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eu Drive\Assessorias\"/>
    </mc:Choice>
  </mc:AlternateContent>
  <xr:revisionPtr revIDLastSave="0" documentId="13_ncr:1_{3C9910CC-BF49-4843-80C8-123F25506030}" xr6:coauthVersionLast="47" xr6:coauthVersionMax="47" xr10:uidLastSave="{00000000-0000-0000-0000-000000000000}"/>
  <workbookProtection workbookAlgorithmName="SHA-512" workbookHashValue="UBa/k/dXxqAhQZbHpe53bUuXW243x4HWYH4EWYMRHQ61huuPBL71u1E63a0Fk2ZxfENCnFkH+Vg5QVvIjVorOg==" workbookSaltValue="4YNrnGoeGQmEways5F38kw==" workbookSpinCount="100000" lockStructure="1"/>
  <bookViews>
    <workbookView xWindow="28680" yWindow="-120" windowWidth="29040" windowHeight="15720" tabRatio="663" xr2:uid="{00000000-000D-0000-FFFF-FFFF00000000}"/>
  </bookViews>
  <sheets>
    <sheet name="TMB" sheetId="1" r:id="rId1"/>
    <sheet name="Master" sheetId="27" r:id="rId2"/>
    <sheet name="Template" sheetId="28" r:id="rId3"/>
    <sheet name="Cálculo de Dieta" sheetId="10" r:id="rId4"/>
    <sheet name="Cálculo Alternativo (1)" sheetId="21" r:id="rId5"/>
    <sheet name="Cálculo Alternativo (2)" sheetId="24" r:id="rId6"/>
    <sheet name="Cálculo Alternativo (3)" sheetId="25" r:id="rId7"/>
    <sheet name="Cálculo Alternativo (4)" sheetId="26" r:id="rId8"/>
    <sheet name="Tabela Nutricional" sheetId="4" r:id="rId9"/>
    <sheet name="Tabela TACO" sheetId="5" r:id="rId10"/>
    <sheet name="Tabela IBGE" sheetId="13" r:id="rId11"/>
    <sheet name="Dados" sheetId="23" r:id="rId12"/>
  </sheets>
  <definedNames>
    <definedName name="Harris_Benedict">TMB!$G$14:$G$18</definedName>
    <definedName name="Nutr" localSheetId="11">'Tabela Nutricional'!$A:$I</definedName>
    <definedName name="Nutr">'Tabela Nutricional'!$A:$I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5" i="4" l="1"/>
  <c r="V45" i="4"/>
  <c r="S45" i="4"/>
  <c r="R45" i="4"/>
  <c r="Q45" i="4"/>
  <c r="P45" i="4"/>
  <c r="O45" i="4"/>
  <c r="N45" i="4"/>
  <c r="M45" i="4"/>
  <c r="L45" i="4"/>
  <c r="K45" i="4"/>
  <c r="J45" i="4"/>
  <c r="H45" i="4"/>
  <c r="G45" i="4"/>
  <c r="F45" i="4"/>
  <c r="E45" i="4"/>
  <c r="C45" i="4"/>
  <c r="I36" i="4"/>
  <c r="H36" i="4"/>
  <c r="G36" i="4"/>
  <c r="F36" i="4"/>
  <c r="E36" i="4"/>
  <c r="D36" i="4"/>
  <c r="C36" i="4"/>
  <c r="AN49" i="26" l="1"/>
  <c r="AT48" i="26"/>
  <c r="AM48" i="26" s="1"/>
  <c r="AT47" i="26"/>
  <c r="AM47" i="26" s="1"/>
  <c r="AT46" i="26"/>
  <c r="AM46" i="26" s="1"/>
  <c r="AT45" i="26"/>
  <c r="AM45" i="26" s="1"/>
  <c r="AT44" i="26"/>
  <c r="AM44" i="26" s="1"/>
  <c r="AT43" i="26"/>
  <c r="AM43" i="26" s="1"/>
  <c r="AT42" i="26"/>
  <c r="AM42" i="26" s="1"/>
  <c r="AT41" i="26"/>
  <c r="AM41" i="26" s="1"/>
  <c r="AT40" i="26"/>
  <c r="AM40" i="26" s="1"/>
  <c r="AT39" i="26"/>
  <c r="AM39" i="26" s="1"/>
  <c r="AT38" i="26"/>
  <c r="AM38" i="26" s="1"/>
  <c r="AT37" i="26"/>
  <c r="AM37" i="26" s="1"/>
  <c r="AT36" i="26"/>
  <c r="AM36" i="26" s="1"/>
  <c r="AT35" i="26"/>
  <c r="AM35" i="26"/>
  <c r="AT34" i="26"/>
  <c r="AM34" i="26" s="1"/>
  <c r="AT33" i="26"/>
  <c r="AM33" i="26"/>
  <c r="AT32" i="26"/>
  <c r="AM32" i="26" s="1"/>
  <c r="AT31" i="26"/>
  <c r="AM31" i="26"/>
  <c r="AT30" i="26"/>
  <c r="AM30" i="26" s="1"/>
  <c r="AT29" i="26"/>
  <c r="AM29" i="26"/>
  <c r="AN49" i="25"/>
  <c r="AT48" i="25"/>
  <c r="AM48" i="25"/>
  <c r="AT47" i="25"/>
  <c r="AM47" i="25" s="1"/>
  <c r="AT46" i="25"/>
  <c r="AM46" i="25" s="1"/>
  <c r="AT45" i="25"/>
  <c r="AM45" i="25"/>
  <c r="AT44" i="25"/>
  <c r="AM44" i="25" s="1"/>
  <c r="AT43" i="25"/>
  <c r="AM43" i="25" s="1"/>
  <c r="AT42" i="25"/>
  <c r="AM42" i="25" s="1"/>
  <c r="AT41" i="25"/>
  <c r="AM41" i="25" s="1"/>
  <c r="AT40" i="25"/>
  <c r="AM40" i="25"/>
  <c r="AT39" i="25"/>
  <c r="AM39" i="25" s="1"/>
  <c r="AT38" i="25"/>
  <c r="AM38" i="25" s="1"/>
  <c r="AT37" i="25"/>
  <c r="AM37" i="25"/>
  <c r="AT36" i="25"/>
  <c r="AM36" i="25" s="1"/>
  <c r="AT35" i="25"/>
  <c r="AM35" i="25" s="1"/>
  <c r="AT34" i="25"/>
  <c r="AM34" i="25" s="1"/>
  <c r="AT33" i="25"/>
  <c r="AM33" i="25"/>
  <c r="AT32" i="25"/>
  <c r="AM32" i="25"/>
  <c r="AT31" i="25"/>
  <c r="AM31" i="25" s="1"/>
  <c r="AT30" i="25"/>
  <c r="AM30" i="25" s="1"/>
  <c r="AT29" i="25"/>
  <c r="AM29" i="25"/>
  <c r="AN49" i="24"/>
  <c r="AT48" i="24"/>
  <c r="AM48" i="24" s="1"/>
  <c r="AT47" i="24"/>
  <c r="AM47" i="24"/>
  <c r="AT46" i="24"/>
  <c r="AM46" i="24" s="1"/>
  <c r="AT45" i="24"/>
  <c r="AM45" i="24" s="1"/>
  <c r="AT44" i="24"/>
  <c r="AM44" i="24" s="1"/>
  <c r="AT43" i="24"/>
  <c r="AM43" i="24"/>
  <c r="AT42" i="24"/>
  <c r="AM42" i="24" s="1"/>
  <c r="AT41" i="24"/>
  <c r="AM41" i="24" s="1"/>
  <c r="AT40" i="24"/>
  <c r="AM40" i="24"/>
  <c r="AT39" i="24"/>
  <c r="AM39" i="24"/>
  <c r="AT38" i="24"/>
  <c r="AM38" i="24" s="1"/>
  <c r="AT37" i="24"/>
  <c r="AM37" i="24"/>
  <c r="AT36" i="24"/>
  <c r="AM36" i="24" s="1"/>
  <c r="AT35" i="24"/>
  <c r="AM35" i="24" s="1"/>
  <c r="AT34" i="24"/>
  <c r="AM34" i="24" s="1"/>
  <c r="AT33" i="24"/>
  <c r="AM33" i="24"/>
  <c r="AT32" i="24"/>
  <c r="AM32" i="24" s="1"/>
  <c r="AT31" i="24"/>
  <c r="AM31" i="24" s="1"/>
  <c r="AT30" i="24"/>
  <c r="AM30" i="24" s="1"/>
  <c r="AT29" i="24"/>
  <c r="AM29" i="24"/>
  <c r="AN49" i="21"/>
  <c r="AT48" i="21"/>
  <c r="AM48" i="21"/>
  <c r="AT47" i="21"/>
  <c r="AM47" i="21" s="1"/>
  <c r="AT46" i="21"/>
  <c r="AM46" i="21" s="1"/>
  <c r="AT45" i="21"/>
  <c r="AM45" i="21" s="1"/>
  <c r="AT44" i="21"/>
  <c r="AM44" i="21" s="1"/>
  <c r="AT43" i="21"/>
  <c r="AM43" i="21" s="1"/>
  <c r="AT42" i="21"/>
  <c r="AM42" i="21" s="1"/>
  <c r="AT41" i="21"/>
  <c r="AM41" i="21"/>
  <c r="AT40" i="21"/>
  <c r="AM40" i="21" s="1"/>
  <c r="AT39" i="21"/>
  <c r="AM39" i="21" s="1"/>
  <c r="AT38" i="21"/>
  <c r="AM38" i="21" s="1"/>
  <c r="AT37" i="21"/>
  <c r="AM37" i="21"/>
  <c r="AT36" i="21"/>
  <c r="AM36" i="21" s="1"/>
  <c r="AT35" i="21"/>
  <c r="AM35" i="21" s="1"/>
  <c r="AT34" i="21"/>
  <c r="AM34" i="21" s="1"/>
  <c r="AT33" i="21"/>
  <c r="AM33" i="21"/>
  <c r="AT32" i="21"/>
  <c r="AM32" i="21" s="1"/>
  <c r="AT31" i="21"/>
  <c r="AM31" i="21" s="1"/>
  <c r="AT30" i="21"/>
  <c r="AM30" i="21" s="1"/>
  <c r="AT29" i="21"/>
  <c r="AM29" i="21"/>
  <c r="AT32" i="10"/>
  <c r="AM32" i="10" s="1"/>
  <c r="AT34" i="10"/>
  <c r="AM34" i="10" s="1"/>
  <c r="AT38" i="10"/>
  <c r="AM38" i="10" s="1"/>
  <c r="AT39" i="10"/>
  <c r="AM39" i="10" s="1"/>
  <c r="AT41" i="10"/>
  <c r="AM41" i="10" s="1"/>
  <c r="AT40" i="10"/>
  <c r="AM40" i="10" s="1"/>
  <c r="AT43" i="10"/>
  <c r="AM43" i="10" s="1"/>
  <c r="AT44" i="10"/>
  <c r="AM44" i="10" s="1"/>
  <c r="AT48" i="10"/>
  <c r="AM48" i="10" s="1"/>
  <c r="AT29" i="10"/>
  <c r="AT30" i="10"/>
  <c r="AT31" i="10"/>
  <c r="AT33" i="10"/>
  <c r="AM33" i="10" s="1"/>
  <c r="AT35" i="10"/>
  <c r="AM35" i="10" s="1"/>
  <c r="AT36" i="10"/>
  <c r="AT37" i="10"/>
  <c r="AM37" i="10" s="1"/>
  <c r="AT42" i="10"/>
  <c r="AT45" i="10"/>
  <c r="AM45" i="10" s="1"/>
  <c r="AT46" i="10"/>
  <c r="AM46" i="10" s="1"/>
  <c r="AT47" i="10"/>
  <c r="AM47" i="10" s="1"/>
  <c r="AM36" i="10"/>
  <c r="AM42" i="10"/>
  <c r="AN49" i="10"/>
  <c r="AM31" i="10"/>
  <c r="AM30" i="10"/>
  <c r="AM29" i="10"/>
  <c r="AE189" i="26" l="1"/>
  <c r="AD189" i="26"/>
  <c r="AC189" i="26"/>
  <c r="AB189" i="26"/>
  <c r="AA189" i="26"/>
  <c r="Z189" i="26"/>
  <c r="Y189" i="26"/>
  <c r="X189" i="26"/>
  <c r="W189" i="26"/>
  <c r="V189" i="26"/>
  <c r="U189" i="26"/>
  <c r="T189" i="26"/>
  <c r="S189" i="26"/>
  <c r="R189" i="26"/>
  <c r="Q189" i="26"/>
  <c r="P189" i="26"/>
  <c r="O189" i="26"/>
  <c r="N189" i="26"/>
  <c r="M189" i="26"/>
  <c r="L189" i="26"/>
  <c r="K189" i="26"/>
  <c r="J189" i="26"/>
  <c r="I189" i="26"/>
  <c r="H189" i="26"/>
  <c r="G189" i="26"/>
  <c r="F189" i="26"/>
  <c r="E189" i="26"/>
  <c r="AE188" i="26"/>
  <c r="AD188" i="26"/>
  <c r="AC188" i="26"/>
  <c r="AB188" i="26"/>
  <c r="AA188" i="26"/>
  <c r="Z188" i="26"/>
  <c r="Y188" i="26"/>
  <c r="X188" i="26"/>
  <c r="W188" i="26"/>
  <c r="V188" i="26"/>
  <c r="U188" i="26"/>
  <c r="T188" i="26"/>
  <c r="S188" i="26"/>
  <c r="R188" i="26"/>
  <c r="Q188" i="26"/>
  <c r="P188" i="26"/>
  <c r="O188" i="26"/>
  <c r="N188" i="26"/>
  <c r="M188" i="26"/>
  <c r="L188" i="26"/>
  <c r="K188" i="26"/>
  <c r="J188" i="26"/>
  <c r="I188" i="26"/>
  <c r="H188" i="26"/>
  <c r="G188" i="26"/>
  <c r="F188" i="26"/>
  <c r="E188" i="26"/>
  <c r="AE187" i="26"/>
  <c r="AD187" i="26"/>
  <c r="AC187" i="26"/>
  <c r="AB187" i="26"/>
  <c r="AA187" i="26"/>
  <c r="Z187" i="26"/>
  <c r="Y187" i="26"/>
  <c r="X187" i="26"/>
  <c r="W187" i="26"/>
  <c r="V187" i="26"/>
  <c r="U187" i="26"/>
  <c r="T187" i="26"/>
  <c r="S187" i="26"/>
  <c r="R187" i="26"/>
  <c r="Q187" i="26"/>
  <c r="P187" i="26"/>
  <c r="O187" i="26"/>
  <c r="N187" i="26"/>
  <c r="M187" i="26"/>
  <c r="L187" i="26"/>
  <c r="K187" i="26"/>
  <c r="J187" i="26"/>
  <c r="I187" i="26"/>
  <c r="H187" i="26"/>
  <c r="G187" i="26"/>
  <c r="F187" i="26"/>
  <c r="E187" i="26"/>
  <c r="AE186" i="26"/>
  <c r="AD186" i="26"/>
  <c r="AC186" i="26"/>
  <c r="AB186" i="26"/>
  <c r="AA186" i="26"/>
  <c r="Z186" i="26"/>
  <c r="Y186" i="26"/>
  <c r="X186" i="26"/>
  <c r="W186" i="26"/>
  <c r="V186" i="26"/>
  <c r="U186" i="26"/>
  <c r="T186" i="26"/>
  <c r="S186" i="26"/>
  <c r="R186" i="26"/>
  <c r="Q186" i="26"/>
  <c r="P186" i="26"/>
  <c r="O186" i="26"/>
  <c r="N186" i="26"/>
  <c r="M186" i="26"/>
  <c r="L186" i="26"/>
  <c r="K186" i="26"/>
  <c r="J186" i="26"/>
  <c r="I186" i="26"/>
  <c r="H186" i="26"/>
  <c r="G186" i="26"/>
  <c r="F186" i="26"/>
  <c r="E186" i="26"/>
  <c r="AE185" i="26"/>
  <c r="AD185" i="26"/>
  <c r="AC185" i="26"/>
  <c r="AB185" i="26"/>
  <c r="AA185" i="26"/>
  <c r="Z185" i="26"/>
  <c r="Y185" i="26"/>
  <c r="X185" i="26"/>
  <c r="W185" i="26"/>
  <c r="V185" i="26"/>
  <c r="U185" i="26"/>
  <c r="T185" i="26"/>
  <c r="S185" i="26"/>
  <c r="R185" i="26"/>
  <c r="Q185" i="26"/>
  <c r="P185" i="26"/>
  <c r="O185" i="26"/>
  <c r="N185" i="26"/>
  <c r="M185" i="26"/>
  <c r="L185" i="26"/>
  <c r="K185" i="26"/>
  <c r="J185" i="26"/>
  <c r="I185" i="26"/>
  <c r="H185" i="26"/>
  <c r="G185" i="26"/>
  <c r="F185" i="26"/>
  <c r="E185" i="26"/>
  <c r="AE184" i="26"/>
  <c r="AD184" i="26"/>
  <c r="AC184" i="26"/>
  <c r="AB184" i="26"/>
  <c r="AA184" i="26"/>
  <c r="Z184" i="26"/>
  <c r="Y184" i="26"/>
  <c r="X184" i="26"/>
  <c r="W184" i="26"/>
  <c r="V184" i="26"/>
  <c r="U184" i="26"/>
  <c r="T184" i="26"/>
  <c r="S184" i="26"/>
  <c r="R184" i="26"/>
  <c r="Q184" i="26"/>
  <c r="P184" i="26"/>
  <c r="O184" i="26"/>
  <c r="N184" i="26"/>
  <c r="M184" i="26"/>
  <c r="L184" i="26"/>
  <c r="K184" i="26"/>
  <c r="J184" i="26"/>
  <c r="I184" i="26"/>
  <c r="H184" i="26"/>
  <c r="G184" i="26"/>
  <c r="F184" i="26"/>
  <c r="E184" i="26"/>
  <c r="AE183" i="26"/>
  <c r="AD183" i="26"/>
  <c r="AC183" i="26"/>
  <c r="AB183" i="26"/>
  <c r="AA183" i="26"/>
  <c r="Z183" i="26"/>
  <c r="Y183" i="26"/>
  <c r="X183" i="26"/>
  <c r="W183" i="26"/>
  <c r="V183" i="26"/>
  <c r="U183" i="26"/>
  <c r="T183" i="26"/>
  <c r="S183" i="26"/>
  <c r="R183" i="26"/>
  <c r="Q183" i="26"/>
  <c r="P183" i="26"/>
  <c r="O183" i="26"/>
  <c r="N183" i="26"/>
  <c r="M183" i="26"/>
  <c r="L183" i="26"/>
  <c r="K183" i="26"/>
  <c r="J183" i="26"/>
  <c r="I183" i="26"/>
  <c r="H183" i="26"/>
  <c r="G183" i="26"/>
  <c r="F183" i="26"/>
  <c r="E183" i="26"/>
  <c r="AE182" i="26"/>
  <c r="AD182" i="26"/>
  <c r="AC182" i="26"/>
  <c r="AB182" i="26"/>
  <c r="AA182" i="26"/>
  <c r="Z182" i="26"/>
  <c r="Y182" i="26"/>
  <c r="X182" i="26"/>
  <c r="W182" i="26"/>
  <c r="V182" i="26"/>
  <c r="U182" i="26"/>
  <c r="T182" i="26"/>
  <c r="S182" i="26"/>
  <c r="R182" i="26"/>
  <c r="Q182" i="26"/>
  <c r="P182" i="26"/>
  <c r="O182" i="26"/>
  <c r="N182" i="26"/>
  <c r="M182" i="26"/>
  <c r="L182" i="26"/>
  <c r="K182" i="26"/>
  <c r="J182" i="26"/>
  <c r="I182" i="26"/>
  <c r="H182" i="26"/>
  <c r="G182" i="26"/>
  <c r="F182" i="26"/>
  <c r="E182" i="26"/>
  <c r="AE181" i="26"/>
  <c r="AD181" i="26"/>
  <c r="AC181" i="26"/>
  <c r="AB181" i="26"/>
  <c r="AA181" i="26"/>
  <c r="Z181" i="26"/>
  <c r="Y181" i="26"/>
  <c r="X181" i="26"/>
  <c r="W181" i="26"/>
  <c r="V181" i="26"/>
  <c r="U181" i="26"/>
  <c r="T181" i="26"/>
  <c r="S181" i="26"/>
  <c r="R181" i="26"/>
  <c r="Q181" i="26"/>
  <c r="P181" i="26"/>
  <c r="O181" i="26"/>
  <c r="N181" i="26"/>
  <c r="M181" i="26"/>
  <c r="L181" i="26"/>
  <c r="K181" i="26"/>
  <c r="J181" i="26"/>
  <c r="I181" i="26"/>
  <c r="H181" i="26"/>
  <c r="G181" i="26"/>
  <c r="F181" i="26"/>
  <c r="E181" i="26"/>
  <c r="AE180" i="26"/>
  <c r="AD180" i="26"/>
  <c r="AC180" i="26"/>
  <c r="AB180" i="26"/>
  <c r="AA180" i="26"/>
  <c r="Z180" i="26"/>
  <c r="Y180" i="26"/>
  <c r="X180" i="26"/>
  <c r="W180" i="26"/>
  <c r="V180" i="26"/>
  <c r="U180" i="26"/>
  <c r="T180" i="26"/>
  <c r="S180" i="26"/>
  <c r="R180" i="26"/>
  <c r="Q180" i="26"/>
  <c r="P180" i="26"/>
  <c r="O180" i="26"/>
  <c r="N180" i="26"/>
  <c r="M180" i="26"/>
  <c r="L180" i="26"/>
  <c r="K180" i="26"/>
  <c r="J180" i="26"/>
  <c r="I180" i="26"/>
  <c r="H180" i="26"/>
  <c r="G180" i="26"/>
  <c r="F180" i="26"/>
  <c r="E180" i="26"/>
  <c r="AE173" i="26"/>
  <c r="AD173" i="26"/>
  <c r="AC173" i="26"/>
  <c r="AB173" i="26"/>
  <c r="AA173" i="26"/>
  <c r="Z173" i="26"/>
  <c r="Y173" i="26"/>
  <c r="X173" i="26"/>
  <c r="W173" i="26"/>
  <c r="V173" i="26"/>
  <c r="U173" i="26"/>
  <c r="T173" i="26"/>
  <c r="S173" i="26"/>
  <c r="R173" i="26"/>
  <c r="Q173" i="26"/>
  <c r="P173" i="26"/>
  <c r="O173" i="26"/>
  <c r="N173" i="26"/>
  <c r="M173" i="26"/>
  <c r="L173" i="26"/>
  <c r="K173" i="26"/>
  <c r="J173" i="26"/>
  <c r="I173" i="26"/>
  <c r="H173" i="26"/>
  <c r="G173" i="26"/>
  <c r="F173" i="26"/>
  <c r="E173" i="26"/>
  <c r="AE172" i="26"/>
  <c r="AD172" i="26"/>
  <c r="AC172" i="26"/>
  <c r="AB172" i="26"/>
  <c r="AA172" i="26"/>
  <c r="Z172" i="26"/>
  <c r="Y172" i="26"/>
  <c r="X172" i="26"/>
  <c r="W172" i="26"/>
  <c r="V172" i="26"/>
  <c r="U172" i="26"/>
  <c r="T172" i="26"/>
  <c r="S172" i="26"/>
  <c r="R172" i="26"/>
  <c r="Q172" i="26"/>
  <c r="P172" i="26"/>
  <c r="O172" i="26"/>
  <c r="N172" i="26"/>
  <c r="M172" i="26"/>
  <c r="L172" i="26"/>
  <c r="K172" i="26"/>
  <c r="J172" i="26"/>
  <c r="I172" i="26"/>
  <c r="H172" i="26"/>
  <c r="G172" i="26"/>
  <c r="F172" i="26"/>
  <c r="E172" i="26"/>
  <c r="AE171" i="26"/>
  <c r="AD171" i="26"/>
  <c r="AC171" i="26"/>
  <c r="AB171" i="26"/>
  <c r="AA171" i="26"/>
  <c r="Z171" i="26"/>
  <c r="Y171" i="26"/>
  <c r="X171" i="26"/>
  <c r="W171" i="26"/>
  <c r="V171" i="26"/>
  <c r="U171" i="26"/>
  <c r="T171" i="26"/>
  <c r="S171" i="26"/>
  <c r="R171" i="26"/>
  <c r="Q171" i="26"/>
  <c r="P171" i="26"/>
  <c r="O171" i="26"/>
  <c r="N171" i="26"/>
  <c r="M171" i="26"/>
  <c r="L171" i="26"/>
  <c r="K171" i="26"/>
  <c r="J171" i="26"/>
  <c r="I171" i="26"/>
  <c r="H171" i="26"/>
  <c r="G171" i="26"/>
  <c r="F171" i="26"/>
  <c r="E171" i="26"/>
  <c r="AE170" i="26"/>
  <c r="AD170" i="26"/>
  <c r="AC170" i="26"/>
  <c r="AB170" i="26"/>
  <c r="AA170" i="26"/>
  <c r="Z170" i="26"/>
  <c r="Y170" i="26"/>
  <c r="X170" i="26"/>
  <c r="W170" i="26"/>
  <c r="V170" i="26"/>
  <c r="U170" i="26"/>
  <c r="T170" i="26"/>
  <c r="S170" i="26"/>
  <c r="R170" i="26"/>
  <c r="Q170" i="26"/>
  <c r="P170" i="26"/>
  <c r="O170" i="26"/>
  <c r="N170" i="26"/>
  <c r="M170" i="26"/>
  <c r="L170" i="26"/>
  <c r="K170" i="26"/>
  <c r="J170" i="26"/>
  <c r="I170" i="26"/>
  <c r="H170" i="26"/>
  <c r="G170" i="26"/>
  <c r="F170" i="26"/>
  <c r="E170" i="26"/>
  <c r="AE169" i="26"/>
  <c r="AD169" i="26"/>
  <c r="AC169" i="26"/>
  <c r="AB169" i="26"/>
  <c r="AA169" i="26"/>
  <c r="Z169" i="26"/>
  <c r="Y169" i="26"/>
  <c r="X169" i="26"/>
  <c r="W169" i="26"/>
  <c r="V169" i="26"/>
  <c r="U169" i="26"/>
  <c r="T169" i="26"/>
  <c r="S169" i="26"/>
  <c r="R169" i="26"/>
  <c r="Q169" i="26"/>
  <c r="P169" i="26"/>
  <c r="O169" i="26"/>
  <c r="N169" i="26"/>
  <c r="M169" i="26"/>
  <c r="L169" i="26"/>
  <c r="K169" i="26"/>
  <c r="J169" i="26"/>
  <c r="I169" i="26"/>
  <c r="H169" i="26"/>
  <c r="G169" i="26"/>
  <c r="F169" i="26"/>
  <c r="E169" i="26"/>
  <c r="AE168" i="26"/>
  <c r="AD168" i="26"/>
  <c r="AC168" i="26"/>
  <c r="AB168" i="26"/>
  <c r="AA168" i="26"/>
  <c r="Z168" i="26"/>
  <c r="Y168" i="26"/>
  <c r="X168" i="26"/>
  <c r="W168" i="26"/>
  <c r="V168" i="26"/>
  <c r="U168" i="26"/>
  <c r="T168" i="26"/>
  <c r="S168" i="26"/>
  <c r="R168" i="26"/>
  <c r="Q168" i="26"/>
  <c r="P168" i="26"/>
  <c r="O168" i="26"/>
  <c r="N168" i="26"/>
  <c r="M168" i="26"/>
  <c r="L168" i="26"/>
  <c r="K168" i="26"/>
  <c r="J168" i="26"/>
  <c r="I168" i="26"/>
  <c r="H168" i="26"/>
  <c r="G168" i="26"/>
  <c r="F168" i="26"/>
  <c r="E168" i="26"/>
  <c r="AE167" i="26"/>
  <c r="AD167" i="26"/>
  <c r="AC167" i="26"/>
  <c r="AB167" i="26"/>
  <c r="AA167" i="26"/>
  <c r="Z167" i="26"/>
  <c r="Y167" i="26"/>
  <c r="X167" i="26"/>
  <c r="W167" i="26"/>
  <c r="V167" i="26"/>
  <c r="U167" i="26"/>
  <c r="T167" i="26"/>
  <c r="S167" i="26"/>
  <c r="R167" i="26"/>
  <c r="Q167" i="26"/>
  <c r="P167" i="26"/>
  <c r="O167" i="26"/>
  <c r="N167" i="26"/>
  <c r="M167" i="26"/>
  <c r="L167" i="26"/>
  <c r="K167" i="26"/>
  <c r="J167" i="26"/>
  <c r="I167" i="26"/>
  <c r="H167" i="26"/>
  <c r="G167" i="26"/>
  <c r="F167" i="26"/>
  <c r="E167" i="26"/>
  <c r="AE166" i="26"/>
  <c r="AD166" i="26"/>
  <c r="AC166" i="26"/>
  <c r="AB166" i="26"/>
  <c r="AA166" i="26"/>
  <c r="Z166" i="26"/>
  <c r="Y166" i="26"/>
  <c r="X166" i="26"/>
  <c r="W166" i="26"/>
  <c r="V166" i="26"/>
  <c r="U166" i="26"/>
  <c r="T166" i="26"/>
  <c r="S166" i="26"/>
  <c r="R166" i="26"/>
  <c r="Q166" i="26"/>
  <c r="P166" i="26"/>
  <c r="O166" i="26"/>
  <c r="N166" i="26"/>
  <c r="M166" i="26"/>
  <c r="L166" i="26"/>
  <c r="K166" i="26"/>
  <c r="J166" i="26"/>
  <c r="I166" i="26"/>
  <c r="H166" i="26"/>
  <c r="G166" i="26"/>
  <c r="F166" i="26"/>
  <c r="E166" i="26"/>
  <c r="AE165" i="26"/>
  <c r="AD165" i="26"/>
  <c r="AC165" i="26"/>
  <c r="AB165" i="26"/>
  <c r="AA165" i="26"/>
  <c r="Z165" i="26"/>
  <c r="Y165" i="26"/>
  <c r="X165" i="26"/>
  <c r="W165" i="26"/>
  <c r="V165" i="26"/>
  <c r="U165" i="26"/>
  <c r="T165" i="26"/>
  <c r="S165" i="26"/>
  <c r="R165" i="26"/>
  <c r="Q165" i="26"/>
  <c r="P165" i="26"/>
  <c r="O165" i="26"/>
  <c r="N165" i="26"/>
  <c r="M165" i="26"/>
  <c r="L165" i="26"/>
  <c r="K165" i="26"/>
  <c r="J165" i="26"/>
  <c r="I165" i="26"/>
  <c r="H165" i="26"/>
  <c r="G165" i="26"/>
  <c r="F165" i="26"/>
  <c r="E165" i="26"/>
  <c r="AE164" i="26"/>
  <c r="AD164" i="26"/>
  <c r="AC164" i="26"/>
  <c r="AB164" i="26"/>
  <c r="AA164" i="26"/>
  <c r="Z164" i="26"/>
  <c r="Y164" i="26"/>
  <c r="X164" i="26"/>
  <c r="W164" i="26"/>
  <c r="V164" i="26"/>
  <c r="U164" i="26"/>
  <c r="T164" i="26"/>
  <c r="S164" i="26"/>
  <c r="R164" i="26"/>
  <c r="Q164" i="26"/>
  <c r="P164" i="26"/>
  <c r="O164" i="26"/>
  <c r="N164" i="26"/>
  <c r="M164" i="26"/>
  <c r="L164" i="26"/>
  <c r="K164" i="26"/>
  <c r="J164" i="26"/>
  <c r="I164" i="26"/>
  <c r="H164" i="26"/>
  <c r="G164" i="26"/>
  <c r="F164" i="26"/>
  <c r="E164" i="26"/>
  <c r="AE157" i="26"/>
  <c r="AD157" i="26"/>
  <c r="AC157" i="26"/>
  <c r="AB157" i="26"/>
  <c r="AA157" i="26"/>
  <c r="Z157" i="26"/>
  <c r="Y157" i="26"/>
  <c r="X157" i="26"/>
  <c r="W157" i="26"/>
  <c r="V157" i="26"/>
  <c r="U157" i="26"/>
  <c r="T157" i="26"/>
  <c r="S157" i="26"/>
  <c r="R157" i="26"/>
  <c r="Q157" i="26"/>
  <c r="P157" i="26"/>
  <c r="O157" i="26"/>
  <c r="N157" i="26"/>
  <c r="M157" i="26"/>
  <c r="L157" i="26"/>
  <c r="K157" i="26"/>
  <c r="J157" i="26"/>
  <c r="I157" i="26"/>
  <c r="H157" i="26"/>
  <c r="G157" i="26"/>
  <c r="F157" i="26"/>
  <c r="E157" i="26"/>
  <c r="AE156" i="26"/>
  <c r="AD156" i="26"/>
  <c r="AC156" i="26"/>
  <c r="AB156" i="26"/>
  <c r="AA156" i="26"/>
  <c r="Z156" i="26"/>
  <c r="Y156" i="26"/>
  <c r="X156" i="26"/>
  <c r="W156" i="26"/>
  <c r="V156" i="26"/>
  <c r="U156" i="26"/>
  <c r="T156" i="26"/>
  <c r="S156" i="26"/>
  <c r="R156" i="26"/>
  <c r="Q156" i="26"/>
  <c r="P156" i="26"/>
  <c r="O156" i="26"/>
  <c r="N156" i="26"/>
  <c r="M156" i="26"/>
  <c r="L156" i="26"/>
  <c r="K156" i="26"/>
  <c r="J156" i="26"/>
  <c r="I156" i="26"/>
  <c r="H156" i="26"/>
  <c r="G156" i="26"/>
  <c r="F156" i="26"/>
  <c r="E156" i="26"/>
  <c r="AE155" i="26"/>
  <c r="AD155" i="26"/>
  <c r="AC155" i="26"/>
  <c r="AB155" i="26"/>
  <c r="AA155" i="26"/>
  <c r="Z155" i="26"/>
  <c r="Y155" i="26"/>
  <c r="X155" i="26"/>
  <c r="W155" i="26"/>
  <c r="V155" i="26"/>
  <c r="U155" i="26"/>
  <c r="T155" i="26"/>
  <c r="S155" i="26"/>
  <c r="R155" i="26"/>
  <c r="Q155" i="26"/>
  <c r="P155" i="26"/>
  <c r="O155" i="26"/>
  <c r="N155" i="26"/>
  <c r="M155" i="26"/>
  <c r="L155" i="26"/>
  <c r="K155" i="26"/>
  <c r="J155" i="26"/>
  <c r="I155" i="26"/>
  <c r="H155" i="26"/>
  <c r="G155" i="26"/>
  <c r="F155" i="26"/>
  <c r="E155" i="26"/>
  <c r="AE154" i="26"/>
  <c r="AD154" i="26"/>
  <c r="AC154" i="26"/>
  <c r="AB154" i="26"/>
  <c r="AA154" i="26"/>
  <c r="Z154" i="26"/>
  <c r="Y154" i="26"/>
  <c r="X154" i="26"/>
  <c r="W154" i="26"/>
  <c r="V154" i="26"/>
  <c r="U154" i="26"/>
  <c r="T154" i="26"/>
  <c r="S154" i="26"/>
  <c r="R154" i="26"/>
  <c r="Q154" i="26"/>
  <c r="P154" i="26"/>
  <c r="O154" i="26"/>
  <c r="N154" i="26"/>
  <c r="M154" i="26"/>
  <c r="L154" i="26"/>
  <c r="K154" i="26"/>
  <c r="J154" i="26"/>
  <c r="I154" i="26"/>
  <c r="H154" i="26"/>
  <c r="G154" i="26"/>
  <c r="F154" i="26"/>
  <c r="E154" i="26"/>
  <c r="AE153" i="26"/>
  <c r="AD153" i="26"/>
  <c r="AC153" i="26"/>
  <c r="AB153" i="26"/>
  <c r="AA153" i="26"/>
  <c r="Z153" i="26"/>
  <c r="Y153" i="26"/>
  <c r="X153" i="26"/>
  <c r="W153" i="26"/>
  <c r="V153" i="26"/>
  <c r="U153" i="26"/>
  <c r="T153" i="26"/>
  <c r="S153" i="26"/>
  <c r="R153" i="26"/>
  <c r="Q153" i="26"/>
  <c r="P153" i="26"/>
  <c r="O153" i="26"/>
  <c r="N153" i="26"/>
  <c r="M153" i="26"/>
  <c r="L153" i="26"/>
  <c r="K153" i="26"/>
  <c r="J153" i="26"/>
  <c r="I153" i="26"/>
  <c r="H153" i="26"/>
  <c r="G153" i="26"/>
  <c r="F153" i="26"/>
  <c r="E153" i="26"/>
  <c r="AE152" i="26"/>
  <c r="AD152" i="26"/>
  <c r="AC152" i="26"/>
  <c r="AB152" i="26"/>
  <c r="AA152" i="26"/>
  <c r="Z152" i="26"/>
  <c r="Y152" i="26"/>
  <c r="X152" i="26"/>
  <c r="W152" i="26"/>
  <c r="V152" i="26"/>
  <c r="U152" i="26"/>
  <c r="T152" i="26"/>
  <c r="S152" i="26"/>
  <c r="R152" i="26"/>
  <c r="Q152" i="26"/>
  <c r="P152" i="26"/>
  <c r="O152" i="26"/>
  <c r="N152" i="26"/>
  <c r="M152" i="26"/>
  <c r="L152" i="26"/>
  <c r="K152" i="26"/>
  <c r="J152" i="26"/>
  <c r="I152" i="26"/>
  <c r="H152" i="26"/>
  <c r="G152" i="26"/>
  <c r="F152" i="26"/>
  <c r="E152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E151" i="26"/>
  <c r="AE150" i="26"/>
  <c r="AD150" i="26"/>
  <c r="AC150" i="26"/>
  <c r="AB150" i="26"/>
  <c r="AA150" i="26"/>
  <c r="Z150" i="26"/>
  <c r="Y150" i="26"/>
  <c r="X150" i="26"/>
  <c r="W150" i="26"/>
  <c r="V150" i="26"/>
  <c r="U150" i="26"/>
  <c r="T150" i="26"/>
  <c r="S150" i="26"/>
  <c r="R150" i="26"/>
  <c r="Q150" i="26"/>
  <c r="P150" i="26"/>
  <c r="O150" i="26"/>
  <c r="N150" i="26"/>
  <c r="M150" i="26"/>
  <c r="L150" i="26"/>
  <c r="K150" i="26"/>
  <c r="J150" i="26"/>
  <c r="I150" i="26"/>
  <c r="H150" i="26"/>
  <c r="G150" i="26"/>
  <c r="F150" i="26"/>
  <c r="E150" i="26"/>
  <c r="AE149" i="26"/>
  <c r="AD149" i="26"/>
  <c r="AC149" i="26"/>
  <c r="AB149" i="26"/>
  <c r="AA149" i="26"/>
  <c r="Z149" i="26"/>
  <c r="Y149" i="26"/>
  <c r="X149" i="26"/>
  <c r="W149" i="26"/>
  <c r="V149" i="26"/>
  <c r="U149" i="26"/>
  <c r="T149" i="26"/>
  <c r="S149" i="26"/>
  <c r="R149" i="26"/>
  <c r="Q149" i="26"/>
  <c r="P149" i="26"/>
  <c r="O149" i="26"/>
  <c r="N149" i="26"/>
  <c r="M149" i="26"/>
  <c r="L149" i="26"/>
  <c r="K149" i="26"/>
  <c r="J149" i="26"/>
  <c r="I149" i="26"/>
  <c r="H149" i="26"/>
  <c r="G149" i="26"/>
  <c r="F149" i="26"/>
  <c r="E149" i="26"/>
  <c r="AE148" i="26"/>
  <c r="AD148" i="26"/>
  <c r="AC148" i="26"/>
  <c r="AB148" i="26"/>
  <c r="AA148" i="26"/>
  <c r="Z148" i="26"/>
  <c r="Y148" i="26"/>
  <c r="X148" i="26"/>
  <c r="W148" i="26"/>
  <c r="V148" i="26"/>
  <c r="U148" i="26"/>
  <c r="T148" i="26"/>
  <c r="S148" i="26"/>
  <c r="R148" i="26"/>
  <c r="Q148" i="26"/>
  <c r="P148" i="26"/>
  <c r="O148" i="26"/>
  <c r="N148" i="26"/>
  <c r="M148" i="26"/>
  <c r="L148" i="26"/>
  <c r="K148" i="26"/>
  <c r="J148" i="26"/>
  <c r="I148" i="26"/>
  <c r="H148" i="26"/>
  <c r="G148" i="26"/>
  <c r="F148" i="26"/>
  <c r="E148" i="26"/>
  <c r="AE141" i="26"/>
  <c r="AD141" i="26"/>
  <c r="AC141" i="26"/>
  <c r="AB141" i="26"/>
  <c r="AA141" i="26"/>
  <c r="Z141" i="26"/>
  <c r="Y141" i="26"/>
  <c r="X141" i="26"/>
  <c r="W141" i="26"/>
  <c r="V141" i="26"/>
  <c r="U141" i="26"/>
  <c r="T141" i="26"/>
  <c r="S141" i="26"/>
  <c r="R141" i="26"/>
  <c r="Q141" i="26"/>
  <c r="P141" i="26"/>
  <c r="O141" i="26"/>
  <c r="N141" i="26"/>
  <c r="M141" i="26"/>
  <c r="L141" i="26"/>
  <c r="K141" i="26"/>
  <c r="J141" i="26"/>
  <c r="I141" i="26"/>
  <c r="H141" i="26"/>
  <c r="G141" i="26"/>
  <c r="F141" i="26"/>
  <c r="E141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40" i="26"/>
  <c r="AE139" i="26"/>
  <c r="AD139" i="26"/>
  <c r="AC139" i="26"/>
  <c r="AB139" i="26"/>
  <c r="AA139" i="26"/>
  <c r="Z139" i="26"/>
  <c r="Y139" i="26"/>
  <c r="X139" i="26"/>
  <c r="W139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AE138" i="26"/>
  <c r="AD138" i="26"/>
  <c r="AC138" i="26"/>
  <c r="AB138" i="26"/>
  <c r="AA138" i="26"/>
  <c r="Z138" i="26"/>
  <c r="Y138" i="26"/>
  <c r="X138" i="26"/>
  <c r="W138" i="26"/>
  <c r="V138" i="26"/>
  <c r="U138" i="26"/>
  <c r="T138" i="26"/>
  <c r="S138" i="26"/>
  <c r="R138" i="26"/>
  <c r="Q138" i="26"/>
  <c r="P138" i="26"/>
  <c r="O138" i="26"/>
  <c r="N138" i="26"/>
  <c r="M138" i="26"/>
  <c r="L138" i="26"/>
  <c r="K138" i="26"/>
  <c r="J138" i="26"/>
  <c r="I138" i="26"/>
  <c r="H138" i="26"/>
  <c r="G138" i="26"/>
  <c r="F138" i="26"/>
  <c r="E138" i="26"/>
  <c r="AE137" i="26"/>
  <c r="AD137" i="26"/>
  <c r="AC137" i="26"/>
  <c r="AB137" i="26"/>
  <c r="AA137" i="26"/>
  <c r="Z137" i="26"/>
  <c r="Y137" i="26"/>
  <c r="X137" i="26"/>
  <c r="W137" i="26"/>
  <c r="V137" i="26"/>
  <c r="U137" i="26"/>
  <c r="T137" i="26"/>
  <c r="S137" i="26"/>
  <c r="R137" i="26"/>
  <c r="Q137" i="26"/>
  <c r="P137" i="26"/>
  <c r="O137" i="26"/>
  <c r="N137" i="26"/>
  <c r="M137" i="26"/>
  <c r="L137" i="26"/>
  <c r="K137" i="26"/>
  <c r="J137" i="26"/>
  <c r="I137" i="26"/>
  <c r="H137" i="26"/>
  <c r="G137" i="26"/>
  <c r="F137" i="26"/>
  <c r="E137" i="26"/>
  <c r="AE136" i="26"/>
  <c r="AD136" i="26"/>
  <c r="AC136" i="26"/>
  <c r="AB136" i="26"/>
  <c r="AA136" i="26"/>
  <c r="Z136" i="26"/>
  <c r="Y136" i="26"/>
  <c r="X136" i="26"/>
  <c r="W136" i="26"/>
  <c r="V136" i="26"/>
  <c r="U136" i="26"/>
  <c r="T136" i="26"/>
  <c r="S136" i="26"/>
  <c r="R136" i="26"/>
  <c r="Q136" i="26"/>
  <c r="P136" i="26"/>
  <c r="O136" i="26"/>
  <c r="N136" i="26"/>
  <c r="M136" i="26"/>
  <c r="L136" i="26"/>
  <c r="K136" i="26"/>
  <c r="J136" i="26"/>
  <c r="I136" i="26"/>
  <c r="H136" i="26"/>
  <c r="G136" i="26"/>
  <c r="F136" i="26"/>
  <c r="E136" i="26"/>
  <c r="AE135" i="26"/>
  <c r="AD135" i="26"/>
  <c r="AC135" i="26"/>
  <c r="AB135" i="26"/>
  <c r="AA135" i="26"/>
  <c r="Z135" i="26"/>
  <c r="Y135" i="26"/>
  <c r="X135" i="26"/>
  <c r="W135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AE134" i="26"/>
  <c r="AD134" i="26"/>
  <c r="AC134" i="26"/>
  <c r="AB134" i="26"/>
  <c r="AA134" i="26"/>
  <c r="Z134" i="26"/>
  <c r="Y134" i="26"/>
  <c r="X134" i="26"/>
  <c r="W134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G134" i="26"/>
  <c r="F134" i="26"/>
  <c r="E134" i="26"/>
  <c r="AE133" i="26"/>
  <c r="AD133" i="26"/>
  <c r="AC133" i="26"/>
  <c r="AB133" i="26"/>
  <c r="AA133" i="26"/>
  <c r="Z133" i="26"/>
  <c r="Y133" i="26"/>
  <c r="X133" i="26"/>
  <c r="W133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AE132" i="26"/>
  <c r="AD132" i="26"/>
  <c r="AC132" i="26"/>
  <c r="AB132" i="26"/>
  <c r="AA132" i="26"/>
  <c r="Z132" i="26"/>
  <c r="Y132" i="26"/>
  <c r="X132" i="26"/>
  <c r="W132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AE125" i="26"/>
  <c r="AD125" i="26"/>
  <c r="AC125" i="26"/>
  <c r="AB125" i="26"/>
  <c r="AA125" i="26"/>
  <c r="Z125" i="26"/>
  <c r="Y125" i="26"/>
  <c r="X125" i="26"/>
  <c r="W125" i="26"/>
  <c r="V125" i="26"/>
  <c r="U125" i="26"/>
  <c r="T125" i="26"/>
  <c r="S125" i="26"/>
  <c r="R125" i="26"/>
  <c r="Q125" i="26"/>
  <c r="P125" i="26"/>
  <c r="O125" i="26"/>
  <c r="N125" i="26"/>
  <c r="M125" i="26"/>
  <c r="L125" i="26"/>
  <c r="K125" i="26"/>
  <c r="J125" i="26"/>
  <c r="I125" i="26"/>
  <c r="H125" i="26"/>
  <c r="G125" i="26"/>
  <c r="F125" i="26"/>
  <c r="E125" i="26"/>
  <c r="AE124" i="26"/>
  <c r="AD124" i="26"/>
  <c r="AC124" i="26"/>
  <c r="AB124" i="26"/>
  <c r="AA124" i="26"/>
  <c r="Z124" i="26"/>
  <c r="Y124" i="26"/>
  <c r="X124" i="26"/>
  <c r="W124" i="26"/>
  <c r="V124" i="26"/>
  <c r="U124" i="26"/>
  <c r="T124" i="26"/>
  <c r="S124" i="26"/>
  <c r="R124" i="26"/>
  <c r="Q124" i="26"/>
  <c r="P124" i="26"/>
  <c r="O124" i="26"/>
  <c r="N124" i="26"/>
  <c r="M124" i="26"/>
  <c r="L124" i="26"/>
  <c r="K124" i="26"/>
  <c r="J124" i="26"/>
  <c r="I124" i="26"/>
  <c r="H124" i="26"/>
  <c r="G124" i="26"/>
  <c r="F124" i="26"/>
  <c r="E124" i="26"/>
  <c r="AE123" i="26"/>
  <c r="AD123" i="26"/>
  <c r="AC123" i="26"/>
  <c r="AB123" i="26"/>
  <c r="AA123" i="26"/>
  <c r="Z123" i="26"/>
  <c r="Y123" i="26"/>
  <c r="X123" i="26"/>
  <c r="W123" i="26"/>
  <c r="V123" i="26"/>
  <c r="U123" i="26"/>
  <c r="T123" i="26"/>
  <c r="S123" i="26"/>
  <c r="R123" i="26"/>
  <c r="Q123" i="26"/>
  <c r="P123" i="26"/>
  <c r="O123" i="26"/>
  <c r="N123" i="26"/>
  <c r="M123" i="26"/>
  <c r="L123" i="26"/>
  <c r="K123" i="26"/>
  <c r="J123" i="26"/>
  <c r="I123" i="26"/>
  <c r="H123" i="26"/>
  <c r="G123" i="26"/>
  <c r="F123" i="26"/>
  <c r="E123" i="26"/>
  <c r="AE122" i="26"/>
  <c r="AD122" i="26"/>
  <c r="AC122" i="26"/>
  <c r="AB122" i="26"/>
  <c r="AA122" i="26"/>
  <c r="Z122" i="26"/>
  <c r="Y122" i="26"/>
  <c r="X122" i="26"/>
  <c r="W122" i="26"/>
  <c r="V122" i="26"/>
  <c r="U122" i="26"/>
  <c r="T122" i="26"/>
  <c r="S122" i="26"/>
  <c r="R122" i="26"/>
  <c r="Q122" i="26"/>
  <c r="P122" i="26"/>
  <c r="O122" i="26"/>
  <c r="N122" i="26"/>
  <c r="M122" i="26"/>
  <c r="L122" i="26"/>
  <c r="K122" i="26"/>
  <c r="J122" i="26"/>
  <c r="I122" i="26"/>
  <c r="H122" i="26"/>
  <c r="G122" i="26"/>
  <c r="F122" i="26"/>
  <c r="E122" i="26"/>
  <c r="AE121" i="26"/>
  <c r="AD121" i="26"/>
  <c r="AC121" i="26"/>
  <c r="AB121" i="26"/>
  <c r="AA121" i="26"/>
  <c r="Z121" i="26"/>
  <c r="Y121" i="26"/>
  <c r="X121" i="26"/>
  <c r="W121" i="26"/>
  <c r="V121" i="26"/>
  <c r="U121" i="26"/>
  <c r="T121" i="26"/>
  <c r="S121" i="26"/>
  <c r="R121" i="26"/>
  <c r="Q121" i="26"/>
  <c r="P121" i="26"/>
  <c r="O121" i="26"/>
  <c r="N121" i="26"/>
  <c r="M121" i="26"/>
  <c r="L121" i="26"/>
  <c r="K121" i="26"/>
  <c r="J121" i="26"/>
  <c r="I121" i="26"/>
  <c r="H121" i="26"/>
  <c r="G121" i="26"/>
  <c r="F121" i="26"/>
  <c r="E121" i="26"/>
  <c r="AE120" i="26"/>
  <c r="AD120" i="26"/>
  <c r="AC120" i="26"/>
  <c r="AB120" i="26"/>
  <c r="AA120" i="26"/>
  <c r="Z120" i="26"/>
  <c r="Y120" i="26"/>
  <c r="X120" i="26"/>
  <c r="W120" i="26"/>
  <c r="V120" i="26"/>
  <c r="U120" i="26"/>
  <c r="T120" i="26"/>
  <c r="S120" i="26"/>
  <c r="R120" i="26"/>
  <c r="Q120" i="26"/>
  <c r="P120" i="26"/>
  <c r="O120" i="26"/>
  <c r="N120" i="26"/>
  <c r="M120" i="26"/>
  <c r="L120" i="26"/>
  <c r="K120" i="26"/>
  <c r="J120" i="26"/>
  <c r="I120" i="26"/>
  <c r="H120" i="26"/>
  <c r="G120" i="26"/>
  <c r="F120" i="26"/>
  <c r="E120" i="26"/>
  <c r="AE119" i="26"/>
  <c r="AD119" i="26"/>
  <c r="AC119" i="26"/>
  <c r="AB119" i="26"/>
  <c r="AA119" i="26"/>
  <c r="Z119" i="26"/>
  <c r="Y119" i="26"/>
  <c r="X119" i="26"/>
  <c r="W119" i="26"/>
  <c r="V119" i="26"/>
  <c r="U119" i="26"/>
  <c r="T119" i="26"/>
  <c r="S119" i="26"/>
  <c r="R119" i="26"/>
  <c r="Q119" i="26"/>
  <c r="P119" i="26"/>
  <c r="O119" i="26"/>
  <c r="N119" i="26"/>
  <c r="M119" i="26"/>
  <c r="L119" i="26"/>
  <c r="K119" i="26"/>
  <c r="J119" i="26"/>
  <c r="I119" i="26"/>
  <c r="H119" i="26"/>
  <c r="G119" i="26"/>
  <c r="F119" i="26"/>
  <c r="E119" i="26"/>
  <c r="AE118" i="26"/>
  <c r="AD118" i="26"/>
  <c r="AC118" i="26"/>
  <c r="AB118" i="26"/>
  <c r="AA118" i="26"/>
  <c r="Z118" i="26"/>
  <c r="Y118" i="26"/>
  <c r="X118" i="26"/>
  <c r="W118" i="26"/>
  <c r="V118" i="26"/>
  <c r="U118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AE117" i="26"/>
  <c r="AD117" i="26"/>
  <c r="AC117" i="26"/>
  <c r="AB117" i="26"/>
  <c r="AA117" i="26"/>
  <c r="Z117" i="26"/>
  <c r="Y117" i="26"/>
  <c r="X117" i="26"/>
  <c r="W117" i="26"/>
  <c r="V117" i="26"/>
  <c r="U117" i="26"/>
  <c r="T117" i="26"/>
  <c r="S117" i="26"/>
  <c r="R117" i="26"/>
  <c r="Q117" i="26"/>
  <c r="P117" i="26"/>
  <c r="O117" i="26"/>
  <c r="N117" i="26"/>
  <c r="M117" i="26"/>
  <c r="L117" i="26"/>
  <c r="K117" i="26"/>
  <c r="J117" i="26"/>
  <c r="I117" i="26"/>
  <c r="H117" i="26"/>
  <c r="G117" i="26"/>
  <c r="F117" i="26"/>
  <c r="E117" i="26"/>
  <c r="AE116" i="26"/>
  <c r="AD116" i="26"/>
  <c r="AC116" i="26"/>
  <c r="AB116" i="26"/>
  <c r="AA116" i="26"/>
  <c r="Z116" i="26"/>
  <c r="Y116" i="26"/>
  <c r="X116" i="26"/>
  <c r="W116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AE109" i="26"/>
  <c r="AD109" i="26"/>
  <c r="AC109" i="26"/>
  <c r="AB109" i="26"/>
  <c r="AA109" i="26"/>
  <c r="Z109" i="26"/>
  <c r="Y109" i="26"/>
  <c r="X109" i="26"/>
  <c r="W109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9" i="26"/>
  <c r="F109" i="26"/>
  <c r="E109" i="26"/>
  <c r="AE108" i="26"/>
  <c r="AD108" i="26"/>
  <c r="AC108" i="26"/>
  <c r="AB108" i="26"/>
  <c r="AA108" i="26"/>
  <c r="Z108" i="26"/>
  <c r="Y108" i="26"/>
  <c r="X108" i="26"/>
  <c r="W108" i="26"/>
  <c r="V108" i="26"/>
  <c r="U108" i="26"/>
  <c r="T108" i="26"/>
  <c r="S108" i="26"/>
  <c r="R108" i="26"/>
  <c r="Q108" i="26"/>
  <c r="P108" i="26"/>
  <c r="O108" i="26"/>
  <c r="N108" i="26"/>
  <c r="M108" i="26"/>
  <c r="L108" i="26"/>
  <c r="K108" i="26"/>
  <c r="J108" i="26"/>
  <c r="I108" i="26"/>
  <c r="H108" i="26"/>
  <c r="G108" i="26"/>
  <c r="F108" i="26"/>
  <c r="E108" i="26"/>
  <c r="AE107" i="26"/>
  <c r="AD107" i="26"/>
  <c r="AC107" i="26"/>
  <c r="AB107" i="26"/>
  <c r="AA107" i="26"/>
  <c r="Z107" i="26"/>
  <c r="Y107" i="26"/>
  <c r="X107" i="26"/>
  <c r="W107" i="26"/>
  <c r="V107" i="26"/>
  <c r="U107" i="26"/>
  <c r="T107" i="26"/>
  <c r="S107" i="26"/>
  <c r="R107" i="26"/>
  <c r="Q107" i="26"/>
  <c r="P107" i="26"/>
  <c r="O107" i="26"/>
  <c r="N107" i="26"/>
  <c r="M107" i="26"/>
  <c r="L107" i="26"/>
  <c r="K107" i="26"/>
  <c r="J107" i="26"/>
  <c r="I107" i="26"/>
  <c r="H107" i="26"/>
  <c r="G107" i="26"/>
  <c r="F107" i="26"/>
  <c r="E107" i="26"/>
  <c r="AE106" i="26"/>
  <c r="AD106" i="26"/>
  <c r="AC106" i="26"/>
  <c r="AB106" i="26"/>
  <c r="AA106" i="26"/>
  <c r="Z106" i="26"/>
  <c r="Y106" i="26"/>
  <c r="X106" i="26"/>
  <c r="W106" i="26"/>
  <c r="V106" i="26"/>
  <c r="U106" i="26"/>
  <c r="T106" i="26"/>
  <c r="S106" i="26"/>
  <c r="R106" i="26"/>
  <c r="Q106" i="26"/>
  <c r="P106" i="26"/>
  <c r="O106" i="26"/>
  <c r="N106" i="26"/>
  <c r="M106" i="26"/>
  <c r="L106" i="26"/>
  <c r="K106" i="26"/>
  <c r="J106" i="26"/>
  <c r="I106" i="26"/>
  <c r="H106" i="26"/>
  <c r="G106" i="26"/>
  <c r="F106" i="26"/>
  <c r="E106" i="26"/>
  <c r="AE105" i="26"/>
  <c r="AD105" i="26"/>
  <c r="AC105" i="26"/>
  <c r="AB105" i="26"/>
  <c r="AA105" i="26"/>
  <c r="Z105" i="26"/>
  <c r="Y105" i="26"/>
  <c r="X105" i="26"/>
  <c r="W105" i="26"/>
  <c r="V105" i="26"/>
  <c r="U105" i="26"/>
  <c r="T105" i="26"/>
  <c r="S105" i="26"/>
  <c r="R105" i="26"/>
  <c r="Q105" i="26"/>
  <c r="P105" i="26"/>
  <c r="O105" i="26"/>
  <c r="N105" i="26"/>
  <c r="M105" i="26"/>
  <c r="L105" i="26"/>
  <c r="K105" i="26"/>
  <c r="J105" i="26"/>
  <c r="I105" i="26"/>
  <c r="H105" i="26"/>
  <c r="G105" i="26"/>
  <c r="F105" i="26"/>
  <c r="E105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4" i="26"/>
  <c r="AE103" i="26"/>
  <c r="AD103" i="26"/>
  <c r="AC103" i="26"/>
  <c r="AB103" i="26"/>
  <c r="AA103" i="26"/>
  <c r="Z103" i="26"/>
  <c r="Y103" i="26"/>
  <c r="X103" i="26"/>
  <c r="W103" i="26"/>
  <c r="V103" i="26"/>
  <c r="U103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H103" i="26"/>
  <c r="G103" i="26"/>
  <c r="F103" i="26"/>
  <c r="E103" i="26"/>
  <c r="AE102" i="26"/>
  <c r="AD102" i="26"/>
  <c r="AC102" i="26"/>
  <c r="AB102" i="26"/>
  <c r="AA102" i="26"/>
  <c r="Z102" i="26"/>
  <c r="Y102" i="26"/>
  <c r="X102" i="26"/>
  <c r="W102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AE101" i="26"/>
  <c r="AD101" i="26"/>
  <c r="AC101" i="26"/>
  <c r="AB101" i="26"/>
  <c r="AA101" i="26"/>
  <c r="Z101" i="26"/>
  <c r="Y101" i="26"/>
  <c r="X101" i="26"/>
  <c r="W101" i="26"/>
  <c r="V101" i="26"/>
  <c r="U101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AE100" i="26"/>
  <c r="AD100" i="26"/>
  <c r="AC100" i="26"/>
  <c r="AB100" i="26"/>
  <c r="AA100" i="26"/>
  <c r="Z100" i="26"/>
  <c r="Y100" i="26"/>
  <c r="X100" i="26"/>
  <c r="W100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AE93" i="26"/>
  <c r="AD93" i="26"/>
  <c r="AC93" i="26"/>
  <c r="AB93" i="26"/>
  <c r="AA93" i="26"/>
  <c r="Z93" i="26"/>
  <c r="Y93" i="26"/>
  <c r="X93" i="26"/>
  <c r="W93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E93" i="26"/>
  <c r="AE92" i="26"/>
  <c r="AD92" i="26"/>
  <c r="AC92" i="26"/>
  <c r="AB92" i="26"/>
  <c r="AA92" i="26"/>
  <c r="Z92" i="26"/>
  <c r="Y92" i="26"/>
  <c r="X92" i="26"/>
  <c r="W92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E92" i="26"/>
  <c r="AE91" i="26"/>
  <c r="AD91" i="26"/>
  <c r="AC91" i="26"/>
  <c r="AB91" i="26"/>
  <c r="AA91" i="26"/>
  <c r="Z91" i="26"/>
  <c r="Y91" i="26"/>
  <c r="X91" i="26"/>
  <c r="W91" i="26"/>
  <c r="V91" i="26"/>
  <c r="U91" i="26"/>
  <c r="T91" i="26"/>
  <c r="S91" i="26"/>
  <c r="R91" i="26"/>
  <c r="Q91" i="26"/>
  <c r="P91" i="26"/>
  <c r="O91" i="26"/>
  <c r="N91" i="26"/>
  <c r="M91" i="26"/>
  <c r="L91" i="26"/>
  <c r="K91" i="26"/>
  <c r="J91" i="26"/>
  <c r="I91" i="26"/>
  <c r="H91" i="26"/>
  <c r="G91" i="26"/>
  <c r="F91" i="26"/>
  <c r="E91" i="26"/>
  <c r="AE90" i="26"/>
  <c r="AD90" i="26"/>
  <c r="AC90" i="26"/>
  <c r="AB90" i="26"/>
  <c r="AA90" i="26"/>
  <c r="Z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AE89" i="26"/>
  <c r="AD89" i="26"/>
  <c r="AC89" i="26"/>
  <c r="AB89" i="26"/>
  <c r="AA89" i="26"/>
  <c r="Z89" i="26"/>
  <c r="Y89" i="26"/>
  <c r="X89" i="26"/>
  <c r="W89" i="26"/>
  <c r="V89" i="26"/>
  <c r="U89" i="26"/>
  <c r="T89" i="26"/>
  <c r="S89" i="26"/>
  <c r="R89" i="26"/>
  <c r="Q89" i="26"/>
  <c r="P89" i="26"/>
  <c r="O89" i="26"/>
  <c r="N89" i="26"/>
  <c r="M89" i="26"/>
  <c r="L89" i="26"/>
  <c r="K89" i="26"/>
  <c r="J89" i="26"/>
  <c r="I89" i="26"/>
  <c r="H89" i="26"/>
  <c r="G89" i="26"/>
  <c r="F89" i="26"/>
  <c r="E89" i="26"/>
  <c r="AE88" i="26"/>
  <c r="AD88" i="26"/>
  <c r="AC88" i="26"/>
  <c r="AB88" i="26"/>
  <c r="AA88" i="26"/>
  <c r="Z88" i="26"/>
  <c r="Y88" i="26"/>
  <c r="X88" i="26"/>
  <c r="W88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E88" i="26"/>
  <c r="AE87" i="26"/>
  <c r="AD87" i="26"/>
  <c r="AC87" i="26"/>
  <c r="AB87" i="26"/>
  <c r="AA87" i="26"/>
  <c r="Z87" i="26"/>
  <c r="Y87" i="26"/>
  <c r="X87" i="26"/>
  <c r="W87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AE86" i="26"/>
  <c r="AD86" i="26"/>
  <c r="AC86" i="26"/>
  <c r="AB86" i="26"/>
  <c r="AA86" i="26"/>
  <c r="Z86" i="26"/>
  <c r="Y86" i="26"/>
  <c r="X86" i="26"/>
  <c r="W86" i="26"/>
  <c r="V86" i="26"/>
  <c r="U86" i="26"/>
  <c r="T86" i="26"/>
  <c r="S86" i="26"/>
  <c r="R86" i="26"/>
  <c r="Q86" i="26"/>
  <c r="P86" i="26"/>
  <c r="O86" i="26"/>
  <c r="N86" i="26"/>
  <c r="M86" i="26"/>
  <c r="L86" i="26"/>
  <c r="K86" i="26"/>
  <c r="J86" i="26"/>
  <c r="I86" i="26"/>
  <c r="H86" i="26"/>
  <c r="G86" i="26"/>
  <c r="F86" i="26"/>
  <c r="E86" i="26"/>
  <c r="AE85" i="26"/>
  <c r="AD85" i="26"/>
  <c r="AC85" i="26"/>
  <c r="AB85" i="26"/>
  <c r="AA85" i="26"/>
  <c r="Z85" i="26"/>
  <c r="Y85" i="26"/>
  <c r="X85" i="26"/>
  <c r="W85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AE84" i="26"/>
  <c r="AD84" i="26"/>
  <c r="AC84" i="26"/>
  <c r="AB84" i="26"/>
  <c r="AA84" i="26"/>
  <c r="Z84" i="26"/>
  <c r="Y84" i="26"/>
  <c r="X84" i="26"/>
  <c r="W84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AE77" i="26"/>
  <c r="AD77" i="26"/>
  <c r="AC77" i="26"/>
  <c r="AB77" i="26"/>
  <c r="AA77" i="26"/>
  <c r="Z77" i="26"/>
  <c r="Y77" i="26"/>
  <c r="X77" i="26"/>
  <c r="W77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AE76" i="26"/>
  <c r="AD76" i="26"/>
  <c r="AC76" i="26"/>
  <c r="AB76" i="26"/>
  <c r="AA76" i="26"/>
  <c r="Z76" i="26"/>
  <c r="Y76" i="26"/>
  <c r="X76" i="26"/>
  <c r="W76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AE75" i="26"/>
  <c r="AD75" i="26"/>
  <c r="AC75" i="26"/>
  <c r="AB75" i="26"/>
  <c r="AA75" i="26"/>
  <c r="Z75" i="26"/>
  <c r="Y75" i="26"/>
  <c r="X75" i="26"/>
  <c r="W75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AE74" i="26"/>
  <c r="AD74" i="26"/>
  <c r="AC74" i="26"/>
  <c r="AB74" i="26"/>
  <c r="AA74" i="26"/>
  <c r="Z74" i="26"/>
  <c r="Y74" i="26"/>
  <c r="X74" i="26"/>
  <c r="W74" i="26"/>
  <c r="V74" i="26"/>
  <c r="U74" i="26"/>
  <c r="T74" i="26"/>
  <c r="S74" i="26"/>
  <c r="R74" i="26"/>
  <c r="Q74" i="26"/>
  <c r="P74" i="26"/>
  <c r="O74" i="26"/>
  <c r="N74" i="26"/>
  <c r="M74" i="26"/>
  <c r="L74" i="26"/>
  <c r="K74" i="26"/>
  <c r="J74" i="26"/>
  <c r="I74" i="26"/>
  <c r="H74" i="26"/>
  <c r="G74" i="26"/>
  <c r="F74" i="26"/>
  <c r="E74" i="26"/>
  <c r="AE73" i="26"/>
  <c r="AD73" i="26"/>
  <c r="AC73" i="26"/>
  <c r="AB73" i="26"/>
  <c r="AA73" i="26"/>
  <c r="Z73" i="26"/>
  <c r="Y73" i="26"/>
  <c r="X73" i="26"/>
  <c r="W73" i="26"/>
  <c r="V73" i="26"/>
  <c r="U73" i="26"/>
  <c r="T73" i="26"/>
  <c r="S73" i="26"/>
  <c r="R73" i="26"/>
  <c r="Q73" i="26"/>
  <c r="P73" i="26"/>
  <c r="O73" i="26"/>
  <c r="N73" i="26"/>
  <c r="M73" i="26"/>
  <c r="L73" i="26"/>
  <c r="K73" i="26"/>
  <c r="J73" i="26"/>
  <c r="I73" i="26"/>
  <c r="H73" i="26"/>
  <c r="G73" i="26"/>
  <c r="F73" i="26"/>
  <c r="E73" i="26"/>
  <c r="AE72" i="26"/>
  <c r="AD72" i="26"/>
  <c r="AC72" i="26"/>
  <c r="AB72" i="26"/>
  <c r="AA72" i="26"/>
  <c r="Z72" i="26"/>
  <c r="Y72" i="26"/>
  <c r="X72" i="26"/>
  <c r="W72" i="26"/>
  <c r="V72" i="26"/>
  <c r="U72" i="26"/>
  <c r="T72" i="26"/>
  <c r="S72" i="26"/>
  <c r="R72" i="26"/>
  <c r="Q72" i="26"/>
  <c r="P72" i="26"/>
  <c r="O72" i="26"/>
  <c r="N72" i="26"/>
  <c r="M72" i="26"/>
  <c r="L72" i="26"/>
  <c r="K72" i="26"/>
  <c r="J72" i="26"/>
  <c r="I72" i="26"/>
  <c r="H72" i="26"/>
  <c r="G72" i="26"/>
  <c r="F72" i="26"/>
  <c r="E72" i="26"/>
  <c r="AE71" i="26"/>
  <c r="AD71" i="26"/>
  <c r="AC71" i="26"/>
  <c r="AB71" i="26"/>
  <c r="AA71" i="26"/>
  <c r="Z71" i="26"/>
  <c r="Y71" i="26"/>
  <c r="X71" i="26"/>
  <c r="W71" i="26"/>
  <c r="V71" i="26"/>
  <c r="U71" i="26"/>
  <c r="T71" i="26"/>
  <c r="S71" i="26"/>
  <c r="R71" i="26"/>
  <c r="Q71" i="26"/>
  <c r="P71" i="26"/>
  <c r="O71" i="26"/>
  <c r="N71" i="26"/>
  <c r="M71" i="26"/>
  <c r="L71" i="26"/>
  <c r="K71" i="26"/>
  <c r="J71" i="26"/>
  <c r="I71" i="26"/>
  <c r="H71" i="26"/>
  <c r="G71" i="26"/>
  <c r="F71" i="26"/>
  <c r="E71" i="26"/>
  <c r="AE70" i="26"/>
  <c r="AD70" i="26"/>
  <c r="AC70" i="26"/>
  <c r="AB70" i="26"/>
  <c r="AA70" i="26"/>
  <c r="Z70" i="26"/>
  <c r="Y70" i="26"/>
  <c r="X70" i="26"/>
  <c r="W70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AE69" i="26"/>
  <c r="AD69" i="26"/>
  <c r="AC69" i="26"/>
  <c r="AB69" i="26"/>
  <c r="AA69" i="26"/>
  <c r="Z69" i="26"/>
  <c r="Y69" i="26"/>
  <c r="X69" i="26"/>
  <c r="W69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AE68" i="26"/>
  <c r="AD68" i="26"/>
  <c r="AC68" i="26"/>
  <c r="AB68" i="26"/>
  <c r="AA68" i="26"/>
  <c r="Z68" i="26"/>
  <c r="Y68" i="26"/>
  <c r="X68" i="26"/>
  <c r="W68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AE61" i="26"/>
  <c r="AD61" i="26"/>
  <c r="AC61" i="26"/>
  <c r="AB61" i="26"/>
  <c r="AA61" i="26"/>
  <c r="Z61" i="26"/>
  <c r="Y61" i="26"/>
  <c r="X61" i="26"/>
  <c r="W61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AE60" i="26"/>
  <c r="AD60" i="26"/>
  <c r="AC60" i="26"/>
  <c r="AB60" i="26"/>
  <c r="AA60" i="26"/>
  <c r="Z60" i="26"/>
  <c r="Y60" i="26"/>
  <c r="X60" i="26"/>
  <c r="W60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AE59" i="26"/>
  <c r="AD59" i="26"/>
  <c r="AC59" i="26"/>
  <c r="AB59" i="26"/>
  <c r="AA59" i="26"/>
  <c r="Z59" i="26"/>
  <c r="Y59" i="26"/>
  <c r="X59" i="26"/>
  <c r="W59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AE58" i="26"/>
  <c r="AD58" i="26"/>
  <c r="AC58" i="26"/>
  <c r="AB58" i="26"/>
  <c r="AA58" i="26"/>
  <c r="Z58" i="26"/>
  <c r="Y58" i="26"/>
  <c r="X58" i="26"/>
  <c r="W58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E58" i="26"/>
  <c r="AE57" i="26"/>
  <c r="AD57" i="26"/>
  <c r="AC57" i="26"/>
  <c r="AB57" i="26"/>
  <c r="AA57" i="26"/>
  <c r="Z57" i="26"/>
  <c r="Y57" i="26"/>
  <c r="X57" i="26"/>
  <c r="W57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AE56" i="26"/>
  <c r="AD56" i="26"/>
  <c r="AC56" i="26"/>
  <c r="AB56" i="26"/>
  <c r="AA56" i="26"/>
  <c r="Z56" i="26"/>
  <c r="Y56" i="26"/>
  <c r="X56" i="26"/>
  <c r="W56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E56" i="26"/>
  <c r="AE55" i="26"/>
  <c r="AD55" i="26"/>
  <c r="AC55" i="26"/>
  <c r="AB55" i="26"/>
  <c r="AA55" i="26"/>
  <c r="Z55" i="26"/>
  <c r="Y55" i="26"/>
  <c r="X55" i="26"/>
  <c r="W55" i="26"/>
  <c r="V55" i="26"/>
  <c r="U55" i="26"/>
  <c r="T55" i="26"/>
  <c r="S55" i="26"/>
  <c r="R55" i="26"/>
  <c r="Q55" i="26"/>
  <c r="P55" i="26"/>
  <c r="O55" i="26"/>
  <c r="N55" i="26"/>
  <c r="M55" i="26"/>
  <c r="L55" i="26"/>
  <c r="K55" i="26"/>
  <c r="J55" i="26"/>
  <c r="I55" i="26"/>
  <c r="H55" i="26"/>
  <c r="G55" i="26"/>
  <c r="F55" i="26"/>
  <c r="E55" i="26"/>
  <c r="AE54" i="26"/>
  <c r="AD54" i="26"/>
  <c r="AC54" i="26"/>
  <c r="AB54" i="26"/>
  <c r="AA54" i="26"/>
  <c r="Z54" i="26"/>
  <c r="Y54" i="26"/>
  <c r="X54" i="26"/>
  <c r="W54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AE53" i="26"/>
  <c r="AD53" i="26"/>
  <c r="AC53" i="26"/>
  <c r="AB53" i="26"/>
  <c r="AA53" i="26"/>
  <c r="Z53" i="26"/>
  <c r="Y53" i="26"/>
  <c r="X53" i="26"/>
  <c r="W53" i="26"/>
  <c r="V53" i="26"/>
  <c r="U53" i="26"/>
  <c r="T53" i="26"/>
  <c r="S53" i="26"/>
  <c r="R53" i="26"/>
  <c r="Q53" i="26"/>
  <c r="P53" i="26"/>
  <c r="O53" i="26"/>
  <c r="N53" i="26"/>
  <c r="M53" i="26"/>
  <c r="L53" i="26"/>
  <c r="K53" i="26"/>
  <c r="J53" i="26"/>
  <c r="I53" i="26"/>
  <c r="H53" i="26"/>
  <c r="G53" i="26"/>
  <c r="F53" i="26"/>
  <c r="E53" i="26"/>
  <c r="AE52" i="26"/>
  <c r="AD52" i="26"/>
  <c r="AC52" i="26"/>
  <c r="AB52" i="26"/>
  <c r="AA52" i="26"/>
  <c r="Z52" i="26"/>
  <c r="Y52" i="26"/>
  <c r="X52" i="26"/>
  <c r="W52" i="26"/>
  <c r="V52" i="26"/>
  <c r="U52" i="26"/>
  <c r="T52" i="26"/>
  <c r="S52" i="26"/>
  <c r="R52" i="26"/>
  <c r="Q52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AE45" i="26"/>
  <c r="AD45" i="26"/>
  <c r="AC45" i="26"/>
  <c r="AB45" i="26"/>
  <c r="AA45" i="26"/>
  <c r="Z45" i="26"/>
  <c r="Y45" i="26"/>
  <c r="X45" i="26"/>
  <c r="W45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G45" i="26"/>
  <c r="F45" i="26"/>
  <c r="E45" i="26"/>
  <c r="AE44" i="26"/>
  <c r="AD44" i="26"/>
  <c r="AC44" i="26"/>
  <c r="AB44" i="26"/>
  <c r="AA44" i="26"/>
  <c r="Z44" i="26"/>
  <c r="Y44" i="26"/>
  <c r="X44" i="26"/>
  <c r="W44" i="26"/>
  <c r="V44" i="26"/>
  <c r="U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AE43" i="26"/>
  <c r="AD43" i="26"/>
  <c r="AC43" i="26"/>
  <c r="AB43" i="26"/>
  <c r="AA43" i="26"/>
  <c r="Z43" i="26"/>
  <c r="Y43" i="26"/>
  <c r="X43" i="26"/>
  <c r="W43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AE42" i="26"/>
  <c r="AD42" i="26"/>
  <c r="AC42" i="26"/>
  <c r="AB42" i="26"/>
  <c r="AA42" i="26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H42" i="26"/>
  <c r="G42" i="26"/>
  <c r="F42" i="26"/>
  <c r="E42" i="26"/>
  <c r="AE41" i="26"/>
  <c r="AD41" i="26"/>
  <c r="AC41" i="26"/>
  <c r="AB41" i="26"/>
  <c r="AA41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I41" i="26"/>
  <c r="H41" i="26"/>
  <c r="G41" i="26"/>
  <c r="F41" i="26"/>
  <c r="E41" i="26"/>
  <c r="AE40" i="26"/>
  <c r="AD40" i="26"/>
  <c r="AC40" i="26"/>
  <c r="AB40" i="26"/>
  <c r="AA40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G40" i="26"/>
  <c r="F40" i="26"/>
  <c r="E40" i="26"/>
  <c r="AE39" i="26"/>
  <c r="AD39" i="26"/>
  <c r="AC39" i="26"/>
  <c r="AB39" i="26"/>
  <c r="AA39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G39" i="26"/>
  <c r="F39" i="26"/>
  <c r="E39" i="26"/>
  <c r="AE38" i="26"/>
  <c r="AD38" i="26"/>
  <c r="AC38" i="26"/>
  <c r="AB38" i="26"/>
  <c r="AA38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AE37" i="26"/>
  <c r="AD37" i="26"/>
  <c r="AC37" i="26"/>
  <c r="AB37" i="26"/>
  <c r="AA37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AE36" i="26"/>
  <c r="AD36" i="26"/>
  <c r="AC36" i="26"/>
  <c r="AB36" i="26"/>
  <c r="AA36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AE29" i="26"/>
  <c r="AD29" i="26"/>
  <c r="AC29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AE28" i="26"/>
  <c r="AD28" i="26"/>
  <c r="AC28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AE27" i="26"/>
  <c r="AD27" i="26"/>
  <c r="AC27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AE26" i="26"/>
  <c r="AD26" i="26"/>
  <c r="AC26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F26" i="26"/>
  <c r="E26" i="26"/>
  <c r="AE25" i="26"/>
  <c r="AD25" i="26"/>
  <c r="AC25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F25" i="26"/>
  <c r="E25" i="26"/>
  <c r="AE24" i="26"/>
  <c r="AD24" i="26"/>
  <c r="AC24" i="26"/>
  <c r="AB24" i="26"/>
  <c r="AA24" i="26"/>
  <c r="Z24" i="26"/>
  <c r="Y24" i="26"/>
  <c r="X24" i="26"/>
  <c r="W24" i="26"/>
  <c r="V24" i="26"/>
  <c r="U24" i="26"/>
  <c r="T24" i="26"/>
  <c r="S24" i="26"/>
  <c r="R24" i="26"/>
  <c r="Q24" i="26"/>
  <c r="P24" i="26"/>
  <c r="O24" i="26"/>
  <c r="N24" i="26"/>
  <c r="M24" i="26"/>
  <c r="L24" i="26"/>
  <c r="K24" i="26"/>
  <c r="J24" i="26"/>
  <c r="I24" i="26"/>
  <c r="H24" i="26"/>
  <c r="G24" i="26"/>
  <c r="F24" i="26"/>
  <c r="E24" i="26"/>
  <c r="AN23" i="26"/>
  <c r="AE23" i="26"/>
  <c r="AD23" i="26"/>
  <c r="AC23" i="26"/>
  <c r="AB23" i="26"/>
  <c r="AA23" i="26"/>
  <c r="Z23" i="26"/>
  <c r="Y23" i="26"/>
  <c r="X23" i="26"/>
  <c r="W23" i="26"/>
  <c r="V23" i="26"/>
  <c r="U23" i="26"/>
  <c r="T23" i="26"/>
  <c r="S23" i="26"/>
  <c r="R23" i="26"/>
  <c r="Q23" i="26"/>
  <c r="P23" i="26"/>
  <c r="O23" i="26"/>
  <c r="N23" i="26"/>
  <c r="M23" i="26"/>
  <c r="L23" i="26"/>
  <c r="K23" i="26"/>
  <c r="J23" i="26"/>
  <c r="I23" i="26"/>
  <c r="H23" i="26"/>
  <c r="G23" i="26"/>
  <c r="F23" i="26"/>
  <c r="E23" i="26"/>
  <c r="AN22" i="26"/>
  <c r="AL22" i="26"/>
  <c r="AE22" i="26"/>
  <c r="AD22" i="26"/>
  <c r="AC22" i="26"/>
  <c r="AB22" i="26"/>
  <c r="AA22" i="26"/>
  <c r="Z22" i="26"/>
  <c r="Y22" i="26"/>
  <c r="X22" i="26"/>
  <c r="W22" i="26"/>
  <c r="V22" i="26"/>
  <c r="U22" i="26"/>
  <c r="T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AE21" i="26"/>
  <c r="AD21" i="26"/>
  <c r="AC21" i="26"/>
  <c r="AB21" i="26"/>
  <c r="AA21" i="26"/>
  <c r="Z21" i="26"/>
  <c r="Y21" i="26"/>
  <c r="X21" i="26"/>
  <c r="W21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AE20" i="26"/>
  <c r="AD20" i="26"/>
  <c r="AC20" i="26"/>
  <c r="AB20" i="26"/>
  <c r="AA20" i="26"/>
  <c r="Z20" i="26"/>
  <c r="Y20" i="26"/>
  <c r="X20" i="26"/>
  <c r="W20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AE13" i="26"/>
  <c r="AD13" i="26"/>
  <c r="AC13" i="26"/>
  <c r="AB13" i="26"/>
  <c r="AA13" i="26"/>
  <c r="Z13" i="26"/>
  <c r="Y13" i="26"/>
  <c r="X13" i="26"/>
  <c r="W13" i="26"/>
  <c r="V13" i="26"/>
  <c r="U13" i="26"/>
  <c r="T13" i="26"/>
  <c r="S13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AE12" i="26"/>
  <c r="AD12" i="26"/>
  <c r="AC12" i="26"/>
  <c r="AB12" i="26"/>
  <c r="AA12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F12" i="26"/>
  <c r="E12" i="26"/>
  <c r="AE11" i="26"/>
  <c r="AD11" i="26"/>
  <c r="AC11" i="26"/>
  <c r="AB11" i="26"/>
  <c r="AA11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F11" i="26"/>
  <c r="E11" i="26"/>
  <c r="AE10" i="26"/>
  <c r="AD10" i="26"/>
  <c r="AC10" i="26"/>
  <c r="AB10" i="26"/>
  <c r="AA10" i="26"/>
  <c r="Z10" i="26"/>
  <c r="Y10" i="26"/>
  <c r="X10" i="26"/>
  <c r="W10" i="26"/>
  <c r="V10" i="26"/>
  <c r="U10" i="26"/>
  <c r="T10" i="26"/>
  <c r="S10" i="26"/>
  <c r="R10" i="26"/>
  <c r="Q10" i="26"/>
  <c r="P10" i="26"/>
  <c r="O10" i="26"/>
  <c r="N10" i="26"/>
  <c r="M10" i="26"/>
  <c r="L10" i="26"/>
  <c r="K10" i="26"/>
  <c r="J10" i="26"/>
  <c r="I10" i="26"/>
  <c r="H10" i="26"/>
  <c r="G10" i="26"/>
  <c r="F10" i="26"/>
  <c r="E10" i="26"/>
  <c r="AE9" i="26"/>
  <c r="AD9" i="26"/>
  <c r="AC9" i="26"/>
  <c r="AB9" i="26"/>
  <c r="AA9" i="26"/>
  <c r="Z9" i="26"/>
  <c r="Y9" i="26"/>
  <c r="X9" i="26"/>
  <c r="W9" i="26"/>
  <c r="V9" i="26"/>
  <c r="U9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AE8" i="26"/>
  <c r="AD8" i="26"/>
  <c r="AC8" i="26"/>
  <c r="AB8" i="26"/>
  <c r="AA8" i="26"/>
  <c r="Z8" i="26"/>
  <c r="Y8" i="26"/>
  <c r="X8" i="26"/>
  <c r="W8" i="26"/>
  <c r="V8" i="26"/>
  <c r="U8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AE7" i="26"/>
  <c r="AD7" i="26"/>
  <c r="AC7" i="26"/>
  <c r="AB7" i="26"/>
  <c r="AA7" i="26"/>
  <c r="Z7" i="26"/>
  <c r="Y7" i="26"/>
  <c r="X7" i="26"/>
  <c r="W7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AE6" i="26"/>
  <c r="AD6" i="26"/>
  <c r="AC6" i="26"/>
  <c r="AB6" i="26"/>
  <c r="AA6" i="26"/>
  <c r="Z6" i="26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AE4" i="26"/>
  <c r="AD4" i="26"/>
  <c r="AC4" i="26"/>
  <c r="AB4" i="26"/>
  <c r="AA4" i="26"/>
  <c r="Z4" i="26"/>
  <c r="Y4" i="26"/>
  <c r="X4" i="26"/>
  <c r="W4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AE189" i="25"/>
  <c r="AD189" i="25"/>
  <c r="AC189" i="25"/>
  <c r="AB189" i="25"/>
  <c r="AA189" i="25"/>
  <c r="Z189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AE188" i="25"/>
  <c r="AD188" i="25"/>
  <c r="AC188" i="25"/>
  <c r="AB188" i="25"/>
  <c r="AA188" i="25"/>
  <c r="Z188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AE187" i="25"/>
  <c r="AD187" i="25"/>
  <c r="AC187" i="25"/>
  <c r="AB187" i="25"/>
  <c r="AA187" i="25"/>
  <c r="Z187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AE186" i="25"/>
  <c r="AD186" i="25"/>
  <c r="AC186" i="25"/>
  <c r="AB186" i="25"/>
  <c r="AA186" i="25"/>
  <c r="Z186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AE185" i="25"/>
  <c r="AD185" i="25"/>
  <c r="AC185" i="25"/>
  <c r="AB185" i="25"/>
  <c r="AA185" i="25"/>
  <c r="Z185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AE184" i="25"/>
  <c r="AD184" i="25"/>
  <c r="AC184" i="25"/>
  <c r="AB184" i="25"/>
  <c r="AA184" i="25"/>
  <c r="Z184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AE183" i="25"/>
  <c r="AD183" i="25"/>
  <c r="AC183" i="25"/>
  <c r="AB183" i="25"/>
  <c r="AA183" i="25"/>
  <c r="Z183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AE182" i="25"/>
  <c r="AD182" i="25"/>
  <c r="AC182" i="25"/>
  <c r="AB182" i="25"/>
  <c r="AA182" i="25"/>
  <c r="Z182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AE181" i="25"/>
  <c r="AD181" i="25"/>
  <c r="AC181" i="25"/>
  <c r="AB181" i="25"/>
  <c r="AA181" i="25"/>
  <c r="Z181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AE180" i="25"/>
  <c r="AD180" i="25"/>
  <c r="AC180" i="25"/>
  <c r="AB180" i="25"/>
  <c r="AA180" i="25"/>
  <c r="Z180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AE173" i="25"/>
  <c r="AD173" i="25"/>
  <c r="AC173" i="25"/>
  <c r="AB173" i="25"/>
  <c r="AA173" i="25"/>
  <c r="Z173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AE172" i="25"/>
  <c r="AD172" i="25"/>
  <c r="AC172" i="25"/>
  <c r="AB172" i="25"/>
  <c r="AA172" i="25"/>
  <c r="Z172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AE171" i="25"/>
  <c r="AD171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AE170" i="25"/>
  <c r="AD170" i="25"/>
  <c r="AC170" i="25"/>
  <c r="AB170" i="25"/>
  <c r="AA170" i="25"/>
  <c r="Z170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AE169" i="25"/>
  <c r="AD169" i="25"/>
  <c r="AC169" i="25"/>
  <c r="AB169" i="25"/>
  <c r="AA169" i="25"/>
  <c r="Z169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AE168" i="25"/>
  <c r="AD168" i="25"/>
  <c r="AC168" i="25"/>
  <c r="AB168" i="25"/>
  <c r="AA168" i="25"/>
  <c r="Z168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AE167" i="25"/>
  <c r="AD167" i="25"/>
  <c r="AC167" i="25"/>
  <c r="AB167" i="25"/>
  <c r="AA167" i="25"/>
  <c r="Z167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AE166" i="25"/>
  <c r="AD166" i="25"/>
  <c r="AC166" i="25"/>
  <c r="AB166" i="25"/>
  <c r="AA166" i="25"/>
  <c r="Z166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AE165" i="25"/>
  <c r="AD165" i="25"/>
  <c r="AC165" i="25"/>
  <c r="AB165" i="25"/>
  <c r="AA165" i="25"/>
  <c r="Z165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AE164" i="25"/>
  <c r="AD164" i="25"/>
  <c r="AC164" i="25"/>
  <c r="AB164" i="25"/>
  <c r="AA164" i="25"/>
  <c r="Z164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AE157" i="25"/>
  <c r="AD157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AE156" i="25"/>
  <c r="AD156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AE155" i="25"/>
  <c r="AD155" i="25"/>
  <c r="AC155" i="25"/>
  <c r="AB155" i="25"/>
  <c r="AA155" i="25"/>
  <c r="Z155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AE154" i="25"/>
  <c r="AD154" i="25"/>
  <c r="AC154" i="25"/>
  <c r="AB154" i="25"/>
  <c r="AA154" i="25"/>
  <c r="Z154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AE153" i="25"/>
  <c r="AD153" i="25"/>
  <c r="AC153" i="25"/>
  <c r="AB153" i="25"/>
  <c r="AA153" i="25"/>
  <c r="Z153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AE152" i="25"/>
  <c r="AD152" i="25"/>
  <c r="AC152" i="25"/>
  <c r="AB152" i="25"/>
  <c r="AA152" i="25"/>
  <c r="Z152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AE151" i="25"/>
  <c r="AD151" i="25"/>
  <c r="AC151" i="25"/>
  <c r="AB151" i="25"/>
  <c r="AA151" i="25"/>
  <c r="Z151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AE150" i="25"/>
  <c r="AD150" i="25"/>
  <c r="AC150" i="25"/>
  <c r="AB150" i="25"/>
  <c r="AA150" i="25"/>
  <c r="Z150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AE149" i="25"/>
  <c r="AD149" i="25"/>
  <c r="AC149" i="25"/>
  <c r="AB149" i="25"/>
  <c r="AA149" i="25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AE148" i="25"/>
  <c r="AD148" i="25"/>
  <c r="AC148" i="25"/>
  <c r="AB148" i="25"/>
  <c r="AA148" i="25"/>
  <c r="Z148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AE141" i="25"/>
  <c r="AD141" i="25"/>
  <c r="AC141" i="25"/>
  <c r="AB141" i="25"/>
  <c r="AA141" i="25"/>
  <c r="Z141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AE140" i="25"/>
  <c r="AD140" i="25"/>
  <c r="AC140" i="25"/>
  <c r="AB140" i="25"/>
  <c r="AA140" i="25"/>
  <c r="Z140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AE139" i="25"/>
  <c r="AD139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AE138" i="25"/>
  <c r="AD138" i="25"/>
  <c r="AC138" i="25"/>
  <c r="AB138" i="25"/>
  <c r="AA138" i="25"/>
  <c r="Z138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AE137" i="25"/>
  <c r="AD137" i="25"/>
  <c r="AC137" i="25"/>
  <c r="AB137" i="25"/>
  <c r="AA137" i="25"/>
  <c r="Z137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AE136" i="25"/>
  <c r="AD136" i="25"/>
  <c r="AC136" i="25"/>
  <c r="AB136" i="25"/>
  <c r="AA136" i="25"/>
  <c r="Z136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AE135" i="25"/>
  <c r="AD135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AE134" i="25"/>
  <c r="AD134" i="25"/>
  <c r="AC134" i="25"/>
  <c r="AB134" i="25"/>
  <c r="AA134" i="25"/>
  <c r="Z134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AE133" i="25"/>
  <c r="AD133" i="25"/>
  <c r="AC133" i="25"/>
  <c r="AB133" i="25"/>
  <c r="AA133" i="25"/>
  <c r="Z133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AE132" i="25"/>
  <c r="AD132" i="25"/>
  <c r="AC132" i="25"/>
  <c r="AB132" i="25"/>
  <c r="AA132" i="25"/>
  <c r="Z132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AE125" i="25"/>
  <c r="AD125" i="25"/>
  <c r="AC125" i="25"/>
  <c r="AB125" i="25"/>
  <c r="AA125" i="25"/>
  <c r="Z125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AE124" i="25"/>
  <c r="AD124" i="25"/>
  <c r="AC124" i="25"/>
  <c r="AB124" i="25"/>
  <c r="AA124" i="25"/>
  <c r="Z124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AE123" i="25"/>
  <c r="AD123" i="25"/>
  <c r="AC123" i="25"/>
  <c r="AB123" i="25"/>
  <c r="AA123" i="25"/>
  <c r="Z123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AE122" i="25"/>
  <c r="AD122" i="25"/>
  <c r="AC122" i="25"/>
  <c r="AB122" i="25"/>
  <c r="AA122" i="25"/>
  <c r="Z122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AE121" i="25"/>
  <c r="AD121" i="25"/>
  <c r="AC121" i="25"/>
  <c r="AB121" i="25"/>
  <c r="AA121" i="25"/>
  <c r="Z121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AE120" i="25"/>
  <c r="AD120" i="25"/>
  <c r="AC120" i="25"/>
  <c r="AB120" i="25"/>
  <c r="AA120" i="25"/>
  <c r="Z120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AE119" i="25"/>
  <c r="AD119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AE118" i="25"/>
  <c r="AD118" i="25"/>
  <c r="AC118" i="25"/>
  <c r="AB118" i="25"/>
  <c r="AA118" i="25"/>
  <c r="Z118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AE117" i="25"/>
  <c r="AD117" i="25"/>
  <c r="AC117" i="25"/>
  <c r="AB117" i="25"/>
  <c r="AA117" i="25"/>
  <c r="Z117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AE116" i="25"/>
  <c r="AD116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AE109" i="25"/>
  <c r="AD109" i="25"/>
  <c r="AC109" i="25"/>
  <c r="AB109" i="25"/>
  <c r="AA109" i="25"/>
  <c r="Z109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AE108" i="25"/>
  <c r="AD108" i="25"/>
  <c r="AC108" i="25"/>
  <c r="AB108" i="25"/>
  <c r="AA108" i="25"/>
  <c r="Z108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AE107" i="25"/>
  <c r="AD107" i="25"/>
  <c r="AC107" i="25"/>
  <c r="AB107" i="25"/>
  <c r="AA107" i="25"/>
  <c r="Z107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AE106" i="25"/>
  <c r="AD106" i="25"/>
  <c r="AC106" i="25"/>
  <c r="AB106" i="25"/>
  <c r="AA106" i="25"/>
  <c r="Z106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AE105" i="25"/>
  <c r="AD105" i="25"/>
  <c r="AC105" i="25"/>
  <c r="AB105" i="25"/>
  <c r="AA105" i="25"/>
  <c r="Z105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AE104" i="25"/>
  <c r="AD104" i="25"/>
  <c r="AC104" i="25"/>
  <c r="AB104" i="25"/>
  <c r="AA104" i="25"/>
  <c r="Z104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AE103" i="25"/>
  <c r="AD103" i="25"/>
  <c r="AC103" i="25"/>
  <c r="AB103" i="25"/>
  <c r="AA103" i="25"/>
  <c r="Z103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AE102" i="25"/>
  <c r="AD102" i="25"/>
  <c r="AC102" i="25"/>
  <c r="AB102" i="25"/>
  <c r="AA102" i="25"/>
  <c r="Z102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AE101" i="25"/>
  <c r="AD101" i="25"/>
  <c r="AC101" i="25"/>
  <c r="AB101" i="25"/>
  <c r="AA101" i="25"/>
  <c r="Z101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AE100" i="25"/>
  <c r="AD100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AE93" i="25"/>
  <c r="AD93" i="25"/>
  <c r="AC93" i="25"/>
  <c r="AB93" i="25"/>
  <c r="AA93" i="25"/>
  <c r="Z93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AE92" i="25"/>
  <c r="AD92" i="25"/>
  <c r="AC92" i="25"/>
  <c r="AB92" i="25"/>
  <c r="AA92" i="25"/>
  <c r="Z92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AE91" i="25"/>
  <c r="AD91" i="25"/>
  <c r="AC91" i="25"/>
  <c r="AB91" i="25"/>
  <c r="AA91" i="25"/>
  <c r="Z91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AE90" i="25"/>
  <c r="AD90" i="25"/>
  <c r="AC90" i="25"/>
  <c r="AB90" i="25"/>
  <c r="AA90" i="25"/>
  <c r="Z90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AE89" i="25"/>
  <c r="AD89" i="25"/>
  <c r="AC89" i="25"/>
  <c r="AB89" i="25"/>
  <c r="AA89" i="25"/>
  <c r="Z89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AE88" i="25"/>
  <c r="AD88" i="25"/>
  <c r="AC88" i="25"/>
  <c r="AB88" i="25"/>
  <c r="AA88" i="25"/>
  <c r="Z88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AE87" i="25"/>
  <c r="AD87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AE86" i="25"/>
  <c r="AD86" i="25"/>
  <c r="AC86" i="25"/>
  <c r="AB86" i="25"/>
  <c r="AA86" i="25"/>
  <c r="Z86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AE85" i="25"/>
  <c r="AD85" i="25"/>
  <c r="AC85" i="25"/>
  <c r="AB85" i="25"/>
  <c r="AA85" i="25"/>
  <c r="Z85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AE84" i="25"/>
  <c r="AD84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AE77" i="25"/>
  <c r="AD77" i="25"/>
  <c r="AC77" i="25"/>
  <c r="AB77" i="25"/>
  <c r="AA77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AE76" i="25"/>
  <c r="AD76" i="25"/>
  <c r="AC76" i="25"/>
  <c r="AB76" i="25"/>
  <c r="AA76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AE75" i="25"/>
  <c r="AD75" i="25"/>
  <c r="AC75" i="25"/>
  <c r="AB75" i="25"/>
  <c r="AA75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AE74" i="25"/>
  <c r="AD74" i="25"/>
  <c r="AC74" i="25"/>
  <c r="AB74" i="25"/>
  <c r="AA74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AE73" i="25"/>
  <c r="AD73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AE72" i="25"/>
  <c r="AD72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AE71" i="25"/>
  <c r="AD71" i="25"/>
  <c r="AC71" i="25"/>
  <c r="AB71" i="25"/>
  <c r="AA71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AE70" i="25"/>
  <c r="AD70" i="25"/>
  <c r="AC70" i="25"/>
  <c r="AB70" i="25"/>
  <c r="AA70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AE69" i="25"/>
  <c r="AD69" i="25"/>
  <c r="AC69" i="25"/>
  <c r="AB69" i="25"/>
  <c r="AA69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AE68" i="25"/>
  <c r="AD68" i="25"/>
  <c r="AC68" i="25"/>
  <c r="AB68" i="25"/>
  <c r="AA68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AE61" i="25"/>
  <c r="AD61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AE60" i="25"/>
  <c r="AD60" i="25"/>
  <c r="AC60" i="25"/>
  <c r="AB60" i="25"/>
  <c r="AA60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AE59" i="25"/>
  <c r="AD59" i="25"/>
  <c r="AC59" i="25"/>
  <c r="AB59" i="25"/>
  <c r="AA59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AE58" i="25"/>
  <c r="AD58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AE57" i="25"/>
  <c r="AD57" i="25"/>
  <c r="AC57" i="25"/>
  <c r="AB57" i="25"/>
  <c r="AA57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AE56" i="25"/>
  <c r="AD56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AE55" i="25"/>
  <c r="AD55" i="25"/>
  <c r="AC55" i="25"/>
  <c r="AB55" i="25"/>
  <c r="AA55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AE54" i="25"/>
  <c r="AD54" i="25"/>
  <c r="AC54" i="25"/>
  <c r="AB54" i="25"/>
  <c r="AA54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AE53" i="25"/>
  <c r="AD53" i="25"/>
  <c r="AC5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AE52" i="25"/>
  <c r="AD52" i="25"/>
  <c r="AC52" i="25"/>
  <c r="AB52" i="25"/>
  <c r="AA52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AE45" i="25"/>
  <c r="AD45" i="25"/>
  <c r="AC45" i="25"/>
  <c r="AB45" i="25"/>
  <c r="AA45" i="25"/>
  <c r="Z45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AE44" i="25"/>
  <c r="AD44" i="25"/>
  <c r="AC44" i="25"/>
  <c r="AB44" i="25"/>
  <c r="AA44" i="25"/>
  <c r="Z44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AE43" i="25"/>
  <c r="AD43" i="25"/>
  <c r="AC43" i="25"/>
  <c r="AB43" i="25"/>
  <c r="AA43" i="25"/>
  <c r="Z43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AE42" i="25"/>
  <c r="AD42" i="25"/>
  <c r="AC42" i="25"/>
  <c r="AB42" i="25"/>
  <c r="AA42" i="25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AE41" i="25"/>
  <c r="AD41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AE40" i="25"/>
  <c r="AD40" i="25"/>
  <c r="AC40" i="25"/>
  <c r="AB40" i="25"/>
  <c r="AA40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AE39" i="25"/>
  <c r="AD39" i="25"/>
  <c r="AC3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AE38" i="25"/>
  <c r="AD38" i="25"/>
  <c r="AC38" i="25"/>
  <c r="AB38" i="25"/>
  <c r="AA38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AE37" i="25"/>
  <c r="AD37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AE36" i="25"/>
  <c r="AD36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AE29" i="25"/>
  <c r="AD29" i="25"/>
  <c r="AC29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AE27" i="25"/>
  <c r="AD27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AE26" i="25"/>
  <c r="AD26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AE25" i="25"/>
  <c r="AD25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AE24" i="25"/>
  <c r="AD24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AN23" i="25"/>
  <c r="AE23" i="25"/>
  <c r="AD23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AN22" i="25"/>
  <c r="AL22" i="25"/>
  <c r="AE22" i="25"/>
  <c r="AD22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AE21" i="25"/>
  <c r="AD21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AE13" i="25"/>
  <c r="AD13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AE12" i="25"/>
  <c r="AD12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AE11" i="25"/>
  <c r="AD11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AE10" i="25"/>
  <c r="AD10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AE9" i="25"/>
  <c r="AD9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AE8" i="25"/>
  <c r="AD8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AE7" i="25"/>
  <c r="AD7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AE6" i="25"/>
  <c r="AD6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AE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AE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AE189" i="24"/>
  <c r="AD189" i="24"/>
  <c r="AC189" i="24"/>
  <c r="AB189" i="24"/>
  <c r="AA189" i="24"/>
  <c r="Z189" i="24"/>
  <c r="Y189" i="24"/>
  <c r="X189" i="24"/>
  <c r="W189" i="24"/>
  <c r="V189" i="24"/>
  <c r="U189" i="24"/>
  <c r="T189" i="24"/>
  <c r="S189" i="24"/>
  <c r="R189" i="24"/>
  <c r="Q189" i="24"/>
  <c r="P189" i="24"/>
  <c r="O189" i="24"/>
  <c r="N189" i="24"/>
  <c r="M189" i="24"/>
  <c r="L189" i="24"/>
  <c r="K189" i="24"/>
  <c r="J189" i="24"/>
  <c r="I189" i="24"/>
  <c r="H189" i="24"/>
  <c r="G189" i="24"/>
  <c r="F189" i="24"/>
  <c r="E189" i="24"/>
  <c r="AE188" i="24"/>
  <c r="AD188" i="24"/>
  <c r="AC188" i="24"/>
  <c r="AB188" i="24"/>
  <c r="AA188" i="24"/>
  <c r="Z188" i="24"/>
  <c r="Y188" i="24"/>
  <c r="X188" i="24"/>
  <c r="W188" i="24"/>
  <c r="V188" i="24"/>
  <c r="U188" i="24"/>
  <c r="T188" i="24"/>
  <c r="S188" i="24"/>
  <c r="R188" i="24"/>
  <c r="Q188" i="24"/>
  <c r="P188" i="24"/>
  <c r="O188" i="24"/>
  <c r="N188" i="24"/>
  <c r="M188" i="24"/>
  <c r="L188" i="24"/>
  <c r="K188" i="24"/>
  <c r="J188" i="24"/>
  <c r="I188" i="24"/>
  <c r="H188" i="24"/>
  <c r="G188" i="24"/>
  <c r="F188" i="24"/>
  <c r="E188" i="24"/>
  <c r="AE187" i="24"/>
  <c r="AD187" i="24"/>
  <c r="AC187" i="24"/>
  <c r="AB187" i="24"/>
  <c r="AA187" i="24"/>
  <c r="Z187" i="24"/>
  <c r="Y187" i="24"/>
  <c r="X187" i="24"/>
  <c r="W187" i="24"/>
  <c r="V187" i="24"/>
  <c r="U187" i="24"/>
  <c r="T187" i="24"/>
  <c r="S187" i="24"/>
  <c r="R187" i="24"/>
  <c r="Q187" i="24"/>
  <c r="P187" i="24"/>
  <c r="O187" i="24"/>
  <c r="N187" i="24"/>
  <c r="M187" i="24"/>
  <c r="L187" i="24"/>
  <c r="K187" i="24"/>
  <c r="J187" i="24"/>
  <c r="I187" i="24"/>
  <c r="H187" i="24"/>
  <c r="G187" i="24"/>
  <c r="F187" i="24"/>
  <c r="E187" i="24"/>
  <c r="AE186" i="24"/>
  <c r="AD186" i="24"/>
  <c r="AC186" i="24"/>
  <c r="AB186" i="24"/>
  <c r="AA186" i="24"/>
  <c r="Z186" i="24"/>
  <c r="Y186" i="24"/>
  <c r="X186" i="24"/>
  <c r="W186" i="24"/>
  <c r="V186" i="24"/>
  <c r="U186" i="24"/>
  <c r="T186" i="24"/>
  <c r="S186" i="24"/>
  <c r="R186" i="24"/>
  <c r="Q186" i="24"/>
  <c r="P186" i="24"/>
  <c r="O186" i="24"/>
  <c r="N186" i="24"/>
  <c r="M186" i="24"/>
  <c r="L186" i="24"/>
  <c r="K186" i="24"/>
  <c r="J186" i="24"/>
  <c r="I186" i="24"/>
  <c r="H186" i="24"/>
  <c r="G186" i="24"/>
  <c r="F186" i="24"/>
  <c r="E186" i="24"/>
  <c r="AE185" i="24"/>
  <c r="AD185" i="24"/>
  <c r="AC185" i="24"/>
  <c r="AB185" i="24"/>
  <c r="AA185" i="24"/>
  <c r="Z185" i="24"/>
  <c r="Y185" i="24"/>
  <c r="X185" i="24"/>
  <c r="W185" i="24"/>
  <c r="V185" i="24"/>
  <c r="U185" i="24"/>
  <c r="T185" i="24"/>
  <c r="S185" i="24"/>
  <c r="R185" i="24"/>
  <c r="Q185" i="24"/>
  <c r="P185" i="24"/>
  <c r="O185" i="24"/>
  <c r="N185" i="24"/>
  <c r="M185" i="24"/>
  <c r="L185" i="24"/>
  <c r="K185" i="24"/>
  <c r="J185" i="24"/>
  <c r="I185" i="24"/>
  <c r="H185" i="24"/>
  <c r="G185" i="24"/>
  <c r="F185" i="24"/>
  <c r="E185" i="24"/>
  <c r="AE184" i="24"/>
  <c r="AD184" i="24"/>
  <c r="AC184" i="24"/>
  <c r="AB184" i="24"/>
  <c r="AA184" i="24"/>
  <c r="Z184" i="24"/>
  <c r="Y184" i="24"/>
  <c r="X184" i="24"/>
  <c r="W184" i="24"/>
  <c r="V184" i="24"/>
  <c r="U184" i="24"/>
  <c r="T184" i="24"/>
  <c r="S184" i="24"/>
  <c r="R184" i="24"/>
  <c r="Q184" i="24"/>
  <c r="P184" i="24"/>
  <c r="O184" i="24"/>
  <c r="N184" i="24"/>
  <c r="M184" i="24"/>
  <c r="L184" i="24"/>
  <c r="K184" i="24"/>
  <c r="J184" i="24"/>
  <c r="I184" i="24"/>
  <c r="H184" i="24"/>
  <c r="G184" i="24"/>
  <c r="F184" i="24"/>
  <c r="E184" i="24"/>
  <c r="AE183" i="24"/>
  <c r="AD183" i="24"/>
  <c r="AC183" i="24"/>
  <c r="AB183" i="24"/>
  <c r="AA183" i="24"/>
  <c r="Z183" i="24"/>
  <c r="Y183" i="24"/>
  <c r="X183" i="24"/>
  <c r="W183" i="24"/>
  <c r="V183" i="24"/>
  <c r="U183" i="24"/>
  <c r="T183" i="24"/>
  <c r="S183" i="24"/>
  <c r="R183" i="24"/>
  <c r="Q183" i="24"/>
  <c r="P183" i="24"/>
  <c r="O183" i="24"/>
  <c r="N183" i="24"/>
  <c r="M183" i="24"/>
  <c r="L183" i="24"/>
  <c r="K183" i="24"/>
  <c r="J183" i="24"/>
  <c r="I183" i="24"/>
  <c r="H183" i="24"/>
  <c r="G183" i="24"/>
  <c r="F183" i="24"/>
  <c r="E183" i="24"/>
  <c r="AE182" i="24"/>
  <c r="AD182" i="24"/>
  <c r="AC182" i="24"/>
  <c r="AB182" i="24"/>
  <c r="AA182" i="24"/>
  <c r="Z182" i="24"/>
  <c r="Y182" i="24"/>
  <c r="X182" i="24"/>
  <c r="W182" i="24"/>
  <c r="V182" i="24"/>
  <c r="U182" i="24"/>
  <c r="T182" i="24"/>
  <c r="S182" i="24"/>
  <c r="R182" i="24"/>
  <c r="Q182" i="24"/>
  <c r="P182" i="24"/>
  <c r="O182" i="24"/>
  <c r="N182" i="24"/>
  <c r="M182" i="24"/>
  <c r="L182" i="24"/>
  <c r="K182" i="24"/>
  <c r="J182" i="24"/>
  <c r="I182" i="24"/>
  <c r="H182" i="24"/>
  <c r="G182" i="24"/>
  <c r="F182" i="24"/>
  <c r="E182" i="24"/>
  <c r="AE181" i="24"/>
  <c r="AD181" i="24"/>
  <c r="AC181" i="24"/>
  <c r="AB181" i="24"/>
  <c r="AA181" i="24"/>
  <c r="Z181" i="24"/>
  <c r="Y181" i="24"/>
  <c r="X181" i="24"/>
  <c r="W181" i="24"/>
  <c r="V181" i="24"/>
  <c r="U181" i="24"/>
  <c r="T181" i="24"/>
  <c r="S181" i="24"/>
  <c r="R181" i="24"/>
  <c r="Q181" i="24"/>
  <c r="P181" i="24"/>
  <c r="O181" i="24"/>
  <c r="N181" i="24"/>
  <c r="M181" i="24"/>
  <c r="L181" i="24"/>
  <c r="K181" i="24"/>
  <c r="J181" i="24"/>
  <c r="I181" i="24"/>
  <c r="H181" i="24"/>
  <c r="G181" i="24"/>
  <c r="F181" i="24"/>
  <c r="E181" i="24"/>
  <c r="AE180" i="24"/>
  <c r="AD180" i="24"/>
  <c r="AC180" i="24"/>
  <c r="AB180" i="24"/>
  <c r="AA180" i="24"/>
  <c r="Z180" i="24"/>
  <c r="Y180" i="24"/>
  <c r="X180" i="24"/>
  <c r="W180" i="24"/>
  <c r="V180" i="24"/>
  <c r="U180" i="24"/>
  <c r="T180" i="24"/>
  <c r="S180" i="24"/>
  <c r="R180" i="24"/>
  <c r="Q180" i="24"/>
  <c r="P180" i="24"/>
  <c r="O180" i="24"/>
  <c r="N180" i="24"/>
  <c r="M180" i="24"/>
  <c r="L180" i="24"/>
  <c r="K180" i="24"/>
  <c r="J180" i="24"/>
  <c r="I180" i="24"/>
  <c r="H180" i="24"/>
  <c r="G180" i="24"/>
  <c r="F180" i="24"/>
  <c r="E180" i="24"/>
  <c r="AE173" i="24"/>
  <c r="AD173" i="24"/>
  <c r="AC173" i="24"/>
  <c r="AB173" i="24"/>
  <c r="AA173" i="24"/>
  <c r="Z173" i="24"/>
  <c r="Y173" i="24"/>
  <c r="X173" i="24"/>
  <c r="W173" i="24"/>
  <c r="V173" i="24"/>
  <c r="U173" i="24"/>
  <c r="T173" i="24"/>
  <c r="S173" i="24"/>
  <c r="R173" i="24"/>
  <c r="Q173" i="24"/>
  <c r="P173" i="24"/>
  <c r="O173" i="24"/>
  <c r="N173" i="24"/>
  <c r="M173" i="24"/>
  <c r="L173" i="24"/>
  <c r="K173" i="24"/>
  <c r="J173" i="24"/>
  <c r="I173" i="24"/>
  <c r="H173" i="24"/>
  <c r="G173" i="24"/>
  <c r="F173" i="24"/>
  <c r="E173" i="24"/>
  <c r="AE172" i="24"/>
  <c r="AD172" i="24"/>
  <c r="AC172" i="24"/>
  <c r="AB172" i="24"/>
  <c r="AA172" i="24"/>
  <c r="Z172" i="24"/>
  <c r="Y172" i="24"/>
  <c r="X172" i="24"/>
  <c r="W172" i="24"/>
  <c r="V172" i="24"/>
  <c r="U172" i="24"/>
  <c r="T172" i="24"/>
  <c r="S172" i="24"/>
  <c r="R172" i="24"/>
  <c r="Q172" i="24"/>
  <c r="P172" i="24"/>
  <c r="O172" i="24"/>
  <c r="N172" i="24"/>
  <c r="M172" i="24"/>
  <c r="L172" i="24"/>
  <c r="K172" i="24"/>
  <c r="J172" i="24"/>
  <c r="I172" i="24"/>
  <c r="H172" i="24"/>
  <c r="G172" i="24"/>
  <c r="F172" i="24"/>
  <c r="E172" i="24"/>
  <c r="AE171" i="24"/>
  <c r="AD171" i="24"/>
  <c r="AC171" i="24"/>
  <c r="AB171" i="24"/>
  <c r="AA171" i="24"/>
  <c r="Z171" i="24"/>
  <c r="Y171" i="24"/>
  <c r="X171" i="24"/>
  <c r="W171" i="24"/>
  <c r="V171" i="24"/>
  <c r="U171" i="24"/>
  <c r="T171" i="24"/>
  <c r="S171" i="24"/>
  <c r="R171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AE170" i="24"/>
  <c r="AD170" i="24"/>
  <c r="AC170" i="24"/>
  <c r="AB170" i="24"/>
  <c r="AA170" i="24"/>
  <c r="Z170" i="24"/>
  <c r="Y170" i="24"/>
  <c r="X170" i="24"/>
  <c r="W170" i="24"/>
  <c r="V170" i="24"/>
  <c r="U170" i="24"/>
  <c r="T170" i="24"/>
  <c r="S170" i="24"/>
  <c r="R170" i="24"/>
  <c r="Q170" i="24"/>
  <c r="P170" i="24"/>
  <c r="O170" i="24"/>
  <c r="N170" i="24"/>
  <c r="M170" i="24"/>
  <c r="L170" i="24"/>
  <c r="K170" i="24"/>
  <c r="J170" i="24"/>
  <c r="I170" i="24"/>
  <c r="H170" i="24"/>
  <c r="G170" i="24"/>
  <c r="F170" i="24"/>
  <c r="E170" i="24"/>
  <c r="AE169" i="24"/>
  <c r="AD169" i="24"/>
  <c r="AC169" i="24"/>
  <c r="AB169" i="24"/>
  <c r="AA169" i="24"/>
  <c r="Z169" i="24"/>
  <c r="Y169" i="24"/>
  <c r="X169" i="24"/>
  <c r="W169" i="24"/>
  <c r="V169" i="24"/>
  <c r="U169" i="24"/>
  <c r="T169" i="24"/>
  <c r="S169" i="24"/>
  <c r="R169" i="24"/>
  <c r="Q169" i="24"/>
  <c r="P169" i="24"/>
  <c r="O169" i="24"/>
  <c r="N169" i="24"/>
  <c r="M169" i="24"/>
  <c r="L169" i="24"/>
  <c r="K169" i="24"/>
  <c r="J169" i="24"/>
  <c r="I169" i="24"/>
  <c r="H169" i="24"/>
  <c r="G169" i="24"/>
  <c r="F169" i="24"/>
  <c r="E169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168" i="24"/>
  <c r="F168" i="24"/>
  <c r="E168" i="24"/>
  <c r="AE167" i="24"/>
  <c r="AD167" i="24"/>
  <c r="AC167" i="24"/>
  <c r="AB167" i="24"/>
  <c r="AA167" i="24"/>
  <c r="Z167" i="24"/>
  <c r="Y167" i="24"/>
  <c r="X167" i="24"/>
  <c r="W167" i="24"/>
  <c r="V167" i="24"/>
  <c r="U167" i="24"/>
  <c r="T167" i="24"/>
  <c r="S167" i="24"/>
  <c r="R167" i="24"/>
  <c r="Q167" i="24"/>
  <c r="P167" i="24"/>
  <c r="O167" i="24"/>
  <c r="N167" i="24"/>
  <c r="M167" i="24"/>
  <c r="L167" i="24"/>
  <c r="K167" i="24"/>
  <c r="J167" i="24"/>
  <c r="I167" i="24"/>
  <c r="H167" i="24"/>
  <c r="G167" i="24"/>
  <c r="F167" i="24"/>
  <c r="E167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G166" i="24"/>
  <c r="F166" i="24"/>
  <c r="E166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G165" i="24"/>
  <c r="F165" i="24"/>
  <c r="E165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G164" i="24"/>
  <c r="F164" i="24"/>
  <c r="E164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G157" i="24"/>
  <c r="F157" i="24"/>
  <c r="E157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G156" i="24"/>
  <c r="F156" i="24"/>
  <c r="E156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5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G154" i="24"/>
  <c r="F154" i="24"/>
  <c r="E154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G153" i="24"/>
  <c r="F153" i="24"/>
  <c r="E153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G152" i="24"/>
  <c r="F152" i="24"/>
  <c r="E152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1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G150" i="24"/>
  <c r="F150" i="24"/>
  <c r="E150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G149" i="24"/>
  <c r="F149" i="24"/>
  <c r="E149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G148" i="24"/>
  <c r="F148" i="24"/>
  <c r="E148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G121" i="24"/>
  <c r="F121" i="24"/>
  <c r="E121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G120" i="24"/>
  <c r="F120" i="24"/>
  <c r="E120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G71" i="24"/>
  <c r="F71" i="24"/>
  <c r="E71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AN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AN22" i="24"/>
  <c r="AL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V14" i="24" l="1"/>
  <c r="M94" i="24"/>
  <c r="M96" i="24" s="1"/>
  <c r="U94" i="24"/>
  <c r="U96" i="24" s="1"/>
  <c r="AC94" i="24"/>
  <c r="AC96" i="24" s="1"/>
  <c r="R94" i="24"/>
  <c r="R96" i="24" s="1"/>
  <c r="Z94" i="24"/>
  <c r="Z96" i="24" s="1"/>
  <c r="O94" i="24"/>
  <c r="O96" i="24" s="1"/>
  <c r="AE94" i="24"/>
  <c r="AE96" i="24" s="1"/>
  <c r="T94" i="24"/>
  <c r="T96" i="24" s="1"/>
  <c r="O110" i="24"/>
  <c r="O112" i="24" s="1"/>
  <c r="N62" i="25"/>
  <c r="N64" i="25" s="1"/>
  <c r="V62" i="25"/>
  <c r="V64" i="25" s="1"/>
  <c r="AD62" i="25"/>
  <c r="AD64" i="25" s="1"/>
  <c r="I46" i="26"/>
  <c r="I48" i="26" s="1"/>
  <c r="Y46" i="26"/>
  <c r="Y48" i="26" s="1"/>
  <c r="I126" i="25"/>
  <c r="I128" i="25" s="1"/>
  <c r="H158" i="26"/>
  <c r="H159" i="26" s="1"/>
  <c r="G78" i="26"/>
  <c r="G142" i="26"/>
  <c r="G143" i="26" s="1"/>
  <c r="H78" i="26"/>
  <c r="H80" i="26" s="1"/>
  <c r="J78" i="26"/>
  <c r="J79" i="26" s="1"/>
  <c r="J94" i="26"/>
  <c r="W78" i="24"/>
  <c r="W80" i="24" s="1"/>
  <c r="I142" i="26"/>
  <c r="I144" i="26" s="1"/>
  <c r="Q142" i="26"/>
  <c r="Q144" i="26" s="1"/>
  <c r="Y142" i="26"/>
  <c r="Y144" i="26" s="1"/>
  <c r="X158" i="26"/>
  <c r="X160" i="26" s="1"/>
  <c r="F110" i="26"/>
  <c r="F111" i="26" s="1"/>
  <c r="H110" i="26"/>
  <c r="H112" i="26" s="1"/>
  <c r="F14" i="26"/>
  <c r="I94" i="26"/>
  <c r="I95" i="26" s="1"/>
  <c r="H142" i="26"/>
  <c r="H144" i="26" s="1"/>
  <c r="G174" i="26"/>
  <c r="G175" i="26" s="1"/>
  <c r="I190" i="26"/>
  <c r="I192" i="26" s="1"/>
  <c r="J190" i="26"/>
  <c r="J192" i="26" s="1"/>
  <c r="AB46" i="25"/>
  <c r="AB48" i="25" s="1"/>
  <c r="Y30" i="24"/>
  <c r="Y32" i="24" s="1"/>
  <c r="U110" i="24"/>
  <c r="U112" i="24" s="1"/>
  <c r="X142" i="24"/>
  <c r="X144" i="24" s="1"/>
  <c r="O126" i="25"/>
  <c r="O128" i="25" s="1"/>
  <c r="W126" i="25"/>
  <c r="W128" i="25" s="1"/>
  <c r="AE126" i="25"/>
  <c r="AE128" i="25" s="1"/>
  <c r="M142" i="25"/>
  <c r="M144" i="25" s="1"/>
  <c r="U142" i="25"/>
  <c r="U144" i="25" s="1"/>
  <c r="AC142" i="25"/>
  <c r="AC144" i="25" s="1"/>
  <c r="T142" i="25"/>
  <c r="T144" i="25" s="1"/>
  <c r="W158" i="25"/>
  <c r="W160" i="25" s="1"/>
  <c r="R174" i="25"/>
  <c r="R176" i="25" s="1"/>
  <c r="N110" i="26"/>
  <c r="N112" i="26" s="1"/>
  <c r="V110" i="26"/>
  <c r="V112" i="26" s="1"/>
  <c r="AD110" i="26"/>
  <c r="AD112" i="26" s="1"/>
  <c r="AA110" i="26"/>
  <c r="AA112" i="26" s="1"/>
  <c r="P110" i="26"/>
  <c r="P112" i="26" s="1"/>
  <c r="R174" i="26"/>
  <c r="R176" i="26" s="1"/>
  <c r="Q30" i="24"/>
  <c r="Q32" i="24" s="1"/>
  <c r="Z62" i="24"/>
  <c r="Z64" i="24" s="1"/>
  <c r="AB78" i="24"/>
  <c r="AB80" i="24" s="1"/>
  <c r="P142" i="24"/>
  <c r="P144" i="24" s="1"/>
  <c r="M30" i="25"/>
  <c r="M32" i="25" s="1"/>
  <c r="N78" i="25"/>
  <c r="N80" i="25" s="1"/>
  <c r="V78" i="25"/>
  <c r="V80" i="25" s="1"/>
  <c r="AD78" i="25"/>
  <c r="AD80" i="25" s="1"/>
  <c r="M78" i="25"/>
  <c r="M80" i="25" s="1"/>
  <c r="U78" i="25"/>
  <c r="U80" i="25" s="1"/>
  <c r="AC78" i="25"/>
  <c r="AC80" i="25" s="1"/>
  <c r="P94" i="25"/>
  <c r="P96" i="25" s="1"/>
  <c r="X94" i="25"/>
  <c r="X96" i="25" s="1"/>
  <c r="Q126" i="25"/>
  <c r="Q128" i="25" s="1"/>
  <c r="Y126" i="25"/>
  <c r="Y128" i="25" s="1"/>
  <c r="AB142" i="25"/>
  <c r="AB144" i="25" s="1"/>
  <c r="P190" i="25"/>
  <c r="P192" i="25" s="1"/>
  <c r="X190" i="25"/>
  <c r="X192" i="25" s="1"/>
  <c r="Q190" i="25"/>
  <c r="Q192" i="25" s="1"/>
  <c r="N14" i="26"/>
  <c r="V14" i="26"/>
  <c r="AD14" i="26"/>
  <c r="W78" i="26"/>
  <c r="W80" i="26" s="1"/>
  <c r="Y94" i="26"/>
  <c r="Y96" i="26" s="1"/>
  <c r="Q94" i="26"/>
  <c r="Q96" i="26" s="1"/>
  <c r="O142" i="26"/>
  <c r="O144" i="26" s="1"/>
  <c r="W142" i="26"/>
  <c r="W144" i="26" s="1"/>
  <c r="AE142" i="26"/>
  <c r="AE144" i="26" s="1"/>
  <c r="P142" i="26"/>
  <c r="P144" i="26" s="1"/>
  <c r="X142" i="26"/>
  <c r="X144" i="26" s="1"/>
  <c r="W174" i="26"/>
  <c r="W176" i="26" s="1"/>
  <c r="Y190" i="26"/>
  <c r="Y192" i="26" s="1"/>
  <c r="Q174" i="24"/>
  <c r="Q176" i="24" s="1"/>
  <c r="T46" i="25"/>
  <c r="T48" i="25" s="1"/>
  <c r="R62" i="24"/>
  <c r="R64" i="24" s="1"/>
  <c r="T78" i="24"/>
  <c r="T80" i="24" s="1"/>
  <c r="N30" i="25"/>
  <c r="N32" i="25" s="1"/>
  <c r="Q62" i="25"/>
  <c r="Q64" i="25" s="1"/>
  <c r="T126" i="24"/>
  <c r="T128" i="24" s="1"/>
  <c r="T190" i="24"/>
  <c r="T192" i="24" s="1"/>
  <c r="AB190" i="24"/>
  <c r="AB192" i="24" s="1"/>
  <c r="S46" i="25"/>
  <c r="S48" i="25" s="1"/>
  <c r="AA46" i="25"/>
  <c r="AA48" i="25" s="1"/>
  <c r="M126" i="25"/>
  <c r="M128" i="25" s="1"/>
  <c r="AC126" i="25"/>
  <c r="AC128" i="25" s="1"/>
  <c r="O174" i="25"/>
  <c r="O176" i="25" s="1"/>
  <c r="W174" i="25"/>
  <c r="W176" i="25" s="1"/>
  <c r="AE174" i="25"/>
  <c r="AE176" i="25" s="1"/>
  <c r="N174" i="25"/>
  <c r="N176" i="25" s="1"/>
  <c r="V174" i="25"/>
  <c r="V176" i="25" s="1"/>
  <c r="AD174" i="25"/>
  <c r="AD176" i="25" s="1"/>
  <c r="M190" i="25"/>
  <c r="M192" i="25" s="1"/>
  <c r="AC190" i="25"/>
  <c r="AC192" i="25" s="1"/>
  <c r="P78" i="26"/>
  <c r="P80" i="26" s="1"/>
  <c r="X78" i="26"/>
  <c r="X80" i="26" s="1"/>
  <c r="R78" i="26"/>
  <c r="R80" i="26" s="1"/>
  <c r="Z78" i="26"/>
  <c r="Z80" i="26" s="1"/>
  <c r="O78" i="26"/>
  <c r="O80" i="26" s="1"/>
  <c r="AE78" i="26"/>
  <c r="AE80" i="26" s="1"/>
  <c r="R94" i="26"/>
  <c r="R96" i="26" s="1"/>
  <c r="Z94" i="26"/>
  <c r="Z96" i="26" s="1"/>
  <c r="N126" i="26"/>
  <c r="N128" i="26" s="1"/>
  <c r="AD126" i="26"/>
  <c r="AD128" i="26" s="1"/>
  <c r="R190" i="26"/>
  <c r="R192" i="26" s="1"/>
  <c r="Z190" i="26"/>
  <c r="Z192" i="26" s="1"/>
  <c r="Q190" i="26"/>
  <c r="Q192" i="26" s="1"/>
  <c r="W14" i="24"/>
  <c r="AE14" i="24"/>
  <c r="O14" i="24"/>
  <c r="G176" i="26"/>
  <c r="I191" i="26"/>
  <c r="M30" i="24"/>
  <c r="M32" i="24" s="1"/>
  <c r="U30" i="24"/>
  <c r="U32" i="24" s="1"/>
  <c r="AC30" i="24"/>
  <c r="AC32" i="24" s="1"/>
  <c r="V62" i="24"/>
  <c r="V64" i="24" s="1"/>
  <c r="P62" i="24"/>
  <c r="P64" i="24" s="1"/>
  <c r="P78" i="24"/>
  <c r="P80" i="24" s="1"/>
  <c r="X78" i="24"/>
  <c r="X80" i="24" s="1"/>
  <c r="Q94" i="24"/>
  <c r="Q96" i="24" s="1"/>
  <c r="Y94" i="24"/>
  <c r="Y96" i="24" s="1"/>
  <c r="N94" i="24"/>
  <c r="N96" i="24" s="1"/>
  <c r="V94" i="24"/>
  <c r="V96" i="24" s="1"/>
  <c r="AD94" i="24"/>
  <c r="AD96" i="24" s="1"/>
  <c r="S94" i="24"/>
  <c r="S96" i="24" s="1"/>
  <c r="X94" i="24"/>
  <c r="X96" i="24" s="1"/>
  <c r="T142" i="24"/>
  <c r="T144" i="24" s="1"/>
  <c r="AB142" i="24"/>
  <c r="AB144" i="24" s="1"/>
  <c r="AA142" i="24"/>
  <c r="AA144" i="24" s="1"/>
  <c r="O46" i="25"/>
  <c r="O48" i="25" s="1"/>
  <c r="W46" i="25"/>
  <c r="W48" i="25" s="1"/>
  <c r="AE46" i="25"/>
  <c r="AE48" i="25" s="1"/>
  <c r="R62" i="25"/>
  <c r="R64" i="25" s="1"/>
  <c r="Z62" i="25"/>
  <c r="Z64" i="25" s="1"/>
  <c r="R78" i="25"/>
  <c r="R80" i="25" s="1"/>
  <c r="Z78" i="25"/>
  <c r="Z80" i="25" s="1"/>
  <c r="Q78" i="25"/>
  <c r="Q80" i="25" s="1"/>
  <c r="Y78" i="25"/>
  <c r="Y80" i="25" s="1"/>
  <c r="S126" i="25"/>
  <c r="S128" i="25" s="1"/>
  <c r="AA126" i="25"/>
  <c r="AA128" i="25" s="1"/>
  <c r="Q142" i="25"/>
  <c r="Q144" i="25" s="1"/>
  <c r="Y142" i="25"/>
  <c r="Y144" i="25" s="1"/>
  <c r="P142" i="25"/>
  <c r="P144" i="25" s="1"/>
  <c r="X142" i="25"/>
  <c r="X144" i="25" s="1"/>
  <c r="S174" i="25"/>
  <c r="S176" i="25" s="1"/>
  <c r="AA174" i="25"/>
  <c r="AA176" i="25" s="1"/>
  <c r="Z174" i="25"/>
  <c r="Z176" i="25" s="1"/>
  <c r="T190" i="25"/>
  <c r="T192" i="25" s="1"/>
  <c r="AB190" i="25"/>
  <c r="AB192" i="25" s="1"/>
  <c r="J14" i="26"/>
  <c r="J15" i="26" s="1"/>
  <c r="R14" i="26"/>
  <c r="Z14" i="26"/>
  <c r="L78" i="26"/>
  <c r="L80" i="26" s="1"/>
  <c r="T78" i="26"/>
  <c r="T80" i="26" s="1"/>
  <c r="AB78" i="26"/>
  <c r="AB80" i="26" s="1"/>
  <c r="F78" i="26"/>
  <c r="N78" i="26"/>
  <c r="N80" i="26" s="1"/>
  <c r="V78" i="26"/>
  <c r="V80" i="26" s="1"/>
  <c r="AD78" i="26"/>
  <c r="AD80" i="26" s="1"/>
  <c r="K78" i="26"/>
  <c r="K80" i="26" s="1"/>
  <c r="S78" i="26"/>
  <c r="S80" i="26" s="1"/>
  <c r="AA78" i="26"/>
  <c r="AA80" i="26" s="1"/>
  <c r="J110" i="26"/>
  <c r="J111" i="26" s="1"/>
  <c r="R110" i="26"/>
  <c r="R112" i="26" s="1"/>
  <c r="Z110" i="26"/>
  <c r="Z112" i="26" s="1"/>
  <c r="G110" i="26"/>
  <c r="G112" i="26" s="1"/>
  <c r="K142" i="26"/>
  <c r="K143" i="26" s="1"/>
  <c r="S142" i="26"/>
  <c r="S144" i="26" s="1"/>
  <c r="AA142" i="26"/>
  <c r="AA144" i="26" s="1"/>
  <c r="F190" i="26"/>
  <c r="N190" i="26"/>
  <c r="N192" i="26" s="1"/>
  <c r="V190" i="26"/>
  <c r="V192" i="26" s="1"/>
  <c r="AD190" i="26"/>
  <c r="AD192" i="26" s="1"/>
  <c r="AA14" i="24"/>
  <c r="V30" i="24"/>
  <c r="V32" i="24" s="1"/>
  <c r="AA46" i="24"/>
  <c r="AA48" i="24" s="1"/>
  <c r="Y110" i="24"/>
  <c r="Y112" i="24" s="1"/>
  <c r="P174" i="24"/>
  <c r="P176" i="24" s="1"/>
  <c r="X174" i="24"/>
  <c r="X176" i="24" s="1"/>
  <c r="Q190" i="24"/>
  <c r="Q192" i="24" s="1"/>
  <c r="Y190" i="24"/>
  <c r="Y192" i="24" s="1"/>
  <c r="P190" i="24"/>
  <c r="P192" i="24" s="1"/>
  <c r="X190" i="24"/>
  <c r="X192" i="24" s="1"/>
  <c r="S30" i="25"/>
  <c r="S32" i="25" s="1"/>
  <c r="AA30" i="25"/>
  <c r="AA32" i="25" s="1"/>
  <c r="S62" i="25"/>
  <c r="S64" i="25" s="1"/>
  <c r="AA62" i="25"/>
  <c r="AA64" i="25" s="1"/>
  <c r="M94" i="25"/>
  <c r="M96" i="25" s="1"/>
  <c r="U94" i="25"/>
  <c r="U96" i="25" s="1"/>
  <c r="AC94" i="25"/>
  <c r="AC96" i="25" s="1"/>
  <c r="T126" i="25"/>
  <c r="T128" i="25" s="1"/>
  <c r="AB126" i="25"/>
  <c r="AB128" i="25" s="1"/>
  <c r="K174" i="26"/>
  <c r="K175" i="26" s="1"/>
  <c r="S174" i="26"/>
  <c r="S176" i="26" s="1"/>
  <c r="AA174" i="26"/>
  <c r="AA176" i="26" s="1"/>
  <c r="G190" i="26"/>
  <c r="O190" i="26"/>
  <c r="O192" i="26" s="1"/>
  <c r="W190" i="26"/>
  <c r="W192" i="26" s="1"/>
  <c r="AE190" i="26"/>
  <c r="AE192" i="26" s="1"/>
  <c r="S14" i="24"/>
  <c r="N30" i="24"/>
  <c r="N32" i="24" s="1"/>
  <c r="AD30" i="24"/>
  <c r="AD32" i="24" s="1"/>
  <c r="S46" i="24"/>
  <c r="S48" i="24" s="1"/>
  <c r="AB62" i="24"/>
  <c r="AB64" i="24" s="1"/>
  <c r="O30" i="24"/>
  <c r="O32" i="24" s="1"/>
  <c r="W30" i="24"/>
  <c r="W32" i="24" s="1"/>
  <c r="AE30" i="24"/>
  <c r="AE32" i="24" s="1"/>
  <c r="T46" i="24"/>
  <c r="T48" i="24" s="1"/>
  <c r="AB46" i="24"/>
  <c r="AB48" i="24" s="1"/>
  <c r="R46" i="24"/>
  <c r="R48" i="24" s="1"/>
  <c r="Z46" i="24"/>
  <c r="Z48" i="24" s="1"/>
  <c r="M126" i="24"/>
  <c r="M128" i="24" s="1"/>
  <c r="U126" i="24"/>
  <c r="U128" i="24" s="1"/>
  <c r="AC126" i="24"/>
  <c r="AC128" i="24" s="1"/>
  <c r="AB126" i="24"/>
  <c r="AB128" i="24" s="1"/>
  <c r="P158" i="24"/>
  <c r="P160" i="24" s="1"/>
  <c r="X158" i="24"/>
  <c r="X160" i="24" s="1"/>
  <c r="R158" i="24"/>
  <c r="R160" i="24" s="1"/>
  <c r="Z158" i="24"/>
  <c r="Z160" i="24" s="1"/>
  <c r="O158" i="24"/>
  <c r="O160" i="24" s="1"/>
  <c r="W158" i="24"/>
  <c r="W160" i="24" s="1"/>
  <c r="AE158" i="24"/>
  <c r="AE160" i="24" s="1"/>
  <c r="R190" i="24"/>
  <c r="R192" i="24" s="1"/>
  <c r="Z190" i="24"/>
  <c r="Z192" i="24" s="1"/>
  <c r="R14" i="25"/>
  <c r="R16" i="25" s="1"/>
  <c r="Z14" i="25"/>
  <c r="Z16" i="25" s="1"/>
  <c r="K110" i="25"/>
  <c r="K112" i="25" s="1"/>
  <c r="T158" i="25"/>
  <c r="T160" i="25" s="1"/>
  <c r="AB158" i="25"/>
  <c r="AB160" i="25" s="1"/>
  <c r="S158" i="25"/>
  <c r="S160" i="25" s="1"/>
  <c r="AA158" i="25"/>
  <c r="AA160" i="25" s="1"/>
  <c r="N190" i="25"/>
  <c r="N192" i="25" s="1"/>
  <c r="V190" i="25"/>
  <c r="V192" i="25" s="1"/>
  <c r="AD190" i="25"/>
  <c r="AD192" i="25" s="1"/>
  <c r="U190" i="25"/>
  <c r="U192" i="25" s="1"/>
  <c r="K46" i="26"/>
  <c r="S46" i="26"/>
  <c r="S48" i="26" s="1"/>
  <c r="AA46" i="26"/>
  <c r="AA48" i="26" s="1"/>
  <c r="Q46" i="26"/>
  <c r="Q48" i="26" s="1"/>
  <c r="L62" i="26"/>
  <c r="L64" i="26" s="1"/>
  <c r="T62" i="26"/>
  <c r="T64" i="26" s="1"/>
  <c r="AB62" i="26"/>
  <c r="AB64" i="26" s="1"/>
  <c r="AD62" i="26"/>
  <c r="AD64" i="26" s="1"/>
  <c r="S62" i="26"/>
  <c r="S64" i="26" s="1"/>
  <c r="F126" i="26"/>
  <c r="F127" i="26" s="1"/>
  <c r="V126" i="26"/>
  <c r="V128" i="26" s="1"/>
  <c r="U126" i="26"/>
  <c r="U128" i="26" s="1"/>
  <c r="L158" i="26"/>
  <c r="L160" i="26" s="1"/>
  <c r="T158" i="26"/>
  <c r="T160" i="26" s="1"/>
  <c r="AB158" i="26"/>
  <c r="AB160" i="26" s="1"/>
  <c r="K158" i="26"/>
  <c r="K160" i="26" s="1"/>
  <c r="AA158" i="26"/>
  <c r="AA160" i="26" s="1"/>
  <c r="L174" i="26"/>
  <c r="L176" i="26" s="1"/>
  <c r="T174" i="26"/>
  <c r="T176" i="26" s="1"/>
  <c r="AB174" i="26"/>
  <c r="AB176" i="26" s="1"/>
  <c r="F174" i="26"/>
  <c r="N174" i="26"/>
  <c r="N176" i="26" s="1"/>
  <c r="V174" i="26"/>
  <c r="V176" i="26" s="1"/>
  <c r="AD174" i="26"/>
  <c r="AD176" i="26" s="1"/>
  <c r="H190" i="26"/>
  <c r="H191" i="26" s="1"/>
  <c r="P190" i="26"/>
  <c r="P192" i="26" s="1"/>
  <c r="X190" i="26"/>
  <c r="X192" i="26" s="1"/>
  <c r="P30" i="24"/>
  <c r="P32" i="24" s="1"/>
  <c r="X30" i="24"/>
  <c r="X32" i="24" s="1"/>
  <c r="M46" i="24"/>
  <c r="M48" i="24" s="1"/>
  <c r="U46" i="24"/>
  <c r="U48" i="24" s="1"/>
  <c r="AC46" i="24"/>
  <c r="AC48" i="24" s="1"/>
  <c r="Q62" i="24"/>
  <c r="Q64" i="24" s="1"/>
  <c r="Y62" i="24"/>
  <c r="Y64" i="24" s="1"/>
  <c r="N62" i="24"/>
  <c r="N64" i="24" s="1"/>
  <c r="AD62" i="24"/>
  <c r="AD64" i="24" s="1"/>
  <c r="AA78" i="24"/>
  <c r="AA80" i="24" s="1"/>
  <c r="N110" i="24"/>
  <c r="N112" i="24" s="1"/>
  <c r="V110" i="24"/>
  <c r="V112" i="24" s="1"/>
  <c r="AD110" i="24"/>
  <c r="AD112" i="24" s="1"/>
  <c r="R174" i="24"/>
  <c r="R176" i="24" s="1"/>
  <c r="Z174" i="24"/>
  <c r="Z176" i="24" s="1"/>
  <c r="K14" i="25"/>
  <c r="K15" i="25" s="1"/>
  <c r="S14" i="25"/>
  <c r="AA14" i="25"/>
  <c r="U30" i="25"/>
  <c r="U32" i="25" s="1"/>
  <c r="AC30" i="25"/>
  <c r="AC32" i="25" s="1"/>
  <c r="J46" i="25"/>
  <c r="J48" i="25" s="1"/>
  <c r="R46" i="25"/>
  <c r="R48" i="25" s="1"/>
  <c r="Z46" i="25"/>
  <c r="Z48" i="25" s="1"/>
  <c r="X46" i="25"/>
  <c r="X48" i="25" s="1"/>
  <c r="M62" i="25"/>
  <c r="M64" i="25" s="1"/>
  <c r="U62" i="25"/>
  <c r="U64" i="25" s="1"/>
  <c r="O94" i="25"/>
  <c r="O96" i="25" s="1"/>
  <c r="W94" i="25"/>
  <c r="W96" i="25" s="1"/>
  <c r="AE94" i="25"/>
  <c r="AE96" i="25" s="1"/>
  <c r="T110" i="25"/>
  <c r="T112" i="25" s="1"/>
  <c r="AB110" i="25"/>
  <c r="AB112" i="25" s="1"/>
  <c r="AD110" i="25"/>
  <c r="AD112" i="25" s="1"/>
  <c r="S110" i="25"/>
  <c r="S112" i="25" s="1"/>
  <c r="F126" i="25"/>
  <c r="F128" i="25" s="1"/>
  <c r="N126" i="25"/>
  <c r="N128" i="25" s="1"/>
  <c r="V126" i="25"/>
  <c r="V128" i="25" s="1"/>
  <c r="AD126" i="25"/>
  <c r="AD128" i="25" s="1"/>
  <c r="U126" i="25"/>
  <c r="U128" i="25" s="1"/>
  <c r="G30" i="26"/>
  <c r="G31" i="26" s="1"/>
  <c r="O30" i="26"/>
  <c r="O32" i="26" s="1"/>
  <c r="W30" i="26"/>
  <c r="W32" i="26" s="1"/>
  <c r="AE30" i="26"/>
  <c r="AE32" i="26" s="1"/>
  <c r="M110" i="26"/>
  <c r="M112" i="26" s="1"/>
  <c r="U110" i="26"/>
  <c r="U112" i="26" s="1"/>
  <c r="AC110" i="26"/>
  <c r="AC112" i="26" s="1"/>
  <c r="L110" i="26"/>
  <c r="L112" i="26" s="1"/>
  <c r="T110" i="26"/>
  <c r="T112" i="26" s="1"/>
  <c r="F142" i="26"/>
  <c r="N142" i="26"/>
  <c r="N144" i="26" s="1"/>
  <c r="V142" i="26"/>
  <c r="V144" i="26" s="1"/>
  <c r="AD142" i="26"/>
  <c r="AD144" i="26" s="1"/>
  <c r="M142" i="26"/>
  <c r="M144" i="26" s="1"/>
  <c r="U142" i="26"/>
  <c r="U144" i="26" s="1"/>
  <c r="AC142" i="26"/>
  <c r="AC144" i="26" s="1"/>
  <c r="R30" i="24"/>
  <c r="R32" i="24" s="1"/>
  <c r="Z30" i="24"/>
  <c r="Z32" i="24" s="1"/>
  <c r="O46" i="24"/>
  <c r="O48" i="24" s="1"/>
  <c r="W46" i="24"/>
  <c r="W48" i="24" s="1"/>
  <c r="AE46" i="24"/>
  <c r="AE48" i="24" s="1"/>
  <c r="X62" i="24"/>
  <c r="X64" i="24" s="1"/>
  <c r="O78" i="24"/>
  <c r="O80" i="24" s="1"/>
  <c r="M110" i="24"/>
  <c r="M112" i="24" s="1"/>
  <c r="AC110" i="24"/>
  <c r="AC112" i="24" s="1"/>
  <c r="T174" i="24"/>
  <c r="T176" i="24" s="1"/>
  <c r="AB174" i="24"/>
  <c r="AB176" i="24" s="1"/>
  <c r="M190" i="24"/>
  <c r="M192" i="24" s="1"/>
  <c r="U190" i="24"/>
  <c r="U192" i="24" s="1"/>
  <c r="AC190" i="24"/>
  <c r="AC192" i="24" s="1"/>
  <c r="O30" i="25"/>
  <c r="O32" i="25" s="1"/>
  <c r="W30" i="25"/>
  <c r="W32" i="25" s="1"/>
  <c r="AE30" i="25"/>
  <c r="AE32" i="25" s="1"/>
  <c r="Y30" i="25"/>
  <c r="Y32" i="25" s="1"/>
  <c r="O62" i="25"/>
  <c r="O64" i="25" s="1"/>
  <c r="W62" i="25"/>
  <c r="W64" i="25" s="1"/>
  <c r="AE62" i="25"/>
  <c r="AE64" i="25" s="1"/>
  <c r="Q94" i="25"/>
  <c r="Q96" i="25" s="1"/>
  <c r="Y94" i="25"/>
  <c r="Y96" i="25" s="1"/>
  <c r="P126" i="25"/>
  <c r="P128" i="25" s="1"/>
  <c r="X126" i="25"/>
  <c r="X128" i="25" s="1"/>
  <c r="G158" i="25"/>
  <c r="G159" i="25" s="1"/>
  <c r="F94" i="26"/>
  <c r="F96" i="26" s="1"/>
  <c r="N94" i="26"/>
  <c r="N96" i="26" s="1"/>
  <c r="V94" i="26"/>
  <c r="V96" i="26" s="1"/>
  <c r="AD94" i="26"/>
  <c r="AD96" i="26" s="1"/>
  <c r="M94" i="26"/>
  <c r="M96" i="26" s="1"/>
  <c r="U94" i="26"/>
  <c r="U96" i="26" s="1"/>
  <c r="AC94" i="26"/>
  <c r="AC96" i="26" s="1"/>
  <c r="K190" i="26"/>
  <c r="K192" i="26" s="1"/>
  <c r="S190" i="26"/>
  <c r="S192" i="26" s="1"/>
  <c r="AA190" i="26"/>
  <c r="AA192" i="26" s="1"/>
  <c r="M190" i="26"/>
  <c r="M192" i="26" s="1"/>
  <c r="U190" i="26"/>
  <c r="U192" i="26" s="1"/>
  <c r="AC190" i="26"/>
  <c r="AC192" i="26" s="1"/>
  <c r="S30" i="24"/>
  <c r="S32" i="24" s="1"/>
  <c r="AA30" i="24"/>
  <c r="AA32" i="24" s="1"/>
  <c r="P46" i="24"/>
  <c r="P48" i="24" s="1"/>
  <c r="X46" i="24"/>
  <c r="X48" i="24" s="1"/>
  <c r="N46" i="24"/>
  <c r="N48" i="24" s="1"/>
  <c r="V46" i="24"/>
  <c r="V48" i="24" s="1"/>
  <c r="AD46" i="24"/>
  <c r="AD48" i="24" s="1"/>
  <c r="S78" i="24"/>
  <c r="S80" i="24" s="1"/>
  <c r="Q126" i="24"/>
  <c r="Q128" i="24" s="1"/>
  <c r="Y126" i="24"/>
  <c r="Y128" i="24" s="1"/>
  <c r="P126" i="24"/>
  <c r="P128" i="24" s="1"/>
  <c r="X126" i="24"/>
  <c r="X128" i="24" s="1"/>
  <c r="T158" i="24"/>
  <c r="T160" i="24" s="1"/>
  <c r="AB158" i="24"/>
  <c r="AB160" i="24" s="1"/>
  <c r="N158" i="24"/>
  <c r="N160" i="24" s="1"/>
  <c r="V158" i="24"/>
  <c r="V160" i="24" s="1"/>
  <c r="AD158" i="24"/>
  <c r="AD160" i="24" s="1"/>
  <c r="S158" i="24"/>
  <c r="S160" i="24" s="1"/>
  <c r="AA158" i="24"/>
  <c r="AA160" i="24" s="1"/>
  <c r="N190" i="24"/>
  <c r="N192" i="24" s="1"/>
  <c r="V190" i="24"/>
  <c r="V192" i="24" s="1"/>
  <c r="AD190" i="24"/>
  <c r="AD192" i="24" s="1"/>
  <c r="N14" i="25"/>
  <c r="N16" i="25" s="1"/>
  <c r="V14" i="25"/>
  <c r="AD14" i="25"/>
  <c r="P46" i="25"/>
  <c r="P48" i="25" s="1"/>
  <c r="L94" i="25"/>
  <c r="L96" i="25" s="1"/>
  <c r="T94" i="25"/>
  <c r="T96" i="25" s="1"/>
  <c r="AB94" i="25"/>
  <c r="AB96" i="25" s="1"/>
  <c r="P158" i="25"/>
  <c r="P160" i="25" s="1"/>
  <c r="X158" i="25"/>
  <c r="X160" i="25" s="1"/>
  <c r="O158" i="25"/>
  <c r="O160" i="25" s="1"/>
  <c r="AE158" i="25"/>
  <c r="AE160" i="25" s="1"/>
  <c r="R190" i="25"/>
  <c r="R192" i="25" s="1"/>
  <c r="Z190" i="25"/>
  <c r="Z192" i="25" s="1"/>
  <c r="Y190" i="25"/>
  <c r="Y192" i="25" s="1"/>
  <c r="G46" i="26"/>
  <c r="G48" i="26" s="1"/>
  <c r="O46" i="26"/>
  <c r="O48" i="26" s="1"/>
  <c r="W46" i="26"/>
  <c r="W48" i="26" s="1"/>
  <c r="AE46" i="26"/>
  <c r="AE48" i="26" s="1"/>
  <c r="H62" i="26"/>
  <c r="H64" i="26" s="1"/>
  <c r="P62" i="26"/>
  <c r="P64" i="26" s="1"/>
  <c r="X62" i="26"/>
  <c r="X64" i="26" s="1"/>
  <c r="J126" i="26"/>
  <c r="J128" i="26" s="1"/>
  <c r="R126" i="26"/>
  <c r="R128" i="26" s="1"/>
  <c r="Z126" i="26"/>
  <c r="Z128" i="26" s="1"/>
  <c r="P158" i="26"/>
  <c r="P160" i="26" s="1"/>
  <c r="H174" i="26"/>
  <c r="H176" i="26" s="1"/>
  <c r="P174" i="26"/>
  <c r="P176" i="26" s="1"/>
  <c r="X174" i="26"/>
  <c r="X176" i="26" s="1"/>
  <c r="J174" i="26"/>
  <c r="J175" i="26" s="1"/>
  <c r="Z174" i="26"/>
  <c r="Z176" i="26" s="1"/>
  <c r="O174" i="26"/>
  <c r="O176" i="26" s="1"/>
  <c r="AE174" i="26"/>
  <c r="AE176" i="26" s="1"/>
  <c r="L190" i="26"/>
  <c r="L192" i="26" s="1"/>
  <c r="T190" i="26"/>
  <c r="T192" i="26" s="1"/>
  <c r="AB190" i="26"/>
  <c r="AB192" i="26" s="1"/>
  <c r="Z14" i="24"/>
  <c r="T30" i="24"/>
  <c r="T32" i="24" s="1"/>
  <c r="AB30" i="24"/>
  <c r="AB32" i="24" s="1"/>
  <c r="Q46" i="24"/>
  <c r="Q48" i="24" s="1"/>
  <c r="Y46" i="24"/>
  <c r="Y48" i="24" s="1"/>
  <c r="M62" i="24"/>
  <c r="M64" i="24" s="1"/>
  <c r="U62" i="24"/>
  <c r="U64" i="24" s="1"/>
  <c r="AC62" i="24"/>
  <c r="AC64" i="24" s="1"/>
  <c r="T62" i="24"/>
  <c r="T64" i="24" s="1"/>
  <c r="R110" i="24"/>
  <c r="R112" i="24" s="1"/>
  <c r="Z110" i="24"/>
  <c r="Z112" i="24" s="1"/>
  <c r="K142" i="24"/>
  <c r="K143" i="24" s="1"/>
  <c r="N174" i="24"/>
  <c r="N176" i="24" s="1"/>
  <c r="V174" i="24"/>
  <c r="V176" i="24" s="1"/>
  <c r="AD174" i="24"/>
  <c r="AD176" i="24" s="1"/>
  <c r="M174" i="24"/>
  <c r="M176" i="24" s="1"/>
  <c r="U174" i="24"/>
  <c r="U176" i="24" s="1"/>
  <c r="AC174" i="24"/>
  <c r="AC176" i="24" s="1"/>
  <c r="G14" i="25"/>
  <c r="G15" i="25" s="1"/>
  <c r="O14" i="25"/>
  <c r="W14" i="25"/>
  <c r="AE14" i="25"/>
  <c r="AE16" i="25" s="1"/>
  <c r="I30" i="25"/>
  <c r="I32" i="25" s="1"/>
  <c r="Q30" i="25"/>
  <c r="Q32" i="25" s="1"/>
  <c r="R30" i="25"/>
  <c r="R32" i="25" s="1"/>
  <c r="F46" i="25"/>
  <c r="F48" i="25" s="1"/>
  <c r="N46" i="25"/>
  <c r="N48" i="25" s="1"/>
  <c r="V46" i="25"/>
  <c r="V48" i="25" s="1"/>
  <c r="AD46" i="25"/>
  <c r="AD48" i="25" s="1"/>
  <c r="I62" i="25"/>
  <c r="I63" i="25" s="1"/>
  <c r="Y62" i="25"/>
  <c r="Y64" i="25" s="1"/>
  <c r="S94" i="25"/>
  <c r="S96" i="25" s="1"/>
  <c r="AA94" i="25"/>
  <c r="AA96" i="25" s="1"/>
  <c r="P110" i="25"/>
  <c r="P112" i="25" s="1"/>
  <c r="X110" i="25"/>
  <c r="X112" i="25" s="1"/>
  <c r="O110" i="25"/>
  <c r="O112" i="25" s="1"/>
  <c r="J126" i="25"/>
  <c r="J128" i="25" s="1"/>
  <c r="R126" i="25"/>
  <c r="R128" i="25" s="1"/>
  <c r="Z126" i="25"/>
  <c r="Z128" i="25" s="1"/>
  <c r="K30" i="26"/>
  <c r="K31" i="26" s="1"/>
  <c r="S30" i="26"/>
  <c r="S32" i="26" s="1"/>
  <c r="AA30" i="26"/>
  <c r="AA32" i="26" s="1"/>
  <c r="M46" i="26"/>
  <c r="M48" i="26" s="1"/>
  <c r="U46" i="26"/>
  <c r="U48" i="26" s="1"/>
  <c r="AC46" i="26"/>
  <c r="AC48" i="26" s="1"/>
  <c r="J46" i="26"/>
  <c r="J47" i="26" s="1"/>
  <c r="R46" i="26"/>
  <c r="R48" i="26" s="1"/>
  <c r="Z46" i="26"/>
  <c r="Z48" i="26" s="1"/>
  <c r="I110" i="26"/>
  <c r="I112" i="26" s="1"/>
  <c r="Q110" i="26"/>
  <c r="Q112" i="26" s="1"/>
  <c r="Y110" i="26"/>
  <c r="Y112" i="26" s="1"/>
  <c r="M126" i="26"/>
  <c r="M128" i="26" s="1"/>
  <c r="AC126" i="26"/>
  <c r="AC128" i="26" s="1"/>
  <c r="J142" i="26"/>
  <c r="J144" i="26" s="1"/>
  <c r="R142" i="26"/>
  <c r="R144" i="26" s="1"/>
  <c r="Z142" i="26"/>
  <c r="Z144" i="26" s="1"/>
  <c r="L142" i="26"/>
  <c r="L144" i="26" s="1"/>
  <c r="T142" i="26"/>
  <c r="T144" i="26" s="1"/>
  <c r="AB142" i="26"/>
  <c r="AB144" i="26" s="1"/>
  <c r="S158" i="26"/>
  <c r="S160" i="26" s="1"/>
  <c r="N14" i="24"/>
  <c r="R14" i="24"/>
  <c r="AD14" i="24"/>
  <c r="P14" i="25"/>
  <c r="T14" i="25"/>
  <c r="X14" i="25"/>
  <c r="X16" i="25" s="1"/>
  <c r="AB14" i="25"/>
  <c r="M14" i="25"/>
  <c r="Q14" i="25"/>
  <c r="U14" i="25"/>
  <c r="U16" i="25" s="1"/>
  <c r="Y14" i="25"/>
  <c r="AC14" i="25"/>
  <c r="P14" i="24"/>
  <c r="T14" i="24"/>
  <c r="X14" i="24"/>
  <c r="AB14" i="24"/>
  <c r="M14" i="24"/>
  <c r="Q14" i="24"/>
  <c r="U14" i="24"/>
  <c r="Y14" i="24"/>
  <c r="AC14" i="24"/>
  <c r="G78" i="24"/>
  <c r="G80" i="24" s="1"/>
  <c r="H46" i="25"/>
  <c r="H47" i="25" s="1"/>
  <c r="G14" i="26"/>
  <c r="K14" i="26"/>
  <c r="O14" i="26"/>
  <c r="S14" i="26"/>
  <c r="W14" i="26"/>
  <c r="AA14" i="26"/>
  <c r="AE14" i="26"/>
  <c r="N16" i="26"/>
  <c r="F30" i="26"/>
  <c r="N30" i="26"/>
  <c r="N32" i="26" s="1"/>
  <c r="V30" i="26"/>
  <c r="V32" i="26" s="1"/>
  <c r="AD30" i="26"/>
  <c r="AD32" i="26" s="1"/>
  <c r="G80" i="26"/>
  <c r="G79" i="26"/>
  <c r="I94" i="24"/>
  <c r="I96" i="24" s="1"/>
  <c r="J94" i="24"/>
  <c r="J95" i="24" s="1"/>
  <c r="H94" i="24"/>
  <c r="H95" i="24" s="1"/>
  <c r="J158" i="24"/>
  <c r="J160" i="24" s="1"/>
  <c r="H14" i="25"/>
  <c r="H15" i="25" s="1"/>
  <c r="F30" i="25"/>
  <c r="F31" i="25" s="1"/>
  <c r="J30" i="25"/>
  <c r="J31" i="25" s="1"/>
  <c r="H14" i="26"/>
  <c r="L14" i="26"/>
  <c r="P14" i="26"/>
  <c r="T14" i="26"/>
  <c r="X14" i="26"/>
  <c r="AB14" i="26"/>
  <c r="F46" i="26"/>
  <c r="N46" i="26"/>
  <c r="N48" i="26" s="1"/>
  <c r="V46" i="26"/>
  <c r="V48" i="26" s="1"/>
  <c r="AD46" i="26"/>
  <c r="AD48" i="26" s="1"/>
  <c r="I47" i="26"/>
  <c r="J112" i="26"/>
  <c r="F15" i="26"/>
  <c r="F94" i="24"/>
  <c r="F95" i="24" s="1"/>
  <c r="I126" i="24"/>
  <c r="I128" i="24" s="1"/>
  <c r="L190" i="24"/>
  <c r="L192" i="24" s="1"/>
  <c r="L14" i="25"/>
  <c r="J30" i="26"/>
  <c r="R30" i="26"/>
  <c r="R32" i="26" s="1"/>
  <c r="Z30" i="26"/>
  <c r="Z32" i="26" s="1"/>
  <c r="J48" i="26"/>
  <c r="N62" i="26"/>
  <c r="N64" i="26" s="1"/>
  <c r="R62" i="26"/>
  <c r="R64" i="26" s="1"/>
  <c r="G62" i="26"/>
  <c r="W62" i="26"/>
  <c r="W64" i="26" s="1"/>
  <c r="G46" i="25"/>
  <c r="G48" i="25" s="1"/>
  <c r="K46" i="25"/>
  <c r="K48" i="25" s="1"/>
  <c r="F190" i="25"/>
  <c r="J190" i="25"/>
  <c r="J192" i="25" s="1"/>
  <c r="I190" i="25"/>
  <c r="I191" i="25" s="1"/>
  <c r="I14" i="26"/>
  <c r="M14" i="26"/>
  <c r="Q14" i="26"/>
  <c r="U14" i="26"/>
  <c r="Y14" i="26"/>
  <c r="AC14" i="26"/>
  <c r="H30" i="26"/>
  <c r="L30" i="26"/>
  <c r="L32" i="26" s="1"/>
  <c r="P30" i="26"/>
  <c r="P32" i="26" s="1"/>
  <c r="T30" i="26"/>
  <c r="T32" i="26" s="1"/>
  <c r="X30" i="26"/>
  <c r="X32" i="26" s="1"/>
  <c r="AB30" i="26"/>
  <c r="AB32" i="26" s="1"/>
  <c r="H46" i="26"/>
  <c r="L46" i="26"/>
  <c r="L48" i="26" s="1"/>
  <c r="P46" i="26"/>
  <c r="P48" i="26" s="1"/>
  <c r="T46" i="26"/>
  <c r="T48" i="26" s="1"/>
  <c r="X46" i="26"/>
  <c r="X48" i="26" s="1"/>
  <c r="AB46" i="26"/>
  <c r="AB48" i="26" s="1"/>
  <c r="I62" i="26"/>
  <c r="M62" i="26"/>
  <c r="M64" i="26" s="1"/>
  <c r="Q62" i="26"/>
  <c r="Q64" i="26" s="1"/>
  <c r="U62" i="26"/>
  <c r="U64" i="26" s="1"/>
  <c r="Y62" i="26"/>
  <c r="Y64" i="26" s="1"/>
  <c r="AC62" i="26"/>
  <c r="AC64" i="26" s="1"/>
  <c r="L46" i="25"/>
  <c r="L48" i="25" s="1"/>
  <c r="H94" i="25"/>
  <c r="H95" i="25" s="1"/>
  <c r="G126" i="25"/>
  <c r="G128" i="25" s="1"/>
  <c r="K126" i="25"/>
  <c r="K128" i="25" s="1"/>
  <c r="L142" i="25"/>
  <c r="L144" i="25" s="1"/>
  <c r="I30" i="26"/>
  <c r="M30" i="26"/>
  <c r="M32" i="26" s="1"/>
  <c r="Q30" i="26"/>
  <c r="Q32" i="26" s="1"/>
  <c r="U30" i="26"/>
  <c r="U32" i="26" s="1"/>
  <c r="Y30" i="26"/>
  <c r="Y32" i="26" s="1"/>
  <c r="AC30" i="26"/>
  <c r="AC32" i="26" s="1"/>
  <c r="F62" i="26"/>
  <c r="J62" i="26"/>
  <c r="V62" i="26"/>
  <c r="V64" i="26" s="1"/>
  <c r="Z62" i="26"/>
  <c r="Z64" i="26" s="1"/>
  <c r="O62" i="26"/>
  <c r="O64" i="26" s="1"/>
  <c r="AE62" i="26"/>
  <c r="AE64" i="26" s="1"/>
  <c r="I78" i="26"/>
  <c r="M78" i="26"/>
  <c r="M80" i="26" s="1"/>
  <c r="Q78" i="26"/>
  <c r="Q80" i="26" s="1"/>
  <c r="U78" i="26"/>
  <c r="U80" i="26" s="1"/>
  <c r="Y78" i="26"/>
  <c r="Y80" i="26" s="1"/>
  <c r="AC78" i="26"/>
  <c r="AC80" i="26" s="1"/>
  <c r="J96" i="26"/>
  <c r="J95" i="26"/>
  <c r="I94" i="25"/>
  <c r="I96" i="25" s="1"/>
  <c r="I142" i="25"/>
  <c r="I144" i="25" s="1"/>
  <c r="H142" i="25"/>
  <c r="H143" i="25" s="1"/>
  <c r="K62" i="26"/>
  <c r="AA62" i="26"/>
  <c r="AA64" i="26" s="1"/>
  <c r="K159" i="26"/>
  <c r="K110" i="26"/>
  <c r="S110" i="26"/>
  <c r="S112" i="26" s="1"/>
  <c r="H14" i="24"/>
  <c r="H15" i="24" s="1"/>
  <c r="L14" i="24"/>
  <c r="F30" i="24"/>
  <c r="F32" i="24" s="1"/>
  <c r="J30" i="24"/>
  <c r="J32" i="24" s="1"/>
  <c r="G46" i="24"/>
  <c r="G48" i="24" s="1"/>
  <c r="K46" i="24"/>
  <c r="K47" i="24" s="1"/>
  <c r="H62" i="24"/>
  <c r="H63" i="24" s="1"/>
  <c r="L62" i="24"/>
  <c r="L64" i="24" s="1"/>
  <c r="H174" i="24"/>
  <c r="H175" i="24" s="1"/>
  <c r="L174" i="24"/>
  <c r="L176" i="24" s="1"/>
  <c r="I14" i="25"/>
  <c r="I15" i="25" s="1"/>
  <c r="G30" i="25"/>
  <c r="G31" i="25" s="1"/>
  <c r="K30" i="25"/>
  <c r="K32" i="25" s="1"/>
  <c r="J62" i="25"/>
  <c r="G94" i="25"/>
  <c r="G95" i="25" s="1"/>
  <c r="K94" i="25"/>
  <c r="K95" i="25" s="1"/>
  <c r="H126" i="25"/>
  <c r="H128" i="25" s="1"/>
  <c r="L126" i="25"/>
  <c r="L128" i="25" s="1"/>
  <c r="G174" i="25"/>
  <c r="K174" i="25"/>
  <c r="K176" i="25" s="1"/>
  <c r="F174" i="25"/>
  <c r="F175" i="25" s="1"/>
  <c r="J174" i="25"/>
  <c r="J175" i="25" s="1"/>
  <c r="W110" i="26"/>
  <c r="W112" i="26" s="1"/>
  <c r="AE110" i="26"/>
  <c r="AE112" i="26" s="1"/>
  <c r="G126" i="26"/>
  <c r="K126" i="26"/>
  <c r="O126" i="26"/>
  <c r="O128" i="26" s="1"/>
  <c r="S126" i="26"/>
  <c r="S128" i="26" s="1"/>
  <c r="W126" i="26"/>
  <c r="W128" i="26" s="1"/>
  <c r="AA126" i="26"/>
  <c r="AA128" i="26" s="1"/>
  <c r="AE126" i="26"/>
  <c r="AE128" i="26" s="1"/>
  <c r="I126" i="26"/>
  <c r="Q126" i="26"/>
  <c r="Q128" i="26" s="1"/>
  <c r="Y126" i="26"/>
  <c r="Y128" i="26" s="1"/>
  <c r="I158" i="26"/>
  <c r="M158" i="26"/>
  <c r="M160" i="26" s="1"/>
  <c r="Q158" i="26"/>
  <c r="Q160" i="26" s="1"/>
  <c r="U158" i="26"/>
  <c r="U160" i="26" s="1"/>
  <c r="Y158" i="26"/>
  <c r="Y160" i="26" s="1"/>
  <c r="AC158" i="26"/>
  <c r="AC160" i="26" s="1"/>
  <c r="G158" i="26"/>
  <c r="O158" i="26"/>
  <c r="O160" i="26" s="1"/>
  <c r="W158" i="26"/>
  <c r="W160" i="26" s="1"/>
  <c r="AE158" i="26"/>
  <c r="AE160" i="26" s="1"/>
  <c r="O110" i="26"/>
  <c r="O112" i="26" s="1"/>
  <c r="H158" i="24"/>
  <c r="H159" i="24" s="1"/>
  <c r="L158" i="24"/>
  <c r="L160" i="24" s="1"/>
  <c r="F158" i="24"/>
  <c r="F159" i="24" s="1"/>
  <c r="G158" i="24"/>
  <c r="G160" i="24" s="1"/>
  <c r="K158" i="24"/>
  <c r="K160" i="24" s="1"/>
  <c r="F14" i="25"/>
  <c r="F15" i="25" s="1"/>
  <c r="J14" i="25"/>
  <c r="J15" i="25" s="1"/>
  <c r="I46" i="25"/>
  <c r="I47" i="25" s="1"/>
  <c r="G62" i="25"/>
  <c r="G64" i="25" s="1"/>
  <c r="K62" i="25"/>
  <c r="K63" i="25" s="1"/>
  <c r="F62" i="25"/>
  <c r="F64" i="25" s="1"/>
  <c r="F78" i="25"/>
  <c r="F80" i="25" s="1"/>
  <c r="J78" i="25"/>
  <c r="J80" i="25" s="1"/>
  <c r="I78" i="25"/>
  <c r="I79" i="25" s="1"/>
  <c r="H110" i="25"/>
  <c r="H112" i="25" s="1"/>
  <c r="L110" i="25"/>
  <c r="L112" i="25" s="1"/>
  <c r="G110" i="25"/>
  <c r="G112" i="25" s="1"/>
  <c r="H158" i="25"/>
  <c r="H160" i="25" s="1"/>
  <c r="L158" i="25"/>
  <c r="L160" i="25" s="1"/>
  <c r="K158" i="25"/>
  <c r="K159" i="25" s="1"/>
  <c r="H190" i="25"/>
  <c r="H191" i="25" s="1"/>
  <c r="L190" i="25"/>
  <c r="L192" i="25" s="1"/>
  <c r="G94" i="26"/>
  <c r="K94" i="26"/>
  <c r="O94" i="26"/>
  <c r="O96" i="26" s="1"/>
  <c r="S94" i="26"/>
  <c r="S96" i="26" s="1"/>
  <c r="W94" i="26"/>
  <c r="W96" i="26" s="1"/>
  <c r="AA94" i="26"/>
  <c r="AA96" i="26" s="1"/>
  <c r="AE94" i="26"/>
  <c r="AE96" i="26" s="1"/>
  <c r="H94" i="26"/>
  <c r="L94" i="26"/>
  <c r="L96" i="26" s="1"/>
  <c r="P94" i="26"/>
  <c r="P96" i="26" s="1"/>
  <c r="T94" i="26"/>
  <c r="T96" i="26" s="1"/>
  <c r="X94" i="26"/>
  <c r="X96" i="26" s="1"/>
  <c r="AB94" i="26"/>
  <c r="AB96" i="26" s="1"/>
  <c r="G144" i="26"/>
  <c r="I174" i="26"/>
  <c r="M174" i="26"/>
  <c r="M176" i="26" s="1"/>
  <c r="Q174" i="26"/>
  <c r="Q176" i="26" s="1"/>
  <c r="U174" i="26"/>
  <c r="U176" i="26" s="1"/>
  <c r="Y174" i="26"/>
  <c r="Y176" i="26" s="1"/>
  <c r="AC174" i="26"/>
  <c r="AC176" i="26" s="1"/>
  <c r="J191" i="26"/>
  <c r="H126" i="26"/>
  <c r="L126" i="26"/>
  <c r="L128" i="26" s="1"/>
  <c r="P126" i="26"/>
  <c r="P128" i="26" s="1"/>
  <c r="T126" i="26"/>
  <c r="T128" i="26" s="1"/>
  <c r="X126" i="26"/>
  <c r="X128" i="26" s="1"/>
  <c r="AB126" i="26"/>
  <c r="AB128" i="26" s="1"/>
  <c r="F158" i="26"/>
  <c r="J158" i="26"/>
  <c r="N158" i="26"/>
  <c r="N160" i="26" s="1"/>
  <c r="R158" i="26"/>
  <c r="R160" i="26" s="1"/>
  <c r="V158" i="26"/>
  <c r="V160" i="26" s="1"/>
  <c r="Z158" i="26"/>
  <c r="Z160" i="26" s="1"/>
  <c r="AD158" i="26"/>
  <c r="AD160" i="26" s="1"/>
  <c r="X110" i="26"/>
  <c r="X112" i="26" s="1"/>
  <c r="AB110" i="26"/>
  <c r="AB112" i="26" s="1"/>
  <c r="I14" i="24"/>
  <c r="I15" i="24" s="1"/>
  <c r="G30" i="24"/>
  <c r="G32" i="24" s="1"/>
  <c r="K30" i="24"/>
  <c r="K31" i="24" s="1"/>
  <c r="H46" i="24"/>
  <c r="H47" i="24" s="1"/>
  <c r="L46" i="24"/>
  <c r="L48" i="24" s="1"/>
  <c r="F46" i="24"/>
  <c r="F47" i="24" s="1"/>
  <c r="J46" i="24"/>
  <c r="J48" i="24" s="1"/>
  <c r="I110" i="24"/>
  <c r="I111" i="24" s="1"/>
  <c r="H142" i="24"/>
  <c r="H144" i="24" s="1"/>
  <c r="L142" i="24"/>
  <c r="L144" i="24" s="1"/>
  <c r="I190" i="24"/>
  <c r="I191" i="24" s="1"/>
  <c r="H190" i="24"/>
  <c r="H192" i="24" s="1"/>
  <c r="H30" i="25"/>
  <c r="L30" i="25"/>
  <c r="L32" i="25" s="1"/>
  <c r="P30" i="25"/>
  <c r="P32" i="25" s="1"/>
  <c r="T30" i="25"/>
  <c r="T32" i="25" s="1"/>
  <c r="X30" i="25"/>
  <c r="X32" i="25" s="1"/>
  <c r="AB30" i="25"/>
  <c r="AB32" i="25" s="1"/>
  <c r="F14" i="24"/>
  <c r="F15" i="24" s="1"/>
  <c r="J14" i="24"/>
  <c r="J15" i="24" s="1"/>
  <c r="H30" i="24"/>
  <c r="H31" i="24" s="1"/>
  <c r="L30" i="24"/>
  <c r="L32" i="24" s="1"/>
  <c r="I46" i="24"/>
  <c r="I48" i="24" s="1"/>
  <c r="I62" i="24"/>
  <c r="I63" i="24" s="1"/>
  <c r="H126" i="24"/>
  <c r="H127" i="24" s="1"/>
  <c r="L126" i="24"/>
  <c r="L128" i="24" s="1"/>
  <c r="F174" i="24"/>
  <c r="F176" i="24" s="1"/>
  <c r="J174" i="24"/>
  <c r="F190" i="24"/>
  <c r="F192" i="24" s="1"/>
  <c r="J190" i="24"/>
  <c r="J192" i="24" s="1"/>
  <c r="G14" i="24"/>
  <c r="G15" i="24" s="1"/>
  <c r="K14" i="24"/>
  <c r="K15" i="24" s="1"/>
  <c r="I30" i="24"/>
  <c r="I32" i="24" s="1"/>
  <c r="F62" i="24"/>
  <c r="F63" i="24" s="1"/>
  <c r="J62" i="24"/>
  <c r="J64" i="24" s="1"/>
  <c r="H78" i="24"/>
  <c r="H80" i="24" s="1"/>
  <c r="L78" i="24"/>
  <c r="L80" i="24" s="1"/>
  <c r="K78" i="24"/>
  <c r="K80" i="24" s="1"/>
  <c r="F110" i="24"/>
  <c r="F112" i="24" s="1"/>
  <c r="J110" i="24"/>
  <c r="J111" i="24" s="1"/>
  <c r="V30" i="25"/>
  <c r="V32" i="25" s="1"/>
  <c r="Z30" i="25"/>
  <c r="Z32" i="25" s="1"/>
  <c r="AD30" i="25"/>
  <c r="AD32" i="25" s="1"/>
  <c r="M46" i="25"/>
  <c r="M48" i="25" s="1"/>
  <c r="Q46" i="25"/>
  <c r="Q48" i="25" s="1"/>
  <c r="U46" i="25"/>
  <c r="U48" i="25" s="1"/>
  <c r="Y46" i="25"/>
  <c r="Y48" i="25" s="1"/>
  <c r="AC46" i="25"/>
  <c r="AC48" i="25" s="1"/>
  <c r="H62" i="25"/>
  <c r="L62" i="25"/>
  <c r="L64" i="25" s="1"/>
  <c r="P62" i="25"/>
  <c r="P64" i="25" s="1"/>
  <c r="T62" i="25"/>
  <c r="T64" i="25" s="1"/>
  <c r="X62" i="25"/>
  <c r="X64" i="25" s="1"/>
  <c r="AB62" i="25"/>
  <c r="AB64" i="25" s="1"/>
  <c r="G78" i="25"/>
  <c r="K78" i="25"/>
  <c r="O78" i="25"/>
  <c r="O80" i="25" s="1"/>
  <c r="S78" i="25"/>
  <c r="S80" i="25" s="1"/>
  <c r="W78" i="25"/>
  <c r="W80" i="25" s="1"/>
  <c r="AA78" i="25"/>
  <c r="AA80" i="25" s="1"/>
  <c r="AE78" i="25"/>
  <c r="AE80" i="25" s="1"/>
  <c r="I110" i="25"/>
  <c r="M110" i="25"/>
  <c r="M112" i="25" s="1"/>
  <c r="Q110" i="25"/>
  <c r="Q112" i="25" s="1"/>
  <c r="AC62" i="25"/>
  <c r="AC64" i="25" s="1"/>
  <c r="H78" i="25"/>
  <c r="L78" i="25"/>
  <c r="L80" i="25" s="1"/>
  <c r="P78" i="25"/>
  <c r="P80" i="25" s="1"/>
  <c r="T78" i="25"/>
  <c r="T80" i="25" s="1"/>
  <c r="X78" i="25"/>
  <c r="X80" i="25" s="1"/>
  <c r="AB78" i="25"/>
  <c r="AB80" i="25" s="1"/>
  <c r="F110" i="25"/>
  <c r="J110" i="25"/>
  <c r="N110" i="25"/>
  <c r="N112" i="25" s="1"/>
  <c r="R110" i="25"/>
  <c r="R112" i="25" s="1"/>
  <c r="V110" i="25"/>
  <c r="V112" i="25" s="1"/>
  <c r="Z110" i="25"/>
  <c r="Z112" i="25" s="1"/>
  <c r="F94" i="25"/>
  <c r="J94" i="25"/>
  <c r="N94" i="25"/>
  <c r="N96" i="25" s="1"/>
  <c r="R94" i="25"/>
  <c r="R96" i="25" s="1"/>
  <c r="V94" i="25"/>
  <c r="V96" i="25" s="1"/>
  <c r="Z94" i="25"/>
  <c r="Z96" i="25" s="1"/>
  <c r="AD94" i="25"/>
  <c r="AD96" i="25" s="1"/>
  <c r="U110" i="25"/>
  <c r="U112" i="25" s="1"/>
  <c r="Y110" i="25"/>
  <c r="Y112" i="25" s="1"/>
  <c r="AC110" i="25"/>
  <c r="AC112" i="25" s="1"/>
  <c r="F142" i="25"/>
  <c r="J142" i="25"/>
  <c r="N142" i="25"/>
  <c r="N144" i="25" s="1"/>
  <c r="R142" i="25"/>
  <c r="R144" i="25" s="1"/>
  <c r="V142" i="25"/>
  <c r="V144" i="25" s="1"/>
  <c r="Z142" i="25"/>
  <c r="Z144" i="25" s="1"/>
  <c r="AD142" i="25"/>
  <c r="AD144" i="25" s="1"/>
  <c r="I158" i="25"/>
  <c r="M158" i="25"/>
  <c r="M160" i="25" s="1"/>
  <c r="Q158" i="25"/>
  <c r="Q160" i="25" s="1"/>
  <c r="U158" i="25"/>
  <c r="U160" i="25" s="1"/>
  <c r="Y158" i="25"/>
  <c r="Y160" i="25" s="1"/>
  <c r="AC158" i="25"/>
  <c r="AC160" i="25" s="1"/>
  <c r="H174" i="25"/>
  <c r="L174" i="25"/>
  <c r="L176" i="25" s="1"/>
  <c r="P174" i="25"/>
  <c r="P176" i="25" s="1"/>
  <c r="T174" i="25"/>
  <c r="T176" i="25" s="1"/>
  <c r="X174" i="25"/>
  <c r="X176" i="25" s="1"/>
  <c r="AB174" i="25"/>
  <c r="AB176" i="25" s="1"/>
  <c r="G190" i="25"/>
  <c r="K190" i="25"/>
  <c r="O190" i="25"/>
  <c r="O192" i="25" s="1"/>
  <c r="S190" i="25"/>
  <c r="S192" i="25" s="1"/>
  <c r="W190" i="25"/>
  <c r="W192" i="25" s="1"/>
  <c r="AA190" i="25"/>
  <c r="AA192" i="25" s="1"/>
  <c r="AE190" i="25"/>
  <c r="AE192" i="25" s="1"/>
  <c r="W110" i="25"/>
  <c r="W112" i="25" s="1"/>
  <c r="AA110" i="25"/>
  <c r="AA112" i="25" s="1"/>
  <c r="AE110" i="25"/>
  <c r="AE112" i="25" s="1"/>
  <c r="G142" i="25"/>
  <c r="K142" i="25"/>
  <c r="O142" i="25"/>
  <c r="O144" i="25" s="1"/>
  <c r="S142" i="25"/>
  <c r="S144" i="25" s="1"/>
  <c r="W142" i="25"/>
  <c r="W144" i="25" s="1"/>
  <c r="AA142" i="25"/>
  <c r="AA144" i="25" s="1"/>
  <c r="AE142" i="25"/>
  <c r="AE144" i="25" s="1"/>
  <c r="F158" i="25"/>
  <c r="J158" i="25"/>
  <c r="N158" i="25"/>
  <c r="N160" i="25" s="1"/>
  <c r="R158" i="25"/>
  <c r="R160" i="25" s="1"/>
  <c r="V158" i="25"/>
  <c r="V160" i="25" s="1"/>
  <c r="Z158" i="25"/>
  <c r="Z160" i="25" s="1"/>
  <c r="AD158" i="25"/>
  <c r="AD160" i="25" s="1"/>
  <c r="I174" i="25"/>
  <c r="M174" i="25"/>
  <c r="M176" i="25" s="1"/>
  <c r="Q174" i="25"/>
  <c r="Q176" i="25" s="1"/>
  <c r="U174" i="25"/>
  <c r="U176" i="25" s="1"/>
  <c r="Y174" i="25"/>
  <c r="Y176" i="25" s="1"/>
  <c r="AC174" i="25"/>
  <c r="AC176" i="25" s="1"/>
  <c r="G62" i="24"/>
  <c r="K62" i="24"/>
  <c r="O62" i="24"/>
  <c r="O64" i="24" s="1"/>
  <c r="S62" i="24"/>
  <c r="S64" i="24" s="1"/>
  <c r="W62" i="24"/>
  <c r="W64" i="24" s="1"/>
  <c r="AA62" i="24"/>
  <c r="AA64" i="24" s="1"/>
  <c r="AE62" i="24"/>
  <c r="AE64" i="24" s="1"/>
  <c r="I78" i="24"/>
  <c r="M78" i="24"/>
  <c r="M80" i="24" s="1"/>
  <c r="Q78" i="24"/>
  <c r="Q80" i="24" s="1"/>
  <c r="U78" i="24"/>
  <c r="U80" i="24" s="1"/>
  <c r="Y78" i="24"/>
  <c r="Y80" i="24" s="1"/>
  <c r="AC78" i="24"/>
  <c r="AC80" i="24" s="1"/>
  <c r="G94" i="24"/>
  <c r="K94" i="24"/>
  <c r="W94" i="24"/>
  <c r="W96" i="24" s="1"/>
  <c r="AA94" i="24"/>
  <c r="AA96" i="24" s="1"/>
  <c r="P94" i="24"/>
  <c r="P96" i="24" s="1"/>
  <c r="S142" i="24"/>
  <c r="S144" i="24" s="1"/>
  <c r="F78" i="24"/>
  <c r="J78" i="24"/>
  <c r="N78" i="24"/>
  <c r="N80" i="24" s="1"/>
  <c r="R78" i="24"/>
  <c r="R80" i="24" s="1"/>
  <c r="V78" i="24"/>
  <c r="V80" i="24" s="1"/>
  <c r="Z78" i="24"/>
  <c r="Z80" i="24" s="1"/>
  <c r="AD78" i="24"/>
  <c r="AD80" i="24" s="1"/>
  <c r="AE78" i="24"/>
  <c r="AE80" i="24" s="1"/>
  <c r="L94" i="24"/>
  <c r="L96" i="24" s="1"/>
  <c r="AB94" i="24"/>
  <c r="AB96" i="24" s="1"/>
  <c r="G110" i="24"/>
  <c r="K110" i="24"/>
  <c r="S110" i="24"/>
  <c r="S112" i="24" s="1"/>
  <c r="Q110" i="24"/>
  <c r="Q112" i="24" s="1"/>
  <c r="W110" i="24"/>
  <c r="W112" i="24" s="1"/>
  <c r="AA110" i="24"/>
  <c r="AA112" i="24" s="1"/>
  <c r="AE110" i="24"/>
  <c r="AE112" i="24" s="1"/>
  <c r="I142" i="24"/>
  <c r="M142" i="24"/>
  <c r="M144" i="24" s="1"/>
  <c r="Q142" i="24"/>
  <c r="Q144" i="24" s="1"/>
  <c r="U142" i="24"/>
  <c r="U144" i="24" s="1"/>
  <c r="Y142" i="24"/>
  <c r="Y144" i="24" s="1"/>
  <c r="AC142" i="24"/>
  <c r="AC144" i="24" s="1"/>
  <c r="G142" i="24"/>
  <c r="O142" i="24"/>
  <c r="O144" i="24" s="1"/>
  <c r="W142" i="24"/>
  <c r="W144" i="24" s="1"/>
  <c r="AE142" i="24"/>
  <c r="AE144" i="24" s="1"/>
  <c r="I158" i="24"/>
  <c r="M158" i="24"/>
  <c r="M160" i="24" s="1"/>
  <c r="Q158" i="24"/>
  <c r="Q160" i="24" s="1"/>
  <c r="U158" i="24"/>
  <c r="U160" i="24" s="1"/>
  <c r="Y158" i="24"/>
  <c r="Y160" i="24" s="1"/>
  <c r="AC158" i="24"/>
  <c r="AC160" i="24" s="1"/>
  <c r="H110" i="24"/>
  <c r="L110" i="24"/>
  <c r="L112" i="24" s="1"/>
  <c r="P110" i="24"/>
  <c r="P112" i="24" s="1"/>
  <c r="T110" i="24"/>
  <c r="T112" i="24" s="1"/>
  <c r="X110" i="24"/>
  <c r="X112" i="24" s="1"/>
  <c r="AB110" i="24"/>
  <c r="AB112" i="24" s="1"/>
  <c r="F142" i="24"/>
  <c r="J142" i="24"/>
  <c r="N142" i="24"/>
  <c r="N144" i="24" s="1"/>
  <c r="R142" i="24"/>
  <c r="R144" i="24" s="1"/>
  <c r="V142" i="24"/>
  <c r="V144" i="24" s="1"/>
  <c r="Z142" i="24"/>
  <c r="Z144" i="24" s="1"/>
  <c r="AD142" i="24"/>
  <c r="AD144" i="24" s="1"/>
  <c r="G126" i="24"/>
  <c r="K126" i="24"/>
  <c r="O126" i="24"/>
  <c r="O128" i="24" s="1"/>
  <c r="S126" i="24"/>
  <c r="S128" i="24" s="1"/>
  <c r="W126" i="24"/>
  <c r="W128" i="24" s="1"/>
  <c r="AA126" i="24"/>
  <c r="AA128" i="24" s="1"/>
  <c r="AE126" i="24"/>
  <c r="AE128" i="24" s="1"/>
  <c r="I174" i="24"/>
  <c r="Y174" i="24"/>
  <c r="Y176" i="24" s="1"/>
  <c r="F126" i="24"/>
  <c r="J126" i="24"/>
  <c r="N126" i="24"/>
  <c r="N128" i="24" s="1"/>
  <c r="R126" i="24"/>
  <c r="R128" i="24" s="1"/>
  <c r="V126" i="24"/>
  <c r="V128" i="24" s="1"/>
  <c r="Z126" i="24"/>
  <c r="Z128" i="24" s="1"/>
  <c r="AD126" i="24"/>
  <c r="AD128" i="24" s="1"/>
  <c r="G174" i="24"/>
  <c r="K174" i="24"/>
  <c r="O174" i="24"/>
  <c r="O176" i="24" s="1"/>
  <c r="S174" i="24"/>
  <c r="S176" i="24" s="1"/>
  <c r="W174" i="24"/>
  <c r="W176" i="24" s="1"/>
  <c r="AA174" i="24"/>
  <c r="AA176" i="24" s="1"/>
  <c r="AE174" i="24"/>
  <c r="AE176" i="24" s="1"/>
  <c r="G190" i="24"/>
  <c r="K190" i="24"/>
  <c r="O190" i="24"/>
  <c r="O192" i="24" s="1"/>
  <c r="S190" i="24"/>
  <c r="S192" i="24" s="1"/>
  <c r="W190" i="24"/>
  <c r="W192" i="24" s="1"/>
  <c r="AA190" i="24"/>
  <c r="AA192" i="24" s="1"/>
  <c r="AE190" i="24"/>
  <c r="AE192" i="24" s="1"/>
  <c r="AE189" i="21"/>
  <c r="AD189" i="21"/>
  <c r="AC189" i="21"/>
  <c r="AB189" i="21"/>
  <c r="AA189" i="21"/>
  <c r="Z189" i="21"/>
  <c r="Y189" i="21"/>
  <c r="X189" i="21"/>
  <c r="W189" i="21"/>
  <c r="V189" i="21"/>
  <c r="U189" i="21"/>
  <c r="T189" i="21"/>
  <c r="S189" i="21"/>
  <c r="R189" i="21"/>
  <c r="Q189" i="21"/>
  <c r="P189" i="21"/>
  <c r="O189" i="21"/>
  <c r="N189" i="21"/>
  <c r="M189" i="21"/>
  <c r="L189" i="21"/>
  <c r="K189" i="21"/>
  <c r="J189" i="21"/>
  <c r="I189" i="21"/>
  <c r="H189" i="21"/>
  <c r="G189" i="21"/>
  <c r="F189" i="21"/>
  <c r="E189" i="21"/>
  <c r="AE188" i="21"/>
  <c r="AD188" i="21"/>
  <c r="AC188" i="21"/>
  <c r="AB188" i="21"/>
  <c r="AA188" i="21"/>
  <c r="Z188" i="21"/>
  <c r="Y188" i="21"/>
  <c r="X188" i="21"/>
  <c r="W188" i="21"/>
  <c r="V188" i="21"/>
  <c r="U188" i="21"/>
  <c r="T188" i="21"/>
  <c r="S188" i="21"/>
  <c r="R188" i="21"/>
  <c r="Q188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AE187" i="21"/>
  <c r="AD187" i="21"/>
  <c r="AC187" i="21"/>
  <c r="AB187" i="21"/>
  <c r="AA187" i="21"/>
  <c r="Z187" i="21"/>
  <c r="Y187" i="21"/>
  <c r="X187" i="21"/>
  <c r="W187" i="21"/>
  <c r="V187" i="21"/>
  <c r="U187" i="21"/>
  <c r="T187" i="21"/>
  <c r="S187" i="21"/>
  <c r="R187" i="21"/>
  <c r="Q187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AE186" i="21"/>
  <c r="AD186" i="21"/>
  <c r="AC186" i="21"/>
  <c r="AB186" i="21"/>
  <c r="AA186" i="21"/>
  <c r="Z186" i="21"/>
  <c r="Y186" i="21"/>
  <c r="X186" i="21"/>
  <c r="W186" i="21"/>
  <c r="V186" i="21"/>
  <c r="U186" i="21"/>
  <c r="T186" i="21"/>
  <c r="S186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AE185" i="21"/>
  <c r="AD185" i="21"/>
  <c r="AC185" i="21"/>
  <c r="AB185" i="21"/>
  <c r="AA185" i="21"/>
  <c r="Z185" i="21"/>
  <c r="Y185" i="21"/>
  <c r="X185" i="21"/>
  <c r="W185" i="21"/>
  <c r="V185" i="21"/>
  <c r="U185" i="21"/>
  <c r="T185" i="21"/>
  <c r="S185" i="21"/>
  <c r="R185" i="21"/>
  <c r="Q185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AE184" i="21"/>
  <c r="AD184" i="21"/>
  <c r="AC184" i="21"/>
  <c r="AB184" i="21"/>
  <c r="AA184" i="21"/>
  <c r="Z184" i="21"/>
  <c r="Y184" i="21"/>
  <c r="X184" i="21"/>
  <c r="W184" i="21"/>
  <c r="V184" i="21"/>
  <c r="U184" i="21"/>
  <c r="T184" i="21"/>
  <c r="S184" i="21"/>
  <c r="R184" i="21"/>
  <c r="Q184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AE183" i="21"/>
  <c r="AD183" i="21"/>
  <c r="AC183" i="21"/>
  <c r="AB183" i="21"/>
  <c r="AA183" i="21"/>
  <c r="Z183" i="21"/>
  <c r="Y183" i="21"/>
  <c r="X183" i="21"/>
  <c r="W183" i="21"/>
  <c r="V183" i="21"/>
  <c r="U183" i="21"/>
  <c r="T183" i="21"/>
  <c r="S183" i="21"/>
  <c r="R183" i="21"/>
  <c r="Q183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AE182" i="21"/>
  <c r="AD182" i="21"/>
  <c r="AC182" i="21"/>
  <c r="AB182" i="21"/>
  <c r="AA182" i="21"/>
  <c r="Z182" i="21"/>
  <c r="Y182" i="21"/>
  <c r="X182" i="21"/>
  <c r="W182" i="21"/>
  <c r="V182" i="21"/>
  <c r="U182" i="21"/>
  <c r="T182" i="21"/>
  <c r="S182" i="21"/>
  <c r="R182" i="21"/>
  <c r="Q182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AE181" i="21"/>
  <c r="AD181" i="21"/>
  <c r="AC181" i="21"/>
  <c r="AB181" i="21"/>
  <c r="AA181" i="21"/>
  <c r="Z181" i="21"/>
  <c r="Y181" i="21"/>
  <c r="X181" i="21"/>
  <c r="W181" i="21"/>
  <c r="V181" i="21"/>
  <c r="U181" i="21"/>
  <c r="T181" i="21"/>
  <c r="S181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AE180" i="21"/>
  <c r="AD180" i="21"/>
  <c r="AC180" i="21"/>
  <c r="AB180" i="21"/>
  <c r="AA180" i="21"/>
  <c r="Z180" i="21"/>
  <c r="Y180" i="21"/>
  <c r="X180" i="21"/>
  <c r="W180" i="21"/>
  <c r="V180" i="21"/>
  <c r="U180" i="21"/>
  <c r="T180" i="21"/>
  <c r="S180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AE173" i="21"/>
  <c r="AD173" i="21"/>
  <c r="AC173" i="21"/>
  <c r="AB173" i="21"/>
  <c r="AA173" i="21"/>
  <c r="Z173" i="21"/>
  <c r="Y173" i="21"/>
  <c r="X173" i="21"/>
  <c r="W173" i="21"/>
  <c r="V173" i="21"/>
  <c r="U173" i="21"/>
  <c r="T173" i="21"/>
  <c r="S173" i="21"/>
  <c r="R173" i="21"/>
  <c r="Q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AE172" i="21"/>
  <c r="AD172" i="21"/>
  <c r="AC172" i="21"/>
  <c r="AB172" i="21"/>
  <c r="AA172" i="21"/>
  <c r="Z172" i="21"/>
  <c r="Y172" i="21"/>
  <c r="X172" i="21"/>
  <c r="W172" i="21"/>
  <c r="V172" i="21"/>
  <c r="U172" i="21"/>
  <c r="T172" i="21"/>
  <c r="S172" i="21"/>
  <c r="R172" i="21"/>
  <c r="Q172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AE171" i="21"/>
  <c r="AD171" i="21"/>
  <c r="AC171" i="21"/>
  <c r="AB171" i="21"/>
  <c r="AA171" i="21"/>
  <c r="Z171" i="21"/>
  <c r="Y171" i="21"/>
  <c r="X171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AE170" i="21"/>
  <c r="AD170" i="21"/>
  <c r="AC170" i="21"/>
  <c r="AB170" i="21"/>
  <c r="AA170" i="21"/>
  <c r="Z170" i="21"/>
  <c r="Y170" i="21"/>
  <c r="X170" i="21"/>
  <c r="W170" i="21"/>
  <c r="V170" i="21"/>
  <c r="U170" i="21"/>
  <c r="T170" i="21"/>
  <c r="S170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AE169" i="21"/>
  <c r="AD169" i="21"/>
  <c r="AC169" i="21"/>
  <c r="AB169" i="21"/>
  <c r="AA169" i="21"/>
  <c r="Z169" i="21"/>
  <c r="Y169" i="21"/>
  <c r="X169" i="21"/>
  <c r="W169" i="21"/>
  <c r="V169" i="21"/>
  <c r="U169" i="21"/>
  <c r="T169" i="21"/>
  <c r="S169" i="21"/>
  <c r="R169" i="21"/>
  <c r="Q169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AE168" i="21"/>
  <c r="AD168" i="21"/>
  <c r="AC168" i="21"/>
  <c r="AB168" i="21"/>
  <c r="AA168" i="21"/>
  <c r="Z168" i="21"/>
  <c r="Y168" i="21"/>
  <c r="X168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AE167" i="21"/>
  <c r="AD167" i="21"/>
  <c r="AC167" i="21"/>
  <c r="AB167" i="21"/>
  <c r="AA167" i="21"/>
  <c r="Z167" i="21"/>
  <c r="Y167" i="21"/>
  <c r="X167" i="21"/>
  <c r="W167" i="21"/>
  <c r="V167" i="21"/>
  <c r="U167" i="21"/>
  <c r="T167" i="21"/>
  <c r="S167" i="21"/>
  <c r="R167" i="21"/>
  <c r="Q167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AE166" i="21"/>
  <c r="AD166" i="21"/>
  <c r="AC166" i="21"/>
  <c r="AB166" i="21"/>
  <c r="AA166" i="21"/>
  <c r="Z166" i="21"/>
  <c r="Y166" i="21"/>
  <c r="X166" i="21"/>
  <c r="W166" i="21"/>
  <c r="V166" i="21"/>
  <c r="U166" i="21"/>
  <c r="T166" i="21"/>
  <c r="S166" i="21"/>
  <c r="R166" i="21"/>
  <c r="Q166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AE165" i="21"/>
  <c r="AD165" i="21"/>
  <c r="AC165" i="21"/>
  <c r="AB165" i="21"/>
  <c r="AA165" i="21"/>
  <c r="Z165" i="21"/>
  <c r="Y165" i="21"/>
  <c r="X165" i="21"/>
  <c r="W165" i="21"/>
  <c r="V165" i="21"/>
  <c r="U165" i="21"/>
  <c r="T165" i="21"/>
  <c r="S165" i="21"/>
  <c r="R165" i="21"/>
  <c r="Q165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AE164" i="21"/>
  <c r="AD164" i="21"/>
  <c r="AC164" i="21"/>
  <c r="AB164" i="21"/>
  <c r="AA164" i="21"/>
  <c r="Z164" i="21"/>
  <c r="Y164" i="21"/>
  <c r="X164" i="21"/>
  <c r="W164" i="21"/>
  <c r="V164" i="21"/>
  <c r="U164" i="21"/>
  <c r="T164" i="21"/>
  <c r="S164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AE157" i="21"/>
  <c r="AD157" i="21"/>
  <c r="AC157" i="21"/>
  <c r="AB157" i="21"/>
  <c r="AA157" i="21"/>
  <c r="Z157" i="21"/>
  <c r="Y157" i="21"/>
  <c r="X157" i="21"/>
  <c r="W157" i="21"/>
  <c r="V157" i="21"/>
  <c r="U157" i="21"/>
  <c r="T157" i="21"/>
  <c r="S157" i="21"/>
  <c r="R157" i="21"/>
  <c r="Q157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AE156" i="21"/>
  <c r="AD156" i="21"/>
  <c r="AC156" i="21"/>
  <c r="AB156" i="21"/>
  <c r="AA156" i="21"/>
  <c r="Z156" i="21"/>
  <c r="Y156" i="21"/>
  <c r="X156" i="21"/>
  <c r="W156" i="21"/>
  <c r="V156" i="21"/>
  <c r="U156" i="21"/>
  <c r="T156" i="21"/>
  <c r="S156" i="21"/>
  <c r="R156" i="21"/>
  <c r="Q156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AE155" i="21"/>
  <c r="AD155" i="21"/>
  <c r="AC155" i="21"/>
  <c r="AB155" i="21"/>
  <c r="AA155" i="21"/>
  <c r="Z155" i="21"/>
  <c r="Y155" i="21"/>
  <c r="X155" i="21"/>
  <c r="W155" i="21"/>
  <c r="V155" i="21"/>
  <c r="U155" i="21"/>
  <c r="T155" i="21"/>
  <c r="S155" i="21"/>
  <c r="R155" i="21"/>
  <c r="Q155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AE154" i="21"/>
  <c r="AD154" i="21"/>
  <c r="AC154" i="21"/>
  <c r="AB154" i="21"/>
  <c r="AA154" i="21"/>
  <c r="Z154" i="21"/>
  <c r="Y154" i="21"/>
  <c r="X154" i="21"/>
  <c r="W154" i="21"/>
  <c r="V154" i="21"/>
  <c r="U154" i="21"/>
  <c r="T154" i="21"/>
  <c r="S154" i="21"/>
  <c r="R154" i="21"/>
  <c r="Q154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AE153" i="21"/>
  <c r="AD153" i="21"/>
  <c r="AC153" i="21"/>
  <c r="AB153" i="21"/>
  <c r="AA153" i="21"/>
  <c r="Z153" i="21"/>
  <c r="Y153" i="21"/>
  <c r="X153" i="21"/>
  <c r="W153" i="21"/>
  <c r="V153" i="21"/>
  <c r="U153" i="21"/>
  <c r="T153" i="21"/>
  <c r="S153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AE152" i="21"/>
  <c r="AD152" i="21"/>
  <c r="AC152" i="21"/>
  <c r="AB152" i="21"/>
  <c r="AA152" i="21"/>
  <c r="Z152" i="21"/>
  <c r="Y152" i="21"/>
  <c r="X152" i="21"/>
  <c r="W152" i="21"/>
  <c r="V152" i="21"/>
  <c r="U152" i="21"/>
  <c r="T152" i="21"/>
  <c r="S152" i="21"/>
  <c r="R152" i="21"/>
  <c r="Q152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AE151" i="21"/>
  <c r="AD151" i="21"/>
  <c r="AC151" i="21"/>
  <c r="AB151" i="21"/>
  <c r="AA151" i="21"/>
  <c r="Z151" i="21"/>
  <c r="Y151" i="21"/>
  <c r="X151" i="21"/>
  <c r="W151" i="21"/>
  <c r="V151" i="21"/>
  <c r="U151" i="21"/>
  <c r="T151" i="21"/>
  <c r="S151" i="21"/>
  <c r="R151" i="21"/>
  <c r="Q151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AE150" i="21"/>
  <c r="AD150" i="21"/>
  <c r="AC150" i="21"/>
  <c r="AB150" i="21"/>
  <c r="AA150" i="21"/>
  <c r="Z150" i="21"/>
  <c r="Y150" i="21"/>
  <c r="X150" i="21"/>
  <c r="W150" i="21"/>
  <c r="V150" i="21"/>
  <c r="U150" i="21"/>
  <c r="T150" i="21"/>
  <c r="S150" i="21"/>
  <c r="R150" i="21"/>
  <c r="Q150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AE149" i="21"/>
  <c r="AD149" i="21"/>
  <c r="AC149" i="21"/>
  <c r="AB149" i="21"/>
  <c r="AA149" i="21"/>
  <c r="Z149" i="21"/>
  <c r="Y149" i="21"/>
  <c r="X149" i="21"/>
  <c r="W149" i="21"/>
  <c r="V149" i="21"/>
  <c r="U149" i="21"/>
  <c r="T149" i="21"/>
  <c r="S149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AE148" i="21"/>
  <c r="AD148" i="21"/>
  <c r="AC148" i="21"/>
  <c r="AB148" i="21"/>
  <c r="AA148" i="21"/>
  <c r="Z148" i="21"/>
  <c r="Y148" i="21"/>
  <c r="X148" i="21"/>
  <c r="W148" i="21"/>
  <c r="V148" i="21"/>
  <c r="U148" i="21"/>
  <c r="T148" i="21"/>
  <c r="S148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AE141" i="21"/>
  <c r="AD141" i="21"/>
  <c r="AC141" i="21"/>
  <c r="AB141" i="21"/>
  <c r="AA141" i="21"/>
  <c r="Z141" i="21"/>
  <c r="Y141" i="21"/>
  <c r="X141" i="21"/>
  <c r="W141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AE140" i="21"/>
  <c r="AD140" i="21"/>
  <c r="AC140" i="21"/>
  <c r="AB140" i="21"/>
  <c r="AA140" i="21"/>
  <c r="Z140" i="21"/>
  <c r="Y140" i="21"/>
  <c r="X140" i="21"/>
  <c r="W140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AE139" i="21"/>
  <c r="AD139" i="21"/>
  <c r="AC139" i="21"/>
  <c r="AB139" i="21"/>
  <c r="AA139" i="21"/>
  <c r="Z139" i="21"/>
  <c r="Y139" i="21"/>
  <c r="X139" i="21"/>
  <c r="W139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AE138" i="21"/>
  <c r="AD138" i="21"/>
  <c r="AC138" i="21"/>
  <c r="AB138" i="21"/>
  <c r="AA138" i="21"/>
  <c r="Z138" i="21"/>
  <c r="Y138" i="21"/>
  <c r="X138" i="21"/>
  <c r="W138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AE137" i="21"/>
  <c r="AD137" i="21"/>
  <c r="AC137" i="21"/>
  <c r="AB137" i="21"/>
  <c r="AA137" i="21"/>
  <c r="Z137" i="21"/>
  <c r="Y137" i="21"/>
  <c r="X137" i="21"/>
  <c r="W137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AE136" i="21"/>
  <c r="AD136" i="21"/>
  <c r="AC136" i="21"/>
  <c r="AB136" i="21"/>
  <c r="AA136" i="21"/>
  <c r="Z136" i="21"/>
  <c r="Y136" i="21"/>
  <c r="X136" i="21"/>
  <c r="W136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AE135" i="21"/>
  <c r="AD135" i="21"/>
  <c r="AC135" i="21"/>
  <c r="AB135" i="21"/>
  <c r="AA135" i="21"/>
  <c r="Z135" i="21"/>
  <c r="Y135" i="21"/>
  <c r="X135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AE134" i="21"/>
  <c r="AD134" i="21"/>
  <c r="AC134" i="21"/>
  <c r="AB134" i="21"/>
  <c r="AA134" i="21"/>
  <c r="Z134" i="21"/>
  <c r="Y134" i="21"/>
  <c r="X134" i="21"/>
  <c r="W134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AE133" i="21"/>
  <c r="AD133" i="21"/>
  <c r="AC133" i="21"/>
  <c r="AB133" i="21"/>
  <c r="AA133" i="21"/>
  <c r="Z133" i="21"/>
  <c r="Y133" i="21"/>
  <c r="X133" i="21"/>
  <c r="W133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AE132" i="21"/>
  <c r="AD132" i="21"/>
  <c r="AC132" i="21"/>
  <c r="AB132" i="21"/>
  <c r="AA132" i="21"/>
  <c r="Z132" i="21"/>
  <c r="Y132" i="21"/>
  <c r="X132" i="21"/>
  <c r="W132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AE125" i="21"/>
  <c r="AD125" i="21"/>
  <c r="AC125" i="21"/>
  <c r="AB125" i="21"/>
  <c r="AA125" i="21"/>
  <c r="Z125" i="21"/>
  <c r="Y125" i="21"/>
  <c r="X125" i="21"/>
  <c r="W125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AE124" i="21"/>
  <c r="AD124" i="21"/>
  <c r="AC124" i="21"/>
  <c r="AB124" i="21"/>
  <c r="AA124" i="21"/>
  <c r="Z124" i="21"/>
  <c r="Y124" i="21"/>
  <c r="X124" i="21"/>
  <c r="W124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AE123" i="21"/>
  <c r="AD123" i="21"/>
  <c r="AC123" i="21"/>
  <c r="AB123" i="21"/>
  <c r="AA123" i="21"/>
  <c r="Z123" i="21"/>
  <c r="Y123" i="21"/>
  <c r="X123" i="21"/>
  <c r="W123" i="21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AE122" i="21"/>
  <c r="AD122" i="21"/>
  <c r="AC122" i="21"/>
  <c r="AB122" i="21"/>
  <c r="AA122" i="21"/>
  <c r="Z122" i="21"/>
  <c r="Y122" i="21"/>
  <c r="X122" i="21"/>
  <c r="W122" i="21"/>
  <c r="V122" i="21"/>
  <c r="U122" i="21"/>
  <c r="T122" i="21"/>
  <c r="S122" i="21"/>
  <c r="R122" i="21"/>
  <c r="Q122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AE121" i="21"/>
  <c r="AD121" i="21"/>
  <c r="AC121" i="21"/>
  <c r="AB121" i="21"/>
  <c r="AA121" i="21"/>
  <c r="Z121" i="21"/>
  <c r="Y121" i="21"/>
  <c r="X121" i="21"/>
  <c r="W121" i="21"/>
  <c r="V121" i="21"/>
  <c r="U121" i="21"/>
  <c r="T121" i="21"/>
  <c r="S121" i="21"/>
  <c r="R121" i="21"/>
  <c r="Q121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AE120" i="21"/>
  <c r="AD120" i="21"/>
  <c r="AC120" i="21"/>
  <c r="AB120" i="21"/>
  <c r="AA120" i="21"/>
  <c r="Z120" i="21"/>
  <c r="Y120" i="21"/>
  <c r="X120" i="21"/>
  <c r="W120" i="21"/>
  <c r="V120" i="21"/>
  <c r="U120" i="21"/>
  <c r="T120" i="21"/>
  <c r="S120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AE119" i="21"/>
  <c r="AD119" i="21"/>
  <c r="AC119" i="21"/>
  <c r="AB119" i="21"/>
  <c r="AA119" i="21"/>
  <c r="Z119" i="21"/>
  <c r="Y119" i="21"/>
  <c r="X119" i="21"/>
  <c r="W119" i="21"/>
  <c r="V119" i="21"/>
  <c r="U119" i="21"/>
  <c r="T119" i="21"/>
  <c r="S119" i="21"/>
  <c r="R119" i="21"/>
  <c r="Q119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AE118" i="21"/>
  <c r="AD118" i="21"/>
  <c r="AC118" i="21"/>
  <c r="AB118" i="21"/>
  <c r="AA118" i="21"/>
  <c r="Z118" i="21"/>
  <c r="Y118" i="21"/>
  <c r="X118" i="21"/>
  <c r="W118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AE117" i="21"/>
  <c r="AD117" i="21"/>
  <c r="AC117" i="21"/>
  <c r="AB117" i="21"/>
  <c r="AA117" i="21"/>
  <c r="Z117" i="21"/>
  <c r="Y117" i="21"/>
  <c r="X117" i="21"/>
  <c r="W117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AE116" i="21"/>
  <c r="AD116" i="21"/>
  <c r="AC116" i="21"/>
  <c r="AB116" i="21"/>
  <c r="AA116" i="21"/>
  <c r="Z116" i="21"/>
  <c r="Y116" i="21"/>
  <c r="X116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AE109" i="21"/>
  <c r="AD109" i="21"/>
  <c r="AC109" i="21"/>
  <c r="AB109" i="21"/>
  <c r="AA109" i="21"/>
  <c r="Z109" i="21"/>
  <c r="Y109" i="21"/>
  <c r="X109" i="21"/>
  <c r="W109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AE108" i="21"/>
  <c r="AD108" i="21"/>
  <c r="AC108" i="21"/>
  <c r="AB108" i="21"/>
  <c r="AA108" i="21"/>
  <c r="Z108" i="21"/>
  <c r="Y108" i="21"/>
  <c r="X108" i="21"/>
  <c r="W108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AE107" i="21"/>
  <c r="AD107" i="21"/>
  <c r="AC107" i="21"/>
  <c r="AB107" i="21"/>
  <c r="AA107" i="21"/>
  <c r="Z107" i="21"/>
  <c r="Y107" i="21"/>
  <c r="X107" i="21"/>
  <c r="W107" i="21"/>
  <c r="V107" i="21"/>
  <c r="U107" i="21"/>
  <c r="T107" i="21"/>
  <c r="S107" i="21"/>
  <c r="R107" i="21"/>
  <c r="Q107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AE106" i="21"/>
  <c r="AD106" i="21"/>
  <c r="AC106" i="21"/>
  <c r="AB106" i="21"/>
  <c r="AA106" i="21"/>
  <c r="Z106" i="21"/>
  <c r="Y106" i="21"/>
  <c r="X106" i="21"/>
  <c r="W106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AE105" i="21"/>
  <c r="AD105" i="21"/>
  <c r="AC105" i="21"/>
  <c r="AB105" i="21"/>
  <c r="AA105" i="21"/>
  <c r="Z105" i="21"/>
  <c r="Y105" i="21"/>
  <c r="X105" i="21"/>
  <c r="W105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AE104" i="21"/>
  <c r="AD104" i="21"/>
  <c r="AC104" i="21"/>
  <c r="AB104" i="21"/>
  <c r="AA104" i="21"/>
  <c r="Z104" i="21"/>
  <c r="Y104" i="21"/>
  <c r="X104" i="21"/>
  <c r="W104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AE103" i="21"/>
  <c r="AD103" i="21"/>
  <c r="AC103" i="21"/>
  <c r="AB103" i="21"/>
  <c r="AA103" i="21"/>
  <c r="Z103" i="21"/>
  <c r="Y103" i="21"/>
  <c r="X103" i="21"/>
  <c r="W103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AE102" i="21"/>
  <c r="AD102" i="21"/>
  <c r="AC102" i="21"/>
  <c r="AB102" i="21"/>
  <c r="AA102" i="21"/>
  <c r="Z102" i="21"/>
  <c r="Y102" i="21"/>
  <c r="X102" i="21"/>
  <c r="W102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AE101" i="21"/>
  <c r="AD101" i="21"/>
  <c r="AC101" i="21"/>
  <c r="AB101" i="21"/>
  <c r="AA101" i="21"/>
  <c r="Z101" i="21"/>
  <c r="Y101" i="21"/>
  <c r="X101" i="21"/>
  <c r="W101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AE100" i="21"/>
  <c r="AD100" i="21"/>
  <c r="AC100" i="21"/>
  <c r="AB100" i="21"/>
  <c r="AA100" i="21"/>
  <c r="Z100" i="21"/>
  <c r="Y100" i="21"/>
  <c r="X100" i="21"/>
  <c r="W100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AE93" i="21"/>
  <c r="AD93" i="21"/>
  <c r="AC93" i="21"/>
  <c r="AB93" i="21"/>
  <c r="AA93" i="21"/>
  <c r="Z93" i="21"/>
  <c r="Y93" i="21"/>
  <c r="X93" i="21"/>
  <c r="W93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AE92" i="21"/>
  <c r="AD92" i="21"/>
  <c r="AC92" i="21"/>
  <c r="AB92" i="21"/>
  <c r="AA92" i="21"/>
  <c r="Z92" i="21"/>
  <c r="Y92" i="21"/>
  <c r="X92" i="21"/>
  <c r="W92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AE91" i="21"/>
  <c r="AD91" i="21"/>
  <c r="AC91" i="21"/>
  <c r="AB91" i="21"/>
  <c r="AA91" i="21"/>
  <c r="Z91" i="21"/>
  <c r="Y91" i="21"/>
  <c r="X91" i="21"/>
  <c r="W91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AE90" i="21"/>
  <c r="AD90" i="21"/>
  <c r="AC90" i="21"/>
  <c r="AB90" i="21"/>
  <c r="AA90" i="21"/>
  <c r="Z90" i="21"/>
  <c r="Y90" i="21"/>
  <c r="X90" i="21"/>
  <c r="W90" i="21"/>
  <c r="V90" i="21"/>
  <c r="U90" i="21"/>
  <c r="T90" i="21"/>
  <c r="S90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AE89" i="21"/>
  <c r="AD89" i="21"/>
  <c r="AC89" i="21"/>
  <c r="AB89" i="21"/>
  <c r="AA89" i="21"/>
  <c r="Z89" i="21"/>
  <c r="Y89" i="21"/>
  <c r="X89" i="21"/>
  <c r="W89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AE88" i="21"/>
  <c r="AD88" i="21"/>
  <c r="AC88" i="21"/>
  <c r="AB88" i="21"/>
  <c r="AA88" i="21"/>
  <c r="Z88" i="21"/>
  <c r="Y88" i="21"/>
  <c r="X88" i="21"/>
  <c r="W88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AE87" i="21"/>
  <c r="AD87" i="21"/>
  <c r="AC87" i="21"/>
  <c r="AB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AE86" i="21"/>
  <c r="AD86" i="21"/>
  <c r="AC86" i="21"/>
  <c r="AB86" i="21"/>
  <c r="AA86" i="21"/>
  <c r="Z86" i="21"/>
  <c r="Y86" i="21"/>
  <c r="X86" i="21"/>
  <c r="W86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AE85" i="21"/>
  <c r="AD85" i="21"/>
  <c r="AC85" i="21"/>
  <c r="AB85" i="21"/>
  <c r="AA85" i="21"/>
  <c r="Z85" i="21"/>
  <c r="Y85" i="21"/>
  <c r="X85" i="21"/>
  <c r="W85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AE84" i="21"/>
  <c r="AD84" i="21"/>
  <c r="AC84" i="21"/>
  <c r="AB84" i="21"/>
  <c r="AA84" i="21"/>
  <c r="Z84" i="21"/>
  <c r="Y84" i="21"/>
  <c r="X84" i="21"/>
  <c r="W84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AE77" i="21"/>
  <c r="AD77" i="21"/>
  <c r="AC77" i="21"/>
  <c r="AB77" i="21"/>
  <c r="AA7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AE76" i="21"/>
  <c r="AD76" i="21"/>
  <c r="AC76" i="21"/>
  <c r="AB76" i="21"/>
  <c r="AA76" i="21"/>
  <c r="Z76" i="21"/>
  <c r="Y76" i="21"/>
  <c r="X76" i="21"/>
  <c r="W76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AE75" i="21"/>
  <c r="AD75" i="21"/>
  <c r="AC75" i="21"/>
  <c r="AB75" i="21"/>
  <c r="AA75" i="21"/>
  <c r="Z75" i="21"/>
  <c r="Y75" i="21"/>
  <c r="X75" i="21"/>
  <c r="W75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AE74" i="21"/>
  <c r="AD74" i="21"/>
  <c r="AC74" i="21"/>
  <c r="AB74" i="21"/>
  <c r="AA74" i="21"/>
  <c r="Z74" i="21"/>
  <c r="Y74" i="21"/>
  <c r="X74" i="21"/>
  <c r="W74" i="21"/>
  <c r="V74" i="21"/>
  <c r="U74" i="21"/>
  <c r="T74" i="21"/>
  <c r="S74" i="21"/>
  <c r="R74" i="21"/>
  <c r="Q74" i="21"/>
  <c r="P74" i="21"/>
  <c r="O74" i="21"/>
  <c r="N74" i="21"/>
  <c r="M74" i="21"/>
  <c r="L74" i="21"/>
  <c r="K74" i="21"/>
  <c r="J74" i="21"/>
  <c r="I74" i="21"/>
  <c r="H74" i="21"/>
  <c r="G74" i="21"/>
  <c r="F74" i="21"/>
  <c r="E74" i="21"/>
  <c r="AE73" i="21"/>
  <c r="AD73" i="21"/>
  <c r="AC73" i="21"/>
  <c r="AB73" i="21"/>
  <c r="AA73" i="21"/>
  <c r="Z73" i="21"/>
  <c r="Y73" i="21"/>
  <c r="X73" i="21"/>
  <c r="W73" i="21"/>
  <c r="V73" i="21"/>
  <c r="U73" i="21"/>
  <c r="T73" i="21"/>
  <c r="S73" i="21"/>
  <c r="R73" i="21"/>
  <c r="Q73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AE72" i="21"/>
  <c r="AD72" i="21"/>
  <c r="AC72" i="21"/>
  <c r="AB72" i="21"/>
  <c r="AA72" i="21"/>
  <c r="Z72" i="21"/>
  <c r="Y72" i="21"/>
  <c r="X72" i="21"/>
  <c r="W72" i="21"/>
  <c r="V72" i="21"/>
  <c r="U72" i="21"/>
  <c r="T72" i="21"/>
  <c r="S72" i="21"/>
  <c r="R72" i="21"/>
  <c r="Q72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AE71" i="21"/>
  <c r="AD71" i="21"/>
  <c r="AC71" i="21"/>
  <c r="AB71" i="21"/>
  <c r="AA71" i="21"/>
  <c r="Z71" i="21"/>
  <c r="Y71" i="21"/>
  <c r="X71" i="21"/>
  <c r="W71" i="21"/>
  <c r="V71" i="21"/>
  <c r="U71" i="21"/>
  <c r="T71" i="21"/>
  <c r="S71" i="21"/>
  <c r="R71" i="21"/>
  <c r="Q71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AE70" i="21"/>
  <c r="AD70" i="21"/>
  <c r="AC70" i="21"/>
  <c r="AB70" i="21"/>
  <c r="AA70" i="21"/>
  <c r="Z70" i="21"/>
  <c r="Y70" i="21"/>
  <c r="X70" i="21"/>
  <c r="W70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AE69" i="21"/>
  <c r="AD69" i="21"/>
  <c r="AC69" i="21"/>
  <c r="AB69" i="21"/>
  <c r="AA69" i="2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AE68" i="21"/>
  <c r="AD68" i="21"/>
  <c r="AC68" i="21"/>
  <c r="AB68" i="21"/>
  <c r="AA68" i="21"/>
  <c r="Z68" i="21"/>
  <c r="Y68" i="21"/>
  <c r="X68" i="21"/>
  <c r="W68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AE61" i="21"/>
  <c r="AD61" i="21"/>
  <c r="AC61" i="21"/>
  <c r="AB61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AE60" i="21"/>
  <c r="AD60" i="21"/>
  <c r="AC60" i="21"/>
  <c r="AB60" i="21"/>
  <c r="AA60" i="21"/>
  <c r="Z60" i="21"/>
  <c r="Y60" i="21"/>
  <c r="X60" i="21"/>
  <c r="W60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AE59" i="21"/>
  <c r="AD59" i="21"/>
  <c r="AC59" i="21"/>
  <c r="AB59" i="21"/>
  <c r="AA59" i="21"/>
  <c r="Z59" i="21"/>
  <c r="Y59" i="21"/>
  <c r="X59" i="21"/>
  <c r="W59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AE58" i="21"/>
  <c r="AD58" i="21"/>
  <c r="AC58" i="21"/>
  <c r="AB58" i="21"/>
  <c r="AA58" i="21"/>
  <c r="Z58" i="21"/>
  <c r="Y58" i="21"/>
  <c r="X58" i="21"/>
  <c r="W58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AE57" i="21"/>
  <c r="AD57" i="21"/>
  <c r="AC57" i="21"/>
  <c r="AB57" i="21"/>
  <c r="AA57" i="21"/>
  <c r="Z57" i="21"/>
  <c r="Y57" i="21"/>
  <c r="X57" i="21"/>
  <c r="W57" i="21"/>
  <c r="V57" i="21"/>
  <c r="U57" i="21"/>
  <c r="T57" i="21"/>
  <c r="S57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AE56" i="21"/>
  <c r="AD56" i="21"/>
  <c r="AC56" i="21"/>
  <c r="AB56" i="21"/>
  <c r="AA56" i="21"/>
  <c r="Z56" i="21"/>
  <c r="Y56" i="21"/>
  <c r="X56" i="21"/>
  <c r="W56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AE55" i="21"/>
  <c r="AD55" i="21"/>
  <c r="AC55" i="21"/>
  <c r="AB55" i="21"/>
  <c r="AA55" i="21"/>
  <c r="Z55" i="21"/>
  <c r="Y55" i="21"/>
  <c r="X55" i="21"/>
  <c r="W55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AE54" i="21"/>
  <c r="AD54" i="21"/>
  <c r="AC54" i="21"/>
  <c r="AB54" i="21"/>
  <c r="AA54" i="21"/>
  <c r="Z54" i="21"/>
  <c r="Y54" i="21"/>
  <c r="X54" i="21"/>
  <c r="W54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AE53" i="21"/>
  <c r="AD53" i="21"/>
  <c r="AC53" i="21"/>
  <c r="AB53" i="21"/>
  <c r="AA53" i="21"/>
  <c r="Z53" i="21"/>
  <c r="Y53" i="21"/>
  <c r="X53" i="21"/>
  <c r="W53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AE52" i="21"/>
  <c r="AD52" i="21"/>
  <c r="AC52" i="21"/>
  <c r="AB52" i="21"/>
  <c r="AA52" i="21"/>
  <c r="Z52" i="21"/>
  <c r="Y52" i="21"/>
  <c r="X52" i="21"/>
  <c r="W52" i="21"/>
  <c r="V52" i="21"/>
  <c r="U52" i="21"/>
  <c r="T52" i="21"/>
  <c r="S52" i="21"/>
  <c r="R52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AE45" i="21"/>
  <c r="AD45" i="21"/>
  <c r="AC45" i="21"/>
  <c r="AB45" i="21"/>
  <c r="AA45" i="21"/>
  <c r="Z45" i="21"/>
  <c r="Y45" i="21"/>
  <c r="X45" i="21"/>
  <c r="W45" i="21"/>
  <c r="V45" i="21"/>
  <c r="U45" i="21"/>
  <c r="T45" i="21"/>
  <c r="S45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AE44" i="21"/>
  <c r="AD44" i="21"/>
  <c r="AC44" i="21"/>
  <c r="AB44" i="21"/>
  <c r="AA44" i="21"/>
  <c r="Z44" i="21"/>
  <c r="Y44" i="21"/>
  <c r="X44" i="21"/>
  <c r="W44" i="21"/>
  <c r="V44" i="21"/>
  <c r="U44" i="21"/>
  <c r="T44" i="21"/>
  <c r="S44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AE43" i="21"/>
  <c r="AD43" i="21"/>
  <c r="AC43" i="21"/>
  <c r="AB43" i="21"/>
  <c r="AA43" i="21"/>
  <c r="Z43" i="21"/>
  <c r="Y43" i="21"/>
  <c r="X43" i="21"/>
  <c r="W43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AE42" i="21"/>
  <c r="AD42" i="21"/>
  <c r="AC42" i="21"/>
  <c r="AB42" i="21"/>
  <c r="AA42" i="21"/>
  <c r="Z42" i="21"/>
  <c r="Y42" i="21"/>
  <c r="X42" i="21"/>
  <c r="W42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AE41" i="21"/>
  <c r="AD41" i="21"/>
  <c r="AC41" i="21"/>
  <c r="AB41" i="21"/>
  <c r="AA41" i="21"/>
  <c r="Z41" i="21"/>
  <c r="Y41" i="21"/>
  <c r="X41" i="21"/>
  <c r="W41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AE40" i="21"/>
  <c r="AD40" i="21"/>
  <c r="AC40" i="21"/>
  <c r="AB40" i="21"/>
  <c r="AA40" i="21"/>
  <c r="Z40" i="21"/>
  <c r="Y40" i="21"/>
  <c r="X40" i="21"/>
  <c r="W40" i="21"/>
  <c r="V40" i="21"/>
  <c r="U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AE37" i="21"/>
  <c r="AD37" i="21"/>
  <c r="AC37" i="21"/>
  <c r="AB37" i="21"/>
  <c r="AA37" i="21"/>
  <c r="Z37" i="21"/>
  <c r="Y37" i="21"/>
  <c r="X37" i="21"/>
  <c r="W37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AE36" i="21"/>
  <c r="AD36" i="21"/>
  <c r="AC36" i="21"/>
  <c r="AB36" i="21"/>
  <c r="AA36" i="21"/>
  <c r="Z36" i="21"/>
  <c r="Y36" i="21"/>
  <c r="X36" i="21"/>
  <c r="W36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AE25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AE24" i="21"/>
  <c r="AD24" i="21"/>
  <c r="AC24" i="21"/>
  <c r="AB24" i="21"/>
  <c r="AA24" i="21"/>
  <c r="Z24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AN23" i="21"/>
  <c r="AE23" i="21"/>
  <c r="AD23" i="21"/>
  <c r="AC23" i="21"/>
  <c r="AB23" i="21"/>
  <c r="AA23" i="21"/>
  <c r="Z23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AN22" i="21"/>
  <c r="AL22" i="21"/>
  <c r="AE22" i="21"/>
  <c r="AD22" i="21"/>
  <c r="AC22" i="21"/>
  <c r="AB22" i="21"/>
  <c r="AA22" i="21"/>
  <c r="Z22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AE21" i="21"/>
  <c r="AD21" i="21"/>
  <c r="AC21" i="21"/>
  <c r="AB21" i="21"/>
  <c r="AA21" i="21"/>
  <c r="Z21" i="21"/>
  <c r="Y21" i="21"/>
  <c r="X21" i="21"/>
  <c r="W21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AE6" i="21"/>
  <c r="AD6" i="21"/>
  <c r="AC6" i="21"/>
  <c r="AB6" i="21"/>
  <c r="AA6" i="21"/>
  <c r="Z6" i="21"/>
  <c r="Y6" i="21"/>
  <c r="X6" i="21"/>
  <c r="W6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H143" i="26" l="1"/>
  <c r="H175" i="26"/>
  <c r="K191" i="26"/>
  <c r="I143" i="25"/>
  <c r="G111" i="26"/>
  <c r="G160" i="25"/>
  <c r="I64" i="25"/>
  <c r="J176" i="26"/>
  <c r="J80" i="26"/>
  <c r="F47" i="25"/>
  <c r="G79" i="24"/>
  <c r="J143" i="26"/>
  <c r="I31" i="24"/>
  <c r="AR33" i="24"/>
  <c r="AK33" i="24" s="1"/>
  <c r="AN33" i="24" s="1"/>
  <c r="I95" i="24"/>
  <c r="AR42" i="26"/>
  <c r="AK42" i="26" s="1"/>
  <c r="AN42" i="26" s="1"/>
  <c r="AR31" i="24"/>
  <c r="AK31" i="24" s="1"/>
  <c r="AN31" i="24" s="1"/>
  <c r="G63" i="25"/>
  <c r="AR33" i="26"/>
  <c r="AK33" i="26" s="1"/>
  <c r="AN33" i="26" s="1"/>
  <c r="AR44" i="26"/>
  <c r="AK44" i="26" s="1"/>
  <c r="AN44" i="26" s="1"/>
  <c r="K176" i="26"/>
  <c r="F128" i="26"/>
  <c r="AR38" i="26"/>
  <c r="AK38" i="26" s="1"/>
  <c r="AN38" i="26" s="1"/>
  <c r="AR45" i="26"/>
  <c r="AK45" i="26" s="1"/>
  <c r="AN45" i="26" s="1"/>
  <c r="AR29" i="26"/>
  <c r="AK29" i="26" s="1"/>
  <c r="AN29" i="26" s="1"/>
  <c r="AR40" i="26"/>
  <c r="AK40" i="26" s="1"/>
  <c r="AN40" i="26" s="1"/>
  <c r="Z16" i="26"/>
  <c r="AR43" i="26"/>
  <c r="AK43" i="26" s="1"/>
  <c r="AN43" i="26" s="1"/>
  <c r="V16" i="26"/>
  <c r="AR39" i="26"/>
  <c r="AK39" i="26" s="1"/>
  <c r="AN39" i="26" s="1"/>
  <c r="AR47" i="26"/>
  <c r="AK47" i="26" s="1"/>
  <c r="AN47" i="26" s="1"/>
  <c r="AR34" i="26"/>
  <c r="AK34" i="26" s="1"/>
  <c r="AN34" i="26" s="1"/>
  <c r="AD16" i="26"/>
  <c r="AR41" i="26"/>
  <c r="AK41" i="26" s="1"/>
  <c r="AN41" i="26" s="1"/>
  <c r="AR36" i="26"/>
  <c r="AK36" i="26" s="1"/>
  <c r="AN36" i="26" s="1"/>
  <c r="R16" i="26"/>
  <c r="AR35" i="26"/>
  <c r="AK35" i="26" s="1"/>
  <c r="AN35" i="26" s="1"/>
  <c r="AR31" i="26"/>
  <c r="AK31" i="26" s="1"/>
  <c r="AN31" i="26" s="1"/>
  <c r="AR46" i="26"/>
  <c r="AK46" i="26" s="1"/>
  <c r="AN46" i="26" s="1"/>
  <c r="AR30" i="26"/>
  <c r="AK30" i="26" s="1"/>
  <c r="AN30" i="26" s="1"/>
  <c r="AR37" i="26"/>
  <c r="AK37" i="26" s="1"/>
  <c r="AN37" i="26" s="1"/>
  <c r="AR48" i="26"/>
  <c r="AK48" i="26" s="1"/>
  <c r="AN48" i="26" s="1"/>
  <c r="AR32" i="26"/>
  <c r="AK32" i="26" s="1"/>
  <c r="AN32" i="26" s="1"/>
  <c r="AR35" i="25"/>
  <c r="AK35" i="25" s="1"/>
  <c r="AN35" i="25" s="1"/>
  <c r="I95" i="25"/>
  <c r="AC16" i="25"/>
  <c r="AR46" i="25"/>
  <c r="AK46" i="25" s="1"/>
  <c r="AN46" i="25" s="1"/>
  <c r="M16" i="25"/>
  <c r="AR30" i="25"/>
  <c r="AK30" i="25" s="1"/>
  <c r="AN30" i="25" s="1"/>
  <c r="P16" i="25"/>
  <c r="AR33" i="25"/>
  <c r="AK33" i="25" s="1"/>
  <c r="AN33" i="25" s="1"/>
  <c r="O16" i="25"/>
  <c r="AR32" i="25"/>
  <c r="AK32" i="25" s="1"/>
  <c r="AN32" i="25" s="1"/>
  <c r="AD16" i="25"/>
  <c r="AR47" i="25"/>
  <c r="AK47" i="25" s="1"/>
  <c r="AN47" i="25" s="1"/>
  <c r="AA16" i="25"/>
  <c r="AR44" i="25"/>
  <c r="AK44" i="25" s="1"/>
  <c r="AN44" i="25" s="1"/>
  <c r="C15" i="25"/>
  <c r="C16" i="25" s="1"/>
  <c r="K47" i="25"/>
  <c r="Y16" i="25"/>
  <c r="AR42" i="25"/>
  <c r="AK42" i="25" s="1"/>
  <c r="AN42" i="25" s="1"/>
  <c r="AB16" i="25"/>
  <c r="AR45" i="25"/>
  <c r="AK45" i="25" s="1"/>
  <c r="AN45" i="25" s="1"/>
  <c r="V16" i="25"/>
  <c r="AR39" i="25"/>
  <c r="AK39" i="25" s="1"/>
  <c r="AN39" i="25" s="1"/>
  <c r="S16" i="25"/>
  <c r="AR36" i="25"/>
  <c r="AK36" i="25" s="1"/>
  <c r="AN36" i="25" s="1"/>
  <c r="Q16" i="25"/>
  <c r="AR34" i="25"/>
  <c r="AK34" i="25" s="1"/>
  <c r="AN34" i="25" s="1"/>
  <c r="T16" i="25"/>
  <c r="AR37" i="25"/>
  <c r="AK37" i="25" s="1"/>
  <c r="AN37" i="25" s="1"/>
  <c r="AR40" i="25"/>
  <c r="AK40" i="25" s="1"/>
  <c r="AN40" i="25" s="1"/>
  <c r="J127" i="25"/>
  <c r="W16" i="25"/>
  <c r="AR29" i="25"/>
  <c r="AK29" i="25" s="1"/>
  <c r="AN29" i="25" s="1"/>
  <c r="AR38" i="25"/>
  <c r="AK38" i="25" s="1"/>
  <c r="AN38" i="25" s="1"/>
  <c r="AR41" i="25"/>
  <c r="AK41" i="25" s="1"/>
  <c r="AN41" i="25" s="1"/>
  <c r="AR48" i="25"/>
  <c r="AK48" i="25" s="1"/>
  <c r="AN48" i="25" s="1"/>
  <c r="AR31" i="25"/>
  <c r="AK31" i="25" s="1"/>
  <c r="AN31" i="25" s="1"/>
  <c r="AR43" i="25"/>
  <c r="AK43" i="25" s="1"/>
  <c r="AN43" i="25" s="1"/>
  <c r="AR43" i="24"/>
  <c r="AK43" i="24" s="1"/>
  <c r="AN43" i="24" s="1"/>
  <c r="AR42" i="24"/>
  <c r="AK42" i="24" s="1"/>
  <c r="AN42" i="24" s="1"/>
  <c r="AB16" i="24"/>
  <c r="AR45" i="24"/>
  <c r="AK45" i="24" s="1"/>
  <c r="AN45" i="24" s="1"/>
  <c r="AR36" i="24"/>
  <c r="AK36" i="24" s="1"/>
  <c r="AN36" i="24" s="1"/>
  <c r="AR32" i="24"/>
  <c r="AK32" i="24" s="1"/>
  <c r="AN32" i="24" s="1"/>
  <c r="C15" i="24"/>
  <c r="C16" i="24" s="1"/>
  <c r="AC16" i="24"/>
  <c r="AR46" i="24"/>
  <c r="AK46" i="24" s="1"/>
  <c r="AN46" i="24" s="1"/>
  <c r="AR30" i="24"/>
  <c r="AK30" i="24" s="1"/>
  <c r="AN30" i="24" s="1"/>
  <c r="AR29" i="24"/>
  <c r="AK29" i="24" s="1"/>
  <c r="AN29" i="24" s="1"/>
  <c r="AR38" i="24"/>
  <c r="AK38" i="24" s="1"/>
  <c r="AN38" i="24" s="1"/>
  <c r="AR41" i="24"/>
  <c r="AK41" i="24" s="1"/>
  <c r="AN41" i="24" s="1"/>
  <c r="AD16" i="24"/>
  <c r="AR47" i="24"/>
  <c r="AK47" i="24" s="1"/>
  <c r="AN47" i="24" s="1"/>
  <c r="AE16" i="24"/>
  <c r="AR48" i="24"/>
  <c r="AK48" i="24" s="1"/>
  <c r="AN48" i="24" s="1"/>
  <c r="J31" i="24"/>
  <c r="AR34" i="24"/>
  <c r="AK34" i="24" s="1"/>
  <c r="AN34" i="24" s="1"/>
  <c r="AR37" i="24"/>
  <c r="AK37" i="24" s="1"/>
  <c r="AN37" i="24" s="1"/>
  <c r="AR35" i="24"/>
  <c r="AK35" i="24" s="1"/>
  <c r="AN35" i="24" s="1"/>
  <c r="AR44" i="24"/>
  <c r="AK44" i="24" s="1"/>
  <c r="AN44" i="24" s="1"/>
  <c r="AR40" i="24"/>
  <c r="AK40" i="24" s="1"/>
  <c r="AN40" i="24" s="1"/>
  <c r="AR39" i="24"/>
  <c r="AK39" i="24" s="1"/>
  <c r="AN39" i="24" s="1"/>
  <c r="H111" i="26"/>
  <c r="H160" i="26"/>
  <c r="G32" i="26"/>
  <c r="I111" i="26"/>
  <c r="H160" i="24"/>
  <c r="F31" i="24"/>
  <c r="K96" i="25"/>
  <c r="I192" i="24"/>
  <c r="K32" i="24"/>
  <c r="H48" i="25"/>
  <c r="G32" i="25"/>
  <c r="F160" i="24"/>
  <c r="J159" i="24"/>
  <c r="J63" i="24"/>
  <c r="F63" i="25"/>
  <c r="I127" i="25"/>
  <c r="J191" i="25"/>
  <c r="K64" i="25"/>
  <c r="K144" i="24"/>
  <c r="G31" i="24"/>
  <c r="I47" i="24"/>
  <c r="H159" i="25"/>
  <c r="H192" i="26"/>
  <c r="J47" i="24"/>
  <c r="K175" i="25"/>
  <c r="J47" i="25"/>
  <c r="I31" i="25"/>
  <c r="J127" i="26"/>
  <c r="H79" i="26"/>
  <c r="F96" i="24"/>
  <c r="K79" i="24"/>
  <c r="K111" i="25"/>
  <c r="H111" i="25"/>
  <c r="K144" i="26"/>
  <c r="I143" i="26"/>
  <c r="F112" i="26"/>
  <c r="J32" i="25"/>
  <c r="AK3" i="26"/>
  <c r="AM3" i="26" s="1"/>
  <c r="I127" i="24"/>
  <c r="F48" i="24"/>
  <c r="AK5" i="25"/>
  <c r="AN5" i="25" s="1"/>
  <c r="AN18" i="25" s="1"/>
  <c r="F191" i="24"/>
  <c r="I96" i="26"/>
  <c r="H143" i="24"/>
  <c r="H32" i="24"/>
  <c r="K32" i="26"/>
  <c r="K127" i="25"/>
  <c r="H64" i="24"/>
  <c r="H63" i="26"/>
  <c r="F64" i="24"/>
  <c r="G111" i="25"/>
  <c r="K159" i="24"/>
  <c r="K48" i="24"/>
  <c r="H192" i="25"/>
  <c r="F32" i="25"/>
  <c r="F144" i="26"/>
  <c r="F143" i="26"/>
  <c r="H128" i="24"/>
  <c r="I192" i="25"/>
  <c r="F175" i="26"/>
  <c r="F176" i="26"/>
  <c r="F175" i="24"/>
  <c r="F111" i="24"/>
  <c r="J96" i="24"/>
  <c r="H127" i="25"/>
  <c r="G96" i="25"/>
  <c r="J79" i="25"/>
  <c r="F127" i="25"/>
  <c r="K48" i="26"/>
  <c r="K47" i="26"/>
  <c r="G192" i="26"/>
  <c r="G191" i="26"/>
  <c r="F79" i="26"/>
  <c r="F80" i="26"/>
  <c r="H191" i="24"/>
  <c r="J176" i="25"/>
  <c r="H144" i="25"/>
  <c r="H96" i="25"/>
  <c r="I80" i="25"/>
  <c r="K79" i="26"/>
  <c r="G47" i="26"/>
  <c r="F95" i="26"/>
  <c r="G127" i="25"/>
  <c r="F192" i="26"/>
  <c r="F191" i="26"/>
  <c r="H48" i="24"/>
  <c r="H96" i="24"/>
  <c r="K96" i="26"/>
  <c r="K95" i="26"/>
  <c r="K63" i="26"/>
  <c r="K64" i="26"/>
  <c r="AC16" i="26"/>
  <c r="AK8" i="24"/>
  <c r="AM8" i="24" s="1"/>
  <c r="H176" i="24"/>
  <c r="G159" i="24"/>
  <c r="H79" i="24"/>
  <c r="G47" i="24"/>
  <c r="AK3" i="25"/>
  <c r="AM3" i="25" s="1"/>
  <c r="K160" i="25"/>
  <c r="F79" i="25"/>
  <c r="H127" i="26"/>
  <c r="H128" i="26"/>
  <c r="I175" i="26"/>
  <c r="I176" i="26"/>
  <c r="G96" i="26"/>
  <c r="G95" i="26"/>
  <c r="I127" i="26"/>
  <c r="I128" i="26"/>
  <c r="K112" i="26"/>
  <c r="K111" i="26"/>
  <c r="I79" i="26"/>
  <c r="I80" i="26"/>
  <c r="I32" i="26"/>
  <c r="I31" i="26"/>
  <c r="H48" i="26"/>
  <c r="H47" i="26"/>
  <c r="Y16" i="26"/>
  <c r="I15" i="26"/>
  <c r="AK6" i="26"/>
  <c r="P16" i="26"/>
  <c r="AE16" i="26"/>
  <c r="O16" i="26"/>
  <c r="G128" i="26"/>
  <c r="G127" i="26"/>
  <c r="M16" i="26"/>
  <c r="T16" i="26"/>
  <c r="J191" i="24"/>
  <c r="J112" i="24"/>
  <c r="F176" i="25"/>
  <c r="AK4" i="25"/>
  <c r="AM4" i="25" s="1"/>
  <c r="G47" i="25"/>
  <c r="K31" i="25"/>
  <c r="J159" i="26"/>
  <c r="J160" i="26"/>
  <c r="H95" i="26"/>
  <c r="H96" i="26"/>
  <c r="I160" i="26"/>
  <c r="I159" i="26"/>
  <c r="G176" i="25"/>
  <c r="G175" i="25"/>
  <c r="J63" i="26"/>
  <c r="J64" i="26"/>
  <c r="U16" i="26"/>
  <c r="G64" i="26"/>
  <c r="G63" i="26"/>
  <c r="J32" i="26"/>
  <c r="J31" i="26"/>
  <c r="AB16" i="26"/>
  <c r="AO27" i="26"/>
  <c r="AI26" i="26"/>
  <c r="F32" i="26"/>
  <c r="F31" i="26"/>
  <c r="AA16" i="26"/>
  <c r="AK8" i="26"/>
  <c r="K15" i="26"/>
  <c r="G159" i="26"/>
  <c r="G160" i="26"/>
  <c r="F192" i="25"/>
  <c r="F191" i="25"/>
  <c r="S16" i="26"/>
  <c r="I48" i="25"/>
  <c r="F159" i="26"/>
  <c r="F160" i="26"/>
  <c r="K128" i="26"/>
  <c r="K127" i="26"/>
  <c r="J63" i="25"/>
  <c r="J64" i="25"/>
  <c r="F63" i="26"/>
  <c r="F64" i="26"/>
  <c r="I64" i="26"/>
  <c r="I63" i="26"/>
  <c r="H32" i="26"/>
  <c r="H31" i="26"/>
  <c r="Q16" i="26"/>
  <c r="F47" i="26"/>
  <c r="F48" i="26"/>
  <c r="X16" i="26"/>
  <c r="H15" i="26"/>
  <c r="AK5" i="26"/>
  <c r="AK7" i="26"/>
  <c r="W16" i="26"/>
  <c r="AK4" i="26"/>
  <c r="G15" i="26"/>
  <c r="G192" i="25"/>
  <c r="G191" i="25"/>
  <c r="J176" i="24"/>
  <c r="J175" i="24"/>
  <c r="I112" i="24"/>
  <c r="J96" i="25"/>
  <c r="J95" i="25"/>
  <c r="H79" i="25"/>
  <c r="H80" i="25"/>
  <c r="I111" i="25"/>
  <c r="I112" i="25"/>
  <c r="AO27" i="25"/>
  <c r="AI26" i="25"/>
  <c r="I160" i="25"/>
  <c r="I159" i="25"/>
  <c r="F144" i="25"/>
  <c r="F143" i="25"/>
  <c r="G80" i="25"/>
  <c r="G79" i="25"/>
  <c r="I64" i="24"/>
  <c r="K143" i="25"/>
  <c r="K144" i="25"/>
  <c r="H176" i="25"/>
  <c r="H175" i="25"/>
  <c r="F96" i="25"/>
  <c r="F95" i="25"/>
  <c r="J111" i="25"/>
  <c r="J112" i="25"/>
  <c r="H64" i="25"/>
  <c r="H63" i="25"/>
  <c r="AK8" i="25"/>
  <c r="AK7" i="25"/>
  <c r="I175" i="25"/>
  <c r="I176" i="25"/>
  <c r="F159" i="25"/>
  <c r="F160" i="25"/>
  <c r="J159" i="25"/>
  <c r="J160" i="25"/>
  <c r="G143" i="25"/>
  <c r="G144" i="25"/>
  <c r="K192" i="25"/>
  <c r="K191" i="25"/>
  <c r="J144" i="25"/>
  <c r="J143" i="25"/>
  <c r="F111" i="25"/>
  <c r="F112" i="25"/>
  <c r="K80" i="25"/>
  <c r="K79" i="25"/>
  <c r="H31" i="25"/>
  <c r="H32" i="25"/>
  <c r="AK6" i="25"/>
  <c r="H111" i="24"/>
  <c r="H112" i="24"/>
  <c r="K176" i="24"/>
  <c r="K175" i="24"/>
  <c r="F128" i="24"/>
  <c r="F127" i="24"/>
  <c r="J143" i="24"/>
  <c r="J144" i="24"/>
  <c r="J80" i="24"/>
  <c r="J79" i="24"/>
  <c r="K96" i="24"/>
  <c r="K95" i="24"/>
  <c r="AI26" i="24"/>
  <c r="AO27" i="24"/>
  <c r="AK5" i="24"/>
  <c r="J128" i="24"/>
  <c r="J127" i="24"/>
  <c r="G112" i="24"/>
  <c r="G111" i="24"/>
  <c r="K191" i="24"/>
  <c r="K192" i="24"/>
  <c r="G176" i="24"/>
  <c r="G175" i="24"/>
  <c r="K127" i="24"/>
  <c r="K128" i="24"/>
  <c r="F143" i="24"/>
  <c r="F144" i="24"/>
  <c r="I159" i="24"/>
  <c r="I160" i="24"/>
  <c r="G143" i="24"/>
  <c r="G144" i="24"/>
  <c r="F80" i="24"/>
  <c r="F79" i="24"/>
  <c r="G95" i="24"/>
  <c r="G96" i="24"/>
  <c r="K64" i="24"/>
  <c r="K63" i="24"/>
  <c r="AK3" i="24"/>
  <c r="I175" i="24"/>
  <c r="I176" i="24"/>
  <c r="I144" i="24"/>
  <c r="I143" i="24"/>
  <c r="I80" i="24"/>
  <c r="I79" i="24"/>
  <c r="G191" i="24"/>
  <c r="G192" i="24"/>
  <c r="G127" i="24"/>
  <c r="G128" i="24"/>
  <c r="K112" i="24"/>
  <c r="K111" i="24"/>
  <c r="G64" i="24"/>
  <c r="G63" i="24"/>
  <c r="AK6" i="24"/>
  <c r="AK7" i="24"/>
  <c r="AK4" i="24"/>
  <c r="P126" i="21"/>
  <c r="P128" i="21" s="1"/>
  <c r="T126" i="21"/>
  <c r="T128" i="21" s="1"/>
  <c r="X126" i="21"/>
  <c r="X128" i="21" s="1"/>
  <c r="AB126" i="21"/>
  <c r="AB128" i="21" s="1"/>
  <c r="O126" i="21"/>
  <c r="O128" i="21" s="1"/>
  <c r="S126" i="21"/>
  <c r="S128" i="21" s="1"/>
  <c r="W126" i="21"/>
  <c r="W128" i="21" s="1"/>
  <c r="AA126" i="21"/>
  <c r="AA128" i="21" s="1"/>
  <c r="AE126" i="21"/>
  <c r="AE128" i="21" s="1"/>
  <c r="M62" i="21"/>
  <c r="Q62" i="21"/>
  <c r="U62" i="21"/>
  <c r="Y62" i="21"/>
  <c r="AC62" i="21"/>
  <c r="O110" i="21"/>
  <c r="O112" i="21" s="1"/>
  <c r="S110" i="21"/>
  <c r="S112" i="21" s="1"/>
  <c r="W110" i="21"/>
  <c r="W112" i="21" s="1"/>
  <c r="AA110" i="21"/>
  <c r="AA112" i="21" s="1"/>
  <c r="AE110" i="21"/>
  <c r="AE112" i="21" s="1"/>
  <c r="N110" i="21"/>
  <c r="N112" i="21" s="1"/>
  <c r="R110" i="21"/>
  <c r="R112" i="21" s="1"/>
  <c r="V110" i="21"/>
  <c r="V112" i="21" s="1"/>
  <c r="Z110" i="21"/>
  <c r="Z112" i="21" s="1"/>
  <c r="AD110" i="21"/>
  <c r="AD112" i="21" s="1"/>
  <c r="M158" i="21"/>
  <c r="M160" i="21" s="1"/>
  <c r="Q158" i="21"/>
  <c r="Q160" i="21" s="1"/>
  <c r="AC158" i="21"/>
  <c r="AC160" i="21" s="1"/>
  <c r="O174" i="21"/>
  <c r="O176" i="21" s="1"/>
  <c r="S174" i="21"/>
  <c r="S176" i="21" s="1"/>
  <c r="W174" i="21"/>
  <c r="W176" i="21" s="1"/>
  <c r="AA174" i="21"/>
  <c r="AA176" i="21" s="1"/>
  <c r="AE174" i="21"/>
  <c r="AE176" i="21" s="1"/>
  <c r="N174" i="21"/>
  <c r="N176" i="21" s="1"/>
  <c r="R174" i="21"/>
  <c r="R176" i="21" s="1"/>
  <c r="V174" i="21"/>
  <c r="V176" i="21" s="1"/>
  <c r="Z174" i="21"/>
  <c r="Z176" i="21" s="1"/>
  <c r="AD174" i="21"/>
  <c r="AD176" i="21" s="1"/>
  <c r="M30" i="21"/>
  <c r="Q30" i="21"/>
  <c r="U30" i="21"/>
  <c r="Y30" i="21"/>
  <c r="AC30" i="21"/>
  <c r="AC32" i="21" s="1"/>
  <c r="Z30" i="21"/>
  <c r="N46" i="21"/>
  <c r="R46" i="21"/>
  <c r="V46" i="21"/>
  <c r="Z46" i="21"/>
  <c r="AD46" i="21"/>
  <c r="AB78" i="21"/>
  <c r="AB80" i="21" s="1"/>
  <c r="X142" i="21"/>
  <c r="X144" i="21" s="1"/>
  <c r="AB142" i="21"/>
  <c r="AB144" i="21" s="1"/>
  <c r="O62" i="21"/>
  <c r="AE62" i="21"/>
  <c r="I78" i="21"/>
  <c r="I79" i="21" s="1"/>
  <c r="M78" i="21"/>
  <c r="M80" i="21" s="1"/>
  <c r="Q78" i="21"/>
  <c r="Q80" i="21" s="1"/>
  <c r="U78" i="21"/>
  <c r="U80" i="21" s="1"/>
  <c r="Y78" i="21"/>
  <c r="Y80" i="21" s="1"/>
  <c r="AC78" i="21"/>
  <c r="AC80" i="21" s="1"/>
  <c r="P78" i="21"/>
  <c r="P80" i="21" s="1"/>
  <c r="T78" i="21"/>
  <c r="T80" i="21" s="1"/>
  <c r="X78" i="21"/>
  <c r="X80" i="21" s="1"/>
  <c r="Q94" i="21"/>
  <c r="Q96" i="21" s="1"/>
  <c r="K126" i="21"/>
  <c r="K127" i="21" s="1"/>
  <c r="I142" i="21"/>
  <c r="I143" i="21" s="1"/>
  <c r="M142" i="21"/>
  <c r="M144" i="21" s="1"/>
  <c r="Q142" i="21"/>
  <c r="Q144" i="21" s="1"/>
  <c r="U142" i="21"/>
  <c r="U144" i="21" s="1"/>
  <c r="Y142" i="21"/>
  <c r="Y144" i="21" s="1"/>
  <c r="AC142" i="21"/>
  <c r="AC144" i="21" s="1"/>
  <c r="P142" i="21"/>
  <c r="P144" i="21" s="1"/>
  <c r="T142" i="21"/>
  <c r="T144" i="21" s="1"/>
  <c r="G190" i="21"/>
  <c r="G191" i="21" s="1"/>
  <c r="W190" i="21"/>
  <c r="W192" i="21" s="1"/>
  <c r="L126" i="21"/>
  <c r="L128" i="21" s="1"/>
  <c r="G110" i="21"/>
  <c r="F110" i="21"/>
  <c r="G174" i="21"/>
  <c r="K174" i="21"/>
  <c r="F174" i="21"/>
  <c r="J174" i="21"/>
  <c r="H126" i="21"/>
  <c r="G126" i="21"/>
  <c r="I62" i="21"/>
  <c r="K110" i="21"/>
  <c r="J110" i="21"/>
  <c r="I30" i="21"/>
  <c r="F46" i="21"/>
  <c r="J46" i="21"/>
  <c r="H78" i="21"/>
  <c r="L78" i="21"/>
  <c r="L80" i="21" s="1"/>
  <c r="H142" i="21"/>
  <c r="L142" i="21"/>
  <c r="L144" i="21" s="1"/>
  <c r="F30" i="21"/>
  <c r="J30" i="21"/>
  <c r="N30" i="21"/>
  <c r="R30" i="21"/>
  <c r="V30" i="21"/>
  <c r="V32" i="21" s="1"/>
  <c r="AD30" i="21"/>
  <c r="AD32" i="21" s="1"/>
  <c r="G46" i="21"/>
  <c r="O46" i="21"/>
  <c r="S46" i="21"/>
  <c r="W46" i="21"/>
  <c r="AA46" i="21"/>
  <c r="AE46" i="21"/>
  <c r="F62" i="21"/>
  <c r="J62" i="21"/>
  <c r="N62" i="21"/>
  <c r="R62" i="21"/>
  <c r="V62" i="21"/>
  <c r="Z62" i="21"/>
  <c r="AD62" i="21"/>
  <c r="F142" i="21"/>
  <c r="J142" i="21"/>
  <c r="N142" i="21"/>
  <c r="N144" i="21" s="1"/>
  <c r="R142" i="21"/>
  <c r="R144" i="21" s="1"/>
  <c r="V142" i="21"/>
  <c r="V144" i="21" s="1"/>
  <c r="Z142" i="21"/>
  <c r="Z144" i="21" s="1"/>
  <c r="AD142" i="21"/>
  <c r="AD144" i="21" s="1"/>
  <c r="F158" i="21"/>
  <c r="J158" i="21"/>
  <c r="N158" i="21"/>
  <c r="N160" i="21" s="1"/>
  <c r="R158" i="21"/>
  <c r="R160" i="21" s="1"/>
  <c r="V158" i="21"/>
  <c r="V160" i="21" s="1"/>
  <c r="Z158" i="21"/>
  <c r="Z160" i="21" s="1"/>
  <c r="AD158" i="21"/>
  <c r="AD160" i="21" s="1"/>
  <c r="I158" i="21"/>
  <c r="U158" i="21"/>
  <c r="U160" i="21" s="1"/>
  <c r="Y158" i="21"/>
  <c r="Y160" i="21" s="1"/>
  <c r="H190" i="21"/>
  <c r="L190" i="21"/>
  <c r="L192" i="21" s="1"/>
  <c r="P190" i="21"/>
  <c r="P192" i="21" s="1"/>
  <c r="T190" i="21"/>
  <c r="T192" i="21" s="1"/>
  <c r="X190" i="21"/>
  <c r="X192" i="21" s="1"/>
  <c r="AB190" i="21"/>
  <c r="AB192" i="21" s="1"/>
  <c r="K190" i="21"/>
  <c r="O190" i="21"/>
  <c r="O192" i="21" s="1"/>
  <c r="S190" i="21"/>
  <c r="S192" i="21" s="1"/>
  <c r="AA190" i="21"/>
  <c r="AA192" i="21" s="1"/>
  <c r="AE190" i="21"/>
  <c r="AE192" i="21" s="1"/>
  <c r="G30" i="21"/>
  <c r="K30" i="21"/>
  <c r="O30" i="21"/>
  <c r="S30" i="21"/>
  <c r="G62" i="21"/>
  <c r="K62" i="21"/>
  <c r="S62" i="21"/>
  <c r="W62" i="21"/>
  <c r="AA62" i="21"/>
  <c r="G78" i="21"/>
  <c r="K78" i="21"/>
  <c r="O78" i="21"/>
  <c r="O80" i="21" s="1"/>
  <c r="S78" i="21"/>
  <c r="S80" i="21" s="1"/>
  <c r="W78" i="21"/>
  <c r="W80" i="21" s="1"/>
  <c r="AA78" i="21"/>
  <c r="AA80" i="21" s="1"/>
  <c r="AE78" i="21"/>
  <c r="AE80" i="21" s="1"/>
  <c r="G142" i="21"/>
  <c r="K142" i="21"/>
  <c r="O142" i="21"/>
  <c r="O144" i="21" s="1"/>
  <c r="S142" i="21"/>
  <c r="S144" i="21" s="1"/>
  <c r="W142" i="21"/>
  <c r="W144" i="21" s="1"/>
  <c r="AA142" i="21"/>
  <c r="AA144" i="21" s="1"/>
  <c r="AE142" i="21"/>
  <c r="AE144" i="21" s="1"/>
  <c r="H30" i="21"/>
  <c r="L30" i="21"/>
  <c r="P30" i="21"/>
  <c r="T30" i="21"/>
  <c r="X30" i="21"/>
  <c r="X32" i="21" s="1"/>
  <c r="AB30" i="21"/>
  <c r="AB32" i="21" s="1"/>
  <c r="K46" i="21"/>
  <c r="AB62" i="21"/>
  <c r="F94" i="21"/>
  <c r="J94" i="21"/>
  <c r="N94" i="21"/>
  <c r="N96" i="21" s="1"/>
  <c r="R94" i="21"/>
  <c r="R96" i="21" s="1"/>
  <c r="V94" i="21"/>
  <c r="V96" i="21" s="1"/>
  <c r="Z94" i="21"/>
  <c r="Z96" i="21" s="1"/>
  <c r="AD94" i="21"/>
  <c r="AD96" i="21" s="1"/>
  <c r="I94" i="21"/>
  <c r="M94" i="21"/>
  <c r="M96" i="21" s="1"/>
  <c r="U94" i="21"/>
  <c r="U96" i="21" s="1"/>
  <c r="Y94" i="21"/>
  <c r="Y96" i="21" s="1"/>
  <c r="AC94" i="21"/>
  <c r="AC96" i="21" s="1"/>
  <c r="H158" i="21"/>
  <c r="L158" i="21"/>
  <c r="L160" i="21" s="1"/>
  <c r="P158" i="21"/>
  <c r="P160" i="21" s="1"/>
  <c r="T158" i="21"/>
  <c r="T160" i="21" s="1"/>
  <c r="X158" i="21"/>
  <c r="X160" i="21" s="1"/>
  <c r="AB158" i="21"/>
  <c r="AB160" i="21" s="1"/>
  <c r="H14" i="21"/>
  <c r="L14" i="21"/>
  <c r="P14" i="21"/>
  <c r="T14" i="21"/>
  <c r="X14" i="21"/>
  <c r="AB14" i="21"/>
  <c r="I14" i="21"/>
  <c r="I15" i="21" s="1"/>
  <c r="M14" i="21"/>
  <c r="Q14" i="21"/>
  <c r="U14" i="21"/>
  <c r="Y14" i="21"/>
  <c r="AC14" i="21"/>
  <c r="F14" i="21"/>
  <c r="J14" i="21"/>
  <c r="N14" i="21"/>
  <c r="R14" i="21"/>
  <c r="V14" i="21"/>
  <c r="Z14" i="21"/>
  <c r="AD14" i="21"/>
  <c r="G14" i="21"/>
  <c r="K14" i="21"/>
  <c r="O14" i="21"/>
  <c r="S14" i="21"/>
  <c r="W14" i="21"/>
  <c r="AA14" i="21"/>
  <c r="AE14" i="21"/>
  <c r="H46" i="21"/>
  <c r="L46" i="21"/>
  <c r="W30" i="21"/>
  <c r="AA30" i="21"/>
  <c r="AE30" i="21"/>
  <c r="AE32" i="21" s="1"/>
  <c r="H110" i="21"/>
  <c r="L110" i="21"/>
  <c r="L112" i="21" s="1"/>
  <c r="P110" i="21"/>
  <c r="P112" i="21" s="1"/>
  <c r="T110" i="21"/>
  <c r="T112" i="21" s="1"/>
  <c r="X110" i="21"/>
  <c r="X112" i="21" s="1"/>
  <c r="AB110" i="21"/>
  <c r="AB112" i="21" s="1"/>
  <c r="I126" i="21"/>
  <c r="M126" i="21"/>
  <c r="M128" i="21" s="1"/>
  <c r="Q126" i="21"/>
  <c r="Q128" i="21" s="1"/>
  <c r="U126" i="21"/>
  <c r="U128" i="21" s="1"/>
  <c r="Y126" i="21"/>
  <c r="Y128" i="21" s="1"/>
  <c r="AC126" i="21"/>
  <c r="AC128" i="21" s="1"/>
  <c r="P46" i="21"/>
  <c r="T46" i="21"/>
  <c r="X46" i="21"/>
  <c r="AB46" i="21"/>
  <c r="G94" i="21"/>
  <c r="K94" i="21"/>
  <c r="O94" i="21"/>
  <c r="O96" i="21" s="1"/>
  <c r="S94" i="21"/>
  <c r="S96" i="21" s="1"/>
  <c r="W94" i="21"/>
  <c r="W96" i="21" s="1"/>
  <c r="AA94" i="21"/>
  <c r="AA96" i="21" s="1"/>
  <c r="AE94" i="21"/>
  <c r="AE96" i="21" s="1"/>
  <c r="I110" i="21"/>
  <c r="M110" i="21"/>
  <c r="M112" i="21" s="1"/>
  <c r="Q110" i="21"/>
  <c r="Q112" i="21" s="1"/>
  <c r="U110" i="21"/>
  <c r="U112" i="21" s="1"/>
  <c r="Y110" i="21"/>
  <c r="Y112" i="21" s="1"/>
  <c r="AC110" i="21"/>
  <c r="AC112" i="21" s="1"/>
  <c r="F126" i="21"/>
  <c r="J126" i="21"/>
  <c r="N126" i="21"/>
  <c r="N128" i="21" s="1"/>
  <c r="R126" i="21"/>
  <c r="R128" i="21" s="1"/>
  <c r="V126" i="21"/>
  <c r="V128" i="21" s="1"/>
  <c r="Z126" i="21"/>
  <c r="Z128" i="21" s="1"/>
  <c r="AD126" i="21"/>
  <c r="AD128" i="21" s="1"/>
  <c r="H174" i="21"/>
  <c r="L174" i="21"/>
  <c r="L176" i="21" s="1"/>
  <c r="P174" i="21"/>
  <c r="P176" i="21" s="1"/>
  <c r="T174" i="21"/>
  <c r="T176" i="21" s="1"/>
  <c r="X174" i="21"/>
  <c r="X176" i="21" s="1"/>
  <c r="AB174" i="21"/>
  <c r="AB176" i="21" s="1"/>
  <c r="I190" i="21"/>
  <c r="M190" i="21"/>
  <c r="M192" i="21" s="1"/>
  <c r="Q190" i="21"/>
  <c r="Q192" i="21" s="1"/>
  <c r="U190" i="21"/>
  <c r="U192" i="21" s="1"/>
  <c r="Y190" i="21"/>
  <c r="Y192" i="21" s="1"/>
  <c r="AC190" i="21"/>
  <c r="AC192" i="21" s="1"/>
  <c r="I46" i="21"/>
  <c r="M46" i="21"/>
  <c r="Q46" i="21"/>
  <c r="U46" i="21"/>
  <c r="Y46" i="21"/>
  <c r="AC46" i="21"/>
  <c r="H62" i="21"/>
  <c r="L62" i="21"/>
  <c r="P62" i="21"/>
  <c r="T62" i="21"/>
  <c r="X62" i="21"/>
  <c r="F78" i="21"/>
  <c r="J78" i="21"/>
  <c r="N78" i="21"/>
  <c r="N80" i="21" s="1"/>
  <c r="R78" i="21"/>
  <c r="R80" i="21" s="1"/>
  <c r="V78" i="21"/>
  <c r="V80" i="21" s="1"/>
  <c r="Z78" i="21"/>
  <c r="Z80" i="21" s="1"/>
  <c r="AD78" i="21"/>
  <c r="AD80" i="21" s="1"/>
  <c r="H94" i="21"/>
  <c r="L94" i="21"/>
  <c r="L96" i="21" s="1"/>
  <c r="P94" i="21"/>
  <c r="P96" i="21" s="1"/>
  <c r="T94" i="21"/>
  <c r="T96" i="21" s="1"/>
  <c r="X94" i="21"/>
  <c r="X96" i="21" s="1"/>
  <c r="AB94" i="21"/>
  <c r="AB96" i="21" s="1"/>
  <c r="G158" i="21"/>
  <c r="K158" i="21"/>
  <c r="O158" i="21"/>
  <c r="O160" i="21" s="1"/>
  <c r="S158" i="21"/>
  <c r="S160" i="21" s="1"/>
  <c r="W158" i="21"/>
  <c r="W160" i="21" s="1"/>
  <c r="AA158" i="21"/>
  <c r="AA160" i="21" s="1"/>
  <c r="AE158" i="21"/>
  <c r="AE160" i="21" s="1"/>
  <c r="I174" i="21"/>
  <c r="M174" i="21"/>
  <c r="M176" i="21" s="1"/>
  <c r="Q174" i="21"/>
  <c r="Q176" i="21" s="1"/>
  <c r="U174" i="21"/>
  <c r="U176" i="21" s="1"/>
  <c r="Y174" i="21"/>
  <c r="Y176" i="21" s="1"/>
  <c r="AC174" i="21"/>
  <c r="AC176" i="21" s="1"/>
  <c r="F190" i="21"/>
  <c r="J190" i="21"/>
  <c r="N190" i="21"/>
  <c r="N192" i="21" s="1"/>
  <c r="R190" i="21"/>
  <c r="R192" i="21" s="1"/>
  <c r="V190" i="21"/>
  <c r="V192" i="21" s="1"/>
  <c r="Z190" i="21"/>
  <c r="Z192" i="21" s="1"/>
  <c r="AD190" i="21"/>
  <c r="AD192" i="21" s="1"/>
  <c r="AK16" i="26" l="1"/>
  <c r="C47" i="24"/>
  <c r="C48" i="24" s="1"/>
  <c r="C191" i="26"/>
  <c r="C192" i="26" s="1"/>
  <c r="C63" i="24"/>
  <c r="C64" i="24" s="1"/>
  <c r="AR33" i="21"/>
  <c r="AK33" i="21" s="1"/>
  <c r="AN33" i="21" s="1"/>
  <c r="C159" i="25"/>
  <c r="C160" i="25" s="1"/>
  <c r="C159" i="26"/>
  <c r="C160" i="26" s="1"/>
  <c r="C31" i="24"/>
  <c r="C32" i="24" s="1"/>
  <c r="AR35" i="21"/>
  <c r="AK35" i="21" s="1"/>
  <c r="AN35" i="21" s="1"/>
  <c r="AR29" i="21"/>
  <c r="AK29" i="21" s="1"/>
  <c r="AN29" i="21" s="1"/>
  <c r="AR40" i="21"/>
  <c r="AK40" i="21" s="1"/>
  <c r="AN40" i="21" s="1"/>
  <c r="C191" i="24"/>
  <c r="C192" i="24" s="1"/>
  <c r="AR31" i="21"/>
  <c r="AK31" i="21" s="1"/>
  <c r="AN31" i="21" s="1"/>
  <c r="AR36" i="21"/>
  <c r="AK36" i="21" s="1"/>
  <c r="AN36" i="21" s="1"/>
  <c r="AR43" i="21"/>
  <c r="AK43" i="21" s="1"/>
  <c r="AN43" i="21" s="1"/>
  <c r="C95" i="24"/>
  <c r="C96" i="24" s="1"/>
  <c r="C31" i="25"/>
  <c r="C32" i="25" s="1"/>
  <c r="C63" i="26"/>
  <c r="C64" i="26" s="1"/>
  <c r="C175" i="25"/>
  <c r="C176" i="25" s="1"/>
  <c r="C111" i="26"/>
  <c r="C112" i="26" s="1"/>
  <c r="C159" i="24"/>
  <c r="C160" i="24" s="1"/>
  <c r="AR47" i="21"/>
  <c r="AK47" i="21" s="1"/>
  <c r="AN47" i="21" s="1"/>
  <c r="AR32" i="21"/>
  <c r="AK32" i="21" s="1"/>
  <c r="AN32" i="21" s="1"/>
  <c r="AR41" i="21"/>
  <c r="AK41" i="21" s="1"/>
  <c r="AN41" i="21" s="1"/>
  <c r="AR37" i="21"/>
  <c r="AK37" i="21" s="1"/>
  <c r="AN37" i="21" s="1"/>
  <c r="AR39" i="21"/>
  <c r="AK39" i="21" s="1"/>
  <c r="AN39" i="21" s="1"/>
  <c r="C15" i="26"/>
  <c r="C16" i="26" s="1"/>
  <c r="C47" i="26"/>
  <c r="C48" i="26" s="1"/>
  <c r="C47" i="25"/>
  <c r="C48" i="25" s="1"/>
  <c r="C127" i="26"/>
  <c r="C128" i="26" s="1"/>
  <c r="AR38" i="21"/>
  <c r="AK38" i="21" s="1"/>
  <c r="AN38" i="21" s="1"/>
  <c r="AR45" i="21"/>
  <c r="AK45" i="21" s="1"/>
  <c r="AN45" i="21" s="1"/>
  <c r="AR34" i="21"/>
  <c r="AK34" i="21" s="1"/>
  <c r="AN34" i="21" s="1"/>
  <c r="AR46" i="21"/>
  <c r="AK46" i="21" s="1"/>
  <c r="AN46" i="21" s="1"/>
  <c r="AR30" i="21"/>
  <c r="AK30" i="21" s="1"/>
  <c r="AN30" i="21" s="1"/>
  <c r="AR44" i="21"/>
  <c r="AK44" i="21" s="1"/>
  <c r="AN44" i="21" s="1"/>
  <c r="AR48" i="21"/>
  <c r="AK48" i="21" s="1"/>
  <c r="AN48" i="21" s="1"/>
  <c r="AR42" i="21"/>
  <c r="AK42" i="21" s="1"/>
  <c r="AN42" i="21" s="1"/>
  <c r="C95" i="26"/>
  <c r="C96" i="26" s="1"/>
  <c r="C31" i="26"/>
  <c r="C32" i="26" s="1"/>
  <c r="C79" i="26"/>
  <c r="C80" i="26" s="1"/>
  <c r="C143" i="26"/>
  <c r="C144" i="26" s="1"/>
  <c r="C175" i="26"/>
  <c r="C176" i="26" s="1"/>
  <c r="C95" i="25"/>
  <c r="C96" i="25" s="1"/>
  <c r="C111" i="25"/>
  <c r="C112" i="25" s="1"/>
  <c r="C143" i="25"/>
  <c r="C144" i="25" s="1"/>
  <c r="C63" i="25"/>
  <c r="C64" i="25" s="1"/>
  <c r="C191" i="25"/>
  <c r="C192" i="25" s="1"/>
  <c r="C79" i="25"/>
  <c r="C80" i="25" s="1"/>
  <c r="C127" i="25"/>
  <c r="C128" i="25" s="1"/>
  <c r="C143" i="24"/>
  <c r="C144" i="24" s="1"/>
  <c r="C127" i="24"/>
  <c r="C128" i="24" s="1"/>
  <c r="C175" i="24"/>
  <c r="C176" i="24" s="1"/>
  <c r="C79" i="24"/>
  <c r="C80" i="24" s="1"/>
  <c r="C111" i="24"/>
  <c r="C112" i="24" s="1"/>
  <c r="AM5" i="25"/>
  <c r="AM18" i="25" s="1"/>
  <c r="AN3" i="26"/>
  <c r="AN16" i="26" s="1"/>
  <c r="AK18" i="25"/>
  <c r="AN4" i="25"/>
  <c r="AN17" i="25" s="1"/>
  <c r="AK17" i="25"/>
  <c r="AK21" i="24"/>
  <c r="AN8" i="24"/>
  <c r="AN21" i="24" s="1"/>
  <c r="AN3" i="25"/>
  <c r="AN16" i="25" s="1"/>
  <c r="AK16" i="25"/>
  <c r="AK21" i="26"/>
  <c r="AN8" i="26"/>
  <c r="AN21" i="26" s="1"/>
  <c r="AM8" i="26"/>
  <c r="AK18" i="26"/>
  <c r="AM5" i="26"/>
  <c r="AN5" i="26"/>
  <c r="AN18" i="26" s="1"/>
  <c r="AK17" i="26"/>
  <c r="AN4" i="26"/>
  <c r="AN17" i="26" s="1"/>
  <c r="AM4" i="26"/>
  <c r="AM16" i="26"/>
  <c r="AK19" i="26"/>
  <c r="AN6" i="26"/>
  <c r="AN19" i="26" s="1"/>
  <c r="AM6" i="26"/>
  <c r="AK20" i="26"/>
  <c r="AN7" i="26"/>
  <c r="AN20" i="26" s="1"/>
  <c r="AM7" i="26"/>
  <c r="AM17" i="25"/>
  <c r="I80" i="21"/>
  <c r="AM7" i="25"/>
  <c r="AK20" i="25"/>
  <c r="AN7" i="25"/>
  <c r="AN20" i="25" s="1"/>
  <c r="AK19" i="25"/>
  <c r="AN6" i="25"/>
  <c r="AN19" i="25" s="1"/>
  <c r="AM6" i="25"/>
  <c r="AM8" i="25"/>
  <c r="AK21" i="25"/>
  <c r="AN8" i="25"/>
  <c r="AN21" i="25" s="1"/>
  <c r="AM16" i="25"/>
  <c r="G192" i="21"/>
  <c r="AK19" i="24"/>
  <c r="AN6" i="24"/>
  <c r="AN19" i="24" s="1"/>
  <c r="AM6" i="24"/>
  <c r="AM21" i="24"/>
  <c r="AM4" i="24"/>
  <c r="AN4" i="24"/>
  <c r="AN17" i="24" s="1"/>
  <c r="AK17" i="24"/>
  <c r="AK20" i="24"/>
  <c r="AN7" i="24"/>
  <c r="AN20" i="24" s="1"/>
  <c r="AM7" i="24"/>
  <c r="AN3" i="24"/>
  <c r="AN16" i="24" s="1"/>
  <c r="AK16" i="24"/>
  <c r="AM3" i="24"/>
  <c r="AN5" i="24"/>
  <c r="AN18" i="24" s="1"/>
  <c r="AK18" i="24"/>
  <c r="AM5" i="24"/>
  <c r="K128" i="21"/>
  <c r="I144" i="21"/>
  <c r="I175" i="21"/>
  <c r="I176" i="21"/>
  <c r="H47" i="21"/>
  <c r="K143" i="21"/>
  <c r="K144" i="21"/>
  <c r="G79" i="21"/>
  <c r="G80" i="21"/>
  <c r="K31" i="21"/>
  <c r="F63" i="21"/>
  <c r="H79" i="21"/>
  <c r="H80" i="21"/>
  <c r="J111" i="21"/>
  <c r="J112" i="21"/>
  <c r="F175" i="21"/>
  <c r="F176" i="21"/>
  <c r="J191" i="21"/>
  <c r="J192" i="21"/>
  <c r="H95" i="21"/>
  <c r="H96" i="21"/>
  <c r="H63" i="21"/>
  <c r="I191" i="21"/>
  <c r="I192" i="21"/>
  <c r="J127" i="21"/>
  <c r="J128" i="21"/>
  <c r="I127" i="21"/>
  <c r="I128" i="21"/>
  <c r="J95" i="21"/>
  <c r="J96" i="21"/>
  <c r="G143" i="21"/>
  <c r="G144" i="21"/>
  <c r="G63" i="21"/>
  <c r="G31" i="21"/>
  <c r="J159" i="21"/>
  <c r="J160" i="21"/>
  <c r="F143" i="21"/>
  <c r="F144" i="21"/>
  <c r="J47" i="21"/>
  <c r="K111" i="21"/>
  <c r="K112" i="21"/>
  <c r="G127" i="21"/>
  <c r="G128" i="21"/>
  <c r="K175" i="21"/>
  <c r="K176" i="21"/>
  <c r="F79" i="21"/>
  <c r="F80" i="21"/>
  <c r="I111" i="21"/>
  <c r="I112" i="21"/>
  <c r="K47" i="21"/>
  <c r="K63" i="21"/>
  <c r="H191" i="21"/>
  <c r="H192" i="21"/>
  <c r="J143" i="21"/>
  <c r="J144" i="21"/>
  <c r="F31" i="21"/>
  <c r="G111" i="21"/>
  <c r="G112" i="21"/>
  <c r="F191" i="21"/>
  <c r="F192" i="21"/>
  <c r="K159" i="21"/>
  <c r="K160" i="21"/>
  <c r="F127" i="21"/>
  <c r="F128" i="21"/>
  <c r="K95" i="21"/>
  <c r="K96" i="21"/>
  <c r="H159" i="21"/>
  <c r="H160" i="21"/>
  <c r="F95" i="21"/>
  <c r="F96" i="21"/>
  <c r="H31" i="21"/>
  <c r="K191" i="21"/>
  <c r="K192" i="21"/>
  <c r="F159" i="21"/>
  <c r="F160" i="21"/>
  <c r="G47" i="21"/>
  <c r="H143" i="21"/>
  <c r="H144" i="21"/>
  <c r="F47" i="21"/>
  <c r="I63" i="21"/>
  <c r="H127" i="21"/>
  <c r="H128" i="21"/>
  <c r="G175" i="21"/>
  <c r="G176" i="21"/>
  <c r="G159" i="21"/>
  <c r="G160" i="21"/>
  <c r="J79" i="21"/>
  <c r="J80" i="21"/>
  <c r="I47" i="21"/>
  <c r="H175" i="21"/>
  <c r="H176" i="21"/>
  <c r="G95" i="21"/>
  <c r="G96" i="21"/>
  <c r="H111" i="21"/>
  <c r="H112" i="21"/>
  <c r="I95" i="21"/>
  <c r="I96" i="21"/>
  <c r="K79" i="21"/>
  <c r="K80" i="21"/>
  <c r="I159" i="21"/>
  <c r="I160" i="21"/>
  <c r="J63" i="21"/>
  <c r="J31" i="21"/>
  <c r="I31" i="21"/>
  <c r="J175" i="21"/>
  <c r="J176" i="21"/>
  <c r="F111" i="21"/>
  <c r="F112" i="21"/>
  <c r="H15" i="21"/>
  <c r="K15" i="21"/>
  <c r="AO27" i="21"/>
  <c r="G15" i="21"/>
  <c r="J15" i="21"/>
  <c r="F15" i="21"/>
  <c r="AK7" i="21"/>
  <c r="AK20" i="21" s="1"/>
  <c r="AK8" i="21"/>
  <c r="AK5" i="21"/>
  <c r="AI26" i="21"/>
  <c r="AK4" i="21"/>
  <c r="AK3" i="21"/>
  <c r="AK6" i="21"/>
  <c r="C111" i="21" l="1"/>
  <c r="C112" i="21" s="1"/>
  <c r="C159" i="21"/>
  <c r="C160" i="21" s="1"/>
  <c r="C127" i="21"/>
  <c r="C128" i="21" s="1"/>
  <c r="C191" i="21"/>
  <c r="C192" i="21" s="1"/>
  <c r="C63" i="21"/>
  <c r="C64" i="21" s="1"/>
  <c r="C143" i="21"/>
  <c r="C144" i="21" s="1"/>
  <c r="C31" i="21"/>
  <c r="C47" i="21"/>
  <c r="C95" i="21"/>
  <c r="C96" i="21" s="1"/>
  <c r="C15" i="21"/>
  <c r="C79" i="21"/>
  <c r="C80" i="21" s="1"/>
  <c r="C175" i="21"/>
  <c r="C176" i="21" s="1"/>
  <c r="AM9" i="26"/>
  <c r="AM22" i="26" s="1"/>
  <c r="AM21" i="26"/>
  <c r="AL8" i="26"/>
  <c r="AL21" i="26" s="1"/>
  <c r="AL6" i="26"/>
  <c r="AL19" i="26" s="1"/>
  <c r="AM19" i="26"/>
  <c r="AL3" i="26"/>
  <c r="AL16" i="26" s="1"/>
  <c r="AL4" i="26"/>
  <c r="AL17" i="26" s="1"/>
  <c r="AM17" i="26"/>
  <c r="AL7" i="26"/>
  <c r="AL20" i="26" s="1"/>
  <c r="AM20" i="26"/>
  <c r="AL5" i="26"/>
  <c r="AL18" i="26" s="1"/>
  <c r="AM18" i="26"/>
  <c r="AM21" i="25"/>
  <c r="AL8" i="25"/>
  <c r="AL21" i="25" s="1"/>
  <c r="AL3" i="25"/>
  <c r="AL16" i="25" s="1"/>
  <c r="AM20" i="25"/>
  <c r="AL7" i="25"/>
  <c r="AL20" i="25" s="1"/>
  <c r="AL5" i="25"/>
  <c r="AL18" i="25" s="1"/>
  <c r="AM9" i="25"/>
  <c r="AM19" i="25"/>
  <c r="AL6" i="25"/>
  <c r="AL19" i="25" s="1"/>
  <c r="AL4" i="25"/>
  <c r="AL17" i="25" s="1"/>
  <c r="AM20" i="24"/>
  <c r="AL7" i="24"/>
  <c r="AL20" i="24" s="1"/>
  <c r="AM19" i="24"/>
  <c r="AL6" i="24"/>
  <c r="AL19" i="24" s="1"/>
  <c r="AM18" i="24"/>
  <c r="AL5" i="24"/>
  <c r="AL18" i="24" s="1"/>
  <c r="AL3" i="24"/>
  <c r="AL16" i="24" s="1"/>
  <c r="AM16" i="24"/>
  <c r="AM9" i="24"/>
  <c r="AM17" i="24"/>
  <c r="AL4" i="24"/>
  <c r="AL17" i="24" s="1"/>
  <c r="AL8" i="24"/>
  <c r="AL21" i="24" s="1"/>
  <c r="AN7" i="21"/>
  <c r="AN20" i="21" s="1"/>
  <c r="AM7" i="21"/>
  <c r="AM20" i="21" s="1"/>
  <c r="AM4" i="21"/>
  <c r="AK17" i="21"/>
  <c r="AN4" i="21"/>
  <c r="AN17" i="21" s="1"/>
  <c r="AN6" i="21"/>
  <c r="AN19" i="21" s="1"/>
  <c r="AM6" i="21"/>
  <c r="AK19" i="21"/>
  <c r="AN5" i="21"/>
  <c r="AN18" i="21" s="1"/>
  <c r="AM5" i="21"/>
  <c r="AK18" i="21"/>
  <c r="AM3" i="21"/>
  <c r="AN3" i="21"/>
  <c r="AN16" i="21" s="1"/>
  <c r="AK16" i="21"/>
  <c r="AM8" i="21"/>
  <c r="AN8" i="21"/>
  <c r="AN21" i="21" s="1"/>
  <c r="AK21" i="21"/>
  <c r="AM10" i="26" l="1"/>
  <c r="AM23" i="26" s="1"/>
  <c r="AM22" i="25"/>
  <c r="AM10" i="25"/>
  <c r="AM23" i="25" s="1"/>
  <c r="AM22" i="24"/>
  <c r="AM10" i="24"/>
  <c r="AM23" i="24" s="1"/>
  <c r="AL7" i="21"/>
  <c r="AL20" i="21" s="1"/>
  <c r="AL8" i="21"/>
  <c r="AL21" i="21" s="1"/>
  <c r="AM21" i="21"/>
  <c r="AM19" i="21"/>
  <c r="AL6" i="21"/>
  <c r="AL19" i="21" s="1"/>
  <c r="AL3" i="21"/>
  <c r="AL16" i="21" s="1"/>
  <c r="AM9" i="21"/>
  <c r="AM16" i="21"/>
  <c r="AM18" i="21"/>
  <c r="AL5" i="21"/>
  <c r="AL18" i="21" s="1"/>
  <c r="AM17" i="21"/>
  <c r="AL4" i="21"/>
  <c r="AL17" i="21" s="1"/>
  <c r="AE189" i="10"/>
  <c r="AD189" i="10"/>
  <c r="AC189" i="10"/>
  <c r="AB189" i="10"/>
  <c r="AA189" i="10"/>
  <c r="Z189" i="10"/>
  <c r="Y189" i="10"/>
  <c r="X189" i="10"/>
  <c r="W189" i="10"/>
  <c r="V189" i="10"/>
  <c r="U189" i="10"/>
  <c r="T189" i="10"/>
  <c r="S189" i="10"/>
  <c r="R189" i="10"/>
  <c r="Q189" i="10"/>
  <c r="AE188" i="10"/>
  <c r="AD188" i="10"/>
  <c r="AC188" i="10"/>
  <c r="AB188" i="10"/>
  <c r="AA188" i="10"/>
  <c r="Z188" i="10"/>
  <c r="Y188" i="10"/>
  <c r="X188" i="10"/>
  <c r="W188" i="10"/>
  <c r="V188" i="10"/>
  <c r="U188" i="10"/>
  <c r="T188" i="10"/>
  <c r="S188" i="10"/>
  <c r="R188" i="10"/>
  <c r="Q188" i="10"/>
  <c r="AE187" i="10"/>
  <c r="AD187" i="10"/>
  <c r="AC187" i="10"/>
  <c r="AB187" i="10"/>
  <c r="AA187" i="10"/>
  <c r="Z187" i="10"/>
  <c r="Y187" i="10"/>
  <c r="X187" i="10"/>
  <c r="W187" i="10"/>
  <c r="V187" i="10"/>
  <c r="U187" i="10"/>
  <c r="T187" i="10"/>
  <c r="S187" i="10"/>
  <c r="R187" i="10"/>
  <c r="Q187" i="10"/>
  <c r="AE186" i="10"/>
  <c r="AD186" i="10"/>
  <c r="AC186" i="10"/>
  <c r="AB186" i="10"/>
  <c r="AA186" i="10"/>
  <c r="Z186" i="10"/>
  <c r="Y186" i="10"/>
  <c r="X186" i="10"/>
  <c r="W186" i="10"/>
  <c r="V186" i="10"/>
  <c r="U186" i="10"/>
  <c r="T186" i="10"/>
  <c r="S186" i="10"/>
  <c r="R186" i="10"/>
  <c r="Q186" i="10"/>
  <c r="AE185" i="10"/>
  <c r="AD185" i="10"/>
  <c r="AC185" i="10"/>
  <c r="AB185" i="10"/>
  <c r="AA185" i="10"/>
  <c r="Z185" i="10"/>
  <c r="Y185" i="10"/>
  <c r="X185" i="10"/>
  <c r="W185" i="10"/>
  <c r="V185" i="10"/>
  <c r="U185" i="10"/>
  <c r="T185" i="10"/>
  <c r="S185" i="10"/>
  <c r="R185" i="10"/>
  <c r="Q185" i="10"/>
  <c r="AE184" i="10"/>
  <c r="AD184" i="10"/>
  <c r="AC184" i="10"/>
  <c r="AB184" i="10"/>
  <c r="AA184" i="10"/>
  <c r="Z184" i="10"/>
  <c r="Y184" i="10"/>
  <c r="X184" i="10"/>
  <c r="W184" i="10"/>
  <c r="V184" i="10"/>
  <c r="U184" i="10"/>
  <c r="T184" i="10"/>
  <c r="S184" i="10"/>
  <c r="R184" i="10"/>
  <c r="Q184" i="10"/>
  <c r="AE183" i="10"/>
  <c r="AD183" i="10"/>
  <c r="AC183" i="10"/>
  <c r="AB183" i="10"/>
  <c r="AA183" i="10"/>
  <c r="Z183" i="10"/>
  <c r="Y183" i="10"/>
  <c r="X183" i="10"/>
  <c r="W183" i="10"/>
  <c r="V183" i="10"/>
  <c r="U183" i="10"/>
  <c r="T183" i="10"/>
  <c r="S183" i="10"/>
  <c r="R183" i="10"/>
  <c r="Q183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AE181" i="10"/>
  <c r="AD181" i="10"/>
  <c r="AC181" i="10"/>
  <c r="AB181" i="10"/>
  <c r="AA181" i="10"/>
  <c r="Z181" i="10"/>
  <c r="Y181" i="10"/>
  <c r="X181" i="10"/>
  <c r="W181" i="10"/>
  <c r="V181" i="10"/>
  <c r="U181" i="10"/>
  <c r="T181" i="10"/>
  <c r="S181" i="10"/>
  <c r="R181" i="10"/>
  <c r="Q181" i="10"/>
  <c r="AE180" i="10"/>
  <c r="AD180" i="10"/>
  <c r="AC180" i="10"/>
  <c r="AB180" i="10"/>
  <c r="AA180" i="10"/>
  <c r="Z180" i="10"/>
  <c r="Y180" i="10"/>
  <c r="X180" i="10"/>
  <c r="W180" i="10"/>
  <c r="V180" i="10"/>
  <c r="U180" i="10"/>
  <c r="T180" i="10"/>
  <c r="S180" i="10"/>
  <c r="R180" i="10"/>
  <c r="Q180" i="10"/>
  <c r="AE173" i="10"/>
  <c r="AD173" i="10"/>
  <c r="AC173" i="10"/>
  <c r="AB173" i="10"/>
  <c r="AA173" i="10"/>
  <c r="Z173" i="10"/>
  <c r="Y173" i="10"/>
  <c r="X173" i="10"/>
  <c r="W173" i="10"/>
  <c r="V173" i="10"/>
  <c r="U173" i="10"/>
  <c r="T173" i="10"/>
  <c r="S173" i="10"/>
  <c r="R173" i="10"/>
  <c r="Q173" i="10"/>
  <c r="AE172" i="10"/>
  <c r="AD172" i="10"/>
  <c r="AC172" i="10"/>
  <c r="AB172" i="10"/>
  <c r="AA172" i="10"/>
  <c r="Z172" i="10"/>
  <c r="Y172" i="10"/>
  <c r="X172" i="10"/>
  <c r="W172" i="10"/>
  <c r="V172" i="10"/>
  <c r="U172" i="10"/>
  <c r="T172" i="10"/>
  <c r="S172" i="10"/>
  <c r="R172" i="10"/>
  <c r="Q172" i="10"/>
  <c r="AE171" i="10"/>
  <c r="AD171" i="10"/>
  <c r="AC171" i="10"/>
  <c r="AB171" i="10"/>
  <c r="AA171" i="10"/>
  <c r="Z171" i="10"/>
  <c r="Y171" i="10"/>
  <c r="X171" i="10"/>
  <c r="W171" i="10"/>
  <c r="V171" i="10"/>
  <c r="U171" i="10"/>
  <c r="T171" i="10"/>
  <c r="S171" i="10"/>
  <c r="R171" i="10"/>
  <c r="Q171" i="10"/>
  <c r="AE170" i="10"/>
  <c r="AD170" i="10"/>
  <c r="AC170" i="10"/>
  <c r="AB170" i="10"/>
  <c r="AA170" i="10"/>
  <c r="Z170" i="10"/>
  <c r="Y170" i="10"/>
  <c r="X170" i="10"/>
  <c r="W170" i="10"/>
  <c r="V170" i="10"/>
  <c r="U170" i="10"/>
  <c r="T170" i="10"/>
  <c r="S170" i="10"/>
  <c r="R170" i="10"/>
  <c r="Q170" i="10"/>
  <c r="AE169" i="10"/>
  <c r="AD169" i="10"/>
  <c r="AC169" i="10"/>
  <c r="AB169" i="10"/>
  <c r="AA169" i="10"/>
  <c r="Z169" i="10"/>
  <c r="Y169" i="10"/>
  <c r="X169" i="10"/>
  <c r="W169" i="10"/>
  <c r="V169" i="10"/>
  <c r="U169" i="10"/>
  <c r="T169" i="10"/>
  <c r="S169" i="10"/>
  <c r="R169" i="10"/>
  <c r="Q169" i="10"/>
  <c r="AE168" i="10"/>
  <c r="AD168" i="10"/>
  <c r="AC168" i="10"/>
  <c r="AB168" i="10"/>
  <c r="AA168" i="10"/>
  <c r="Z168" i="10"/>
  <c r="Y168" i="10"/>
  <c r="X168" i="10"/>
  <c r="W168" i="10"/>
  <c r="V168" i="10"/>
  <c r="U168" i="10"/>
  <c r="T168" i="10"/>
  <c r="S168" i="10"/>
  <c r="R168" i="10"/>
  <c r="Q168" i="10"/>
  <c r="AE167" i="10"/>
  <c r="AD167" i="10"/>
  <c r="AC167" i="10"/>
  <c r="AB167" i="10"/>
  <c r="AA167" i="10"/>
  <c r="Z167" i="10"/>
  <c r="Y167" i="10"/>
  <c r="X167" i="10"/>
  <c r="W167" i="10"/>
  <c r="V167" i="10"/>
  <c r="U167" i="10"/>
  <c r="T167" i="10"/>
  <c r="S167" i="10"/>
  <c r="R167" i="10"/>
  <c r="Q167" i="10"/>
  <c r="AE166" i="10"/>
  <c r="AD166" i="10"/>
  <c r="AC166" i="10"/>
  <c r="AB166" i="10"/>
  <c r="AA166" i="10"/>
  <c r="Z166" i="10"/>
  <c r="Y166" i="10"/>
  <c r="X166" i="10"/>
  <c r="W166" i="10"/>
  <c r="V166" i="10"/>
  <c r="U166" i="10"/>
  <c r="T166" i="10"/>
  <c r="S166" i="10"/>
  <c r="R166" i="10"/>
  <c r="Q166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AE164" i="10"/>
  <c r="AD164" i="10"/>
  <c r="AC164" i="10"/>
  <c r="AB164" i="10"/>
  <c r="AA164" i="10"/>
  <c r="Z164" i="10"/>
  <c r="Y164" i="10"/>
  <c r="X164" i="10"/>
  <c r="W164" i="10"/>
  <c r="V164" i="10"/>
  <c r="U164" i="10"/>
  <c r="T164" i="10"/>
  <c r="S164" i="10"/>
  <c r="R164" i="10"/>
  <c r="Q164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AE156" i="10"/>
  <c r="AD156" i="10"/>
  <c r="AC156" i="10"/>
  <c r="AB156" i="10"/>
  <c r="AA156" i="10"/>
  <c r="Z156" i="10"/>
  <c r="Y156" i="10"/>
  <c r="X156" i="10"/>
  <c r="W156" i="10"/>
  <c r="V156" i="10"/>
  <c r="U156" i="10"/>
  <c r="T156" i="10"/>
  <c r="S156" i="10"/>
  <c r="R156" i="10"/>
  <c r="Q156" i="10"/>
  <c r="AE155" i="10"/>
  <c r="AD155" i="10"/>
  <c r="AC155" i="10"/>
  <c r="AB155" i="10"/>
  <c r="AA155" i="10"/>
  <c r="Z155" i="10"/>
  <c r="Y155" i="10"/>
  <c r="X155" i="10"/>
  <c r="W155" i="10"/>
  <c r="V155" i="10"/>
  <c r="U155" i="10"/>
  <c r="T155" i="10"/>
  <c r="S155" i="10"/>
  <c r="R155" i="10"/>
  <c r="Q155" i="10"/>
  <c r="AE154" i="10"/>
  <c r="AD154" i="10"/>
  <c r="AC154" i="10"/>
  <c r="AB154" i="10"/>
  <c r="AA154" i="10"/>
  <c r="Z154" i="10"/>
  <c r="Y154" i="10"/>
  <c r="X154" i="10"/>
  <c r="W154" i="10"/>
  <c r="V154" i="10"/>
  <c r="U154" i="10"/>
  <c r="T154" i="10"/>
  <c r="S154" i="10"/>
  <c r="R154" i="10"/>
  <c r="Q154" i="10"/>
  <c r="AE153" i="10"/>
  <c r="AD153" i="10"/>
  <c r="AC153" i="10"/>
  <c r="AB153" i="10"/>
  <c r="AA153" i="10"/>
  <c r="Z153" i="10"/>
  <c r="Y153" i="10"/>
  <c r="X153" i="10"/>
  <c r="W153" i="10"/>
  <c r="V153" i="10"/>
  <c r="U153" i="10"/>
  <c r="T153" i="10"/>
  <c r="S153" i="10"/>
  <c r="R153" i="10"/>
  <c r="Q153" i="10"/>
  <c r="AE152" i="10"/>
  <c r="AD152" i="10"/>
  <c r="AC152" i="10"/>
  <c r="AB152" i="10"/>
  <c r="AA152" i="10"/>
  <c r="Z152" i="10"/>
  <c r="Y152" i="10"/>
  <c r="X152" i="10"/>
  <c r="W152" i="10"/>
  <c r="V152" i="10"/>
  <c r="U152" i="10"/>
  <c r="T152" i="10"/>
  <c r="S152" i="10"/>
  <c r="R152" i="10"/>
  <c r="Q152" i="10"/>
  <c r="AE151" i="10"/>
  <c r="AD151" i="10"/>
  <c r="AC151" i="10"/>
  <c r="AB151" i="10"/>
  <c r="AA151" i="10"/>
  <c r="Z151" i="10"/>
  <c r="Y151" i="10"/>
  <c r="X151" i="10"/>
  <c r="W151" i="10"/>
  <c r="V151" i="10"/>
  <c r="U151" i="10"/>
  <c r="T151" i="10"/>
  <c r="S151" i="10"/>
  <c r="R151" i="10"/>
  <c r="Q151" i="10"/>
  <c r="AE150" i="10"/>
  <c r="AD150" i="10"/>
  <c r="AC150" i="10"/>
  <c r="AB150" i="10"/>
  <c r="AA150" i="10"/>
  <c r="Z150" i="10"/>
  <c r="Y150" i="10"/>
  <c r="X150" i="10"/>
  <c r="W150" i="10"/>
  <c r="V150" i="10"/>
  <c r="U150" i="10"/>
  <c r="T150" i="10"/>
  <c r="S150" i="10"/>
  <c r="R150" i="10"/>
  <c r="Q150" i="10"/>
  <c r="AE149" i="10"/>
  <c r="AD149" i="10"/>
  <c r="AC149" i="10"/>
  <c r="AB149" i="10"/>
  <c r="AA149" i="10"/>
  <c r="Z149" i="10"/>
  <c r="Y149" i="10"/>
  <c r="X149" i="10"/>
  <c r="W149" i="10"/>
  <c r="V149" i="10"/>
  <c r="U149" i="10"/>
  <c r="T149" i="10"/>
  <c r="S149" i="10"/>
  <c r="R149" i="10"/>
  <c r="Q149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AE141" i="10"/>
  <c r="AD141" i="10"/>
  <c r="AC141" i="10"/>
  <c r="AB141" i="10"/>
  <c r="AA141" i="10"/>
  <c r="Z141" i="10"/>
  <c r="Y141" i="10"/>
  <c r="X141" i="10"/>
  <c r="W141" i="10"/>
  <c r="V141" i="10"/>
  <c r="U141" i="10"/>
  <c r="T141" i="10"/>
  <c r="S141" i="10"/>
  <c r="R141" i="10"/>
  <c r="Q141" i="10"/>
  <c r="P141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AE139" i="10"/>
  <c r="AD139" i="10"/>
  <c r="AC139" i="10"/>
  <c r="AB139" i="10"/>
  <c r="AA139" i="10"/>
  <c r="Z139" i="10"/>
  <c r="Y139" i="10"/>
  <c r="X139" i="10"/>
  <c r="W139" i="10"/>
  <c r="V139" i="10"/>
  <c r="U139" i="10"/>
  <c r="T139" i="10"/>
  <c r="S139" i="10"/>
  <c r="R139" i="10"/>
  <c r="Q139" i="10"/>
  <c r="P139" i="10"/>
  <c r="AE138" i="10"/>
  <c r="AD138" i="10"/>
  <c r="AC138" i="10"/>
  <c r="AB138" i="10"/>
  <c r="AA138" i="10"/>
  <c r="Z138" i="10"/>
  <c r="Y138" i="10"/>
  <c r="X138" i="10"/>
  <c r="W138" i="10"/>
  <c r="V138" i="10"/>
  <c r="U138" i="10"/>
  <c r="T138" i="10"/>
  <c r="S138" i="10"/>
  <c r="R138" i="10"/>
  <c r="Q138" i="10"/>
  <c r="P138" i="10"/>
  <c r="AE137" i="10"/>
  <c r="AD137" i="10"/>
  <c r="AC137" i="10"/>
  <c r="AB137" i="10"/>
  <c r="AA137" i="10"/>
  <c r="Z137" i="10"/>
  <c r="Y137" i="10"/>
  <c r="X137" i="10"/>
  <c r="W137" i="10"/>
  <c r="V137" i="10"/>
  <c r="U137" i="10"/>
  <c r="T137" i="10"/>
  <c r="S137" i="10"/>
  <c r="R137" i="10"/>
  <c r="Q137" i="10"/>
  <c r="P137" i="10"/>
  <c r="AE136" i="10"/>
  <c r="AD136" i="10"/>
  <c r="AC136" i="10"/>
  <c r="AB136" i="10"/>
  <c r="AA136" i="10"/>
  <c r="Z136" i="10"/>
  <c r="Y136" i="10"/>
  <c r="X136" i="10"/>
  <c r="W136" i="10"/>
  <c r="V136" i="10"/>
  <c r="U136" i="10"/>
  <c r="T136" i="10"/>
  <c r="S136" i="10"/>
  <c r="R136" i="10"/>
  <c r="Q136" i="10"/>
  <c r="P136" i="10"/>
  <c r="AE135" i="10"/>
  <c r="AD135" i="10"/>
  <c r="AC135" i="10"/>
  <c r="AB135" i="10"/>
  <c r="AA135" i="10"/>
  <c r="Z135" i="10"/>
  <c r="Y135" i="10"/>
  <c r="X135" i="10"/>
  <c r="W135" i="10"/>
  <c r="V135" i="10"/>
  <c r="U135" i="10"/>
  <c r="T135" i="10"/>
  <c r="S135" i="10"/>
  <c r="R135" i="10"/>
  <c r="Q135" i="10"/>
  <c r="P135" i="10"/>
  <c r="AE134" i="10"/>
  <c r="AD134" i="10"/>
  <c r="AC134" i="10"/>
  <c r="AB134" i="10"/>
  <c r="AA134" i="10"/>
  <c r="Z134" i="10"/>
  <c r="Y134" i="10"/>
  <c r="X134" i="10"/>
  <c r="W134" i="10"/>
  <c r="V134" i="10"/>
  <c r="U134" i="10"/>
  <c r="T134" i="10"/>
  <c r="S134" i="10"/>
  <c r="R134" i="10"/>
  <c r="Q134" i="10"/>
  <c r="P134" i="10"/>
  <c r="AE133" i="10"/>
  <c r="AD133" i="10"/>
  <c r="AC133" i="10"/>
  <c r="AB133" i="10"/>
  <c r="AA133" i="10"/>
  <c r="Z133" i="10"/>
  <c r="Y133" i="10"/>
  <c r="X133" i="10"/>
  <c r="W133" i="10"/>
  <c r="V133" i="10"/>
  <c r="U133" i="10"/>
  <c r="T133" i="10"/>
  <c r="S133" i="10"/>
  <c r="R133" i="10"/>
  <c r="Q133" i="10"/>
  <c r="P133" i="10"/>
  <c r="AE132" i="10"/>
  <c r="AD132" i="10"/>
  <c r="AC132" i="10"/>
  <c r="AB132" i="10"/>
  <c r="AA132" i="10"/>
  <c r="Z132" i="10"/>
  <c r="Y132" i="10"/>
  <c r="X132" i="10"/>
  <c r="W132" i="10"/>
  <c r="V132" i="10"/>
  <c r="U132" i="10"/>
  <c r="T132" i="10"/>
  <c r="S132" i="10"/>
  <c r="R132" i="10"/>
  <c r="Q132" i="10"/>
  <c r="P132" i="10"/>
  <c r="AE125" i="10"/>
  <c r="AD125" i="10"/>
  <c r="AC125" i="10"/>
  <c r="AB125" i="10"/>
  <c r="AA125" i="10"/>
  <c r="Z125" i="10"/>
  <c r="Y125" i="10"/>
  <c r="X125" i="10"/>
  <c r="W125" i="10"/>
  <c r="V125" i="10"/>
  <c r="U125" i="10"/>
  <c r="T125" i="10"/>
  <c r="S125" i="10"/>
  <c r="R125" i="10"/>
  <c r="Q125" i="10"/>
  <c r="P125" i="10"/>
  <c r="AE124" i="10"/>
  <c r="AD124" i="10"/>
  <c r="AC124" i="10"/>
  <c r="AB124" i="10"/>
  <c r="AA124" i="10"/>
  <c r="Z124" i="10"/>
  <c r="Y124" i="10"/>
  <c r="X124" i="10"/>
  <c r="W124" i="10"/>
  <c r="V124" i="10"/>
  <c r="U124" i="10"/>
  <c r="T124" i="10"/>
  <c r="S124" i="10"/>
  <c r="R124" i="10"/>
  <c r="Q124" i="10"/>
  <c r="P124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AE122" i="10"/>
  <c r="AD122" i="10"/>
  <c r="AC122" i="10"/>
  <c r="AB122" i="10"/>
  <c r="AA122" i="10"/>
  <c r="Z122" i="10"/>
  <c r="Y122" i="10"/>
  <c r="X122" i="10"/>
  <c r="W122" i="10"/>
  <c r="V122" i="10"/>
  <c r="U122" i="10"/>
  <c r="T122" i="10"/>
  <c r="S122" i="10"/>
  <c r="R122" i="10"/>
  <c r="Q122" i="10"/>
  <c r="P122" i="10"/>
  <c r="AE121" i="10"/>
  <c r="AD121" i="10"/>
  <c r="AC121" i="10"/>
  <c r="AB121" i="10"/>
  <c r="AA121" i="10"/>
  <c r="Z121" i="10"/>
  <c r="Y121" i="10"/>
  <c r="X121" i="10"/>
  <c r="W121" i="10"/>
  <c r="V121" i="10"/>
  <c r="U121" i="10"/>
  <c r="T121" i="10"/>
  <c r="S121" i="10"/>
  <c r="R121" i="10"/>
  <c r="Q121" i="10"/>
  <c r="P121" i="10"/>
  <c r="AE120" i="10"/>
  <c r="AD120" i="10"/>
  <c r="AC120" i="10"/>
  <c r="AB120" i="10"/>
  <c r="AA120" i="10"/>
  <c r="Z120" i="10"/>
  <c r="Y120" i="10"/>
  <c r="X120" i="10"/>
  <c r="W120" i="10"/>
  <c r="V120" i="10"/>
  <c r="U120" i="10"/>
  <c r="T120" i="10"/>
  <c r="S120" i="10"/>
  <c r="R120" i="10"/>
  <c r="Q120" i="10"/>
  <c r="P120" i="10"/>
  <c r="AE119" i="10"/>
  <c r="AD119" i="10"/>
  <c r="AC119" i="10"/>
  <c r="AB119" i="10"/>
  <c r="AA119" i="10"/>
  <c r="Z119" i="10"/>
  <c r="Y119" i="10"/>
  <c r="X119" i="10"/>
  <c r="W119" i="10"/>
  <c r="V119" i="10"/>
  <c r="U119" i="10"/>
  <c r="T119" i="10"/>
  <c r="S119" i="10"/>
  <c r="R119" i="10"/>
  <c r="Q119" i="10"/>
  <c r="P119" i="10"/>
  <c r="AE118" i="10"/>
  <c r="AD118" i="10"/>
  <c r="AC118" i="10"/>
  <c r="AB118" i="10"/>
  <c r="AA118" i="10"/>
  <c r="Z118" i="10"/>
  <c r="Y118" i="10"/>
  <c r="X118" i="10"/>
  <c r="W118" i="10"/>
  <c r="V118" i="10"/>
  <c r="U118" i="10"/>
  <c r="T118" i="10"/>
  <c r="S118" i="10"/>
  <c r="R118" i="10"/>
  <c r="Q118" i="10"/>
  <c r="P118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AE116" i="10"/>
  <c r="AD116" i="10"/>
  <c r="AC116" i="10"/>
  <c r="AB116" i="10"/>
  <c r="AA116" i="10"/>
  <c r="Z116" i="10"/>
  <c r="Y116" i="10"/>
  <c r="X116" i="10"/>
  <c r="W116" i="10"/>
  <c r="V116" i="10"/>
  <c r="U116" i="10"/>
  <c r="T116" i="10"/>
  <c r="S116" i="10"/>
  <c r="R116" i="10"/>
  <c r="Q116" i="10"/>
  <c r="P116" i="10"/>
  <c r="AE109" i="10"/>
  <c r="AD109" i="10"/>
  <c r="AC109" i="10"/>
  <c r="AB109" i="10"/>
  <c r="AA109" i="10"/>
  <c r="Z109" i="10"/>
  <c r="Y109" i="10"/>
  <c r="X109" i="10"/>
  <c r="W109" i="10"/>
  <c r="V109" i="10"/>
  <c r="U109" i="10"/>
  <c r="T109" i="10"/>
  <c r="S109" i="10"/>
  <c r="R109" i="10"/>
  <c r="Q109" i="10"/>
  <c r="P109" i="10"/>
  <c r="AE108" i="10"/>
  <c r="AD108" i="10"/>
  <c r="AC108" i="10"/>
  <c r="AB108" i="10"/>
  <c r="AA108" i="10"/>
  <c r="Z108" i="10"/>
  <c r="Y108" i="10"/>
  <c r="X108" i="10"/>
  <c r="W108" i="10"/>
  <c r="V108" i="10"/>
  <c r="U108" i="10"/>
  <c r="T108" i="10"/>
  <c r="S108" i="10"/>
  <c r="R108" i="10"/>
  <c r="Q108" i="10"/>
  <c r="P108" i="10"/>
  <c r="AE107" i="10"/>
  <c r="AD107" i="10"/>
  <c r="AC107" i="10"/>
  <c r="AB107" i="10"/>
  <c r="AA107" i="10"/>
  <c r="Z107" i="10"/>
  <c r="Y107" i="10"/>
  <c r="X107" i="10"/>
  <c r="W107" i="10"/>
  <c r="V107" i="10"/>
  <c r="U107" i="10"/>
  <c r="T107" i="10"/>
  <c r="S107" i="10"/>
  <c r="R107" i="10"/>
  <c r="Q107" i="10"/>
  <c r="P107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AE105" i="10"/>
  <c r="AD105" i="10"/>
  <c r="AC105" i="10"/>
  <c r="AB105" i="10"/>
  <c r="AA105" i="10"/>
  <c r="Z105" i="10"/>
  <c r="Y105" i="10"/>
  <c r="X105" i="10"/>
  <c r="W105" i="10"/>
  <c r="V105" i="10"/>
  <c r="U105" i="10"/>
  <c r="T105" i="10"/>
  <c r="S105" i="10"/>
  <c r="R105" i="10"/>
  <c r="Q105" i="10"/>
  <c r="P105" i="10"/>
  <c r="AE104" i="10"/>
  <c r="AD104" i="10"/>
  <c r="AC104" i="10"/>
  <c r="AB104" i="10"/>
  <c r="AA104" i="10"/>
  <c r="Z104" i="10"/>
  <c r="Y104" i="10"/>
  <c r="X104" i="10"/>
  <c r="W104" i="10"/>
  <c r="V104" i="10"/>
  <c r="U104" i="10"/>
  <c r="T104" i="10"/>
  <c r="S104" i="10"/>
  <c r="R104" i="10"/>
  <c r="Q104" i="10"/>
  <c r="P104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AE101" i="10"/>
  <c r="AD101" i="10"/>
  <c r="AC101" i="10"/>
  <c r="AB101" i="10"/>
  <c r="AA101" i="10"/>
  <c r="Z101" i="10"/>
  <c r="Y101" i="10"/>
  <c r="X101" i="10"/>
  <c r="W101" i="10"/>
  <c r="V101" i="10"/>
  <c r="U101" i="10"/>
  <c r="T101" i="10"/>
  <c r="S101" i="10"/>
  <c r="R101" i="10"/>
  <c r="Q101" i="10"/>
  <c r="P101" i="10"/>
  <c r="AE100" i="10"/>
  <c r="AD100" i="10"/>
  <c r="AC100" i="10"/>
  <c r="AB100" i="10"/>
  <c r="AA100" i="10"/>
  <c r="Z100" i="10"/>
  <c r="Y100" i="10"/>
  <c r="X100" i="10"/>
  <c r="W100" i="10"/>
  <c r="V100" i="10"/>
  <c r="U100" i="10"/>
  <c r="T100" i="10"/>
  <c r="S100" i="10"/>
  <c r="R100" i="10"/>
  <c r="Q100" i="10"/>
  <c r="P100" i="10"/>
  <c r="AE93" i="10"/>
  <c r="AD93" i="10"/>
  <c r="AC93" i="10"/>
  <c r="AB93" i="10"/>
  <c r="AA93" i="10"/>
  <c r="Z93" i="10"/>
  <c r="Y93" i="10"/>
  <c r="X93" i="10"/>
  <c r="W93" i="10"/>
  <c r="V93" i="10"/>
  <c r="U93" i="10"/>
  <c r="T93" i="10"/>
  <c r="S93" i="10"/>
  <c r="R93" i="10"/>
  <c r="Q93" i="10"/>
  <c r="P93" i="10"/>
  <c r="AE92" i="10"/>
  <c r="AD92" i="10"/>
  <c r="AC92" i="10"/>
  <c r="AB92" i="10"/>
  <c r="AA92" i="10"/>
  <c r="Z92" i="10"/>
  <c r="Y92" i="10"/>
  <c r="X92" i="10"/>
  <c r="W92" i="10"/>
  <c r="V92" i="10"/>
  <c r="U92" i="10"/>
  <c r="T92" i="10"/>
  <c r="S92" i="10"/>
  <c r="R92" i="10"/>
  <c r="Q92" i="10"/>
  <c r="P92" i="10"/>
  <c r="AE91" i="10"/>
  <c r="AD91" i="10"/>
  <c r="AC91" i="10"/>
  <c r="AB91" i="10"/>
  <c r="AA91" i="10"/>
  <c r="Z91" i="10"/>
  <c r="Y91" i="10"/>
  <c r="X91" i="10"/>
  <c r="W91" i="10"/>
  <c r="V91" i="10"/>
  <c r="U91" i="10"/>
  <c r="T91" i="10"/>
  <c r="S91" i="10"/>
  <c r="R91" i="10"/>
  <c r="Q91" i="10"/>
  <c r="P91" i="10"/>
  <c r="AE90" i="10"/>
  <c r="AD90" i="10"/>
  <c r="AC90" i="10"/>
  <c r="AB90" i="10"/>
  <c r="AA90" i="10"/>
  <c r="Z90" i="10"/>
  <c r="Y90" i="10"/>
  <c r="X90" i="10"/>
  <c r="W90" i="10"/>
  <c r="V90" i="10"/>
  <c r="U90" i="10"/>
  <c r="T90" i="10"/>
  <c r="S90" i="10"/>
  <c r="R90" i="10"/>
  <c r="Q90" i="10"/>
  <c r="P90" i="10"/>
  <c r="AE89" i="10"/>
  <c r="AD89" i="10"/>
  <c r="AC89" i="10"/>
  <c r="AB89" i="10"/>
  <c r="AA89" i="10"/>
  <c r="Z89" i="10"/>
  <c r="Y89" i="10"/>
  <c r="X89" i="10"/>
  <c r="W89" i="10"/>
  <c r="V89" i="10"/>
  <c r="U89" i="10"/>
  <c r="T89" i="10"/>
  <c r="S89" i="10"/>
  <c r="R89" i="10"/>
  <c r="Q89" i="10"/>
  <c r="P89" i="10"/>
  <c r="AE88" i="10"/>
  <c r="AD88" i="10"/>
  <c r="AC88" i="10"/>
  <c r="AB88" i="10"/>
  <c r="AA88" i="10"/>
  <c r="Z88" i="10"/>
  <c r="Y88" i="10"/>
  <c r="X88" i="10"/>
  <c r="W88" i="10"/>
  <c r="V88" i="10"/>
  <c r="U88" i="10"/>
  <c r="T88" i="10"/>
  <c r="S88" i="10"/>
  <c r="R88" i="10"/>
  <c r="Q88" i="10"/>
  <c r="P88" i="10"/>
  <c r="AE87" i="10"/>
  <c r="AD87" i="10"/>
  <c r="AC87" i="10"/>
  <c r="AB87" i="10"/>
  <c r="AA87" i="10"/>
  <c r="Z87" i="10"/>
  <c r="Y87" i="10"/>
  <c r="X87" i="10"/>
  <c r="W87" i="10"/>
  <c r="V87" i="10"/>
  <c r="U87" i="10"/>
  <c r="T87" i="10"/>
  <c r="S87" i="10"/>
  <c r="R87" i="10"/>
  <c r="Q87" i="10"/>
  <c r="P87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AE85" i="10"/>
  <c r="AD85" i="10"/>
  <c r="AC85" i="10"/>
  <c r="AB85" i="10"/>
  <c r="AA85" i="10"/>
  <c r="Z85" i="10"/>
  <c r="Y85" i="10"/>
  <c r="X85" i="10"/>
  <c r="W85" i="10"/>
  <c r="V85" i="10"/>
  <c r="U85" i="10"/>
  <c r="T85" i="10"/>
  <c r="S85" i="10"/>
  <c r="R85" i="10"/>
  <c r="Q85" i="10"/>
  <c r="P85" i="10"/>
  <c r="AE84" i="10"/>
  <c r="AD84" i="10"/>
  <c r="AC84" i="10"/>
  <c r="AB84" i="10"/>
  <c r="AA84" i="10"/>
  <c r="Z84" i="10"/>
  <c r="Y84" i="10"/>
  <c r="X84" i="10"/>
  <c r="W84" i="10"/>
  <c r="V84" i="10"/>
  <c r="U84" i="10"/>
  <c r="T84" i="10"/>
  <c r="S84" i="10"/>
  <c r="R84" i="10"/>
  <c r="Q84" i="10"/>
  <c r="P84" i="10"/>
  <c r="AE77" i="10"/>
  <c r="AD77" i="10"/>
  <c r="AC77" i="10"/>
  <c r="AB77" i="10"/>
  <c r="AA77" i="10"/>
  <c r="Z77" i="10"/>
  <c r="Y77" i="10"/>
  <c r="X77" i="10"/>
  <c r="W77" i="10"/>
  <c r="V77" i="10"/>
  <c r="U77" i="10"/>
  <c r="T77" i="10"/>
  <c r="S77" i="10"/>
  <c r="R77" i="10"/>
  <c r="Q77" i="10"/>
  <c r="P77" i="10"/>
  <c r="AE76" i="10"/>
  <c r="AD76" i="10"/>
  <c r="AC76" i="10"/>
  <c r="AB76" i="10"/>
  <c r="AA76" i="10"/>
  <c r="Z76" i="10"/>
  <c r="Y76" i="10"/>
  <c r="X76" i="10"/>
  <c r="W76" i="10"/>
  <c r="V76" i="10"/>
  <c r="U76" i="10"/>
  <c r="T76" i="10"/>
  <c r="S76" i="10"/>
  <c r="R76" i="10"/>
  <c r="Q76" i="10"/>
  <c r="P76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AE74" i="10"/>
  <c r="AD74" i="10"/>
  <c r="AC74" i="10"/>
  <c r="AB74" i="10"/>
  <c r="AA74" i="10"/>
  <c r="Z74" i="10"/>
  <c r="Y74" i="10"/>
  <c r="X74" i="10"/>
  <c r="W74" i="10"/>
  <c r="V74" i="10"/>
  <c r="U74" i="10"/>
  <c r="T74" i="10"/>
  <c r="S74" i="10"/>
  <c r="R74" i="10"/>
  <c r="Q74" i="10"/>
  <c r="P74" i="10"/>
  <c r="AE73" i="10"/>
  <c r="AD73" i="10"/>
  <c r="AC73" i="10"/>
  <c r="AB73" i="10"/>
  <c r="AA73" i="10"/>
  <c r="Z73" i="10"/>
  <c r="Y73" i="10"/>
  <c r="X73" i="10"/>
  <c r="W73" i="10"/>
  <c r="V73" i="10"/>
  <c r="U73" i="10"/>
  <c r="T73" i="10"/>
  <c r="S73" i="10"/>
  <c r="R73" i="10"/>
  <c r="Q73" i="10"/>
  <c r="P73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AE71" i="10"/>
  <c r="AD71" i="10"/>
  <c r="AC71" i="10"/>
  <c r="AB71" i="10"/>
  <c r="AA71" i="10"/>
  <c r="Z71" i="10"/>
  <c r="Y71" i="10"/>
  <c r="X71" i="10"/>
  <c r="W71" i="10"/>
  <c r="V71" i="10"/>
  <c r="U71" i="10"/>
  <c r="T71" i="10"/>
  <c r="S71" i="10"/>
  <c r="R71" i="10"/>
  <c r="Q71" i="10"/>
  <c r="P71" i="10"/>
  <c r="AE70" i="10"/>
  <c r="AD70" i="10"/>
  <c r="AC70" i="10"/>
  <c r="AB70" i="10"/>
  <c r="AA70" i="10"/>
  <c r="Z70" i="10"/>
  <c r="Y70" i="10"/>
  <c r="X70" i="10"/>
  <c r="W70" i="10"/>
  <c r="V70" i="10"/>
  <c r="U70" i="10"/>
  <c r="T70" i="10"/>
  <c r="S70" i="10"/>
  <c r="R70" i="10"/>
  <c r="Q70" i="10"/>
  <c r="P70" i="10"/>
  <c r="AE69" i="10"/>
  <c r="AD69" i="10"/>
  <c r="AC69" i="10"/>
  <c r="AB69" i="10"/>
  <c r="AA69" i="10"/>
  <c r="Z69" i="10"/>
  <c r="Y69" i="10"/>
  <c r="X69" i="10"/>
  <c r="W69" i="10"/>
  <c r="V69" i="10"/>
  <c r="U69" i="10"/>
  <c r="T69" i="10"/>
  <c r="S69" i="10"/>
  <c r="R69" i="10"/>
  <c r="Q69" i="10"/>
  <c r="P69" i="10"/>
  <c r="AE68" i="10"/>
  <c r="AD68" i="10"/>
  <c r="AC68" i="10"/>
  <c r="AB68" i="10"/>
  <c r="AA68" i="10"/>
  <c r="Z68" i="10"/>
  <c r="Y68" i="10"/>
  <c r="X68" i="10"/>
  <c r="W68" i="10"/>
  <c r="V68" i="10"/>
  <c r="U68" i="10"/>
  <c r="T68" i="10"/>
  <c r="S68" i="10"/>
  <c r="R68" i="10"/>
  <c r="Q68" i="10"/>
  <c r="P68" i="10"/>
  <c r="AE61" i="10"/>
  <c r="AD61" i="10"/>
  <c r="AC61" i="10"/>
  <c r="AB61" i="10"/>
  <c r="AA61" i="10"/>
  <c r="Z61" i="10"/>
  <c r="Y61" i="10"/>
  <c r="X61" i="10"/>
  <c r="W61" i="10"/>
  <c r="V61" i="10"/>
  <c r="U61" i="10"/>
  <c r="T61" i="10"/>
  <c r="S61" i="10"/>
  <c r="R61" i="10"/>
  <c r="Q61" i="10"/>
  <c r="P61" i="10"/>
  <c r="AE60" i="10"/>
  <c r="AD60" i="10"/>
  <c r="AC60" i="10"/>
  <c r="AB60" i="10"/>
  <c r="AA60" i="10"/>
  <c r="Z60" i="10"/>
  <c r="Y60" i="10"/>
  <c r="X60" i="10"/>
  <c r="W60" i="10"/>
  <c r="V60" i="10"/>
  <c r="U60" i="10"/>
  <c r="T60" i="10"/>
  <c r="S60" i="10"/>
  <c r="R60" i="10"/>
  <c r="Q60" i="10"/>
  <c r="P60" i="10"/>
  <c r="AE59" i="10"/>
  <c r="AD59" i="10"/>
  <c r="AC59" i="10"/>
  <c r="AB59" i="10"/>
  <c r="AA59" i="10"/>
  <c r="Z59" i="10"/>
  <c r="Y59" i="10"/>
  <c r="X59" i="10"/>
  <c r="W59" i="10"/>
  <c r="V59" i="10"/>
  <c r="U59" i="10"/>
  <c r="T59" i="10"/>
  <c r="S59" i="10"/>
  <c r="R59" i="10"/>
  <c r="Q59" i="10"/>
  <c r="P59" i="10"/>
  <c r="AE58" i="10"/>
  <c r="AD58" i="10"/>
  <c r="AC58" i="10"/>
  <c r="AB58" i="10"/>
  <c r="AA58" i="10"/>
  <c r="Z58" i="10"/>
  <c r="Y58" i="10"/>
  <c r="X58" i="10"/>
  <c r="W58" i="10"/>
  <c r="V58" i="10"/>
  <c r="U58" i="10"/>
  <c r="T58" i="10"/>
  <c r="S58" i="10"/>
  <c r="R58" i="10"/>
  <c r="Q58" i="10"/>
  <c r="P58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AE56" i="10"/>
  <c r="AD56" i="10"/>
  <c r="AC56" i="10"/>
  <c r="AB56" i="10"/>
  <c r="AA56" i="10"/>
  <c r="Z56" i="10"/>
  <c r="Y56" i="10"/>
  <c r="X56" i="10"/>
  <c r="W56" i="10"/>
  <c r="V56" i="10"/>
  <c r="U56" i="10"/>
  <c r="T56" i="10"/>
  <c r="S56" i="10"/>
  <c r="R56" i="10"/>
  <c r="Q56" i="10"/>
  <c r="P56" i="10"/>
  <c r="AE55" i="10"/>
  <c r="AD55" i="10"/>
  <c r="AC55" i="10"/>
  <c r="AB55" i="10"/>
  <c r="AA55" i="10"/>
  <c r="Z55" i="10"/>
  <c r="Y55" i="10"/>
  <c r="X55" i="10"/>
  <c r="W55" i="10"/>
  <c r="V55" i="10"/>
  <c r="U55" i="10"/>
  <c r="T55" i="10"/>
  <c r="S55" i="10"/>
  <c r="R55" i="10"/>
  <c r="Q55" i="10"/>
  <c r="P55" i="10"/>
  <c r="AE54" i="10"/>
  <c r="AD54" i="10"/>
  <c r="AC54" i="10"/>
  <c r="AB54" i="10"/>
  <c r="AA54" i="10"/>
  <c r="Z54" i="10"/>
  <c r="Y54" i="10"/>
  <c r="X54" i="10"/>
  <c r="W54" i="10"/>
  <c r="V54" i="10"/>
  <c r="U54" i="10"/>
  <c r="T54" i="10"/>
  <c r="S54" i="10"/>
  <c r="R54" i="10"/>
  <c r="Q54" i="10"/>
  <c r="P54" i="10"/>
  <c r="AE53" i="10"/>
  <c r="AD53" i="10"/>
  <c r="AC53" i="10"/>
  <c r="AB53" i="10"/>
  <c r="AA53" i="10"/>
  <c r="Z53" i="10"/>
  <c r="Y53" i="10"/>
  <c r="X53" i="10"/>
  <c r="W53" i="10"/>
  <c r="V53" i="10"/>
  <c r="U53" i="10"/>
  <c r="T53" i="10"/>
  <c r="S53" i="10"/>
  <c r="R53" i="10"/>
  <c r="Q53" i="10"/>
  <c r="P53" i="10"/>
  <c r="AE52" i="10"/>
  <c r="AD52" i="10"/>
  <c r="AC52" i="10"/>
  <c r="AB52" i="10"/>
  <c r="AA52" i="10"/>
  <c r="Z52" i="10"/>
  <c r="Y52" i="10"/>
  <c r="X52" i="10"/>
  <c r="W52" i="10"/>
  <c r="V52" i="10"/>
  <c r="U52" i="10"/>
  <c r="T52" i="10"/>
  <c r="S52" i="10"/>
  <c r="R52" i="10"/>
  <c r="Q52" i="10"/>
  <c r="P52" i="10"/>
  <c r="AE45" i="10"/>
  <c r="AD45" i="10"/>
  <c r="AC45" i="10"/>
  <c r="AB45" i="10"/>
  <c r="AA45" i="10"/>
  <c r="Z45" i="10"/>
  <c r="Y45" i="10"/>
  <c r="X45" i="10"/>
  <c r="W45" i="10"/>
  <c r="V45" i="10"/>
  <c r="U45" i="10"/>
  <c r="T45" i="10"/>
  <c r="S45" i="10"/>
  <c r="R45" i="10"/>
  <c r="Q45" i="10"/>
  <c r="P45" i="10"/>
  <c r="AE44" i="10"/>
  <c r="AD44" i="10"/>
  <c r="AC44" i="10"/>
  <c r="AB44" i="10"/>
  <c r="AA44" i="10"/>
  <c r="Z44" i="10"/>
  <c r="Y44" i="10"/>
  <c r="X44" i="10"/>
  <c r="W44" i="10"/>
  <c r="V44" i="10"/>
  <c r="U44" i="10"/>
  <c r="T44" i="10"/>
  <c r="S44" i="10"/>
  <c r="R44" i="10"/>
  <c r="Q44" i="10"/>
  <c r="P44" i="10"/>
  <c r="AE43" i="10"/>
  <c r="AD43" i="10"/>
  <c r="AC43" i="10"/>
  <c r="AB43" i="10"/>
  <c r="AA43" i="10"/>
  <c r="Z43" i="10"/>
  <c r="Y43" i="10"/>
  <c r="X43" i="10"/>
  <c r="W43" i="10"/>
  <c r="V43" i="10"/>
  <c r="U43" i="10"/>
  <c r="T43" i="10"/>
  <c r="S43" i="10"/>
  <c r="R43" i="10"/>
  <c r="Q43" i="10"/>
  <c r="P43" i="10"/>
  <c r="AE42" i="10"/>
  <c r="AD42" i="10"/>
  <c r="AC42" i="10"/>
  <c r="AB42" i="10"/>
  <c r="AA42" i="10"/>
  <c r="Z42" i="10"/>
  <c r="Y42" i="10"/>
  <c r="X42" i="10"/>
  <c r="W42" i="10"/>
  <c r="V42" i="10"/>
  <c r="U42" i="10"/>
  <c r="T42" i="10"/>
  <c r="S42" i="10"/>
  <c r="R42" i="10"/>
  <c r="Q42" i="10"/>
  <c r="P42" i="10"/>
  <c r="AE41" i="10"/>
  <c r="AD41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Q41" i="10"/>
  <c r="P41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C4" i="10"/>
  <c r="AB4" i="10"/>
  <c r="AA4" i="10"/>
  <c r="Z4" i="10"/>
  <c r="Y4" i="10"/>
  <c r="X4" i="10"/>
  <c r="W4" i="10"/>
  <c r="V4" i="10"/>
  <c r="AE4" i="10"/>
  <c r="AD4" i="10"/>
  <c r="U4" i="10"/>
  <c r="T4" i="10"/>
  <c r="S4" i="10"/>
  <c r="R4" i="10"/>
  <c r="AM10" i="21" l="1"/>
  <c r="AM23" i="21" s="1"/>
  <c r="AM22" i="21"/>
  <c r="Q4" i="10"/>
  <c r="P189" i="10" l="1"/>
  <c r="O189" i="10"/>
  <c r="N189" i="10"/>
  <c r="M189" i="10"/>
  <c r="L189" i="10"/>
  <c r="K189" i="10"/>
  <c r="J189" i="10"/>
  <c r="I189" i="10"/>
  <c r="H189" i="10"/>
  <c r="G189" i="10"/>
  <c r="F189" i="10"/>
  <c r="E189" i="10"/>
  <c r="P188" i="10"/>
  <c r="O188" i="10"/>
  <c r="N188" i="10"/>
  <c r="M188" i="10"/>
  <c r="L188" i="10"/>
  <c r="K188" i="10"/>
  <c r="J188" i="10"/>
  <c r="I188" i="10"/>
  <c r="H188" i="10"/>
  <c r="G188" i="10"/>
  <c r="F188" i="10"/>
  <c r="E188" i="10"/>
  <c r="P187" i="10"/>
  <c r="O187" i="10"/>
  <c r="N187" i="10"/>
  <c r="M187" i="10"/>
  <c r="L187" i="10"/>
  <c r="K187" i="10"/>
  <c r="J187" i="10"/>
  <c r="I187" i="10"/>
  <c r="H187" i="10"/>
  <c r="G187" i="10"/>
  <c r="F187" i="10"/>
  <c r="E187" i="10"/>
  <c r="P186" i="10"/>
  <c r="O186" i="10"/>
  <c r="N186" i="10"/>
  <c r="M186" i="10"/>
  <c r="L186" i="10"/>
  <c r="K186" i="10"/>
  <c r="J186" i="10"/>
  <c r="I186" i="10"/>
  <c r="H186" i="10"/>
  <c r="G186" i="10"/>
  <c r="F186" i="10"/>
  <c r="E186" i="10"/>
  <c r="P185" i="10"/>
  <c r="O185" i="10"/>
  <c r="N185" i="10"/>
  <c r="M185" i="10"/>
  <c r="L185" i="10"/>
  <c r="K185" i="10"/>
  <c r="J185" i="10"/>
  <c r="I185" i="10"/>
  <c r="H185" i="10"/>
  <c r="G185" i="10"/>
  <c r="F185" i="10"/>
  <c r="E185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P183" i="10"/>
  <c r="O183" i="10"/>
  <c r="N183" i="10"/>
  <c r="M183" i="10"/>
  <c r="L183" i="10"/>
  <c r="K183" i="10"/>
  <c r="J183" i="10"/>
  <c r="I183" i="10"/>
  <c r="H183" i="10"/>
  <c r="G183" i="10"/>
  <c r="F183" i="10"/>
  <c r="E183" i="10"/>
  <c r="P182" i="10"/>
  <c r="O182" i="10"/>
  <c r="N182" i="10"/>
  <c r="M182" i="10"/>
  <c r="L182" i="10"/>
  <c r="K182" i="10"/>
  <c r="J182" i="10"/>
  <c r="I182" i="10"/>
  <c r="H182" i="10"/>
  <c r="G182" i="10"/>
  <c r="F182" i="10"/>
  <c r="E182" i="10"/>
  <c r="P181" i="10"/>
  <c r="O181" i="10"/>
  <c r="N181" i="10"/>
  <c r="M181" i="10"/>
  <c r="L181" i="10"/>
  <c r="K181" i="10"/>
  <c r="J181" i="10"/>
  <c r="I181" i="10"/>
  <c r="H181" i="10"/>
  <c r="G181" i="10"/>
  <c r="F181" i="10"/>
  <c r="E181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P173" i="10"/>
  <c r="O173" i="10"/>
  <c r="N173" i="10"/>
  <c r="M173" i="10"/>
  <c r="L173" i="10"/>
  <c r="K173" i="10"/>
  <c r="J173" i="10"/>
  <c r="I173" i="10"/>
  <c r="H173" i="10"/>
  <c r="G173" i="10"/>
  <c r="F173" i="10"/>
  <c r="E173" i="10"/>
  <c r="P172" i="10"/>
  <c r="O172" i="10"/>
  <c r="N172" i="10"/>
  <c r="M172" i="10"/>
  <c r="L172" i="10"/>
  <c r="K172" i="10"/>
  <c r="J172" i="10"/>
  <c r="I172" i="10"/>
  <c r="H172" i="10"/>
  <c r="G172" i="10"/>
  <c r="F172" i="10"/>
  <c r="E172" i="10"/>
  <c r="P171" i="10"/>
  <c r="O171" i="10"/>
  <c r="N171" i="10"/>
  <c r="M171" i="10"/>
  <c r="L171" i="10"/>
  <c r="K171" i="10"/>
  <c r="J171" i="10"/>
  <c r="I171" i="10"/>
  <c r="H171" i="10"/>
  <c r="G171" i="10"/>
  <c r="F171" i="10"/>
  <c r="E171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P169" i="10"/>
  <c r="O169" i="10"/>
  <c r="N169" i="10"/>
  <c r="M169" i="10"/>
  <c r="L169" i="10"/>
  <c r="K169" i="10"/>
  <c r="J169" i="10"/>
  <c r="I169" i="10"/>
  <c r="H169" i="10"/>
  <c r="G169" i="10"/>
  <c r="F169" i="10"/>
  <c r="E169" i="10"/>
  <c r="P168" i="10"/>
  <c r="O168" i="10"/>
  <c r="N168" i="10"/>
  <c r="M168" i="10"/>
  <c r="L168" i="10"/>
  <c r="K168" i="10"/>
  <c r="J168" i="10"/>
  <c r="I168" i="10"/>
  <c r="H168" i="10"/>
  <c r="G168" i="10"/>
  <c r="F168" i="10"/>
  <c r="E168" i="10"/>
  <c r="P167" i="10"/>
  <c r="O167" i="10"/>
  <c r="N167" i="10"/>
  <c r="M167" i="10"/>
  <c r="L167" i="10"/>
  <c r="K167" i="10"/>
  <c r="J167" i="10"/>
  <c r="I167" i="10"/>
  <c r="H167" i="10"/>
  <c r="G167" i="10"/>
  <c r="F167" i="10"/>
  <c r="E167" i="10"/>
  <c r="P166" i="10"/>
  <c r="O166" i="10"/>
  <c r="N166" i="10"/>
  <c r="M166" i="10"/>
  <c r="L166" i="10"/>
  <c r="K166" i="10"/>
  <c r="J166" i="10"/>
  <c r="I166" i="10"/>
  <c r="H166" i="10"/>
  <c r="G166" i="10"/>
  <c r="F166" i="10"/>
  <c r="E166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P164" i="10"/>
  <c r="O164" i="10"/>
  <c r="N164" i="10"/>
  <c r="M164" i="10"/>
  <c r="L164" i="10"/>
  <c r="K164" i="10"/>
  <c r="J164" i="10"/>
  <c r="I164" i="10"/>
  <c r="H164" i="10"/>
  <c r="G164" i="10"/>
  <c r="F164" i="10"/>
  <c r="E164" i="10"/>
  <c r="P157" i="10"/>
  <c r="O157" i="10"/>
  <c r="N157" i="10"/>
  <c r="M157" i="10"/>
  <c r="L157" i="10"/>
  <c r="K157" i="10"/>
  <c r="J157" i="10"/>
  <c r="I157" i="10"/>
  <c r="H157" i="10"/>
  <c r="G157" i="10"/>
  <c r="F157" i="10"/>
  <c r="E157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P155" i="10"/>
  <c r="O155" i="10"/>
  <c r="N155" i="10"/>
  <c r="M155" i="10"/>
  <c r="L155" i="10"/>
  <c r="K155" i="10"/>
  <c r="J155" i="10"/>
  <c r="I155" i="10"/>
  <c r="H155" i="10"/>
  <c r="G155" i="10"/>
  <c r="F155" i="10"/>
  <c r="E155" i="10"/>
  <c r="P154" i="10"/>
  <c r="O154" i="10"/>
  <c r="N154" i="10"/>
  <c r="M154" i="10"/>
  <c r="L154" i="10"/>
  <c r="K154" i="10"/>
  <c r="J154" i="10"/>
  <c r="I154" i="10"/>
  <c r="H154" i="10"/>
  <c r="G154" i="10"/>
  <c r="F154" i="10"/>
  <c r="E154" i="10"/>
  <c r="P153" i="10"/>
  <c r="O153" i="10"/>
  <c r="N153" i="10"/>
  <c r="M153" i="10"/>
  <c r="L153" i="10"/>
  <c r="K153" i="10"/>
  <c r="J153" i="10"/>
  <c r="I153" i="10"/>
  <c r="H153" i="10"/>
  <c r="G153" i="10"/>
  <c r="F153" i="10"/>
  <c r="E153" i="10"/>
  <c r="P152" i="10"/>
  <c r="O152" i="10"/>
  <c r="N152" i="10"/>
  <c r="M152" i="10"/>
  <c r="L152" i="10"/>
  <c r="K152" i="10"/>
  <c r="J152" i="10"/>
  <c r="I152" i="10"/>
  <c r="H152" i="10"/>
  <c r="G152" i="10"/>
  <c r="F152" i="10"/>
  <c r="E152" i="10"/>
  <c r="P151" i="10"/>
  <c r="O151" i="10"/>
  <c r="N151" i="10"/>
  <c r="M151" i="10"/>
  <c r="L151" i="10"/>
  <c r="K151" i="10"/>
  <c r="J151" i="10"/>
  <c r="I151" i="10"/>
  <c r="H151" i="10"/>
  <c r="G151" i="10"/>
  <c r="F151" i="10"/>
  <c r="E151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P149" i="10"/>
  <c r="O149" i="10"/>
  <c r="N149" i="10"/>
  <c r="M149" i="10"/>
  <c r="L149" i="10"/>
  <c r="K149" i="10"/>
  <c r="J149" i="10"/>
  <c r="I149" i="10"/>
  <c r="H149" i="10"/>
  <c r="G149" i="10"/>
  <c r="F149" i="10"/>
  <c r="E149" i="10"/>
  <c r="P148" i="10"/>
  <c r="O148" i="10"/>
  <c r="N148" i="10"/>
  <c r="M148" i="10"/>
  <c r="L148" i="10"/>
  <c r="K148" i="10"/>
  <c r="J148" i="10"/>
  <c r="I148" i="10"/>
  <c r="H148" i="10"/>
  <c r="G148" i="10"/>
  <c r="F148" i="10"/>
  <c r="E148" i="10"/>
  <c r="O141" i="10"/>
  <c r="N141" i="10"/>
  <c r="M141" i="10"/>
  <c r="L141" i="10"/>
  <c r="K141" i="10"/>
  <c r="J141" i="10"/>
  <c r="I141" i="10"/>
  <c r="H141" i="10"/>
  <c r="G141" i="10"/>
  <c r="F141" i="10"/>
  <c r="E141" i="10"/>
  <c r="O140" i="10"/>
  <c r="N140" i="10"/>
  <c r="M140" i="10"/>
  <c r="L140" i="10"/>
  <c r="K140" i="10"/>
  <c r="J140" i="10"/>
  <c r="I140" i="10"/>
  <c r="H140" i="10"/>
  <c r="G140" i="10"/>
  <c r="F140" i="10"/>
  <c r="E140" i="10"/>
  <c r="O139" i="10"/>
  <c r="N139" i="10"/>
  <c r="M139" i="10"/>
  <c r="L139" i="10"/>
  <c r="K139" i="10"/>
  <c r="J139" i="10"/>
  <c r="I139" i="10"/>
  <c r="H139" i="10"/>
  <c r="G139" i="10"/>
  <c r="F139" i="10"/>
  <c r="E139" i="10"/>
  <c r="O138" i="10"/>
  <c r="N138" i="10"/>
  <c r="M138" i="10"/>
  <c r="L138" i="10"/>
  <c r="K138" i="10"/>
  <c r="J138" i="10"/>
  <c r="I138" i="10"/>
  <c r="H138" i="10"/>
  <c r="G138" i="10"/>
  <c r="F138" i="10"/>
  <c r="E138" i="10"/>
  <c r="O137" i="10"/>
  <c r="N137" i="10"/>
  <c r="M137" i="10"/>
  <c r="L137" i="10"/>
  <c r="K137" i="10"/>
  <c r="J137" i="10"/>
  <c r="I137" i="10"/>
  <c r="H137" i="10"/>
  <c r="G137" i="10"/>
  <c r="F137" i="10"/>
  <c r="E137" i="10"/>
  <c r="O136" i="10"/>
  <c r="N136" i="10"/>
  <c r="M136" i="10"/>
  <c r="L136" i="10"/>
  <c r="K136" i="10"/>
  <c r="J136" i="10"/>
  <c r="I136" i="10"/>
  <c r="H136" i="10"/>
  <c r="G136" i="10"/>
  <c r="F136" i="10"/>
  <c r="E136" i="10"/>
  <c r="O135" i="10"/>
  <c r="N135" i="10"/>
  <c r="M135" i="10"/>
  <c r="L135" i="10"/>
  <c r="K135" i="10"/>
  <c r="J135" i="10"/>
  <c r="I135" i="10"/>
  <c r="H135" i="10"/>
  <c r="G135" i="10"/>
  <c r="F135" i="10"/>
  <c r="E135" i="10"/>
  <c r="O134" i="10"/>
  <c r="N134" i="10"/>
  <c r="M134" i="10"/>
  <c r="L134" i="10"/>
  <c r="K134" i="10"/>
  <c r="J134" i="10"/>
  <c r="I134" i="10"/>
  <c r="H134" i="10"/>
  <c r="G134" i="10"/>
  <c r="F134" i="10"/>
  <c r="E134" i="10"/>
  <c r="O133" i="10"/>
  <c r="N133" i="10"/>
  <c r="M133" i="10"/>
  <c r="L133" i="10"/>
  <c r="K133" i="10"/>
  <c r="J133" i="10"/>
  <c r="I133" i="10"/>
  <c r="H133" i="10"/>
  <c r="G133" i="10"/>
  <c r="F133" i="10"/>
  <c r="E133" i="10"/>
  <c r="O132" i="10"/>
  <c r="N132" i="10"/>
  <c r="M132" i="10"/>
  <c r="L132" i="10"/>
  <c r="K132" i="10"/>
  <c r="J132" i="10"/>
  <c r="I132" i="10"/>
  <c r="H132" i="10"/>
  <c r="G132" i="10"/>
  <c r="F132" i="10"/>
  <c r="E132" i="10"/>
  <c r="O125" i="10"/>
  <c r="N125" i="10"/>
  <c r="M125" i="10"/>
  <c r="L125" i="10"/>
  <c r="K125" i="10"/>
  <c r="J125" i="10"/>
  <c r="I125" i="10"/>
  <c r="H125" i="10"/>
  <c r="G125" i="10"/>
  <c r="F125" i="10"/>
  <c r="E125" i="10"/>
  <c r="O124" i="10"/>
  <c r="N124" i="10"/>
  <c r="M124" i="10"/>
  <c r="L124" i="10"/>
  <c r="K124" i="10"/>
  <c r="J124" i="10"/>
  <c r="I124" i="10"/>
  <c r="H124" i="10"/>
  <c r="G124" i="10"/>
  <c r="F124" i="10"/>
  <c r="E124" i="10"/>
  <c r="O123" i="10"/>
  <c r="N123" i="10"/>
  <c r="M123" i="10"/>
  <c r="L123" i="10"/>
  <c r="K123" i="10"/>
  <c r="J123" i="10"/>
  <c r="I123" i="10"/>
  <c r="H123" i="10"/>
  <c r="G123" i="10"/>
  <c r="F123" i="10"/>
  <c r="E123" i="10"/>
  <c r="O122" i="10"/>
  <c r="N122" i="10"/>
  <c r="M122" i="10"/>
  <c r="L122" i="10"/>
  <c r="K122" i="10"/>
  <c r="J122" i="10"/>
  <c r="I122" i="10"/>
  <c r="H122" i="10"/>
  <c r="G122" i="10"/>
  <c r="F122" i="10"/>
  <c r="E122" i="10"/>
  <c r="O121" i="10"/>
  <c r="N121" i="10"/>
  <c r="M121" i="10"/>
  <c r="L121" i="10"/>
  <c r="K121" i="10"/>
  <c r="J121" i="10"/>
  <c r="I121" i="10"/>
  <c r="H121" i="10"/>
  <c r="G121" i="10"/>
  <c r="F121" i="10"/>
  <c r="E121" i="10"/>
  <c r="O120" i="10"/>
  <c r="N120" i="10"/>
  <c r="M120" i="10"/>
  <c r="L120" i="10"/>
  <c r="K120" i="10"/>
  <c r="J120" i="10"/>
  <c r="I120" i="10"/>
  <c r="H120" i="10"/>
  <c r="G120" i="10"/>
  <c r="F120" i="10"/>
  <c r="E120" i="10"/>
  <c r="O119" i="10"/>
  <c r="N119" i="10"/>
  <c r="M119" i="10"/>
  <c r="L119" i="10"/>
  <c r="K119" i="10"/>
  <c r="J119" i="10"/>
  <c r="I119" i="10"/>
  <c r="H119" i="10"/>
  <c r="G119" i="10"/>
  <c r="F119" i="10"/>
  <c r="E119" i="10"/>
  <c r="O118" i="10"/>
  <c r="N118" i="10"/>
  <c r="M118" i="10"/>
  <c r="L118" i="10"/>
  <c r="K118" i="10"/>
  <c r="J118" i="10"/>
  <c r="I118" i="10"/>
  <c r="H118" i="10"/>
  <c r="G118" i="10"/>
  <c r="F118" i="10"/>
  <c r="E118" i="10"/>
  <c r="O117" i="10"/>
  <c r="N117" i="10"/>
  <c r="M117" i="10"/>
  <c r="L117" i="10"/>
  <c r="K117" i="10"/>
  <c r="J117" i="10"/>
  <c r="I117" i="10"/>
  <c r="H117" i="10"/>
  <c r="G117" i="10"/>
  <c r="F117" i="10"/>
  <c r="E117" i="10"/>
  <c r="O116" i="10"/>
  <c r="N116" i="10"/>
  <c r="M116" i="10"/>
  <c r="L116" i="10"/>
  <c r="K116" i="10"/>
  <c r="J116" i="10"/>
  <c r="I116" i="10"/>
  <c r="H116" i="10"/>
  <c r="G116" i="10"/>
  <c r="F116" i="10"/>
  <c r="E116" i="10"/>
  <c r="O109" i="10"/>
  <c r="N109" i="10"/>
  <c r="M109" i="10"/>
  <c r="L109" i="10"/>
  <c r="K109" i="10"/>
  <c r="J109" i="10"/>
  <c r="I109" i="10"/>
  <c r="H109" i="10"/>
  <c r="G109" i="10"/>
  <c r="F109" i="10"/>
  <c r="E109" i="10"/>
  <c r="O108" i="10"/>
  <c r="N108" i="10"/>
  <c r="M108" i="10"/>
  <c r="L108" i="10"/>
  <c r="K108" i="10"/>
  <c r="J108" i="10"/>
  <c r="I108" i="10"/>
  <c r="H108" i="10"/>
  <c r="G108" i="10"/>
  <c r="F108" i="10"/>
  <c r="E108" i="10"/>
  <c r="O107" i="10"/>
  <c r="N107" i="10"/>
  <c r="M107" i="10"/>
  <c r="L107" i="10"/>
  <c r="K107" i="10"/>
  <c r="J107" i="10"/>
  <c r="I107" i="10"/>
  <c r="H107" i="10"/>
  <c r="G107" i="10"/>
  <c r="F107" i="10"/>
  <c r="E107" i="10"/>
  <c r="O106" i="10"/>
  <c r="N106" i="10"/>
  <c r="M106" i="10"/>
  <c r="L106" i="10"/>
  <c r="K106" i="10"/>
  <c r="J106" i="10"/>
  <c r="I106" i="10"/>
  <c r="H106" i="10"/>
  <c r="G106" i="10"/>
  <c r="F106" i="10"/>
  <c r="E106" i="10"/>
  <c r="O105" i="10"/>
  <c r="N105" i="10"/>
  <c r="M105" i="10"/>
  <c r="L105" i="10"/>
  <c r="K105" i="10"/>
  <c r="J105" i="10"/>
  <c r="I105" i="10"/>
  <c r="H105" i="10"/>
  <c r="G105" i="10"/>
  <c r="F105" i="10"/>
  <c r="E105" i="10"/>
  <c r="O104" i="10"/>
  <c r="N104" i="10"/>
  <c r="M104" i="10"/>
  <c r="L104" i="10"/>
  <c r="K104" i="10"/>
  <c r="J104" i="10"/>
  <c r="I104" i="10"/>
  <c r="H104" i="10"/>
  <c r="G104" i="10"/>
  <c r="F104" i="10"/>
  <c r="E104" i="10"/>
  <c r="O103" i="10"/>
  <c r="N103" i="10"/>
  <c r="M103" i="10"/>
  <c r="L103" i="10"/>
  <c r="K103" i="10"/>
  <c r="J103" i="10"/>
  <c r="I103" i="10"/>
  <c r="H103" i="10"/>
  <c r="G103" i="10"/>
  <c r="F103" i="10"/>
  <c r="E103" i="10"/>
  <c r="O102" i="10"/>
  <c r="N102" i="10"/>
  <c r="M102" i="10"/>
  <c r="L102" i="10"/>
  <c r="K102" i="10"/>
  <c r="J102" i="10"/>
  <c r="I102" i="10"/>
  <c r="H102" i="10"/>
  <c r="G102" i="10"/>
  <c r="F102" i="10"/>
  <c r="E102" i="10"/>
  <c r="O101" i="10"/>
  <c r="N101" i="10"/>
  <c r="M101" i="10"/>
  <c r="L101" i="10"/>
  <c r="K101" i="10"/>
  <c r="J101" i="10"/>
  <c r="I101" i="10"/>
  <c r="H101" i="10"/>
  <c r="G101" i="10"/>
  <c r="F101" i="10"/>
  <c r="E101" i="10"/>
  <c r="O100" i="10"/>
  <c r="N100" i="10"/>
  <c r="M100" i="10"/>
  <c r="L100" i="10"/>
  <c r="K100" i="10"/>
  <c r="J100" i="10"/>
  <c r="I100" i="10"/>
  <c r="H100" i="10"/>
  <c r="G100" i="10"/>
  <c r="F100" i="10"/>
  <c r="E100" i="10"/>
  <c r="O93" i="10"/>
  <c r="N93" i="10"/>
  <c r="M93" i="10"/>
  <c r="L93" i="10"/>
  <c r="K93" i="10"/>
  <c r="J93" i="10"/>
  <c r="I93" i="10"/>
  <c r="H93" i="10"/>
  <c r="G93" i="10"/>
  <c r="F93" i="10"/>
  <c r="E93" i="10"/>
  <c r="O92" i="10"/>
  <c r="N92" i="10"/>
  <c r="M92" i="10"/>
  <c r="L92" i="10"/>
  <c r="K92" i="10"/>
  <c r="J92" i="10"/>
  <c r="I92" i="10"/>
  <c r="H92" i="10"/>
  <c r="G92" i="10"/>
  <c r="F92" i="10"/>
  <c r="E92" i="10"/>
  <c r="O91" i="10"/>
  <c r="N91" i="10"/>
  <c r="M91" i="10"/>
  <c r="L91" i="10"/>
  <c r="K91" i="10"/>
  <c r="J91" i="10"/>
  <c r="I91" i="10"/>
  <c r="H91" i="10"/>
  <c r="G91" i="10"/>
  <c r="F91" i="10"/>
  <c r="E91" i="10"/>
  <c r="O90" i="10"/>
  <c r="N90" i="10"/>
  <c r="M90" i="10"/>
  <c r="L90" i="10"/>
  <c r="K90" i="10"/>
  <c r="J90" i="10"/>
  <c r="I90" i="10"/>
  <c r="H90" i="10"/>
  <c r="G90" i="10"/>
  <c r="F90" i="10"/>
  <c r="E90" i="10"/>
  <c r="O89" i="10"/>
  <c r="N89" i="10"/>
  <c r="M89" i="10"/>
  <c r="L89" i="10"/>
  <c r="K89" i="10"/>
  <c r="J89" i="10"/>
  <c r="I89" i="10"/>
  <c r="H89" i="10"/>
  <c r="G89" i="10"/>
  <c r="F89" i="10"/>
  <c r="E89" i="10"/>
  <c r="O88" i="10"/>
  <c r="N88" i="10"/>
  <c r="M88" i="10"/>
  <c r="L88" i="10"/>
  <c r="K88" i="10"/>
  <c r="J88" i="10"/>
  <c r="I88" i="10"/>
  <c r="H88" i="10"/>
  <c r="G88" i="10"/>
  <c r="F88" i="10"/>
  <c r="E88" i="10"/>
  <c r="O87" i="10"/>
  <c r="N87" i="10"/>
  <c r="M87" i="10"/>
  <c r="L87" i="10"/>
  <c r="K87" i="10"/>
  <c r="J87" i="10"/>
  <c r="I87" i="10"/>
  <c r="H87" i="10"/>
  <c r="G87" i="10"/>
  <c r="F87" i="10"/>
  <c r="E87" i="10"/>
  <c r="O86" i="10"/>
  <c r="N86" i="10"/>
  <c r="M86" i="10"/>
  <c r="L86" i="10"/>
  <c r="K86" i="10"/>
  <c r="J86" i="10"/>
  <c r="I86" i="10"/>
  <c r="H86" i="10"/>
  <c r="G86" i="10"/>
  <c r="F86" i="10"/>
  <c r="E86" i="10"/>
  <c r="O85" i="10"/>
  <c r="N85" i="10"/>
  <c r="M85" i="10"/>
  <c r="L85" i="10"/>
  <c r="K85" i="10"/>
  <c r="J85" i="10"/>
  <c r="I85" i="10"/>
  <c r="H85" i="10"/>
  <c r="G85" i="10"/>
  <c r="F85" i="10"/>
  <c r="E85" i="10"/>
  <c r="O84" i="10"/>
  <c r="N84" i="10"/>
  <c r="M84" i="10"/>
  <c r="L84" i="10"/>
  <c r="K84" i="10"/>
  <c r="J84" i="10"/>
  <c r="I84" i="10"/>
  <c r="H84" i="10"/>
  <c r="G84" i="10"/>
  <c r="F84" i="10"/>
  <c r="E84" i="10"/>
  <c r="O77" i="10"/>
  <c r="N77" i="10"/>
  <c r="M77" i="10"/>
  <c r="L77" i="10"/>
  <c r="K77" i="10"/>
  <c r="J77" i="10"/>
  <c r="I77" i="10"/>
  <c r="H77" i="10"/>
  <c r="G77" i="10"/>
  <c r="F77" i="10"/>
  <c r="E77" i="10"/>
  <c r="O76" i="10"/>
  <c r="N76" i="10"/>
  <c r="M76" i="10"/>
  <c r="L76" i="10"/>
  <c r="K76" i="10"/>
  <c r="J76" i="10"/>
  <c r="I76" i="10"/>
  <c r="H76" i="10"/>
  <c r="G76" i="10"/>
  <c r="F76" i="10"/>
  <c r="E76" i="10"/>
  <c r="O75" i="10"/>
  <c r="N75" i="10"/>
  <c r="M75" i="10"/>
  <c r="L75" i="10"/>
  <c r="K75" i="10"/>
  <c r="J75" i="10"/>
  <c r="I75" i="10"/>
  <c r="H75" i="10"/>
  <c r="G75" i="10"/>
  <c r="F75" i="10"/>
  <c r="E75" i="10"/>
  <c r="O74" i="10"/>
  <c r="N74" i="10"/>
  <c r="M74" i="10"/>
  <c r="L74" i="10"/>
  <c r="K74" i="10"/>
  <c r="J74" i="10"/>
  <c r="I74" i="10"/>
  <c r="H74" i="10"/>
  <c r="G74" i="10"/>
  <c r="F74" i="10"/>
  <c r="E74" i="10"/>
  <c r="O73" i="10"/>
  <c r="N73" i="10"/>
  <c r="M73" i="10"/>
  <c r="L73" i="10"/>
  <c r="K73" i="10"/>
  <c r="J73" i="10"/>
  <c r="I73" i="10"/>
  <c r="H73" i="10"/>
  <c r="G73" i="10"/>
  <c r="F73" i="10"/>
  <c r="E73" i="10"/>
  <c r="O72" i="10"/>
  <c r="N72" i="10"/>
  <c r="M72" i="10"/>
  <c r="L72" i="10"/>
  <c r="K72" i="10"/>
  <c r="J72" i="10"/>
  <c r="I72" i="10"/>
  <c r="H72" i="10"/>
  <c r="G72" i="10"/>
  <c r="F72" i="10"/>
  <c r="E72" i="10"/>
  <c r="O71" i="10"/>
  <c r="N71" i="10"/>
  <c r="M71" i="10"/>
  <c r="L71" i="10"/>
  <c r="K71" i="10"/>
  <c r="J71" i="10"/>
  <c r="I71" i="10"/>
  <c r="H71" i="10"/>
  <c r="G71" i="10"/>
  <c r="F71" i="10"/>
  <c r="E71" i="10"/>
  <c r="O70" i="10"/>
  <c r="N70" i="10"/>
  <c r="M70" i="10"/>
  <c r="L70" i="10"/>
  <c r="K70" i="10"/>
  <c r="J70" i="10"/>
  <c r="I70" i="10"/>
  <c r="H70" i="10"/>
  <c r="G70" i="10"/>
  <c r="F70" i="10"/>
  <c r="E70" i="10"/>
  <c r="O69" i="10"/>
  <c r="N69" i="10"/>
  <c r="M69" i="10"/>
  <c r="L69" i="10"/>
  <c r="K69" i="10"/>
  <c r="J69" i="10"/>
  <c r="I69" i="10"/>
  <c r="H69" i="10"/>
  <c r="G69" i="10"/>
  <c r="F69" i="10"/>
  <c r="E69" i="10"/>
  <c r="O68" i="10"/>
  <c r="N68" i="10"/>
  <c r="M68" i="10"/>
  <c r="L68" i="10"/>
  <c r="K68" i="10"/>
  <c r="J68" i="10"/>
  <c r="I68" i="10"/>
  <c r="H68" i="10"/>
  <c r="G68" i="10"/>
  <c r="F68" i="10"/>
  <c r="E68" i="10"/>
  <c r="O61" i="10"/>
  <c r="N61" i="10"/>
  <c r="M61" i="10"/>
  <c r="L61" i="10"/>
  <c r="K61" i="10"/>
  <c r="J61" i="10"/>
  <c r="I61" i="10"/>
  <c r="H61" i="10"/>
  <c r="G61" i="10"/>
  <c r="F61" i="10"/>
  <c r="E61" i="10"/>
  <c r="O60" i="10"/>
  <c r="N60" i="10"/>
  <c r="M60" i="10"/>
  <c r="L60" i="10"/>
  <c r="K60" i="10"/>
  <c r="J60" i="10"/>
  <c r="I60" i="10"/>
  <c r="H60" i="10"/>
  <c r="G60" i="10"/>
  <c r="F60" i="10"/>
  <c r="E60" i="10"/>
  <c r="O59" i="10"/>
  <c r="N59" i="10"/>
  <c r="M59" i="10"/>
  <c r="L59" i="10"/>
  <c r="K59" i="10"/>
  <c r="J59" i="10"/>
  <c r="I59" i="10"/>
  <c r="H59" i="10"/>
  <c r="G59" i="10"/>
  <c r="F59" i="10"/>
  <c r="E59" i="10"/>
  <c r="O58" i="10"/>
  <c r="N58" i="10"/>
  <c r="M58" i="10"/>
  <c r="L58" i="10"/>
  <c r="K58" i="10"/>
  <c r="J58" i="10"/>
  <c r="I58" i="10"/>
  <c r="H58" i="10"/>
  <c r="G58" i="10"/>
  <c r="F58" i="10"/>
  <c r="E58" i="10"/>
  <c r="O57" i="10"/>
  <c r="N57" i="10"/>
  <c r="M57" i="10"/>
  <c r="L57" i="10"/>
  <c r="K57" i="10"/>
  <c r="J57" i="10"/>
  <c r="I57" i="10"/>
  <c r="H57" i="10"/>
  <c r="G57" i="10"/>
  <c r="F57" i="10"/>
  <c r="E57" i="10"/>
  <c r="O56" i="10"/>
  <c r="N56" i="10"/>
  <c r="M56" i="10"/>
  <c r="L56" i="10"/>
  <c r="K56" i="10"/>
  <c r="J56" i="10"/>
  <c r="I56" i="10"/>
  <c r="H56" i="10"/>
  <c r="G56" i="10"/>
  <c r="F56" i="10"/>
  <c r="E56" i="10"/>
  <c r="O55" i="10"/>
  <c r="N55" i="10"/>
  <c r="M55" i="10"/>
  <c r="L55" i="10"/>
  <c r="K55" i="10"/>
  <c r="J55" i="10"/>
  <c r="I55" i="10"/>
  <c r="H55" i="10"/>
  <c r="G55" i="10"/>
  <c r="F55" i="10"/>
  <c r="E55" i="10"/>
  <c r="O54" i="10"/>
  <c r="N54" i="10"/>
  <c r="M54" i="10"/>
  <c r="L54" i="10"/>
  <c r="K54" i="10"/>
  <c r="J54" i="10"/>
  <c r="I54" i="10"/>
  <c r="H54" i="10"/>
  <c r="G54" i="10"/>
  <c r="F54" i="10"/>
  <c r="E54" i="10"/>
  <c r="O53" i="10"/>
  <c r="N53" i="10"/>
  <c r="M53" i="10"/>
  <c r="L53" i="10"/>
  <c r="K53" i="10"/>
  <c r="J53" i="10"/>
  <c r="I53" i="10"/>
  <c r="H53" i="10"/>
  <c r="G53" i="10"/>
  <c r="F53" i="10"/>
  <c r="E53" i="10"/>
  <c r="O52" i="10"/>
  <c r="N52" i="10"/>
  <c r="M52" i="10"/>
  <c r="L52" i="10"/>
  <c r="K52" i="10"/>
  <c r="J52" i="10"/>
  <c r="I52" i="10"/>
  <c r="H52" i="10"/>
  <c r="G52" i="10"/>
  <c r="F52" i="10"/>
  <c r="E52" i="10"/>
  <c r="O45" i="10"/>
  <c r="N45" i="10"/>
  <c r="M45" i="10"/>
  <c r="L45" i="10"/>
  <c r="K45" i="10"/>
  <c r="J45" i="10"/>
  <c r="I45" i="10"/>
  <c r="H45" i="10"/>
  <c r="G45" i="10"/>
  <c r="F45" i="10"/>
  <c r="E45" i="10"/>
  <c r="O44" i="10"/>
  <c r="N44" i="10"/>
  <c r="M44" i="10"/>
  <c r="L44" i="10"/>
  <c r="K44" i="10"/>
  <c r="J44" i="10"/>
  <c r="I44" i="10"/>
  <c r="H44" i="10"/>
  <c r="G44" i="10"/>
  <c r="F44" i="10"/>
  <c r="E44" i="10"/>
  <c r="O43" i="10"/>
  <c r="N43" i="10"/>
  <c r="M43" i="10"/>
  <c r="L43" i="10"/>
  <c r="K43" i="10"/>
  <c r="J43" i="10"/>
  <c r="I43" i="10"/>
  <c r="H43" i="10"/>
  <c r="G43" i="10"/>
  <c r="F43" i="10"/>
  <c r="E43" i="10"/>
  <c r="O42" i="10"/>
  <c r="N42" i="10"/>
  <c r="M42" i="10"/>
  <c r="L42" i="10"/>
  <c r="K42" i="10"/>
  <c r="J42" i="10"/>
  <c r="I42" i="10"/>
  <c r="H42" i="10"/>
  <c r="G42" i="10"/>
  <c r="F42" i="10"/>
  <c r="E42" i="10"/>
  <c r="O41" i="10"/>
  <c r="N41" i="10"/>
  <c r="M41" i="10"/>
  <c r="L41" i="10"/>
  <c r="K41" i="10"/>
  <c r="J41" i="10"/>
  <c r="I41" i="10"/>
  <c r="H41" i="10"/>
  <c r="G41" i="10"/>
  <c r="F41" i="10"/>
  <c r="E41" i="10"/>
  <c r="O40" i="10"/>
  <c r="N40" i="10"/>
  <c r="M40" i="10"/>
  <c r="L40" i="10"/>
  <c r="K40" i="10"/>
  <c r="J40" i="10"/>
  <c r="I40" i="10"/>
  <c r="H40" i="10"/>
  <c r="G40" i="10"/>
  <c r="F40" i="10"/>
  <c r="E40" i="10"/>
  <c r="O39" i="10"/>
  <c r="N39" i="10"/>
  <c r="M39" i="10"/>
  <c r="L39" i="10"/>
  <c r="K39" i="10"/>
  <c r="J39" i="10"/>
  <c r="I39" i="10"/>
  <c r="H39" i="10"/>
  <c r="G39" i="10"/>
  <c r="F39" i="10"/>
  <c r="E39" i="10"/>
  <c r="O38" i="10"/>
  <c r="N38" i="10"/>
  <c r="M38" i="10"/>
  <c r="L38" i="10"/>
  <c r="K38" i="10"/>
  <c r="J38" i="10"/>
  <c r="I38" i="10"/>
  <c r="H38" i="10"/>
  <c r="G38" i="10"/>
  <c r="F38" i="10"/>
  <c r="E38" i="10"/>
  <c r="O37" i="10"/>
  <c r="N37" i="10"/>
  <c r="M37" i="10"/>
  <c r="L37" i="10"/>
  <c r="K37" i="10"/>
  <c r="J37" i="10"/>
  <c r="I37" i="10"/>
  <c r="H37" i="10"/>
  <c r="G37" i="10"/>
  <c r="F37" i="10"/>
  <c r="E37" i="10"/>
  <c r="O36" i="10"/>
  <c r="N36" i="10"/>
  <c r="M36" i="10"/>
  <c r="L36" i="10"/>
  <c r="K36" i="10"/>
  <c r="J36" i="10"/>
  <c r="I36" i="10"/>
  <c r="H36" i="10"/>
  <c r="G36" i="10"/>
  <c r="F36" i="10"/>
  <c r="E36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P5" i="10"/>
  <c r="P6" i="10"/>
  <c r="P7" i="10"/>
  <c r="P8" i="10"/>
  <c r="P9" i="10"/>
  <c r="P10" i="10"/>
  <c r="P11" i="10"/>
  <c r="P12" i="10"/>
  <c r="P13" i="10"/>
  <c r="O5" i="10"/>
  <c r="O6" i="10"/>
  <c r="O7" i="10"/>
  <c r="O8" i="10"/>
  <c r="O9" i="10"/>
  <c r="O10" i="10"/>
  <c r="O11" i="10"/>
  <c r="O12" i="10"/>
  <c r="O13" i="10"/>
  <c r="N5" i="10"/>
  <c r="N6" i="10"/>
  <c r="N7" i="10"/>
  <c r="N8" i="10"/>
  <c r="N9" i="10"/>
  <c r="N10" i="10"/>
  <c r="N11" i="10"/>
  <c r="N12" i="10"/>
  <c r="N13" i="10"/>
  <c r="M5" i="10"/>
  <c r="M6" i="10"/>
  <c r="M7" i="10"/>
  <c r="M8" i="10"/>
  <c r="M9" i="10"/>
  <c r="M10" i="10"/>
  <c r="M11" i="10"/>
  <c r="M12" i="10"/>
  <c r="M13" i="10"/>
  <c r="P4" i="10"/>
  <c r="O4" i="10"/>
  <c r="N4" i="10"/>
  <c r="X30" i="10" l="1"/>
  <c r="W30" i="10"/>
  <c r="W32" i="21" s="1"/>
  <c r="V46" i="10"/>
  <c r="V48" i="21" s="1"/>
  <c r="T62" i="10"/>
  <c r="T64" i="21" s="1"/>
  <c r="W62" i="10"/>
  <c r="W64" i="21" s="1"/>
  <c r="N78" i="10"/>
  <c r="Z78" i="10"/>
  <c r="T94" i="10"/>
  <c r="W94" i="10"/>
  <c r="Z110" i="10"/>
  <c r="P126" i="10"/>
  <c r="AB126" i="10"/>
  <c r="W126" i="10"/>
  <c r="N142" i="10"/>
  <c r="T30" i="10"/>
  <c r="T32" i="21" s="1"/>
  <c r="O30" i="10"/>
  <c r="O32" i="21" s="1"/>
  <c r="AA30" i="10"/>
  <c r="AA32" i="21" s="1"/>
  <c r="N46" i="10"/>
  <c r="N48" i="21" s="1"/>
  <c r="Z46" i="10"/>
  <c r="Z48" i="21" s="1"/>
  <c r="P62" i="10"/>
  <c r="P64" i="21" s="1"/>
  <c r="AB62" i="10"/>
  <c r="AB64" i="21" s="1"/>
  <c r="O62" i="10"/>
  <c r="O64" i="21" s="1"/>
  <c r="AE62" i="10"/>
  <c r="AE64" i="21" s="1"/>
  <c r="R78" i="10"/>
  <c r="AD78" i="10"/>
  <c r="P94" i="10"/>
  <c r="AB94" i="10"/>
  <c r="S94" i="10"/>
  <c r="AE94" i="10"/>
  <c r="R110" i="10"/>
  <c r="AD110" i="10"/>
  <c r="T126" i="10"/>
  <c r="S126" i="10"/>
  <c r="AE126" i="10"/>
  <c r="R142" i="10"/>
  <c r="AD142" i="10"/>
  <c r="I158" i="10"/>
  <c r="I159" i="10" s="1"/>
  <c r="M158" i="10"/>
  <c r="Q158" i="10"/>
  <c r="U158" i="10"/>
  <c r="Y158" i="10"/>
  <c r="AC158" i="10"/>
  <c r="I190" i="10"/>
  <c r="I191" i="10" s="1"/>
  <c r="M190" i="10"/>
  <c r="Q190" i="10"/>
  <c r="U190" i="10"/>
  <c r="Y190" i="10"/>
  <c r="AC190" i="10"/>
  <c r="P30" i="10"/>
  <c r="P32" i="21" s="1"/>
  <c r="AB30" i="10"/>
  <c r="S30" i="10"/>
  <c r="S32" i="21" s="1"/>
  <c r="AE30" i="10"/>
  <c r="R46" i="10"/>
  <c r="R48" i="21" s="1"/>
  <c r="AD46" i="10"/>
  <c r="AD48" i="21" s="1"/>
  <c r="X62" i="10"/>
  <c r="X64" i="21" s="1"/>
  <c r="S62" i="10"/>
  <c r="S64" i="21" s="1"/>
  <c r="AA62" i="10"/>
  <c r="AA64" i="21" s="1"/>
  <c r="V78" i="10"/>
  <c r="X94" i="10"/>
  <c r="O94" i="10"/>
  <c r="AA94" i="10"/>
  <c r="N110" i="10"/>
  <c r="V110" i="10"/>
  <c r="X126" i="10"/>
  <c r="O126" i="10"/>
  <c r="AA126" i="10"/>
  <c r="V142" i="10"/>
  <c r="Z142" i="10"/>
  <c r="M30" i="10"/>
  <c r="M32" i="21" s="1"/>
  <c r="U30" i="10"/>
  <c r="U32" i="21" s="1"/>
  <c r="AC30" i="10"/>
  <c r="I62" i="10"/>
  <c r="M62" i="10"/>
  <c r="M64" i="21" s="1"/>
  <c r="Q62" i="10"/>
  <c r="Q64" i="21" s="1"/>
  <c r="U62" i="10"/>
  <c r="U64" i="21" s="1"/>
  <c r="Y62" i="10"/>
  <c r="Y64" i="21" s="1"/>
  <c r="AC62" i="10"/>
  <c r="AC64" i="21" s="1"/>
  <c r="I94" i="10"/>
  <c r="I95" i="10" s="1"/>
  <c r="M94" i="10"/>
  <c r="Q94" i="10"/>
  <c r="U94" i="10"/>
  <c r="Y94" i="10"/>
  <c r="AC94" i="10"/>
  <c r="I126" i="10"/>
  <c r="I127" i="10" s="1"/>
  <c r="M126" i="10"/>
  <c r="Q126" i="10"/>
  <c r="U126" i="10"/>
  <c r="Y126" i="10"/>
  <c r="AC126" i="10"/>
  <c r="I30" i="10"/>
  <c r="Q30" i="10"/>
  <c r="Q32" i="21" s="1"/>
  <c r="Y30" i="10"/>
  <c r="Y32" i="21" s="1"/>
  <c r="N30" i="10"/>
  <c r="N32" i="21" s="1"/>
  <c r="R30" i="10"/>
  <c r="R32" i="21" s="1"/>
  <c r="V30" i="10"/>
  <c r="Z30" i="10"/>
  <c r="Z32" i="21" s="1"/>
  <c r="AD30" i="10"/>
  <c r="P46" i="10"/>
  <c r="P48" i="21" s="1"/>
  <c r="T46" i="10"/>
  <c r="T48" i="21" s="1"/>
  <c r="X46" i="10"/>
  <c r="X48" i="21" s="1"/>
  <c r="AB46" i="10"/>
  <c r="AB48" i="21" s="1"/>
  <c r="O46" i="10"/>
  <c r="O48" i="21" s="1"/>
  <c r="S46" i="10"/>
  <c r="S48" i="21" s="1"/>
  <c r="W46" i="10"/>
  <c r="W48" i="21" s="1"/>
  <c r="AA46" i="10"/>
  <c r="AA48" i="21" s="1"/>
  <c r="AE46" i="10"/>
  <c r="AE48" i="21" s="1"/>
  <c r="N62" i="10"/>
  <c r="N64" i="21" s="1"/>
  <c r="R62" i="10"/>
  <c r="R64" i="21" s="1"/>
  <c r="V62" i="10"/>
  <c r="V64" i="21" s="1"/>
  <c r="Z62" i="10"/>
  <c r="Z64" i="21" s="1"/>
  <c r="AD62" i="10"/>
  <c r="AD64" i="21" s="1"/>
  <c r="P78" i="10"/>
  <c r="T78" i="10"/>
  <c r="X78" i="10"/>
  <c r="AB78" i="10"/>
  <c r="O78" i="10"/>
  <c r="S78" i="10"/>
  <c r="W78" i="10"/>
  <c r="AA78" i="10"/>
  <c r="AE78" i="10"/>
  <c r="N94" i="10"/>
  <c r="R94" i="10"/>
  <c r="V94" i="10"/>
  <c r="Z94" i="10"/>
  <c r="AD94" i="10"/>
  <c r="P110" i="10"/>
  <c r="T110" i="10"/>
  <c r="X110" i="10"/>
  <c r="AB110" i="10"/>
  <c r="O110" i="10"/>
  <c r="S110" i="10"/>
  <c r="W110" i="10"/>
  <c r="AA110" i="10"/>
  <c r="AE110" i="10"/>
  <c r="N126" i="10"/>
  <c r="R126" i="10"/>
  <c r="V126" i="10"/>
  <c r="Z126" i="10"/>
  <c r="AD126" i="10"/>
  <c r="P142" i="10"/>
  <c r="T142" i="10"/>
  <c r="X142" i="10"/>
  <c r="AB142" i="10"/>
  <c r="O142" i="10"/>
  <c r="S142" i="10"/>
  <c r="W142" i="10"/>
  <c r="AA142" i="10"/>
  <c r="AE142" i="10"/>
  <c r="M46" i="10"/>
  <c r="M48" i="21" s="1"/>
  <c r="Q46" i="10"/>
  <c r="Q48" i="21" s="1"/>
  <c r="U46" i="10"/>
  <c r="U48" i="21" s="1"/>
  <c r="Y46" i="10"/>
  <c r="Y48" i="21" s="1"/>
  <c r="AC46" i="10"/>
  <c r="AC48" i="21" s="1"/>
  <c r="M78" i="10"/>
  <c r="Q78" i="10"/>
  <c r="U78" i="10"/>
  <c r="Y78" i="10"/>
  <c r="AC78" i="10"/>
  <c r="M110" i="10"/>
  <c r="Q110" i="10"/>
  <c r="U110" i="10"/>
  <c r="Y110" i="10"/>
  <c r="AC110" i="10"/>
  <c r="M142" i="10"/>
  <c r="Q142" i="10"/>
  <c r="U142" i="10"/>
  <c r="Y142" i="10"/>
  <c r="AC142" i="10"/>
  <c r="N158" i="10"/>
  <c r="R158" i="10"/>
  <c r="V158" i="10"/>
  <c r="Z158" i="10"/>
  <c r="AD158" i="10"/>
  <c r="P174" i="10"/>
  <c r="T174" i="10"/>
  <c r="X174" i="10"/>
  <c r="AB174" i="10"/>
  <c r="O174" i="10"/>
  <c r="S174" i="10"/>
  <c r="W174" i="10"/>
  <c r="AA174" i="10"/>
  <c r="AE174" i="10"/>
  <c r="N190" i="10"/>
  <c r="R190" i="10"/>
  <c r="V190" i="10"/>
  <c r="Z190" i="10"/>
  <c r="AD190" i="10"/>
  <c r="M174" i="10"/>
  <c r="Q174" i="10"/>
  <c r="U174" i="10"/>
  <c r="Y174" i="10"/>
  <c r="AC174" i="10"/>
  <c r="P158" i="10"/>
  <c r="T158" i="10"/>
  <c r="X158" i="10"/>
  <c r="AB158" i="10"/>
  <c r="O158" i="10"/>
  <c r="S158" i="10"/>
  <c r="W158" i="10"/>
  <c r="AA158" i="10"/>
  <c r="AE158" i="10"/>
  <c r="N174" i="10"/>
  <c r="R174" i="10"/>
  <c r="V174" i="10"/>
  <c r="Z174" i="10"/>
  <c r="AD174" i="10"/>
  <c r="P190" i="10"/>
  <c r="T190" i="10"/>
  <c r="X190" i="10"/>
  <c r="AB190" i="10"/>
  <c r="O190" i="10"/>
  <c r="S190" i="10"/>
  <c r="W190" i="10"/>
  <c r="AA190" i="10"/>
  <c r="AE190" i="10"/>
  <c r="F30" i="10"/>
  <c r="J30" i="10"/>
  <c r="H46" i="10"/>
  <c r="L46" i="10"/>
  <c r="L48" i="21" s="1"/>
  <c r="G46" i="10"/>
  <c r="K46" i="10"/>
  <c r="F62" i="10"/>
  <c r="J62" i="10"/>
  <c r="H78" i="10"/>
  <c r="H79" i="10" s="1"/>
  <c r="L78" i="10"/>
  <c r="G78" i="10"/>
  <c r="G79" i="10" s="1"/>
  <c r="K78" i="10"/>
  <c r="K79" i="10" s="1"/>
  <c r="F94" i="10"/>
  <c r="F95" i="10" s="1"/>
  <c r="J94" i="10"/>
  <c r="J95" i="10" s="1"/>
  <c r="H110" i="10"/>
  <c r="H111" i="10" s="1"/>
  <c r="L110" i="10"/>
  <c r="G110" i="10"/>
  <c r="G111" i="10" s="1"/>
  <c r="K110" i="10"/>
  <c r="K111" i="10" s="1"/>
  <c r="F126" i="10"/>
  <c r="F127" i="10" s="1"/>
  <c r="J126" i="10"/>
  <c r="J127" i="10" s="1"/>
  <c r="H142" i="10"/>
  <c r="H143" i="10" s="1"/>
  <c r="L142" i="10"/>
  <c r="G142" i="10"/>
  <c r="G143" i="10" s="1"/>
  <c r="K142" i="10"/>
  <c r="K143" i="10" s="1"/>
  <c r="F158" i="10"/>
  <c r="F159" i="10" s="1"/>
  <c r="J158" i="10"/>
  <c r="J159" i="10" s="1"/>
  <c r="H174" i="10"/>
  <c r="H175" i="10" s="1"/>
  <c r="L174" i="10"/>
  <c r="G174" i="10"/>
  <c r="G175" i="10" s="1"/>
  <c r="K174" i="10"/>
  <c r="K175" i="10" s="1"/>
  <c r="F190" i="10"/>
  <c r="F191" i="10" s="1"/>
  <c r="J190" i="10"/>
  <c r="J191" i="10" s="1"/>
  <c r="I46" i="10"/>
  <c r="I78" i="10"/>
  <c r="I79" i="10" s="1"/>
  <c r="I110" i="10"/>
  <c r="I111" i="10" s="1"/>
  <c r="I142" i="10"/>
  <c r="I143" i="10" s="1"/>
  <c r="I174" i="10"/>
  <c r="I175" i="10" s="1"/>
  <c r="H30" i="10"/>
  <c r="L30" i="10"/>
  <c r="L32" i="21" s="1"/>
  <c r="G30" i="10"/>
  <c r="K30" i="10"/>
  <c r="F46" i="10"/>
  <c r="J46" i="10"/>
  <c r="H62" i="10"/>
  <c r="L62" i="10"/>
  <c r="L64" i="21" s="1"/>
  <c r="G62" i="10"/>
  <c r="K62" i="10"/>
  <c r="F78" i="10"/>
  <c r="F79" i="10" s="1"/>
  <c r="J78" i="10"/>
  <c r="J79" i="10" s="1"/>
  <c r="H94" i="10"/>
  <c r="H95" i="10" s="1"/>
  <c r="L94" i="10"/>
  <c r="G94" i="10"/>
  <c r="G95" i="10" s="1"/>
  <c r="K94" i="10"/>
  <c r="K95" i="10" s="1"/>
  <c r="F110" i="10"/>
  <c r="F111" i="10" s="1"/>
  <c r="J110" i="10"/>
  <c r="J111" i="10" s="1"/>
  <c r="H126" i="10"/>
  <c r="H127" i="10" s="1"/>
  <c r="L126" i="10"/>
  <c r="G126" i="10"/>
  <c r="G127" i="10" s="1"/>
  <c r="K126" i="10"/>
  <c r="K127" i="10" s="1"/>
  <c r="F142" i="10"/>
  <c r="F143" i="10" s="1"/>
  <c r="J142" i="10"/>
  <c r="J143" i="10" s="1"/>
  <c r="H158" i="10"/>
  <c r="H159" i="10" s="1"/>
  <c r="L158" i="10"/>
  <c r="G158" i="10"/>
  <c r="G159" i="10" s="1"/>
  <c r="K158" i="10"/>
  <c r="K159" i="10" s="1"/>
  <c r="F174" i="10"/>
  <c r="F175" i="10" s="1"/>
  <c r="J174" i="10"/>
  <c r="J175" i="10" s="1"/>
  <c r="H190" i="10"/>
  <c r="H191" i="10" s="1"/>
  <c r="L190" i="10"/>
  <c r="G190" i="10"/>
  <c r="G191" i="10" s="1"/>
  <c r="K190" i="10"/>
  <c r="K191" i="10" s="1"/>
  <c r="AC14" i="10"/>
  <c r="AC16" i="21" s="1"/>
  <c r="Y14" i="10"/>
  <c r="Q14" i="10"/>
  <c r="U14" i="10"/>
  <c r="N14" i="10"/>
  <c r="AE14" i="10"/>
  <c r="AA14" i="10"/>
  <c r="W14" i="10"/>
  <c r="S14" i="10"/>
  <c r="O14" i="10"/>
  <c r="AD14" i="10"/>
  <c r="AD16" i="21" s="1"/>
  <c r="Z14" i="10"/>
  <c r="Z16" i="21" s="1"/>
  <c r="V14" i="10"/>
  <c r="V16" i="21" s="1"/>
  <c r="R14" i="10"/>
  <c r="AB14" i="10"/>
  <c r="AB16" i="21" s="1"/>
  <c r="X14" i="10"/>
  <c r="X16" i="21" s="1"/>
  <c r="T14" i="10"/>
  <c r="P14" i="10"/>
  <c r="M4" i="10"/>
  <c r="M14" i="10" s="1"/>
  <c r="L4" i="10"/>
  <c r="AR42" i="10" l="1"/>
  <c r="AK42" i="10" s="1"/>
  <c r="AN42" i="10" s="1"/>
  <c r="G47" i="10"/>
  <c r="G48" i="21"/>
  <c r="J47" i="10"/>
  <c r="J48" i="21"/>
  <c r="H47" i="10"/>
  <c r="H48" i="21"/>
  <c r="F47" i="10"/>
  <c r="F48" i="21"/>
  <c r="K47" i="10"/>
  <c r="K48" i="21"/>
  <c r="AR33" i="10"/>
  <c r="AK33" i="10" s="1"/>
  <c r="AN33" i="10" s="1"/>
  <c r="AR35" i="10"/>
  <c r="AK35" i="10" s="1"/>
  <c r="AN35" i="10" s="1"/>
  <c r="AR32" i="10"/>
  <c r="AK32" i="10" s="1"/>
  <c r="AN32" i="10" s="1"/>
  <c r="I47" i="10"/>
  <c r="I48" i="21"/>
  <c r="AR48" i="10"/>
  <c r="AK48" i="10" s="1"/>
  <c r="AN48" i="10" s="1"/>
  <c r="AE16" i="21"/>
  <c r="K31" i="10"/>
  <c r="K32" i="21"/>
  <c r="F31" i="10"/>
  <c r="F32" i="21"/>
  <c r="G31" i="10"/>
  <c r="G32" i="21"/>
  <c r="I31" i="10"/>
  <c r="I32" i="21"/>
  <c r="H31" i="10"/>
  <c r="H32" i="21"/>
  <c r="J31" i="10"/>
  <c r="J32" i="21"/>
  <c r="AR36" i="10"/>
  <c r="AK36" i="10" s="1"/>
  <c r="AN36" i="10" s="1"/>
  <c r="AR46" i="10"/>
  <c r="AK46" i="10" s="1"/>
  <c r="AN46" i="10" s="1"/>
  <c r="AR40" i="10"/>
  <c r="AK40" i="10" s="1"/>
  <c r="AN40" i="10" s="1"/>
  <c r="AR38" i="10"/>
  <c r="AK38" i="10" s="1"/>
  <c r="AN38" i="10" s="1"/>
  <c r="AR37" i="10"/>
  <c r="AK37" i="10" s="1"/>
  <c r="AN37" i="10" s="1"/>
  <c r="AR30" i="10"/>
  <c r="AK30" i="10" s="1"/>
  <c r="AN30" i="10" s="1"/>
  <c r="AR45" i="10"/>
  <c r="AK45" i="10" s="1"/>
  <c r="AN45" i="10" s="1"/>
  <c r="AR47" i="10"/>
  <c r="AK47" i="10" s="1"/>
  <c r="AN47" i="10" s="1"/>
  <c r="AR44" i="10"/>
  <c r="AK44" i="10" s="1"/>
  <c r="AN44" i="10" s="1"/>
  <c r="AR31" i="10"/>
  <c r="AK31" i="10" s="1"/>
  <c r="AN31" i="10" s="1"/>
  <c r="AR34" i="10"/>
  <c r="AK34" i="10" s="1"/>
  <c r="AN34" i="10" s="1"/>
  <c r="X16" i="24"/>
  <c r="AR41" i="10"/>
  <c r="AK41" i="10" s="1"/>
  <c r="AN41" i="10" s="1"/>
  <c r="Z16" i="24"/>
  <c r="AR43" i="10"/>
  <c r="AK43" i="10" s="1"/>
  <c r="AN43" i="10" s="1"/>
  <c r="V16" i="24"/>
  <c r="AR39" i="10"/>
  <c r="AK39" i="10" s="1"/>
  <c r="AN39" i="10" s="1"/>
  <c r="C95" i="10"/>
  <c r="C143" i="10"/>
  <c r="C79" i="10"/>
  <c r="C191" i="10"/>
  <c r="C127" i="10"/>
  <c r="C159" i="10"/>
  <c r="C175" i="10"/>
  <c r="C111" i="10"/>
  <c r="I63" i="10"/>
  <c r="I64" i="21"/>
  <c r="H63" i="10"/>
  <c r="H64" i="21"/>
  <c r="J63" i="10"/>
  <c r="J64" i="21"/>
  <c r="K63" i="10"/>
  <c r="K64" i="21"/>
  <c r="F63" i="10"/>
  <c r="F64" i="21"/>
  <c r="G63" i="10"/>
  <c r="G64" i="21"/>
  <c r="P16" i="24"/>
  <c r="P16" i="21"/>
  <c r="T16" i="24"/>
  <c r="T16" i="21"/>
  <c r="S16" i="24"/>
  <c r="S16" i="21"/>
  <c r="W16" i="24"/>
  <c r="W16" i="21"/>
  <c r="AA16" i="24"/>
  <c r="AA16" i="21"/>
  <c r="O16" i="24"/>
  <c r="O16" i="21"/>
  <c r="R16" i="24"/>
  <c r="R16" i="21"/>
  <c r="N16" i="24"/>
  <c r="N16" i="21"/>
  <c r="Y16" i="24"/>
  <c r="Y16" i="21"/>
  <c r="U16" i="24"/>
  <c r="U16" i="21"/>
  <c r="M16" i="24"/>
  <c r="M16" i="21"/>
  <c r="Q16" i="24"/>
  <c r="Q16" i="21"/>
  <c r="C47" i="10" l="1"/>
  <c r="C48" i="21" s="1"/>
  <c r="C31" i="10"/>
  <c r="C32" i="21" s="1"/>
  <c r="C63" i="10"/>
  <c r="L9" i="10"/>
  <c r="K9" i="10"/>
  <c r="J9" i="10"/>
  <c r="I9" i="10"/>
  <c r="H9" i="10"/>
  <c r="G9" i="10"/>
  <c r="F9" i="10"/>
  <c r="E9" i="10"/>
  <c r="L8" i="10"/>
  <c r="K8" i="10"/>
  <c r="J8" i="10"/>
  <c r="I8" i="10"/>
  <c r="H8" i="10"/>
  <c r="G8" i="10"/>
  <c r="F8" i="10"/>
  <c r="E8" i="10"/>
  <c r="L7" i="10"/>
  <c r="K7" i="10"/>
  <c r="J7" i="10"/>
  <c r="I7" i="10"/>
  <c r="H7" i="10"/>
  <c r="G7" i="10"/>
  <c r="F7" i="10"/>
  <c r="E7" i="10"/>
  <c r="L13" i="10"/>
  <c r="K13" i="10"/>
  <c r="J13" i="10"/>
  <c r="I13" i="10"/>
  <c r="H13" i="10"/>
  <c r="G13" i="10"/>
  <c r="F13" i="10"/>
  <c r="E13" i="10"/>
  <c r="L12" i="10"/>
  <c r="K12" i="10"/>
  <c r="J12" i="10"/>
  <c r="I12" i="10"/>
  <c r="H12" i="10"/>
  <c r="G12" i="10"/>
  <c r="F12" i="10"/>
  <c r="E12" i="10"/>
  <c r="L11" i="10"/>
  <c r="K11" i="10"/>
  <c r="J11" i="10"/>
  <c r="I11" i="10"/>
  <c r="H11" i="10"/>
  <c r="G11" i="10"/>
  <c r="F11" i="10"/>
  <c r="E11" i="10"/>
  <c r="L10" i="10"/>
  <c r="K10" i="10"/>
  <c r="J10" i="10"/>
  <c r="I10" i="10"/>
  <c r="H10" i="10"/>
  <c r="G10" i="10"/>
  <c r="F10" i="10"/>
  <c r="E10" i="10"/>
  <c r="L6" i="10"/>
  <c r="K6" i="10"/>
  <c r="J6" i="10"/>
  <c r="I6" i="10"/>
  <c r="H6" i="10"/>
  <c r="G6" i="10"/>
  <c r="F6" i="10"/>
  <c r="E6" i="10"/>
  <c r="L5" i="10"/>
  <c r="K5" i="10"/>
  <c r="J5" i="10"/>
  <c r="I5" i="10"/>
  <c r="H5" i="10"/>
  <c r="G5" i="10"/>
  <c r="F5" i="10"/>
  <c r="E5" i="10"/>
  <c r="K4" i="10"/>
  <c r="J4" i="10"/>
  <c r="I4" i="10"/>
  <c r="H4" i="10"/>
  <c r="G4" i="10"/>
  <c r="F4" i="10"/>
  <c r="E4" i="10"/>
  <c r="J14" i="10" l="1"/>
  <c r="F14" i="10"/>
  <c r="L14" i="10"/>
  <c r="AR29" i="10" s="1"/>
  <c r="AK29" i="10" s="1"/>
  <c r="AN29" i="10" s="1"/>
  <c r="H14" i="10"/>
  <c r="G14" i="10"/>
  <c r="K14" i="10"/>
  <c r="I14" i="10"/>
  <c r="L16" i="25" l="1"/>
  <c r="L16" i="26"/>
  <c r="I16" i="25"/>
  <c r="I16" i="26"/>
  <c r="F16" i="25"/>
  <c r="F16" i="26"/>
  <c r="H16" i="25"/>
  <c r="H16" i="26"/>
  <c r="K16" i="25"/>
  <c r="K16" i="26"/>
  <c r="G16" i="25"/>
  <c r="G16" i="26"/>
  <c r="J16" i="25"/>
  <c r="J16" i="26"/>
  <c r="L16" i="24"/>
  <c r="L16" i="21"/>
  <c r="I16" i="24"/>
  <c r="I16" i="21"/>
  <c r="K16" i="24"/>
  <c r="K16" i="21"/>
  <c r="F15" i="10"/>
  <c r="F16" i="24"/>
  <c r="F16" i="21"/>
  <c r="H16" i="24"/>
  <c r="H16" i="21"/>
  <c r="G16" i="24"/>
  <c r="G16" i="21"/>
  <c r="J15" i="10"/>
  <c r="J16" i="24"/>
  <c r="J16" i="21"/>
  <c r="G15" i="10"/>
  <c r="AK4" i="10"/>
  <c r="AO27" i="10"/>
  <c r="I15" i="10"/>
  <c r="AK6" i="10"/>
  <c r="K15" i="10"/>
  <c r="AK8" i="10"/>
  <c r="H15" i="10"/>
  <c r="AK5" i="10"/>
  <c r="AK3" i="10"/>
  <c r="AI26" i="10"/>
  <c r="AK7" i="10"/>
  <c r="C15" i="10" l="1"/>
  <c r="C16" i="21" s="1"/>
  <c r="AN8" i="10"/>
  <c r="AM8" i="10"/>
  <c r="AN7" i="10"/>
  <c r="AM7" i="10"/>
  <c r="AN3" i="10"/>
  <c r="AM3" i="10"/>
  <c r="AN4" i="10"/>
  <c r="AM4" i="10"/>
  <c r="AN5" i="10"/>
  <c r="AM5" i="10"/>
  <c r="AN6" i="10"/>
  <c r="AM6" i="10"/>
  <c r="AL8" i="10" l="1"/>
  <c r="AL6" i="10"/>
  <c r="AL4" i="10"/>
  <c r="AL7" i="10"/>
  <c r="AL5" i="10"/>
  <c r="AM16" i="10"/>
  <c r="AL3" i="10"/>
  <c r="AN23" i="10"/>
  <c r="AN22" i="10" l="1"/>
  <c r="AL22" i="10"/>
  <c r="AN18" i="10" l="1"/>
  <c r="AM18" i="10"/>
  <c r="AK21" i="10"/>
  <c r="AK20" i="10"/>
  <c r="AM21" i="10"/>
  <c r="AK19" i="10"/>
  <c r="AN17" i="10"/>
  <c r="AM20" i="10"/>
  <c r="AM17" i="10"/>
  <c r="AK16" i="10"/>
  <c r="C17" i="1"/>
  <c r="C16" i="1"/>
  <c r="H15" i="1"/>
  <c r="H14" i="1"/>
  <c r="H13" i="1"/>
  <c r="C12" i="1" l="1"/>
  <c r="AK18" i="10"/>
  <c r="AN19" i="10"/>
  <c r="AN20" i="10"/>
  <c r="AN21" i="10"/>
  <c r="AN16" i="10"/>
  <c r="AK17" i="10"/>
  <c r="AM19" i="10"/>
  <c r="AM9" i="10"/>
  <c r="AM10" i="10" s="1"/>
  <c r="AL16" i="10"/>
  <c r="H16" i="1"/>
  <c r="H17" i="1"/>
  <c r="AM11" i="26" l="1"/>
  <c r="AM24" i="26" s="1"/>
  <c r="AM11" i="25"/>
  <c r="AM24" i="25" s="1"/>
  <c r="AM11" i="24"/>
  <c r="AM24" i="24" s="1"/>
  <c r="AM11" i="21"/>
  <c r="AM24" i="21" s="1"/>
  <c r="C13" i="1"/>
  <c r="AL18" i="10"/>
  <c r="AL17" i="10"/>
  <c r="AM22" i="10"/>
  <c r="AM11" i="10"/>
  <c r="AM24" i="10" s="1"/>
  <c r="AL19" i="10" l="1"/>
  <c r="AL20" i="10"/>
  <c r="AM23" i="10"/>
  <c r="AL21" i="10"/>
</calcChain>
</file>

<file path=xl/sharedStrings.xml><?xml version="1.0" encoding="utf-8"?>
<sst xmlns="http://schemas.openxmlformats.org/spreadsheetml/2006/main" count="8768" uniqueCount="2948">
  <si>
    <t>Macronutrientes</t>
  </si>
  <si>
    <t>g/dieta</t>
  </si>
  <si>
    <t>%/kcal</t>
  </si>
  <si>
    <t>Kcal</t>
  </si>
  <si>
    <t>g/kg</t>
  </si>
  <si>
    <t>Alimento</t>
  </si>
  <si>
    <t>Quant</t>
  </si>
  <si>
    <t>Med</t>
  </si>
  <si>
    <t>Ptn (A)</t>
  </si>
  <si>
    <t>Ptn (V)</t>
  </si>
  <si>
    <t>Carb</t>
  </si>
  <si>
    <t>Sat</t>
  </si>
  <si>
    <t>Mono</t>
  </si>
  <si>
    <t>Poli</t>
  </si>
  <si>
    <t>Fat</t>
  </si>
  <si>
    <t>Peso</t>
  </si>
  <si>
    <t>Arroz</t>
  </si>
  <si>
    <t>Carboidrato</t>
  </si>
  <si>
    <t>Altura</t>
  </si>
  <si>
    <t>Idade</t>
  </si>
  <si>
    <t>FA</t>
  </si>
  <si>
    <t>Sexo</t>
  </si>
  <si>
    <t>Kcals</t>
  </si>
  <si>
    <t>Gordura</t>
  </si>
  <si>
    <t>%</t>
  </si>
  <si>
    <t>Kgs</t>
  </si>
  <si>
    <t>Total</t>
  </si>
  <si>
    <t>kcals</t>
  </si>
  <si>
    <t>GCD Manual</t>
  </si>
  <si>
    <t xml:space="preserve"> (g)</t>
  </si>
  <si>
    <t>(kcal)</t>
  </si>
  <si>
    <t>Carbs</t>
  </si>
  <si>
    <t>Nome</t>
  </si>
  <si>
    <t>Medida</t>
  </si>
  <si>
    <t>g</t>
  </si>
  <si>
    <t>Arroz integral</t>
  </si>
  <si>
    <t>Batata doce</t>
  </si>
  <si>
    <t>Feijão</t>
  </si>
  <si>
    <t>Aveia</t>
  </si>
  <si>
    <t>Mel</t>
  </si>
  <si>
    <t>Pão integral</t>
  </si>
  <si>
    <t>fatia</t>
  </si>
  <si>
    <t>Pão</t>
  </si>
  <si>
    <t>Doce de leite</t>
  </si>
  <si>
    <t>Cacau</t>
  </si>
  <si>
    <t>Sucrilhos</t>
  </si>
  <si>
    <t>Proteína</t>
  </si>
  <si>
    <t>Leite desnatado</t>
  </si>
  <si>
    <t>Leite integral</t>
  </si>
  <si>
    <t>Ovo inteiro</t>
  </si>
  <si>
    <t>Un.</t>
  </si>
  <si>
    <t>Clara de ovo</t>
  </si>
  <si>
    <t>Patinho grelhado</t>
  </si>
  <si>
    <t>Lombo suíno</t>
  </si>
  <si>
    <t>Sardinha gomes da costa</t>
  </si>
  <si>
    <t>lata</t>
  </si>
  <si>
    <t>Tilápia</t>
  </si>
  <si>
    <t>Filé de Merluza</t>
  </si>
  <si>
    <t>Maminha Grelhada</t>
  </si>
  <si>
    <t>Leite Ninho</t>
  </si>
  <si>
    <t>Queijo cottage</t>
  </si>
  <si>
    <t>Vegetais/Verduras</t>
  </si>
  <si>
    <t>Brócolis cozido</t>
  </si>
  <si>
    <t>Repolho</t>
  </si>
  <si>
    <t>Beterraba cozida</t>
  </si>
  <si>
    <t>Beterraba crua</t>
  </si>
  <si>
    <t>Alface</t>
  </si>
  <si>
    <t>folha</t>
  </si>
  <si>
    <t>Cenoura cozida</t>
  </si>
  <si>
    <t>Espinafre</t>
  </si>
  <si>
    <t>Frutas</t>
  </si>
  <si>
    <t>Laranja</t>
  </si>
  <si>
    <t>Abacate</t>
  </si>
  <si>
    <t>Abacaxi</t>
  </si>
  <si>
    <t>Tomate</t>
  </si>
  <si>
    <t>Fatia</t>
  </si>
  <si>
    <t>Água de Coco</t>
  </si>
  <si>
    <t>Morango</t>
  </si>
  <si>
    <t>Azeite</t>
  </si>
  <si>
    <t>Amendoim</t>
  </si>
  <si>
    <t>Óleo de Coco</t>
  </si>
  <si>
    <t>Manteiga</t>
  </si>
  <si>
    <t>Ômega 3</t>
  </si>
  <si>
    <t>Bacon</t>
  </si>
  <si>
    <t>Suplementos</t>
  </si>
  <si>
    <t>Whey Protein</t>
  </si>
  <si>
    <t>Maltodextrina</t>
  </si>
  <si>
    <t>Dextrose</t>
  </si>
  <si>
    <t>Vitamina C</t>
  </si>
  <si>
    <t>mg</t>
  </si>
  <si>
    <t>Vitamina E</t>
  </si>
  <si>
    <t>Arroz, integral, cozido</t>
  </si>
  <si>
    <t>Arroz, integral, cru</t>
  </si>
  <si>
    <t>Arroz, tipo 1, cozido</t>
  </si>
  <si>
    <t>Arroz, tipo 1, cru</t>
  </si>
  <si>
    <t>Arroz, tipo 2, cozido</t>
  </si>
  <si>
    <t>Arroz, tipo 2, cru</t>
  </si>
  <si>
    <t>Aveia, flocos, crua</t>
  </si>
  <si>
    <t>Biscoito, doce, maisena</t>
  </si>
  <si>
    <t>Biscoito, doce, recheado com chocolate</t>
  </si>
  <si>
    <t>Biscoito, doce, recheado com morango</t>
  </si>
  <si>
    <t>Biscoito, doce, wafer, recheado de chocolate</t>
  </si>
  <si>
    <t>Biscoito, doce, wafer, recheado de morango</t>
  </si>
  <si>
    <t>Biscoito, salgado, cream cracker</t>
  </si>
  <si>
    <t>Bolo, mistura para</t>
  </si>
  <si>
    <t>Bolo, pronto, aipim</t>
  </si>
  <si>
    <t>Bolo, pronto, chocolate</t>
  </si>
  <si>
    <t>Bolo, pronto, coco</t>
  </si>
  <si>
    <t>Bolo, pronto, milho</t>
  </si>
  <si>
    <t>Canjica, branca, crua</t>
  </si>
  <si>
    <t>Canjica, com leite integral</t>
  </si>
  <si>
    <t>Cereais, milho, flocos, com sal</t>
  </si>
  <si>
    <t>Cereais, milho, flocos, sem sal</t>
  </si>
  <si>
    <t>Cereais, mingau, milho, infantil</t>
  </si>
  <si>
    <t>Cereais, mistura para vitamina, trigo, cevada e aveia</t>
  </si>
  <si>
    <t>Cereal matinal, milho</t>
  </si>
  <si>
    <t>Cereal matinal, milho, açúcar</t>
  </si>
  <si>
    <t>Creme de arroz, pó</t>
  </si>
  <si>
    <t>Creme de milho, pó</t>
  </si>
  <si>
    <t>Curau, milho verde</t>
  </si>
  <si>
    <t>Curau, milho verde, mistura para</t>
  </si>
  <si>
    <t>Farinha, de arroz, enriquecida</t>
  </si>
  <si>
    <t>Farinha, de centeio, integral</t>
  </si>
  <si>
    <t>Farinha, de milho, amarela</t>
  </si>
  <si>
    <t>Farinha, de rosca</t>
  </si>
  <si>
    <t>Farinha, de trigo</t>
  </si>
  <si>
    <t>Farinha, láctea, de cereais</t>
  </si>
  <si>
    <t>Lasanha, massa fresca, cozida</t>
  </si>
  <si>
    <t>Lasanha, massa fresca, crua</t>
  </si>
  <si>
    <t>Macarrão, instantâneo</t>
  </si>
  <si>
    <t>Macarrão, trigo, cru</t>
  </si>
  <si>
    <t>Macarrão, trigo, cru, com ovos</t>
  </si>
  <si>
    <t>Milho, amido, cru</t>
  </si>
  <si>
    <t>Milho, fubá, cru</t>
  </si>
  <si>
    <t>Milho, verde, cru</t>
  </si>
  <si>
    <t>Milho, verde, enlatado, drenado</t>
  </si>
  <si>
    <t>Mingau tradicional, pó</t>
  </si>
  <si>
    <t>Pamonha, barra para cozimento, pré-cozida</t>
  </si>
  <si>
    <t>Pão, aveia, forma</t>
  </si>
  <si>
    <t>Pão, de soja</t>
  </si>
  <si>
    <t>Pão, glúten, forma</t>
  </si>
  <si>
    <t>Pão, milho, forma</t>
  </si>
  <si>
    <t>Pão, trigo, forma, integral</t>
  </si>
  <si>
    <t>Pão, trigo, francês</t>
  </si>
  <si>
    <t>Pão, trigo, sovado</t>
  </si>
  <si>
    <t>Pastel, de carne, cru</t>
  </si>
  <si>
    <t>Pastel, de carne, frito</t>
  </si>
  <si>
    <t>Pastel, de queijo, cru</t>
  </si>
  <si>
    <t>Pastel, de queijo, frito</t>
  </si>
  <si>
    <t>Pastel, massa, crua</t>
  </si>
  <si>
    <t>Pastel, massa, frita</t>
  </si>
  <si>
    <t>Pipoca, com óleo de soja, sem sal</t>
  </si>
  <si>
    <t>Polenta, pré-cozida</t>
  </si>
  <si>
    <t>Torrada, pão francês</t>
  </si>
  <si>
    <t>Abóbora, cabotian, cozida</t>
  </si>
  <si>
    <t>Abóbora, cabotian, crua</t>
  </si>
  <si>
    <t>Abóbora, menina brasileira, crua</t>
  </si>
  <si>
    <t>Abóbora, moranga, crua</t>
  </si>
  <si>
    <t>Abóbora, moranga, refogada</t>
  </si>
  <si>
    <t>Abóbora, pescoço, crua</t>
  </si>
  <si>
    <t>Abobrinha, italiana, cozida</t>
  </si>
  <si>
    <t>Abobrinha, italiana, crua</t>
  </si>
  <si>
    <t>Abobrinha, italiana, refogada</t>
  </si>
  <si>
    <t>Abobrinha, paulista, crua</t>
  </si>
  <si>
    <t>Acelga, crua</t>
  </si>
  <si>
    <t>Agrião, cru</t>
  </si>
  <si>
    <t>Aipo, cru</t>
  </si>
  <si>
    <t>Alface, americana, crua</t>
  </si>
  <si>
    <t>Alface, crespa, crua</t>
  </si>
  <si>
    <t>Alface, lisa, crua</t>
  </si>
  <si>
    <t>Alface, roxa, crua</t>
  </si>
  <si>
    <t>Alfavaca, crua</t>
  </si>
  <si>
    <t>Alho, cru</t>
  </si>
  <si>
    <t>Alho-poró, cru</t>
  </si>
  <si>
    <t>Almeirão, cru</t>
  </si>
  <si>
    <t>Almeirão, refogado</t>
  </si>
  <si>
    <t>Batata, baroa, cozida</t>
  </si>
  <si>
    <t>Batata, baroa, crua</t>
  </si>
  <si>
    <t>Batata, doce, cozida</t>
  </si>
  <si>
    <t>Batata, doce, crua</t>
  </si>
  <si>
    <t>Batata, frita, tipo chips, industrializada</t>
  </si>
  <si>
    <t>Batata, inglesa, cozida</t>
  </si>
  <si>
    <t>Batata, inglesa, crua</t>
  </si>
  <si>
    <t>Batata, inglesa, frita</t>
  </si>
  <si>
    <t>Batata, inglesa, sauté</t>
  </si>
  <si>
    <t>Berinjela, cozida</t>
  </si>
  <si>
    <t>Berinjela, crua</t>
  </si>
  <si>
    <t>Beterraba, cozida</t>
  </si>
  <si>
    <t>Beterraba, crua</t>
  </si>
  <si>
    <t>Biscoito, polvilho doce</t>
  </si>
  <si>
    <t>Brócolis, cozido</t>
  </si>
  <si>
    <t>Brócolis, cru</t>
  </si>
  <si>
    <t>Cará, cozido</t>
  </si>
  <si>
    <t>Cará, cru</t>
  </si>
  <si>
    <t>Caruru, cru</t>
  </si>
  <si>
    <t>Catalonha, crua</t>
  </si>
  <si>
    <t>Catalonha, refogada</t>
  </si>
  <si>
    <t>Cebola, crua</t>
  </si>
  <si>
    <t>Cebolinha, crua</t>
  </si>
  <si>
    <t>Cenoura, cozida</t>
  </si>
  <si>
    <t>Cenoura, crua</t>
  </si>
  <si>
    <t>Chicória, crua</t>
  </si>
  <si>
    <t>Chuchu, cozido</t>
  </si>
  <si>
    <t>Chuchu, cru</t>
  </si>
  <si>
    <t>Coentro, folhas desidratadas</t>
  </si>
  <si>
    <t>Couve, manteiga, crua</t>
  </si>
  <si>
    <t xml:space="preserve">Couve, manteiga, refogada </t>
  </si>
  <si>
    <t>Couve-flor, crua</t>
  </si>
  <si>
    <t>Couve-flor, cozida</t>
  </si>
  <si>
    <t>Espinafre, Nova Zelândia, cru</t>
  </si>
  <si>
    <t>Espinafre, Nova Zelândia, refogado</t>
  </si>
  <si>
    <t>Farinha, de mandioca, crua</t>
  </si>
  <si>
    <t>Farinha, de mandioca, torrada</t>
  </si>
  <si>
    <t>Farinha, de puba</t>
  </si>
  <si>
    <t>Fécula, de mandioca</t>
  </si>
  <si>
    <t>Feijão, broto, cru</t>
  </si>
  <si>
    <t>Inhame, cru</t>
  </si>
  <si>
    <t>Jiló, cru</t>
  </si>
  <si>
    <t>Jurubeba, crua</t>
  </si>
  <si>
    <t>Mandioca, cozida</t>
  </si>
  <si>
    <t>Mandioca, crua</t>
  </si>
  <si>
    <t>Mandioca, farofa, temperada</t>
  </si>
  <si>
    <t>Mandioca, frita</t>
  </si>
  <si>
    <t>Manjericão, cru</t>
  </si>
  <si>
    <t>Maxixe, cru</t>
  </si>
  <si>
    <t>Mostarda, folha, crua</t>
  </si>
  <si>
    <t>Nhoque, batata, cozido</t>
  </si>
  <si>
    <t>Nabo, cru</t>
  </si>
  <si>
    <t>Palmito, juçara, em conserva</t>
  </si>
  <si>
    <t>Palmito, pupunha, em conserva</t>
  </si>
  <si>
    <t>Pão, de queijo, assado</t>
  </si>
  <si>
    <t>Pão, de queijo, cru</t>
  </si>
  <si>
    <t>Pepino, cru</t>
  </si>
  <si>
    <t>Pimentão, amarelo, cru</t>
  </si>
  <si>
    <t>Pimentão, verde, cru</t>
  </si>
  <si>
    <t>Pimentão, vermelho, cru</t>
  </si>
  <si>
    <t>Polvilho, doce</t>
  </si>
  <si>
    <t>Quiabo, cru</t>
  </si>
  <si>
    <t>Rabanete, cru</t>
  </si>
  <si>
    <t>Repolho, branco, cru</t>
  </si>
  <si>
    <t>Repolho, roxo, cru</t>
  </si>
  <si>
    <t>Repolho, roxo, refogado</t>
  </si>
  <si>
    <t>Rúcula, crua</t>
  </si>
  <si>
    <t>Salsa, crua</t>
  </si>
  <si>
    <t>Seleta de legumes, enlatada</t>
  </si>
  <si>
    <t>Serralha, crua</t>
  </si>
  <si>
    <t>Taioba, crua</t>
  </si>
  <si>
    <t>Tomate, com semente, cru</t>
  </si>
  <si>
    <t>Tomate, extrato</t>
  </si>
  <si>
    <t>Tomate, molho industrializado</t>
  </si>
  <si>
    <t>Tomate, purê</t>
  </si>
  <si>
    <t>Tomate, salada</t>
  </si>
  <si>
    <t>Vagem, crua</t>
  </si>
  <si>
    <t>Abacate, cru</t>
  </si>
  <si>
    <t>Abacaxi, cru</t>
  </si>
  <si>
    <t>Abacaxi, polpa, congelada</t>
  </si>
  <si>
    <t>Abiu, cru</t>
  </si>
  <si>
    <t>Açaí, polpa, com xarope de guaraná e glucose</t>
  </si>
  <si>
    <t>Açaí, polpa, congelada</t>
  </si>
  <si>
    <t>Acerola, crua</t>
  </si>
  <si>
    <t>Acerola, polpa, congelada</t>
  </si>
  <si>
    <t xml:space="preserve">Ameixa, calda, enlatada </t>
  </si>
  <si>
    <t>Ameixa, crua</t>
  </si>
  <si>
    <t xml:space="preserve">Ameixa, em calda, enlatada, drenada </t>
  </si>
  <si>
    <t>Atemóia, crua</t>
  </si>
  <si>
    <t>Banana, da terra, crua</t>
  </si>
  <si>
    <t>Banana, doce em barra</t>
  </si>
  <si>
    <t>Banana, figo, crua</t>
  </si>
  <si>
    <t>Banana, maçã, crua</t>
  </si>
  <si>
    <t>Banana, nanica, crua</t>
  </si>
  <si>
    <t>Banana, ouro, crua</t>
  </si>
  <si>
    <t>Banana, pacova, crua</t>
  </si>
  <si>
    <t>Banana, prata, crua</t>
  </si>
  <si>
    <t>Cacau, cru</t>
  </si>
  <si>
    <t>Cajá-Manga, cru</t>
  </si>
  <si>
    <t>Cajá, polpa, congelada</t>
  </si>
  <si>
    <t>Caju, cru</t>
  </si>
  <si>
    <t>Caju, polpa, congelada</t>
  </si>
  <si>
    <t>Caju, suco concentrado, envasado</t>
  </si>
  <si>
    <t>Caqui, chocolate, cru</t>
  </si>
  <si>
    <t>Carambola, crua</t>
  </si>
  <si>
    <t>Ciriguela, crua</t>
  </si>
  <si>
    <t>Cupuaçu, cru</t>
  </si>
  <si>
    <t>Cupuaçu, polpa, congelada</t>
  </si>
  <si>
    <t>Figo, cru</t>
  </si>
  <si>
    <t>Figo, enlatado, em calda</t>
  </si>
  <si>
    <t>Fruta-pão, crua</t>
  </si>
  <si>
    <t>Goiaba, branca, com casca, crua</t>
  </si>
  <si>
    <t>Goiaba, doce em pasta</t>
  </si>
  <si>
    <t>Goiaba, doce, cascão</t>
  </si>
  <si>
    <t>Goiaba, vermelha, com casca, crua</t>
  </si>
  <si>
    <t>Graviola, crua</t>
  </si>
  <si>
    <t>Graviola, polpa, congelada</t>
  </si>
  <si>
    <t>Jabuticaba, crua</t>
  </si>
  <si>
    <t>Jaca, crua</t>
  </si>
  <si>
    <t>Jambo, cru</t>
  </si>
  <si>
    <t>Jamelão, cru</t>
  </si>
  <si>
    <t>Kiwi, cru</t>
  </si>
  <si>
    <t>Laranja, baía, crua</t>
  </si>
  <si>
    <t>Laranja, baía, suco</t>
  </si>
  <si>
    <t>Laranja, da terra, crua</t>
  </si>
  <si>
    <t>Laranja, da terra, suco</t>
  </si>
  <si>
    <t>Laranja, lima, crua</t>
  </si>
  <si>
    <t>Laranja, lima, suco</t>
  </si>
  <si>
    <t>Laranja, pêra, crua</t>
  </si>
  <si>
    <t>Laranja, pêra, suco</t>
  </si>
  <si>
    <t>Laranja, valência, crua</t>
  </si>
  <si>
    <t>Laranja, valência, suco</t>
  </si>
  <si>
    <t>Limão, cravo, suco</t>
  </si>
  <si>
    <t>Limão, galego, suco</t>
  </si>
  <si>
    <t>Limão, tahiti, cru</t>
  </si>
  <si>
    <t>Maçã, Argentina, com casca, crua</t>
  </si>
  <si>
    <t>Maçã, Fuji, com casca, crua</t>
  </si>
  <si>
    <t>Macaúba, crua</t>
  </si>
  <si>
    <t xml:space="preserve"> Mamão, doce em calda, drenado</t>
  </si>
  <si>
    <t>Mamão, Formosa, cru</t>
  </si>
  <si>
    <t>Mamão, Papaia, cru</t>
  </si>
  <si>
    <t xml:space="preserve"> Mamão verde, doce em calda, drenado</t>
  </si>
  <si>
    <t>Manga, Haden, crua</t>
  </si>
  <si>
    <t>Manga, Palmer, crua</t>
  </si>
  <si>
    <t>Manga, polpa, congelada</t>
  </si>
  <si>
    <t>Manga, Tommy Atkins, crua</t>
  </si>
  <si>
    <t>Maracujá, cru</t>
  </si>
  <si>
    <t>Maracujá, polpa, congelada</t>
  </si>
  <si>
    <t>Maracujá, suco concentrado, envasado</t>
  </si>
  <si>
    <t>Melancia, crua</t>
  </si>
  <si>
    <t>Melão, cru</t>
  </si>
  <si>
    <t>Mexerica, Murcote, crua</t>
  </si>
  <si>
    <t>Mexerica, Rio, crua</t>
  </si>
  <si>
    <t>Morango, cru</t>
  </si>
  <si>
    <t>Nêspera, crua</t>
  </si>
  <si>
    <t>Pequi, cru</t>
  </si>
  <si>
    <t>Pêra, Park, crua</t>
  </si>
  <si>
    <t>Pêra, Williams, crua</t>
  </si>
  <si>
    <t>Pêssego, Aurora, cru</t>
  </si>
  <si>
    <t>Pêssego, enlatado, em calda</t>
  </si>
  <si>
    <t>Pinha, crua</t>
  </si>
  <si>
    <t>Pitanga, crua</t>
  </si>
  <si>
    <t>Pitanga, polpa, congelada</t>
  </si>
  <si>
    <t>Romã, crua</t>
  </si>
  <si>
    <t>Tamarindo, cru</t>
  </si>
  <si>
    <t>Tangerina, Poncã, crua</t>
  </si>
  <si>
    <t>Tangerina, Poncã, suco</t>
  </si>
  <si>
    <t>Tucumã, cru</t>
  </si>
  <si>
    <t>Umbu, cru</t>
  </si>
  <si>
    <t>Umbu, polpa, congelada</t>
  </si>
  <si>
    <t>Uva, Itália, crua</t>
  </si>
  <si>
    <t>Uva, Rubi, crua</t>
  </si>
  <si>
    <t>Uva, suco concentrado, envasado</t>
  </si>
  <si>
    <t>Azeite, de dendê</t>
  </si>
  <si>
    <t>Azeite, de oliva, extra virgem</t>
  </si>
  <si>
    <t>Manteiga, com sal</t>
  </si>
  <si>
    <t>Manteiga, sem sal</t>
  </si>
  <si>
    <t>Margarina, com óleo hidrogenado, com sal (65% de lipídeos)</t>
  </si>
  <si>
    <t>Margarina, com óleo hidrogenado, sem sal (80% de lipídeos)</t>
  </si>
  <si>
    <t>Margarina, com óleo interesterificado, com sal (65%de lipídeos)</t>
  </si>
  <si>
    <t>Margarina, com óleo interesterificado, sem sal (65% de lipídeos)</t>
  </si>
  <si>
    <t>Óleo, de babaçu</t>
  </si>
  <si>
    <t>Óleo, de canola</t>
  </si>
  <si>
    <t>Óleo, de girassol</t>
  </si>
  <si>
    <t>Óleo, de milho</t>
  </si>
  <si>
    <t>Óleo, de pequi</t>
  </si>
  <si>
    <t>Óleo, de soja</t>
  </si>
  <si>
    <t>Abadejo, filé, congelado, assado</t>
  </si>
  <si>
    <t>Abadejo, filé, congelado,cozido</t>
  </si>
  <si>
    <t>Abadejo, filé, congelado, cru</t>
  </si>
  <si>
    <t>Abadejo, filé, congelado, grelhado</t>
  </si>
  <si>
    <t>Atum, conserva em óleo</t>
  </si>
  <si>
    <t>Atum, fresco, cru</t>
  </si>
  <si>
    <t>Bacalhau, salgado, cru</t>
  </si>
  <si>
    <t>Bacalhau, salgado, refogado</t>
  </si>
  <si>
    <t>Cação, posta, com farinha de trigo, frita</t>
  </si>
  <si>
    <t>Cação, posta, cozida</t>
  </si>
  <si>
    <t>Cação, posta, crua</t>
  </si>
  <si>
    <t>Camarão, Rio Grande, grande, cozido</t>
  </si>
  <si>
    <t>Camarão, Rio Grande, grande, cru</t>
  </si>
  <si>
    <t>Camarão, Sete Barbas, sem cabeça, com casca, frito</t>
  </si>
  <si>
    <t>Caranguejo, cozido</t>
  </si>
  <si>
    <t>Corimba, cru</t>
  </si>
  <si>
    <t>Corimbatá, assado</t>
  </si>
  <si>
    <t>Corimbatá, cozido</t>
  </si>
  <si>
    <t>Corvina de água doce, crua</t>
  </si>
  <si>
    <t>Corvina do mar, crua</t>
  </si>
  <si>
    <t>Corvina grande, assada</t>
  </si>
  <si>
    <t>Corvina grande, cozida</t>
  </si>
  <si>
    <t>Dourada de água doce, fresca</t>
  </si>
  <si>
    <t>Lambari, congelado, cru</t>
  </si>
  <si>
    <t>Lambari, congelado, frito</t>
  </si>
  <si>
    <t>Lambari, fresco, cru</t>
  </si>
  <si>
    <t>Manjuba, com farinha de trigo, frita</t>
  </si>
  <si>
    <t>Manjuba, frita</t>
  </si>
  <si>
    <t>Merluza, filé, assado</t>
  </si>
  <si>
    <t>Merluza, filé, cru</t>
  </si>
  <si>
    <t>Merluza, filé, frito</t>
  </si>
  <si>
    <t>Pescada, branca, crua</t>
  </si>
  <si>
    <t>Pescada, branca, frita</t>
  </si>
  <si>
    <t>Pescada, filé, com farinha de trigo, frito</t>
  </si>
  <si>
    <t>Pescada, filé, cru</t>
  </si>
  <si>
    <t>Pescada, filé, frito</t>
  </si>
  <si>
    <t>Pescada, filé, molho escabeche</t>
  </si>
  <si>
    <t>Pescadinha, crua</t>
  </si>
  <si>
    <t>Pintado, assado</t>
  </si>
  <si>
    <t>Pintado, cru</t>
  </si>
  <si>
    <t>Pintado, grelhado</t>
  </si>
  <si>
    <t>Porquinho, cru</t>
  </si>
  <si>
    <t>Salmão, filé, com pele, fresco,  grelhado</t>
  </si>
  <si>
    <t>Salmão, sem pele, fresco, cru</t>
  </si>
  <si>
    <t>Salmão, sem pele, fresco, grelhado</t>
  </si>
  <si>
    <t>Sardinha, assada</t>
  </si>
  <si>
    <t>Sardinha, conserva em óleo</t>
  </si>
  <si>
    <t>Sardinha, frita</t>
  </si>
  <si>
    <t>Sardinha, inteira, crua</t>
  </si>
  <si>
    <t>Tucunaré, filé, congelado, cru</t>
  </si>
  <si>
    <t>Apresuntado</t>
  </si>
  <si>
    <t>Caldo de carne, tablete</t>
  </si>
  <si>
    <t>Caldo de galinha, tablete</t>
  </si>
  <si>
    <t>Carne, bovina, acém, moído, cozido</t>
  </si>
  <si>
    <t>Carne, bovina, acém, moído, cru</t>
  </si>
  <si>
    <t>Carne, bovina, acém, sem gordura, cozido</t>
  </si>
  <si>
    <t>Carne, bovina, acém, sem gordura, cru</t>
  </si>
  <si>
    <t>Carne, bovina, almôndegas, cruas</t>
  </si>
  <si>
    <t>Carne, bovina, almôndegas, fritas</t>
  </si>
  <si>
    <t>Carne, bovina, bucho, cozido</t>
  </si>
  <si>
    <t>Carne, bovina, bucho, cru</t>
  </si>
  <si>
    <t>Carne, bovina, capa de contra-filé, com gordura, crua</t>
  </si>
  <si>
    <t>Carne, bovina, capa de contra-filé, com gordura, grelhada</t>
  </si>
  <si>
    <t>Carne, bovina, capa de contra-filé, sem gordura, crua</t>
  </si>
  <si>
    <t>Carne, bovina, capa de contra-filé, sem gordura, grelhada</t>
  </si>
  <si>
    <t>Carne, bovina, charque, cozido</t>
  </si>
  <si>
    <t>Carne, bovina, charque, cru</t>
  </si>
  <si>
    <t>Carne, bovina, contra-filé, à milanesa</t>
  </si>
  <si>
    <t>Carne, bovina, contra-filé de costela, cru</t>
  </si>
  <si>
    <t>Carne, bovina, contra-filé de costela, grelhado</t>
  </si>
  <si>
    <t>Carne, bovina, contra-filé, com gordura, cru</t>
  </si>
  <si>
    <t>Carne, bovina, contra-filé, com gordura, grelhado</t>
  </si>
  <si>
    <t>Carne, bovina, contra-filé, sem gordura, cru</t>
  </si>
  <si>
    <t>Carne, bovina, contra-filé, sem gordura, grelhado</t>
  </si>
  <si>
    <t>Carne, bovina, costela, assada</t>
  </si>
  <si>
    <t>Carne, bovina, costela, crua</t>
  </si>
  <si>
    <t>Carne, bovina, coxão duro, sem gordura, cozido</t>
  </si>
  <si>
    <t>Carne, bovina, coxão duro, sem gordura, cru</t>
  </si>
  <si>
    <t>Carne, bovina, coxão mole, sem gordura, cozido</t>
  </si>
  <si>
    <t>Carne, bovina, coxão mole, sem gordura, cru</t>
  </si>
  <si>
    <t>Carne, bovina, cupim, assado</t>
  </si>
  <si>
    <t>Carne, bovina, cupim, cru</t>
  </si>
  <si>
    <t>Carne, bovina, fígado, cru</t>
  </si>
  <si>
    <t>Carne, bovina, fígado, grelhado</t>
  </si>
  <si>
    <t>Carne, bovina, filé mingnon, sem gordura, cru</t>
  </si>
  <si>
    <t>Carne, bovina, filé mingnon, sem gordura, grelhado</t>
  </si>
  <si>
    <t>Carne, bovina, flanco, sem gordura, cozido</t>
  </si>
  <si>
    <t>Carne, bovina, flanco, sem gordura, cru</t>
  </si>
  <si>
    <t>Carne, bovina, fraldinha, com gordura, cozida</t>
  </si>
  <si>
    <t>Carne, bovina, fraldinha, com gordura, crua</t>
  </si>
  <si>
    <t>Carne, bovina, lagarto, cozido</t>
  </si>
  <si>
    <t>Carne, bovina, lagarto, cru</t>
  </si>
  <si>
    <t>Carne, bovina, língua, cozida</t>
  </si>
  <si>
    <t>Carne, bovina, língua, crua</t>
  </si>
  <si>
    <t>Carne, bovina, maminha, crua</t>
  </si>
  <si>
    <t>Carne, bovina, maminha, grelhada</t>
  </si>
  <si>
    <t>Carne, bovina, miolo de alcatra, sem gordura, cru</t>
  </si>
  <si>
    <t>Carne, bovina, miolo de alcatra, sem gordura, grelhado</t>
  </si>
  <si>
    <t>Carne, bovina, músculo, sem gordura, cozido</t>
  </si>
  <si>
    <t>Carne, bovina, músculo, sem gordura, cru</t>
  </si>
  <si>
    <t>Carne, bovina, paleta, com gordura, crua</t>
  </si>
  <si>
    <t>Carne, bovina, paleta, sem gordura, cozida</t>
  </si>
  <si>
    <t>Carne, bovina, paleta, sem gordura, crua</t>
  </si>
  <si>
    <t>Carne, bovina, patinho, sem gordura, cru</t>
  </si>
  <si>
    <t>Carne, bovina, patinho, sem gordura, grelhado</t>
  </si>
  <si>
    <t>Carne, bovina, peito, sem gordura, cozido</t>
  </si>
  <si>
    <t>Carne, bovina, peito, sem gordura, cru</t>
  </si>
  <si>
    <t>Carne, bovina, picanha, com gordura, crua</t>
  </si>
  <si>
    <t>Carne, bovina, picanha, com gordura, grelhada</t>
  </si>
  <si>
    <t>Carne, bovina, picanha, sem gordura, crua</t>
  </si>
  <si>
    <t>Carne, bovina, picanha, sem gordura, grelhada</t>
  </si>
  <si>
    <t>Carne, bovina, seca, cozida</t>
  </si>
  <si>
    <t>Carne, bovina, seca, crua</t>
  </si>
  <si>
    <t>Coxinha de frango, frita</t>
  </si>
  <si>
    <t>Croquete, de carne, cru</t>
  </si>
  <si>
    <t>Croquete, de carne, frito</t>
  </si>
  <si>
    <t>Empada de frango, pré-cozida, assada</t>
  </si>
  <si>
    <t>Empada, de frango, pré-cozida</t>
  </si>
  <si>
    <t>Frango, asa, com pele, crua</t>
  </si>
  <si>
    <t>Frango, caipira, inteiro, com pele, cozido</t>
  </si>
  <si>
    <t>Frango, caipira, inteiro, sem pele, cozido</t>
  </si>
  <si>
    <t>Frango, coração, cru</t>
  </si>
  <si>
    <t>Frango, coração, grelhado</t>
  </si>
  <si>
    <t>Frango, coxa, com pele, assada</t>
  </si>
  <si>
    <t>Frango, coxa, com pele, crua</t>
  </si>
  <si>
    <t>Frango, coxa, sem pele, cozida</t>
  </si>
  <si>
    <t>Frango, coxa, sem pele, crua</t>
  </si>
  <si>
    <t>Frango, fígado, cru</t>
  </si>
  <si>
    <t>Frango, filé, à milanesa</t>
  </si>
  <si>
    <t>Frango, inteiro, com pele, cru</t>
  </si>
  <si>
    <t>Frango, inteiro, sem pele, assado</t>
  </si>
  <si>
    <t>Frango, inteiro, sem pele, cozido</t>
  </si>
  <si>
    <t>Frango, inteiro, sem pele, cru</t>
  </si>
  <si>
    <t>Frango, peito, com pele, assado</t>
  </si>
  <si>
    <t>Frango, peito, com pele, cru</t>
  </si>
  <si>
    <t>Frango, peito, sem pele, cozido</t>
  </si>
  <si>
    <t>Frango, peito, sem pele, cru</t>
  </si>
  <si>
    <t>Frango, peito, sem pele, grelhado</t>
  </si>
  <si>
    <t>Frango, sobrecoxa, com pele, assada</t>
  </si>
  <si>
    <t>Frango, sobrecoxa, com pele, crua</t>
  </si>
  <si>
    <t>Frango, sobrecoxa, sem pele, assada</t>
  </si>
  <si>
    <t>Frango, sobrecoxa, sem pele, crua</t>
  </si>
  <si>
    <t>Hambúrguer, bovino, cru</t>
  </si>
  <si>
    <t>Hambúrguer, bovino, frito</t>
  </si>
  <si>
    <t>Hambúrguer, bovino, grelhado</t>
  </si>
  <si>
    <t>Lingüiça, frango, crua</t>
  </si>
  <si>
    <t>Lingüiça, frango, frita</t>
  </si>
  <si>
    <t>Lingüiça, frango, grelhada</t>
  </si>
  <si>
    <t>Lingüiça, porco, crua</t>
  </si>
  <si>
    <t>Lingüiça, porco, frita</t>
  </si>
  <si>
    <t>Lingüiça, porco, grelhada</t>
  </si>
  <si>
    <t>Mortadela</t>
  </si>
  <si>
    <t>Peru, congelado, assado</t>
  </si>
  <si>
    <t>Peru, congelado, cru</t>
  </si>
  <si>
    <t>Porco, bisteca, crua</t>
  </si>
  <si>
    <t>Porco, bisteca, frita</t>
  </si>
  <si>
    <t>Porco, bisteca, grelhada</t>
  </si>
  <si>
    <t>Porco, costela, assada</t>
  </si>
  <si>
    <t>Porco, costela, crua</t>
  </si>
  <si>
    <t>Porco, lombo, assado</t>
  </si>
  <si>
    <t>Porco, lombo, cru</t>
  </si>
  <si>
    <t>Porco, orelha, salgada, crua</t>
  </si>
  <si>
    <t>Porco, pernil, assado</t>
  </si>
  <si>
    <t>Porco, pernil, cru</t>
  </si>
  <si>
    <t>Porco, rabo, salgado, cru</t>
  </si>
  <si>
    <t>Presunto, com capa de gordura</t>
  </si>
  <si>
    <t>Presunto, sem capa de gordura</t>
  </si>
  <si>
    <t>Quibe, assado</t>
  </si>
  <si>
    <t>Quibe, cru</t>
  </si>
  <si>
    <t>Quibe, frito</t>
  </si>
  <si>
    <t>Salame</t>
  </si>
  <si>
    <t>Toucinho, cru</t>
  </si>
  <si>
    <t>Toucinho, frito</t>
  </si>
  <si>
    <t>Bebida láctea, pêssego</t>
  </si>
  <si>
    <t>Creme de Leite</t>
  </si>
  <si>
    <t>Iogurte, natural</t>
  </si>
  <si>
    <t>Iogurte, natural, desnatado</t>
  </si>
  <si>
    <t>Iogurte, sabor morango</t>
  </si>
  <si>
    <t>Iogurte, sabor pêssego</t>
  </si>
  <si>
    <t>Leite, condensado</t>
  </si>
  <si>
    <t>Leite, de cabra</t>
  </si>
  <si>
    <t>Leite, de vaca, achocolatado</t>
  </si>
  <si>
    <t>Leite, de vaca, desnatado, pó</t>
  </si>
  <si>
    <t>Leite, de vaca, desnatado, UHT</t>
  </si>
  <si>
    <t>Leite, de vaca, integral</t>
  </si>
  <si>
    <t>Leite, de vaca, integral, pó</t>
  </si>
  <si>
    <t>Leite, fermentado</t>
  </si>
  <si>
    <t>Queijo, minas, frescal</t>
  </si>
  <si>
    <t>Queijo, minas, meia cura</t>
  </si>
  <si>
    <t>Queijo, mozarela</t>
  </si>
  <si>
    <t>Queijo, parmesão</t>
  </si>
  <si>
    <t>Queijo, pasteurizado</t>
  </si>
  <si>
    <t>Queijo, petit suisse, morango</t>
  </si>
  <si>
    <t>Queijo, prato</t>
  </si>
  <si>
    <t>Queijo, requeijão, cremoso</t>
  </si>
  <si>
    <t>Queijo, ricota</t>
  </si>
  <si>
    <t>Bebida isotônica, sabores variados</t>
  </si>
  <si>
    <t>Café, infusão 10%</t>
  </si>
  <si>
    <t>Cana, aguardente 1</t>
  </si>
  <si>
    <t>Cana, caldo de</t>
  </si>
  <si>
    <t>Cerveja, pilsen 2</t>
  </si>
  <si>
    <t>Chá, erva-doce, infusão 5%</t>
  </si>
  <si>
    <t>Chá, mate, infusão 5%</t>
  </si>
  <si>
    <t>Chá, preto, infusão 5%</t>
  </si>
  <si>
    <t>Coco, água de</t>
  </si>
  <si>
    <t>Refrigerante, tipo água tônica</t>
  </si>
  <si>
    <t>Refrigerante, tipo cola</t>
  </si>
  <si>
    <t>Refrigerante, tipo guaraná</t>
  </si>
  <si>
    <t>Refrigerante, tipo laranja</t>
  </si>
  <si>
    <t>Refrigerante, tipo limão</t>
  </si>
  <si>
    <t>Omelete, de queijo</t>
  </si>
  <si>
    <t>Ovo, de codorna, inteiro, cru</t>
  </si>
  <si>
    <t>Ovo, de galinha, clara, cozida/10minutos</t>
  </si>
  <si>
    <t>Ovo, de galinha, gema, cozida/10minutos</t>
  </si>
  <si>
    <t>Ovo, de galinha, inteiro, cozido/10minutos</t>
  </si>
  <si>
    <t>Ovo, de galinha, inteiro, cru</t>
  </si>
  <si>
    <t>Ovo, de galinha, inteiro, frito</t>
  </si>
  <si>
    <t>Achocolatado, pó</t>
  </si>
  <si>
    <t>Açúcar, cristal</t>
  </si>
  <si>
    <t>Açúcar, mascavo</t>
  </si>
  <si>
    <t>Açúcar, refinado</t>
  </si>
  <si>
    <t>Chocolate, ao leite</t>
  </si>
  <si>
    <t>Chocolate, ao leite, com castanha do Pará</t>
  </si>
  <si>
    <t>Chocolate, ao leite, dietético</t>
  </si>
  <si>
    <t>Chocolate, meio amargo</t>
  </si>
  <si>
    <t>Cocada branca</t>
  </si>
  <si>
    <t>Doce, de abóbora, cremoso</t>
  </si>
  <si>
    <t>Doce, de leite, cremoso</t>
  </si>
  <si>
    <t>Geléia, mocotó, natural</t>
  </si>
  <si>
    <t>Glicose de milho</t>
  </si>
  <si>
    <t>Maria mole</t>
  </si>
  <si>
    <t>Maria mole, coco queimado</t>
  </si>
  <si>
    <t>Marmelada</t>
  </si>
  <si>
    <t>Mel, de abelha</t>
  </si>
  <si>
    <t>Melado</t>
  </si>
  <si>
    <t>Quindim</t>
  </si>
  <si>
    <t>Rapadura</t>
  </si>
  <si>
    <t>Café, pó, torrado</t>
  </si>
  <si>
    <t>Capuccino, pó</t>
  </si>
  <si>
    <t>Fermento em pó, químico</t>
  </si>
  <si>
    <t>Fermento, biológico, levedura, tablete</t>
  </si>
  <si>
    <t>Gelatina, sabores variados, pó</t>
  </si>
  <si>
    <t>Sal, dietético</t>
  </si>
  <si>
    <t>Sal, grosso</t>
  </si>
  <si>
    <t>Shoyu</t>
  </si>
  <si>
    <t>Tempero a base de sal</t>
  </si>
  <si>
    <t>Azeitona, preta, conserva</t>
  </si>
  <si>
    <t>Azeitona, verde, conserva</t>
  </si>
  <si>
    <t>Chantilly, spray, com gordura vegetal</t>
  </si>
  <si>
    <t>Leite, de coco</t>
  </si>
  <si>
    <t>Maionese, tradicional com ovos</t>
  </si>
  <si>
    <t>Acarajé</t>
  </si>
  <si>
    <t>Arroz carreteiro</t>
  </si>
  <si>
    <t>Baião de dois, arroz e feijão-de-corda</t>
  </si>
  <si>
    <t>Barreado</t>
  </si>
  <si>
    <t>Bife à cavalo, com contra filé</t>
  </si>
  <si>
    <t>Bolinho de arroz</t>
  </si>
  <si>
    <t>Camarão à baiana</t>
  </si>
  <si>
    <t>Charuto, de repolho</t>
  </si>
  <si>
    <t>Cuscuz, de milho, cozido com sal</t>
  </si>
  <si>
    <t>Cuscuz, paulista</t>
  </si>
  <si>
    <t>Cuxá, molho</t>
  </si>
  <si>
    <t>Dobradinha</t>
  </si>
  <si>
    <t>Estrogonofe de carne</t>
  </si>
  <si>
    <t>Estrogonofe de frango</t>
  </si>
  <si>
    <t>Feijão tropeiro mineiro</t>
  </si>
  <si>
    <t>Feijoada</t>
  </si>
  <si>
    <t>Frango, com açafrão</t>
  </si>
  <si>
    <t>Macarrão, molho bolognesa</t>
  </si>
  <si>
    <t>Maniçoba</t>
  </si>
  <si>
    <t>Quibebe</t>
  </si>
  <si>
    <t>Salada, de legumes, com maionese</t>
  </si>
  <si>
    <t>Salada, de legumes, cozida no vapor</t>
  </si>
  <si>
    <t>Salpicão, de frango</t>
  </si>
  <si>
    <t>Sarapatel</t>
  </si>
  <si>
    <t>Tabule</t>
  </si>
  <si>
    <t>Tacacá</t>
  </si>
  <si>
    <t>Tapioca, com manteiga</t>
  </si>
  <si>
    <t>Tucupi, com pimenta-de-cheiro</t>
  </si>
  <si>
    <t>Vaca atolada</t>
  </si>
  <si>
    <t>Vatapá</t>
  </si>
  <si>
    <t>Virado à paulista</t>
  </si>
  <si>
    <t>Yakisoba</t>
  </si>
  <si>
    <t>Amendoim, grão, cru</t>
  </si>
  <si>
    <t>Amendoim, torrado, salgado</t>
  </si>
  <si>
    <t>Ervilha, em vagem</t>
  </si>
  <si>
    <t>Ervilha, enlatada, drenada</t>
  </si>
  <si>
    <t>Feijão, carioca, cozido</t>
  </si>
  <si>
    <t>Feijão, carioca, cru</t>
  </si>
  <si>
    <t>Feijão, fradinho, cozido</t>
  </si>
  <si>
    <t>Feijão, fradinho, cru</t>
  </si>
  <si>
    <t>Feijão, jalo, cozido</t>
  </si>
  <si>
    <t>Feijão, jalo, cru</t>
  </si>
  <si>
    <t>Feijão, preto, cozido</t>
  </si>
  <si>
    <t>Feijão, preto, cru</t>
  </si>
  <si>
    <t>Feijão, rajado, cozido</t>
  </si>
  <si>
    <t>Feijão, rajado, cru</t>
  </si>
  <si>
    <t>Feijão, rosinha, cozido</t>
  </si>
  <si>
    <t>Feijão, rosinha, cru</t>
  </si>
  <si>
    <t>Feijão, roxo, cozido</t>
  </si>
  <si>
    <t>Feijão, roxo, cru</t>
  </si>
  <si>
    <t>Grão-de-bico, cru</t>
  </si>
  <si>
    <t>Guandu, cru</t>
  </si>
  <si>
    <t>Lentilha, cozida</t>
  </si>
  <si>
    <t>Lentilha, crua</t>
  </si>
  <si>
    <t>Paçoca, amendoim</t>
  </si>
  <si>
    <t>Pé-de-moleque, amendoim</t>
  </si>
  <si>
    <t>Soja, farinha</t>
  </si>
  <si>
    <t>Soja, extrato solúvel, natural, fluido</t>
  </si>
  <si>
    <t>Soja, extrato solúvel, pó</t>
  </si>
  <si>
    <t>Soja, queijo (tofu)</t>
  </si>
  <si>
    <t>Tremoço, cru</t>
  </si>
  <si>
    <t>Tremoço, em conserva</t>
  </si>
  <si>
    <t>Amêndoa, torrada, salgada</t>
  </si>
  <si>
    <t>Castanha-de-caju, torrada, salgada</t>
  </si>
  <si>
    <t>Castanha-do-Brasil, crua</t>
  </si>
  <si>
    <t>Coco, cru</t>
  </si>
  <si>
    <t>Coco,  verde, cru</t>
  </si>
  <si>
    <t>Farinha, de mesocarpo de babaçu, crua</t>
  </si>
  <si>
    <t>Gergelim, semente</t>
  </si>
  <si>
    <t>Linhaça, semente</t>
  </si>
  <si>
    <t>Pinhão, cozido</t>
  </si>
  <si>
    <t>Pupunha, cozida</t>
  </si>
  <si>
    <t>Noz, crua</t>
  </si>
  <si>
    <t>Tapioca</t>
  </si>
  <si>
    <t>Castanhas</t>
  </si>
  <si>
    <t>Melão</t>
  </si>
  <si>
    <t>Atum</t>
  </si>
  <si>
    <t>Gordura Saturada</t>
  </si>
  <si>
    <t>Gordura Polinsaturada</t>
  </si>
  <si>
    <t>Gordura Monoinsaturada</t>
  </si>
  <si>
    <t>un.</t>
  </si>
  <si>
    <t>Alpino</t>
  </si>
  <si>
    <t>Yorgus</t>
  </si>
  <si>
    <t>Leite Molico</t>
  </si>
  <si>
    <t>Ricota Light</t>
  </si>
  <si>
    <r>
      <t xml:space="preserve">Proteína </t>
    </r>
    <r>
      <rPr>
        <sz val="10"/>
        <color rgb="FF548DD4"/>
        <rFont val="Microsoft Sans Serif"/>
        <family val="2"/>
      </rPr>
      <t>(Animal)</t>
    </r>
  </si>
  <si>
    <r>
      <t xml:space="preserve">Proteína </t>
    </r>
    <r>
      <rPr>
        <sz val="10"/>
        <color rgb="FF476CA3"/>
        <rFont val="Microsoft Sans Serif"/>
        <family val="2"/>
      </rPr>
      <t>(Vegetal)</t>
    </r>
  </si>
  <si>
    <t>Laka</t>
  </si>
  <si>
    <t>Iogurte Grego zero</t>
  </si>
  <si>
    <t>Uva</t>
  </si>
  <si>
    <t>Iogurte Natural</t>
  </si>
  <si>
    <t>Iogurte Desnatado</t>
  </si>
  <si>
    <t>Kcal/kg</t>
  </si>
  <si>
    <t>Farinha Láctea</t>
  </si>
  <si>
    <t>Café (sem açúcar)</t>
  </si>
  <si>
    <t>à gosto</t>
  </si>
  <si>
    <t>Pasta de Amendoim</t>
  </si>
  <si>
    <t>Cuscuz Cozido</t>
  </si>
  <si>
    <t>Chocolate</t>
  </si>
  <si>
    <t>Soja Texturizada Crua</t>
  </si>
  <si>
    <t>Crisp Bar</t>
  </si>
  <si>
    <t>Suco de Uva</t>
  </si>
  <si>
    <t>Requeijão Light</t>
  </si>
  <si>
    <t>Salada variada</t>
  </si>
  <si>
    <t>à vontade</t>
  </si>
  <si>
    <t>Gasto Calórico Diário</t>
  </si>
  <si>
    <t xml:space="preserve">        Dados Corporais</t>
  </si>
  <si>
    <t>Harris-Benedict</t>
  </si>
  <si>
    <t>Mifflin</t>
  </si>
  <si>
    <t>kcal</t>
  </si>
  <si>
    <t>% gordura</t>
  </si>
  <si>
    <t>Massa Gorda</t>
  </si>
  <si>
    <t>Massa Magra</t>
  </si>
  <si>
    <t>Kcal por KG</t>
  </si>
  <si>
    <t>kcal/kg</t>
  </si>
  <si>
    <t>Fórmula</t>
  </si>
  <si>
    <t>Meta Kcal</t>
  </si>
  <si>
    <t>Kcal/KG</t>
  </si>
  <si>
    <t>Cunningham (MLG)</t>
  </si>
  <si>
    <t>Tinslei (MLG)</t>
  </si>
  <si>
    <t>Tinslei (P)</t>
  </si>
  <si>
    <t>Sedentário</t>
  </si>
  <si>
    <t>Pouco Ativo</t>
  </si>
  <si>
    <t>Muito Ativo</t>
  </si>
  <si>
    <t>Emagrecimento.</t>
  </si>
  <si>
    <t>Crescimento Muscular.</t>
  </si>
  <si>
    <t>Sua preferencia pessoal.</t>
  </si>
  <si>
    <t>Atletas (baixo % gordura)</t>
  </si>
  <si>
    <t>Mais efieciente para</t>
  </si>
  <si>
    <t xml:space="preserve">  Kilos</t>
  </si>
  <si>
    <t xml:space="preserve">  Centimetros</t>
  </si>
  <si>
    <t xml:space="preserve">  Anos</t>
  </si>
  <si>
    <t xml:space="preserve">  Coeficiente</t>
  </si>
  <si>
    <t xml:space="preserve">  M/F</t>
  </si>
  <si>
    <t>Fator de Atividade Física (FA)</t>
  </si>
  <si>
    <t>PREENCHA APENAS OS ESPAÇOS EM BRANCO DA TABELA.</t>
  </si>
  <si>
    <t>Diferença pro GCD</t>
  </si>
  <si>
    <t>Pipoca</t>
  </si>
  <si>
    <t>Óleo de Girassol</t>
  </si>
  <si>
    <t>Farinha de Coco</t>
  </si>
  <si>
    <t>Açúcar Demerara</t>
  </si>
  <si>
    <t>Farinha de Fubá</t>
  </si>
  <si>
    <t>Farinha de Arroz</t>
  </si>
  <si>
    <t>Leite de Coco</t>
  </si>
  <si>
    <t>Leite Condensado</t>
  </si>
  <si>
    <t>Nutella</t>
  </si>
  <si>
    <t>Brownie</t>
  </si>
  <si>
    <t>Presunto</t>
  </si>
  <si>
    <t>Chia</t>
  </si>
  <si>
    <t>Granola</t>
  </si>
  <si>
    <t>Linhaça</t>
  </si>
  <si>
    <t>albumina</t>
  </si>
  <si>
    <t>Açaí</t>
  </si>
  <si>
    <t>Fibra</t>
  </si>
  <si>
    <t>Fibra Alimentar</t>
  </si>
  <si>
    <t>Couve Flor</t>
  </si>
  <si>
    <t>Cálcio</t>
  </si>
  <si>
    <t>Magnésio</t>
  </si>
  <si>
    <t>Manganês</t>
  </si>
  <si>
    <t>Fósforo</t>
  </si>
  <si>
    <t>Ferro</t>
  </si>
  <si>
    <t>Sódio</t>
  </si>
  <si>
    <t>Potássio</t>
  </si>
  <si>
    <t>Cobre</t>
  </si>
  <si>
    <t>Zinco</t>
  </si>
  <si>
    <t>Retinol</t>
  </si>
  <si>
    <t>RE</t>
  </si>
  <si>
    <t>Vit C</t>
  </si>
  <si>
    <t>Vit B6</t>
  </si>
  <si>
    <t>Vit B2</t>
  </si>
  <si>
    <t>Vit B1</t>
  </si>
  <si>
    <t>Vit B3</t>
  </si>
  <si>
    <t>Descrição dos alimentos</t>
  </si>
  <si>
    <t>Iogurte, sabor abacaxi</t>
  </si>
  <si>
    <t>Mamão</t>
  </si>
  <si>
    <t>Vitamina B6</t>
  </si>
  <si>
    <t>Vitamina B3</t>
  </si>
  <si>
    <t>Mg</t>
  </si>
  <si>
    <t>Ca</t>
  </si>
  <si>
    <t>Fe</t>
  </si>
  <si>
    <t>Na</t>
  </si>
  <si>
    <t>Zn</t>
  </si>
  <si>
    <t>B6</t>
  </si>
  <si>
    <t>B3</t>
  </si>
  <si>
    <t>C</t>
  </si>
  <si>
    <t>K</t>
  </si>
  <si>
    <t>Vit A (RAE)</t>
  </si>
  <si>
    <t>Selênio</t>
  </si>
  <si>
    <t>Vit D</t>
  </si>
  <si>
    <t>Vit E</t>
  </si>
  <si>
    <t>Folato</t>
  </si>
  <si>
    <t xml:space="preserve">Arroz (polido, parboilizado, agulha, agulhinha, etc.) </t>
  </si>
  <si>
    <t xml:space="preserve">Arroz integral </t>
  </si>
  <si>
    <t>Milho (em grão) Cru(a)</t>
  </si>
  <si>
    <t>Milho (em grão) Cozido(a)</t>
  </si>
  <si>
    <t>Milho (em grão) Grelhado(a)/brasa/churrasco</t>
  </si>
  <si>
    <t>Milho (em grão) Assado(a)</t>
  </si>
  <si>
    <t>Milho (em grão) Refogado(a)</t>
  </si>
  <si>
    <t>Milho (em grão) Ensopado</t>
  </si>
  <si>
    <t xml:space="preserve">Milho (em grão) </t>
  </si>
  <si>
    <t>Canjiquinha de milho em grão Cru(a)</t>
  </si>
  <si>
    <t>Canjiquinha de milho em grão Cozido(a)</t>
  </si>
  <si>
    <t>Canjiquinha de milho em grão Ensopado</t>
  </si>
  <si>
    <t>Canjiquinha de milho em grão Mingau</t>
  </si>
  <si>
    <t>Canjiquinha de milho em grão Sopa</t>
  </si>
  <si>
    <t xml:space="preserve">Canjiquinha de milho em grão </t>
  </si>
  <si>
    <t xml:space="preserve">Xerém de milho </t>
  </si>
  <si>
    <t xml:space="preserve">Amendoim (em grão) in natura </t>
  </si>
  <si>
    <t xml:space="preserve">Ervilha em grão </t>
  </si>
  <si>
    <t xml:space="preserve">Fava (em grão) </t>
  </si>
  <si>
    <t xml:space="preserve">Mangalô amargo em grão </t>
  </si>
  <si>
    <t xml:space="preserve">Feijão-de-corda </t>
  </si>
  <si>
    <t xml:space="preserve">Feijão-verde </t>
  </si>
  <si>
    <t xml:space="preserve">Semente de linhaça </t>
  </si>
  <si>
    <t xml:space="preserve">Andu </t>
  </si>
  <si>
    <t xml:space="preserve">Grão de bico </t>
  </si>
  <si>
    <t xml:space="preserve">Lentilha </t>
  </si>
  <si>
    <t xml:space="preserve">Soja em grão </t>
  </si>
  <si>
    <t xml:space="preserve">Feijão (preto, mulatinho, roxo, rosinha, etc.) </t>
  </si>
  <si>
    <t xml:space="preserve">Quirera não especificada </t>
  </si>
  <si>
    <t xml:space="preserve">Feijão-verde orgânico </t>
  </si>
  <si>
    <t xml:space="preserve">Feijão orgânico </t>
  </si>
  <si>
    <t xml:space="preserve">Pipoca  light </t>
  </si>
  <si>
    <t xml:space="preserve">Arroz  orgânico </t>
  </si>
  <si>
    <t xml:space="preserve">Arroz integral orgânico </t>
  </si>
  <si>
    <t xml:space="preserve">Feijão-de-soja orgânico </t>
  </si>
  <si>
    <t xml:space="preserve">Quinoa </t>
  </si>
  <si>
    <t xml:space="preserve"> </t>
  </si>
  <si>
    <t>Batata-inglesa Cru(a)</t>
  </si>
  <si>
    <t>Batata-inglesa Cozido(a)</t>
  </si>
  <si>
    <t>Batata-inglesa Grelhado(a)/brasa/churrasco</t>
  </si>
  <si>
    <t>Batata-inglesa Assado(a)</t>
  </si>
  <si>
    <t>Batata-inglesa Frito(a)</t>
  </si>
  <si>
    <t>Batata-inglesa Refogado(a)</t>
  </si>
  <si>
    <t>Batata-inglesa Molho vermelho</t>
  </si>
  <si>
    <t>Batata-inglesa Molho branco</t>
  </si>
  <si>
    <t>Batata-inglesa Ao alho e óleo</t>
  </si>
  <si>
    <t>Batata-inglesa Com manteiga/óleo</t>
  </si>
  <si>
    <t>Batata-inglesa Ensopado</t>
  </si>
  <si>
    <t>Batata-inglesa Sopa</t>
  </si>
  <si>
    <t xml:space="preserve">Batata-inglesa </t>
  </si>
  <si>
    <t>Mandioquinha salsa (batata-baroa) Cozido(a)</t>
  </si>
  <si>
    <t>Mandioquinha salsa (batata-baroa) Refogado(a)</t>
  </si>
  <si>
    <t>Mandioquinha salsa (batata-baroa) Ensopado</t>
  </si>
  <si>
    <t xml:space="preserve">Mandioquinha salsa (batata-baroa) </t>
  </si>
  <si>
    <t xml:space="preserve">Cenoura amarela (batata-baroa) </t>
  </si>
  <si>
    <t>Batata-doce Cru(a)</t>
  </si>
  <si>
    <t>Batata-doce Cozido(a)</t>
  </si>
  <si>
    <t>Batata-doce Assado(a)</t>
  </si>
  <si>
    <t>Batata-doce Frito(a)</t>
  </si>
  <si>
    <t>Batata-doce Refogado(a)</t>
  </si>
  <si>
    <t>Batata-doce Ensopado</t>
  </si>
  <si>
    <t xml:space="preserve">Batata-doce </t>
  </si>
  <si>
    <t>Inhame Cru(a)</t>
  </si>
  <si>
    <t>Inhame Cozido(a)</t>
  </si>
  <si>
    <t>Inhame Assado(a)</t>
  </si>
  <si>
    <t>Inhame Frito(a)</t>
  </si>
  <si>
    <t>Inhame Refogado(a)</t>
  </si>
  <si>
    <t>Inhame Ensopado</t>
  </si>
  <si>
    <t>Inhame Sopa</t>
  </si>
  <si>
    <t xml:space="preserve">Quicaré </t>
  </si>
  <si>
    <t>Mandioca Cru(a)</t>
  </si>
  <si>
    <t>Mandioca Cozido(a)</t>
  </si>
  <si>
    <t>Mandioca Assado(a)</t>
  </si>
  <si>
    <t>Mandioca Frito(a)</t>
  </si>
  <si>
    <t>Mandioca Refogado(a)</t>
  </si>
  <si>
    <t>Mandioca Molho vermelho</t>
  </si>
  <si>
    <t>Mandioca Com manteiga/óleo</t>
  </si>
  <si>
    <t>Mandioca Ensopado</t>
  </si>
  <si>
    <t>Mandioca Sopa</t>
  </si>
  <si>
    <t xml:space="preserve">Mandioca </t>
  </si>
  <si>
    <t>Aipim Cozido(a)</t>
  </si>
  <si>
    <t>Aipim Assado(a)</t>
  </si>
  <si>
    <t>Aipim Frito(a)</t>
  </si>
  <si>
    <t>Aipim Empanado(a)/à milanesa</t>
  </si>
  <si>
    <t>Aipim Refogado(a)</t>
  </si>
  <si>
    <t>Aipim Molho vermelho</t>
  </si>
  <si>
    <t>Aipim Com manteiga/óleo</t>
  </si>
  <si>
    <t>Aipim Ensopado</t>
  </si>
  <si>
    <t>Aipim Sopa</t>
  </si>
  <si>
    <t xml:space="preserve">Aipim </t>
  </si>
  <si>
    <t>Macaxeira Cru(a)</t>
  </si>
  <si>
    <t>Macaxeira Cozido(a)</t>
  </si>
  <si>
    <t>Macaxeira Assado(a)</t>
  </si>
  <si>
    <t>Macaxeira Frito(a)</t>
  </si>
  <si>
    <t>Cará Cozido(a)</t>
  </si>
  <si>
    <t>Cará Frito(a)</t>
  </si>
  <si>
    <t>Cará Refogado(a)</t>
  </si>
  <si>
    <t>Cará Ensopado</t>
  </si>
  <si>
    <t>Cará Mingau</t>
  </si>
  <si>
    <t>Cará Sopa</t>
  </si>
  <si>
    <t>Inhame caraquento (cará) Cozido(a)</t>
  </si>
  <si>
    <t>Batata (não especificada) Cru(a)</t>
  </si>
  <si>
    <t>Batata (não especificada) Cozido(a)</t>
  </si>
  <si>
    <t>Batata (não especificada) Grelhado(a)/brasa/churrasco</t>
  </si>
  <si>
    <t>Batata (não especificada) Assado(a)</t>
  </si>
  <si>
    <t>Batata (não especificada) Frito(a)</t>
  </si>
  <si>
    <t>Batata (não especificada) Refogado(a)</t>
  </si>
  <si>
    <t>Batata (não especificada) Molho vermelho</t>
  </si>
  <si>
    <t>Batata (não especificada) Molho branco</t>
  </si>
  <si>
    <t>Batata (não especificada) Ao vinagrete</t>
  </si>
  <si>
    <t>Batata (não especificada) Ensopado</t>
  </si>
  <si>
    <t>Batata (não especificada) Sopa</t>
  </si>
  <si>
    <t xml:space="preserve">Batata (não especificada) </t>
  </si>
  <si>
    <t>Mandioquinha Cozido(a)</t>
  </si>
  <si>
    <t>Mandioquinha Frito(a)</t>
  </si>
  <si>
    <t>Mandioquinha Refogado(a)</t>
  </si>
  <si>
    <t>Mandioquinha Ensopado</t>
  </si>
  <si>
    <t>Rabanete Cru(a)</t>
  </si>
  <si>
    <t>Rabanete Cozido(a)</t>
  </si>
  <si>
    <t>Rabanete Ao vinagrete</t>
  </si>
  <si>
    <t>Beterraba Cru(a)</t>
  </si>
  <si>
    <t>Beterraba Cozido(a)</t>
  </si>
  <si>
    <t>Beterraba Refogado(a)</t>
  </si>
  <si>
    <t>Beterraba Ao vinagrete</t>
  </si>
  <si>
    <t>Beterraba Sopa</t>
  </si>
  <si>
    <t xml:space="preserve">Beterraba </t>
  </si>
  <si>
    <t>Cenoura Cru(a)</t>
  </si>
  <si>
    <t>Cenoura Cozido(a)</t>
  </si>
  <si>
    <t>Cenoura Frito(a)</t>
  </si>
  <si>
    <t>Cenoura Refogado(a)</t>
  </si>
  <si>
    <t>Cenoura Molho vermelho</t>
  </si>
  <si>
    <t>Cenoura Ao alho e óleo</t>
  </si>
  <si>
    <t>Cenoura Com manteiga/óleo</t>
  </si>
  <si>
    <t>Cenoura Ao vinagrete</t>
  </si>
  <si>
    <t>Cenoura Ensopado</t>
  </si>
  <si>
    <t>Cenoura Sopa</t>
  </si>
  <si>
    <t xml:space="preserve">Cenoura </t>
  </si>
  <si>
    <t>Nabo Cozido(a)</t>
  </si>
  <si>
    <t>Nabo Refogado(a)</t>
  </si>
  <si>
    <t>Açafrão Cru(a)</t>
  </si>
  <si>
    <t>Batata-inglesa orgânica Frito(a)</t>
  </si>
  <si>
    <t xml:space="preserve">Creme de arroz </t>
  </si>
  <si>
    <t xml:space="preserve">Arrozina </t>
  </si>
  <si>
    <t xml:space="preserve">Mucilon </t>
  </si>
  <si>
    <t xml:space="preserve">Mingau de arroz </t>
  </si>
  <si>
    <t xml:space="preserve">Croquinhos de arroz </t>
  </si>
  <si>
    <t xml:space="preserve">Farinha de aveia </t>
  </si>
  <si>
    <t xml:space="preserve">Aveia em flocos </t>
  </si>
  <si>
    <t xml:space="preserve">Fubá de milho </t>
  </si>
  <si>
    <t xml:space="preserve">Farinha de milho </t>
  </si>
  <si>
    <t xml:space="preserve">Puba de milho </t>
  </si>
  <si>
    <t xml:space="preserve">Puba de fubá </t>
  </si>
  <si>
    <t>Milho moído Cozido(a)</t>
  </si>
  <si>
    <t xml:space="preserve">Mingau de milho </t>
  </si>
  <si>
    <t xml:space="preserve">Amido de milho </t>
  </si>
  <si>
    <t xml:space="preserve">Amido de arroz </t>
  </si>
  <si>
    <t xml:space="preserve">Cremogema </t>
  </si>
  <si>
    <t xml:space="preserve">Vitamilho </t>
  </si>
  <si>
    <t xml:space="preserve">Creme de milho </t>
  </si>
  <si>
    <t xml:space="preserve">Sucrilhos de milho </t>
  </si>
  <si>
    <t xml:space="preserve">Cereal matinal de milho em flocos </t>
  </si>
  <si>
    <t xml:space="preserve">Germe de trigo </t>
  </si>
  <si>
    <t xml:space="preserve">Fibra de trigo </t>
  </si>
  <si>
    <t xml:space="preserve">Fibra de cereal trigo </t>
  </si>
  <si>
    <t xml:space="preserve">Farinha de mandioca </t>
  </si>
  <si>
    <t xml:space="preserve">Farinha de copioba </t>
  </si>
  <si>
    <t xml:space="preserve">Farinha d'água </t>
  </si>
  <si>
    <t xml:space="preserve">Cruera </t>
  </si>
  <si>
    <t xml:space="preserve">Goma de mandioca </t>
  </si>
  <si>
    <t xml:space="preserve">Sagu de mandioca </t>
  </si>
  <si>
    <t xml:space="preserve">Farinha de tapioca </t>
  </si>
  <si>
    <t xml:space="preserve">Farinha beiju </t>
  </si>
  <si>
    <t xml:space="preserve">Sagu de tapioca </t>
  </si>
  <si>
    <t xml:space="preserve">Tapioca de goma </t>
  </si>
  <si>
    <t xml:space="preserve">Farinha láctea </t>
  </si>
  <si>
    <t xml:space="preserve">Neston </t>
  </si>
  <si>
    <t xml:space="preserve">Flocos de cereais </t>
  </si>
  <si>
    <t xml:space="preserve">Vitaflocos </t>
  </si>
  <si>
    <t>Mini pizza semipronta Cru(a)</t>
  </si>
  <si>
    <t>Mini pizza semipronta Cozido(a)</t>
  </si>
  <si>
    <t>Mini pizza semipronta Assado(a)</t>
  </si>
  <si>
    <t>Mini pizza semipronta Frito(a)</t>
  </si>
  <si>
    <t xml:space="preserve">Mini pizza semipronta </t>
  </si>
  <si>
    <t xml:space="preserve">Fibra de soja </t>
  </si>
  <si>
    <t xml:space="preserve">Minipastel </t>
  </si>
  <si>
    <t>Macarrão  Cru(a)</t>
  </si>
  <si>
    <t>Macarrão  Cozido(a)</t>
  </si>
  <si>
    <t>Macarrão  Grelhado(a)/brasa/churrasco</t>
  </si>
  <si>
    <t>Macarrão  Assado(a)</t>
  </si>
  <si>
    <t>Macarrão  Frito(a)</t>
  </si>
  <si>
    <t>Macarrão  Empanado(a)/à milanesa</t>
  </si>
  <si>
    <t>Macarrão  Refogado(a)</t>
  </si>
  <si>
    <t>Macarrão  Molho vermelho</t>
  </si>
  <si>
    <t>Macarrão  Molho branco</t>
  </si>
  <si>
    <t>Macarrão  Ao alho e óleo</t>
  </si>
  <si>
    <t>Macarrão  Com manteiga/óleo</t>
  </si>
  <si>
    <t>Macarrão  Ao vinagrete</t>
  </si>
  <si>
    <t>Macarrão  Ensopado</t>
  </si>
  <si>
    <t>Macarrão  Sopa</t>
  </si>
  <si>
    <t xml:space="preserve">Macarrão  </t>
  </si>
  <si>
    <t xml:space="preserve">Purê de batata </t>
  </si>
  <si>
    <t xml:space="preserve">Bife vegetal </t>
  </si>
  <si>
    <t>Carne vegetal Frito(a)</t>
  </si>
  <si>
    <t xml:space="preserve">Pasta de soja </t>
  </si>
  <si>
    <t xml:space="preserve">Carne de soja </t>
  </si>
  <si>
    <t xml:space="preserve">Amendoim moído </t>
  </si>
  <si>
    <t xml:space="preserve">Granola  </t>
  </si>
  <si>
    <t xml:space="preserve">Musli </t>
  </si>
  <si>
    <t xml:space="preserve">Mix de cereais </t>
  </si>
  <si>
    <t xml:space="preserve">Miojo </t>
  </si>
  <si>
    <t xml:space="preserve">Macarrão instantâneo </t>
  </si>
  <si>
    <t xml:space="preserve">Sustagem </t>
  </si>
  <si>
    <t xml:space="preserve">Proteína de soja </t>
  </si>
  <si>
    <t xml:space="preserve">Proteína vegetal </t>
  </si>
  <si>
    <t xml:space="preserve">Complemento alimentar de qualquer sabor </t>
  </si>
  <si>
    <t xml:space="preserve">Sucrilhos de milho light </t>
  </si>
  <si>
    <t>Mini pizza semipronta light Assado(a)</t>
  </si>
  <si>
    <t>Macarrão instantâneo light Sopa</t>
  </si>
  <si>
    <t xml:space="preserve">Macarrão instantâneo light </t>
  </si>
  <si>
    <t xml:space="preserve">Proteína de soja orgânica </t>
  </si>
  <si>
    <t xml:space="preserve">Macarrão com carne </t>
  </si>
  <si>
    <t xml:space="preserve">Macarrão com peixe </t>
  </si>
  <si>
    <t xml:space="preserve">Coco-da-baía (seco ou verde) </t>
  </si>
  <si>
    <t xml:space="preserve">Castanha portuguesa </t>
  </si>
  <si>
    <t xml:space="preserve">Pinhão </t>
  </si>
  <si>
    <t xml:space="preserve">Amêndoa </t>
  </si>
  <si>
    <t xml:space="preserve">Avelã </t>
  </si>
  <si>
    <t xml:space="preserve">Castanha-do-pará </t>
  </si>
  <si>
    <t xml:space="preserve">Castanha de caju </t>
  </si>
  <si>
    <t xml:space="preserve">Butiá </t>
  </si>
  <si>
    <t xml:space="preserve">Tucumã </t>
  </si>
  <si>
    <t xml:space="preserve">Coco de mucajá </t>
  </si>
  <si>
    <t xml:space="preserve">Noz (nogueira) </t>
  </si>
  <si>
    <t xml:space="preserve">Açaí  </t>
  </si>
  <si>
    <t xml:space="preserve">Juçara </t>
  </si>
  <si>
    <t xml:space="preserve">Uaçaí </t>
  </si>
  <si>
    <t xml:space="preserve">Jussara </t>
  </si>
  <si>
    <t xml:space="preserve">Pupunha </t>
  </si>
  <si>
    <t xml:space="preserve">Bacaba </t>
  </si>
  <si>
    <t xml:space="preserve">Bacabuçu </t>
  </si>
  <si>
    <t xml:space="preserve">Castanha-da-índia </t>
  </si>
  <si>
    <t xml:space="preserve">Pistache </t>
  </si>
  <si>
    <t xml:space="preserve">Buriti  </t>
  </si>
  <si>
    <t xml:space="preserve">Coco  </t>
  </si>
  <si>
    <t xml:space="preserve">Patauá  </t>
  </si>
  <si>
    <t xml:space="preserve">Alface </t>
  </si>
  <si>
    <t>Bertalha Refogado(a)</t>
  </si>
  <si>
    <t>Chicória Cru(a)</t>
  </si>
  <si>
    <t>Chicória Cozido(a)</t>
  </si>
  <si>
    <t>Chicória Refogado(a)</t>
  </si>
  <si>
    <t>Chicória Ao vinagrete</t>
  </si>
  <si>
    <t xml:space="preserve">Escarola </t>
  </si>
  <si>
    <t>Couve Cru(a)</t>
  </si>
  <si>
    <t>Couve Cozido(a)</t>
  </si>
  <si>
    <t>Couve Frito(a)</t>
  </si>
  <si>
    <t>Couve Refogado(a)</t>
  </si>
  <si>
    <t>Couve Molho vermelho</t>
  </si>
  <si>
    <t>Couve Ao alho e óleo</t>
  </si>
  <si>
    <t>Couve Com manteiga/óleo</t>
  </si>
  <si>
    <t>Couve Ao vinagrete</t>
  </si>
  <si>
    <t>Couve Ensopado</t>
  </si>
  <si>
    <t>Couve Mingau</t>
  </si>
  <si>
    <t xml:space="preserve">Couve </t>
  </si>
  <si>
    <t>Couve-flor Cru(a)</t>
  </si>
  <si>
    <t>Couve-flor Cozido(a)</t>
  </si>
  <si>
    <t>Couve-flor Frito(a)</t>
  </si>
  <si>
    <t>Couve-flor Empanado(a)/à milanesa</t>
  </si>
  <si>
    <t>Couve-flor Refogado(a)</t>
  </si>
  <si>
    <t>Couve-flor Ao vinagrete</t>
  </si>
  <si>
    <t xml:space="preserve">Couve-flor </t>
  </si>
  <si>
    <t>Espinafre Cru(a)</t>
  </si>
  <si>
    <t>Espinafre Cozido(a)</t>
  </si>
  <si>
    <t>Espinafre Refogado(a)</t>
  </si>
  <si>
    <t>Espinafre Ao vinagrete</t>
  </si>
  <si>
    <t xml:space="preserve">Espinafre </t>
  </si>
  <si>
    <t>Mostarda (verdura) Cru(a)</t>
  </si>
  <si>
    <t>Mostarda (verdura) Cozido(a)</t>
  </si>
  <si>
    <t>Mostarda (verdura) Refogado(a)</t>
  </si>
  <si>
    <t xml:space="preserve">Mostarda (verdura) </t>
  </si>
  <si>
    <t>Repolho Cru(a)</t>
  </si>
  <si>
    <t>Repolho Cozido(a)</t>
  </si>
  <si>
    <t>Repolho Frito(a)</t>
  </si>
  <si>
    <t>Repolho Refogado(a)</t>
  </si>
  <si>
    <t>Repolho Molho branco</t>
  </si>
  <si>
    <t>Repolho Ao alho e óleo</t>
  </si>
  <si>
    <t>Repolho Ao vinagrete</t>
  </si>
  <si>
    <t>Repolho Ensopado</t>
  </si>
  <si>
    <t>Repolho Sopa</t>
  </si>
  <si>
    <t xml:space="preserve">Repolho </t>
  </si>
  <si>
    <t xml:space="preserve">Cebolinha </t>
  </si>
  <si>
    <t>Agrião Cru(a)</t>
  </si>
  <si>
    <t>Agrião Cozido(a)</t>
  </si>
  <si>
    <t>Agrião Ao vinagrete</t>
  </si>
  <si>
    <t>Agrião Ensopado</t>
  </si>
  <si>
    <t xml:space="preserve">Agrião </t>
  </si>
  <si>
    <t>Taioba Cru(a)</t>
  </si>
  <si>
    <t>Taioba Cozido(a)</t>
  </si>
  <si>
    <t>Taioba Refogado(a)</t>
  </si>
  <si>
    <t>Acelga Cru(a)</t>
  </si>
  <si>
    <t>Acelga Cozido(a)</t>
  </si>
  <si>
    <t>Acelga Refogado(a)</t>
  </si>
  <si>
    <t xml:space="preserve">Acelga </t>
  </si>
  <si>
    <t>Beterraba branca (acelga)  Cozido(a)</t>
  </si>
  <si>
    <t>Almeirão Cru(a)</t>
  </si>
  <si>
    <t>Almeirão Cozido(a)</t>
  </si>
  <si>
    <t>Almeirão Refogado(a)</t>
  </si>
  <si>
    <t>Almeirão Ao vinagrete</t>
  </si>
  <si>
    <t>Radite Cru(a)</t>
  </si>
  <si>
    <t>Radite Refogado(a)</t>
  </si>
  <si>
    <t>Radite Ao vinagrete</t>
  </si>
  <si>
    <t>Brócolis Cru(a)</t>
  </si>
  <si>
    <t>Brócolis Cozido(a)</t>
  </si>
  <si>
    <t>Brócolis Empanado(a)/à milanesa</t>
  </si>
  <si>
    <t>Brócolis Refogado(a)</t>
  </si>
  <si>
    <t>Brócolis Ao alho e óleo</t>
  </si>
  <si>
    <t>Brócolis Ao vinagrete</t>
  </si>
  <si>
    <t xml:space="preserve">Brócolis </t>
  </si>
  <si>
    <t>Serralha Cru(a)</t>
  </si>
  <si>
    <t>Serralha Cozido(a)</t>
  </si>
  <si>
    <t>Serralha Refogado(a)</t>
  </si>
  <si>
    <t>Caruru Cozido(a)</t>
  </si>
  <si>
    <t xml:space="preserve">Cuxá </t>
  </si>
  <si>
    <t xml:space="preserve">Vinagreira  </t>
  </si>
  <si>
    <t xml:space="preserve">Cariru </t>
  </si>
  <si>
    <t xml:space="preserve">Rúcula </t>
  </si>
  <si>
    <t xml:space="preserve">Jambu </t>
  </si>
  <si>
    <t>Língua de vaca (verdura) Cru(a)</t>
  </si>
  <si>
    <t xml:space="preserve">Alcachofra </t>
  </si>
  <si>
    <t xml:space="preserve">Bredo </t>
  </si>
  <si>
    <t>Salsão (aipo) Refogado(a)</t>
  </si>
  <si>
    <t xml:space="preserve">Erva-doce </t>
  </si>
  <si>
    <t>Folha de aipim Cru(a)</t>
  </si>
  <si>
    <t>Folha de macaxeira Cozido(a)</t>
  </si>
  <si>
    <t>Broto de feijão Cru(a)</t>
  </si>
  <si>
    <t>Broto de feijão Cozido(a)</t>
  </si>
  <si>
    <t>Moranga Cozido(a)</t>
  </si>
  <si>
    <t>Moranga Refogado(a)</t>
  </si>
  <si>
    <t>Moranga Ensopado</t>
  </si>
  <si>
    <t xml:space="preserve">Moranga </t>
  </si>
  <si>
    <t>Abobrinha Cru(a)</t>
  </si>
  <si>
    <t>Abobrinha Cozido(a)</t>
  </si>
  <si>
    <t>Abobrinha Grelhado(a)/brasa/churrasco</t>
  </si>
  <si>
    <t>Abobrinha Assado(a)</t>
  </si>
  <si>
    <t>Abobrinha Frito(a)</t>
  </si>
  <si>
    <t>Abobrinha Empanado(a)/à milanesa</t>
  </si>
  <si>
    <t>Abobrinha Refogado(a)</t>
  </si>
  <si>
    <t>Abobrinha Ensopado</t>
  </si>
  <si>
    <t>Jerimum Cru(a)</t>
  </si>
  <si>
    <t>Jerimum Cozido(a)</t>
  </si>
  <si>
    <t>Abóbora Cru(a)</t>
  </si>
  <si>
    <t>Abóbora Cozido(a)</t>
  </si>
  <si>
    <t>Abóbora Assado(a)</t>
  </si>
  <si>
    <t>Abóbora Frito(a)</t>
  </si>
  <si>
    <t>Abóbora Refogado(a)</t>
  </si>
  <si>
    <t>Abóbora Molho vermelho</t>
  </si>
  <si>
    <t>Abóbora Ensopado</t>
  </si>
  <si>
    <t>Abóbora Sopa</t>
  </si>
  <si>
    <t xml:space="preserve">Abóbora </t>
  </si>
  <si>
    <t xml:space="preserve">Pépino </t>
  </si>
  <si>
    <t>Chuchu Cru(a)</t>
  </si>
  <si>
    <t>Chuchu Cozido(a)</t>
  </si>
  <si>
    <t>Chuchu Assado(a)</t>
  </si>
  <si>
    <t>Chuchu Refogado(a)</t>
  </si>
  <si>
    <t>Chuchu Molho vermelho</t>
  </si>
  <si>
    <t>Chuchu Ao alho e óleo</t>
  </si>
  <si>
    <t>Chuchu Ao vinagrete</t>
  </si>
  <si>
    <t>Chuchu Ensopado</t>
  </si>
  <si>
    <t>Chuchu Sopa</t>
  </si>
  <si>
    <t>Jiló Cru(a)</t>
  </si>
  <si>
    <t>Jiló Cozido(a)</t>
  </si>
  <si>
    <t>Jiló Assado(a)</t>
  </si>
  <si>
    <t>Jiló Frito(a)</t>
  </si>
  <si>
    <t>Jiló Refogado(a)</t>
  </si>
  <si>
    <t>Jiló Com manteiga/óleo</t>
  </si>
  <si>
    <t>Jiló Ensopado</t>
  </si>
  <si>
    <t xml:space="preserve">Jiló </t>
  </si>
  <si>
    <t>Maxixe Cru(a)</t>
  </si>
  <si>
    <t>Maxixe Cozido(a)</t>
  </si>
  <si>
    <t>Maxixe Refogado(a)</t>
  </si>
  <si>
    <t>Maxixe Ensopado</t>
  </si>
  <si>
    <t>Pepininho (maxixe) Cozido(a)</t>
  </si>
  <si>
    <t>Pepininho (maxixe) Ao vinagrete</t>
  </si>
  <si>
    <t>Palmito in natura Cru(a)</t>
  </si>
  <si>
    <t>Palmito in natura Cozido(a)</t>
  </si>
  <si>
    <t>Palmito in natura Refogado(a)</t>
  </si>
  <si>
    <t>Palmito in natura Ensopado</t>
  </si>
  <si>
    <t>Guariroba (palmito in natura) Cozido(a)</t>
  </si>
  <si>
    <t>Guariroba (palmito in natura) Refogado(a)</t>
  </si>
  <si>
    <t>Guariroba (palmito in natura) Molho vermelho</t>
  </si>
  <si>
    <t>Gueroba (palmito in natura) Cozido(a)</t>
  </si>
  <si>
    <t>Gueroba (palmito in natura) Refogado(a)</t>
  </si>
  <si>
    <t xml:space="preserve">Pimentão </t>
  </si>
  <si>
    <t>Quiabo Cru(a)</t>
  </si>
  <si>
    <t>Quiabo  Cozido(a)</t>
  </si>
  <si>
    <t>Quiabo  Frito(a)</t>
  </si>
  <si>
    <t>Quiabo  Empanado(a)/à milanesa</t>
  </si>
  <si>
    <t>Quiabo  Refogado(a)</t>
  </si>
  <si>
    <t>Quiabo  Ensopado</t>
  </si>
  <si>
    <t xml:space="preserve">Quiabo  </t>
  </si>
  <si>
    <t xml:space="preserve">Tomate </t>
  </si>
  <si>
    <t>Vagem Cru(a)</t>
  </si>
  <si>
    <t>Vagem Cozido(a)</t>
  </si>
  <si>
    <t>Vagem Refogado(a)</t>
  </si>
  <si>
    <t>Vagem Com manteiga/óleo</t>
  </si>
  <si>
    <t>Vagem Ensopado</t>
  </si>
  <si>
    <t xml:space="preserve">Vagem </t>
  </si>
  <si>
    <t xml:space="preserve">Cogumelo in natura </t>
  </si>
  <si>
    <t>Berinjela Cru(a)</t>
  </si>
  <si>
    <t>Berinjela Cozido(a)</t>
  </si>
  <si>
    <t>Berinjela Assado(a)</t>
  </si>
  <si>
    <t>Berinjela Frito(a)</t>
  </si>
  <si>
    <t>Berinjela Empanado(a)/à milanesa</t>
  </si>
  <si>
    <t>Berinjela Refogado(a)</t>
  </si>
  <si>
    <t>Berinjela  Ao vinagrete</t>
  </si>
  <si>
    <t>Berinjela Ensopado</t>
  </si>
  <si>
    <t xml:space="preserve">Berinjela </t>
  </si>
  <si>
    <t>Ervilha em vagem Cozido(a)</t>
  </si>
  <si>
    <t>Ervilha em vagem Refogado(a)</t>
  </si>
  <si>
    <t>Cebola Cru(a)</t>
  </si>
  <si>
    <t>Cebola Cozido(a)</t>
  </si>
  <si>
    <t>Cebola Grelhado(a)/brasa/churrasco</t>
  </si>
  <si>
    <t>Cebola Assado(a)</t>
  </si>
  <si>
    <t>Cebola Frito(a)</t>
  </si>
  <si>
    <t>Cebola Refogado(a)</t>
  </si>
  <si>
    <t>Cebola Molho vermelho</t>
  </si>
  <si>
    <t>Cebola Com manteiga/óleo</t>
  </si>
  <si>
    <t>Cebola Ao vinagrete</t>
  </si>
  <si>
    <t xml:space="preserve">Cebola </t>
  </si>
  <si>
    <t>Catalonha Refogado(a)</t>
  </si>
  <si>
    <t xml:space="preserve">Jardineira (seleta) </t>
  </si>
  <si>
    <t xml:space="preserve">Seleta (jardineira) </t>
  </si>
  <si>
    <t xml:space="preserve">Alho </t>
  </si>
  <si>
    <t xml:space="preserve">Alho-poró </t>
  </si>
  <si>
    <t xml:space="preserve">Broto de alfafa </t>
  </si>
  <si>
    <t xml:space="preserve">Alface orgânica </t>
  </si>
  <si>
    <t xml:space="preserve">Tomate orgânico </t>
  </si>
  <si>
    <t xml:space="preserve">Pimentão orgânico </t>
  </si>
  <si>
    <t xml:space="preserve">Orégano </t>
  </si>
  <si>
    <t xml:space="preserve">Pacová </t>
  </si>
  <si>
    <t>Banana (ouro, prata, d´água, da terra, etc.) Cru(a)</t>
  </si>
  <si>
    <t>Banana (ouro, prata, d´água, da terra, etc.) Cozido(a)</t>
  </si>
  <si>
    <t>Banana (ouro, prata, d´água, da terra, etc.) Assado(a)</t>
  </si>
  <si>
    <t>Banana (ouro, prata, d´água, da terra, etc.) Frito(a)</t>
  </si>
  <si>
    <t>Banana (ouro, prata, d´água, da terra, etc.) Empanado(a)/à milanesa</t>
  </si>
  <si>
    <t>Banana (ouro, prata, d´água, da terra, etc.) Com manteiga/óleo</t>
  </si>
  <si>
    <t>Banana (ouro, prata, d´água, da terra, etc.) Ensopado</t>
  </si>
  <si>
    <t>Banana (ouro, prata, d´água, da terra, etc.) Mingau</t>
  </si>
  <si>
    <t>Banana (ouro, prata, d´água, da terra, etc.) Sopa</t>
  </si>
  <si>
    <t xml:space="preserve">Banana (ouro, prata, d´água, da terra, etc.) </t>
  </si>
  <si>
    <t xml:space="preserve">Laranja (pera, seleta, lima, da terra, etc.) </t>
  </si>
  <si>
    <t xml:space="preserve">Lima </t>
  </si>
  <si>
    <t xml:space="preserve">Limão (comum, galego, etc.) </t>
  </si>
  <si>
    <t xml:space="preserve">Tangerina </t>
  </si>
  <si>
    <t xml:space="preserve">Mexerica </t>
  </si>
  <si>
    <t xml:space="preserve">Bergamota </t>
  </si>
  <si>
    <t xml:space="preserve">Mimosa </t>
  </si>
  <si>
    <t xml:space="preserve">Tanja </t>
  </si>
  <si>
    <t xml:space="preserve">Maricota </t>
  </si>
  <si>
    <t xml:space="preserve">Laranjinha japonesa </t>
  </si>
  <si>
    <t xml:space="preserve">Cana-de-açúcar </t>
  </si>
  <si>
    <t xml:space="preserve">Abacaxi </t>
  </si>
  <si>
    <t xml:space="preserve">Ananás </t>
  </si>
  <si>
    <t xml:space="preserve">Abacate </t>
  </si>
  <si>
    <t xml:space="preserve">Caqui </t>
  </si>
  <si>
    <t xml:space="preserve">Figo </t>
  </si>
  <si>
    <t xml:space="preserve">Maçã </t>
  </si>
  <si>
    <t xml:space="preserve">Mamão </t>
  </si>
  <si>
    <t xml:space="preserve">Papaia </t>
  </si>
  <si>
    <t xml:space="preserve">Manga </t>
  </si>
  <si>
    <t xml:space="preserve">Manguito </t>
  </si>
  <si>
    <t xml:space="preserve">Maracujá </t>
  </si>
  <si>
    <t xml:space="preserve">Melancia </t>
  </si>
  <si>
    <t xml:space="preserve">Melão </t>
  </si>
  <si>
    <t xml:space="preserve">pera </t>
  </si>
  <si>
    <t xml:space="preserve">Pêssego </t>
  </si>
  <si>
    <t xml:space="preserve">Fruta-de-conde </t>
  </si>
  <si>
    <t xml:space="preserve">Pinha (fruta-de-conde) </t>
  </si>
  <si>
    <t xml:space="preserve">Ata </t>
  </si>
  <si>
    <t xml:space="preserve">Uva </t>
  </si>
  <si>
    <t xml:space="preserve">Uva passa </t>
  </si>
  <si>
    <t xml:space="preserve">Jenipapo  </t>
  </si>
  <si>
    <t xml:space="preserve">Jaca </t>
  </si>
  <si>
    <t xml:space="preserve">Goiaba </t>
  </si>
  <si>
    <t xml:space="preserve">Araçá-açu (goiaba) </t>
  </si>
  <si>
    <t xml:space="preserve">Ameixa </t>
  </si>
  <si>
    <t xml:space="preserve">Caju </t>
  </si>
  <si>
    <t xml:space="preserve">Cereja </t>
  </si>
  <si>
    <t xml:space="preserve">Cajá-manga </t>
  </si>
  <si>
    <t xml:space="preserve">Cajarana </t>
  </si>
  <si>
    <t xml:space="preserve">Taperebá </t>
  </si>
  <si>
    <t xml:space="preserve">Acaja (taberebá) </t>
  </si>
  <si>
    <t xml:space="preserve">Carambola </t>
  </si>
  <si>
    <t xml:space="preserve">Jabuticaba </t>
  </si>
  <si>
    <t xml:space="preserve">Graviola </t>
  </si>
  <si>
    <t xml:space="preserve">Morango </t>
  </si>
  <si>
    <t xml:space="preserve">Jambo </t>
  </si>
  <si>
    <t xml:space="preserve">Atemoia  </t>
  </si>
  <si>
    <t xml:space="preserve">Mangaba </t>
  </si>
  <si>
    <t xml:space="preserve">Araçá </t>
  </si>
  <si>
    <t xml:space="preserve">Nêspera </t>
  </si>
  <si>
    <t xml:space="preserve">Fruta-pão </t>
  </si>
  <si>
    <t xml:space="preserve">Sapoti </t>
  </si>
  <si>
    <t xml:space="preserve">Uxi </t>
  </si>
  <si>
    <t xml:space="preserve">Tamarindo </t>
  </si>
  <si>
    <t xml:space="preserve">Cacau </t>
  </si>
  <si>
    <t xml:space="preserve">Pitomba  </t>
  </si>
  <si>
    <t xml:space="preserve">Bacuri </t>
  </si>
  <si>
    <t xml:space="preserve">Ingá </t>
  </si>
  <si>
    <t xml:space="preserve">Pequi </t>
  </si>
  <si>
    <t xml:space="preserve">Pitanga  </t>
  </si>
  <si>
    <t xml:space="preserve">Ciriguela </t>
  </si>
  <si>
    <t xml:space="preserve">Murici </t>
  </si>
  <si>
    <t xml:space="preserve">Umbu </t>
  </si>
  <si>
    <t xml:space="preserve">Imbu </t>
  </si>
  <si>
    <t xml:space="preserve">Biribá </t>
  </si>
  <si>
    <t xml:space="preserve">Cupuaçu </t>
  </si>
  <si>
    <t xml:space="preserve">Nectarina </t>
  </si>
  <si>
    <t xml:space="preserve">Mari </t>
  </si>
  <si>
    <t xml:space="preserve">Romã </t>
  </si>
  <si>
    <t xml:space="preserve">Acerola </t>
  </si>
  <si>
    <t xml:space="preserve">Kiwi </t>
  </si>
  <si>
    <t xml:space="preserve">Abiu </t>
  </si>
  <si>
    <t xml:space="preserve">Jurubeba </t>
  </si>
  <si>
    <t xml:space="preserve">Fruta (não especificada) </t>
  </si>
  <si>
    <t xml:space="preserve">Maçã orgânica </t>
  </si>
  <si>
    <t xml:space="preserve">Acerola orgânica </t>
  </si>
  <si>
    <t xml:space="preserve">Amora </t>
  </si>
  <si>
    <t xml:space="preserve">Jamelão (jamburão) </t>
  </si>
  <si>
    <t xml:space="preserve">Demerara </t>
  </si>
  <si>
    <t xml:space="preserve">Açúcar mascavo </t>
  </si>
  <si>
    <t xml:space="preserve">Rapadura </t>
  </si>
  <si>
    <t xml:space="preserve">Alfenim de cana </t>
  </si>
  <si>
    <t xml:space="preserve">Batida (rapadura) </t>
  </si>
  <si>
    <t xml:space="preserve">Sorvete de qualquer sabor industrializado </t>
  </si>
  <si>
    <t xml:space="preserve">Picolé de qualquer sabor industrializado </t>
  </si>
  <si>
    <t xml:space="preserve">Chiclete </t>
  </si>
  <si>
    <t xml:space="preserve">Bala </t>
  </si>
  <si>
    <t xml:space="preserve">Caramelo (bala) </t>
  </si>
  <si>
    <t xml:space="preserve">Drops </t>
  </si>
  <si>
    <t xml:space="preserve">Pastilha </t>
  </si>
  <si>
    <t xml:space="preserve">Pirulito </t>
  </si>
  <si>
    <t xml:space="preserve">Goma de mascar </t>
  </si>
  <si>
    <t xml:space="preserve">Jujuba </t>
  </si>
  <si>
    <t xml:space="preserve">Tablete de chocolate </t>
  </si>
  <si>
    <t xml:space="preserve">Barra de chocolate </t>
  </si>
  <si>
    <t xml:space="preserve">Confete </t>
  </si>
  <si>
    <t xml:space="preserve">Chocolate em pó de qualquer marca </t>
  </si>
  <si>
    <t xml:space="preserve">Ovomaltine </t>
  </si>
  <si>
    <t xml:space="preserve">Achocolatado em pó </t>
  </si>
  <si>
    <t xml:space="preserve">Toddynho </t>
  </si>
  <si>
    <t xml:space="preserve">Bombom de qualquer marca </t>
  </si>
  <si>
    <t xml:space="preserve">Trufa  </t>
  </si>
  <si>
    <t xml:space="preserve">Geleia de frutas de qualquer marca ou sabor </t>
  </si>
  <si>
    <t xml:space="preserve">Mousse de qualquer sabor (Geleia)  </t>
  </si>
  <si>
    <t xml:space="preserve">Geleia de mocotó </t>
  </si>
  <si>
    <t xml:space="preserve">Doce de frutas em pasta de qualquer sabor </t>
  </si>
  <si>
    <t xml:space="preserve">Pasta de amendoim </t>
  </si>
  <si>
    <t xml:space="preserve">Pessegada </t>
  </si>
  <si>
    <t xml:space="preserve">Marmelada </t>
  </si>
  <si>
    <t xml:space="preserve">Figada </t>
  </si>
  <si>
    <t xml:space="preserve">Goiabada </t>
  </si>
  <si>
    <t xml:space="preserve">Caju em pasta </t>
  </si>
  <si>
    <t xml:space="preserve">Mariola </t>
  </si>
  <si>
    <t xml:space="preserve">Doce de frutas em calda de qualquer sabor </t>
  </si>
  <si>
    <t xml:space="preserve">Doce de frutas cristalizado de qualquer sabor </t>
  </si>
  <si>
    <t xml:space="preserve">Melado </t>
  </si>
  <si>
    <t xml:space="preserve">Mel  </t>
  </si>
  <si>
    <t xml:space="preserve">Gelatina de qualquer sabor </t>
  </si>
  <si>
    <t xml:space="preserve">Adoçante artificial </t>
  </si>
  <si>
    <t xml:space="preserve">Merengue </t>
  </si>
  <si>
    <t xml:space="preserve">Schimier de cana </t>
  </si>
  <si>
    <t xml:space="preserve">Fruta seca ou desidratada </t>
  </si>
  <si>
    <t xml:space="preserve">Passa </t>
  </si>
  <si>
    <t xml:space="preserve">Pudim de qualquer sabor </t>
  </si>
  <si>
    <t xml:space="preserve">Danette pudim </t>
  </si>
  <si>
    <t xml:space="preserve">Manjar </t>
  </si>
  <si>
    <t xml:space="preserve">Cuscuz </t>
  </si>
  <si>
    <t xml:space="preserve">Cuscuz de tapioca </t>
  </si>
  <si>
    <t xml:space="preserve">Maria-mole </t>
  </si>
  <si>
    <t xml:space="preserve">Cocada </t>
  </si>
  <si>
    <t xml:space="preserve">Quebra-queixo </t>
  </si>
  <si>
    <t xml:space="preserve">Doce de amendoim </t>
  </si>
  <si>
    <t xml:space="preserve">Pé de moleque </t>
  </si>
  <si>
    <t xml:space="preserve">Paçoca </t>
  </si>
  <si>
    <t xml:space="preserve">Torrão de amendoim </t>
  </si>
  <si>
    <t xml:space="preserve">Paçoquinha de amendoim </t>
  </si>
  <si>
    <t xml:space="preserve">Amendoim caramelizado </t>
  </si>
  <si>
    <t xml:space="preserve">Amendoim amanteigado </t>
  </si>
  <si>
    <t xml:space="preserve">Amendoim achocolatado </t>
  </si>
  <si>
    <t xml:space="preserve">Amendoim apimentado </t>
  </si>
  <si>
    <t xml:space="preserve">Amendoim cozido </t>
  </si>
  <si>
    <t xml:space="preserve">Brigadeiro </t>
  </si>
  <si>
    <t xml:space="preserve">Bomba de qualquer tipo </t>
  </si>
  <si>
    <t xml:space="preserve">Mil folhas </t>
  </si>
  <si>
    <t xml:space="preserve">Queijadinha </t>
  </si>
  <si>
    <t xml:space="preserve">Doce à base de ovos </t>
  </si>
  <si>
    <t xml:space="preserve">Caçarola italiana </t>
  </si>
  <si>
    <t xml:space="preserve">Quindim </t>
  </si>
  <si>
    <t xml:space="preserve">Fios de ovos </t>
  </si>
  <si>
    <t xml:space="preserve">Doce à base de leite </t>
  </si>
  <si>
    <t xml:space="preserve">Pavê de qualquer sabor </t>
  </si>
  <si>
    <t xml:space="preserve">Ambrosia </t>
  </si>
  <si>
    <t xml:space="preserve">Leite geleificado </t>
  </si>
  <si>
    <t xml:space="preserve">Chandele de qualquer sabor </t>
  </si>
  <si>
    <t xml:space="preserve">Mumu  </t>
  </si>
  <si>
    <t xml:space="preserve">Canudinho recheado </t>
  </si>
  <si>
    <t xml:space="preserve">Sarolho </t>
  </si>
  <si>
    <t xml:space="preserve">Beiju </t>
  </si>
  <si>
    <t xml:space="preserve">Schimier de fruta (exceto de cana) </t>
  </si>
  <si>
    <t xml:space="preserve">Beijo de moça </t>
  </si>
  <si>
    <t xml:space="preserve">Picolé ensacado </t>
  </si>
  <si>
    <t xml:space="preserve">Geladinho </t>
  </si>
  <si>
    <t xml:space="preserve">Churro </t>
  </si>
  <si>
    <t xml:space="preserve">Pamonha </t>
  </si>
  <si>
    <t xml:space="preserve">Algodão-doce </t>
  </si>
  <si>
    <t xml:space="preserve">Io-Iô crem (chocolate em creme) </t>
  </si>
  <si>
    <t xml:space="preserve">Ovo de páscoa </t>
  </si>
  <si>
    <t xml:space="preserve">Kinder ovo </t>
  </si>
  <si>
    <t xml:space="preserve">Torrone </t>
  </si>
  <si>
    <t xml:space="preserve">Arroz-doce </t>
  </si>
  <si>
    <t xml:space="preserve">Polpa de coco </t>
  </si>
  <si>
    <t xml:space="preserve">Diet shake </t>
  </si>
  <si>
    <t xml:space="preserve">Concentrado alimentar diet shake </t>
  </si>
  <si>
    <t xml:space="preserve">Açúcar  </t>
  </si>
  <si>
    <t xml:space="preserve">Açúcar light </t>
  </si>
  <si>
    <t xml:space="preserve">Barra de cereais </t>
  </si>
  <si>
    <t xml:space="preserve">Barra de cereais salgada </t>
  </si>
  <si>
    <t xml:space="preserve">Barra de cereais doce </t>
  </si>
  <si>
    <t xml:space="preserve">Sobremesa de qualquer tipo (exceto infantil) </t>
  </si>
  <si>
    <t xml:space="preserve">Rabanada </t>
  </si>
  <si>
    <t xml:space="preserve">Milk shake  </t>
  </si>
  <si>
    <t xml:space="preserve">Geleia diet </t>
  </si>
  <si>
    <t xml:space="preserve">Doce de frutas diet </t>
  </si>
  <si>
    <t xml:space="preserve">Pastéis de santa clara </t>
  </si>
  <si>
    <t xml:space="preserve">Suspiro </t>
  </si>
  <si>
    <t xml:space="preserve">Doce de frutas cristalizado de qualquer sabor diet </t>
  </si>
  <si>
    <t xml:space="preserve">Sorvete de qualquer sabor industrializado light </t>
  </si>
  <si>
    <t xml:space="preserve">Sorvete de qualquer sabor industrializado diet </t>
  </si>
  <si>
    <t xml:space="preserve">Bala light </t>
  </si>
  <si>
    <t xml:space="preserve">Chiclete diet </t>
  </si>
  <si>
    <t xml:space="preserve">Bala diet </t>
  </si>
  <si>
    <t xml:space="preserve">Barra de chocolate light </t>
  </si>
  <si>
    <t xml:space="preserve">Barra de chocolate diet </t>
  </si>
  <si>
    <t xml:space="preserve">Achocolatado em pó light </t>
  </si>
  <si>
    <t xml:space="preserve">Achocolatado em pó diet </t>
  </si>
  <si>
    <t xml:space="preserve">Toddynho diet </t>
  </si>
  <si>
    <t xml:space="preserve">Bombom de qualquer marca light </t>
  </si>
  <si>
    <t xml:space="preserve">Bombom de qualquer marca diet </t>
  </si>
  <si>
    <t xml:space="preserve">Bombom caramelizado de qualquer marca diet </t>
  </si>
  <si>
    <t xml:space="preserve">Geleia de frutas de qualquer marca ou sabor light </t>
  </si>
  <si>
    <t xml:space="preserve">Geleia light </t>
  </si>
  <si>
    <t xml:space="preserve">Geleia de frutas light </t>
  </si>
  <si>
    <t xml:space="preserve">Doce de frutas em barra ou pasta light </t>
  </si>
  <si>
    <t xml:space="preserve">Doce de frutas em pasta light </t>
  </si>
  <si>
    <t xml:space="preserve">Pudim de qualquer sabor light </t>
  </si>
  <si>
    <t xml:space="preserve">Pudim danette light </t>
  </si>
  <si>
    <t xml:space="preserve">Pudim de qualquer sabor diet </t>
  </si>
  <si>
    <t xml:space="preserve">Doce de leite light </t>
  </si>
  <si>
    <t xml:space="preserve">Doce de leite diet </t>
  </si>
  <si>
    <t xml:space="preserve">Barra de cereais diet </t>
  </si>
  <si>
    <t xml:space="preserve">Barra de cereais doce diet </t>
  </si>
  <si>
    <t xml:space="preserve">Milk shake diet </t>
  </si>
  <si>
    <t xml:space="preserve">Cocada diet </t>
  </si>
  <si>
    <t xml:space="preserve">Doce de amendoim diet </t>
  </si>
  <si>
    <t xml:space="preserve">Paçoca diet </t>
  </si>
  <si>
    <t xml:space="preserve">Amendoim amanteigado diet </t>
  </si>
  <si>
    <t xml:space="preserve">Doce à base de leite diet </t>
  </si>
  <si>
    <t xml:space="preserve">Gelatina de qualquer sabor light </t>
  </si>
  <si>
    <t xml:space="preserve">Adoçante light </t>
  </si>
  <si>
    <t xml:space="preserve">Adoçante em pó light </t>
  </si>
  <si>
    <t xml:space="preserve">Adoçante liquido light </t>
  </si>
  <si>
    <t xml:space="preserve">Mostarda molho </t>
  </si>
  <si>
    <t xml:space="preserve">Hortelã </t>
  </si>
  <si>
    <t xml:space="preserve">Alcaparra em conserva </t>
  </si>
  <si>
    <t xml:space="preserve">Coentro </t>
  </si>
  <si>
    <t xml:space="preserve">Molho de soja </t>
  </si>
  <si>
    <t xml:space="preserve">Shoyo </t>
  </si>
  <si>
    <t xml:space="preserve">Leite de coco </t>
  </si>
  <si>
    <t xml:space="preserve">Maionese (molho) </t>
  </si>
  <si>
    <t xml:space="preserve">Massa de tomate </t>
  </si>
  <si>
    <t xml:space="preserve">Molho de tomate </t>
  </si>
  <si>
    <t xml:space="preserve">Ketchup </t>
  </si>
  <si>
    <t xml:space="preserve">Catchup </t>
  </si>
  <si>
    <t xml:space="preserve">Pimenta em pó </t>
  </si>
  <si>
    <t xml:space="preserve">Tucupi em caldo sem pimenta </t>
  </si>
  <si>
    <t xml:space="preserve">Creme de queijo </t>
  </si>
  <si>
    <t xml:space="preserve">Caldo de peixe </t>
  </si>
  <si>
    <t xml:space="preserve">Caldo de tomate </t>
  </si>
  <si>
    <t xml:space="preserve">Gergelim </t>
  </si>
  <si>
    <t xml:space="preserve">Tomate seco </t>
  </si>
  <si>
    <t xml:space="preserve">Maionese (molho) light </t>
  </si>
  <si>
    <t xml:space="preserve">Molho de soja light </t>
  </si>
  <si>
    <t xml:space="preserve">Leite de coco light </t>
  </si>
  <si>
    <t xml:space="preserve">Vinagrete </t>
  </si>
  <si>
    <t>Filé-mignon Cozido(a)</t>
  </si>
  <si>
    <t>Filé-mignon Grelhado(a)/brasa/churrasco</t>
  </si>
  <si>
    <t>Filé-mignon Assado(a)</t>
  </si>
  <si>
    <t>Filé-mignon Frito(a)</t>
  </si>
  <si>
    <t>Filé-mignon Empanado(a)/à milanesa</t>
  </si>
  <si>
    <t>Filé-mignon Refogado(a)</t>
  </si>
  <si>
    <t>Filé-mignon Molho vermelho</t>
  </si>
  <si>
    <t>Filé-mignon Molho branco</t>
  </si>
  <si>
    <t>Filé-mignon Com manteiga/óleo</t>
  </si>
  <si>
    <t xml:space="preserve">Filé-mignon </t>
  </si>
  <si>
    <t>Contrafilé Cozido(a)</t>
  </si>
  <si>
    <t>Contrafilé Grelhado(a)/brasa/churrasco</t>
  </si>
  <si>
    <t>Contrafilé Assado(a)</t>
  </si>
  <si>
    <t>Contrafilé Frito(a)</t>
  </si>
  <si>
    <t>Contrafilé Empanado(a)/à milanesa</t>
  </si>
  <si>
    <t>Contrafilé Refogado(a)</t>
  </si>
  <si>
    <t>Contrafilé Molho vermelho</t>
  </si>
  <si>
    <t>Bisteca bovina Cru(a)</t>
  </si>
  <si>
    <t>Bisteca bovina Cozido(a)</t>
  </si>
  <si>
    <t>Bisteca bovina Grelhado(a)/brasa/churrasco</t>
  </si>
  <si>
    <t>Bisteca bovina Assado(a)</t>
  </si>
  <si>
    <t>Bisteca bovina Frito(a)</t>
  </si>
  <si>
    <t>Bisteca bovina Empanado(a)/à milanesa</t>
  </si>
  <si>
    <t>Bisteca bovina Refogado(a)</t>
  </si>
  <si>
    <t>Bisteca bovina Molho vermelho</t>
  </si>
  <si>
    <t>Alcatra Cru(a)</t>
  </si>
  <si>
    <t>Alcatra  Cozido(a)</t>
  </si>
  <si>
    <t>Alcatra Grelhado(a)/brasa/churrasco</t>
  </si>
  <si>
    <t>Alcatra Assado(a)</t>
  </si>
  <si>
    <t>Alcatra Frito(a)</t>
  </si>
  <si>
    <t>Alcatra Empanado(a)/à milanesa</t>
  </si>
  <si>
    <t>Alcatra Refogado(a)</t>
  </si>
  <si>
    <t>Alcatra Molho vermelho</t>
  </si>
  <si>
    <t>Alcatra Ao vinagrete</t>
  </si>
  <si>
    <t>Alcatra Ensopado</t>
  </si>
  <si>
    <t>Maminha Grelhado(a)/brasa/churrasco</t>
  </si>
  <si>
    <t>Maminha Assado(a)</t>
  </si>
  <si>
    <t>Maminha Frito(a)</t>
  </si>
  <si>
    <t>Maminha Molho vermelho</t>
  </si>
  <si>
    <t>Picanha Cozido(a)</t>
  </si>
  <si>
    <t>Picanha Grelhado(a)/brasa/churrasco</t>
  </si>
  <si>
    <t>Picanha Assado(a)</t>
  </si>
  <si>
    <t>Picanha  Frito(a)</t>
  </si>
  <si>
    <t>Picanha  Ensopado</t>
  </si>
  <si>
    <t>Patinho Cozido(a)</t>
  </si>
  <si>
    <t>Patinho Grelhado(a)/brasa/churrasco</t>
  </si>
  <si>
    <t>Patinho Assado(a)</t>
  </si>
  <si>
    <t>Patinho Frito(a)</t>
  </si>
  <si>
    <t>Patinho Empanado(a)/à milanesa</t>
  </si>
  <si>
    <t>Patinho Molho vermelho</t>
  </si>
  <si>
    <t>Patinho Ensopado</t>
  </si>
  <si>
    <t>Cabeça de lombo (carne bovina) Cozido(a)</t>
  </si>
  <si>
    <t>Cabeça de lombo (carne bovina) Grelhado(a)/brasa/churrasco</t>
  </si>
  <si>
    <t>Cabeça de lombo (carne bovina) Assado(a)</t>
  </si>
  <si>
    <t>Cabeça de lombo (carne bovina) Frito(a)</t>
  </si>
  <si>
    <t>Cabeça de lombo (carne bovina) Empanado(a)/à milanesa</t>
  </si>
  <si>
    <t>Cabeça de lombo (carne bovina) Refogado(a)</t>
  </si>
  <si>
    <t>Posta branca Cozido(a)</t>
  </si>
  <si>
    <t>Posta branca Frito(a)</t>
  </si>
  <si>
    <t>Posta branca Molho vermelho</t>
  </si>
  <si>
    <t>Tatu (lagarto redondo) Cozido(a)</t>
  </si>
  <si>
    <t>Tatu (lagarto redondo) Assado(a)</t>
  </si>
  <si>
    <t>Tatu (lagarto redondo) Refogado(a)</t>
  </si>
  <si>
    <t xml:space="preserve">Tatu (lagarto redondo) </t>
  </si>
  <si>
    <t>Paulista Cozido(a)</t>
  </si>
  <si>
    <t>Paulista Assado(a)</t>
  </si>
  <si>
    <t>Lombo paulista (carne bovina) Cozido(a)</t>
  </si>
  <si>
    <t>Lombo paulista (carne bovina) Assado(a)</t>
  </si>
  <si>
    <t>Lombo paulista (carne bovina) Frito(a)</t>
  </si>
  <si>
    <t>Lombo paulista (carne bovina) Ensopado</t>
  </si>
  <si>
    <t>Posta vermelha Cozido(a)</t>
  </si>
  <si>
    <t>Acém Cozido(a)</t>
  </si>
  <si>
    <t>Acém Assado(a)</t>
  </si>
  <si>
    <t>Acém Frito(a)</t>
  </si>
  <si>
    <t>Acém Empanado(a)/à milanesa</t>
  </si>
  <si>
    <t>Acém Refogado(a)</t>
  </si>
  <si>
    <t>Acém Ensopado</t>
  </si>
  <si>
    <t>Agulha (acém) Cozido(a)</t>
  </si>
  <si>
    <t>Agulha (acém) Assado(a)</t>
  </si>
  <si>
    <t>Agulha (acém) Frito(a)</t>
  </si>
  <si>
    <t>Paleta  Cozido(a)</t>
  </si>
  <si>
    <t>Paleta  Frito(a)</t>
  </si>
  <si>
    <t>Paleta  Molho vermelho</t>
  </si>
  <si>
    <t>Paleta  Ensopado</t>
  </si>
  <si>
    <t>Pá com osso Cozido(a)</t>
  </si>
  <si>
    <t>Pá com osso Grelhado(a)/brasa/churrasco</t>
  </si>
  <si>
    <t>Pá com osso Assado(a)</t>
  </si>
  <si>
    <t>Músculo bovino Cozido(a)</t>
  </si>
  <si>
    <t>Músculo bovino Assado(a)</t>
  </si>
  <si>
    <t>Músculo bovino Molho vermelho</t>
  </si>
  <si>
    <t>Músculo bovino Ensopado</t>
  </si>
  <si>
    <t>Músculo bovino Sopa</t>
  </si>
  <si>
    <t>Chambaril Cozido(a)</t>
  </si>
  <si>
    <t>Chambaril Assado(a)</t>
  </si>
  <si>
    <t>Chambaril Refogado(a)</t>
  </si>
  <si>
    <t>Carne marica bovina Cozido(a)</t>
  </si>
  <si>
    <t>Carne marica bovina Frito(a)</t>
  </si>
  <si>
    <t>Carne marica bovina Refogado(a)</t>
  </si>
  <si>
    <t>Vazio (carne bovina) Cozido(a)</t>
  </si>
  <si>
    <t>Vazio (carne bovina) Grelhado(a)/brasa/churrasco</t>
  </si>
  <si>
    <t>Vazio (carne bovina) Frito(a)</t>
  </si>
  <si>
    <t>Peito bovino Cozido(a)</t>
  </si>
  <si>
    <t>Peito bovino Frito(a)</t>
  </si>
  <si>
    <t>Fraldinha (capa de filé) Cozido(a)</t>
  </si>
  <si>
    <t>Fraldinha (capa de filé) Grelhado(a)/brasa/churrasco</t>
  </si>
  <si>
    <t>Fraldinha (capa de filé) Assado(a)</t>
  </si>
  <si>
    <t>Fraldinha (capa de filé) Frito(a)</t>
  </si>
  <si>
    <t>Aba de filé  Cru(a)</t>
  </si>
  <si>
    <t>Aba de filé  Grelhado(a)/brasa/churrasco</t>
  </si>
  <si>
    <t>Aba de filé  Frito(a)</t>
  </si>
  <si>
    <t>Costela bovina Cozido(a)</t>
  </si>
  <si>
    <t>Costela bovina Assado(a)</t>
  </si>
  <si>
    <t>Costela bovina Refogado(a)</t>
  </si>
  <si>
    <t>Costela bovina Ensopado</t>
  </si>
  <si>
    <t>Jacaré (carne bovina de segunda c/ osso) Cozido(a)</t>
  </si>
  <si>
    <t>Jacaré (carne bovina de segunda c/ osso) Assado(a)</t>
  </si>
  <si>
    <t>Jacaré (carne bovina de segunda c/ osso) Frito(a)</t>
  </si>
  <si>
    <t>Filé de segunda Grelhado(a)/brasa/churrasco</t>
  </si>
  <si>
    <t>Filé de segunda Assado(a)</t>
  </si>
  <si>
    <t>Filé de segunda Frito(a)</t>
  </si>
  <si>
    <t>Filé de segunda Empanado(a)/à milanesa</t>
  </si>
  <si>
    <t>Filé de segunda Ao alho e óleo</t>
  </si>
  <si>
    <t>Víscera bovina  Cozido(a)</t>
  </si>
  <si>
    <t>Víscera bovina  Frito(a)</t>
  </si>
  <si>
    <t>Panelada (vísceras bovinas não especificadas) Cozido(a)</t>
  </si>
  <si>
    <t>Panelada (vísceras bovinas não especificadas) Ensopado</t>
  </si>
  <si>
    <t>Coração bovino Cozido(a)</t>
  </si>
  <si>
    <t>Coração bovino Grelhado(a)/brasa/churrasco</t>
  </si>
  <si>
    <t>Coração bovino Assado(a)</t>
  </si>
  <si>
    <t>Coração bovino Frito(a)</t>
  </si>
  <si>
    <t>Rim de boi  Cozido(a)</t>
  </si>
  <si>
    <t>Bofe bovino Assado(a)</t>
  </si>
  <si>
    <t>Bofe bovino Frito(a)</t>
  </si>
  <si>
    <t>Bofe bovino Refogado(a)</t>
  </si>
  <si>
    <t>Miolo de boi Cozido(a)</t>
  </si>
  <si>
    <t>Tripa bovina Cozido(a)</t>
  </si>
  <si>
    <t>Tripa bovina Grelhado(a)/brasa/churrasco</t>
  </si>
  <si>
    <t>Tripa bovina Assado(a)</t>
  </si>
  <si>
    <t>Tripa bovina Frito(a)</t>
  </si>
  <si>
    <t>Dobradinha fresca Cozido(a)</t>
  </si>
  <si>
    <t>Dobradinha fresca Assado(a)</t>
  </si>
  <si>
    <t>Dobradinha fresca Molho vermelho</t>
  </si>
  <si>
    <t>Dobradinha fresca Ensopado</t>
  </si>
  <si>
    <t xml:space="preserve">Dobradinha fresca </t>
  </si>
  <si>
    <t>Fato bovino Cozido(a)</t>
  </si>
  <si>
    <t>Fato bovino Frito(a)</t>
  </si>
  <si>
    <t>Fato caprino Cozido(a)</t>
  </si>
  <si>
    <t>Fígado bovino Cru(a)</t>
  </si>
  <si>
    <t>Fígado bovino Cozido(a)</t>
  </si>
  <si>
    <t>Fígado bovino Grelhado(a)/brasa/churrasco</t>
  </si>
  <si>
    <t>Fígado bovino Assado(a)</t>
  </si>
  <si>
    <t>Fígado bovino Frito(a)</t>
  </si>
  <si>
    <t>Fígado bovino Empanado(a)/à milanesa</t>
  </si>
  <si>
    <t>Fígado bovino Refogado(a)</t>
  </si>
  <si>
    <t>Fígado bovino Molho vermelho</t>
  </si>
  <si>
    <t>Fígado bovino Ao alho e óleo</t>
  </si>
  <si>
    <t>Fígado bovino Ensopado</t>
  </si>
  <si>
    <t>Cupim Grelhado(a)/brasa/churrasco</t>
  </si>
  <si>
    <t>Cupim Assado(a)</t>
  </si>
  <si>
    <t>Cupim Frito(a)</t>
  </si>
  <si>
    <t>Língua bovina Cozido(a)</t>
  </si>
  <si>
    <t>Língua bovina Grelhado(a)/brasa/churrasco</t>
  </si>
  <si>
    <t>Língua bovina Assado(a)</t>
  </si>
  <si>
    <t>Língua bovina Frito(a)</t>
  </si>
  <si>
    <t>Língua bovina Molho vermelho</t>
  </si>
  <si>
    <t>Língua bovina Ensopado</t>
  </si>
  <si>
    <t xml:space="preserve">Rabada de boi </t>
  </si>
  <si>
    <t>Mocotó bovino Cozido(a)</t>
  </si>
  <si>
    <t>Mocotó bovino Ensopado</t>
  </si>
  <si>
    <t>Mocotó bovino Sopa</t>
  </si>
  <si>
    <t xml:space="preserve">Mocotó bovino </t>
  </si>
  <si>
    <t>Braço bovino Frito(a)</t>
  </si>
  <si>
    <t>Mão bovina Cozido(a)</t>
  </si>
  <si>
    <t>Carré  Cozido(a)</t>
  </si>
  <si>
    <t>Carré  Grelhado(a)/brasa/churrasco</t>
  </si>
  <si>
    <t>Carré  Assado(a)</t>
  </si>
  <si>
    <t>Carré  Frito(a)</t>
  </si>
  <si>
    <t>Bisteca suína Cozido(a)</t>
  </si>
  <si>
    <t>Bisteca suína Grelhado(a)/brasa/churrasco</t>
  </si>
  <si>
    <t>Bisteca suína Assado(a)</t>
  </si>
  <si>
    <t>Bisteca suína Frito(a)</t>
  </si>
  <si>
    <t>Bisteca suína Empanado(a)/à milanesa</t>
  </si>
  <si>
    <t>Bisteca suína Refogado(a)</t>
  </si>
  <si>
    <t xml:space="preserve">Bisteca suína </t>
  </si>
  <si>
    <t>Pernil suíno Cozido(a)</t>
  </si>
  <si>
    <t>Pernil suíno Assado(a)</t>
  </si>
  <si>
    <t>Pernil suíno Frito(a)</t>
  </si>
  <si>
    <t>Pernil suíno Refogado(a)</t>
  </si>
  <si>
    <t>Quarto suíno Cozido(a)</t>
  </si>
  <si>
    <t>Costela suína Cru(a)</t>
  </si>
  <si>
    <t>Costela suína Cozido(a)</t>
  </si>
  <si>
    <t>Costela suína Grelhado(a)/brasa/churrasco</t>
  </si>
  <si>
    <t>Costela suína Assado(a)</t>
  </si>
  <si>
    <t>Costela suína Frito(a)</t>
  </si>
  <si>
    <t>Costela suína Refogado(a)</t>
  </si>
  <si>
    <t>Costela suína Molho vermelho</t>
  </si>
  <si>
    <t>Costela suína Ensopado</t>
  </si>
  <si>
    <t xml:space="preserve">Costela suína </t>
  </si>
  <si>
    <t>Lombo suíno Cozido(a)</t>
  </si>
  <si>
    <t>Lombo suíno Grelhado(a)/brasa/churrasco</t>
  </si>
  <si>
    <t>Lombo suíno Assado(a)</t>
  </si>
  <si>
    <t>Lombo suíno Frito(a)</t>
  </si>
  <si>
    <t xml:space="preserve">Toucinho </t>
  </si>
  <si>
    <t>Míudo suíno Cozido(a)</t>
  </si>
  <si>
    <t xml:space="preserve">Arrasto suíno </t>
  </si>
  <si>
    <t xml:space="preserve">Sarapatel suíno fresco </t>
  </si>
  <si>
    <t>Carne suína Cru(a)</t>
  </si>
  <si>
    <t>Carne suína Cozido(a)</t>
  </si>
  <si>
    <t>Carne suína Grelhado(a)/brasa/churrasco</t>
  </si>
  <si>
    <t>Carne suína Assado(a)</t>
  </si>
  <si>
    <t>Carne suína Frito(a)</t>
  </si>
  <si>
    <t>Carne suína Empanado(a)/à milanesa</t>
  </si>
  <si>
    <t>Carne suína Refogado(a)</t>
  </si>
  <si>
    <t>Carne suína Molho vermelho</t>
  </si>
  <si>
    <t>Carne suína Ao alho e óleo</t>
  </si>
  <si>
    <t>Carne suína Ensopado</t>
  </si>
  <si>
    <t xml:space="preserve">Carne suína </t>
  </si>
  <si>
    <t>Carne moída  Cru(a)</t>
  </si>
  <si>
    <t>Carne moída Cozido(a)</t>
  </si>
  <si>
    <t>Carne moída Assado(a)</t>
  </si>
  <si>
    <t>Carne moída Frito(a)</t>
  </si>
  <si>
    <t>Carne moída Empanado(a)/à milanesa</t>
  </si>
  <si>
    <t>Carne moída Refogado(a)</t>
  </si>
  <si>
    <t>Carne moída Molho vermelho</t>
  </si>
  <si>
    <t>Carne moída Molho branco</t>
  </si>
  <si>
    <t>Carne moída Ao alho e óleo</t>
  </si>
  <si>
    <t>Carne moída Ensopado</t>
  </si>
  <si>
    <t>Carne moída Sopa</t>
  </si>
  <si>
    <t xml:space="preserve">Carne moída </t>
  </si>
  <si>
    <t xml:space="preserve">Guisado  </t>
  </si>
  <si>
    <t>Tripa suína Grelhado(a)/brasa/churrasco</t>
  </si>
  <si>
    <t>Tripa suína Frito(a)</t>
  </si>
  <si>
    <t>Figado suíno Cozido(a)</t>
  </si>
  <si>
    <t>Figado suíno Assado(a)</t>
  </si>
  <si>
    <t>Figado suíno Frito(a)</t>
  </si>
  <si>
    <t>Língua suína Cozido(a)</t>
  </si>
  <si>
    <t>Língua suína Grelhado(a)/brasa/churrasco</t>
  </si>
  <si>
    <t>Língua suína Assado(a)</t>
  </si>
  <si>
    <t>Língua suína Frito(a)</t>
  </si>
  <si>
    <t>Língua suína Refogado(a)</t>
  </si>
  <si>
    <t>Orelha suína fresca Cozido(a)</t>
  </si>
  <si>
    <t xml:space="preserve">Sarrabulho </t>
  </si>
  <si>
    <t>Mocotó suíno Cozido(a)</t>
  </si>
  <si>
    <t>Carne de cabrito  Cozido(a)</t>
  </si>
  <si>
    <t>Carne de cabrito  Grelhado(a)/brasa/churrasco</t>
  </si>
  <si>
    <t>Carne de cabrito  Assado(a)</t>
  </si>
  <si>
    <t>Carne de bode Cozido(a)</t>
  </si>
  <si>
    <t>Carne de bode  Grelhado(a)/brasa/churrasco</t>
  </si>
  <si>
    <t>Carne de bode  Assado(a)</t>
  </si>
  <si>
    <t>Carne de bode  Frito(a)</t>
  </si>
  <si>
    <t>Carne caprina Cozido(a)</t>
  </si>
  <si>
    <t>Carne caprina Assado(a)</t>
  </si>
  <si>
    <t>Carne caprina Frito(a)</t>
  </si>
  <si>
    <t>Carne caprina Ensopado</t>
  </si>
  <si>
    <t>Carne de caprino Cru(a)</t>
  </si>
  <si>
    <t>Carne de caprino Cozido(a)</t>
  </si>
  <si>
    <t>Carne de caprino Frito(a)</t>
  </si>
  <si>
    <t>Carne de carneiro Cozido(a)</t>
  </si>
  <si>
    <t>Carne de carneiro Grelhado(a)/brasa/churrasco</t>
  </si>
  <si>
    <t>Carne de carneiro Assado(a)</t>
  </si>
  <si>
    <t>Carne de carneiro Frito(a)</t>
  </si>
  <si>
    <t>Carne de carneiro Ensopado</t>
  </si>
  <si>
    <t>Carne de ovelha Cozido(a)</t>
  </si>
  <si>
    <t>Carne de ovelha Grelhado(a)/brasa/churrasco</t>
  </si>
  <si>
    <t>Carne de ovelha Assado(a)</t>
  </si>
  <si>
    <t>Carne de ovelha Frito(a)</t>
  </si>
  <si>
    <t>Mocotó de caprino Cozido(a)</t>
  </si>
  <si>
    <t>Pernil  Cozido(a)</t>
  </si>
  <si>
    <t>Pernil  Grelhado(a)/brasa/churrasco</t>
  </si>
  <si>
    <t>Pernil  Assado(a)</t>
  </si>
  <si>
    <t>Pernil  Frito(a)</t>
  </si>
  <si>
    <t>Lagarto bovino  Cozido(a)</t>
  </si>
  <si>
    <t>Lagarto bovino  Assado(a)</t>
  </si>
  <si>
    <t>Lagarto bovino  Frito(a)</t>
  </si>
  <si>
    <t>Lagarto bovino  Refogado(a)</t>
  </si>
  <si>
    <t>Lagarto bovino  Molho vermelho</t>
  </si>
  <si>
    <t>Alcatra suína Cozido(a)</t>
  </si>
  <si>
    <t>Alcatra suína Assado(a)</t>
  </si>
  <si>
    <t>Alcatra suína  Frito(a)</t>
  </si>
  <si>
    <t xml:space="preserve">Brachola </t>
  </si>
  <si>
    <t xml:space="preserve">Bife role cru </t>
  </si>
  <si>
    <t xml:space="preserve">Buchada de bode </t>
  </si>
  <si>
    <t>Suã suína Cozido(a)</t>
  </si>
  <si>
    <t>Suã suína Frito(a)</t>
  </si>
  <si>
    <t>Carne de outros animais Cru(a)</t>
  </si>
  <si>
    <t>Carne de outros animais Cozido(a)</t>
  </si>
  <si>
    <t>Carne de outros animais Grelhado(a)/brasa/churrasco</t>
  </si>
  <si>
    <t>Carne de outros animais Assado(a)</t>
  </si>
  <si>
    <t>Carne de outros animais Frito(a)</t>
  </si>
  <si>
    <t>Carne de outros animais Refogado(a)</t>
  </si>
  <si>
    <t>Carne de outros animais Molho vermelho</t>
  </si>
  <si>
    <t>Carne de outros animais Ensopado</t>
  </si>
  <si>
    <t xml:space="preserve">Carne de outros animais </t>
  </si>
  <si>
    <t>Carne da paca Cozido(a)</t>
  </si>
  <si>
    <t>Carne da paca Assado(a)</t>
  </si>
  <si>
    <t>Carne da paca Frito(a)</t>
  </si>
  <si>
    <t>Carne de jacaré Cozido(a)</t>
  </si>
  <si>
    <t>Carne de jacaré Frito(a)</t>
  </si>
  <si>
    <t>Carne de capivara Cozido(a)</t>
  </si>
  <si>
    <t>Carne de capivara Assado(a)</t>
  </si>
  <si>
    <t>Carne de capivara Frito(a)</t>
  </si>
  <si>
    <t>Carne de cotia Cozido(a)</t>
  </si>
  <si>
    <t>Carne de cotia Assado(a)</t>
  </si>
  <si>
    <t>Carne de jabuti Cozido(a)</t>
  </si>
  <si>
    <t>Carne de primeira  Cozido(a)</t>
  </si>
  <si>
    <t>Carne de primeira  Grelhado(a)/brasa/churrasco</t>
  </si>
  <si>
    <t>Carne de primeira  Assado(a)</t>
  </si>
  <si>
    <t>Carne de primeira  Frito(a)</t>
  </si>
  <si>
    <t>Carne de primeira  Empanado(a)/à milanesa</t>
  </si>
  <si>
    <t>Carne de primeira  Refogado(a)</t>
  </si>
  <si>
    <t>Carne de primeira  Molho vermelho</t>
  </si>
  <si>
    <t>Carne de primeira  Molho branco</t>
  </si>
  <si>
    <t>Carne de primeira  Com manteiga/óleo</t>
  </si>
  <si>
    <t>Chuleta Cozido(a)</t>
  </si>
  <si>
    <t>Chuleta Grelhado(a)/brasa/churrasco</t>
  </si>
  <si>
    <t>Chuleta Assado(a)</t>
  </si>
  <si>
    <t>Chuleta Frito(a)</t>
  </si>
  <si>
    <t>Filé não especificado Cru(a)</t>
  </si>
  <si>
    <t>Filé não especificado Cozido(a)</t>
  </si>
  <si>
    <t>Filé não especificado Grelhado(a)/brasa/churrasco</t>
  </si>
  <si>
    <t>Filé não especificado Assado(a)</t>
  </si>
  <si>
    <t>Filé não especificado Frito(a)</t>
  </si>
  <si>
    <t>Filé não especificado Empanado(a)/à milanesa</t>
  </si>
  <si>
    <t>Filé não especificado Refogado(a)</t>
  </si>
  <si>
    <t>Filé não especificado Molho vermelho</t>
  </si>
  <si>
    <t>Filé não especificado Com manteiga/óleo</t>
  </si>
  <si>
    <t>Filé não especificado Ensopado</t>
  </si>
  <si>
    <t xml:space="preserve">Filé não especificado </t>
  </si>
  <si>
    <t>Miúdo de bode  Cozido(a)</t>
  </si>
  <si>
    <t>Pé suíno fresco Cozido(a)</t>
  </si>
  <si>
    <t>Pé suíno fresco Grelhado(a)/brasa/churrasco</t>
  </si>
  <si>
    <t>Pé suíno fresco Frito(a)</t>
  </si>
  <si>
    <t>Carne bovina  Cru(a)</t>
  </si>
  <si>
    <t>Carne bovina  Cozido(a)</t>
  </si>
  <si>
    <t>Carne bovina Grelhado(a)/brasa/churrasco</t>
  </si>
  <si>
    <t>Carne bovina Assado(a)</t>
  </si>
  <si>
    <t>Carne bovina Frito(a)</t>
  </si>
  <si>
    <t>Carne bovina Empanado(a)/à milanesa</t>
  </si>
  <si>
    <t>Carne bovina  Refogado(a)</t>
  </si>
  <si>
    <t>Carne bovina  Molho vermelho</t>
  </si>
  <si>
    <t>Carne bovina  Molho branco</t>
  </si>
  <si>
    <t>Carne bovina  Ao alho e óleo</t>
  </si>
  <si>
    <t>Carne bovina Com manteiga/óleo</t>
  </si>
  <si>
    <t>Carne bovina  Ao vinagrete</t>
  </si>
  <si>
    <t>Carne bovina Ensopado</t>
  </si>
  <si>
    <t>Carne bovina  Sopa</t>
  </si>
  <si>
    <t xml:space="preserve">Carne bovina  </t>
  </si>
  <si>
    <t>Lombo não especificado Cru(a)</t>
  </si>
  <si>
    <t>Lombo não especificado Cozido(a)</t>
  </si>
  <si>
    <t>Lombo não especificado Assado(a)</t>
  </si>
  <si>
    <t>Lombo não especificado Frito(a)</t>
  </si>
  <si>
    <t>Lombo não especificado Molho branco</t>
  </si>
  <si>
    <t>Músculo não especificado Cozido(a)</t>
  </si>
  <si>
    <t>Músculo não especificado Ensopado</t>
  </si>
  <si>
    <t>Ossada não especificada Cozido(a)</t>
  </si>
  <si>
    <t>Ossada não especificada Refogado(a)</t>
  </si>
  <si>
    <t>Ossada não especificada Sopa</t>
  </si>
  <si>
    <t xml:space="preserve">Ossada não especificada </t>
  </si>
  <si>
    <t>Carne de segunda  Cru(a)</t>
  </si>
  <si>
    <t>Carne de segunda  Cozido(a)</t>
  </si>
  <si>
    <t>Carne de segunda  Grelhado(a)/brasa/churrasco</t>
  </si>
  <si>
    <t>Carne de segunda  Assado(a)</t>
  </si>
  <si>
    <t>Carne de segunda  Frito(a)</t>
  </si>
  <si>
    <t>Carne de segunda  Empanado(a)/à milanesa</t>
  </si>
  <si>
    <t>Carne de segunda  Refogado(a)</t>
  </si>
  <si>
    <t>Carne de segunda  Molho vermelho</t>
  </si>
  <si>
    <t>Carne de segunda  Ao alho e óleo</t>
  </si>
  <si>
    <t>Carne de segunda  Ensopado</t>
  </si>
  <si>
    <t>Contrafilé orgânico Assado(a)</t>
  </si>
  <si>
    <t>Bisteca orgânica Assado(a)</t>
  </si>
  <si>
    <t>Bisteca orgânica Frito(a)</t>
  </si>
  <si>
    <t>Cabeça de lombo (carne bovina) orgânica Cru(a)</t>
  </si>
  <si>
    <t>Cabeça de lombo (carne bovina) orgânica Assado(a)</t>
  </si>
  <si>
    <t>Cabeça de lombo (carne bovina) orgânica Frito(a)</t>
  </si>
  <si>
    <t>Tatu (lagarto redondo) orgânico Assado(a)</t>
  </si>
  <si>
    <t>Peixe de mar (inteiro, em posta, em filé, etc.)   Cru(a)</t>
  </si>
  <si>
    <t>Peixe de mar (inteiro, em posta, em filé, etc.)   Cozido(a)</t>
  </si>
  <si>
    <t>Peixe de mar (inteiro, em posta, em filé, etc.)   Grelhado(a)/brasa/churrasco</t>
  </si>
  <si>
    <t>Peixe de mar (inteiro, em posta, em filé, etc.)   Assado(a)</t>
  </si>
  <si>
    <t>Peixe de mar (inteiro, em posta, em filé, etc.)   Frito(a)</t>
  </si>
  <si>
    <t>Peixe de mar (inteiro, em posta, em filé, etc.)   Empanado(a)/à milanesa</t>
  </si>
  <si>
    <t>Peixe de mar (inteiro, em posta, em filé, etc.)   Molho vermelho</t>
  </si>
  <si>
    <t>Peixe de mar (inteiro, em posta, em filé, etc.)   Molho branco</t>
  </si>
  <si>
    <t>Peixe de mar (inteiro, em posta, em filé, etc.)   Ensopado</t>
  </si>
  <si>
    <t>Peixe de mar salgado (inteiro, em posta, em filé, etc.)  Cozido(a)</t>
  </si>
  <si>
    <t>Peixe de mar salgado (inteiro, em posta, em filé, etc.)  Grelhado(a)/brasa/churrasco</t>
  </si>
  <si>
    <t>Peixe de mar salgado (inteiro, em posta, em filé, etc.)  Assado(a)</t>
  </si>
  <si>
    <t>Peixe de mar salgado (inteiro, em posta, em filé, etc.)  Frito(a)</t>
  </si>
  <si>
    <t>Peixe de mar salgado (inteiro, em posta, em filé, etc.)  Empanado(a)/à milanesa</t>
  </si>
  <si>
    <t>Peixe de mar salgado (inteiro, em posta, em filé, etc.)  Molho branco</t>
  </si>
  <si>
    <t>Peixe de mar salgado (inteiro, em posta, em filé, etc.)  Ensopado</t>
  </si>
  <si>
    <t>Camarão Cru(a)</t>
  </si>
  <si>
    <t>Camarão  Cozido(a)</t>
  </si>
  <si>
    <t>Camarão Grelhado(a)/brasa/churrasco</t>
  </si>
  <si>
    <t>Camarão Assado(a)</t>
  </si>
  <si>
    <t>Camarão Frito(a)</t>
  </si>
  <si>
    <t>Camarão Empanado(a)/à milanesa</t>
  </si>
  <si>
    <t>Camarão Refogado(a)</t>
  </si>
  <si>
    <t>Camarão Molho vermelho</t>
  </si>
  <si>
    <t>Camarão Molho branco</t>
  </si>
  <si>
    <t>Camarão Ao alho e óleo</t>
  </si>
  <si>
    <t>Camarão Ensopado</t>
  </si>
  <si>
    <t xml:space="preserve">Camarão </t>
  </si>
  <si>
    <t>Siri Cozido(a)</t>
  </si>
  <si>
    <t>Siri Empanado(a)/à milanesa</t>
  </si>
  <si>
    <t>Siri Refogado(a)</t>
  </si>
  <si>
    <t>Bau (siri) Cozido(a)</t>
  </si>
  <si>
    <t>Goiá Cru(a)</t>
  </si>
  <si>
    <t>Caranguejo Cozido(a)</t>
  </si>
  <si>
    <t>Caranguejo Assado(a)</t>
  </si>
  <si>
    <t>Caranguejo Ao vinagrete</t>
  </si>
  <si>
    <t>Guaiamu Cozido(a)</t>
  </si>
  <si>
    <t>Marisco Cozido(a)</t>
  </si>
  <si>
    <t>Marisco Frito(a)</t>
  </si>
  <si>
    <t>Marisco Molho vermelho</t>
  </si>
  <si>
    <t xml:space="preserve">Marisco </t>
  </si>
  <si>
    <t>Ostra Cozido(a)</t>
  </si>
  <si>
    <t>Lula Empanado(a)/à milanesa</t>
  </si>
  <si>
    <t>Sururu Cozido(a)</t>
  </si>
  <si>
    <t>Sururu Ensopado</t>
  </si>
  <si>
    <t>Bacalhau Cozido(a)</t>
  </si>
  <si>
    <t>Bacalhau Assado(a)</t>
  </si>
  <si>
    <t>Bacalhau Frito(a)</t>
  </si>
  <si>
    <t>Bacalhau Empanado(a)/à milanesa</t>
  </si>
  <si>
    <t>Bacalhau Refogado(a)</t>
  </si>
  <si>
    <t>Bacalhau Molho vermelho</t>
  </si>
  <si>
    <t>Bacalhau Ensopado</t>
  </si>
  <si>
    <t xml:space="preserve">Bacalhau </t>
  </si>
  <si>
    <t>Ovas de peixe (qualquer espécie) Assado(a)</t>
  </si>
  <si>
    <t>Ovas de peixe (qualquer espécie) Frito(a)</t>
  </si>
  <si>
    <t>Peixe de água doce (inteiro, em posta, em filé, etc.)  Cru(a)</t>
  </si>
  <si>
    <t>Peixe de água doce (inteiro, em posta, em filé, etc.)  Cozido(a)</t>
  </si>
  <si>
    <t>Peixe de água doce (inteiro, em posta, em filé, etc.)  Grelhado(a)/brasa/churrasco</t>
  </si>
  <si>
    <t>Peixe de água doce (inteiro, em posta, em filé, etc.)  Assado(a)</t>
  </si>
  <si>
    <t>Peixe de água doce (inteiro, em posta, em filé, etc.)  Frito(a)</t>
  </si>
  <si>
    <t>Peixe de água doce (inteiro, em posta, em filé, etc.)  Empanado(a)/à milanesa</t>
  </si>
  <si>
    <t>Peixe de água doce (inteiro, em posta, em filé, etc.)  Refogado(a)</t>
  </si>
  <si>
    <t>Peixe de água doce (inteiro, em posta, em filé, etc.)  Molho vermelho</t>
  </si>
  <si>
    <t>Peixe de água doce (inteiro, em posta, em filé, etc.)  Molho branco</t>
  </si>
  <si>
    <t>Peixe de água doce (inteiro, em posta, em filé, etc.)  Ensopado</t>
  </si>
  <si>
    <t xml:space="preserve">Peixe de água doce (inteiro, em posta, em filé, etc.)  </t>
  </si>
  <si>
    <t>Peixe de água doce salgado (inteiro, em posta, em filé, etc.)  Cozido(a)</t>
  </si>
  <si>
    <t>Peixe de água doce salgado (inteiro, em posta, em filé, etc.)  Grelhado(a)/brasa/churrasco</t>
  </si>
  <si>
    <t>Peixe de água doce salgado (inteiro, em posta, em filé, etc.)  Assado(a)</t>
  </si>
  <si>
    <t>Peixe de água doce salgado (inteiro, em posta, em filé, etc.)  Frito(a)</t>
  </si>
  <si>
    <t>Peixe de água doce salgado (inteiro, em posta, em filé, etc.)  Empanado(a)/à milanesa</t>
  </si>
  <si>
    <t>Peixe de água doce salgado (inteiro, em posta, em filé, etc.)  Molho vermelho</t>
  </si>
  <si>
    <t>Peixe de água doce salgado (inteiro, em posta, em filé, etc.)  Ensopado</t>
  </si>
  <si>
    <t>Tracajá Cozido(a)</t>
  </si>
  <si>
    <t>Peixe não especificado (inteiro, em posta, em filé, etc.) Cru(a)</t>
  </si>
  <si>
    <t>Peixe não especificado (inteiro, em posta, em filé, etc.) Cozido(a)</t>
  </si>
  <si>
    <t>Peixe não especificado (inteiro, em posta, em filé, etc.) Grelhado(a)/brasa/churrasco</t>
  </si>
  <si>
    <t>Peixe não especificado (inteiro, em posta, em filé, etc.) Assado(a)</t>
  </si>
  <si>
    <t>Peixe não especificado (inteiro, em posta, em filé, etc.) Frito(a)</t>
  </si>
  <si>
    <t>Peixe não especificado (inteiro, em posta, em filé, etc.) Empanado(a)/à milanesa</t>
  </si>
  <si>
    <t>Peixe não especificado (inteiro, em posta, em filé, etc.) Refogado(a)</t>
  </si>
  <si>
    <t>Peixe não especificado (inteiro, em posta, em filé, etc.) Molho vermelho</t>
  </si>
  <si>
    <t>Peixe não especificado (inteiro, em posta, em filé, etc.) Molho branco</t>
  </si>
  <si>
    <t>Peixe não especificado (inteiro, em posta, em filé, etc.) Ensopado</t>
  </si>
  <si>
    <t>Peixe não especificado salgado (inteiro, em posta, em filé, etc.) Cozido(a)</t>
  </si>
  <si>
    <t>Peixe não especificado salgado (inteiro, em posta, em filé, etc.) Grelhado(a)/brasa/churrasco</t>
  </si>
  <si>
    <t>Peixe não especificado salgado (inteiro, em posta, em filé, etc.) Assado(a)</t>
  </si>
  <si>
    <t>Peixe não especificado salgado (inteiro, em posta, em filé, etc.) Frito(a)</t>
  </si>
  <si>
    <t>Peixe não especificado salgado (inteiro, em posta, em filé, etc.) Empanado(a)/à milanesa</t>
  </si>
  <si>
    <t xml:space="preserve">Azeitona </t>
  </si>
  <si>
    <t xml:space="preserve">Ervilha em conserva </t>
  </si>
  <si>
    <t xml:space="preserve">Petit-pois </t>
  </si>
  <si>
    <t xml:space="preserve">Milho verde em conserva </t>
  </si>
  <si>
    <t xml:space="preserve">Palmito em conserva </t>
  </si>
  <si>
    <t xml:space="preserve">Cogumelo em conserva </t>
  </si>
  <si>
    <t xml:space="preserve">Champignon em conserva </t>
  </si>
  <si>
    <t xml:space="preserve">Aspargo em conserva </t>
  </si>
  <si>
    <t xml:space="preserve">Repolho em conserva </t>
  </si>
  <si>
    <t xml:space="preserve">Chucrute </t>
  </si>
  <si>
    <t xml:space="preserve">Legume não especificado em conserva </t>
  </si>
  <si>
    <t xml:space="preserve">Creme de cebola (sopa desidratada) </t>
  </si>
  <si>
    <t xml:space="preserve">Creme de legumes (sopa desidratada) </t>
  </si>
  <si>
    <t xml:space="preserve">Yakissoba  </t>
  </si>
  <si>
    <t>Milho verde com ervilha em conserva Cru(a)</t>
  </si>
  <si>
    <t>Milho verde com ervilha em conserva Cozido(a)</t>
  </si>
  <si>
    <t>Milho verde com ervilha em conserva Frito(a)</t>
  </si>
  <si>
    <t xml:space="preserve">Milho verde com ervilha em conserva </t>
  </si>
  <si>
    <t xml:space="preserve">Feijoada </t>
  </si>
  <si>
    <t xml:space="preserve">Feijão branco com dobradinha em conserva </t>
  </si>
  <si>
    <t xml:space="preserve">Cozido </t>
  </si>
  <si>
    <t xml:space="preserve">Pasta de carne em conserva </t>
  </si>
  <si>
    <t xml:space="preserve">Pasta de presunto em conserva </t>
  </si>
  <si>
    <t xml:space="preserve">Pasta de galinha em conserva </t>
  </si>
  <si>
    <t xml:space="preserve">Carne bovina em conserva </t>
  </si>
  <si>
    <t xml:space="preserve">Almôndega  </t>
  </si>
  <si>
    <t xml:space="preserve">Kitute bovino </t>
  </si>
  <si>
    <t xml:space="preserve">Almôndega ao molho em conserva </t>
  </si>
  <si>
    <t xml:space="preserve">Kitute suíno </t>
  </si>
  <si>
    <t xml:space="preserve">Presuntada </t>
  </si>
  <si>
    <t>Fiambre  Cru(a)</t>
  </si>
  <si>
    <t>Fiambre  Cozido(a)</t>
  </si>
  <si>
    <t>Fiambre  Assado(a)</t>
  </si>
  <si>
    <t>Fiambre  Frito(a)</t>
  </si>
  <si>
    <t xml:space="preserve">Salsicha em conserva </t>
  </si>
  <si>
    <t xml:space="preserve">Sardinha em conserva </t>
  </si>
  <si>
    <t xml:space="preserve">Atum em conserva </t>
  </si>
  <si>
    <t xml:space="preserve">Pepino em conserva </t>
  </si>
  <si>
    <t xml:space="preserve">Pasta de peixe em conserva </t>
  </si>
  <si>
    <t xml:space="preserve">Picles </t>
  </si>
  <si>
    <t xml:space="preserve">Nabo em conserva </t>
  </si>
  <si>
    <t xml:space="preserve">Strogonoff  </t>
  </si>
  <si>
    <t xml:space="preserve">Salmão em conserva </t>
  </si>
  <si>
    <t xml:space="preserve">Creme de cebola (sopa desidratada) light </t>
  </si>
  <si>
    <t xml:space="preserve">Creme de legumes (sopa desidratada) light </t>
  </si>
  <si>
    <t xml:space="preserve">Yakissoba (sopa de legumes desidratada) light </t>
  </si>
  <si>
    <t xml:space="preserve">Atum em conserva light </t>
  </si>
  <si>
    <t>Frango inteiro Cru(a)</t>
  </si>
  <si>
    <t>Frango inteiro Cozido(a)</t>
  </si>
  <si>
    <t>Frango inteiro Grelhado(a)/brasa/churrasco</t>
  </si>
  <si>
    <t>Frango inteiro Assado(a)</t>
  </si>
  <si>
    <t>Frango inteiro Frito(a)</t>
  </si>
  <si>
    <t>Frango inteiro Empanado(a)/à milanesa</t>
  </si>
  <si>
    <t>Frango inteiro Refogado(a)</t>
  </si>
  <si>
    <t>Frango inteiro Molho vermelho</t>
  </si>
  <si>
    <t>Frango inteiro Ensopado</t>
  </si>
  <si>
    <t>Parte de galinha ou frango não especificada Cru(a)</t>
  </si>
  <si>
    <t>Parte de galinha ou frango não especificada Cozido(a)</t>
  </si>
  <si>
    <t>Parte de galinha ou frango não especificada Grelhado(a)/brasa/churrasco</t>
  </si>
  <si>
    <t>Parte de galinha ou frango não especificada Assado(a)</t>
  </si>
  <si>
    <t>Parte de galinha ou frango não especificada Frito(a)</t>
  </si>
  <si>
    <t>Parte de galinha ou frango não especificada Empanado(a)/à milanesa</t>
  </si>
  <si>
    <t>Parte de galinha ou frango não especificada Refogado(a)</t>
  </si>
  <si>
    <t>Parte de galinha ou frango não especificada Molho vermelho</t>
  </si>
  <si>
    <t>Parte de galinha ou frango não especificada Ensopado</t>
  </si>
  <si>
    <t xml:space="preserve">Parte de galinha ou frango não especificada </t>
  </si>
  <si>
    <t>Frango em pedaços Cru(a)</t>
  </si>
  <si>
    <t>Frango em pedaços Cozido(a)</t>
  </si>
  <si>
    <t>Frango em pedaços Grelhado(a)/brasa/churrasco</t>
  </si>
  <si>
    <t>Frango em pedaços Assado(a)</t>
  </si>
  <si>
    <t>Frango em pedaços Frito(a)</t>
  </si>
  <si>
    <t>Frango em pedaços Empanado(a)/à milanesa</t>
  </si>
  <si>
    <t>Frango em pedaços Refogado(a)</t>
  </si>
  <si>
    <t>Frango em pedaços Molho vermelho</t>
  </si>
  <si>
    <t>Frango em pedaços Molho branco</t>
  </si>
  <si>
    <t>Frango em pedaços Ao alho e óleo</t>
  </si>
  <si>
    <t>Frango em pedaços Com manteiga/óleo</t>
  </si>
  <si>
    <t>Frango em pedaços Ensopado</t>
  </si>
  <si>
    <t>Frango em pedaços Sopa</t>
  </si>
  <si>
    <t xml:space="preserve">Frango em pedaços </t>
  </si>
  <si>
    <t>Galinha em pedaços  Cozido(a)</t>
  </si>
  <si>
    <t>Galinha em pedaços  Grelhado(a)/brasa/churrasco</t>
  </si>
  <si>
    <t>Galinha em pedaços  Assado(a)</t>
  </si>
  <si>
    <t>Galinha em pedaços  Frito(a)</t>
  </si>
  <si>
    <t>Galinha em pedaços  Empanado(a)/à milanesa</t>
  </si>
  <si>
    <t>Galinha em pedaços  Refogado(a)</t>
  </si>
  <si>
    <t>Galinha em pedaços  Molho vermelho</t>
  </si>
  <si>
    <t>Galinha em pedaços  Molho branco</t>
  </si>
  <si>
    <t>Galinha em pedaços  Ensopado</t>
  </si>
  <si>
    <t>Carne de galinha  Cru(a)</t>
  </si>
  <si>
    <t>Carne de galinha  Cozido(a)</t>
  </si>
  <si>
    <t>Carne de galinha  Grelhado(a)/brasa/churrasco</t>
  </si>
  <si>
    <t>Carne de galinha  Assado(a)</t>
  </si>
  <si>
    <t>Carne de galinha  Frito(a)</t>
  </si>
  <si>
    <t>Carne de galinha  Empanado(a)/à milanesa</t>
  </si>
  <si>
    <t>Carne de galinha  Refogado(a)</t>
  </si>
  <si>
    <t>Carne de galinha  Molho vermelho</t>
  </si>
  <si>
    <t>Carne de galinha  Molho branco</t>
  </si>
  <si>
    <t>Carne de galinha  Ensopado</t>
  </si>
  <si>
    <t>Carne de galinha  Sopa</t>
  </si>
  <si>
    <t xml:space="preserve">Carne de galinha  </t>
  </si>
  <si>
    <t>Peito de galinha ou frango Cru(a)</t>
  </si>
  <si>
    <t>Peito de galinha ou frango Cozido(a)</t>
  </si>
  <si>
    <t>Peito de galinha ou frango Grelhado(a)/brasa/churrasco</t>
  </si>
  <si>
    <t>Peito de galinha ou frango Assado(a)</t>
  </si>
  <si>
    <t>Peito de galinha ou frango Frito(a)</t>
  </si>
  <si>
    <t>Peito de galinha ou frango Empanado(a)/à milanesa</t>
  </si>
  <si>
    <t>Peito de galinha ou frango Refogado(a)</t>
  </si>
  <si>
    <t>Peito de galinha ou frango Molho vermelho</t>
  </si>
  <si>
    <t>Peito de galinha ou frango Molho branco</t>
  </si>
  <si>
    <t>Peito de galinha ou frango Ensopado</t>
  </si>
  <si>
    <t>Peito de galinha ou frango Sopa</t>
  </si>
  <si>
    <t xml:space="preserve">Peito de galinha ou frango </t>
  </si>
  <si>
    <t>Filé de frango Cru(a)</t>
  </si>
  <si>
    <t>Filé de frango Cozido(a)</t>
  </si>
  <si>
    <t>Filé de frango Grelhado(a)/brasa/churrasco</t>
  </si>
  <si>
    <t>Filé de frango Assado(a)</t>
  </si>
  <si>
    <t>Filé de frango Frito(a)</t>
  </si>
  <si>
    <t>Filé de frango Empanado(a)/à milanesa</t>
  </si>
  <si>
    <t>Filé de frango Refogado(a)</t>
  </si>
  <si>
    <t>Filé de frango Molho vermelho</t>
  </si>
  <si>
    <t>Filé de frango Molho branco</t>
  </si>
  <si>
    <t>Filé de frango Ao alho e óleo</t>
  </si>
  <si>
    <t>Filé de frango Ensopado</t>
  </si>
  <si>
    <t xml:space="preserve">Filé de frango </t>
  </si>
  <si>
    <t>Carcaça de galinha ou frango Cozido(a)</t>
  </si>
  <si>
    <t>Carcaça de galinha ou frango Assado(a)</t>
  </si>
  <si>
    <t>Carcaça de galinha ou frango Frito(a)</t>
  </si>
  <si>
    <t>Carcaça de galinha ou frango Refogado(a)</t>
  </si>
  <si>
    <t>Carcaça de galinha ou frango Ensopado</t>
  </si>
  <si>
    <t>Asa de galinha ou frango Cru(a)</t>
  </si>
  <si>
    <t>Asa de galinha ou frango Cozido(a)</t>
  </si>
  <si>
    <t>Asa de galinha ou frango Grelhado(a)/brasa/churrasco</t>
  </si>
  <si>
    <t>Asa de galinha ou frango Assado(a)</t>
  </si>
  <si>
    <t>Asa de galinha ou frango Frito(a)</t>
  </si>
  <si>
    <t>Asa de galinha ou frango Empanado(a)/à milanesa</t>
  </si>
  <si>
    <t>Asa de galinha ou frango Refogado(a)</t>
  </si>
  <si>
    <t>Asa de galinha ou frango Molho vermelho</t>
  </si>
  <si>
    <t>Asa de galinha ou frango Ensopado</t>
  </si>
  <si>
    <t>Drumete de galinha ou frango Cozido(a)</t>
  </si>
  <si>
    <t>Drumete de galinha ou frango Grelhado(a)/brasa/churrasco</t>
  </si>
  <si>
    <t>Drumete de galinha ou frango Assado(a)</t>
  </si>
  <si>
    <t>Drumete de galinha ou frango Frito(a)</t>
  </si>
  <si>
    <t>Drumete de galinha ou frango Refogado(a)</t>
  </si>
  <si>
    <t>Drumete de galinha ou frango Molho vermelho</t>
  </si>
  <si>
    <t>Pescoço de galinha ou frango Cozido(a)</t>
  </si>
  <si>
    <t>Pescoço de galinha ou frango Assado(a)</t>
  </si>
  <si>
    <t>Pescoço de galinha ou frango Frito(a)</t>
  </si>
  <si>
    <t>Pescoço de galinha ou frango Refogado(a)</t>
  </si>
  <si>
    <t>Pescoço de galinha ou frango Molho branco</t>
  </si>
  <si>
    <t>Pé de galinha ou frango Cozido(a)</t>
  </si>
  <si>
    <t>Pé de galinha ou frango Grelhado(a)/brasa/churrasco</t>
  </si>
  <si>
    <t>Pé de galinha ou frango Assado(a)</t>
  </si>
  <si>
    <t>Pé de galinha ou frango Frito(a)</t>
  </si>
  <si>
    <t>Pé de galinha ou frango Refogado(a)</t>
  </si>
  <si>
    <t>Pé de galinha ou frango Molho vermelho</t>
  </si>
  <si>
    <t>Pé de galinha ou frango Ensopado</t>
  </si>
  <si>
    <t>Miúdo de galinha ou frango  Cozido(a)</t>
  </si>
  <si>
    <t>Miúdo de galinha ou frango  Assado(a)</t>
  </si>
  <si>
    <t>Miúdo de galinha ou frango  Frito(a)</t>
  </si>
  <si>
    <t>Miúdo de galinha ou frango  Molho vermelho</t>
  </si>
  <si>
    <t>Miúdo de galinha ou frango  Sopa</t>
  </si>
  <si>
    <t>Moela de galinha ou frango Cozido(a)</t>
  </si>
  <si>
    <t>Moela de galinha ou frango Grelhado(a)/brasa/churrasco</t>
  </si>
  <si>
    <t>Moela de galinha ou frango Frito(a)</t>
  </si>
  <si>
    <t>Moela de galinha ou frango Refogado(a)</t>
  </si>
  <si>
    <t>Moela de galinha ou frango Molho vermelho</t>
  </si>
  <si>
    <t>Moela de galinha ou frango Molho branco</t>
  </si>
  <si>
    <t>Moela de galinha ou frango Ensopado</t>
  </si>
  <si>
    <t>Moela de galinha ou frango Sopa</t>
  </si>
  <si>
    <t>Coração de frango Cozido(a)</t>
  </si>
  <si>
    <t>Coração de frango Grelhado(a)/brasa/churrasco</t>
  </si>
  <si>
    <t>Coração de frango Assado(a)</t>
  </si>
  <si>
    <t>Coração de frango Frito(a)</t>
  </si>
  <si>
    <t>Coração de frango Ensopado</t>
  </si>
  <si>
    <t>Fígado de galinha ou frango Cozido(a)</t>
  </si>
  <si>
    <t>Fígado de galinha ou frango Assado(a)</t>
  </si>
  <si>
    <t>Fígado de galinha ou frango Frito(a)</t>
  </si>
  <si>
    <t xml:space="preserve">Canja  </t>
  </si>
  <si>
    <t>Peru em pedaço não especificado Cozido(a)</t>
  </si>
  <si>
    <t>Peru em pedaço não especificado Assado(a)</t>
  </si>
  <si>
    <t>Peru em pedaço não especificado Frito(a)</t>
  </si>
  <si>
    <t>Peru em pedaço não especificado Ensopado</t>
  </si>
  <si>
    <t>Peito de peru Cru(a)</t>
  </si>
  <si>
    <t>Peito de peru Cozido(a)</t>
  </si>
  <si>
    <t>Peito de peru Grelhado(a)/brasa/churrasco</t>
  </si>
  <si>
    <t>Peito de peru Assado(a)</t>
  </si>
  <si>
    <t>Peito de peru Frito(a)</t>
  </si>
  <si>
    <t>Peito de peru Empanado(a)/à milanesa</t>
  </si>
  <si>
    <t xml:space="preserve">Peito de peru </t>
  </si>
  <si>
    <t>Asa de peru Cozido(a)</t>
  </si>
  <si>
    <t>Asa de peru Assado(a)</t>
  </si>
  <si>
    <t>Chester  Cozido(a)</t>
  </si>
  <si>
    <t>Chester  Assado(a)</t>
  </si>
  <si>
    <t xml:space="preserve">Chester  </t>
  </si>
  <si>
    <t>Tender Assado(a)</t>
  </si>
  <si>
    <t>Nambu  Cozido(a)</t>
  </si>
  <si>
    <t>Nuggets de frango Grelhado(a)/brasa/churrasco</t>
  </si>
  <si>
    <t>Nuggets de frango Assado(a)</t>
  </si>
  <si>
    <t>Nuggets de frango Frito(a)</t>
  </si>
  <si>
    <t>Nuggets de frango Empanado(a)/à milanesa</t>
  </si>
  <si>
    <t>Nuggets de frango Refogado(a)</t>
  </si>
  <si>
    <t>Steak de frango Cozido(a)</t>
  </si>
  <si>
    <t>Steak de frango Grelhado(a)/brasa/churrasco</t>
  </si>
  <si>
    <t>Steak de frango Assado(a)</t>
  </si>
  <si>
    <t>Steak de frango Frito(a)</t>
  </si>
  <si>
    <t>Steak de frango Empanado(a)/à milanesa</t>
  </si>
  <si>
    <t xml:space="preserve">Steak de frango </t>
  </si>
  <si>
    <t>Codorna Frito(a)</t>
  </si>
  <si>
    <t>Pé e asa de galinha ou frango Cozido(a)</t>
  </si>
  <si>
    <t>Pé e asa de galinha ou frango Assado(a)</t>
  </si>
  <si>
    <t>Pé e asa de galinha ou frango Frito(a)</t>
  </si>
  <si>
    <t>Ovo de galinha Cru(a)</t>
  </si>
  <si>
    <t>Ovo de galinha Cozido(a)</t>
  </si>
  <si>
    <t>Ovo de galinha Assado(a)</t>
  </si>
  <si>
    <t>Ovo de galinha Frito(a)</t>
  </si>
  <si>
    <t>Ovo de galinha Refogado(a)</t>
  </si>
  <si>
    <t>Ovo de galinha Molho vermelho</t>
  </si>
  <si>
    <t>Ovo de galinha Ao alho e óleo</t>
  </si>
  <si>
    <t>Ovo de galinha Com manteiga/óleo</t>
  </si>
  <si>
    <t>Ovo de galinha Ao vinagrete</t>
  </si>
  <si>
    <t>Ovo de galinha Ensopado</t>
  </si>
  <si>
    <t>Ovo de galinha Mingau</t>
  </si>
  <si>
    <t xml:space="preserve">Ovo de galinha </t>
  </si>
  <si>
    <t>Ovo de codorna Cru(a)</t>
  </si>
  <si>
    <t>Ovo de codorna Cozido(a)</t>
  </si>
  <si>
    <t>Ovo de codorna Frito(a)</t>
  </si>
  <si>
    <t>Ovo de codorna Ao vinagrete</t>
  </si>
  <si>
    <t xml:space="preserve">Ovo de codorna </t>
  </si>
  <si>
    <t>Galinha-d'angola abatida, congelada ou viva Cozido(a)</t>
  </si>
  <si>
    <t>Galinha-d'angola abatida, congelada ou viva Assado(a)</t>
  </si>
  <si>
    <t>Capote  Cozido(a)</t>
  </si>
  <si>
    <t>Capote  Assado(a)</t>
  </si>
  <si>
    <t>Capote  Frito(a)</t>
  </si>
  <si>
    <t>Mutum  Cozido(a)</t>
  </si>
  <si>
    <t>Pato em pedaços Cozido(a)</t>
  </si>
  <si>
    <t>Pato em pedaços Ensopado</t>
  </si>
  <si>
    <t>Peito de pato Frito(a)</t>
  </si>
  <si>
    <t>Carne de pato  Cozido(a)</t>
  </si>
  <si>
    <t>Carne de pato  Assado(a)</t>
  </si>
  <si>
    <t>Carne de pato  Frito(a)</t>
  </si>
  <si>
    <t>Peito de peru light Cru(a)</t>
  </si>
  <si>
    <t>Peito de peru light Cozido(a)</t>
  </si>
  <si>
    <t xml:space="preserve">Peito de peru light </t>
  </si>
  <si>
    <t>Frango inteiro orgânico Cozido(a)</t>
  </si>
  <si>
    <t>Frango inteiro orgânico Assado(a)</t>
  </si>
  <si>
    <t>Filé de frango orgânico Cozido(a)</t>
  </si>
  <si>
    <t>Filé de frango orgânico Grelhado(a)/brasa/churrasco</t>
  </si>
  <si>
    <t>Filé de frango orgânico Frito(a)</t>
  </si>
  <si>
    <t>Filé de frango orgânico Empanado(a)/à milanesa</t>
  </si>
  <si>
    <t xml:space="preserve">Leite de vaca integral </t>
  </si>
  <si>
    <t xml:space="preserve">Leite de vaca fresco  </t>
  </si>
  <si>
    <t xml:space="preserve">Leite de cabra </t>
  </si>
  <si>
    <t xml:space="preserve">Leite em pó integral </t>
  </si>
  <si>
    <t xml:space="preserve">Leite em pó desnatado </t>
  </si>
  <si>
    <t xml:space="preserve">Leite em pó  </t>
  </si>
  <si>
    <t xml:space="preserve">Leite condensado </t>
  </si>
  <si>
    <t xml:space="preserve">Leite beijinho </t>
  </si>
  <si>
    <t xml:space="preserve">Creme de leite </t>
  </si>
  <si>
    <t xml:space="preserve">Chantilly </t>
  </si>
  <si>
    <t xml:space="preserve">Iogurte de qualquer sabor </t>
  </si>
  <si>
    <t xml:space="preserve">Iogurte desnatado </t>
  </si>
  <si>
    <t xml:space="preserve">Iogurte natural </t>
  </si>
  <si>
    <t xml:space="preserve">Yakult de qualquer sabor </t>
  </si>
  <si>
    <t xml:space="preserve">Bebida láctea </t>
  </si>
  <si>
    <t xml:space="preserve">Leite fermentado </t>
  </si>
  <si>
    <t xml:space="preserve">Coalhada </t>
  </si>
  <si>
    <t xml:space="preserve">Manteiga com ou sem sal </t>
  </si>
  <si>
    <t xml:space="preserve">Manteiga de garrafa </t>
  </si>
  <si>
    <t xml:space="preserve">Margarina com ou sem sal </t>
  </si>
  <si>
    <t xml:space="preserve">Queijo prato </t>
  </si>
  <si>
    <t xml:space="preserve">Queijo colonial </t>
  </si>
  <si>
    <t xml:space="preserve">Queijo de colônia </t>
  </si>
  <si>
    <t xml:space="preserve">Queijo muçarela </t>
  </si>
  <si>
    <t xml:space="preserve">Muçarela </t>
  </si>
  <si>
    <t xml:space="preserve">Muçarela de búfala </t>
  </si>
  <si>
    <t xml:space="preserve">Queijo de búfala </t>
  </si>
  <si>
    <t xml:space="preserve">Queijo de reino </t>
  </si>
  <si>
    <t xml:space="preserve">Queijo de minas </t>
  </si>
  <si>
    <t xml:space="preserve">Queijo de manteiga </t>
  </si>
  <si>
    <t xml:space="preserve">Quechimia </t>
  </si>
  <si>
    <t xml:space="preserve">Queijo de coalho </t>
  </si>
  <si>
    <t xml:space="preserve">Queijo canastra </t>
  </si>
  <si>
    <t xml:space="preserve">Queijo ricota </t>
  </si>
  <si>
    <t xml:space="preserve">Leite de soja com sabor  </t>
  </si>
  <si>
    <t xml:space="preserve">Ades original </t>
  </si>
  <si>
    <t xml:space="preserve">Queijo ralado </t>
  </si>
  <si>
    <t xml:space="preserve">Queijo provolone </t>
  </si>
  <si>
    <t xml:space="preserve">Queijo polenguinho </t>
  </si>
  <si>
    <t xml:space="preserve">Requeijão </t>
  </si>
  <si>
    <t xml:space="preserve">Queijo cremoso </t>
  </si>
  <si>
    <t xml:space="preserve">Queijo não especificado </t>
  </si>
  <si>
    <t xml:space="preserve">Leite com sabor </t>
  </si>
  <si>
    <t xml:space="preserve">Leite achocolatado </t>
  </si>
  <si>
    <t xml:space="preserve">Leite aRomãtizado </t>
  </si>
  <si>
    <t xml:space="preserve">Bebida achocolatada </t>
  </si>
  <si>
    <t xml:space="preserve">Nata </t>
  </si>
  <si>
    <t xml:space="preserve">Queijo gorgonzola </t>
  </si>
  <si>
    <t xml:space="preserve">Tofu </t>
  </si>
  <si>
    <t xml:space="preserve">Leite de soja em pó </t>
  </si>
  <si>
    <t xml:space="preserve">Leite de vaca desnatado </t>
  </si>
  <si>
    <t xml:space="preserve">Leite de vaca semidesnatado </t>
  </si>
  <si>
    <t xml:space="preserve">Leite não especificado pasteurizado </t>
  </si>
  <si>
    <t xml:space="preserve">Iogurte de qualquer sabor light </t>
  </si>
  <si>
    <t xml:space="preserve">Iogurte de qualquer sabor diet </t>
  </si>
  <si>
    <t xml:space="preserve">Margarina light </t>
  </si>
  <si>
    <t xml:space="preserve">Leite de vaca integral orgânico </t>
  </si>
  <si>
    <t xml:space="preserve">Leite de vaca fresco orgânico </t>
  </si>
  <si>
    <t xml:space="preserve">Leite semidesnatado de vaca orgânico </t>
  </si>
  <si>
    <t xml:space="preserve">Creme de leite orgânico </t>
  </si>
  <si>
    <t xml:space="preserve">Iogurte de qualquer sabor orgânico </t>
  </si>
  <si>
    <t xml:space="preserve">Iogurte de qualquer sabor desnatado orgânico </t>
  </si>
  <si>
    <t xml:space="preserve">Iogurte natural de qualquer sabor orgânico </t>
  </si>
  <si>
    <t xml:space="preserve">Muçarela light </t>
  </si>
  <si>
    <t xml:space="preserve">Queijo muçarela light </t>
  </si>
  <si>
    <t xml:space="preserve">Leite de soja com sabor light </t>
  </si>
  <si>
    <t xml:space="preserve">Ades light </t>
  </si>
  <si>
    <t xml:space="preserve">Creme de leite light </t>
  </si>
  <si>
    <t xml:space="preserve">Queijo prato light </t>
  </si>
  <si>
    <t xml:space="preserve">Queijo de minas light </t>
  </si>
  <si>
    <t xml:space="preserve">Queijo de coalho light </t>
  </si>
  <si>
    <t xml:space="preserve">Queijo ricota light </t>
  </si>
  <si>
    <t xml:space="preserve">Queijo ralado light </t>
  </si>
  <si>
    <t xml:space="preserve">Queijo polenguinho light </t>
  </si>
  <si>
    <t xml:space="preserve">Requeijão light </t>
  </si>
  <si>
    <t xml:space="preserve">Queijo não especificado light </t>
  </si>
  <si>
    <t xml:space="preserve">Leite achocolatado light </t>
  </si>
  <si>
    <t xml:space="preserve">Bebida achocolatada light </t>
  </si>
  <si>
    <t xml:space="preserve">Leite com sabor diet </t>
  </si>
  <si>
    <t xml:space="preserve">Leite achocolatado diet </t>
  </si>
  <si>
    <t xml:space="preserve">Bebida achocolatada diet </t>
  </si>
  <si>
    <t xml:space="preserve">Leite de soja em pó light </t>
  </si>
  <si>
    <t xml:space="preserve">Leite em pó com sabor </t>
  </si>
  <si>
    <t xml:space="preserve">Manteiga com ou sem sal light </t>
  </si>
  <si>
    <t xml:space="preserve">Queijo de minas frescal orgânico </t>
  </si>
  <si>
    <t xml:space="preserve">Queijo de coalho frescal orgânico </t>
  </si>
  <si>
    <t xml:space="preserve">Pão de hambúrguer </t>
  </si>
  <si>
    <t xml:space="preserve">Pão de sal </t>
  </si>
  <si>
    <t xml:space="preserve">Pão doce </t>
  </si>
  <si>
    <t xml:space="preserve">Chineque </t>
  </si>
  <si>
    <t xml:space="preserve">Chineque com farofa </t>
  </si>
  <si>
    <t xml:space="preserve">Pão de mel </t>
  </si>
  <si>
    <t xml:space="preserve">Panetone </t>
  </si>
  <si>
    <t xml:space="preserve">Bisnaguinha </t>
  </si>
  <si>
    <t xml:space="preserve">Croissant </t>
  </si>
  <si>
    <t xml:space="preserve">Pão de forma industrializado de qualquer marca </t>
  </si>
  <si>
    <t xml:space="preserve">Pão de queijo </t>
  </si>
  <si>
    <t xml:space="preserve">Pão de milho </t>
  </si>
  <si>
    <t xml:space="preserve">Pão integral </t>
  </si>
  <si>
    <t xml:space="preserve">Pão não especificado </t>
  </si>
  <si>
    <t xml:space="preserve">Torrada de qualquer pão </t>
  </si>
  <si>
    <t xml:space="preserve">Rosca doce </t>
  </si>
  <si>
    <t xml:space="preserve">Rosquinha doce </t>
  </si>
  <si>
    <t xml:space="preserve">Rosca salgada </t>
  </si>
  <si>
    <t xml:space="preserve">Rosquinha salgada </t>
  </si>
  <si>
    <t xml:space="preserve">Biscoito salgado </t>
  </si>
  <si>
    <t xml:space="preserve">Presuntinho biscoito </t>
  </si>
  <si>
    <t xml:space="preserve">Biscoito de polvilho </t>
  </si>
  <si>
    <t xml:space="preserve">Bolacha salgada </t>
  </si>
  <si>
    <t xml:space="preserve">Chips (salgadinhos) </t>
  </si>
  <si>
    <t xml:space="preserve">Baconzitos </t>
  </si>
  <si>
    <t xml:space="preserve">Biscoito salgado integral </t>
  </si>
  <si>
    <t xml:space="preserve">Biscoito doce </t>
  </si>
  <si>
    <t xml:space="preserve">Cavaco chinês </t>
  </si>
  <si>
    <t xml:space="preserve">Sequilho </t>
  </si>
  <si>
    <t xml:space="preserve">Tareço </t>
  </si>
  <si>
    <t xml:space="preserve">Solda </t>
  </si>
  <si>
    <t xml:space="preserve">Brevidade </t>
  </si>
  <si>
    <t xml:space="preserve">Bolacha doce </t>
  </si>
  <si>
    <t xml:space="preserve">Maria maluca (bolacha doce) </t>
  </si>
  <si>
    <t xml:space="preserve">Quebra-quebra </t>
  </si>
  <si>
    <t xml:space="preserve">Rocambole </t>
  </si>
  <si>
    <t xml:space="preserve">Cuca de qualquer tipo </t>
  </si>
  <si>
    <t xml:space="preserve">Bolo de milho </t>
  </si>
  <si>
    <t xml:space="preserve">Amidomil (bolinho) </t>
  </si>
  <si>
    <t xml:space="preserve">Angusor de milho </t>
  </si>
  <si>
    <t xml:space="preserve">Grustoli (bolinho doce) </t>
  </si>
  <si>
    <t xml:space="preserve">Bolo de aipim </t>
  </si>
  <si>
    <t xml:space="preserve">Bolo de tapioca </t>
  </si>
  <si>
    <t xml:space="preserve">Bolo de macaxeira </t>
  </si>
  <si>
    <t xml:space="preserve">Bolo de goma </t>
  </si>
  <si>
    <t xml:space="preserve">Bolo de batata-doce </t>
  </si>
  <si>
    <t xml:space="preserve">Bolo de arroz </t>
  </si>
  <si>
    <t xml:space="preserve">Bolo de cará </t>
  </si>
  <si>
    <t xml:space="preserve">Tortas doces de qualquer sabor </t>
  </si>
  <si>
    <t xml:space="preserve">Tortas salgadas de qualquer sabor </t>
  </si>
  <si>
    <t xml:space="preserve">Sonho </t>
  </si>
  <si>
    <t xml:space="preserve">Filhos (bolinho de farinha de trigo e ovos) </t>
  </si>
  <si>
    <t xml:space="preserve">Bolo de chocolate </t>
  </si>
  <si>
    <t xml:space="preserve">Brioche </t>
  </si>
  <si>
    <t xml:space="preserve">Bolo de laranja </t>
  </si>
  <si>
    <t xml:space="preserve">Bolo de coco </t>
  </si>
  <si>
    <t xml:space="preserve">Bolo de cenoura </t>
  </si>
  <si>
    <t xml:space="preserve">Bolo de trigo </t>
  </si>
  <si>
    <t xml:space="preserve">Broa </t>
  </si>
  <si>
    <t xml:space="preserve">Biscoito recheado </t>
  </si>
  <si>
    <t xml:space="preserve">Waffer (biscoito) </t>
  </si>
  <si>
    <t xml:space="preserve">Alfajores (biscoito) </t>
  </si>
  <si>
    <t xml:space="preserve">Bolacha recheada </t>
  </si>
  <si>
    <t xml:space="preserve">Rosca recheada </t>
  </si>
  <si>
    <t xml:space="preserve">Rosquinha recheada de qualquer sabor </t>
  </si>
  <si>
    <t xml:space="preserve">Biscoito não especificado </t>
  </si>
  <si>
    <t xml:space="preserve">Crepe </t>
  </si>
  <si>
    <t xml:space="preserve">Pão diet (de forma industrializado) </t>
  </si>
  <si>
    <t xml:space="preserve">Pão light (de forma industrializado) </t>
  </si>
  <si>
    <t xml:space="preserve">Pão de queijo light </t>
  </si>
  <si>
    <t xml:space="preserve">Pão integral light </t>
  </si>
  <si>
    <t xml:space="preserve">Tortas doces de qualquer sabor light </t>
  </si>
  <si>
    <t xml:space="preserve">Tortas doces de qualquer sabor diet </t>
  </si>
  <si>
    <t xml:space="preserve">Filhos (bolinho de farinha de trigo e ovos) light </t>
  </si>
  <si>
    <t xml:space="preserve">Filhos (bolinho de farinha de trigo e ovos) diet </t>
  </si>
  <si>
    <t xml:space="preserve">Bolo de chocolate light </t>
  </si>
  <si>
    <t xml:space="preserve">Bolo de chocolate diet </t>
  </si>
  <si>
    <t xml:space="preserve">Bolo de laranja light </t>
  </si>
  <si>
    <t xml:space="preserve">Bolo de coco diet </t>
  </si>
  <si>
    <t xml:space="preserve">Bolo de cenoura diet </t>
  </si>
  <si>
    <t xml:space="preserve">Biscoito recheado light </t>
  </si>
  <si>
    <t xml:space="preserve">Biscoito waffer light </t>
  </si>
  <si>
    <t xml:space="preserve">Waffer (biscoito) light </t>
  </si>
  <si>
    <t xml:space="preserve">Alfajores (biscoito) light </t>
  </si>
  <si>
    <t xml:space="preserve">Bolacha recheada light </t>
  </si>
  <si>
    <t xml:space="preserve">Biscoito recheado diet </t>
  </si>
  <si>
    <t xml:space="preserve">Rosquinha recheada de qualquer sabor diet </t>
  </si>
  <si>
    <t xml:space="preserve">Bolacha recheada diet </t>
  </si>
  <si>
    <t xml:space="preserve">Pão doce diet </t>
  </si>
  <si>
    <t xml:space="preserve">Pão de mel diet </t>
  </si>
  <si>
    <t xml:space="preserve">Panetone diet </t>
  </si>
  <si>
    <t xml:space="preserve">Biscoito salgado light </t>
  </si>
  <si>
    <t xml:space="preserve">Bolacha salgada light </t>
  </si>
  <si>
    <t xml:space="preserve">Chips (salgadinhos) light </t>
  </si>
  <si>
    <t xml:space="preserve">Biscoito doce light </t>
  </si>
  <si>
    <t xml:space="preserve">Bolacha doce light </t>
  </si>
  <si>
    <t xml:space="preserve">Biscoito doce diet </t>
  </si>
  <si>
    <t xml:space="preserve">Bolacha doce diet </t>
  </si>
  <si>
    <t xml:space="preserve">Bolo de banana </t>
  </si>
  <si>
    <t>Carne-seca Cozido(a)</t>
  </si>
  <si>
    <t>Carne-seca Grelhado(a)/brasa/churrasco</t>
  </si>
  <si>
    <t>Carne-seca Assado(a)</t>
  </si>
  <si>
    <t>Carne-seca Frito(a)</t>
  </si>
  <si>
    <t>Carne-seca Refogado(a)</t>
  </si>
  <si>
    <t>Carne-seca Molho vermelho</t>
  </si>
  <si>
    <t>Carne-seca Ensopado</t>
  </si>
  <si>
    <t>Carne de charque Cru(a)</t>
  </si>
  <si>
    <t>Carne de charque Cozido(a)</t>
  </si>
  <si>
    <t>Carne de charque Grelhado(a)/brasa/churrasco</t>
  </si>
  <si>
    <t>Carne de charque Assado(a)</t>
  </si>
  <si>
    <t>Carne de charque Frito(a)</t>
  </si>
  <si>
    <t>Carne de charque Refogado(a)</t>
  </si>
  <si>
    <t>Carne de charque Molho vermelho</t>
  </si>
  <si>
    <t>Carne de charque Ensopado</t>
  </si>
  <si>
    <t>Jabá Cozido(a)</t>
  </si>
  <si>
    <t>Jabá Frito(a)</t>
  </si>
  <si>
    <t>Jabá Refogado(a)</t>
  </si>
  <si>
    <t xml:space="preserve">Jabá </t>
  </si>
  <si>
    <t>Carne de sol Cru(a)</t>
  </si>
  <si>
    <t>Carne de sol Cozido(a)</t>
  </si>
  <si>
    <t>Carne de sol Grelhado(a)/brasa/churrasco</t>
  </si>
  <si>
    <t>Carne de sol Assado(a)</t>
  </si>
  <si>
    <t>Carne de sol Frito(a)</t>
  </si>
  <si>
    <t>Carne de sol Ensopado</t>
  </si>
  <si>
    <t>Carne do sertão Cozido(a)</t>
  </si>
  <si>
    <t>Carne do sertão Assado(a)</t>
  </si>
  <si>
    <t>Carne do sertão Frito(a)</t>
  </si>
  <si>
    <t>Hambúrguer de carne bovina Cru(a)</t>
  </si>
  <si>
    <t>Hambúrguer de carne bovina Cozido(a)</t>
  </si>
  <si>
    <t>Hambúrguer de carne bovina Grelhado(a)/brasa/churrasco</t>
  </si>
  <si>
    <t>Hambúrguer de carne bovina Assado(a)</t>
  </si>
  <si>
    <t>Hambúrguer de carne bovina Frito(a)</t>
  </si>
  <si>
    <t>Hambúrguer de carne bovina Molho vermelho</t>
  </si>
  <si>
    <t xml:space="preserve">Hambúrguer de carne bovina </t>
  </si>
  <si>
    <t xml:space="preserve">Copa de porco defumada </t>
  </si>
  <si>
    <t xml:space="preserve">Bacon </t>
  </si>
  <si>
    <t>Hambúrguer de frango Cozido(a)</t>
  </si>
  <si>
    <t>Hambúrguer de frango Grelhado(a)/brasa/churrasco</t>
  </si>
  <si>
    <t>Hambúrguer de frango Assado(a)</t>
  </si>
  <si>
    <t>Hambúrguer de frango Frito(a)</t>
  </si>
  <si>
    <t>Hambúrguer de frango Empanado(a)/à milanesa</t>
  </si>
  <si>
    <t xml:space="preserve">Hambúrguer de frango </t>
  </si>
  <si>
    <t>Salsicha no varejo Cru(a)</t>
  </si>
  <si>
    <t>Salsicha no varejo Cozido(a)</t>
  </si>
  <si>
    <t>Salsicha no varejo Grelhado(a)/brasa/churrasco</t>
  </si>
  <si>
    <t>Salsicha no varejo Assado(a)</t>
  </si>
  <si>
    <t>Salsicha no varejo Frito(a)</t>
  </si>
  <si>
    <t>Salsicha no varejo Refogado(a)</t>
  </si>
  <si>
    <t>Salsicha no varejo Molho vermelho</t>
  </si>
  <si>
    <t>Salsicha no varejo Molho branco</t>
  </si>
  <si>
    <t>Salsicha no varejo Ao alho e óleo</t>
  </si>
  <si>
    <t>Salsicha no varejo Com manteiga/óleo</t>
  </si>
  <si>
    <t>Salsicha no varejo Ensopado</t>
  </si>
  <si>
    <t xml:space="preserve">Salsicha no varejo </t>
  </si>
  <si>
    <t>Linguiça (suína, bovina, mista, etc.) Cru(a)</t>
  </si>
  <si>
    <t>Linguiça (suína, bovina, mista, etc.) Cozido(a)</t>
  </si>
  <si>
    <t>Linguiça (suína, bovina, mista, etc.) Grelhado(a)/brasa/churrasco</t>
  </si>
  <si>
    <t>Linguiça (suína, bovina, mista, etc.) Assado(a)</t>
  </si>
  <si>
    <t>Linguiça (suína, bovina, mista, etc.) Frito(a)</t>
  </si>
  <si>
    <t>Linguiça (suína, bovina, mista, etc.) Empanado(a)/à milanesa</t>
  </si>
  <si>
    <t>Linguiça (suína, bovina, mista, etc.) Refogado(a)</t>
  </si>
  <si>
    <t>Linguiça (suína, bovina, mista, etc.) Molho vermelho</t>
  </si>
  <si>
    <t>Linguiça (suína, bovina, mista, etc.) Com manteiga/óleo</t>
  </si>
  <si>
    <t>Linguiça (suína, bovina, mista, etc.) Ensopado</t>
  </si>
  <si>
    <t xml:space="preserve">Linguiça (suína, bovina, mista, etc.) </t>
  </si>
  <si>
    <t>Linguiça de frango Cru(a)</t>
  </si>
  <si>
    <t>Linguiça de frango Cozido(a)</t>
  </si>
  <si>
    <t>Linguiça de frango Grelhado(a)/brasa/churrasco</t>
  </si>
  <si>
    <t>Linguiça de frango Assado(a)</t>
  </si>
  <si>
    <t>Linguiça de frango Frito(a)</t>
  </si>
  <si>
    <t xml:space="preserve">Chouriço </t>
  </si>
  <si>
    <t xml:space="preserve">Morcela </t>
  </si>
  <si>
    <t>Morcilha Cru(a)</t>
  </si>
  <si>
    <t>Morcilha Cozido(a)</t>
  </si>
  <si>
    <t>Paio Cozido(a)</t>
  </si>
  <si>
    <t xml:space="preserve">Mortadela </t>
  </si>
  <si>
    <t xml:space="preserve">Salame </t>
  </si>
  <si>
    <t xml:space="preserve">Salaminho </t>
  </si>
  <si>
    <t xml:space="preserve">Blanquet de peru </t>
  </si>
  <si>
    <t xml:space="preserve">Presunto  </t>
  </si>
  <si>
    <t>Hambúrguer de peru Cozido(a)</t>
  </si>
  <si>
    <t>Hambúrguer de peru Assado(a)</t>
  </si>
  <si>
    <t>Hambúrguer de peru Empanado(a)/à milanesa</t>
  </si>
  <si>
    <t>Hambúrguer não especificado Cozido(a)</t>
  </si>
  <si>
    <t>Hambúrguer não especificado Grelhado(a)/brasa/churrasco</t>
  </si>
  <si>
    <t>Hambúrguer não especificado Assado(a)</t>
  </si>
  <si>
    <t>Hambúrguer não especificado Frito(a)</t>
  </si>
  <si>
    <t xml:space="preserve">Hambúrguer não especificado </t>
  </si>
  <si>
    <t xml:space="preserve">Apresuntado </t>
  </si>
  <si>
    <t xml:space="preserve">Pururuca de porco </t>
  </si>
  <si>
    <t xml:space="preserve">Pele de porco preparada (pururuca) </t>
  </si>
  <si>
    <t xml:space="preserve">Patê (fígado, calabresa, frango, presunto, etc.) </t>
  </si>
  <si>
    <t xml:space="preserve">Carne de aves defumada </t>
  </si>
  <si>
    <t>Carne salgada não especificada Cozido(a)</t>
  </si>
  <si>
    <t>Carne salgada não especificada Grelhado(a)/brasa/churrasco</t>
  </si>
  <si>
    <t>Carne salgada não especificada Assado(a)</t>
  </si>
  <si>
    <t>Carne salgada não especificada Frito(a)</t>
  </si>
  <si>
    <t>Carne salgada não especificada Refogado(a)</t>
  </si>
  <si>
    <t>Carne salgada não especificada Molho vermelho</t>
  </si>
  <si>
    <t xml:space="preserve">Carne salgada não especificada </t>
  </si>
  <si>
    <t>Mini chicken empanado Cozido(a)</t>
  </si>
  <si>
    <t>Mini chicken empanado Grelhado(a)/brasa/churrasco</t>
  </si>
  <si>
    <t>Mini chicken empanado Assado(a)</t>
  </si>
  <si>
    <t>Mini chicken empanado Frito(a)</t>
  </si>
  <si>
    <t>Mini chicken empanado Empanado(a)/à milanesa</t>
  </si>
  <si>
    <t xml:space="preserve">Mortadela light </t>
  </si>
  <si>
    <t>Salsicha no varejo light Frito(a)</t>
  </si>
  <si>
    <t xml:space="preserve">Salame light </t>
  </si>
  <si>
    <t xml:space="preserve">Blanquet de peru light </t>
  </si>
  <si>
    <t xml:space="preserve">Hambúrguer não especificado light </t>
  </si>
  <si>
    <t xml:space="preserve">Refrigerante de cola tradicional </t>
  </si>
  <si>
    <t xml:space="preserve">Coca-cola tradicional </t>
  </si>
  <si>
    <t xml:space="preserve">Fanta laranja tradicional </t>
  </si>
  <si>
    <t xml:space="preserve">Sukita tradicional </t>
  </si>
  <si>
    <t xml:space="preserve">Refrigerante de guaraná tradicional </t>
  </si>
  <si>
    <t xml:space="preserve">Guaraná tradicional </t>
  </si>
  <si>
    <t xml:space="preserve">Sprit refrigerante tradicional </t>
  </si>
  <si>
    <t xml:space="preserve">Fanta uva tradicional </t>
  </si>
  <si>
    <t xml:space="preserve">Refrigerante de cola light </t>
  </si>
  <si>
    <t xml:space="preserve">Coca-cola light </t>
  </si>
  <si>
    <t xml:space="preserve">Refrigerante de cola diet </t>
  </si>
  <si>
    <t xml:space="preserve">Minuano tradicional </t>
  </si>
  <si>
    <t xml:space="preserve">Mate tradicional </t>
  </si>
  <si>
    <t xml:space="preserve">Bidu tradicional </t>
  </si>
  <si>
    <t xml:space="preserve">Fanta laranja light </t>
  </si>
  <si>
    <t xml:space="preserve">Refrigerante de guaraná light </t>
  </si>
  <si>
    <t xml:space="preserve">Guaraná light </t>
  </si>
  <si>
    <t xml:space="preserve">Tubaína tradicional </t>
  </si>
  <si>
    <t xml:space="preserve">Tubaína light </t>
  </si>
  <si>
    <t xml:space="preserve">Caldo de cana </t>
  </si>
  <si>
    <t xml:space="preserve">Garapá </t>
  </si>
  <si>
    <t xml:space="preserve">Água de coco </t>
  </si>
  <si>
    <t xml:space="preserve">Q-suco </t>
  </si>
  <si>
    <t xml:space="preserve">Q-refresko </t>
  </si>
  <si>
    <t xml:space="preserve">Nescafé </t>
  </si>
  <si>
    <t xml:space="preserve">Erva-mate </t>
  </si>
  <si>
    <t xml:space="preserve">Chimarrão </t>
  </si>
  <si>
    <t xml:space="preserve">Tereré </t>
  </si>
  <si>
    <t xml:space="preserve">Levedo de cerveja </t>
  </si>
  <si>
    <t xml:space="preserve">Refrigerante não especificado </t>
  </si>
  <si>
    <t xml:space="preserve">Cevada em pó </t>
  </si>
  <si>
    <t xml:space="preserve">Chocomilk  </t>
  </si>
  <si>
    <t xml:space="preserve">Água tônica tradicional </t>
  </si>
  <si>
    <t xml:space="preserve">Chá diet (preto, camomila, erva-cidreira, capim-limão, etc.)  </t>
  </si>
  <si>
    <t xml:space="preserve">Paraguai refrigerante tradicional </t>
  </si>
  <si>
    <t xml:space="preserve">Gatorade </t>
  </si>
  <si>
    <t xml:space="preserve">Bebida energética </t>
  </si>
  <si>
    <t xml:space="preserve">Chá (preto, camomila, erva-cidreira, capim-limão, etc.) </t>
  </si>
  <si>
    <t xml:space="preserve">Café solúvel capuccino  </t>
  </si>
  <si>
    <t xml:space="preserve">Refrigerante de guaraná diet </t>
  </si>
  <si>
    <t xml:space="preserve">Guaraná diet </t>
  </si>
  <si>
    <t xml:space="preserve">Refrigerante de limão diet </t>
  </si>
  <si>
    <t xml:space="preserve">Fanta uva light </t>
  </si>
  <si>
    <t xml:space="preserve">Mate light </t>
  </si>
  <si>
    <t xml:space="preserve">Água tônica light </t>
  </si>
  <si>
    <t xml:space="preserve">Paraguai refrigerante light </t>
  </si>
  <si>
    <t xml:space="preserve">Q-suco light </t>
  </si>
  <si>
    <t xml:space="preserve">Q-refresko light </t>
  </si>
  <si>
    <t xml:space="preserve">Q-suco diet </t>
  </si>
  <si>
    <t xml:space="preserve">Café capuccino solúvel light </t>
  </si>
  <si>
    <t xml:space="preserve">Café capuccino solúvel diet </t>
  </si>
  <si>
    <t xml:space="preserve">Água tônica diet </t>
  </si>
  <si>
    <t xml:space="preserve">Refrigerante de quinino dietético </t>
  </si>
  <si>
    <t xml:space="preserve">Chá mate orgânico </t>
  </si>
  <si>
    <t xml:space="preserve">Chimarrão orgânico </t>
  </si>
  <si>
    <t xml:space="preserve">Suco de clorofila </t>
  </si>
  <si>
    <t xml:space="preserve">Café com farinha </t>
  </si>
  <si>
    <t xml:space="preserve">Cerveja (com ou sem álcool) </t>
  </si>
  <si>
    <t xml:space="preserve">Chopp </t>
  </si>
  <si>
    <t xml:space="preserve">Aguardente </t>
  </si>
  <si>
    <t xml:space="preserve">Cachaça </t>
  </si>
  <si>
    <t xml:space="preserve">Batida de qualquer sabor </t>
  </si>
  <si>
    <t xml:space="preserve">Rum </t>
  </si>
  <si>
    <t xml:space="preserve">Vodka </t>
  </si>
  <si>
    <t xml:space="preserve">Uísque </t>
  </si>
  <si>
    <t xml:space="preserve">Whisky </t>
  </si>
  <si>
    <t xml:space="preserve">Champanhe </t>
  </si>
  <si>
    <t xml:space="preserve">Sidra champanhe </t>
  </si>
  <si>
    <t xml:space="preserve">Martini </t>
  </si>
  <si>
    <t xml:space="preserve">Conhaque </t>
  </si>
  <si>
    <t xml:space="preserve">Drink dreher </t>
  </si>
  <si>
    <t xml:space="preserve">Licor de qualquer sabor </t>
  </si>
  <si>
    <t xml:space="preserve">Cajuína </t>
  </si>
  <si>
    <t xml:space="preserve">Vinho </t>
  </si>
  <si>
    <t xml:space="preserve">Catuaba </t>
  </si>
  <si>
    <t xml:space="preserve">Coquetel de frutas </t>
  </si>
  <si>
    <t xml:space="preserve">Caipirinha </t>
  </si>
  <si>
    <t xml:space="preserve">Bebida alcoólica  </t>
  </si>
  <si>
    <t xml:space="preserve">Vinho orgânico </t>
  </si>
  <si>
    <t xml:space="preserve">Cerveja (com ou sem álcool) light </t>
  </si>
  <si>
    <t xml:space="preserve">Caxiri (aguardente de mandioca) </t>
  </si>
  <si>
    <t xml:space="preserve">Azeite de oliva </t>
  </si>
  <si>
    <t xml:space="preserve">Óleo de soja </t>
  </si>
  <si>
    <t xml:space="preserve">Banha suína </t>
  </si>
  <si>
    <t xml:space="preserve">Banha bovina </t>
  </si>
  <si>
    <t xml:space="preserve">Óleo não especificado </t>
  </si>
  <si>
    <t xml:space="preserve">Óleo de dendê </t>
  </si>
  <si>
    <t xml:space="preserve">Salgadinho </t>
  </si>
  <si>
    <t xml:space="preserve">Pastel (queijo, carne, palmito, etc.) </t>
  </si>
  <si>
    <t xml:space="preserve">Croquete  </t>
  </si>
  <si>
    <t xml:space="preserve">Coxinha  </t>
  </si>
  <si>
    <t xml:space="preserve">Empada (queijo, carne, camarão, etc.) </t>
  </si>
  <si>
    <t xml:space="preserve">Rissole  (queijo, carne, camarão, etc.) </t>
  </si>
  <si>
    <t xml:space="preserve">Acarajé </t>
  </si>
  <si>
    <t xml:space="preserve">Torresmo  </t>
  </si>
  <si>
    <t xml:space="preserve">Quibe  </t>
  </si>
  <si>
    <t xml:space="preserve">Abará (Bahia) </t>
  </si>
  <si>
    <t xml:space="preserve">Paçoca de carne de sol </t>
  </si>
  <si>
    <t xml:space="preserve">Polenta  </t>
  </si>
  <si>
    <t xml:space="preserve">Esfirra  </t>
  </si>
  <si>
    <t xml:space="preserve">Esfirra de carne  </t>
  </si>
  <si>
    <t xml:space="preserve">Esfirra de queijo  </t>
  </si>
  <si>
    <t xml:space="preserve">Esfirra de ricota  </t>
  </si>
  <si>
    <t xml:space="preserve">Esfirra de frango  </t>
  </si>
  <si>
    <t xml:space="preserve">Enroladinho  </t>
  </si>
  <si>
    <t xml:space="preserve">Bolinho de aipim </t>
  </si>
  <si>
    <t xml:space="preserve">Bolinho de bacalhau </t>
  </si>
  <si>
    <t xml:space="preserve">Cachorro-quente  </t>
  </si>
  <si>
    <t xml:space="preserve">Hambúrguer (sanduíche) </t>
  </si>
  <si>
    <t xml:space="preserve">Cheeseburger  </t>
  </si>
  <si>
    <t xml:space="preserve">Eggsburger  </t>
  </si>
  <si>
    <t xml:space="preserve">Bauru  </t>
  </si>
  <si>
    <t xml:space="preserve">Americano </t>
  </si>
  <si>
    <t xml:space="preserve">Misto-quente ou frio  </t>
  </si>
  <si>
    <t xml:space="preserve">Sanduíche de queijo prato </t>
  </si>
  <si>
    <t xml:space="preserve">Sanduíche de salame </t>
  </si>
  <si>
    <t xml:space="preserve">Sanduíche de presunto </t>
  </si>
  <si>
    <t xml:space="preserve">Sanduíche de queijo prato com presunto </t>
  </si>
  <si>
    <t xml:space="preserve">Sanduíche de mortadela </t>
  </si>
  <si>
    <t xml:space="preserve">Sanduíche de queijo minas </t>
  </si>
  <si>
    <t xml:space="preserve">Cheese egg </t>
  </si>
  <si>
    <t xml:space="preserve">Cheese tudo </t>
  </si>
  <si>
    <t xml:space="preserve">Sanduíche natural </t>
  </si>
  <si>
    <t xml:space="preserve">Suco  </t>
  </si>
  <si>
    <t xml:space="preserve">Suco de abacaxi  </t>
  </si>
  <si>
    <t xml:space="preserve">Suco de acerola  </t>
  </si>
  <si>
    <t xml:space="preserve">Suco de beterraba  </t>
  </si>
  <si>
    <t xml:space="preserve">Suco de cupuaçu  </t>
  </si>
  <si>
    <t xml:space="preserve">Suco de goiaba  </t>
  </si>
  <si>
    <t xml:space="preserve">Suco de laranja  </t>
  </si>
  <si>
    <t xml:space="preserve">Suco de laranja com banana  </t>
  </si>
  <si>
    <t xml:space="preserve">Suco de laranja e beterraba  </t>
  </si>
  <si>
    <t xml:space="preserve">Suco de laranja e cenoura  </t>
  </si>
  <si>
    <t xml:space="preserve">Suco de laranja cenoura e beterraba </t>
  </si>
  <si>
    <t xml:space="preserve">Suco de mamão  </t>
  </si>
  <si>
    <t xml:space="preserve">Suco de manga  </t>
  </si>
  <si>
    <t xml:space="preserve">Suco de maracujá  </t>
  </si>
  <si>
    <t xml:space="preserve">Suco de melão  </t>
  </si>
  <si>
    <t xml:space="preserve">Suco de morango  </t>
  </si>
  <si>
    <t xml:space="preserve">Suco de pêssego  </t>
  </si>
  <si>
    <t xml:space="preserve">Suco de pêssego em calda  </t>
  </si>
  <si>
    <t xml:space="preserve">Vitamina  </t>
  </si>
  <si>
    <t xml:space="preserve">Vitamina de banana  </t>
  </si>
  <si>
    <t xml:space="preserve">Vitamina de banana com aveia  </t>
  </si>
  <si>
    <t xml:space="preserve">Vitamina de mamão  </t>
  </si>
  <si>
    <t xml:space="preserve">Vitamina de abacate  </t>
  </si>
  <si>
    <t xml:space="preserve">Vitamina de morango  </t>
  </si>
  <si>
    <t xml:space="preserve">Vitamina mista </t>
  </si>
  <si>
    <t xml:space="preserve">Vitamina de maçã </t>
  </si>
  <si>
    <t xml:space="preserve">Refresco  </t>
  </si>
  <si>
    <t xml:space="preserve">Refresco de caju  </t>
  </si>
  <si>
    <t xml:space="preserve">Refresco de groselha  </t>
  </si>
  <si>
    <t xml:space="preserve">Refresco de laranja  </t>
  </si>
  <si>
    <t xml:space="preserve">Refresco de maracujá  </t>
  </si>
  <si>
    <t xml:space="preserve">Refresco de limão </t>
  </si>
  <si>
    <t xml:space="preserve">Salada ou verdura cozida, exceto de fruta </t>
  </si>
  <si>
    <t xml:space="preserve">Salada de maionese  </t>
  </si>
  <si>
    <t xml:space="preserve">Pizza  </t>
  </si>
  <si>
    <t xml:space="preserve">Lasanha pronta light  </t>
  </si>
  <si>
    <t xml:space="preserve">Nhoque  </t>
  </si>
  <si>
    <t xml:space="preserve">Caneloni </t>
  </si>
  <si>
    <t xml:space="preserve">Capeleti  </t>
  </si>
  <si>
    <t xml:space="preserve">Ravioli  </t>
  </si>
  <si>
    <t xml:space="preserve">Calzone  </t>
  </si>
  <si>
    <t xml:space="preserve">Panqueca </t>
  </si>
  <si>
    <t xml:space="preserve">Pizza calabreza </t>
  </si>
  <si>
    <t xml:space="preserve">Pizza muçarela </t>
  </si>
  <si>
    <t xml:space="preserve">Pizza presunto </t>
  </si>
  <si>
    <t xml:space="preserve">Pizza portuguesa </t>
  </si>
  <si>
    <t xml:space="preserve">Macarronada </t>
  </si>
  <si>
    <t xml:space="preserve">Galeto  </t>
  </si>
  <si>
    <t xml:space="preserve">Costela </t>
  </si>
  <si>
    <t xml:space="preserve">Pipoca doce ou salgada  </t>
  </si>
  <si>
    <t xml:space="preserve">Café  </t>
  </si>
  <si>
    <t xml:space="preserve">Café com leite  </t>
  </si>
  <si>
    <t xml:space="preserve">Café tipo expresso </t>
  </si>
  <si>
    <t xml:space="preserve">Café tipo capuccino </t>
  </si>
  <si>
    <t xml:space="preserve">Milho cozido  </t>
  </si>
  <si>
    <t xml:space="preserve">Batata palito </t>
  </si>
  <si>
    <t xml:space="preserve">Batata palha </t>
  </si>
  <si>
    <t xml:space="preserve">Mungunzá  </t>
  </si>
  <si>
    <t xml:space="preserve">Canjica  </t>
  </si>
  <si>
    <t xml:space="preserve">Curau </t>
  </si>
  <si>
    <t xml:space="preserve">Farofa  </t>
  </si>
  <si>
    <t xml:space="preserve">Mingau (fubá,  aveia, farinha, etc.)  </t>
  </si>
  <si>
    <t xml:space="preserve">Tacacá  </t>
  </si>
  <si>
    <t xml:space="preserve">Bolinho de coco  </t>
  </si>
  <si>
    <t xml:space="preserve">Risoto </t>
  </si>
  <si>
    <t xml:space="preserve">Vatapá  </t>
  </si>
  <si>
    <t xml:space="preserve">Farofa pronta  </t>
  </si>
  <si>
    <t xml:space="preserve">Caldo de carne  </t>
  </si>
  <si>
    <t xml:space="preserve">Caldo-de-feijão  </t>
  </si>
  <si>
    <t xml:space="preserve">Caldo de mocotó  </t>
  </si>
  <si>
    <t xml:space="preserve">Baião de dois </t>
  </si>
  <si>
    <t xml:space="preserve">Churrasco </t>
  </si>
  <si>
    <t xml:space="preserve">Sushi </t>
  </si>
  <si>
    <t xml:space="preserve">Salada de frutas  </t>
  </si>
  <si>
    <t xml:space="preserve">Sopa (legumes, carne, etc.) </t>
  </si>
  <si>
    <t xml:space="preserve">Salpicão  </t>
  </si>
  <si>
    <t xml:space="preserve">Charuto de repolho </t>
  </si>
  <si>
    <t xml:space="preserve">Arroz à grega  </t>
  </si>
  <si>
    <t xml:space="preserve">Arrumadinho </t>
  </si>
  <si>
    <t xml:space="preserve">Bobó de camarão  </t>
  </si>
  <si>
    <t xml:space="preserve">Caruru (quiabo, amendoim, castanha de caju, camarão seco, etc.) </t>
  </si>
  <si>
    <t xml:space="preserve">Cuscuz paulista  </t>
  </si>
  <si>
    <t xml:space="preserve">Empadão (queijo, frango, camarão, palmito, etc.) </t>
  </si>
  <si>
    <t xml:space="preserve">Farofa de banana </t>
  </si>
  <si>
    <t xml:space="preserve">Feijão-tropeiro  </t>
  </si>
  <si>
    <t xml:space="preserve">Galinha com arroz  </t>
  </si>
  <si>
    <t xml:space="preserve">Galinhada  </t>
  </si>
  <si>
    <t xml:space="preserve">Moqueca baiana  </t>
  </si>
  <si>
    <t xml:space="preserve">Omelete  </t>
  </si>
  <si>
    <t xml:space="preserve">Pirão  </t>
  </si>
  <si>
    <t xml:space="preserve">Quibebe  </t>
  </si>
  <si>
    <t xml:space="preserve">Quiche </t>
  </si>
  <si>
    <t xml:space="preserve">Suflê  </t>
  </si>
  <si>
    <t xml:space="preserve">Tutu  </t>
  </si>
  <si>
    <t xml:space="preserve">Moqueca capixaba  </t>
  </si>
  <si>
    <t xml:space="preserve">Maniçoba  </t>
  </si>
  <si>
    <t xml:space="preserve">Caldo verde  </t>
  </si>
  <si>
    <t xml:space="preserve">Arroz de cuxá </t>
  </si>
  <si>
    <t xml:space="preserve">Angu à baiana </t>
  </si>
  <si>
    <t xml:space="preserve">Chocolate </t>
  </si>
  <si>
    <t xml:space="preserve">Gemada  </t>
  </si>
  <si>
    <t xml:space="preserve">Açaí com granola </t>
  </si>
  <si>
    <t xml:space="preserve">Suco orgânico  </t>
  </si>
  <si>
    <t xml:space="preserve">Suco de abacaxi orgânico  </t>
  </si>
  <si>
    <t xml:space="preserve">Suco de acerola orgânico  </t>
  </si>
  <si>
    <t xml:space="preserve">Suco de goiaba orgânico  </t>
  </si>
  <si>
    <t xml:space="preserve">Suco de laranja orgânico  </t>
  </si>
  <si>
    <t xml:space="preserve">Suco de laranja cenoura e beterraba orgânico  </t>
  </si>
  <si>
    <t xml:space="preserve">Suco de manga orgânico  </t>
  </si>
  <si>
    <t xml:space="preserve">Suco de maracujá orgânico  </t>
  </si>
  <si>
    <t xml:space="preserve">Suco de morango orgânico  </t>
  </si>
  <si>
    <t xml:space="preserve">Suco de pêssego orgânico  </t>
  </si>
  <si>
    <t xml:space="preserve">Suco de pêssego em calda orgânico  </t>
  </si>
  <si>
    <t xml:space="preserve">Pizza pronta light  </t>
  </si>
  <si>
    <t>Macarrão pronto light  Cozido(a)</t>
  </si>
  <si>
    <t xml:space="preserve">Pizza portuguesa light </t>
  </si>
  <si>
    <t xml:space="preserve">Farofa pronta light em pacote </t>
  </si>
  <si>
    <t xml:space="preserve">Vaca atolada </t>
  </si>
  <si>
    <t xml:space="preserve">Salada ou verdura crua, exceto de fruta </t>
  </si>
  <si>
    <t xml:space="preserve">Outros legumes cozidos </t>
  </si>
  <si>
    <t xml:space="preserve">Café da manha </t>
  </si>
  <si>
    <t xml:space="preserve">Prato de comida brasileira </t>
  </si>
  <si>
    <t xml:space="preserve">Prato de comida do nordeste </t>
  </si>
  <si>
    <t xml:space="preserve">Prato de comida do norte </t>
  </si>
  <si>
    <t xml:space="preserve">Prato de comida do sudeste </t>
  </si>
  <si>
    <t xml:space="preserve">Prato de comida do sul </t>
  </si>
  <si>
    <t xml:space="preserve">Prato de comida do centro-oeste </t>
  </si>
  <si>
    <t xml:space="preserve">Arroz com feijão </t>
  </si>
  <si>
    <t xml:space="preserve">Pão com manteiga </t>
  </si>
  <si>
    <t xml:space="preserve">Pão com margarina </t>
  </si>
  <si>
    <t xml:space="preserve">Pão com ovo </t>
  </si>
  <si>
    <t xml:space="preserve">Carne com batata, inhame, batata-baroa ou aipim  </t>
  </si>
  <si>
    <t xml:space="preserve">Carne com legumes (exceto batata, inhame e aipim) </t>
  </si>
  <si>
    <t xml:space="preserve">Frango com batata, inhame batata-baroa ou aipim </t>
  </si>
  <si>
    <t xml:space="preserve">Frango com legumes (exceto batata, inhame e aipim) </t>
  </si>
  <si>
    <t xml:space="preserve">Abobora com quiabo </t>
  </si>
  <si>
    <t xml:space="preserve">Arroz carreteiro </t>
  </si>
  <si>
    <t xml:space="preserve">Maria izabel </t>
  </si>
  <si>
    <t xml:space="preserve">Arroz de leite </t>
  </si>
  <si>
    <t xml:space="preserve">Arroz com mandioca </t>
  </si>
  <si>
    <t xml:space="preserve">Arroz com ovo </t>
  </si>
  <si>
    <t xml:space="preserve">Palma  </t>
  </si>
  <si>
    <t xml:space="preserve">Angu (polenta) frito </t>
  </si>
  <si>
    <t xml:space="preserve">Angu (polenta) de milho  </t>
  </si>
  <si>
    <t>Se</t>
  </si>
  <si>
    <t>Mn</t>
  </si>
  <si>
    <t>P</t>
  </si>
  <si>
    <t>B1</t>
  </si>
  <si>
    <t>B2</t>
  </si>
  <si>
    <t>B9</t>
  </si>
  <si>
    <t>Cu</t>
  </si>
  <si>
    <t>A</t>
  </si>
  <si>
    <t>D</t>
  </si>
  <si>
    <t>E</t>
  </si>
  <si>
    <t>Vit.</t>
  </si>
  <si>
    <t>Vitamina A</t>
  </si>
  <si>
    <t>Vitamina B1</t>
  </si>
  <si>
    <t>Vitamina B2</t>
  </si>
  <si>
    <t>Vitamina D</t>
  </si>
  <si>
    <t>Vitamina B9 (folato)</t>
  </si>
  <si>
    <t>mcg</t>
  </si>
  <si>
    <t>Unid.</t>
  </si>
  <si>
    <t>Adeq.</t>
  </si>
  <si>
    <t>Nome da Refeição</t>
  </si>
  <si>
    <t>Maçã</t>
  </si>
  <si>
    <t>Banana</t>
  </si>
  <si>
    <t>Azeite de Oliva</t>
  </si>
  <si>
    <t>Feijão Preto</t>
  </si>
  <si>
    <t>Peito de Frango</t>
  </si>
  <si>
    <t>Carne vermelha magra</t>
  </si>
  <si>
    <t>Goiaba</t>
  </si>
  <si>
    <t>Manga</t>
  </si>
  <si>
    <t>Pêssego</t>
  </si>
  <si>
    <t>Batata Inglesa</t>
  </si>
  <si>
    <t>Chocolate meio amargo</t>
  </si>
  <si>
    <t>1,3 - 1,4</t>
  </si>
  <si>
    <t>Moderad. Ativo</t>
  </si>
  <si>
    <t>1,5 - 1,6</t>
  </si>
  <si>
    <t>Exercício 4 ou 5 vezes na semana.</t>
  </si>
  <si>
    <t>Exercício até 3 vezes na semana.</t>
  </si>
  <si>
    <t>Pouco ou nenhum exercício.</t>
  </si>
  <si>
    <t>Extrem. Ativo</t>
  </si>
  <si>
    <t>1,9+</t>
  </si>
  <si>
    <t>1,7 - 1,8</t>
  </si>
  <si>
    <t>Exercício 10 vezes ou mais na semana.</t>
  </si>
  <si>
    <t>Exercício 6 a 8 vezes na semana.</t>
  </si>
  <si>
    <t>Figo</t>
  </si>
  <si>
    <t>b</t>
  </si>
  <si>
    <r>
      <t xml:space="preserve">Proteína </t>
    </r>
    <r>
      <rPr>
        <sz val="10"/>
        <color rgb="FF204D84"/>
        <rFont val="Microsoft Sans Serif"/>
        <family val="2"/>
      </rPr>
      <t>(Animal)</t>
    </r>
  </si>
  <si>
    <r>
      <t xml:space="preserve">Proteína </t>
    </r>
    <r>
      <rPr>
        <sz val="10"/>
        <color rgb="FF204D84"/>
        <rFont val="Microsoft Sans Serif"/>
        <family val="2"/>
      </rPr>
      <t>(Vegetal)</t>
    </r>
  </si>
  <si>
    <t>Multi wedy</t>
  </si>
  <si>
    <t>caps.</t>
  </si>
  <si>
    <t>Mandioca</t>
  </si>
  <si>
    <t>Farinha de trigo</t>
  </si>
  <si>
    <t>Amido de Milho</t>
  </si>
  <si>
    <t>Objetivo</t>
  </si>
  <si>
    <t>Nome do profissional</t>
  </si>
  <si>
    <t>Difereça</t>
  </si>
  <si>
    <t>Cadastro</t>
  </si>
  <si>
    <t>Informação</t>
  </si>
  <si>
    <t>Profissional</t>
  </si>
  <si>
    <t>CRN</t>
  </si>
  <si>
    <t>Endereço</t>
  </si>
  <si>
    <t>WhatsApp</t>
  </si>
  <si>
    <t>Site</t>
  </si>
  <si>
    <t>Instagram</t>
  </si>
  <si>
    <t>Queijo colonial</t>
  </si>
  <si>
    <t>Queijo minas</t>
  </si>
  <si>
    <t>Queijo ricota</t>
  </si>
  <si>
    <t>Queijo</t>
  </si>
  <si>
    <t>Jantar</t>
  </si>
  <si>
    <t>Cálculo de Dieta</t>
  </si>
  <si>
    <t>Cálculo Alternativo (1)</t>
  </si>
  <si>
    <t>Cálculo Alternativo (2)</t>
  </si>
  <si>
    <t>Cálculo Alternativo (3)</t>
  </si>
  <si>
    <t>Cálculo Alternativo (4)</t>
  </si>
  <si>
    <t>Proteína (Animal)</t>
  </si>
  <si>
    <t>Proteína (Vegetal)</t>
  </si>
  <si>
    <t>Sheet Name</t>
  </si>
  <si>
    <t>Table Name</t>
  </si>
  <si>
    <t>Fill color</t>
  </si>
  <si>
    <t>Border Color</t>
  </si>
  <si>
    <t>Recomendação: a quantidade de vegetais (legumes e verduras) na dieta é o mínimo que você deve consumir, não há qualquer problema em comer uma quantidade a mais. Todas as quantidades se referem aos alimentos pesados prontos para consumo. Você não deve acrescentar, nem retirar alimentos da dieta, em vez disso use o aplicativo de substituição ou entre em contato comigo pra pensarmos numa alternativa.</t>
  </si>
  <si>
    <t>Top Text</t>
  </si>
  <si>
    <t>Bottum Text</t>
  </si>
  <si>
    <t>IDR</t>
  </si>
  <si>
    <t>Gestante?</t>
  </si>
  <si>
    <t>(X, SE SIM)</t>
  </si>
  <si>
    <t>Vitamina B12</t>
  </si>
  <si>
    <t>Nutricionista - CRN 10 8212</t>
  </si>
  <si>
    <t>Second Table</t>
  </si>
  <si>
    <t>Table Font</t>
  </si>
  <si>
    <t>Text Font</t>
  </si>
  <si>
    <t>Signature Font</t>
  </si>
  <si>
    <t>Arroz ou mandioca ou macarrão</t>
  </si>
  <si>
    <t>Iogurte Desnatado ou Bebida Pense Zero</t>
  </si>
  <si>
    <t>Folato (B9)</t>
  </si>
  <si>
    <t>Leite em pó</t>
  </si>
  <si>
    <t>Leite em pó desnatado</t>
  </si>
  <si>
    <t>Melancia</t>
  </si>
  <si>
    <t>Biscoito maisena</t>
  </si>
  <si>
    <t>Whey protein de banana</t>
  </si>
  <si>
    <t>Psyllium</t>
  </si>
  <si>
    <t>Bolacha Maria</t>
  </si>
  <si>
    <t>Batata Inglesa ou Abóbora</t>
  </si>
  <si>
    <t>Patê de Frango</t>
  </si>
  <si>
    <t>Cenoura</t>
  </si>
  <si>
    <t>Pepino</t>
  </si>
  <si>
    <t>g (ou mais)</t>
  </si>
  <si>
    <t>Calibri</t>
  </si>
  <si>
    <t>Kunstler Script</t>
  </si>
  <si>
    <t>Tabela Nutricional</t>
  </si>
  <si>
    <r>
      <t>Recomendação:</t>
    </r>
    <r>
      <rPr>
        <sz val="11"/>
        <color rgb="FF000000"/>
        <rFont val="Calibri"/>
        <family val="2"/>
      </rPr>
      <t xml:space="preserve"> a quantidade de vegetais (legumes e verduras) na dieta é o mínimo que você deve consumir, não há qualquer problema em comer uma quantidade a mais. Todas as quantidades se referem aos alimentos pesados prontos para consumo. Você não deve acrescentar, nem retirar alimentos da dieta, em vez disso use o aplicativo de substituição ou entre em contato comigo pra pensarmos numa alternativa.</t>
    </r>
  </si>
  <si>
    <t>Whey Protein - 30g</t>
  </si>
  <si>
    <t>0,1</t>
  </si>
  <si>
    <t>Farinha de Aveia</t>
  </si>
  <si>
    <t>Creatina</t>
  </si>
  <si>
    <t>Carne vermelha magra ou Sobrecoxa sem pele</t>
  </si>
  <si>
    <t>Mel ou Geleia ou Melado ou Doce de Leite</t>
  </si>
  <si>
    <t>Farofa</t>
  </si>
  <si>
    <t>Farinha de Mandioca</t>
  </si>
  <si>
    <t>Lanche da Tarde - Opção 1</t>
  </si>
  <si>
    <t>Lanche da Tarde - Opção 2</t>
  </si>
  <si>
    <t>Pão - 60g</t>
  </si>
  <si>
    <t>Queijo - 20g</t>
  </si>
  <si>
    <r>
      <t>Refeição livre:</t>
    </r>
    <r>
      <rPr>
        <sz val="11"/>
        <color rgb="FF000000"/>
        <rFont val="Calibri"/>
        <family val="2"/>
      </rPr>
      <t xml:space="preserve"> Sugerido até 3 refeições livres por semana, moderadas, por exemplo, 4 fatias de pizza OU 20 peças de sushi OU 1 hambúrguer simples. Se consumir álcool a refeição livre deve valer por duas.</t>
    </r>
  </si>
  <si>
    <t>Outros dados</t>
  </si>
  <si>
    <t>IDR Pers.</t>
  </si>
  <si>
    <t>Leite semidesnatado</t>
  </si>
  <si>
    <t>Café da Manhã - Opção 1</t>
  </si>
  <si>
    <t>Café da Manhã - Opção 2</t>
  </si>
  <si>
    <t>Almoço - Opção 2</t>
  </si>
  <si>
    <t>Almoço - Opção 1</t>
  </si>
  <si>
    <t>Ovo inteiro - 1Un.</t>
  </si>
  <si>
    <t>Carne vermelha magra - 50g</t>
  </si>
  <si>
    <t>Requeijão Light - 20g</t>
  </si>
  <si>
    <t>Peito de Frango - 130g</t>
  </si>
  <si>
    <t>Arroz - 100g</t>
  </si>
  <si>
    <t>Feijão - 100g</t>
  </si>
  <si>
    <t>Vegetais à escolha - 250g (ou mais)</t>
  </si>
  <si>
    <t>Batata Inglesa ou Abóbora - 400g</t>
  </si>
  <si>
    <t>Iogurte Desnatado ou Bebida Pense Zero - 160g</t>
  </si>
  <si>
    <t>Mamão ou Uva ou Kiwi ou Laranja - 300g</t>
  </si>
  <si>
    <t>Psyllium - 10g</t>
  </si>
  <si>
    <t>Aveia - 30g</t>
  </si>
  <si>
    <t>Chia - 10g</t>
  </si>
  <si>
    <t>Mamão ou Uva ou Kiwi ou Laranja - 350g</t>
  </si>
  <si>
    <t>1,2</t>
  </si>
  <si>
    <t>0,3</t>
  </si>
  <si>
    <t>2,2</t>
  </si>
  <si>
    <t>Melão ou Morango ou Melancia</t>
  </si>
  <si>
    <t>Melão ou Morango ou Melancia - 300g</t>
  </si>
  <si>
    <t>10 8212</t>
  </si>
  <si>
    <t>Fulano da Silva - Emagrecimento</t>
  </si>
  <si>
    <t>Definição Muscular</t>
  </si>
  <si>
    <t>Café da Manhã</t>
  </si>
  <si>
    <t>Banana ou Abacate</t>
  </si>
  <si>
    <t>Filé de Frango ou Filé de Tilápia</t>
  </si>
  <si>
    <t>Laticíneos</t>
  </si>
  <si>
    <t>Abacaxi ou Mamão ou Uva ou Kiwi ou Laranja</t>
  </si>
  <si>
    <t>Lanche da Tarde</t>
  </si>
  <si>
    <t>Ceia</t>
  </si>
  <si>
    <t>Aveia ou Granola</t>
  </si>
  <si>
    <t>Rap10</t>
  </si>
  <si>
    <t>Repetir o café da manhã</t>
  </si>
  <si>
    <t>1x</t>
  </si>
  <si>
    <t>Repetir o almoço</t>
  </si>
  <si>
    <t>Repetir o café da manhã ou almoço</t>
  </si>
  <si>
    <t>Torrada Bauducco</t>
  </si>
  <si>
    <t>Verduras e legumes</t>
  </si>
  <si>
    <t>Jantar - Opção 2</t>
  </si>
  <si>
    <t>Lanche da Tarde - Opção 3</t>
  </si>
  <si>
    <t>Jantar - Opção 3</t>
  </si>
  <si>
    <t>Refeição livre: Sugerido até 2 refeições livres por semana, moderadas, por exemplo, 3 fatias de pizza OU 15 peças de sushi OU 1 hambúrguer simples. Se consumir álcool a refeição livre deve valer por duas.</t>
  </si>
  <si>
    <t>Tapioca ou Polvilho Azedo</t>
  </si>
  <si>
    <t>Rap10 ou Fatia de pão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</si>
</sst>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"/>
    <numFmt numFmtId="165" formatCode="_-* #,##0_-;\-* #,##0_-;_-* &quot;-&quot;??_-;_-@"/>
    <numFmt numFmtId="166" formatCode="_-* #,##0_-;\-* #,##0_-;_-* &quot;-&quot;???_-;_-@"/>
    <numFmt numFmtId="167" formatCode="_-&quot;R$&quot;\ * #,##0.00_-;\-&quot;R$&quot;\ * #,##0.00_-;_-&quot;R$&quot;\ * &quot;-&quot;??_-;_-@"/>
    <numFmt numFmtId="168" formatCode="0.000"/>
  </numFmts>
  <fonts count="105">
    <font>
      <sz val="11"/>
      <color rgb="FF000000"/>
      <name val="Calibri"/>
    </font>
    <font>
      <sz val="10"/>
      <color rgb="FF000000"/>
      <name val="Helvetica Neue"/>
    </font>
    <font>
      <sz val="10"/>
      <color rgb="FFFFFFFF"/>
      <name val="Helvetica Neue"/>
    </font>
    <font>
      <b/>
      <sz val="10"/>
      <color rgb="FF000000"/>
      <name val="Helvetica Neue"/>
    </font>
    <font>
      <b/>
      <sz val="10"/>
      <color rgb="FFFFFFFF"/>
      <name val="Helvetica Neue"/>
    </font>
    <font>
      <sz val="8"/>
      <color rgb="FFC2D69B"/>
      <name val="Helvetica Neue"/>
    </font>
    <font>
      <b/>
      <sz val="10"/>
      <color rgb="FFFF0000"/>
      <name val="Helvetica Neue"/>
    </font>
    <font>
      <sz val="8"/>
      <color rgb="FF548DD4"/>
      <name val="Helvetica Neue"/>
    </font>
    <font>
      <sz val="8"/>
      <color rgb="FF476CA3"/>
      <name val="Helvetica Neue"/>
    </font>
    <font>
      <sz val="8"/>
      <color rgb="FF953734"/>
      <name val="Helvetica Neue"/>
    </font>
    <font>
      <sz val="10"/>
      <color rgb="FFFF0000"/>
      <name val="Helvetica Neue"/>
    </font>
    <font>
      <b/>
      <sz val="10"/>
      <color rgb="FFC2D69B"/>
      <name val="Helvetica Neue"/>
    </font>
    <font>
      <b/>
      <sz val="11"/>
      <color rgb="FF000000"/>
      <name val="Calibri"/>
      <family val="2"/>
    </font>
    <font>
      <sz val="11"/>
      <name val="Calibri"/>
      <family val="2"/>
    </font>
    <font>
      <sz val="8"/>
      <color rgb="FFFFFFFF"/>
      <name val="Helvetica Neue"/>
    </font>
    <font>
      <sz val="10"/>
      <color rgb="FFC00000"/>
      <name val="Helvetica Neue"/>
    </font>
    <font>
      <sz val="8"/>
      <color rgb="FFC00000"/>
      <name val="Helvetica Neue"/>
    </font>
    <font>
      <b/>
      <sz val="8"/>
      <color rgb="FFFFFFFF"/>
      <name val="Helvetica Neue"/>
    </font>
    <font>
      <b/>
      <sz val="8"/>
      <color rgb="FFE36C09"/>
      <name val="Helvetica Neue"/>
    </font>
    <font>
      <b/>
      <sz val="8"/>
      <color rgb="FF76923C"/>
      <name val="Helvetica Neue"/>
    </font>
    <font>
      <b/>
      <sz val="8"/>
      <color rgb="FFC4BD97"/>
      <name val="Helvetica Neue"/>
    </font>
    <font>
      <b/>
      <sz val="10"/>
      <color rgb="FF548DD4"/>
      <name val="Helvetica Neue"/>
    </font>
    <font>
      <sz val="10"/>
      <color rgb="FF548DD4"/>
      <name val="Helvetica Neue"/>
    </font>
    <font>
      <b/>
      <sz val="11"/>
      <color rgb="FF76923C"/>
      <name val="Calibri"/>
      <family val="2"/>
    </font>
    <font>
      <sz val="10"/>
      <color rgb="FFC2D69B"/>
      <name val="Helvetica Neue"/>
    </font>
    <font>
      <b/>
      <sz val="10"/>
      <color rgb="FF476CA3"/>
      <name val="Helvetica Neue"/>
    </font>
    <font>
      <sz val="10"/>
      <color rgb="FF476CA3"/>
      <name val="Helvetica Neue"/>
    </font>
    <font>
      <b/>
      <sz val="11"/>
      <color rgb="FFC00000"/>
      <name val="Calibri"/>
      <family val="2"/>
    </font>
    <font>
      <sz val="11"/>
      <color rgb="FFFFFFFF"/>
      <name val="Calibri"/>
      <family val="2"/>
    </font>
    <font>
      <sz val="11"/>
      <color rgb="FFC00000"/>
      <name val="Calibri"/>
      <family val="2"/>
    </font>
    <font>
      <b/>
      <sz val="11"/>
      <name val="Calibri"/>
      <family val="2"/>
    </font>
    <font>
      <sz val="10"/>
      <color rgb="FFA5A5A5"/>
      <name val="Helvetica Neue"/>
    </font>
    <font>
      <sz val="10"/>
      <color rgb="FF7F7F7F"/>
      <name val="Helvetica Neue"/>
    </font>
    <font>
      <sz val="11"/>
      <name val="Calibri"/>
      <family val="2"/>
    </font>
    <font>
      <sz val="8"/>
      <name val="Arial"/>
      <family val="2"/>
    </font>
    <font>
      <sz val="10"/>
      <color rgb="FF548DD4"/>
      <name val="Microsoft Sans Serif"/>
      <family val="2"/>
    </font>
    <font>
      <sz val="10"/>
      <color rgb="FF476CA3"/>
      <name val="Microsoft Sans Serif"/>
      <family val="2"/>
    </font>
    <font>
      <b/>
      <sz val="10"/>
      <color theme="0"/>
      <name val="Microsoft Sans Serif"/>
      <family val="2"/>
    </font>
    <font>
      <sz val="8"/>
      <color rgb="FFFF0000"/>
      <name val="Helvetica Neue"/>
    </font>
    <font>
      <sz val="8"/>
      <color rgb="FFFFC000"/>
      <name val="Helvetica Neue"/>
    </font>
    <font>
      <sz val="10"/>
      <color rgb="FFFFC000"/>
      <name val="Helvetica Neue"/>
    </font>
    <font>
      <b/>
      <sz val="10"/>
      <color rgb="FFFFC000"/>
      <name val="Helvetica Neue"/>
    </font>
    <font>
      <sz val="8"/>
      <color rgb="FF00B050"/>
      <name val="Helvetica Neue"/>
    </font>
    <font>
      <b/>
      <sz val="10"/>
      <color rgb="FF00B050"/>
      <name val="Helvetica Neue"/>
    </font>
    <font>
      <sz val="10"/>
      <color rgb="FF00B050"/>
      <name val="Helvetica Neue"/>
    </font>
    <font>
      <b/>
      <sz val="10"/>
      <color rgb="FFFFC000"/>
      <name val="Calibri"/>
      <family val="2"/>
      <scheme val="minor"/>
    </font>
    <font>
      <sz val="10"/>
      <color rgb="FF002060"/>
      <name val="Helvetica Neue"/>
    </font>
    <font>
      <sz val="11"/>
      <name val="Calibri"/>
      <family val="2"/>
      <scheme val="minor"/>
    </font>
    <font>
      <b/>
      <sz val="10"/>
      <color theme="0"/>
      <name val="Helvetica Neue"/>
    </font>
    <font>
      <b/>
      <sz val="11"/>
      <color rgb="FFFFFFFF"/>
      <name val="Helvetica Neue"/>
    </font>
    <font>
      <sz val="11"/>
      <color rgb="FF000000"/>
      <name val="Calibri"/>
      <family val="2"/>
    </font>
    <font>
      <b/>
      <sz val="10"/>
      <name val="Helvetica Neue"/>
    </font>
    <font>
      <b/>
      <sz val="10"/>
      <color rgb="FF00B0F0"/>
      <name val="Helvetica Neue"/>
    </font>
    <font>
      <sz val="10"/>
      <color rgb="FF00B0F0"/>
      <name val="Helvetica Neue"/>
    </font>
    <font>
      <b/>
      <sz val="10"/>
      <name val="Microsoft Sans Serif"/>
      <family val="2"/>
    </font>
    <font>
      <b/>
      <sz val="14"/>
      <color theme="0"/>
      <name val="Helvetica Neue"/>
    </font>
    <font>
      <sz val="10"/>
      <color theme="0"/>
      <name val="Helvetica Neue"/>
    </font>
    <font>
      <b/>
      <sz val="12"/>
      <color theme="0"/>
      <name val="Helvetica Neue"/>
    </font>
    <font>
      <sz val="11"/>
      <color theme="0"/>
      <name val="Calibri"/>
      <family val="2"/>
      <scheme val="minor"/>
    </font>
    <font>
      <b/>
      <sz val="11"/>
      <color theme="4"/>
      <name val="Helvetica Neue"/>
    </font>
    <font>
      <sz val="10"/>
      <color theme="4"/>
      <name val="Helvetica Neue"/>
    </font>
    <font>
      <sz val="11"/>
      <color theme="4"/>
      <name val="Calibri"/>
      <family val="2"/>
    </font>
    <font>
      <b/>
      <sz val="10"/>
      <color rgb="FFFFFF00"/>
      <name val="Helvetica Neue"/>
    </font>
    <font>
      <b/>
      <sz val="11"/>
      <color theme="0"/>
      <name val="Calibri"/>
      <family val="2"/>
    </font>
    <font>
      <sz val="10"/>
      <color theme="3"/>
      <name val="Helvetica Neue"/>
    </font>
    <font>
      <sz val="8"/>
      <color theme="4"/>
      <name val="Helvetica Neue"/>
    </font>
    <font>
      <sz val="8"/>
      <color theme="9"/>
      <name val="Helvetica Neue"/>
    </font>
    <font>
      <sz val="10"/>
      <color theme="9"/>
      <name val="Helvetica Neue"/>
    </font>
    <font>
      <b/>
      <sz val="8"/>
      <color theme="4"/>
      <name val="Helvetica Neue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color theme="1"/>
      <name val="Helvetica Neue"/>
    </font>
    <font>
      <b/>
      <sz val="10"/>
      <color theme="1"/>
      <name val="Helvetica Neue"/>
    </font>
    <font>
      <sz val="8"/>
      <color theme="0"/>
      <name val="Helvetica Neue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Microsoft Sans Serif"/>
      <family val="2"/>
    </font>
    <font>
      <b/>
      <sz val="9"/>
      <color theme="0"/>
      <name val="Helvetica Neue"/>
    </font>
    <font>
      <sz val="11"/>
      <color theme="4"/>
      <name val="Calibri"/>
      <family val="2"/>
      <scheme val="minor"/>
    </font>
    <font>
      <b/>
      <sz val="10"/>
      <color rgb="FF204D84"/>
      <name val="Helvetica Neue"/>
    </font>
    <font>
      <sz val="10"/>
      <color rgb="FF204D84"/>
      <name val="Helvetica Neue"/>
    </font>
    <font>
      <sz val="10"/>
      <color rgb="FF204D84"/>
      <name val="Microsoft Sans Serif"/>
      <family val="2"/>
    </font>
    <font>
      <sz val="11"/>
      <color rgb="FF204D84"/>
      <name val="Calibri"/>
      <family val="2"/>
      <scheme val="minor"/>
    </font>
    <font>
      <b/>
      <sz val="11"/>
      <color rgb="FF204D84"/>
      <name val="Calibri"/>
      <family val="2"/>
      <scheme val="minor"/>
    </font>
    <font>
      <b/>
      <sz val="10"/>
      <color rgb="FF204D84"/>
      <name val="Calibri"/>
      <family val="2"/>
      <scheme val="minor"/>
    </font>
    <font>
      <b/>
      <sz val="11"/>
      <color rgb="FF204D84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Microsoft Sans Serif"/>
      <family val="2"/>
    </font>
    <font>
      <b/>
      <sz val="9"/>
      <color rgb="FFFFFFFF"/>
      <name val="Helvetica Neue"/>
    </font>
    <font>
      <u/>
      <sz val="11"/>
      <color theme="10"/>
      <name val="Calibri"/>
      <family val="2"/>
    </font>
    <font>
      <b/>
      <sz val="18"/>
      <color rgb="FF000000"/>
      <name val="Cambria"/>
      <family val="1"/>
    </font>
    <font>
      <b/>
      <sz val="36"/>
      <color rgb="FF000000"/>
      <name val="Brush Script MT"/>
      <family val="4"/>
    </font>
    <font>
      <b/>
      <sz val="11"/>
      <color rgb="FFFFFFFF"/>
      <name val="Calibri"/>
      <family val="2"/>
    </font>
    <font>
      <sz val="11"/>
      <color theme="0"/>
      <name val="Calibri"/>
      <family val="2"/>
    </font>
    <font>
      <b/>
      <sz val="16"/>
      <color rgb="FF000000"/>
      <name val="Boucherie Block"/>
    </font>
    <font>
      <b/>
      <sz val="16"/>
      <color rgb="FF000000"/>
      <name val="Times New Roman"/>
      <family val="1"/>
    </font>
    <font>
      <b/>
      <sz val="16"/>
      <color rgb="FF000000"/>
      <name val="Abadi"/>
      <family val="2"/>
    </font>
    <font>
      <b/>
      <sz val="36"/>
      <color rgb="FF000000"/>
      <name val="French Script MT"/>
      <family val="4"/>
    </font>
    <font>
      <b/>
      <sz val="16"/>
      <color rgb="FF000000"/>
      <name val="Calibri"/>
      <family val="2"/>
      <scheme val="minor"/>
    </font>
    <font>
      <b/>
      <sz val="16"/>
      <color rgb="FF000000"/>
      <name val="Kunstler Script"/>
      <family val="4"/>
    </font>
    <font>
      <b/>
      <sz val="11"/>
      <color rgb="FFE36C0A"/>
      <name val="Calibri"/>
      <family val="2"/>
    </font>
    <font>
      <b/>
      <i/>
      <sz val="11"/>
      <color rgb="FF000000"/>
      <name val="Calibri"/>
      <family val="2"/>
    </font>
    <font>
      <sz val="36"/>
      <color rgb="FF000000"/>
      <name val="Kunstler Script"/>
      <family val="4"/>
    </font>
    <font>
      <b/>
      <sz val="10"/>
      <color theme="4"/>
      <name val="Helvetica Neue"/>
    </font>
  </fonts>
  <fills count="63">
    <fill>
      <patternFill patternType="none"/>
    </fill>
    <fill>
      <patternFill patternType="gray125"/>
    </fill>
    <fill>
      <patternFill patternType="solid">
        <fgColor rgb="FFDDD9C3"/>
        <bgColor rgb="FFDDD9C3"/>
      </patternFill>
    </fill>
    <fill>
      <patternFill patternType="solid">
        <fgColor rgb="FF548DD4"/>
        <bgColor rgb="FF548DD4"/>
      </patternFill>
    </fill>
    <fill>
      <patternFill patternType="solid">
        <fgColor rgb="FF8DB3E2"/>
        <bgColor rgb="FF8DB3E2"/>
      </patternFill>
    </fill>
    <fill>
      <patternFill patternType="solid">
        <fgColor rgb="FFC2D69B"/>
        <bgColor rgb="FFC2D69B"/>
      </patternFill>
    </fill>
    <fill>
      <patternFill patternType="solid">
        <fgColor rgb="FFD99594"/>
        <bgColor rgb="FFD99594"/>
      </patternFill>
    </fill>
    <fill>
      <patternFill patternType="solid">
        <fgColor rgb="FFF4CCCC"/>
        <bgColor rgb="FFF4CCCC"/>
      </patternFill>
    </fill>
    <fill>
      <patternFill patternType="solid">
        <fgColor rgb="FFE6B8AF"/>
        <bgColor rgb="FFE6B8A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595959"/>
      </patternFill>
    </fill>
    <fill>
      <patternFill patternType="solid">
        <fgColor theme="0"/>
        <bgColor rgb="FF262626"/>
      </patternFill>
    </fill>
    <fill>
      <patternFill patternType="solid">
        <fgColor theme="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3"/>
        <bgColor rgb="FF262626"/>
      </patternFill>
    </fill>
    <fill>
      <patternFill patternType="solid">
        <fgColor theme="4"/>
        <bgColor rgb="FF595959"/>
      </patternFill>
    </fill>
    <fill>
      <patternFill patternType="solid">
        <fgColor theme="4"/>
        <bgColor rgb="FF262626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3"/>
        <bgColor rgb="FF3F3F3F"/>
      </patternFill>
    </fill>
    <fill>
      <patternFill patternType="solid">
        <fgColor theme="1"/>
        <bgColor rgb="FF262626"/>
      </patternFill>
    </fill>
    <fill>
      <patternFill patternType="solid">
        <fgColor theme="9"/>
        <bgColor rgb="FFE6B8AF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rgb="FF8DB3E2"/>
      </patternFill>
    </fill>
    <fill>
      <patternFill patternType="solid">
        <fgColor theme="3" tint="0.39997558519241921"/>
        <bgColor rgb="FF548DD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rgb="FFC2D69B"/>
      </patternFill>
    </fill>
    <fill>
      <patternFill patternType="solid">
        <fgColor theme="5" tint="0.39997558519241921"/>
        <bgColor rgb="FFD99594"/>
      </patternFill>
    </fill>
    <fill>
      <patternFill patternType="solid">
        <fgColor theme="5" tint="0.59999389629810485"/>
        <bgColor rgb="FFE6B8AF"/>
      </patternFill>
    </fill>
    <fill>
      <patternFill patternType="solid">
        <fgColor rgb="FFF4CCCC"/>
        <bgColor indexed="64"/>
      </patternFill>
    </fill>
    <fill>
      <patternFill patternType="solid">
        <fgColor theme="2" tint="-9.9978637043366805E-2"/>
        <bgColor rgb="FFDDD9C3"/>
      </patternFill>
    </fill>
    <fill>
      <patternFill patternType="solid">
        <fgColor theme="0" tint="-0.249977111117893"/>
        <bgColor rgb="FF262626"/>
      </patternFill>
    </fill>
    <fill>
      <patternFill patternType="solid">
        <fgColor theme="4" tint="-0.249977111117893"/>
        <bgColor rgb="FF262626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499984740745262"/>
        <bgColor rgb="FF3F3F3F"/>
      </patternFill>
    </fill>
    <fill>
      <patternFill patternType="solid">
        <fgColor rgb="FF204D84"/>
        <bgColor rgb="FF3F3F3F"/>
      </patternFill>
    </fill>
    <fill>
      <patternFill patternType="solid">
        <fgColor theme="0" tint="-4.9989318521683403E-2"/>
        <bgColor rgb="FF3F3F3F"/>
      </patternFill>
    </fill>
    <fill>
      <patternFill patternType="solid">
        <fgColor theme="0" tint="-0.14999847407452621"/>
        <bgColor rgb="FF3F3F3F"/>
      </patternFill>
    </fill>
    <fill>
      <patternFill patternType="solid">
        <fgColor theme="0" tint="-0.249977111117893"/>
        <bgColor rgb="FF3F3F3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343434"/>
      </patternFill>
    </fill>
    <fill>
      <patternFill patternType="solid">
        <fgColor theme="3" tint="-0.499984740745262"/>
        <bgColor rgb="FF000000"/>
      </patternFill>
    </fill>
    <fill>
      <patternFill patternType="solid">
        <fgColor theme="3" tint="-0.499984740745262"/>
        <bgColor rgb="FF262626"/>
      </patternFill>
    </fill>
    <fill>
      <patternFill patternType="solid">
        <fgColor theme="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0" tint="-4.9989318521683403E-2"/>
        <bgColor rgb="FF2626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rgb="FF3F3F3F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339966"/>
      </bottom>
      <diagonal/>
    </border>
    <border>
      <left/>
      <right style="thin">
        <color rgb="FF339966"/>
      </right>
      <top/>
      <bottom style="thin">
        <color rgb="FF339966"/>
      </bottom>
      <diagonal/>
    </border>
    <border>
      <left/>
      <right/>
      <top style="thin">
        <color rgb="FF339966"/>
      </top>
      <bottom style="thin">
        <color rgb="FF339966"/>
      </bottom>
      <diagonal/>
    </border>
    <border>
      <left/>
      <right/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/>
      <top/>
      <bottom/>
      <diagonal/>
    </border>
    <border>
      <left style="medium">
        <color rgb="FF339966"/>
      </left>
      <right/>
      <top style="medium">
        <color rgb="FF339966"/>
      </top>
      <bottom style="medium">
        <color rgb="FF339966"/>
      </bottom>
      <diagonal/>
    </border>
    <border>
      <left/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/>
    <xf numFmtId="0" fontId="69" fillId="0" borderId="8"/>
    <xf numFmtId="9" fontId="75" fillId="0" borderId="0" applyFont="0" applyFill="0" applyBorder="0" applyAlignment="0" applyProtection="0"/>
    <xf numFmtId="0" fontId="50" fillId="0" borderId="8"/>
    <xf numFmtId="0" fontId="90" fillId="0" borderId="8" applyNumberFormat="0" applyFill="0" applyBorder="0" applyAlignment="0" applyProtection="0"/>
  </cellStyleXfs>
  <cellXfs count="461">
    <xf numFmtId="0" fontId="0" fillId="0" borderId="0" xfId="0"/>
    <xf numFmtId="0" fontId="30" fillId="0" borderId="0" xfId="0" applyFont="1" applyAlignment="1">
      <alignment horizontal="center"/>
    </xf>
    <xf numFmtId="49" fontId="33" fillId="2" borderId="1" xfId="0" applyNumberFormat="1" applyFont="1" applyFill="1" applyBorder="1" applyAlignment="1">
      <alignment horizontal="center"/>
    </xf>
    <xf numFmtId="2" fontId="33" fillId="3" borderId="1" xfId="0" applyNumberFormat="1" applyFont="1" applyFill="1" applyBorder="1" applyAlignment="1">
      <alignment horizontal="center"/>
    </xf>
    <xf numFmtId="2" fontId="33" fillId="4" borderId="1" xfId="0" applyNumberFormat="1" applyFont="1" applyFill="1" applyBorder="1" applyAlignment="1">
      <alignment horizontal="center"/>
    </xf>
    <xf numFmtId="2" fontId="33" fillId="5" borderId="1" xfId="0" applyNumberFormat="1" applyFont="1" applyFill="1" applyBorder="1" applyAlignment="1">
      <alignment horizontal="center"/>
    </xf>
    <xf numFmtId="2" fontId="33" fillId="6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0" fillId="2" borderId="10" xfId="0" applyNumberFormat="1" applyFont="1" applyFill="1" applyBorder="1" applyAlignment="1">
      <alignment horizontal="center"/>
    </xf>
    <xf numFmtId="2" fontId="30" fillId="3" borderId="10" xfId="0" applyNumberFormat="1" applyFont="1" applyFill="1" applyBorder="1" applyAlignment="1">
      <alignment horizontal="center"/>
    </xf>
    <xf numFmtId="2" fontId="30" fillId="4" borderId="10" xfId="0" applyNumberFormat="1" applyFont="1" applyFill="1" applyBorder="1" applyAlignment="1">
      <alignment horizontal="center"/>
    </xf>
    <xf numFmtId="2" fontId="30" fillId="5" borderId="10" xfId="0" applyNumberFormat="1" applyFont="1" applyFill="1" applyBorder="1" applyAlignment="1">
      <alignment horizontal="center"/>
    </xf>
    <xf numFmtId="2" fontId="30" fillId="6" borderId="11" xfId="0" applyNumberFormat="1" applyFont="1" applyFill="1" applyBorder="1" applyAlignment="1">
      <alignment horizontal="center"/>
    </xf>
    <xf numFmtId="49" fontId="13" fillId="2" borderId="8" xfId="0" applyNumberFormat="1" applyFont="1" applyFill="1" applyBorder="1" applyAlignment="1">
      <alignment horizontal="center"/>
    </xf>
    <xf numFmtId="49" fontId="47" fillId="9" borderId="0" xfId="0" applyNumberFormat="1" applyFont="1" applyFill="1" applyAlignment="1">
      <alignment horizontal="center"/>
    </xf>
    <xf numFmtId="2" fontId="47" fillId="10" borderId="0" xfId="0" applyNumberFormat="1" applyFont="1" applyFill="1" applyAlignment="1">
      <alignment horizontal="center"/>
    </xf>
    <xf numFmtId="2" fontId="47" fillId="11" borderId="0" xfId="0" applyNumberFormat="1" applyFont="1" applyFill="1" applyAlignment="1">
      <alignment horizontal="center"/>
    </xf>
    <xf numFmtId="2" fontId="47" fillId="12" borderId="0" xfId="0" applyNumberFormat="1" applyFont="1" applyFill="1" applyAlignment="1">
      <alignment horizontal="center"/>
    </xf>
    <xf numFmtId="2" fontId="47" fillId="13" borderId="0" xfId="0" applyNumberFormat="1" applyFont="1" applyFill="1" applyAlignment="1">
      <alignment horizontal="center"/>
    </xf>
    <xf numFmtId="2" fontId="13" fillId="3" borderId="8" xfId="0" applyNumberFormat="1" applyFont="1" applyFill="1" applyBorder="1" applyAlignment="1">
      <alignment horizontal="center"/>
    </xf>
    <xf numFmtId="2" fontId="13" fillId="4" borderId="8" xfId="0" applyNumberFormat="1" applyFont="1" applyFill="1" applyBorder="1" applyAlignment="1">
      <alignment horizontal="center"/>
    </xf>
    <xf numFmtId="2" fontId="13" fillId="5" borderId="8" xfId="0" applyNumberFormat="1" applyFont="1" applyFill="1" applyBorder="1" applyAlignment="1">
      <alignment horizontal="center"/>
    </xf>
    <xf numFmtId="2" fontId="13" fillId="6" borderId="8" xfId="0" applyNumberFormat="1" applyFont="1" applyFill="1" applyBorder="1" applyAlignment="1">
      <alignment horizontal="center"/>
    </xf>
    <xf numFmtId="2" fontId="13" fillId="7" borderId="0" xfId="0" applyNumberFormat="1" applyFont="1" applyFill="1" applyAlignment="1">
      <alignment horizontal="center"/>
    </xf>
    <xf numFmtId="2" fontId="13" fillId="8" borderId="0" xfId="0" applyNumberFormat="1" applyFont="1" applyFill="1" applyAlignment="1">
      <alignment horizontal="center"/>
    </xf>
    <xf numFmtId="0" fontId="13" fillId="0" borderId="0" xfId="0" applyFont="1" applyAlignment="1">
      <alignment horizontal="left"/>
    </xf>
    <xf numFmtId="0" fontId="50" fillId="0" borderId="0" xfId="0" applyFont="1" applyAlignment="1">
      <alignment horizontal="right"/>
    </xf>
    <xf numFmtId="2" fontId="30" fillId="7" borderId="7" xfId="0" applyNumberFormat="1" applyFont="1" applyFill="1" applyBorder="1" applyAlignment="1">
      <alignment horizontal="center"/>
    </xf>
    <xf numFmtId="2" fontId="30" fillId="8" borderId="7" xfId="0" applyNumberFormat="1" applyFont="1" applyFill="1" applyBorder="1" applyAlignment="1">
      <alignment horizontal="center"/>
    </xf>
    <xf numFmtId="0" fontId="47" fillId="0" borderId="0" xfId="0" applyFont="1" applyAlignment="1">
      <alignment horizontal="left"/>
    </xf>
    <xf numFmtId="0" fontId="54" fillId="14" borderId="0" xfId="0" applyFont="1" applyFill="1" applyAlignment="1" applyProtection="1">
      <alignment horizontal="center" vertical="center"/>
      <protection locked="0"/>
    </xf>
    <xf numFmtId="1" fontId="54" fillId="14" borderId="0" xfId="0" applyNumberFormat="1" applyFont="1" applyFill="1" applyAlignment="1" applyProtection="1">
      <alignment horizontal="center" vertical="center"/>
      <protection locked="0"/>
    </xf>
    <xf numFmtId="0" fontId="30" fillId="15" borderId="5" xfId="0" applyFont="1" applyFill="1" applyBorder="1" applyAlignment="1" applyProtection="1">
      <alignment horizontal="center" vertical="center"/>
      <protection locked="0"/>
    </xf>
    <xf numFmtId="20" fontId="4" fillId="18" borderId="8" xfId="0" applyNumberFormat="1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8" xfId="0" applyFont="1" applyFill="1" applyBorder="1" applyAlignment="1" applyProtection="1">
      <alignment horizontal="center" vertical="center"/>
      <protection locked="0"/>
    </xf>
    <xf numFmtId="0" fontId="52" fillId="18" borderId="8" xfId="0" applyFont="1" applyFill="1" applyBorder="1" applyAlignment="1">
      <alignment horizontal="center" vertical="center"/>
    </xf>
    <xf numFmtId="0" fontId="16" fillId="18" borderId="8" xfId="0" applyFont="1" applyFill="1" applyBorder="1" applyAlignment="1">
      <alignment horizontal="center" vertical="center"/>
    </xf>
    <xf numFmtId="0" fontId="15" fillId="18" borderId="8" xfId="0" applyFont="1" applyFill="1" applyBorder="1" applyAlignment="1">
      <alignment horizontal="left" vertical="center"/>
    </xf>
    <xf numFmtId="0" fontId="16" fillId="18" borderId="8" xfId="0" applyFont="1" applyFill="1" applyBorder="1" applyAlignment="1" applyProtection="1">
      <alignment horizontal="center" vertical="center"/>
      <protection locked="0"/>
    </xf>
    <xf numFmtId="0" fontId="53" fillId="18" borderId="8" xfId="0" applyFont="1" applyFill="1" applyBorder="1" applyAlignment="1">
      <alignment horizontal="left" vertical="center"/>
    </xf>
    <xf numFmtId="1" fontId="6" fillId="18" borderId="8" xfId="0" applyNumberFormat="1" applyFont="1" applyFill="1" applyBorder="1" applyAlignment="1" applyProtection="1">
      <alignment horizontal="center" vertical="center"/>
      <protection locked="0"/>
    </xf>
    <xf numFmtId="0" fontId="10" fillId="18" borderId="8" xfId="0" applyFont="1" applyFill="1" applyBorder="1" applyAlignment="1" applyProtection="1">
      <alignment horizontal="left" vertical="center"/>
      <protection locked="0"/>
    </xf>
    <xf numFmtId="0" fontId="1" fillId="19" borderId="8" xfId="0" applyFont="1" applyFill="1" applyBorder="1" applyAlignment="1">
      <alignment horizontal="center" vertical="center"/>
    </xf>
    <xf numFmtId="0" fontId="48" fillId="19" borderId="8" xfId="0" applyFont="1" applyFill="1" applyBorder="1" applyAlignment="1">
      <alignment horizontal="center" vertical="center"/>
    </xf>
    <xf numFmtId="0" fontId="1" fillId="19" borderId="8" xfId="0" applyFont="1" applyFill="1" applyBorder="1" applyAlignment="1">
      <alignment horizontal="left" vertical="center"/>
    </xf>
    <xf numFmtId="1" fontId="48" fillId="19" borderId="8" xfId="0" applyNumberFormat="1" applyFont="1" applyFill="1" applyBorder="1" applyAlignment="1">
      <alignment horizontal="center" vertical="center"/>
    </xf>
    <xf numFmtId="164" fontId="49" fillId="19" borderId="1" xfId="0" applyNumberFormat="1" applyFont="1" applyFill="1" applyBorder="1" applyAlignment="1">
      <alignment horizontal="right" vertical="center"/>
    </xf>
    <xf numFmtId="0" fontId="2" fillId="20" borderId="8" xfId="0" applyFont="1" applyFill="1" applyBorder="1" applyAlignment="1">
      <alignment vertical="center"/>
    </xf>
    <xf numFmtId="0" fontId="28" fillId="20" borderId="8" xfId="0" applyFont="1" applyFill="1" applyBorder="1"/>
    <xf numFmtId="0" fontId="1" fillId="21" borderId="8" xfId="0" applyFont="1" applyFill="1" applyBorder="1" applyAlignment="1">
      <alignment horizontal="left" vertical="center"/>
    </xf>
    <xf numFmtId="164" fontId="49" fillId="21" borderId="1" xfId="0" applyNumberFormat="1" applyFont="1" applyFill="1" applyBorder="1" applyAlignment="1">
      <alignment horizontal="right" vertical="center"/>
    </xf>
    <xf numFmtId="0" fontId="0" fillId="22" borderId="0" xfId="0" applyFill="1"/>
    <xf numFmtId="164" fontId="59" fillId="21" borderId="1" xfId="0" applyNumberFormat="1" applyFont="1" applyFill="1" applyBorder="1" applyAlignment="1">
      <alignment horizontal="right" vertical="center"/>
    </xf>
    <xf numFmtId="0" fontId="60" fillId="21" borderId="8" xfId="0" applyFont="1" applyFill="1" applyBorder="1" applyAlignment="1">
      <alignment horizontal="left" vertical="center"/>
    </xf>
    <xf numFmtId="164" fontId="59" fillId="21" borderId="1" xfId="0" applyNumberFormat="1" applyFont="1" applyFill="1" applyBorder="1" applyAlignment="1">
      <alignment vertical="center"/>
    </xf>
    <xf numFmtId="0" fontId="61" fillId="22" borderId="0" xfId="0" applyFont="1" applyFill="1"/>
    <xf numFmtId="164" fontId="59" fillId="21" borderId="8" xfId="0" applyNumberFormat="1" applyFont="1" applyFill="1" applyBorder="1" applyAlignment="1">
      <alignment horizontal="right" vertical="center"/>
    </xf>
    <xf numFmtId="164" fontId="59" fillId="21" borderId="8" xfId="0" applyNumberFormat="1" applyFont="1" applyFill="1" applyBorder="1" applyAlignment="1">
      <alignment vertical="center"/>
    </xf>
    <xf numFmtId="0" fontId="60" fillId="21" borderId="8" xfId="0" applyFont="1" applyFill="1" applyBorder="1" applyAlignment="1" applyProtection="1">
      <alignment horizontal="left" vertical="center"/>
      <protection locked="0"/>
    </xf>
    <xf numFmtId="0" fontId="60" fillId="21" borderId="8" xfId="0" applyFont="1" applyFill="1" applyBorder="1" applyAlignment="1">
      <alignment horizontal="right" vertical="center"/>
    </xf>
    <xf numFmtId="0" fontId="23" fillId="22" borderId="0" xfId="0" applyFont="1" applyFill="1" applyAlignment="1">
      <alignment horizontal="center"/>
    </xf>
    <xf numFmtId="0" fontId="0" fillId="22" borderId="0" xfId="0" applyFill="1" applyAlignment="1">
      <alignment horizontal="center" vertical="center"/>
    </xf>
    <xf numFmtId="164" fontId="4" fillId="21" borderId="1" xfId="0" applyNumberFormat="1" applyFont="1" applyFill="1" applyBorder="1" applyAlignment="1">
      <alignment horizontal="left" vertical="center"/>
    </xf>
    <xf numFmtId="0" fontId="27" fillId="22" borderId="0" xfId="0" applyFont="1" applyFill="1" applyAlignment="1">
      <alignment horizontal="center"/>
    </xf>
    <xf numFmtId="0" fontId="29" fillId="22" borderId="0" xfId="0" applyFont="1" applyFill="1" applyAlignment="1">
      <alignment horizontal="center" vertical="center"/>
    </xf>
    <xf numFmtId="0" fontId="1" fillId="19" borderId="8" xfId="0" applyFont="1" applyFill="1" applyBorder="1" applyAlignment="1">
      <alignment vertical="center"/>
    </xf>
    <xf numFmtId="0" fontId="48" fillId="19" borderId="8" xfId="0" applyFont="1" applyFill="1" applyBorder="1" applyAlignment="1">
      <alignment horizontal="right" vertical="center"/>
    </xf>
    <xf numFmtId="0" fontId="48" fillId="19" borderId="8" xfId="0" applyFont="1" applyFill="1" applyBorder="1" applyAlignment="1">
      <alignment horizontal="left" vertical="center"/>
    </xf>
    <xf numFmtId="164" fontId="4" fillId="19" borderId="1" xfId="0" applyNumberFormat="1" applyFont="1" applyFill="1" applyBorder="1" applyAlignment="1">
      <alignment vertical="center"/>
    </xf>
    <xf numFmtId="0" fontId="62" fillId="18" borderId="8" xfId="0" applyFont="1" applyFill="1" applyBorder="1" applyAlignment="1">
      <alignment horizontal="left" vertical="center"/>
    </xf>
    <xf numFmtId="0" fontId="58" fillId="19" borderId="8" xfId="0" applyFont="1" applyFill="1" applyBorder="1" applyAlignment="1">
      <alignment horizontal="left" vertical="center"/>
    </xf>
    <xf numFmtId="164" fontId="59" fillId="19" borderId="1" xfId="0" applyNumberFormat="1" applyFont="1" applyFill="1" applyBorder="1" applyAlignment="1">
      <alignment horizontal="right" vertical="center"/>
    </xf>
    <xf numFmtId="0" fontId="57" fillId="19" borderId="8" xfId="0" applyFont="1" applyFill="1" applyBorder="1" applyAlignment="1">
      <alignment horizontal="left" vertical="center"/>
    </xf>
    <xf numFmtId="0" fontId="0" fillId="19" borderId="8" xfId="0" applyFill="1" applyBorder="1"/>
    <xf numFmtId="0" fontId="55" fillId="19" borderId="8" xfId="0" applyFont="1" applyFill="1" applyBorder="1" applyAlignment="1">
      <alignment horizontal="left" vertical="center"/>
    </xf>
    <xf numFmtId="0" fontId="2" fillId="19" borderId="8" xfId="0" applyFont="1" applyFill="1" applyBorder="1" applyAlignment="1">
      <alignment horizontal="left" vertical="center"/>
    </xf>
    <xf numFmtId="0" fontId="5" fillId="19" borderId="8" xfId="0" applyFont="1" applyFill="1" applyBorder="1" applyAlignment="1">
      <alignment horizontal="center" vertical="center"/>
    </xf>
    <xf numFmtId="0" fontId="9" fillId="19" borderId="8" xfId="0" applyFont="1" applyFill="1" applyBorder="1" applyAlignment="1">
      <alignment horizontal="center" vertical="center"/>
    </xf>
    <xf numFmtId="0" fontId="63" fillId="23" borderId="0" xfId="0" applyFont="1" applyFill="1"/>
    <xf numFmtId="1" fontId="48" fillId="18" borderId="8" xfId="0" applyNumberFormat="1" applyFont="1" applyFill="1" applyBorder="1" applyAlignment="1">
      <alignment horizontal="center" vertical="center"/>
    </xf>
    <xf numFmtId="0" fontId="1" fillId="21" borderId="1" xfId="0" applyFont="1" applyFill="1" applyBorder="1"/>
    <xf numFmtId="20" fontId="4" fillId="21" borderId="1" xfId="0" applyNumberFormat="1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9" fillId="21" borderId="1" xfId="0" applyFont="1" applyFill="1" applyBorder="1" applyAlignment="1">
      <alignment horizontal="center" vertical="center"/>
    </xf>
    <xf numFmtId="0" fontId="10" fillId="21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vertical="center"/>
    </xf>
    <xf numFmtId="0" fontId="1" fillId="22" borderId="0" xfId="0" applyFont="1" applyFill="1"/>
    <xf numFmtId="0" fontId="1" fillId="22" borderId="0" xfId="0" applyFont="1" applyFill="1" applyAlignment="1">
      <alignment vertical="center"/>
    </xf>
    <xf numFmtId="0" fontId="3" fillId="22" borderId="0" xfId="0" applyFont="1" applyFill="1" applyAlignment="1">
      <alignment vertical="center"/>
    </xf>
    <xf numFmtId="0" fontId="4" fillId="22" borderId="0" xfId="0" applyFont="1" applyFill="1" applyAlignment="1">
      <alignment vertical="center"/>
    </xf>
    <xf numFmtId="0" fontId="3" fillId="22" borderId="0" xfId="0" applyFont="1" applyFill="1"/>
    <xf numFmtId="0" fontId="2" fillId="22" borderId="0" xfId="0" applyFont="1" applyFill="1" applyAlignment="1">
      <alignment vertical="center"/>
    </xf>
    <xf numFmtId="0" fontId="1" fillId="22" borderId="0" xfId="0" applyFont="1" applyFill="1" applyAlignment="1">
      <alignment horizontal="left" vertical="center"/>
    </xf>
    <xf numFmtId="0" fontId="1" fillId="22" borderId="0" xfId="0" applyFont="1" applyFill="1" applyAlignment="1">
      <alignment horizontal="right" vertical="center"/>
    </xf>
    <xf numFmtId="0" fontId="22" fillId="22" borderId="0" xfId="0" applyFont="1" applyFill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2" fillId="22" borderId="0" xfId="0" applyFont="1" applyFill="1" applyAlignment="1">
      <alignment horizontal="center"/>
    </xf>
    <xf numFmtId="0" fontId="14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right" vertical="center"/>
    </xf>
    <xf numFmtId="0" fontId="7" fillId="22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3" fillId="22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left"/>
    </xf>
    <xf numFmtId="0" fontId="2" fillId="22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/>
    </xf>
    <xf numFmtId="0" fontId="4" fillId="22" borderId="0" xfId="0" applyFont="1" applyFill="1" applyAlignment="1">
      <alignment horizontal="center"/>
    </xf>
    <xf numFmtId="0" fontId="25" fillId="22" borderId="0" xfId="0" applyFont="1" applyFill="1" applyAlignment="1">
      <alignment horizontal="center"/>
    </xf>
    <xf numFmtId="0" fontId="11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1" fillId="24" borderId="1" xfId="0" applyFont="1" applyFill="1" applyBorder="1"/>
    <xf numFmtId="0" fontId="46" fillId="21" borderId="8" xfId="0" applyFont="1" applyFill="1" applyBorder="1" applyAlignment="1">
      <alignment vertical="center"/>
    </xf>
    <xf numFmtId="0" fontId="46" fillId="21" borderId="8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left"/>
    </xf>
    <xf numFmtId="0" fontId="17" fillId="22" borderId="0" xfId="0" applyFont="1" applyFill="1" applyAlignment="1">
      <alignment horizontal="center" vertical="center"/>
    </xf>
    <xf numFmtId="1" fontId="22" fillId="22" borderId="0" xfId="0" applyNumberFormat="1" applyFont="1" applyFill="1" applyAlignment="1">
      <alignment horizontal="center" vertical="center"/>
    </xf>
    <xf numFmtId="1" fontId="24" fillId="22" borderId="0" xfId="0" applyNumberFormat="1" applyFont="1" applyFill="1" applyAlignment="1">
      <alignment horizontal="center" vertical="center"/>
    </xf>
    <xf numFmtId="1" fontId="15" fillId="22" borderId="0" xfId="0" applyNumberFormat="1" applyFont="1" applyFill="1" applyAlignment="1">
      <alignment horizontal="center" vertical="center"/>
    </xf>
    <xf numFmtId="1" fontId="4" fillId="22" borderId="0" xfId="0" applyNumberFormat="1" applyFont="1" applyFill="1" applyAlignment="1">
      <alignment horizontal="center" vertical="center"/>
    </xf>
    <xf numFmtId="164" fontId="15" fillId="22" borderId="0" xfId="0" applyNumberFormat="1" applyFont="1" applyFill="1" applyAlignment="1">
      <alignment horizontal="center" vertical="center"/>
    </xf>
    <xf numFmtId="0" fontId="4" fillId="22" borderId="0" xfId="0" applyFont="1" applyFill="1" applyAlignment="1">
      <alignment horizontal="left"/>
    </xf>
    <xf numFmtId="0" fontId="16" fillId="22" borderId="0" xfId="0" applyFont="1" applyFill="1" applyAlignment="1">
      <alignment horizontal="center" vertical="center"/>
    </xf>
    <xf numFmtId="0" fontId="11" fillId="22" borderId="0" xfId="0" applyFont="1" applyFill="1" applyAlignment="1">
      <alignment horizontal="left" vertical="center"/>
    </xf>
    <xf numFmtId="165" fontId="24" fillId="22" borderId="0" xfId="0" applyNumberFormat="1" applyFont="1" applyFill="1" applyAlignment="1">
      <alignment horizontal="center" vertical="center"/>
    </xf>
    <xf numFmtId="1" fontId="2" fillId="22" borderId="0" xfId="0" applyNumberFormat="1" applyFont="1" applyFill="1" applyAlignment="1">
      <alignment horizontal="center" vertical="center"/>
    </xf>
    <xf numFmtId="0" fontId="1" fillId="22" borderId="0" xfId="0" applyFont="1" applyFill="1" applyAlignment="1">
      <alignment horizontal="right"/>
    </xf>
    <xf numFmtId="167" fontId="1" fillId="22" borderId="0" xfId="0" applyNumberFormat="1" applyFont="1" applyFill="1"/>
    <xf numFmtId="0" fontId="1" fillId="24" borderId="2" xfId="0" applyFont="1" applyFill="1" applyBorder="1" applyAlignment="1">
      <alignment horizontal="left"/>
    </xf>
    <xf numFmtId="0" fontId="3" fillId="24" borderId="1" xfId="0" applyFont="1" applyFill="1" applyBorder="1" applyAlignment="1">
      <alignment vertical="center"/>
    </xf>
    <xf numFmtId="20" fontId="48" fillId="18" borderId="8" xfId="0" applyNumberFormat="1" applyFont="1" applyFill="1" applyBorder="1" applyAlignment="1">
      <alignment horizontal="right" vertical="center"/>
    </xf>
    <xf numFmtId="0" fontId="48" fillId="18" borderId="8" xfId="0" applyFont="1" applyFill="1" applyBorder="1" applyAlignment="1">
      <alignment horizontal="right" vertical="center"/>
    </xf>
    <xf numFmtId="0" fontId="58" fillId="19" borderId="8" xfId="0" applyFont="1" applyFill="1" applyBorder="1" applyAlignment="1">
      <alignment horizontal="right" vertical="center"/>
    </xf>
    <xf numFmtId="0" fontId="62" fillId="18" borderId="8" xfId="0" applyFont="1" applyFill="1" applyBorder="1" applyAlignment="1">
      <alignment horizontal="right" vertical="center"/>
    </xf>
    <xf numFmtId="0" fontId="51" fillId="0" borderId="8" xfId="0" applyFont="1" applyBorder="1" applyAlignment="1" applyProtection="1">
      <alignment horizontal="center" vertical="center"/>
      <protection locked="0"/>
    </xf>
    <xf numFmtId="0" fontId="9" fillId="21" borderId="8" xfId="0" applyFont="1" applyFill="1" applyBorder="1" applyAlignment="1">
      <alignment horizontal="center" vertical="center"/>
    </xf>
    <xf numFmtId="2" fontId="30" fillId="27" borderId="7" xfId="0" applyNumberFormat="1" applyFont="1" applyFill="1" applyBorder="1" applyAlignment="1">
      <alignment horizontal="center"/>
    </xf>
    <xf numFmtId="2" fontId="13" fillId="27" borderId="0" xfId="0" applyNumberFormat="1" applyFont="1" applyFill="1" applyAlignment="1">
      <alignment horizontal="center"/>
    </xf>
    <xf numFmtId="0" fontId="0" fillId="28" borderId="0" xfId="0" applyFill="1"/>
    <xf numFmtId="164" fontId="0" fillId="0" borderId="0" xfId="0" applyNumberFormat="1" applyAlignment="1">
      <alignment horizontal="center" vertical="center"/>
    </xf>
    <xf numFmtId="1" fontId="70" fillId="0" borderId="8" xfId="1" applyNumberFormat="1" applyFont="1" applyAlignment="1">
      <alignment horizontal="center" vertical="center"/>
    </xf>
    <xf numFmtId="2" fontId="70" fillId="0" borderId="8" xfId="1" applyNumberFormat="1" applyFont="1" applyAlignment="1">
      <alignment horizontal="center" vertical="center"/>
    </xf>
    <xf numFmtId="164" fontId="70" fillId="0" borderId="8" xfId="1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0" fillId="0" borderId="9" xfId="0" applyFont="1" applyBorder="1" applyAlignment="1">
      <alignment horizontal="left" vertical="center"/>
    </xf>
    <xf numFmtId="0" fontId="12" fillId="0" borderId="0" xfId="0" applyFont="1"/>
    <xf numFmtId="168" fontId="0" fillId="0" borderId="0" xfId="0" applyNumberFormat="1" applyAlignment="1">
      <alignment horizontal="center" vertical="center"/>
    </xf>
    <xf numFmtId="0" fontId="1" fillId="24" borderId="8" xfId="0" applyFont="1" applyFill="1" applyBorder="1"/>
    <xf numFmtId="0" fontId="4" fillId="24" borderId="8" xfId="0" applyFont="1" applyFill="1" applyBorder="1" applyAlignment="1">
      <alignment horizontal="center" vertical="top"/>
    </xf>
    <xf numFmtId="1" fontId="68" fillId="24" borderId="8" xfId="0" applyNumberFormat="1" applyFont="1" applyFill="1" applyBorder="1" applyAlignment="1">
      <alignment horizontal="center" vertical="center"/>
    </xf>
    <xf numFmtId="0" fontId="65" fillId="24" borderId="8" xfId="0" applyFont="1" applyFill="1" applyBorder="1" applyAlignment="1">
      <alignment horizontal="center" vertical="center"/>
    </xf>
    <xf numFmtId="0" fontId="9" fillId="2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2" fontId="70" fillId="7" borderId="7" xfId="0" applyNumberFormat="1" applyFont="1" applyFill="1" applyBorder="1" applyAlignment="1">
      <alignment horizontal="center"/>
    </xf>
    <xf numFmtId="2" fontId="70" fillId="27" borderId="7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/>
    </xf>
    <xf numFmtId="2" fontId="0" fillId="11" borderId="0" xfId="0" applyNumberFormat="1" applyFill="1" applyAlignment="1">
      <alignment horizontal="center" vertical="center"/>
    </xf>
    <xf numFmtId="2" fontId="70" fillId="30" borderId="10" xfId="0" applyNumberFormat="1" applyFont="1" applyFill="1" applyBorder="1" applyAlignment="1">
      <alignment horizontal="center" vertical="center"/>
    </xf>
    <xf numFmtId="2" fontId="33" fillId="30" borderId="1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2" fontId="70" fillId="31" borderId="10" xfId="0" applyNumberFormat="1" applyFont="1" applyFill="1" applyBorder="1" applyAlignment="1">
      <alignment horizontal="center"/>
    </xf>
    <xf numFmtId="2" fontId="33" fillId="31" borderId="1" xfId="0" applyNumberFormat="1" applyFont="1" applyFill="1" applyBorder="1" applyAlignment="1">
      <alignment horizontal="center"/>
    </xf>
    <xf numFmtId="2" fontId="70" fillId="33" borderId="10" xfId="0" applyNumberFormat="1" applyFont="1" applyFill="1" applyBorder="1" applyAlignment="1">
      <alignment horizontal="center"/>
    </xf>
    <xf numFmtId="2" fontId="33" fillId="33" borderId="1" xfId="0" applyNumberFormat="1" applyFont="1" applyFill="1" applyBorder="1" applyAlignment="1">
      <alignment horizontal="center"/>
    </xf>
    <xf numFmtId="2" fontId="70" fillId="34" borderId="11" xfId="0" applyNumberFormat="1" applyFont="1" applyFill="1" applyBorder="1" applyAlignment="1">
      <alignment horizontal="center"/>
    </xf>
    <xf numFmtId="2" fontId="33" fillId="34" borderId="1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70" fillId="0" borderId="8" xfId="0" applyNumberFormat="1" applyFont="1" applyBorder="1" applyAlignment="1">
      <alignment horizontal="center" vertical="center"/>
    </xf>
    <xf numFmtId="2" fontId="0" fillId="28" borderId="0" xfId="0" applyNumberFormat="1" applyFill="1" applyAlignment="1">
      <alignment horizontal="center"/>
    </xf>
    <xf numFmtId="2" fontId="0" fillId="32" borderId="0" xfId="0" applyNumberFormat="1" applyFill="1" applyAlignment="1">
      <alignment horizontal="center"/>
    </xf>
    <xf numFmtId="2" fontId="70" fillId="35" borderId="7" xfId="0" applyNumberFormat="1" applyFont="1" applyFill="1" applyBorder="1" applyAlignment="1">
      <alignment horizontal="center"/>
    </xf>
    <xf numFmtId="2" fontId="13" fillId="35" borderId="0" xfId="0" applyNumberFormat="1" applyFont="1" applyFill="1" applyAlignment="1">
      <alignment horizontal="center"/>
    </xf>
    <xf numFmtId="2" fontId="0" fillId="36" borderId="0" xfId="0" applyNumberFormat="1" applyFill="1" applyAlignment="1">
      <alignment horizontal="center"/>
    </xf>
    <xf numFmtId="49" fontId="70" fillId="37" borderId="10" xfId="0" applyNumberFormat="1" applyFont="1" applyFill="1" applyBorder="1" applyAlignment="1">
      <alignment horizontal="center"/>
    </xf>
    <xf numFmtId="49" fontId="33" fillId="37" borderId="1" xfId="0" applyNumberFormat="1" applyFont="1" applyFill="1" applyBorder="1" applyAlignment="1">
      <alignment horizontal="center"/>
    </xf>
    <xf numFmtId="2" fontId="0" fillId="10" borderId="0" xfId="0" applyNumberFormat="1" applyFill="1" applyAlignment="1">
      <alignment horizontal="center"/>
    </xf>
    <xf numFmtId="0" fontId="56" fillId="21" borderId="1" xfId="0" applyFont="1" applyFill="1" applyBorder="1"/>
    <xf numFmtId="0" fontId="64" fillId="18" borderId="1" xfId="0" applyFont="1" applyFill="1" applyBorder="1" applyProtection="1">
      <protection hidden="1"/>
    </xf>
    <xf numFmtId="0" fontId="56" fillId="24" borderId="1" xfId="0" applyFont="1" applyFill="1" applyBorder="1" applyAlignment="1">
      <alignment horizontal="left"/>
    </xf>
    <xf numFmtId="0" fontId="56" fillId="21" borderId="1" xfId="0" applyFont="1" applyFill="1" applyBorder="1" applyAlignment="1">
      <alignment vertical="center"/>
    </xf>
    <xf numFmtId="1" fontId="56" fillId="24" borderId="8" xfId="0" applyNumberFormat="1" applyFont="1" applyFill="1" applyBorder="1"/>
    <xf numFmtId="1" fontId="1" fillId="24" borderId="8" xfId="0" applyNumberFormat="1" applyFont="1" applyFill="1" applyBorder="1" applyAlignment="1">
      <alignment horizontal="left"/>
    </xf>
    <xf numFmtId="1" fontId="56" fillId="24" borderId="8" xfId="0" applyNumberFormat="1" applyFont="1" applyFill="1" applyBorder="1" applyAlignment="1">
      <alignment horizontal="center"/>
    </xf>
    <xf numFmtId="0" fontId="1" fillId="22" borderId="0" xfId="0" applyFont="1" applyFill="1" applyAlignment="1">
      <alignment horizontal="center" vertical="center"/>
    </xf>
    <xf numFmtId="0" fontId="32" fillId="22" borderId="0" xfId="0" applyFont="1" applyFill="1" applyAlignment="1">
      <alignment horizontal="center" vertical="center"/>
    </xf>
    <xf numFmtId="0" fontId="56" fillId="22" borderId="0" xfId="0" applyFont="1" applyFill="1" applyAlignment="1">
      <alignment horizontal="center"/>
    </xf>
    <xf numFmtId="1" fontId="1" fillId="24" borderId="8" xfId="0" applyNumberFormat="1" applyFont="1" applyFill="1" applyBorder="1" applyAlignment="1">
      <alignment horizontal="center"/>
    </xf>
    <xf numFmtId="0" fontId="21" fillId="41" borderId="1" xfId="0" applyFont="1" applyFill="1" applyBorder="1" applyAlignment="1">
      <alignment horizontal="right" vertical="center"/>
    </xf>
    <xf numFmtId="0" fontId="25" fillId="41" borderId="1" xfId="0" applyFont="1" applyFill="1" applyBorder="1" applyAlignment="1">
      <alignment horizontal="right" vertical="center"/>
    </xf>
    <xf numFmtId="0" fontId="11" fillId="41" borderId="1" xfId="0" applyFont="1" applyFill="1" applyBorder="1" applyAlignment="1">
      <alignment horizontal="right" vertical="center"/>
    </xf>
    <xf numFmtId="0" fontId="6" fillId="41" borderId="1" xfId="0" applyFont="1" applyFill="1" applyBorder="1" applyAlignment="1">
      <alignment horizontal="right" vertical="center"/>
    </xf>
    <xf numFmtId="0" fontId="41" fillId="41" borderId="1" xfId="0" applyFont="1" applyFill="1" applyBorder="1" applyAlignment="1">
      <alignment horizontal="right" vertical="center"/>
    </xf>
    <xf numFmtId="0" fontId="43" fillId="41" borderId="1" xfId="0" applyFont="1" applyFill="1" applyBorder="1" applyAlignment="1">
      <alignment horizontal="right" vertical="center"/>
    </xf>
    <xf numFmtId="0" fontId="1" fillId="49" borderId="1" xfId="0" applyFont="1" applyFill="1" applyBorder="1" applyAlignment="1">
      <alignment vertical="top"/>
    </xf>
    <xf numFmtId="0" fontId="42" fillId="49" borderId="8" xfId="0" applyFont="1" applyFill="1" applyBorder="1" applyAlignment="1">
      <alignment horizontal="center" vertical="center"/>
    </xf>
    <xf numFmtId="0" fontId="73" fillId="49" borderId="8" xfId="0" applyFont="1" applyFill="1" applyBorder="1" applyAlignment="1">
      <alignment horizontal="center" vertical="center"/>
    </xf>
    <xf numFmtId="0" fontId="3" fillId="49" borderId="1" xfId="0" applyFont="1" applyFill="1" applyBorder="1" applyAlignment="1">
      <alignment vertical="center"/>
    </xf>
    <xf numFmtId="20" fontId="19" fillId="49" borderId="1" xfId="0" applyNumberFormat="1" applyFont="1" applyFill="1" applyBorder="1" applyAlignment="1">
      <alignment horizontal="center" vertical="center"/>
    </xf>
    <xf numFmtId="20" fontId="20" fillId="49" borderId="1" xfId="0" applyNumberFormat="1" applyFont="1" applyFill="1" applyBorder="1" applyAlignment="1">
      <alignment horizontal="center" vertical="center"/>
    </xf>
    <xf numFmtId="0" fontId="7" fillId="49" borderId="1" xfId="0" applyFont="1" applyFill="1" applyBorder="1" applyAlignment="1">
      <alignment horizontal="center" vertical="center"/>
    </xf>
    <xf numFmtId="0" fontId="8" fillId="49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0" fontId="38" fillId="49" borderId="1" xfId="0" applyFont="1" applyFill="1" applyBorder="1" applyAlignment="1">
      <alignment horizontal="center" vertical="center"/>
    </xf>
    <xf numFmtId="0" fontId="39" fillId="49" borderId="1" xfId="0" applyFont="1" applyFill="1" applyBorder="1" applyAlignment="1">
      <alignment horizontal="center" vertical="center"/>
    </xf>
    <xf numFmtId="0" fontId="42" fillId="49" borderId="1" xfId="0" applyFont="1" applyFill="1" applyBorder="1" applyAlignment="1">
      <alignment horizontal="center" vertical="center"/>
    </xf>
    <xf numFmtId="0" fontId="66" fillId="49" borderId="8" xfId="0" applyFont="1" applyFill="1" applyBorder="1" applyAlignment="1">
      <alignment horizontal="center" vertical="center"/>
    </xf>
    <xf numFmtId="0" fontId="48" fillId="49" borderId="1" xfId="0" applyFont="1" applyFill="1" applyBorder="1" applyAlignment="1">
      <alignment vertical="center"/>
    </xf>
    <xf numFmtId="0" fontId="1" fillId="49" borderId="1" xfId="0" applyFont="1" applyFill="1" applyBorder="1"/>
    <xf numFmtId="0" fontId="1" fillId="49" borderId="8" xfId="0" applyFont="1" applyFill="1" applyBorder="1"/>
    <xf numFmtId="0" fontId="4" fillId="49" borderId="1" xfId="0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right" vertical="center"/>
    </xf>
    <xf numFmtId="1" fontId="22" fillId="49" borderId="1" xfId="0" applyNumberFormat="1" applyFont="1" applyFill="1" applyBorder="1" applyAlignment="1">
      <alignment horizontal="center" vertical="center"/>
    </xf>
    <xf numFmtId="1" fontId="26" fillId="49" borderId="1" xfId="0" applyNumberFormat="1" applyFont="1" applyFill="1" applyBorder="1" applyAlignment="1">
      <alignment horizontal="center" vertical="center"/>
    </xf>
    <xf numFmtId="1" fontId="24" fillId="49" borderId="1" xfId="0" applyNumberFormat="1" applyFont="1" applyFill="1" applyBorder="1" applyAlignment="1">
      <alignment horizontal="center" vertical="center"/>
    </xf>
    <xf numFmtId="1" fontId="10" fillId="49" borderId="1" xfId="0" applyNumberFormat="1" applyFont="1" applyFill="1" applyBorder="1" applyAlignment="1">
      <alignment horizontal="center" vertical="center"/>
    </xf>
    <xf numFmtId="1" fontId="40" fillId="49" borderId="1" xfId="0" applyNumberFormat="1" applyFont="1" applyFill="1" applyBorder="1" applyAlignment="1">
      <alignment horizontal="center" vertical="center"/>
    </xf>
    <xf numFmtId="1" fontId="44" fillId="49" borderId="1" xfId="0" applyNumberFormat="1" applyFont="1" applyFill="1" applyBorder="1" applyAlignment="1">
      <alignment horizontal="center" vertical="center"/>
    </xf>
    <xf numFmtId="1" fontId="67" fillId="49" borderId="1" xfId="0" applyNumberFormat="1" applyFont="1" applyFill="1" applyBorder="1" applyAlignment="1">
      <alignment horizontal="center" vertical="center"/>
    </xf>
    <xf numFmtId="1" fontId="56" fillId="49" borderId="1" xfId="0" applyNumberFormat="1" applyFont="1" applyFill="1" applyBorder="1" applyAlignment="1">
      <alignment horizontal="center" vertical="center"/>
    </xf>
    <xf numFmtId="1" fontId="44" fillId="49" borderId="8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right"/>
    </xf>
    <xf numFmtId="165" fontId="31" fillId="49" borderId="1" xfId="0" applyNumberFormat="1" applyFont="1" applyFill="1" applyBorder="1" applyAlignment="1">
      <alignment vertical="center"/>
    </xf>
    <xf numFmtId="165" fontId="26" fillId="49" borderId="1" xfId="0" applyNumberFormat="1" applyFont="1" applyFill="1" applyBorder="1" applyAlignment="1">
      <alignment vertical="center"/>
    </xf>
    <xf numFmtId="165" fontId="31" fillId="49" borderId="8" xfId="0" applyNumberFormat="1" applyFont="1" applyFill="1" applyBorder="1" applyAlignment="1">
      <alignment vertical="center"/>
    </xf>
    <xf numFmtId="0" fontId="71" fillId="44" borderId="1" xfId="0" applyFont="1" applyFill="1" applyBorder="1" applyAlignment="1">
      <alignment horizontal="center" vertical="center"/>
    </xf>
    <xf numFmtId="49" fontId="76" fillId="46" borderId="0" xfId="0" applyNumberFormat="1" applyFont="1" applyFill="1" applyAlignment="1" applyProtection="1">
      <alignment horizontal="left" vertical="center"/>
      <protection locked="0"/>
    </xf>
    <xf numFmtId="1" fontId="71" fillId="44" borderId="1" xfId="0" applyNumberFormat="1" applyFont="1" applyFill="1" applyBorder="1" applyAlignment="1">
      <alignment horizontal="center" vertical="center"/>
    </xf>
    <xf numFmtId="1" fontId="71" fillId="44" borderId="8" xfId="0" applyNumberFormat="1" applyFont="1" applyFill="1" applyBorder="1" applyAlignment="1">
      <alignment horizontal="center" vertical="center"/>
    </xf>
    <xf numFmtId="0" fontId="76" fillId="47" borderId="0" xfId="0" applyFont="1" applyFill="1" applyAlignment="1" applyProtection="1">
      <alignment horizontal="center" vertical="center"/>
      <protection locked="0"/>
    </xf>
    <xf numFmtId="0" fontId="71" fillId="48" borderId="1" xfId="0" applyFont="1" applyFill="1" applyBorder="1" applyAlignment="1" applyProtection="1">
      <alignment horizontal="center" vertical="center"/>
      <protection locked="0"/>
    </xf>
    <xf numFmtId="1" fontId="71" fillId="45" borderId="8" xfId="0" applyNumberFormat="1" applyFont="1" applyFill="1" applyBorder="1" applyAlignment="1">
      <alignment horizontal="center" vertical="center"/>
    </xf>
    <xf numFmtId="1" fontId="71" fillId="48" borderId="1" xfId="0" applyNumberFormat="1" applyFont="1" applyFill="1" applyBorder="1" applyAlignment="1">
      <alignment horizontal="center" vertical="center"/>
    </xf>
    <xf numFmtId="0" fontId="71" fillId="49" borderId="8" xfId="0" applyFont="1" applyFill="1" applyBorder="1" applyAlignment="1">
      <alignment horizontal="left"/>
    </xf>
    <xf numFmtId="0" fontId="4" fillId="49" borderId="1" xfId="0" applyFont="1" applyFill="1" applyBorder="1" applyAlignment="1">
      <alignment horizontal="right"/>
    </xf>
    <xf numFmtId="0" fontId="71" fillId="49" borderId="8" xfId="0" applyFont="1" applyFill="1" applyBorder="1"/>
    <xf numFmtId="0" fontId="72" fillId="49" borderId="8" xfId="0" applyFont="1" applyFill="1" applyBorder="1" applyAlignment="1">
      <alignment vertical="center"/>
    </xf>
    <xf numFmtId="0" fontId="45" fillId="41" borderId="1" xfId="0" applyFont="1" applyFill="1" applyBorder="1" applyAlignment="1">
      <alignment horizontal="center" vertical="center"/>
    </xf>
    <xf numFmtId="166" fontId="48" fillId="49" borderId="1" xfId="0" applyNumberFormat="1" applyFont="1" applyFill="1" applyBorder="1" applyAlignment="1">
      <alignment horizontal="center" vertical="center"/>
    </xf>
    <xf numFmtId="0" fontId="1" fillId="49" borderId="1" xfId="0" applyFont="1" applyFill="1" applyBorder="1" applyAlignment="1">
      <alignment horizontal="left"/>
    </xf>
    <xf numFmtId="0" fontId="1" fillId="49" borderId="6" xfId="0" applyFont="1" applyFill="1" applyBorder="1" applyAlignment="1">
      <alignment horizontal="left"/>
    </xf>
    <xf numFmtId="0" fontId="1" fillId="50" borderId="1" xfId="0" applyFont="1" applyFill="1" applyBorder="1" applyAlignment="1">
      <alignment vertical="center"/>
    </xf>
    <xf numFmtId="0" fontId="48" fillId="49" borderId="1" xfId="0" applyFont="1" applyFill="1" applyBorder="1" applyAlignment="1">
      <alignment horizontal="center" vertical="center"/>
    </xf>
    <xf numFmtId="1" fontId="60" fillId="22" borderId="0" xfId="0" applyNumberFormat="1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0" fontId="64" fillId="19" borderId="1" xfId="0" applyFont="1" applyFill="1" applyBorder="1" applyAlignment="1" applyProtection="1">
      <alignment horizontal="center" vertical="center"/>
      <protection hidden="1"/>
    </xf>
    <xf numFmtId="0" fontId="1" fillId="21" borderId="8" xfId="0" applyFont="1" applyFill="1" applyBorder="1"/>
    <xf numFmtId="0" fontId="3" fillId="21" borderId="1" xfId="0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center" vertical="center"/>
    </xf>
    <xf numFmtId="0" fontId="11" fillId="21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3" fillId="21" borderId="1" xfId="0" applyFont="1" applyFill="1" applyBorder="1" applyAlignment="1">
      <alignment vertical="center"/>
    </xf>
    <xf numFmtId="0" fontId="56" fillId="24" borderId="1" xfId="0" applyFont="1" applyFill="1" applyBorder="1"/>
    <xf numFmtId="20" fontId="1" fillId="22" borderId="0" xfId="0" applyNumberFormat="1" applyFont="1" applyFill="1" applyAlignment="1">
      <alignment horizontal="center" vertical="center"/>
    </xf>
    <xf numFmtId="0" fontId="30" fillId="14" borderId="9" xfId="0" applyFont="1" applyFill="1" applyBorder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34" fillId="14" borderId="0" xfId="0" applyFont="1" applyFill="1" applyAlignment="1">
      <alignment horizontal="left" vertical="center"/>
    </xf>
    <xf numFmtId="0" fontId="50" fillId="14" borderId="0" xfId="0" applyFont="1" applyFill="1" applyAlignment="1">
      <alignment horizontal="left" vertical="center"/>
    </xf>
    <xf numFmtId="0" fontId="70" fillId="14" borderId="9" xfId="0" applyFont="1" applyFill="1" applyBorder="1" applyAlignment="1">
      <alignment horizontal="left" vertical="center"/>
    </xf>
    <xf numFmtId="0" fontId="47" fillId="14" borderId="0" xfId="0" applyFont="1" applyFill="1" applyAlignment="1">
      <alignment horizontal="left" vertical="center"/>
    </xf>
    <xf numFmtId="0" fontId="74" fillId="14" borderId="0" xfId="0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77" fillId="19" borderId="8" xfId="0" applyFont="1" applyFill="1" applyBorder="1" applyAlignment="1">
      <alignment horizontal="left" vertical="center"/>
    </xf>
    <xf numFmtId="0" fontId="78" fillId="21" borderId="8" xfId="0" applyFont="1" applyFill="1" applyBorder="1" applyAlignment="1">
      <alignment horizontal="left" vertical="center"/>
    </xf>
    <xf numFmtId="0" fontId="56" fillId="18" borderId="1" xfId="0" applyFont="1" applyFill="1" applyBorder="1" applyProtection="1">
      <protection hidden="1"/>
    </xf>
    <xf numFmtId="1" fontId="56" fillId="25" borderId="0" xfId="0" applyNumberFormat="1" applyFont="1" applyFill="1" applyAlignment="1" applyProtection="1">
      <alignment horizontal="center" vertical="center"/>
      <protection hidden="1"/>
    </xf>
    <xf numFmtId="1" fontId="48" fillId="25" borderId="0" xfId="0" applyNumberFormat="1" applyFont="1" applyFill="1" applyAlignment="1" applyProtection="1">
      <alignment horizontal="center" vertical="center"/>
      <protection hidden="1"/>
    </xf>
    <xf numFmtId="0" fontId="79" fillId="18" borderId="1" xfId="0" applyFont="1" applyFill="1" applyBorder="1" applyAlignment="1" applyProtection="1">
      <alignment horizontal="center"/>
      <protection hidden="1"/>
    </xf>
    <xf numFmtId="0" fontId="80" fillId="18" borderId="1" xfId="0" applyFont="1" applyFill="1" applyBorder="1" applyAlignment="1" applyProtection="1">
      <alignment horizontal="center" vertical="center"/>
      <protection hidden="1"/>
    </xf>
    <xf numFmtId="0" fontId="79" fillId="25" borderId="1" xfId="0" applyFont="1" applyFill="1" applyBorder="1" applyAlignment="1" applyProtection="1">
      <alignment horizontal="right" vertical="center"/>
      <protection hidden="1"/>
    </xf>
    <xf numFmtId="1" fontId="82" fillId="25" borderId="8" xfId="0" applyNumberFormat="1" applyFont="1" applyFill="1" applyBorder="1" applyAlignment="1" applyProtection="1">
      <alignment horizontal="right" vertical="center"/>
      <protection hidden="1"/>
    </xf>
    <xf numFmtId="165" fontId="82" fillId="25" borderId="8" xfId="0" applyNumberFormat="1" applyFont="1" applyFill="1" applyBorder="1" applyAlignment="1" applyProtection="1">
      <alignment horizontal="center" vertical="center"/>
      <protection hidden="1"/>
    </xf>
    <xf numFmtId="1" fontId="82" fillId="25" borderId="8" xfId="0" applyNumberFormat="1" applyFont="1" applyFill="1" applyBorder="1" applyAlignment="1" applyProtection="1">
      <alignment horizontal="center" vertical="center"/>
      <protection hidden="1"/>
    </xf>
    <xf numFmtId="164" fontId="82" fillId="25" borderId="8" xfId="0" applyNumberFormat="1" applyFont="1" applyFill="1" applyBorder="1" applyAlignment="1" applyProtection="1">
      <alignment horizontal="center" vertical="center"/>
      <protection hidden="1"/>
    </xf>
    <xf numFmtId="0" fontId="80" fillId="18" borderId="1" xfId="0" applyFont="1" applyFill="1" applyBorder="1" applyAlignment="1" applyProtection="1">
      <alignment horizontal="right" vertical="center"/>
      <protection hidden="1"/>
    </xf>
    <xf numFmtId="0" fontId="82" fillId="18" borderId="8" xfId="0" applyFont="1" applyFill="1" applyBorder="1" applyAlignment="1" applyProtection="1">
      <alignment horizontal="right" vertical="center"/>
      <protection hidden="1"/>
    </xf>
    <xf numFmtId="166" fontId="82" fillId="18" borderId="8" xfId="0" applyNumberFormat="1" applyFont="1" applyFill="1" applyBorder="1" applyAlignment="1" applyProtection="1">
      <alignment horizontal="center" vertical="center"/>
      <protection hidden="1"/>
    </xf>
    <xf numFmtId="1" fontId="83" fillId="18" borderId="8" xfId="0" applyNumberFormat="1" applyFont="1" applyFill="1" applyBorder="1" applyAlignment="1" applyProtection="1">
      <alignment horizontal="center" vertical="center"/>
      <protection hidden="1"/>
    </xf>
    <xf numFmtId="166" fontId="83" fillId="18" borderId="8" xfId="0" applyNumberFormat="1" applyFont="1" applyFill="1" applyBorder="1" applyAlignment="1" applyProtection="1">
      <alignment horizontal="center" vertical="center"/>
      <protection hidden="1"/>
    </xf>
    <xf numFmtId="0" fontId="84" fillId="25" borderId="1" xfId="0" applyFont="1" applyFill="1" applyBorder="1" applyAlignment="1" applyProtection="1">
      <alignment horizontal="center" vertical="center"/>
      <protection hidden="1"/>
    </xf>
    <xf numFmtId="166" fontId="82" fillId="18" borderId="8" xfId="0" applyNumberFormat="1" applyFont="1" applyFill="1" applyBorder="1" applyAlignment="1" applyProtection="1">
      <alignment horizontal="right" vertical="center"/>
      <protection hidden="1"/>
    </xf>
    <xf numFmtId="164" fontId="83" fillId="18" borderId="8" xfId="0" applyNumberFormat="1" applyFont="1" applyFill="1" applyBorder="1" applyAlignment="1" applyProtection="1">
      <alignment horizontal="center" vertical="center"/>
      <protection hidden="1"/>
    </xf>
    <xf numFmtId="166" fontId="79" fillId="18" borderId="1" xfId="0" applyNumberFormat="1" applyFont="1" applyFill="1" applyBorder="1" applyAlignment="1" applyProtection="1">
      <alignment horizontal="center" vertical="center"/>
      <protection hidden="1"/>
    </xf>
    <xf numFmtId="1" fontId="86" fillId="0" borderId="8" xfId="0" applyNumberFormat="1" applyFont="1" applyBorder="1" applyAlignment="1" applyProtection="1">
      <alignment horizontal="center" vertical="center"/>
      <protection locked="0"/>
    </xf>
    <xf numFmtId="164" fontId="86" fillId="0" borderId="8" xfId="0" applyNumberFormat="1" applyFont="1" applyBorder="1" applyAlignment="1" applyProtection="1">
      <alignment horizontal="center" vertical="center"/>
      <protection locked="0"/>
    </xf>
    <xf numFmtId="0" fontId="86" fillId="0" borderId="8" xfId="0" applyFont="1" applyBorder="1" applyAlignment="1" applyProtection="1">
      <alignment horizontal="center" vertical="center"/>
      <protection locked="0"/>
    </xf>
    <xf numFmtId="1" fontId="86" fillId="0" borderId="8" xfId="0" applyNumberFormat="1" applyFont="1" applyBorder="1" applyAlignment="1" applyProtection="1">
      <alignment horizontal="right" vertical="center"/>
      <protection locked="0"/>
    </xf>
    <xf numFmtId="1" fontId="87" fillId="0" borderId="8" xfId="0" applyNumberFormat="1" applyFont="1" applyBorder="1" applyAlignment="1" applyProtection="1">
      <alignment horizontal="center" vertical="center"/>
      <protection locked="0"/>
    </xf>
    <xf numFmtId="166" fontId="86" fillId="0" borderId="8" xfId="0" applyNumberFormat="1" applyFont="1" applyBorder="1" applyAlignment="1" applyProtection="1">
      <alignment horizontal="right" vertical="center"/>
      <protection locked="0"/>
    </xf>
    <xf numFmtId="164" fontId="49" fillId="19" borderId="8" xfId="0" applyNumberFormat="1" applyFont="1" applyFill="1" applyBorder="1" applyAlignment="1">
      <alignment horizontal="right" vertical="center"/>
    </xf>
    <xf numFmtId="0" fontId="5" fillId="16" borderId="8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left" vertical="center"/>
    </xf>
    <xf numFmtId="164" fontId="49" fillId="16" borderId="1" xfId="0" applyNumberFormat="1" applyFont="1" applyFill="1" applyBorder="1" applyAlignment="1">
      <alignment horizontal="right" vertical="center"/>
    </xf>
    <xf numFmtId="164" fontId="49" fillId="16" borderId="8" xfId="0" applyNumberFormat="1" applyFont="1" applyFill="1" applyBorder="1" applyAlignment="1">
      <alignment horizontal="right" vertical="center"/>
    </xf>
    <xf numFmtId="0" fontId="88" fillId="14" borderId="0" xfId="0" applyFont="1" applyFill="1" applyAlignment="1" applyProtection="1">
      <alignment horizontal="left" vertical="center"/>
      <protection locked="0"/>
    </xf>
    <xf numFmtId="0" fontId="13" fillId="40" borderId="3" xfId="0" applyFont="1" applyFill="1" applyBorder="1" applyProtection="1">
      <protection locked="0"/>
    </xf>
    <xf numFmtId="0" fontId="13" fillId="40" borderId="4" xfId="0" applyFont="1" applyFill="1" applyBorder="1" applyProtection="1">
      <protection locked="0"/>
    </xf>
    <xf numFmtId="1" fontId="37" fillId="14" borderId="0" xfId="0" applyNumberFormat="1" applyFont="1" applyFill="1" applyAlignment="1" applyProtection="1">
      <alignment horizontal="center" vertical="center"/>
      <protection locked="0"/>
    </xf>
    <xf numFmtId="0" fontId="2" fillId="15" borderId="8" xfId="0" applyFont="1" applyFill="1" applyBorder="1" applyAlignment="1" applyProtection="1">
      <alignment vertical="center"/>
      <protection locked="0"/>
    </xf>
    <xf numFmtId="0" fontId="4" fillId="49" borderId="2" xfId="0" applyFont="1" applyFill="1" applyBorder="1" applyAlignment="1" applyProtection="1">
      <alignment vertical="top"/>
      <protection locked="0"/>
    </xf>
    <xf numFmtId="0" fontId="30" fillId="40" borderId="3" xfId="0" applyFont="1" applyFill="1" applyBorder="1" applyProtection="1">
      <protection locked="0"/>
    </xf>
    <xf numFmtId="9" fontId="56" fillId="49" borderId="8" xfId="2" applyFont="1" applyFill="1" applyBorder="1" applyAlignment="1">
      <alignment horizontal="center" vertical="center"/>
    </xf>
    <xf numFmtId="0" fontId="89" fillId="49" borderId="1" xfId="0" applyFont="1" applyFill="1" applyBorder="1" applyAlignment="1">
      <alignment horizontal="right"/>
    </xf>
    <xf numFmtId="1" fontId="77" fillId="49" borderId="8" xfId="2" applyNumberFormat="1" applyFont="1" applyFill="1" applyBorder="1" applyAlignment="1">
      <alignment horizontal="center" vertical="center"/>
    </xf>
    <xf numFmtId="0" fontId="12" fillId="51" borderId="8" xfId="3" applyFont="1" applyFill="1" applyAlignment="1">
      <alignment horizontal="center"/>
    </xf>
    <xf numFmtId="0" fontId="12" fillId="51" borderId="8" xfId="3" applyFont="1" applyFill="1"/>
    <xf numFmtId="0" fontId="50" fillId="51" borderId="8" xfId="3" applyFill="1"/>
    <xf numFmtId="0" fontId="50" fillId="51" borderId="8" xfId="3" applyFill="1" applyAlignment="1">
      <alignment horizontal="center"/>
    </xf>
    <xf numFmtId="0" fontId="4" fillId="49" borderId="2" xfId="0" applyFont="1" applyFill="1" applyBorder="1" applyAlignment="1" applyProtection="1">
      <alignment horizontal="center" vertical="top"/>
      <protection locked="0"/>
    </xf>
    <xf numFmtId="0" fontId="4" fillId="49" borderId="1" xfId="0" applyFont="1" applyFill="1" applyBorder="1" applyAlignment="1">
      <alignment horizontal="center"/>
    </xf>
    <xf numFmtId="0" fontId="2" fillId="49" borderId="1" xfId="0" applyFont="1" applyFill="1" applyBorder="1" applyAlignment="1">
      <alignment horizontal="center" vertical="center"/>
    </xf>
    <xf numFmtId="0" fontId="50" fillId="0" borderId="0" xfId="0" applyFont="1"/>
    <xf numFmtId="0" fontId="0" fillId="52" borderId="0" xfId="0" applyFill="1"/>
    <xf numFmtId="0" fontId="0" fillId="51" borderId="0" xfId="0" applyFill="1"/>
    <xf numFmtId="0" fontId="0" fillId="14" borderId="0" xfId="0" applyFill="1"/>
    <xf numFmtId="0" fontId="12" fillId="14" borderId="0" xfId="0" applyFont="1" applyFill="1" applyAlignment="1">
      <alignment vertical="top"/>
    </xf>
    <xf numFmtId="0" fontId="0" fillId="14" borderId="8" xfId="0" applyFill="1" applyBorder="1"/>
    <xf numFmtId="0" fontId="12" fillId="53" borderId="0" xfId="0" applyFont="1" applyFill="1" applyAlignment="1">
      <alignment horizontal="center" vertical="center"/>
    </xf>
    <xf numFmtId="0" fontId="0" fillId="53" borderId="0" xfId="0" applyFill="1"/>
    <xf numFmtId="0" fontId="12" fillId="14" borderId="12" xfId="0" applyFont="1" applyFill="1" applyBorder="1" applyAlignment="1">
      <alignment vertical="center"/>
    </xf>
    <xf numFmtId="0" fontId="0" fillId="14" borderId="12" xfId="0" applyFill="1" applyBorder="1"/>
    <xf numFmtId="0" fontId="0" fillId="14" borderId="14" xfId="0" applyFill="1" applyBorder="1"/>
    <xf numFmtId="0" fontId="0" fillId="0" borderId="0" xfId="0" applyAlignment="1">
      <alignment horizontal="center" vertical="center"/>
    </xf>
    <xf numFmtId="0" fontId="0" fillId="14" borderId="16" xfId="0" applyFill="1" applyBorder="1"/>
    <xf numFmtId="0" fontId="12" fillId="14" borderId="17" xfId="0" applyFont="1" applyFill="1" applyBorder="1" applyAlignment="1">
      <alignment vertical="top"/>
    </xf>
    <xf numFmtId="0" fontId="12" fillId="14" borderId="17" xfId="0" applyFont="1" applyFill="1" applyBorder="1" applyAlignment="1">
      <alignment vertical="top" wrapText="1"/>
    </xf>
    <xf numFmtId="1" fontId="86" fillId="0" borderId="8" xfId="0" applyNumberFormat="1" applyFont="1" applyBorder="1" applyAlignment="1">
      <alignment horizontal="center" vertical="center"/>
    </xf>
    <xf numFmtId="164" fontId="86" fillId="0" borderId="8" xfId="0" applyNumberFormat="1" applyFont="1" applyBorder="1" applyAlignment="1">
      <alignment horizontal="center" vertical="center"/>
    </xf>
    <xf numFmtId="0" fontId="86" fillId="0" borderId="8" xfId="0" applyFont="1" applyBorder="1" applyAlignment="1">
      <alignment horizontal="center" vertical="center"/>
    </xf>
    <xf numFmtId="1" fontId="86" fillId="0" borderId="8" xfId="0" applyNumberFormat="1" applyFont="1" applyBorder="1" applyAlignment="1">
      <alignment horizontal="right" vertical="center"/>
    </xf>
    <xf numFmtId="1" fontId="87" fillId="0" borderId="8" xfId="0" applyNumberFormat="1" applyFont="1" applyBorder="1" applyAlignment="1">
      <alignment horizontal="center" vertical="center"/>
    </xf>
    <xf numFmtId="166" fontId="86" fillId="0" borderId="8" xfId="0" applyNumberFormat="1" applyFont="1" applyBorder="1" applyAlignment="1">
      <alignment horizontal="right" vertical="center"/>
    </xf>
    <xf numFmtId="0" fontId="4" fillId="49" borderId="2" xfId="0" applyFont="1" applyFill="1" applyBorder="1" applyAlignment="1">
      <alignment horizontal="center" vertical="top"/>
    </xf>
    <xf numFmtId="0" fontId="93" fillId="20" borderId="8" xfId="0" applyFont="1" applyFill="1" applyBorder="1"/>
    <xf numFmtId="0" fontId="12" fillId="14" borderId="0" xfId="0" applyFont="1" applyFill="1" applyAlignment="1">
      <alignment horizontal="left" vertical="center"/>
    </xf>
    <xf numFmtId="0" fontId="12" fillId="14" borderId="0" xfId="0" applyFont="1" applyFill="1"/>
    <xf numFmtId="0" fontId="50" fillId="56" borderId="0" xfId="0" applyFont="1" applyFill="1" applyAlignment="1" applyProtection="1">
      <alignment vertical="top"/>
      <protection locked="0"/>
    </xf>
    <xf numFmtId="0" fontId="50" fillId="57" borderId="0" xfId="0" applyFont="1" applyFill="1" applyAlignment="1" applyProtection="1">
      <alignment vertical="top"/>
      <protection locked="0"/>
    </xf>
    <xf numFmtId="0" fontId="0" fillId="57" borderId="0" xfId="0" applyFill="1" applyAlignment="1" applyProtection="1">
      <alignment vertical="top"/>
      <protection locked="0"/>
    </xf>
    <xf numFmtId="0" fontId="0" fillId="56" borderId="0" xfId="0" applyFill="1" applyAlignment="1" applyProtection="1">
      <alignment vertical="top"/>
      <protection locked="0"/>
    </xf>
    <xf numFmtId="0" fontId="94" fillId="14" borderId="0" xfId="0" applyFont="1" applyFill="1" applyProtection="1">
      <protection locked="0"/>
    </xf>
    <xf numFmtId="0" fontId="0" fillId="14" borderId="0" xfId="0" applyFill="1" applyProtection="1">
      <protection locked="0"/>
    </xf>
    <xf numFmtId="0" fontId="95" fillId="53" borderId="0" xfId="0" applyFont="1" applyFill="1" applyAlignment="1">
      <alignment vertical="center"/>
    </xf>
    <xf numFmtId="0" fontId="96" fillId="53" borderId="0" xfId="0" applyFont="1" applyFill="1" applyAlignment="1">
      <alignment vertical="center"/>
    </xf>
    <xf numFmtId="0" fontId="97" fillId="53" borderId="0" xfId="0" applyFont="1" applyFill="1" applyAlignment="1">
      <alignment vertical="center"/>
    </xf>
    <xf numFmtId="0" fontId="92" fillId="56" borderId="13" xfId="0" applyFont="1" applyFill="1" applyBorder="1" applyProtection="1">
      <protection locked="0"/>
    </xf>
    <xf numFmtId="0" fontId="0" fillId="29" borderId="13" xfId="0" applyFill="1" applyBorder="1" applyProtection="1">
      <protection locked="0"/>
    </xf>
    <xf numFmtId="0" fontId="98" fillId="58" borderId="13" xfId="0" applyFont="1" applyFill="1" applyBorder="1" applyProtection="1">
      <protection locked="0"/>
    </xf>
    <xf numFmtId="49" fontId="71" fillId="43" borderId="8" xfId="0" applyNumberFormat="1" applyFont="1" applyFill="1" applyBorder="1" applyAlignment="1" applyProtection="1">
      <alignment horizontal="left" vertical="center"/>
      <protection locked="0"/>
    </xf>
    <xf numFmtId="49" fontId="13" fillId="37" borderId="8" xfId="0" applyNumberFormat="1" applyFont="1" applyFill="1" applyBorder="1" applyAlignment="1">
      <alignment horizontal="center"/>
    </xf>
    <xf numFmtId="2" fontId="13" fillId="31" borderId="8" xfId="0" applyNumberFormat="1" applyFont="1" applyFill="1" applyBorder="1" applyAlignment="1">
      <alignment horizontal="center"/>
    </xf>
    <xf numFmtId="2" fontId="13" fillId="30" borderId="8" xfId="0" applyNumberFormat="1" applyFont="1" applyFill="1" applyBorder="1" applyAlignment="1">
      <alignment horizontal="center" vertical="center"/>
    </xf>
    <xf numFmtId="2" fontId="13" fillId="33" borderId="8" xfId="0" applyNumberFormat="1" applyFont="1" applyFill="1" applyBorder="1" applyAlignment="1">
      <alignment horizontal="center"/>
    </xf>
    <xf numFmtId="2" fontId="13" fillId="34" borderId="8" xfId="0" applyNumberFormat="1" applyFont="1" applyFill="1" applyBorder="1" applyAlignment="1">
      <alignment horizontal="center"/>
    </xf>
    <xf numFmtId="0" fontId="99" fillId="53" borderId="0" xfId="0" applyFont="1" applyFill="1" applyAlignment="1" applyProtection="1">
      <alignment vertical="center"/>
      <protection locked="0"/>
    </xf>
    <xf numFmtId="0" fontId="100" fillId="53" borderId="0" xfId="0" applyFont="1" applyFill="1" applyAlignment="1" applyProtection="1">
      <alignment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2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50" fillId="0" borderId="21" xfId="0" applyFont="1" applyBorder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0" fontId="50" fillId="60" borderId="21" xfId="0" applyFont="1" applyFill="1" applyBorder="1" applyAlignment="1">
      <alignment horizontal="center" vertical="center"/>
    </xf>
    <xf numFmtId="0" fontId="12" fillId="60" borderId="21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20" fontId="4" fillId="21" borderId="8" xfId="0" applyNumberFormat="1" applyFont="1" applyFill="1" applyBorder="1" applyAlignment="1">
      <alignment horizontal="center" vertical="center"/>
    </xf>
    <xf numFmtId="20" fontId="4" fillId="49" borderId="8" xfId="0" applyNumberFormat="1" applyFont="1" applyFill="1" applyBorder="1" applyAlignment="1" applyProtection="1">
      <alignment horizontal="center" vertical="top"/>
      <protection locked="0"/>
    </xf>
    <xf numFmtId="0" fontId="18" fillId="49" borderId="8" xfId="0" applyFont="1" applyFill="1" applyBorder="1" applyAlignment="1">
      <alignment horizontal="center"/>
    </xf>
    <xf numFmtId="0" fontId="71" fillId="43" borderId="8" xfId="0" applyFont="1" applyFill="1" applyBorder="1" applyAlignment="1" applyProtection="1">
      <alignment horizontal="left" vertical="center"/>
      <protection locked="0"/>
    </xf>
    <xf numFmtId="0" fontId="4" fillId="49" borderId="8" xfId="0" applyFont="1" applyFill="1" applyBorder="1" applyAlignment="1">
      <alignment horizontal="center" vertical="center"/>
    </xf>
    <xf numFmtId="1" fontId="4" fillId="49" borderId="8" xfId="0" applyNumberFormat="1" applyFont="1" applyFill="1" applyBorder="1" applyAlignment="1">
      <alignment horizontal="center" vertical="center"/>
    </xf>
    <xf numFmtId="0" fontId="2" fillId="49" borderId="8" xfId="0" applyFont="1" applyFill="1" applyBorder="1" applyAlignment="1">
      <alignment horizontal="right" vertical="center"/>
    </xf>
    <xf numFmtId="0" fontId="9" fillId="17" borderId="8" xfId="0" applyFont="1" applyFill="1" applyBorder="1" applyAlignment="1" applyProtection="1">
      <alignment horizontal="center" vertical="center"/>
      <protection locked="0"/>
    </xf>
    <xf numFmtId="0" fontId="48" fillId="26" borderId="8" xfId="0" applyFont="1" applyFill="1" applyBorder="1" applyAlignment="1" applyProtection="1">
      <alignment horizontal="center" vertical="center"/>
      <protection locked="0"/>
    </xf>
    <xf numFmtId="0" fontId="1" fillId="26" borderId="8" xfId="0" applyFont="1" applyFill="1" applyBorder="1" applyAlignment="1" applyProtection="1">
      <alignment vertical="center"/>
      <protection locked="0"/>
    </xf>
    <xf numFmtId="0" fontId="60" fillId="22" borderId="0" xfId="0" applyFont="1" applyFill="1"/>
    <xf numFmtId="0" fontId="1" fillId="17" borderId="8" xfId="0" applyFont="1" applyFill="1" applyBorder="1" applyProtection="1">
      <protection locked="0"/>
    </xf>
    <xf numFmtId="0" fontId="48" fillId="42" borderId="8" xfId="0" applyFont="1" applyFill="1" applyBorder="1" applyAlignment="1" applyProtection="1">
      <alignment horizontal="center" vertical="center"/>
      <protection locked="0"/>
    </xf>
    <xf numFmtId="1" fontId="1" fillId="55" borderId="8" xfId="0" applyNumberFormat="1" applyFont="1" applyFill="1" applyBorder="1" applyAlignment="1" applyProtection="1">
      <alignment horizontal="center" vertical="center"/>
      <protection locked="0"/>
    </xf>
    <xf numFmtId="0" fontId="1" fillId="38" borderId="8" xfId="0" applyFont="1" applyFill="1" applyBorder="1" applyAlignment="1" applyProtection="1">
      <alignment horizontal="center" vertical="center"/>
      <protection locked="0"/>
    </xf>
    <xf numFmtId="0" fontId="51" fillId="16" borderId="8" xfId="0" applyFont="1" applyFill="1" applyBorder="1" applyAlignment="1" applyProtection="1">
      <alignment horizontal="center" vertical="center"/>
      <protection locked="0"/>
    </xf>
    <xf numFmtId="9" fontId="48" fillId="39" borderId="8" xfId="2" applyFont="1" applyFill="1" applyBorder="1" applyAlignment="1" applyProtection="1">
      <alignment horizontal="center" vertical="center"/>
      <protection locked="0"/>
    </xf>
    <xf numFmtId="0" fontId="1" fillId="26" borderId="8" xfId="0" applyFont="1" applyFill="1" applyBorder="1" applyProtection="1">
      <protection locked="0"/>
    </xf>
    <xf numFmtId="0" fontId="6" fillId="61" borderId="8" xfId="0" applyFont="1" applyFill="1" applyBorder="1" applyAlignment="1" applyProtection="1">
      <alignment horizontal="center" vertical="center"/>
      <protection locked="0"/>
    </xf>
    <xf numFmtId="0" fontId="1" fillId="29" borderId="0" xfId="0" applyFont="1" applyFill="1" applyAlignment="1" applyProtection="1">
      <alignment vertical="center"/>
      <protection locked="0"/>
    </xf>
    <xf numFmtId="0" fontId="1" fillId="29" borderId="0" xfId="0" applyFont="1" applyFill="1" applyAlignment="1" applyProtection="1">
      <alignment horizontal="left" vertical="center"/>
      <protection locked="0"/>
    </xf>
    <xf numFmtId="0" fontId="51" fillId="62" borderId="8" xfId="0" applyFont="1" applyFill="1" applyBorder="1" applyAlignment="1" applyProtection="1">
      <alignment horizontal="center" vertical="center"/>
      <protection locked="0"/>
    </xf>
    <xf numFmtId="1" fontId="1" fillId="16" borderId="8" xfId="0" applyNumberFormat="1" applyFont="1" applyFill="1" applyBorder="1" applyAlignment="1" applyProtection="1">
      <alignment horizontal="center" vertical="center"/>
      <protection locked="0"/>
    </xf>
    <xf numFmtId="0" fontId="1" fillId="16" borderId="8" xfId="0" applyFont="1" applyFill="1" applyBorder="1" applyAlignment="1" applyProtection="1">
      <alignment horizontal="center" vertical="center"/>
      <protection locked="0"/>
    </xf>
    <xf numFmtId="0" fontId="56" fillId="22" borderId="0" xfId="0" applyFont="1" applyFill="1"/>
    <xf numFmtId="0" fontId="73" fillId="22" borderId="0" xfId="0" applyFont="1" applyFill="1" applyAlignment="1">
      <alignment horizontal="center" vertical="center"/>
    </xf>
    <xf numFmtId="1" fontId="56" fillId="22" borderId="0" xfId="0" applyNumberFormat="1" applyFont="1" applyFill="1" applyAlignment="1">
      <alignment horizontal="center" vertical="center"/>
    </xf>
    <xf numFmtId="0" fontId="56" fillId="22" borderId="0" xfId="0" applyFont="1" applyFill="1" applyAlignment="1">
      <alignment horizontal="center" vertical="center"/>
    </xf>
    <xf numFmtId="164" fontId="56" fillId="22" borderId="0" xfId="0" applyNumberFormat="1" applyFont="1" applyFill="1" applyAlignment="1">
      <alignment horizontal="center" vertical="center"/>
    </xf>
    <xf numFmtId="0" fontId="48" fillId="22" borderId="0" xfId="0" applyFont="1" applyFill="1"/>
    <xf numFmtId="167" fontId="56" fillId="22" borderId="0" xfId="0" applyNumberFormat="1" applyFont="1" applyFill="1"/>
    <xf numFmtId="1" fontId="56" fillId="24" borderId="8" xfId="0" applyNumberFormat="1" applyFont="1" applyFill="1" applyBorder="1" applyAlignment="1">
      <alignment horizontal="left"/>
    </xf>
    <xf numFmtId="0" fontId="94" fillId="22" borderId="0" xfId="0" applyFont="1" applyFill="1"/>
    <xf numFmtId="0" fontId="104" fillId="22" borderId="0" xfId="0" applyFont="1" applyFill="1" applyAlignment="1">
      <alignment horizontal="center"/>
    </xf>
    <xf numFmtId="0" fontId="65" fillId="22" borderId="0" xfId="0" applyFont="1" applyFill="1" applyAlignment="1">
      <alignment horizontal="center" vertical="center"/>
    </xf>
    <xf numFmtId="0" fontId="60" fillId="22" borderId="0" xfId="0" applyFont="1" applyFill="1" applyAlignment="1">
      <alignment horizontal="right" vertical="center"/>
    </xf>
    <xf numFmtId="1" fontId="60" fillId="22" borderId="0" xfId="0" applyNumberFormat="1" applyFont="1" applyFill="1" applyAlignment="1">
      <alignment horizontal="center" vertical="center"/>
    </xf>
    <xf numFmtId="0" fontId="60" fillId="22" borderId="0" xfId="0" applyFont="1" applyFill="1" applyAlignment="1">
      <alignment horizontal="center" vertical="center"/>
    </xf>
    <xf numFmtId="0" fontId="104" fillId="22" borderId="0" xfId="0" applyFont="1" applyFill="1" applyAlignment="1">
      <alignment horizontal="left"/>
    </xf>
    <xf numFmtId="0" fontId="104" fillId="22" borderId="0" xfId="0" applyFont="1" applyFill="1" applyAlignment="1">
      <alignment horizontal="left" vertical="center"/>
    </xf>
    <xf numFmtId="165" fontId="60" fillId="22" borderId="0" xfId="0" applyNumberFormat="1" applyFont="1" applyFill="1" applyAlignment="1">
      <alignment horizontal="center" vertical="center"/>
    </xf>
    <xf numFmtId="0" fontId="60" fillId="22" borderId="0" xfId="0" applyFont="1" applyFill="1" applyAlignment="1">
      <alignment horizontal="left" vertical="center"/>
    </xf>
    <xf numFmtId="0" fontId="104" fillId="22" borderId="0" xfId="0" applyFont="1" applyFill="1"/>
    <xf numFmtId="0" fontId="60" fillId="22" borderId="0" xfId="0" applyFont="1" applyFill="1" applyAlignment="1">
      <alignment horizontal="right"/>
    </xf>
    <xf numFmtId="1" fontId="60" fillId="24" borderId="8" xfId="0" applyNumberFormat="1" applyFont="1" applyFill="1" applyBorder="1" applyAlignment="1">
      <alignment horizontal="left"/>
    </xf>
    <xf numFmtId="0" fontId="50" fillId="0" borderId="20" xfId="0" applyFont="1" applyBorder="1"/>
    <xf numFmtId="0" fontId="9" fillId="17" borderId="8" xfId="0" applyFont="1" applyFill="1" applyBorder="1" applyAlignment="1">
      <alignment horizontal="center" vertical="center"/>
    </xf>
    <xf numFmtId="0" fontId="48" fillId="26" borderId="8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vertical="center"/>
    </xf>
    <xf numFmtId="0" fontId="1" fillId="17" borderId="8" xfId="0" applyFont="1" applyFill="1" applyBorder="1"/>
    <xf numFmtId="0" fontId="48" fillId="42" borderId="8" xfId="0" applyFont="1" applyFill="1" applyBorder="1" applyAlignment="1">
      <alignment horizontal="center" vertical="center"/>
    </xf>
    <xf numFmtId="1" fontId="1" fillId="55" borderId="8" xfId="0" applyNumberFormat="1" applyFont="1" applyFill="1" applyBorder="1" applyAlignment="1">
      <alignment horizontal="center" vertical="center"/>
    </xf>
    <xf numFmtId="0" fontId="1" fillId="38" borderId="8" xfId="0" applyFont="1" applyFill="1" applyBorder="1" applyAlignment="1">
      <alignment horizontal="center" vertical="center"/>
    </xf>
    <xf numFmtId="0" fontId="51" fillId="16" borderId="8" xfId="0" applyFont="1" applyFill="1" applyBorder="1" applyAlignment="1">
      <alignment horizontal="center" vertical="center"/>
    </xf>
    <xf numFmtId="9" fontId="48" fillId="39" borderId="8" xfId="2" applyFont="1" applyFill="1" applyBorder="1" applyAlignment="1" applyProtection="1">
      <alignment horizontal="center" vertical="center"/>
    </xf>
    <xf numFmtId="0" fontId="1" fillId="26" borderId="8" xfId="0" applyFont="1" applyFill="1" applyBorder="1"/>
    <xf numFmtId="0" fontId="6" fillId="61" borderId="8" xfId="0" applyFont="1" applyFill="1" applyBorder="1" applyAlignment="1">
      <alignment horizontal="center" vertical="center"/>
    </xf>
    <xf numFmtId="0" fontId="1" fillId="29" borderId="0" xfId="0" applyFont="1" applyFill="1" applyAlignment="1">
      <alignment vertical="center"/>
    </xf>
    <xf numFmtId="0" fontId="1" fillId="29" borderId="0" xfId="0" applyFont="1" applyFill="1" applyAlignment="1">
      <alignment horizontal="left" vertical="center"/>
    </xf>
    <xf numFmtId="0" fontId="51" fillId="62" borderId="8" xfId="0" applyFont="1" applyFill="1" applyBorder="1" applyAlignment="1">
      <alignment horizontal="center" vertical="center"/>
    </xf>
    <xf numFmtId="1" fontId="1" fillId="16" borderId="8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50" fillId="14" borderId="8" xfId="3" applyFill="1" applyProtection="1">
      <protection locked="0"/>
    </xf>
    <xf numFmtId="0" fontId="90" fillId="14" borderId="8" xfId="4" applyFill="1" applyBorder="1" applyAlignment="1" applyProtection="1">
      <protection locked="0"/>
    </xf>
    <xf numFmtId="0" fontId="70" fillId="0" borderId="0" xfId="0" applyFont="1" applyAlignment="1">
      <alignment horizontal="center"/>
    </xf>
    <xf numFmtId="0" fontId="50" fillId="14" borderId="17" xfId="0" applyFont="1" applyFill="1" applyBorder="1" applyAlignment="1" applyProtection="1">
      <alignment horizontal="left" vertical="top" wrapText="1"/>
      <protection locked="0"/>
    </xf>
    <xf numFmtId="0" fontId="0" fillId="14" borderId="15" xfId="0" applyFill="1" applyBorder="1" applyAlignment="1" applyProtection="1">
      <alignment horizontal="left" vertical="top" wrapText="1"/>
      <protection locked="0"/>
    </xf>
    <xf numFmtId="0" fontId="0" fillId="14" borderId="18" xfId="0" applyFill="1" applyBorder="1" applyAlignment="1" applyProtection="1">
      <alignment horizontal="left" vertical="top" wrapText="1"/>
      <protection locked="0"/>
    </xf>
    <xf numFmtId="0" fontId="50" fillId="0" borderId="0" xfId="0" applyFont="1" applyAlignment="1">
      <alignment horizontal="center"/>
    </xf>
    <xf numFmtId="0" fontId="102" fillId="0" borderId="0" xfId="0" applyFont="1"/>
    <xf numFmtId="0" fontId="50" fillId="0" borderId="0" xfId="0" applyFont="1"/>
    <xf numFmtId="0" fontId="102" fillId="0" borderId="20" xfId="0" applyFont="1" applyBorder="1"/>
    <xf numFmtId="0" fontId="50" fillId="0" borderId="20" xfId="0" applyFont="1" applyBorder="1"/>
    <xf numFmtId="0" fontId="50" fillId="54" borderId="21" xfId="0" applyFont="1" applyFill="1" applyBorder="1" applyAlignment="1">
      <alignment horizontal="center" vertical="center"/>
    </xf>
    <xf numFmtId="0" fontId="50" fillId="54" borderId="22" xfId="0" applyFont="1" applyFill="1" applyBorder="1" applyAlignment="1">
      <alignment horizontal="center" vertical="center"/>
    </xf>
    <xf numFmtId="0" fontId="103" fillId="0" borderId="0" xfId="0" applyFont="1" applyAlignment="1">
      <alignment horizontal="center"/>
    </xf>
    <xf numFmtId="0" fontId="50" fillId="59" borderId="0" xfId="0" applyFont="1" applyFill="1"/>
    <xf numFmtId="0" fontId="101" fillId="0" borderId="0" xfId="0" applyFont="1" applyAlignment="1">
      <alignment horizontal="left" vertical="top" wrapText="1"/>
    </xf>
    <xf numFmtId="0" fontId="50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102" fillId="0" borderId="19" xfId="0" applyFont="1" applyBorder="1"/>
    <xf numFmtId="0" fontId="12" fillId="0" borderId="19" xfId="0" applyFont="1" applyBorder="1"/>
    <xf numFmtId="0" fontId="50" fillId="59" borderId="20" xfId="0" applyFont="1" applyFill="1" applyBorder="1"/>
    <xf numFmtId="0" fontId="50" fillId="0" borderId="19" xfId="0" applyFont="1" applyBorder="1"/>
    <xf numFmtId="0" fontId="91" fillId="0" borderId="8" xfId="0" applyFont="1" applyBorder="1" applyAlignment="1">
      <alignment horizontal="center" vertical="center"/>
    </xf>
    <xf numFmtId="166" fontId="48" fillId="49" borderId="2" xfId="0" applyNumberFormat="1" applyFont="1" applyFill="1" applyBorder="1" applyAlignment="1">
      <alignment horizontal="right" vertical="center"/>
    </xf>
    <xf numFmtId="166" fontId="79" fillId="18" borderId="2" xfId="0" applyNumberFormat="1" applyFont="1" applyFill="1" applyBorder="1" applyAlignment="1" applyProtection="1">
      <alignment horizontal="right" vertical="center"/>
      <protection hidden="1"/>
    </xf>
    <xf numFmtId="0" fontId="85" fillId="23" borderId="3" xfId="0" applyFont="1" applyFill="1" applyBorder="1" applyAlignment="1" applyProtection="1">
      <alignment horizontal="right"/>
      <protection hidden="1"/>
    </xf>
    <xf numFmtId="0" fontId="85" fillId="23" borderId="4" xfId="0" applyFont="1" applyFill="1" applyBorder="1" applyAlignment="1" applyProtection="1">
      <alignment horizontal="right"/>
      <protection hidden="1"/>
    </xf>
  </cellXfs>
  <cellStyles count="5">
    <cellStyle name="Hiperlink" xfId="4" builtinId="8"/>
    <cellStyle name="Normal" xfId="0" builtinId="0"/>
    <cellStyle name="Normal 2" xfId="3" xr:uid="{00000000-0005-0000-0000-000002000000}"/>
    <cellStyle name="Normal_Documento para banco de dados" xfId="1" xr:uid="{00000000-0005-0000-0000-000003000000}"/>
    <cellStyle name="Porcentagem" xfId="2" builtinId="5"/>
  </cellStyles>
  <dxfs count="0"/>
  <tableStyles count="1" defaultTableStyle="TableStyleMedium2" defaultPivotStyle="PivotStyleLight16">
    <tableStyle name="Estilo de Tabela Dinâmica 1" table="0" count="0" xr9:uid="{00000000-0011-0000-FFFF-FFFF00000000}"/>
  </tableStyles>
  <colors>
    <mruColors>
      <color rgb="FF00CC99"/>
      <color rgb="FF339966"/>
      <color rgb="FF008000"/>
      <color rgb="FF204D84"/>
      <color rgb="FFF4CCCC"/>
      <color rgb="FF343434"/>
      <color rgb="FF5F5F5F"/>
      <color rgb="FF006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0" fmlaLink="$H$23" fmlaRange="$G$13:$G$18" sel="2" val="0"/>
</file>

<file path=xl/ctrlProps/ctrlProp2.xml><?xml version="1.0" encoding="utf-8"?>
<formControlPr xmlns="http://schemas.microsoft.com/office/spreadsheetml/2009/9/main" objectType="CheckBox" checked="Checked" fmlaLink="$D$6" lockText="1" noThreeD="1"/>
</file>

<file path=xl/ctrlProps/ctrlProp3.xml><?xml version="1.0" encoding="utf-8"?>
<formControlPr xmlns="http://schemas.microsoft.com/office/spreadsheetml/2009/9/main" objectType="CheckBox" checked="Checked" fmlaLink="$D$7" lockText="1" noThreeD="1"/>
</file>

<file path=xl/ctrlProps/ctrlProp4.xml><?xml version="1.0" encoding="utf-8"?>
<formControlPr xmlns="http://schemas.microsoft.com/office/spreadsheetml/2009/9/main" objectType="CheckBox" fmlaLink="$D$8" lockText="1" noThreeD="1"/>
</file>

<file path=xl/ctrlProps/ctrlProp5.xml><?xml version="1.0" encoding="utf-8"?>
<formControlPr xmlns="http://schemas.microsoft.com/office/spreadsheetml/2009/9/main" objectType="CheckBox" fmlaLink="$D$9" lockText="1" noThreeD="1"/>
</file>

<file path=xl/ctrlProps/ctrlProp6.xml><?xml version="1.0" encoding="utf-8"?>
<formControlPr xmlns="http://schemas.microsoft.com/office/spreadsheetml/2009/9/main" objectType="CheckBox" fmlaLink="$D$10" lockText="1" noThreeD="1"/>
</file>

<file path=xl/ctrlProps/ctrlProp7.xml><?xml version="1.0" encoding="utf-8"?>
<formControlPr xmlns="http://schemas.microsoft.com/office/spreadsheetml/2009/9/main" objectType="CheckBox" fmlaLink="$G$6" lockText="1" noThreeD="1"/>
</file>

<file path=xl/ctrlProps/ctrlProp8.xml><?xml version="1.0" encoding="utf-8"?>
<formControlPr xmlns="http://schemas.microsoft.com/office/spreadsheetml/2009/9/main" objectType="CheckBox" fmlaLink="$G$7" lockText="1" noThreeD="1"/>
</file>

<file path=xl/ctrlProps/ctrlProp9.xml><?xml version="1.0" encoding="utf-8"?>
<formControlPr xmlns="http://schemas.microsoft.com/office/spreadsheetml/2009/9/main" objectType="CheckBox" fmlaLink="$G$8" lockText="1" noThreeD="1"/>
</file>

<file path=xl/ctrlProps/ctrlProp10.xml><?xml version="1.0" encoding="utf-8"?>
<formControlPr xmlns="http://schemas.microsoft.com/office/spreadsheetml/2009/9/main" objectType="CheckBox" fmlaLink="$G$9" lockText="1" noThreeD="1"/>
</file>

<file path=xl/ctrlProps/ctrlProp11.xml><?xml version="1.0" encoding="utf-8"?>
<formControlPr xmlns="http://schemas.microsoft.com/office/spreadsheetml/2009/9/main" objectType="CheckBox" fmlaLink="$G$1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instagram.com/cassiano.diniz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10</xdr:row>
          <xdr:rowOff>9525</xdr:rowOff>
        </xdr:from>
        <xdr:to>
          <xdr:col>3</xdr:col>
          <xdr:colOff>857250</xdr:colOff>
          <xdr:row>10</xdr:row>
          <xdr:rowOff>180975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9</xdr:col>
      <xdr:colOff>5604</xdr:colOff>
      <xdr:row>0</xdr:row>
      <xdr:rowOff>65375</xdr:rowOff>
    </xdr:from>
    <xdr:to>
      <xdr:col>12</xdr:col>
      <xdr:colOff>39221</xdr:colOff>
      <xdr:row>1</xdr:row>
      <xdr:rowOff>153971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4839" y="65375"/>
          <a:ext cx="2151530" cy="3183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152401</xdr:rowOff>
    </xdr:from>
    <xdr:to>
      <xdr:col>5</xdr:col>
      <xdr:colOff>1009650</xdr:colOff>
      <xdr:row>0</xdr:row>
      <xdr:rowOff>1268245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52401"/>
          <a:ext cx="3524250" cy="1115844"/>
        </a:xfrm>
        <a:prstGeom prst="rect">
          <a:avLst/>
        </a:prstGeom>
      </xdr:spPr>
    </xdr:pic>
    <xdr:clientData/>
  </xdr:twoCellAnchor>
  <xdr:twoCellAnchor>
    <xdr:from>
      <xdr:col>0</xdr:col>
      <xdr:colOff>561978</xdr:colOff>
      <xdr:row>0</xdr:row>
      <xdr:rowOff>1338263</xdr:rowOff>
    </xdr:from>
    <xdr:to>
      <xdr:col>1</xdr:col>
      <xdr:colOff>4763</xdr:colOff>
      <xdr:row>18</xdr:row>
      <xdr:rowOff>2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-738187" y="2638428"/>
          <a:ext cx="4205289" cy="1604960"/>
        </a:xfrm>
        <a:prstGeom prst="round2Same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9525</xdr:rowOff>
        </xdr:from>
        <xdr:to>
          <xdr:col>2</xdr:col>
          <xdr:colOff>400050</xdr:colOff>
          <xdr:row>5</xdr:row>
          <xdr:rowOff>228600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9525</xdr:rowOff>
        </xdr:from>
        <xdr:to>
          <xdr:col>2</xdr:col>
          <xdr:colOff>400050</xdr:colOff>
          <xdr:row>6</xdr:row>
          <xdr:rowOff>228600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9525</xdr:rowOff>
        </xdr:from>
        <xdr:to>
          <xdr:col>2</xdr:col>
          <xdr:colOff>400050</xdr:colOff>
          <xdr:row>7</xdr:row>
          <xdr:rowOff>228600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9525</xdr:rowOff>
        </xdr:from>
        <xdr:to>
          <xdr:col>2</xdr:col>
          <xdr:colOff>400050</xdr:colOff>
          <xdr:row>8</xdr:row>
          <xdr:rowOff>228600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9525</xdr:rowOff>
        </xdr:from>
        <xdr:to>
          <xdr:col>2</xdr:col>
          <xdr:colOff>400050</xdr:colOff>
          <xdr:row>9</xdr:row>
          <xdr:rowOff>228600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381000</xdr:colOff>
      <xdr:row>16</xdr:row>
      <xdr:rowOff>104775</xdr:rowOff>
    </xdr:from>
    <xdr:to>
      <xdr:col>5</xdr:col>
      <xdr:colOff>1476375</xdr:colOff>
      <xdr:row>16</xdr:row>
      <xdr:rowOff>1181100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295900" y="7105650"/>
          <a:ext cx="1095375" cy="1076325"/>
          <a:chOff x="4867275" y="4095750"/>
          <a:chExt cx="1095375" cy="1076325"/>
        </a:xfrm>
      </xdr:grpSpPr>
      <xdr:sp macro="[0]!export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67275" y="4095750"/>
            <a:ext cx="1095375" cy="1076325"/>
          </a:xfrm>
          <a:prstGeom prst="roundRect">
            <a:avLst/>
          </a:prstGeom>
          <a:solidFill>
            <a:srgbClr val="33996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PDF</a:t>
            </a:r>
            <a:endParaRPr lang="en-PK" sz="1100" b="1">
              <a:solidFill>
                <a:schemeClr val="tx1"/>
              </a:solidFill>
            </a:endParaRPr>
          </a:p>
        </xdr:txBody>
      </xdr:sp>
      <xdr:pic macro="[0]!exportt">
        <xdr:nvPicPr>
          <xdr:cNvPr id="6" name="Graphic 5" descr="Document with solid fill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113725" y="4191000"/>
            <a:ext cx="602475" cy="602475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685800</xdr:colOff>
      <xdr:row>16</xdr:row>
      <xdr:rowOff>104775</xdr:rowOff>
    </xdr:from>
    <xdr:to>
      <xdr:col>5</xdr:col>
      <xdr:colOff>247650</xdr:colOff>
      <xdr:row>16</xdr:row>
      <xdr:rowOff>1181100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067175" y="7105650"/>
          <a:ext cx="1095375" cy="1076325"/>
          <a:chOff x="7038975" y="4019550"/>
          <a:chExt cx="1095375" cy="1076325"/>
        </a:xfrm>
      </xdr:grpSpPr>
      <xdr:sp macro="[0]!transferData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7038975" y="4019550"/>
            <a:ext cx="1095375" cy="1076325"/>
          </a:xfrm>
          <a:prstGeom prst="roundRect">
            <a:avLst/>
          </a:prstGeom>
          <a:solidFill>
            <a:srgbClr val="33996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TRANSFER</a:t>
            </a:r>
            <a:endParaRPr lang="en-PK" sz="1100" b="1">
              <a:solidFill>
                <a:schemeClr val="tx1"/>
              </a:solidFill>
            </a:endParaRPr>
          </a:p>
        </xdr:txBody>
      </xdr:sp>
      <xdr:pic macro="[0]!transferData">
        <xdr:nvPicPr>
          <xdr:cNvPr id="8" name="Graphic 7" descr="Share with solid fill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285425" y="4198125"/>
            <a:ext cx="602475" cy="6024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1085849</xdr:colOff>
      <xdr:row>2</xdr:row>
      <xdr:rowOff>142875</xdr:rowOff>
    </xdr:from>
    <xdr:to>
      <xdr:col>9</xdr:col>
      <xdr:colOff>180974</xdr:colOff>
      <xdr:row>9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24774" y="1685925"/>
          <a:ext cx="2009775" cy="1781175"/>
        </a:xfrm>
        <a:prstGeom prst="roundRect">
          <a:avLst/>
        </a:prstGeom>
        <a:noFill/>
        <a:ln>
          <a:solidFill>
            <a:srgbClr val="3399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339966"/>
              </a:solidFill>
            </a:rPr>
            <a:t>TYPE 1</a:t>
          </a:r>
          <a:endParaRPr lang="en-PK" sz="1100" b="1">
            <a:solidFill>
              <a:srgbClr val="339966"/>
            </a:solidFill>
          </a:endParaRPr>
        </a:p>
      </xdr:txBody>
    </xdr:sp>
    <xdr:clientData/>
  </xdr:twoCellAnchor>
  <xdr:twoCellAnchor>
    <xdr:from>
      <xdr:col>10</xdr:col>
      <xdr:colOff>95250</xdr:colOff>
      <xdr:row>2</xdr:row>
      <xdr:rowOff>123825</xdr:rowOff>
    </xdr:from>
    <xdr:to>
      <xdr:col>13</xdr:col>
      <xdr:colOff>171450</xdr:colOff>
      <xdr:row>9</xdr:row>
      <xdr:rowOff>19050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363075" y="1666875"/>
          <a:ext cx="2095500" cy="1781175"/>
        </a:xfrm>
        <a:prstGeom prst="roundRect">
          <a:avLst/>
        </a:prstGeom>
        <a:noFill/>
        <a:ln>
          <a:solidFill>
            <a:srgbClr val="3399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339966"/>
              </a:solidFill>
            </a:rPr>
            <a:t>TYPE 2</a:t>
          </a:r>
          <a:endParaRPr lang="en-PK" sz="1100" b="1">
            <a:solidFill>
              <a:srgbClr val="339966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5</xdr:row>
          <xdr:rowOff>9525</xdr:rowOff>
        </xdr:from>
        <xdr:to>
          <xdr:col>6</xdr:col>
          <xdr:colOff>400050</xdr:colOff>
          <xdr:row>5</xdr:row>
          <xdr:rowOff>228600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9525</xdr:rowOff>
        </xdr:from>
        <xdr:to>
          <xdr:col>6</xdr:col>
          <xdr:colOff>400050</xdr:colOff>
          <xdr:row>6</xdr:row>
          <xdr:rowOff>228600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7</xdr:row>
          <xdr:rowOff>9525</xdr:rowOff>
        </xdr:from>
        <xdr:to>
          <xdr:col>6</xdr:col>
          <xdr:colOff>400050</xdr:colOff>
          <xdr:row>7</xdr:row>
          <xdr:rowOff>228600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8</xdr:row>
          <xdr:rowOff>9525</xdr:rowOff>
        </xdr:from>
        <xdr:to>
          <xdr:col>6</xdr:col>
          <xdr:colOff>400050</xdr:colOff>
          <xdr:row>8</xdr:row>
          <xdr:rowOff>228600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9525</xdr:rowOff>
        </xdr:from>
        <xdr:to>
          <xdr:col>6</xdr:col>
          <xdr:colOff>400050</xdr:colOff>
          <xdr:row>9</xdr:row>
          <xdr:rowOff>228600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406276</xdr:colOff>
      <xdr:row>1</xdr:row>
      <xdr:rowOff>29552</xdr:rowOff>
    </xdr:from>
    <xdr:to>
      <xdr:col>39</xdr:col>
      <xdr:colOff>170104</xdr:colOff>
      <xdr:row>12</xdr:row>
      <xdr:rowOff>125414</xdr:rowOff>
    </xdr:to>
    <xdr:pic macro="[0]!Imagem1_Clique"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34" b="14667"/>
        <a:stretch/>
      </xdr:blipFill>
      <xdr:spPr>
        <a:xfrm>
          <a:off x="11772776" y="181952"/>
          <a:ext cx="2818178" cy="18484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522233</xdr:colOff>
      <xdr:row>1</xdr:row>
      <xdr:rowOff>62683</xdr:rowOff>
    </xdr:from>
    <xdr:to>
      <xdr:col>39</xdr:col>
      <xdr:colOff>286061</xdr:colOff>
      <xdr:row>13</xdr:row>
      <xdr:rowOff>17741</xdr:rowOff>
    </xdr:to>
    <xdr:pic macro="[0]!Imagem1_Clique"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34" b="14667"/>
        <a:stretch/>
      </xdr:blipFill>
      <xdr:spPr>
        <a:xfrm>
          <a:off x="12490603" y="211770"/>
          <a:ext cx="2737284" cy="18186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522233</xdr:colOff>
      <xdr:row>1</xdr:row>
      <xdr:rowOff>62683</xdr:rowOff>
    </xdr:from>
    <xdr:to>
      <xdr:col>39</xdr:col>
      <xdr:colOff>286061</xdr:colOff>
      <xdr:row>13</xdr:row>
      <xdr:rowOff>17741</xdr:rowOff>
    </xdr:to>
    <xdr:pic macro="[0]!Imagem1_Clique"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34" b="14667"/>
        <a:stretch/>
      </xdr:blipFill>
      <xdr:spPr>
        <a:xfrm>
          <a:off x="12466583" y="215083"/>
          <a:ext cx="2735628" cy="18505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522233</xdr:colOff>
      <xdr:row>1</xdr:row>
      <xdr:rowOff>62683</xdr:rowOff>
    </xdr:from>
    <xdr:to>
      <xdr:col>39</xdr:col>
      <xdr:colOff>286061</xdr:colOff>
      <xdr:row>13</xdr:row>
      <xdr:rowOff>17741</xdr:rowOff>
    </xdr:to>
    <xdr:pic macro="[0]!Imagem1_Clique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34" b="14667"/>
        <a:stretch/>
      </xdr:blipFill>
      <xdr:spPr>
        <a:xfrm>
          <a:off x="12466583" y="215083"/>
          <a:ext cx="2735628" cy="18505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522233</xdr:colOff>
      <xdr:row>1</xdr:row>
      <xdr:rowOff>62683</xdr:rowOff>
    </xdr:from>
    <xdr:to>
      <xdr:col>39</xdr:col>
      <xdr:colOff>286061</xdr:colOff>
      <xdr:row>13</xdr:row>
      <xdr:rowOff>17741</xdr:rowOff>
    </xdr:to>
    <xdr:pic macro="[0]!Imagem1_Clique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34" b="14667"/>
        <a:stretch/>
      </xdr:blipFill>
      <xdr:spPr>
        <a:xfrm>
          <a:off x="12466583" y="215083"/>
          <a:ext cx="2735628" cy="18505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244061"/>
  </sheetPr>
  <dimension ref="A1:W41"/>
  <sheetViews>
    <sheetView tabSelected="1" zoomScale="190" zoomScaleNormal="190" workbookViewId="0">
      <selection activeCell="C2" sqref="C2"/>
    </sheetView>
  </sheetViews>
  <sheetFormatPr defaultColWidth="14.42578125" defaultRowHeight="15" customHeight="1"/>
  <cols>
    <col min="1" max="1" width="2.7109375" style="52" customWidth="1"/>
    <col min="2" max="2" width="12.5703125" customWidth="1"/>
    <col min="3" max="3" width="8.7109375" customWidth="1"/>
    <col min="4" max="4" width="12.85546875" customWidth="1"/>
    <col min="5" max="5" width="0.85546875" customWidth="1"/>
    <col min="6" max="6" width="2.42578125" customWidth="1"/>
    <col min="7" max="7" width="19.85546875" bestFit="1" customWidth="1"/>
    <col min="8" max="8" width="8.5703125" style="7" customWidth="1"/>
    <col min="9" max="9" width="0.7109375" customWidth="1"/>
    <col min="10" max="10" width="7.28515625" bestFit="1" customWidth="1"/>
    <col min="11" max="11" width="0.7109375" customWidth="1"/>
    <col min="12" max="12" width="23.7109375" style="26" bestFit="1" customWidth="1"/>
    <col min="13" max="13" width="1.140625" style="52" customWidth="1"/>
    <col min="14" max="14" width="15.140625" style="52" customWidth="1"/>
    <col min="15" max="15" width="8.5703125" style="52" customWidth="1"/>
    <col min="16" max="23" width="8.7109375" style="52" customWidth="1"/>
    <col min="24" max="24" width="2.7109375" style="52" customWidth="1"/>
    <col min="25" max="16384" width="14.42578125" style="52"/>
  </cols>
  <sheetData>
    <row r="1" spans="1:23" ht="18">
      <c r="A1" s="73" t="s">
        <v>749</v>
      </c>
      <c r="B1" s="75"/>
      <c r="C1" s="76"/>
      <c r="D1" s="77"/>
      <c r="E1" s="78"/>
      <c r="F1" s="45"/>
      <c r="G1" s="47"/>
      <c r="H1" s="47"/>
      <c r="I1" s="47"/>
      <c r="J1" s="47"/>
      <c r="K1" s="66"/>
      <c r="L1" s="45"/>
      <c r="M1" s="45"/>
      <c r="N1" s="50"/>
      <c r="O1" s="50"/>
      <c r="P1" s="50"/>
      <c r="Q1" s="50"/>
      <c r="R1" s="50"/>
      <c r="S1" s="50"/>
    </row>
    <row r="2" spans="1:23">
      <c r="A2" s="45"/>
      <c r="B2" s="33" t="s">
        <v>32</v>
      </c>
      <c r="C2" s="302"/>
      <c r="D2" s="297"/>
      <c r="E2" s="298"/>
      <c r="F2" s="299"/>
      <c r="G2" s="300"/>
      <c r="H2" s="47"/>
      <c r="I2" s="47"/>
      <c r="J2" s="47"/>
      <c r="K2" s="66"/>
      <c r="L2" s="45"/>
      <c r="M2" s="45"/>
      <c r="N2" s="50"/>
      <c r="O2" s="50"/>
      <c r="P2" s="50"/>
      <c r="Q2" s="50"/>
      <c r="R2" s="50"/>
      <c r="S2" s="50"/>
    </row>
    <row r="3" spans="1:23">
      <c r="A3" s="45"/>
      <c r="B3" s="33" t="s">
        <v>2827</v>
      </c>
      <c r="C3" s="302"/>
      <c r="D3" s="297"/>
      <c r="E3" s="298"/>
      <c r="F3" s="299"/>
      <c r="G3" s="301"/>
      <c r="H3" s="296"/>
      <c r="I3" s="296"/>
      <c r="J3" s="296"/>
      <c r="K3" s="66"/>
      <c r="L3" s="45"/>
      <c r="M3" s="45"/>
      <c r="N3" s="50"/>
      <c r="O3" s="50"/>
      <c r="P3" s="50"/>
      <c r="Q3" s="50"/>
      <c r="R3" s="50"/>
      <c r="S3" s="50"/>
    </row>
    <row r="4" spans="1:23">
      <c r="A4" s="45"/>
      <c r="B4" s="77"/>
      <c r="C4" s="77"/>
      <c r="D4" s="77"/>
      <c r="E4" s="78"/>
      <c r="F4" s="45"/>
      <c r="G4" s="296"/>
      <c r="H4" s="296"/>
      <c r="I4" s="296"/>
      <c r="J4" s="296"/>
      <c r="K4" s="66"/>
      <c r="L4" s="45"/>
      <c r="M4" s="45"/>
      <c r="N4" s="50"/>
      <c r="O4" s="50"/>
      <c r="P4" s="50"/>
      <c r="Q4" s="50"/>
      <c r="R4" s="50"/>
      <c r="S4" s="50"/>
    </row>
    <row r="5" spans="1:23">
      <c r="A5" s="45"/>
      <c r="B5" s="70" t="s">
        <v>720</v>
      </c>
      <c r="C5" s="38"/>
      <c r="D5" s="37"/>
      <c r="E5" s="37"/>
      <c r="F5" s="45"/>
      <c r="G5" s="70" t="s">
        <v>748</v>
      </c>
      <c r="H5" s="43"/>
      <c r="I5" s="45"/>
      <c r="J5" s="47"/>
      <c r="K5" s="66"/>
      <c r="L5" s="45"/>
      <c r="M5" s="45"/>
      <c r="N5" s="50"/>
      <c r="O5" s="50"/>
      <c r="P5" s="50"/>
      <c r="Q5" s="50"/>
      <c r="R5" s="50"/>
      <c r="S5" s="50"/>
      <c r="T5" s="61"/>
      <c r="U5" s="61"/>
      <c r="V5" s="61"/>
      <c r="W5" s="61"/>
    </row>
    <row r="6" spans="1:23">
      <c r="A6" s="45"/>
      <c r="B6" s="33" t="s">
        <v>15</v>
      </c>
      <c r="C6" s="30"/>
      <c r="D6" s="48" t="s">
        <v>743</v>
      </c>
      <c r="E6" s="37"/>
      <c r="F6" s="45"/>
      <c r="G6" s="134" t="s">
        <v>735</v>
      </c>
      <c r="H6" s="44">
        <v>1.2</v>
      </c>
      <c r="I6" s="45"/>
      <c r="J6" s="269" t="s">
        <v>2812</v>
      </c>
      <c r="K6" s="66"/>
      <c r="L6" s="67"/>
      <c r="M6" s="45"/>
      <c r="N6" s="50"/>
      <c r="O6" s="50"/>
      <c r="P6" s="50"/>
      <c r="Q6" s="50"/>
      <c r="R6" s="50"/>
      <c r="S6" s="50"/>
      <c r="T6" s="62"/>
      <c r="U6" s="62"/>
      <c r="V6" s="62"/>
      <c r="W6" s="62"/>
    </row>
    <row r="7" spans="1:23">
      <c r="A7" s="45"/>
      <c r="B7" s="33" t="s">
        <v>18</v>
      </c>
      <c r="C7" s="30"/>
      <c r="D7" s="48" t="s">
        <v>744</v>
      </c>
      <c r="E7" s="37"/>
      <c r="F7" s="45"/>
      <c r="G7" s="134" t="s">
        <v>736</v>
      </c>
      <c r="H7" s="44" t="s">
        <v>2807</v>
      </c>
      <c r="I7" s="45"/>
      <c r="J7" s="269" t="s">
        <v>2811</v>
      </c>
      <c r="K7" s="66"/>
      <c r="L7" s="67"/>
      <c r="M7" s="45"/>
      <c r="N7" s="50"/>
      <c r="O7" s="50"/>
      <c r="P7" s="50"/>
      <c r="Q7" s="50"/>
      <c r="R7" s="50"/>
      <c r="S7" s="50"/>
      <c r="T7" s="62"/>
      <c r="U7" s="62"/>
      <c r="V7" s="62"/>
      <c r="W7" s="62"/>
    </row>
    <row r="8" spans="1:23">
      <c r="A8" s="45"/>
      <c r="B8" s="34" t="s">
        <v>19</v>
      </c>
      <c r="C8" s="30"/>
      <c r="D8" s="48" t="s">
        <v>745</v>
      </c>
      <c r="E8" s="37"/>
      <c r="F8" s="45"/>
      <c r="G8" s="135" t="s">
        <v>2808</v>
      </c>
      <c r="H8" s="44" t="s">
        <v>2809</v>
      </c>
      <c r="I8" s="45"/>
      <c r="J8" s="269" t="s">
        <v>2810</v>
      </c>
      <c r="K8" s="66"/>
      <c r="L8" s="67"/>
      <c r="M8" s="45"/>
      <c r="N8" s="50"/>
      <c r="O8" s="50"/>
      <c r="P8" s="50"/>
      <c r="Q8" s="50"/>
      <c r="R8" s="50"/>
      <c r="S8" s="50"/>
      <c r="T8" s="62"/>
      <c r="U8" s="62"/>
      <c r="V8" s="62"/>
      <c r="W8" s="62"/>
    </row>
    <row r="9" spans="1:23">
      <c r="A9" s="45"/>
      <c r="B9" s="33" t="s">
        <v>20</v>
      </c>
      <c r="C9" s="30"/>
      <c r="D9" s="48" t="s">
        <v>746</v>
      </c>
      <c r="E9" s="37"/>
      <c r="F9" s="45"/>
      <c r="G9" s="134" t="s">
        <v>737</v>
      </c>
      <c r="H9" s="44" t="s">
        <v>2815</v>
      </c>
      <c r="I9" s="45"/>
      <c r="J9" s="269" t="s">
        <v>2817</v>
      </c>
      <c r="K9" s="66"/>
      <c r="L9" s="71"/>
      <c r="M9" s="45"/>
      <c r="N9" s="50"/>
      <c r="O9" s="50"/>
      <c r="P9" s="50"/>
      <c r="Q9" s="50"/>
      <c r="R9" s="50"/>
      <c r="S9" s="50"/>
    </row>
    <row r="10" spans="1:23">
      <c r="A10" s="45"/>
      <c r="B10" s="34" t="s">
        <v>21</v>
      </c>
      <c r="C10" s="31"/>
      <c r="D10" s="48" t="s">
        <v>747</v>
      </c>
      <c r="E10" s="37"/>
      <c r="F10" s="45"/>
      <c r="G10" s="134" t="s">
        <v>2813</v>
      </c>
      <c r="H10" s="44" t="s">
        <v>2814</v>
      </c>
      <c r="I10" s="45"/>
      <c r="J10" s="269" t="s">
        <v>2816</v>
      </c>
      <c r="K10" s="66"/>
      <c r="L10" s="71"/>
      <c r="M10" s="45"/>
      <c r="N10" s="50"/>
      <c r="O10" s="50"/>
      <c r="P10" s="50"/>
      <c r="Q10" s="50"/>
      <c r="R10" s="50"/>
      <c r="S10" s="50"/>
    </row>
    <row r="11" spans="1:23">
      <c r="A11" s="45"/>
      <c r="B11" s="35" t="s">
        <v>729</v>
      </c>
      <c r="C11" s="305"/>
      <c r="D11" s="306"/>
      <c r="E11" s="37"/>
      <c r="F11" s="45"/>
      <c r="G11" s="136"/>
      <c r="H11" s="45"/>
      <c r="I11" s="71"/>
      <c r="J11" s="45"/>
      <c r="K11" s="66"/>
      <c r="L11" s="45"/>
      <c r="M11" s="45"/>
      <c r="N11" s="50"/>
      <c r="O11" s="50"/>
      <c r="P11" s="50"/>
      <c r="Q11" s="50"/>
      <c r="R11" s="50"/>
      <c r="S11" s="50"/>
    </row>
    <row r="12" spans="1:23">
      <c r="A12" s="74"/>
      <c r="B12" s="36" t="s">
        <v>730</v>
      </c>
      <c r="C12" s="80" t="str">
        <f>INDEX(H13:H18,H23)</f>
        <v/>
      </c>
      <c r="D12" s="40" t="s">
        <v>22</v>
      </c>
      <c r="E12" s="37"/>
      <c r="F12" s="45"/>
      <c r="G12" s="137" t="s">
        <v>719</v>
      </c>
      <c r="H12" s="71"/>
      <c r="I12" s="71"/>
      <c r="J12" s="45"/>
      <c r="K12" s="45"/>
      <c r="L12" s="70" t="s">
        <v>742</v>
      </c>
      <c r="M12" s="47"/>
      <c r="N12" s="63"/>
      <c r="O12" s="63"/>
      <c r="P12" s="63"/>
      <c r="Q12" s="63"/>
      <c r="R12" s="50"/>
      <c r="S12" s="50"/>
    </row>
    <row r="13" spans="1:23">
      <c r="A13" s="74"/>
      <c r="B13" s="36" t="s">
        <v>727</v>
      </c>
      <c r="C13" s="80" t="str">
        <f>IF(C12="","",(C12/C6))</f>
        <v/>
      </c>
      <c r="D13" s="40" t="s">
        <v>731</v>
      </c>
      <c r="E13" s="39"/>
      <c r="F13" s="45"/>
      <c r="G13" s="134" t="s">
        <v>721</v>
      </c>
      <c r="H13" s="46" t="str">
        <f>IF(C10="","",(IF(C10="M",(((13.75*C6)+(5.003*C7)-(6.775*C8)+66)*C9),IF(C10="F",(((9.6*C6)+(1.9*C7)-(4.7*C8)+655)*C9)))))</f>
        <v/>
      </c>
      <c r="I13" s="45"/>
      <c r="J13" s="68" t="s">
        <v>723</v>
      </c>
      <c r="K13" s="47"/>
      <c r="L13" s="69" t="s">
        <v>739</v>
      </c>
      <c r="M13" s="47"/>
      <c r="N13" s="63"/>
      <c r="O13" s="63"/>
      <c r="P13" s="63"/>
      <c r="Q13" s="63"/>
      <c r="R13" s="50"/>
      <c r="S13" s="50"/>
    </row>
    <row r="14" spans="1:23">
      <c r="A14" s="74"/>
      <c r="B14" s="71"/>
      <c r="C14" s="41"/>
      <c r="D14" s="42"/>
      <c r="E14" s="37"/>
      <c r="F14" s="45"/>
      <c r="G14" s="134" t="s">
        <v>722</v>
      </c>
      <c r="H14" s="46" t="str">
        <f>IF(C10="","",IF(C10="M",(((10*C6)+(6.25*C7)-(5*C8)+5)*C9),IF(C10="F",(((10*C6)+(6.25*C7)-(5*C8)-161)*C9))))</f>
        <v/>
      </c>
      <c r="I14" s="45"/>
      <c r="J14" s="68" t="s">
        <v>723</v>
      </c>
      <c r="K14" s="47"/>
      <c r="L14" s="69" t="s">
        <v>738</v>
      </c>
      <c r="M14" s="47"/>
      <c r="N14" s="63"/>
      <c r="O14" s="63"/>
      <c r="P14" s="63"/>
      <c r="Q14" s="63"/>
      <c r="R14" s="50"/>
      <c r="S14" s="50"/>
      <c r="T14" s="64"/>
      <c r="U14" s="64"/>
      <c r="V14" s="64"/>
      <c r="W14" s="64"/>
    </row>
    <row r="15" spans="1:23">
      <c r="A15" s="47"/>
      <c r="B15" s="71" t="s">
        <v>724</v>
      </c>
      <c r="C15" s="32"/>
      <c r="D15" s="79" t="s">
        <v>24</v>
      </c>
      <c r="E15" s="37"/>
      <c r="F15" s="47"/>
      <c r="G15" s="135" t="s">
        <v>734</v>
      </c>
      <c r="H15" s="46" t="str">
        <f>IF(C10="","",(((24.8*C6)+10)*C9))</f>
        <v/>
      </c>
      <c r="I15" s="45"/>
      <c r="J15" s="68" t="s">
        <v>723</v>
      </c>
      <c r="K15" s="47"/>
      <c r="L15" s="69" t="s">
        <v>741</v>
      </c>
      <c r="M15" s="47"/>
      <c r="N15" s="51"/>
      <c r="O15" s="51"/>
      <c r="P15" s="51"/>
      <c r="Q15" s="51"/>
      <c r="R15" s="50"/>
      <c r="S15" s="50"/>
      <c r="T15" s="65"/>
      <c r="U15" s="62"/>
      <c r="V15" s="62"/>
      <c r="W15" s="62"/>
    </row>
    <row r="16" spans="1:23">
      <c r="A16" s="47"/>
      <c r="B16" s="71" t="s">
        <v>725</v>
      </c>
      <c r="C16" s="49" t="str">
        <f>IF(C15="","",(C6*C15/100))</f>
        <v/>
      </c>
      <c r="D16" s="49" t="s">
        <v>25</v>
      </c>
      <c r="E16" s="37"/>
      <c r="F16" s="47"/>
      <c r="G16" s="134" t="s">
        <v>733</v>
      </c>
      <c r="H16" s="46" t="str">
        <f>IF(C15="","",((25.9*C17)+284)*C9)</f>
        <v/>
      </c>
      <c r="I16" s="45"/>
      <c r="J16" s="68" t="s">
        <v>723</v>
      </c>
      <c r="K16" s="47"/>
      <c r="L16" s="69" t="s">
        <v>741</v>
      </c>
      <c r="M16" s="47"/>
      <c r="N16" s="51"/>
      <c r="O16" s="51"/>
      <c r="P16" s="51"/>
      <c r="Q16" s="51"/>
      <c r="R16" s="50"/>
      <c r="S16" s="50"/>
      <c r="T16" s="62"/>
      <c r="U16" s="62"/>
      <c r="V16" s="62"/>
      <c r="W16" s="62"/>
    </row>
    <row r="17" spans="1:23" ht="16.5" customHeight="1">
      <c r="A17" s="47"/>
      <c r="B17" s="71" t="s">
        <v>726</v>
      </c>
      <c r="C17" s="49" t="str">
        <f>IF(C15="","",(C6*(100-C15)/100))</f>
        <v/>
      </c>
      <c r="D17" s="49" t="s">
        <v>25</v>
      </c>
      <c r="E17" s="37"/>
      <c r="F17" s="47"/>
      <c r="G17" s="135" t="s">
        <v>732</v>
      </c>
      <c r="H17" s="46" t="str">
        <f>IF(C15="","",((22*C17)+500)*C9)</f>
        <v/>
      </c>
      <c r="I17" s="45"/>
      <c r="J17" s="68" t="s">
        <v>728</v>
      </c>
      <c r="K17" s="47"/>
      <c r="L17" s="69" t="s">
        <v>741</v>
      </c>
      <c r="M17" s="47"/>
      <c r="N17" s="51"/>
      <c r="O17" s="51"/>
      <c r="P17" s="51"/>
      <c r="Q17" s="51"/>
      <c r="R17" s="50"/>
      <c r="S17" s="50"/>
      <c r="T17" s="62"/>
      <c r="U17" s="62"/>
      <c r="V17" s="62"/>
      <c r="W17" s="62"/>
    </row>
    <row r="18" spans="1:23">
      <c r="A18" s="47"/>
      <c r="B18" s="136" t="s">
        <v>2858</v>
      </c>
      <c r="C18" s="32"/>
      <c r="D18" s="341" t="s">
        <v>2859</v>
      </c>
      <c r="E18" s="37"/>
      <c r="F18" s="47"/>
      <c r="G18" s="135" t="s">
        <v>28</v>
      </c>
      <c r="H18" s="138"/>
      <c r="I18" s="45"/>
      <c r="J18" s="68" t="s">
        <v>723</v>
      </c>
      <c r="K18" s="47"/>
      <c r="L18" s="69" t="s">
        <v>740</v>
      </c>
      <c r="M18" s="47"/>
      <c r="N18" s="51"/>
      <c r="O18" s="51"/>
      <c r="P18" s="51"/>
      <c r="Q18" s="51"/>
      <c r="R18" s="50"/>
      <c r="S18" s="50"/>
    </row>
    <row r="19" spans="1:23" s="56" customFormat="1">
      <c r="A19" s="72"/>
      <c r="B19" s="72"/>
      <c r="C19" s="72"/>
      <c r="D19" s="72"/>
      <c r="E19" s="72"/>
      <c r="F19" s="72"/>
      <c r="G19" s="71"/>
      <c r="H19" s="71"/>
      <c r="I19" s="71"/>
      <c r="J19" s="71"/>
      <c r="K19" s="47"/>
      <c r="L19" s="45"/>
      <c r="M19" s="72"/>
      <c r="N19" s="53"/>
      <c r="O19" s="53"/>
      <c r="P19" s="53"/>
      <c r="Q19" s="53"/>
      <c r="R19" s="54"/>
      <c r="S19" s="54"/>
    </row>
    <row r="20" spans="1:23" s="56" customFormat="1">
      <c r="A20" s="57"/>
      <c r="B20" s="57"/>
      <c r="C20" s="57"/>
      <c r="D20" s="57"/>
      <c r="E20" s="57"/>
      <c r="F20" s="57"/>
      <c r="G20" s="270"/>
      <c r="H20" s="270">
        <v>6</v>
      </c>
      <c r="I20" s="270"/>
      <c r="J20" s="270"/>
      <c r="K20" s="55"/>
      <c r="L20" s="53"/>
      <c r="M20" s="57"/>
      <c r="N20" s="57"/>
      <c r="O20" s="57"/>
      <c r="P20" s="57"/>
      <c r="Q20" s="57"/>
      <c r="R20" s="54"/>
      <c r="S20" s="54"/>
    </row>
    <row r="21" spans="1:23" s="56" customFormat="1">
      <c r="A21" s="57"/>
      <c r="B21" s="57"/>
      <c r="C21" s="57"/>
      <c r="D21" s="57"/>
      <c r="E21" s="57"/>
      <c r="F21" s="57"/>
      <c r="G21" s="54"/>
      <c r="H21" s="54"/>
      <c r="I21" s="54"/>
      <c r="J21" s="54"/>
      <c r="K21" s="58"/>
      <c r="L21" s="57"/>
      <c r="M21" s="57"/>
      <c r="N21" s="57"/>
      <c r="O21" s="57"/>
      <c r="P21" s="57"/>
      <c r="Q21" s="57"/>
      <c r="R21" s="54"/>
      <c r="S21" s="54"/>
    </row>
    <row r="22" spans="1:23" s="56" customFormat="1">
      <c r="A22" s="53"/>
      <c r="B22" s="53"/>
      <c r="C22" s="53"/>
      <c r="D22" s="53"/>
      <c r="E22" s="53"/>
      <c r="F22" s="53"/>
      <c r="G22" s="54"/>
      <c r="H22" s="54"/>
      <c r="I22" s="54"/>
      <c r="J22" s="54"/>
      <c r="K22" s="58"/>
      <c r="L22" s="57"/>
      <c r="M22" s="53"/>
      <c r="N22" s="53"/>
      <c r="O22" s="53"/>
      <c r="P22" s="53"/>
      <c r="Q22" s="53"/>
      <c r="R22" s="54"/>
      <c r="S22" s="54"/>
    </row>
    <row r="23" spans="1:23" s="56" customFormat="1">
      <c r="A23" s="53"/>
      <c r="B23" s="53"/>
      <c r="C23" s="53"/>
      <c r="D23" s="53"/>
      <c r="E23" s="53"/>
      <c r="F23" s="53"/>
      <c r="G23" s="54"/>
      <c r="H23" s="59"/>
      <c r="I23" s="54"/>
      <c r="J23" s="54"/>
      <c r="K23" s="55"/>
      <c r="L23" s="53"/>
      <c r="M23" s="53"/>
      <c r="N23" s="53"/>
      <c r="O23" s="53"/>
      <c r="P23" s="53"/>
      <c r="Q23" s="53"/>
      <c r="R23" s="54"/>
      <c r="S23" s="54"/>
    </row>
    <row r="24" spans="1:23" s="56" customFormat="1">
      <c r="A24" s="53"/>
      <c r="B24" s="53"/>
      <c r="C24" s="53"/>
      <c r="D24" s="53"/>
      <c r="E24" s="53"/>
      <c r="F24" s="53"/>
      <c r="G24" s="60"/>
      <c r="H24" s="54">
        <v>6</v>
      </c>
      <c r="I24" s="54"/>
      <c r="J24" s="54"/>
      <c r="K24" s="55"/>
      <c r="L24" s="53"/>
      <c r="M24" s="53"/>
      <c r="N24" s="53"/>
      <c r="O24" s="53"/>
      <c r="P24" s="53"/>
      <c r="Q24" s="53"/>
      <c r="R24" s="54"/>
      <c r="S24" s="54"/>
    </row>
    <row r="25" spans="1:23" s="56" customFormat="1" ht="15.75" customHeight="1">
      <c r="A25" s="54"/>
      <c r="B25" s="54"/>
      <c r="C25" s="54"/>
      <c r="D25" s="54"/>
      <c r="E25" s="54"/>
      <c r="F25" s="54"/>
      <c r="G25" s="54"/>
      <c r="H25" s="54">
        <v>6</v>
      </c>
      <c r="I25" s="54"/>
      <c r="J25" s="54"/>
      <c r="K25" s="55"/>
      <c r="L25" s="53"/>
      <c r="M25" s="54"/>
      <c r="N25" s="54"/>
      <c r="O25" s="54"/>
      <c r="P25" s="54"/>
      <c r="Q25" s="54"/>
      <c r="R25" s="54"/>
      <c r="S25" s="54"/>
    </row>
    <row r="26" spans="1:23" s="56" customFormat="1" ht="15.75" customHeight="1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</row>
    <row r="27" spans="1:23" s="56" customFormat="1" ht="15.75" customHeight="1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</row>
    <row r="28" spans="1:23" ht="15.75" customHeight="1"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</row>
    <row r="29" spans="1:23" ht="15.75" customHeight="1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</row>
    <row r="30" spans="1:23" ht="15.75" customHeight="1"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</row>
    <row r="31" spans="1:23" ht="15.75" customHeight="1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</row>
    <row r="32" spans="1:23" ht="15.75" customHeight="1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</row>
    <row r="33" spans="2:12" ht="15.75" customHeight="1"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</row>
    <row r="34" spans="2:12" ht="15.75" customHeight="1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</row>
    <row r="35" spans="2:12" ht="15.75" customHeight="1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</row>
    <row r="36" spans="2:12" ht="15.75" customHeight="1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</row>
    <row r="37" spans="2:12" ht="15.75" customHeight="1"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</row>
    <row r="38" spans="2:12" ht="15.75" customHeight="1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</row>
    <row r="39" spans="2:12" ht="15.75" customHeight="1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</row>
    <row r="40" spans="2:12" ht="15.75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</row>
    <row r="41" spans="2:12" ht="15.75" customHeight="1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</row>
  </sheetData>
  <sheetProtection algorithmName="SHA-512" hashValue="NRRX1yJxZLuXKIehgSEdwZQJLUx6bW001OLgzy/ruHh7/rqQG4p/wyvVnSY9AlQzy8y67XPWYohL0spFX7fBaw==" saltValue="v1+Hq9phpYMJyd9yHTODfA==" spinCount="100000" sheet="1" selectLockedCells="1"/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Drop Down 3">
              <controlPr locked="0" defaultSize="0" autoLine="0" autoPict="0">
                <anchor>
                  <from>
                    <xdr:col>2</xdr:col>
                    <xdr:colOff>0</xdr:colOff>
                    <xdr:row>10</xdr:row>
                    <xdr:rowOff>9525</xdr:rowOff>
                  </from>
                  <to>
                    <xdr:col>3</xdr:col>
                    <xdr:colOff>857250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18"/>
  <sheetViews>
    <sheetView workbookViewId="0">
      <selection activeCell="E13" sqref="E13:H13"/>
    </sheetView>
  </sheetViews>
  <sheetFormatPr defaultColWidth="9.140625" defaultRowHeight="15"/>
  <cols>
    <col min="1" max="1" width="32.42578125" style="320" customWidth="1"/>
    <col min="2" max="3" width="9.140625" style="321"/>
    <col min="4" max="4" width="9.140625" style="321" hidden="1" customWidth="1"/>
    <col min="5" max="5" width="23" style="321" customWidth="1"/>
    <col min="6" max="6" width="25.85546875" style="321" customWidth="1"/>
    <col min="7" max="7" width="18.28515625" style="321" customWidth="1"/>
    <col min="8" max="8" width="16.140625" style="321" customWidth="1"/>
    <col min="9" max="9" width="9.28515625" style="321" customWidth="1"/>
    <col min="10" max="11" width="4.85546875" style="321" customWidth="1"/>
    <col min="12" max="12" width="16.140625" style="321" customWidth="1"/>
    <col min="13" max="13" width="9.28515625" style="321" customWidth="1"/>
    <col min="14" max="14" width="4.28515625" style="321" customWidth="1"/>
    <col min="15" max="16384" width="9.140625" style="321"/>
  </cols>
  <sheetData>
    <row r="1" spans="2:15" ht="106.5" customHeight="1"/>
    <row r="2" spans="2:15"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</row>
    <row r="3" spans="2:15"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</row>
    <row r="4" spans="2:15">
      <c r="B4" s="322"/>
      <c r="C4" s="322"/>
      <c r="D4" s="322"/>
      <c r="E4" s="322"/>
      <c r="F4" s="322"/>
      <c r="G4" s="322"/>
      <c r="H4" s="322"/>
      <c r="I4" s="322"/>
      <c r="J4" s="322"/>
      <c r="K4" s="324"/>
      <c r="L4" s="322"/>
      <c r="M4" s="322"/>
      <c r="N4" s="322"/>
      <c r="O4" s="322"/>
    </row>
    <row r="5" spans="2:15" ht="22.5" customHeight="1">
      <c r="B5" s="322"/>
      <c r="C5" s="326"/>
      <c r="D5" s="322"/>
      <c r="E5" s="325" t="s">
        <v>2850</v>
      </c>
      <c r="F5" s="325" t="s">
        <v>2851</v>
      </c>
      <c r="G5" s="342" t="s">
        <v>2862</v>
      </c>
      <c r="H5" s="322"/>
      <c r="I5" s="322"/>
      <c r="J5" s="322"/>
      <c r="K5" s="324"/>
      <c r="L5" s="322"/>
      <c r="M5" s="328"/>
      <c r="N5" s="322"/>
      <c r="O5" s="322"/>
    </row>
    <row r="6" spans="2:15" ht="24" customHeight="1">
      <c r="B6" s="322"/>
      <c r="C6" s="322"/>
      <c r="D6" s="349" t="b">
        <v>1</v>
      </c>
      <c r="E6" s="323" t="s">
        <v>2843</v>
      </c>
      <c r="F6" s="344" t="s">
        <v>2883</v>
      </c>
      <c r="G6" s="348" t="b">
        <v>0</v>
      </c>
      <c r="H6" s="327" t="s">
        <v>2852</v>
      </c>
      <c r="I6" s="353"/>
      <c r="J6" s="322"/>
      <c r="K6" s="324"/>
      <c r="L6" s="327" t="s">
        <v>2852</v>
      </c>
      <c r="M6" s="355"/>
      <c r="N6" s="322"/>
      <c r="O6" s="322"/>
    </row>
    <row r="7" spans="2:15" ht="24" customHeight="1">
      <c r="B7" s="322"/>
      <c r="C7" s="322"/>
      <c r="D7" s="349" t="b">
        <v>0</v>
      </c>
      <c r="E7" s="323" t="s">
        <v>2844</v>
      </c>
      <c r="F7" s="345"/>
      <c r="G7" s="348" t="b">
        <v>0</v>
      </c>
      <c r="H7" s="322"/>
      <c r="I7" s="329"/>
      <c r="J7" s="322"/>
      <c r="K7" s="324"/>
      <c r="L7" s="322"/>
      <c r="M7" s="329"/>
      <c r="N7" s="322"/>
      <c r="O7" s="322"/>
    </row>
    <row r="8" spans="2:15" ht="24" customHeight="1">
      <c r="B8" s="322"/>
      <c r="C8" s="322"/>
      <c r="D8" s="349" t="b">
        <v>0</v>
      </c>
      <c r="E8" s="323" t="s">
        <v>2845</v>
      </c>
      <c r="F8" s="347"/>
      <c r="G8" s="348" t="b">
        <v>0</v>
      </c>
      <c r="H8" s="327" t="s">
        <v>2853</v>
      </c>
      <c r="I8" s="354"/>
      <c r="J8" s="322"/>
      <c r="K8" s="324"/>
      <c r="L8" s="327" t="s">
        <v>2853</v>
      </c>
      <c r="M8" s="354"/>
      <c r="N8" s="322"/>
      <c r="O8" s="322"/>
    </row>
    <row r="9" spans="2:15" ht="24" customHeight="1">
      <c r="B9" s="322"/>
      <c r="C9" s="322"/>
      <c r="D9" s="349" t="b">
        <v>0</v>
      </c>
      <c r="E9" s="323" t="s">
        <v>2846</v>
      </c>
      <c r="F9" s="346"/>
      <c r="G9" s="348" t="b">
        <v>0</v>
      </c>
      <c r="H9" s="322"/>
      <c r="I9" s="322"/>
      <c r="J9" s="322"/>
      <c r="K9" s="324"/>
      <c r="L9" s="322"/>
      <c r="M9" s="322"/>
      <c r="N9" s="322"/>
      <c r="O9" s="322"/>
    </row>
    <row r="10" spans="2:15" ht="24" customHeight="1">
      <c r="B10" s="322"/>
      <c r="C10" s="322"/>
      <c r="D10" s="349" t="b">
        <v>0</v>
      </c>
      <c r="E10" s="323" t="s">
        <v>2847</v>
      </c>
      <c r="F10" s="347"/>
      <c r="G10" s="348" t="b">
        <v>0</v>
      </c>
      <c r="H10" s="322"/>
      <c r="I10" s="322"/>
      <c r="J10" s="322"/>
      <c r="K10" s="322"/>
      <c r="L10" s="322"/>
      <c r="M10" s="322"/>
      <c r="N10" s="322"/>
      <c r="O10" s="322"/>
    </row>
    <row r="11" spans="2:15">
      <c r="B11" s="322"/>
      <c r="C11" s="322"/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</row>
    <row r="12" spans="2:15" ht="15.75" thickBot="1">
      <c r="B12" s="322"/>
      <c r="C12" s="322"/>
      <c r="D12" s="322"/>
      <c r="E12" s="324"/>
      <c r="F12" s="324"/>
      <c r="G12" s="324"/>
      <c r="H12" s="324"/>
      <c r="I12" s="322"/>
      <c r="J12" s="343" t="s">
        <v>2863</v>
      </c>
      <c r="K12" s="322"/>
      <c r="L12" s="322"/>
      <c r="M12" s="322"/>
      <c r="N12" s="322"/>
      <c r="O12" s="322"/>
    </row>
    <row r="13" spans="2:15" ht="99.75" customHeight="1" thickBot="1">
      <c r="B13" s="322"/>
      <c r="C13" s="332" t="s">
        <v>2855</v>
      </c>
      <c r="D13" s="322"/>
      <c r="E13" s="437" t="s">
        <v>2854</v>
      </c>
      <c r="F13" s="438"/>
      <c r="G13" s="438"/>
      <c r="H13" s="439"/>
      <c r="I13" s="331"/>
      <c r="J13" s="362" t="s">
        <v>2881</v>
      </c>
      <c r="K13" s="352"/>
      <c r="L13" s="352"/>
      <c r="M13" s="352"/>
      <c r="N13" s="322"/>
      <c r="O13" s="322"/>
    </row>
    <row r="14" spans="2:15" ht="15" customHeight="1" thickBot="1">
      <c r="B14" s="322"/>
      <c r="C14" s="322"/>
      <c r="D14" s="322"/>
      <c r="E14" s="322"/>
      <c r="F14" s="322"/>
      <c r="G14" s="322"/>
      <c r="H14" s="322"/>
      <c r="I14" s="322"/>
      <c r="J14" s="343" t="s">
        <v>2864</v>
      </c>
      <c r="K14" s="322"/>
      <c r="L14" s="322"/>
      <c r="M14" s="322"/>
      <c r="N14" s="322"/>
      <c r="O14" s="322"/>
    </row>
    <row r="15" spans="2:15" ht="96.75" customHeight="1" thickBot="1">
      <c r="B15" s="322"/>
      <c r="C15" s="333" t="s">
        <v>2856</v>
      </c>
      <c r="D15" s="322"/>
      <c r="E15" s="437" t="s">
        <v>2945</v>
      </c>
      <c r="F15" s="438"/>
      <c r="G15" s="438"/>
      <c r="H15" s="439"/>
      <c r="I15" s="322"/>
      <c r="J15" s="362" t="s">
        <v>2881</v>
      </c>
      <c r="K15" s="351"/>
      <c r="L15" s="351"/>
      <c r="M15" s="351"/>
      <c r="N15" s="322"/>
      <c r="O15" s="322"/>
    </row>
    <row r="16" spans="2:15" ht="15" customHeight="1">
      <c r="B16" s="322"/>
      <c r="C16" s="322"/>
      <c r="D16" s="322"/>
      <c r="E16" s="322"/>
      <c r="F16" s="322"/>
      <c r="G16" s="322"/>
      <c r="H16" s="322"/>
      <c r="I16" s="322"/>
      <c r="J16" s="343" t="s">
        <v>2865</v>
      </c>
      <c r="K16" s="322"/>
      <c r="L16" s="322"/>
      <c r="M16" s="322"/>
      <c r="N16" s="322"/>
      <c r="O16" s="322"/>
    </row>
    <row r="17" spans="2:15" ht="95.25" customHeight="1">
      <c r="B17" s="322"/>
      <c r="C17" s="322"/>
      <c r="D17" s="322"/>
      <c r="E17" s="322"/>
      <c r="F17" s="322"/>
      <c r="G17" s="322"/>
      <c r="H17" s="322"/>
      <c r="I17" s="322"/>
      <c r="J17" s="363" t="s">
        <v>2882</v>
      </c>
      <c r="K17" s="350"/>
      <c r="L17" s="350"/>
      <c r="M17" s="350"/>
      <c r="N17" s="322"/>
      <c r="O17" s="322"/>
    </row>
    <row r="18" spans="2:15">
      <c r="B18" s="322"/>
      <c r="C18" s="322"/>
      <c r="D18" s="322"/>
      <c r="E18" s="322"/>
      <c r="F18" s="322"/>
      <c r="G18" s="322"/>
      <c r="H18" s="322"/>
      <c r="I18" s="322"/>
      <c r="J18" s="322"/>
      <c r="K18" s="322"/>
      <c r="L18" s="322"/>
      <c r="M18" s="322"/>
      <c r="N18" s="322"/>
      <c r="O18" s="322"/>
    </row>
  </sheetData>
  <sheetProtection sheet="1" objects="1" scenarios="1" formatCells="0" selectLockedCells="1"/>
  <mergeCells count="2">
    <mergeCell ref="E13:H13"/>
    <mergeCell ref="E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2</xdr:col>
                    <xdr:colOff>95250</xdr:colOff>
                    <xdr:row>5</xdr:row>
                    <xdr:rowOff>9525</xdr:rowOff>
                  </from>
                  <to>
                    <xdr:col>2</xdr:col>
                    <xdr:colOff>400050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2</xdr:col>
                    <xdr:colOff>95250</xdr:colOff>
                    <xdr:row>6</xdr:row>
                    <xdr:rowOff>9525</xdr:rowOff>
                  </from>
                  <to>
                    <xdr:col>2</xdr:col>
                    <xdr:colOff>400050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defaultSize="0" autoFill="0" autoLine="0" autoPict="0">
                <anchor moveWithCells="1">
                  <from>
                    <xdr:col>2</xdr:col>
                    <xdr:colOff>95250</xdr:colOff>
                    <xdr:row>7</xdr:row>
                    <xdr:rowOff>9525</xdr:rowOff>
                  </from>
                  <to>
                    <xdr:col>2</xdr:col>
                    <xdr:colOff>400050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defaultSize="0" autoFill="0" autoLine="0" autoPict="0">
                <anchor moveWithCells="1">
                  <from>
                    <xdr:col>2</xdr:col>
                    <xdr:colOff>95250</xdr:colOff>
                    <xdr:row>8</xdr:row>
                    <xdr:rowOff>9525</xdr:rowOff>
                  </from>
                  <to>
                    <xdr:col>2</xdr:col>
                    <xdr:colOff>400050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Check Box 5">
              <controlPr defaultSize="0" autoFill="0" autoLine="0" autoPict="0">
                <anchor moveWithCells="1">
                  <from>
                    <xdr:col>2</xdr:col>
                    <xdr:colOff>95250</xdr:colOff>
                    <xdr:row>9</xdr:row>
                    <xdr:rowOff>9525</xdr:rowOff>
                  </from>
                  <to>
                    <xdr:col>2</xdr:col>
                    <xdr:colOff>400050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Check Box 6">
              <controlPr defaultSize="0" autoFill="0" autoLine="0" autoPict="0">
                <anchor moveWithCells="1">
                  <from>
                    <xdr:col>6</xdr:col>
                    <xdr:colOff>95250</xdr:colOff>
                    <xdr:row>5</xdr:row>
                    <xdr:rowOff>9525</xdr:rowOff>
                  </from>
                  <to>
                    <xdr:col>6</xdr:col>
                    <xdr:colOff>400050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Check Box 7">
              <controlPr defaultSize="0" autoFill="0" autoLine="0" autoPict="0">
                <anchor moveWithCells="1">
                  <from>
                    <xdr:col>6</xdr:col>
                    <xdr:colOff>95250</xdr:colOff>
                    <xdr:row>6</xdr:row>
                    <xdr:rowOff>9525</xdr:rowOff>
                  </from>
                  <to>
                    <xdr:col>6</xdr:col>
                    <xdr:colOff>400050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Check Box 8">
              <controlPr defaultSize="0" autoFill="0" autoLine="0" autoPict="0">
                <anchor moveWithCells="1">
                  <from>
                    <xdr:col>6</xdr:col>
                    <xdr:colOff>95250</xdr:colOff>
                    <xdr:row>7</xdr:row>
                    <xdr:rowOff>9525</xdr:rowOff>
                  </from>
                  <to>
                    <xdr:col>6</xdr:col>
                    <xdr:colOff>400050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Check Box 9">
              <controlPr defaultSize="0" autoFill="0" autoLine="0" autoPict="0">
                <anchor moveWithCells="1">
                  <from>
                    <xdr:col>6</xdr:col>
                    <xdr:colOff>95250</xdr:colOff>
                    <xdr:row>8</xdr:row>
                    <xdr:rowOff>9525</xdr:rowOff>
                  </from>
                  <to>
                    <xdr:col>6</xdr:col>
                    <xdr:colOff>400050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Check Box 10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9525</xdr:rowOff>
                  </from>
                  <to>
                    <xdr:col>6</xdr:col>
                    <xdr:colOff>400050</xdr:colOff>
                    <xdr:row>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90"/>
  <sheetViews>
    <sheetView showGridLines="0" showRowColHeaders="0" showRuler="0" view="pageLayout" zoomScale="180" zoomScaleNormal="100" zoomScalePageLayoutView="180" workbookViewId="0">
      <selection activeCell="E9" sqref="E9"/>
    </sheetView>
  </sheetViews>
  <sheetFormatPr defaultRowHeight="15"/>
  <cols>
    <col min="1" max="1" width="6.85546875" style="319" customWidth="1"/>
    <col min="2" max="2" width="7.42578125" style="319" customWidth="1"/>
    <col min="3" max="3" width="14.42578125" style="319" customWidth="1"/>
    <col min="4" max="4" width="9.140625" style="319" customWidth="1"/>
    <col min="5" max="6" width="9.140625" style="364" customWidth="1"/>
    <col min="7" max="8" width="9.140625" style="364"/>
    <col min="9" max="9" width="5" style="319" customWidth="1"/>
    <col min="10" max="10" width="6" style="319" customWidth="1"/>
    <col min="11" max="11" width="5" style="319" customWidth="1"/>
  </cols>
  <sheetData>
    <row r="1" spans="1:11">
      <c r="B1"/>
      <c r="C1"/>
      <c r="D1"/>
      <c r="E1" s="330"/>
      <c r="F1" s="330"/>
      <c r="G1" s="330"/>
      <c r="H1" s="330"/>
      <c r="I1"/>
      <c r="J1"/>
      <c r="K1"/>
    </row>
    <row r="2" spans="1:11">
      <c r="A2"/>
      <c r="B2"/>
      <c r="C2"/>
      <c r="D2"/>
      <c r="E2" s="330"/>
      <c r="F2" s="330"/>
      <c r="G2" s="330"/>
      <c r="H2" s="330"/>
      <c r="I2"/>
      <c r="J2"/>
      <c r="K2"/>
    </row>
    <row r="3" spans="1:11">
      <c r="A3"/>
      <c r="B3"/>
      <c r="C3"/>
      <c r="D3"/>
      <c r="E3" s="330"/>
      <c r="F3" s="330"/>
      <c r="G3" s="330"/>
      <c r="H3" s="330"/>
      <c r="I3"/>
      <c r="J3"/>
      <c r="K3"/>
    </row>
    <row r="4" spans="1:11">
      <c r="A4"/>
      <c r="B4"/>
      <c r="C4"/>
      <c r="D4"/>
      <c r="E4" s="330"/>
      <c r="F4" s="330"/>
      <c r="G4" s="330"/>
      <c r="H4" s="330"/>
      <c r="I4"/>
      <c r="J4"/>
      <c r="K4"/>
    </row>
    <row r="5" spans="1:11">
      <c r="A5"/>
      <c r="B5"/>
      <c r="C5"/>
      <c r="D5"/>
      <c r="E5" s="330"/>
      <c r="F5" s="330"/>
      <c r="G5" s="330"/>
      <c r="H5" s="330"/>
      <c r="I5"/>
      <c r="J5"/>
      <c r="K5"/>
    </row>
    <row r="6" spans="1:11">
      <c r="A6"/>
      <c r="B6"/>
      <c r="C6"/>
      <c r="D6"/>
      <c r="E6" s="330"/>
      <c r="F6" s="330"/>
      <c r="G6" s="330"/>
      <c r="H6" s="330"/>
      <c r="I6"/>
      <c r="J6"/>
      <c r="K6"/>
    </row>
    <row r="7" spans="1:11">
      <c r="A7"/>
      <c r="B7"/>
      <c r="C7"/>
      <c r="D7"/>
      <c r="E7" s="330"/>
      <c r="F7" s="330"/>
      <c r="G7" s="330"/>
      <c r="H7" s="330"/>
      <c r="I7"/>
      <c r="J7"/>
      <c r="K7"/>
    </row>
    <row r="8" spans="1:11">
      <c r="A8"/>
      <c r="B8"/>
      <c r="C8"/>
      <c r="D8"/>
      <c r="E8" s="330"/>
      <c r="F8" s="330"/>
      <c r="G8" s="330"/>
      <c r="H8" s="330"/>
      <c r="I8"/>
      <c r="J8"/>
      <c r="K8"/>
    </row>
    <row r="9" spans="1:11">
      <c r="A9"/>
      <c r="B9"/>
      <c r="C9"/>
      <c r="D9"/>
      <c r="E9" s="330"/>
      <c r="F9" s="330"/>
      <c r="G9" s="330"/>
      <c r="H9" s="330"/>
      <c r="I9"/>
      <c r="J9"/>
      <c r="K9"/>
    </row>
    <row r="10" spans="1:11" ht="15" customHeight="1">
      <c r="A10"/>
      <c r="B10"/>
      <c r="C10"/>
      <c r="D10"/>
      <c r="E10" s="330"/>
      <c r="F10" s="330"/>
      <c r="G10" s="330"/>
      <c r="H10" s="330"/>
      <c r="I10"/>
      <c r="J10"/>
      <c r="K10"/>
    </row>
    <row r="11" spans="1:11" ht="15" customHeight="1">
      <c r="A11" s="456" t="s">
        <v>2925</v>
      </c>
      <c r="B11" s="456"/>
      <c r="C11" s="456"/>
      <c r="D11" s="456"/>
      <c r="E11" s="456"/>
      <c r="F11" s="456"/>
      <c r="G11" s="456"/>
      <c r="H11" s="456"/>
      <c r="I11" s="456"/>
      <c r="J11" s="456"/>
      <c r="K11" s="456"/>
    </row>
    <row r="12" spans="1:11" ht="15" customHeight="1">
      <c r="A12" s="456"/>
      <c r="B12" s="456"/>
      <c r="C12" s="456"/>
      <c r="D12" s="456"/>
      <c r="E12" s="456"/>
      <c r="F12" s="456"/>
      <c r="G12" s="456"/>
      <c r="H12" s="456"/>
      <c r="I12" s="456"/>
      <c r="J12" s="456"/>
      <c r="K12" s="456"/>
    </row>
    <row r="13" spans="1:11">
      <c r="A13" s="449" t="s">
        <v>2884</v>
      </c>
      <c r="B13" s="450"/>
      <c r="C13" s="450"/>
      <c r="D13" s="450"/>
      <c r="E13" s="450"/>
      <c r="F13" s="450"/>
      <c r="G13" s="450"/>
      <c r="H13" s="450"/>
      <c r="I13" s="450"/>
      <c r="J13" s="450"/>
    </row>
    <row r="14" spans="1:11">
      <c r="A14" s="450"/>
      <c r="B14" s="450"/>
      <c r="C14" s="450"/>
      <c r="D14" s="450"/>
      <c r="E14" s="450"/>
      <c r="F14" s="450"/>
      <c r="G14" s="450"/>
      <c r="H14" s="450"/>
      <c r="I14" s="450"/>
      <c r="J14" s="450"/>
    </row>
    <row r="15" spans="1:11">
      <c r="A15" s="450"/>
      <c r="B15" s="450"/>
      <c r="C15" s="450"/>
      <c r="D15" s="450"/>
      <c r="E15" s="450"/>
      <c r="F15" s="450"/>
      <c r="G15" s="450"/>
      <c r="H15" s="450"/>
      <c r="I15" s="450"/>
      <c r="J15" s="450"/>
    </row>
    <row r="16" spans="1:11">
      <c r="A16" s="450"/>
      <c r="B16" s="450"/>
      <c r="C16" s="450"/>
      <c r="D16" s="450"/>
      <c r="E16" s="450"/>
      <c r="F16" s="450"/>
      <c r="G16" s="450"/>
      <c r="H16" s="450"/>
      <c r="I16" s="450"/>
      <c r="J16" s="450"/>
    </row>
    <row r="17" spans="1:11">
      <c r="A17" s="450"/>
      <c r="B17" s="450"/>
      <c r="C17" s="450"/>
      <c r="D17" s="450"/>
      <c r="E17" s="450"/>
      <c r="F17" s="450"/>
      <c r="G17" s="450"/>
      <c r="H17" s="450"/>
      <c r="I17" s="450"/>
      <c r="J17" s="450"/>
    </row>
    <row r="18" spans="1:11">
      <c r="A18" s="453" t="s">
        <v>2901</v>
      </c>
      <c r="B18" s="455"/>
      <c r="C18" s="455"/>
      <c r="D18" s="455"/>
      <c r="E18" s="455"/>
      <c r="F18" s="455"/>
      <c r="G18" s="455"/>
      <c r="H18" s="455"/>
      <c r="I18" s="455"/>
      <c r="J18" s="455"/>
      <c r="K18" s="455"/>
    </row>
    <row r="19" spans="1:11">
      <c r="A19" s="454" t="s">
        <v>2895</v>
      </c>
      <c r="B19" s="444"/>
      <c r="C19" s="444"/>
      <c r="D19" s="444"/>
      <c r="E19" s="444"/>
      <c r="F19" s="444"/>
      <c r="G19" s="444"/>
      <c r="H19" s="444"/>
      <c r="I19" s="444"/>
      <c r="J19" s="444"/>
      <c r="K19" s="444"/>
    </row>
    <row r="20" spans="1:11">
      <c r="A20" s="442" t="s">
        <v>2905</v>
      </c>
      <c r="B20" s="442"/>
      <c r="C20" s="442"/>
      <c r="D20" s="442"/>
      <c r="E20" s="442"/>
      <c r="F20" s="442"/>
      <c r="G20" s="442"/>
      <c r="H20" s="442"/>
      <c r="I20" s="442"/>
      <c r="J20" s="442"/>
      <c r="K20" s="442"/>
    </row>
    <row r="21" spans="1:11">
      <c r="A21" s="448" t="s">
        <v>2896</v>
      </c>
      <c r="B21" s="442"/>
      <c r="C21" s="442"/>
      <c r="D21" s="442"/>
      <c r="E21" s="442"/>
      <c r="F21" s="442"/>
      <c r="G21" s="442"/>
      <c r="H21" s="442"/>
      <c r="I21" s="442"/>
      <c r="J21" s="442"/>
      <c r="K21" s="442"/>
    </row>
    <row r="22" spans="1:11">
      <c r="A22" s="442" t="s">
        <v>2923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</row>
    <row r="23" spans="1:11">
      <c r="A23" s="417"/>
      <c r="B23" s="417"/>
      <c r="C23" s="417"/>
      <c r="D23" s="417"/>
      <c r="E23" s="365"/>
      <c r="F23" s="365"/>
      <c r="G23" s="365"/>
      <c r="H23" s="365"/>
      <c r="I23" s="417"/>
      <c r="J23" s="417"/>
      <c r="K23" s="417"/>
    </row>
    <row r="24" spans="1:11">
      <c r="A24" s="453" t="s">
        <v>2902</v>
      </c>
      <c r="B24" s="455"/>
      <c r="C24" s="455"/>
      <c r="D24" s="455"/>
      <c r="E24" s="455"/>
      <c r="F24" s="455"/>
      <c r="G24" s="455"/>
      <c r="H24" s="455"/>
      <c r="I24" s="455"/>
      <c r="J24" s="455"/>
      <c r="K24" s="455"/>
    </row>
    <row r="25" spans="1:11">
      <c r="A25" s="454" t="s">
        <v>2895</v>
      </c>
      <c r="B25" s="444"/>
      <c r="C25" s="444"/>
      <c r="D25" s="444"/>
      <c r="E25" s="444"/>
      <c r="F25" s="444"/>
      <c r="G25" s="444"/>
      <c r="H25" s="444"/>
      <c r="I25" s="444"/>
      <c r="J25" s="444"/>
      <c r="K25" s="444"/>
    </row>
    <row r="26" spans="1:11">
      <c r="A26" s="442" t="s">
        <v>2906</v>
      </c>
      <c r="B26" s="442"/>
      <c r="C26" s="442"/>
      <c r="D26" s="442"/>
      <c r="E26" s="442"/>
      <c r="F26" s="442"/>
      <c r="G26" s="442"/>
      <c r="H26" s="442"/>
      <c r="I26" s="442"/>
      <c r="J26" s="442"/>
      <c r="K26" s="442"/>
    </row>
    <row r="27" spans="1:11">
      <c r="A27" s="448" t="s">
        <v>2907</v>
      </c>
      <c r="B27" s="442"/>
      <c r="C27" s="442"/>
      <c r="D27" s="442"/>
      <c r="E27" s="442"/>
      <c r="F27" s="442"/>
      <c r="G27" s="442"/>
      <c r="H27" s="442"/>
      <c r="I27" s="442"/>
      <c r="J27" s="442"/>
      <c r="K27" s="442"/>
    </row>
    <row r="28" spans="1:11">
      <c r="A28" s="442" t="s">
        <v>2923</v>
      </c>
      <c r="B28" s="442"/>
      <c r="C28" s="442"/>
      <c r="D28" s="442"/>
      <c r="E28" s="442"/>
      <c r="F28" s="442"/>
      <c r="G28" s="442"/>
      <c r="H28" s="442"/>
      <c r="I28" s="442"/>
      <c r="J28" s="442"/>
      <c r="K28" s="442"/>
    </row>
    <row r="29" spans="1:11">
      <c r="A29" s="417"/>
      <c r="B29" s="417"/>
      <c r="C29" s="417"/>
      <c r="D29" s="417"/>
      <c r="E29" s="365"/>
      <c r="F29" s="365"/>
      <c r="G29" s="365"/>
      <c r="H29" s="365"/>
      <c r="I29" s="417"/>
      <c r="J29" s="417"/>
      <c r="K29" s="417"/>
    </row>
    <row r="30" spans="1:11">
      <c r="A30" s="453" t="s">
        <v>2904</v>
      </c>
      <c r="B30" s="455"/>
      <c r="C30" s="455"/>
      <c r="D30" s="455"/>
      <c r="E30" s="455"/>
      <c r="F30" s="455"/>
      <c r="G30" s="455"/>
      <c r="H30" s="455"/>
      <c r="I30" s="455"/>
      <c r="J30" s="455"/>
      <c r="K30" s="455"/>
    </row>
    <row r="31" spans="1:11">
      <c r="A31" s="454" t="s">
        <v>2908</v>
      </c>
      <c r="B31" s="444"/>
      <c r="C31" s="444"/>
      <c r="D31" s="444"/>
      <c r="E31" s="444"/>
      <c r="F31" s="444"/>
      <c r="G31" s="444"/>
      <c r="H31" s="444"/>
      <c r="I31" s="444"/>
      <c r="J31" s="444"/>
      <c r="K31" s="444"/>
    </row>
    <row r="32" spans="1:11">
      <c r="A32" s="442" t="s">
        <v>2909</v>
      </c>
      <c r="B32" s="442"/>
      <c r="C32" s="442"/>
      <c r="D32" s="442"/>
      <c r="E32" s="442"/>
      <c r="F32" s="442"/>
      <c r="G32" s="442"/>
      <c r="H32" s="442"/>
      <c r="I32" s="442"/>
      <c r="J32" s="442"/>
      <c r="K32" s="442"/>
    </row>
    <row r="33" spans="1:11">
      <c r="A33" s="448" t="s">
        <v>2910</v>
      </c>
      <c r="B33" s="442"/>
      <c r="C33" s="442"/>
      <c r="D33" s="442"/>
      <c r="E33" s="442"/>
      <c r="F33" s="442"/>
      <c r="G33" s="442"/>
      <c r="H33" s="442"/>
      <c r="I33" s="442"/>
      <c r="J33" s="442"/>
      <c r="K33" s="442"/>
    </row>
    <row r="34" spans="1:11">
      <c r="A34" s="442" t="s">
        <v>2911</v>
      </c>
      <c r="B34" s="442"/>
      <c r="C34" s="442"/>
      <c r="D34" s="442"/>
      <c r="E34" s="442"/>
      <c r="F34" s="442"/>
      <c r="G34" s="442"/>
      <c r="H34" s="442"/>
      <c r="I34" s="442"/>
      <c r="J34" s="442"/>
      <c r="K34" s="442"/>
    </row>
    <row r="35" spans="1:11">
      <c r="A35" s="417"/>
      <c r="B35" s="417"/>
      <c r="C35" s="417"/>
      <c r="D35" s="417"/>
      <c r="E35" s="365"/>
      <c r="F35" s="365"/>
      <c r="G35" s="365"/>
      <c r="H35" s="365"/>
      <c r="I35" s="417"/>
      <c r="J35" s="417"/>
      <c r="K35" s="417"/>
    </row>
    <row r="36" spans="1:11">
      <c r="A36" s="453" t="s">
        <v>2903</v>
      </c>
      <c r="B36" s="455"/>
      <c r="C36" s="455"/>
      <c r="D36" s="455"/>
      <c r="E36" s="455"/>
      <c r="F36" s="455"/>
      <c r="G36" s="455"/>
      <c r="H36" s="455"/>
      <c r="I36" s="455"/>
      <c r="J36" s="455"/>
      <c r="K36" s="455"/>
    </row>
    <row r="37" spans="1:11">
      <c r="A37" s="454" t="s">
        <v>2908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</row>
    <row r="38" spans="1:11">
      <c r="A38" s="442" t="s">
        <v>2912</v>
      </c>
      <c r="B38" s="442"/>
      <c r="C38" s="442"/>
      <c r="D38" s="442"/>
      <c r="E38" s="442"/>
      <c r="F38" s="442"/>
      <c r="G38" s="442"/>
      <c r="H38" s="442"/>
      <c r="I38" s="442"/>
      <c r="J38" s="442"/>
      <c r="K38" s="442"/>
    </row>
    <row r="39" spans="1:11">
      <c r="A39" s="448" t="s">
        <v>2911</v>
      </c>
      <c r="B39" s="442"/>
      <c r="C39" s="442"/>
      <c r="D39" s="442"/>
      <c r="E39" s="442"/>
      <c r="F39" s="442"/>
      <c r="G39" s="442"/>
      <c r="H39" s="442"/>
      <c r="I39" s="442"/>
      <c r="J39" s="442"/>
      <c r="K39" s="442"/>
    </row>
    <row r="40" spans="1:11">
      <c r="A40" s="417"/>
      <c r="B40" s="417"/>
      <c r="C40" s="417"/>
      <c r="D40" s="417"/>
      <c r="E40" s="365"/>
      <c r="F40" s="365"/>
      <c r="G40" s="365"/>
      <c r="H40" s="365"/>
      <c r="I40" s="417"/>
      <c r="J40" s="417"/>
      <c r="K40" s="417"/>
    </row>
    <row r="41" spans="1:11">
      <c r="A41" s="453" t="s">
        <v>2893</v>
      </c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1:11">
      <c r="A42" s="454" t="s">
        <v>2885</v>
      </c>
      <c r="B42" s="444"/>
      <c r="C42" s="444"/>
      <c r="D42" s="444"/>
      <c r="E42" s="444"/>
      <c r="F42" s="444"/>
      <c r="G42" s="444"/>
      <c r="H42" s="444"/>
      <c r="I42" s="444"/>
      <c r="J42" s="444"/>
      <c r="K42" s="444"/>
    </row>
    <row r="43" spans="1:11">
      <c r="A43" s="442" t="s">
        <v>2913</v>
      </c>
      <c r="B43" s="442"/>
      <c r="C43" s="442"/>
      <c r="D43" s="442"/>
      <c r="E43" s="442"/>
      <c r="F43" s="442"/>
      <c r="G43" s="442"/>
      <c r="H43" s="442"/>
      <c r="I43" s="442"/>
      <c r="J43" s="442"/>
      <c r="K43" s="442"/>
    </row>
    <row r="44" spans="1:11">
      <c r="A44" s="448" t="s">
        <v>2914</v>
      </c>
      <c r="B44" s="442"/>
      <c r="C44" s="442"/>
      <c r="D44" s="442"/>
      <c r="E44" s="442"/>
      <c r="F44" s="442"/>
      <c r="G44" s="442"/>
      <c r="H44" s="442"/>
      <c r="I44" s="442"/>
      <c r="J44" s="442"/>
      <c r="K44" s="442"/>
    </row>
    <row r="45" spans="1:11">
      <c r="A45" s="442" t="s">
        <v>2915</v>
      </c>
      <c r="B45" s="442"/>
      <c r="C45" s="442"/>
      <c r="D45" s="442"/>
      <c r="E45" s="442"/>
      <c r="F45" s="442"/>
      <c r="G45" s="442"/>
      <c r="H45" s="442"/>
      <c r="I45" s="442"/>
      <c r="J45" s="442"/>
      <c r="K45" s="442"/>
    </row>
    <row r="46" spans="1:11">
      <c r="A46" s="448" t="s">
        <v>2916</v>
      </c>
      <c r="B46" s="442"/>
      <c r="C46" s="442"/>
      <c r="D46" s="442"/>
      <c r="E46" s="442"/>
      <c r="F46" s="442"/>
      <c r="G46" s="442"/>
      <c r="H46" s="442"/>
      <c r="I46" s="442"/>
      <c r="J46" s="442"/>
      <c r="K46" s="442"/>
    </row>
    <row r="47" spans="1:11">
      <c r="A47" s="442" t="s">
        <v>2917</v>
      </c>
      <c r="B47" s="442"/>
      <c r="C47" s="442"/>
      <c r="D47" s="442"/>
      <c r="E47" s="442"/>
      <c r="F47" s="442"/>
      <c r="G47" s="442"/>
      <c r="H47" s="442"/>
      <c r="I47" s="442"/>
      <c r="J47" s="442"/>
      <c r="K47" s="442"/>
    </row>
    <row r="48" spans="1:11">
      <c r="A48" s="417"/>
      <c r="B48" s="417"/>
      <c r="C48" s="417"/>
      <c r="D48" s="417"/>
      <c r="E48" s="365"/>
      <c r="F48" s="365"/>
      <c r="G48" s="365"/>
      <c r="H48" s="365"/>
      <c r="I48" s="417"/>
      <c r="J48" s="417"/>
      <c r="K48" s="417"/>
    </row>
    <row r="60" spans="1:11">
      <c r="A60" s="453" t="s">
        <v>2894</v>
      </c>
      <c r="B60" s="455"/>
      <c r="C60" s="455"/>
      <c r="D60" s="455"/>
      <c r="E60" s="455"/>
      <c r="F60" s="455"/>
      <c r="G60" s="455"/>
      <c r="H60" s="455"/>
      <c r="I60" s="455"/>
      <c r="J60" s="455"/>
      <c r="K60" s="455"/>
    </row>
    <row r="61" spans="1:11">
      <c r="A61" s="454" t="s">
        <v>2895</v>
      </c>
      <c r="B61" s="444"/>
      <c r="C61" s="444"/>
      <c r="D61" s="444"/>
      <c r="E61" s="444"/>
      <c r="F61" s="444"/>
      <c r="G61" s="444"/>
      <c r="H61" s="444"/>
      <c r="I61" s="444"/>
      <c r="J61" s="444"/>
      <c r="K61" s="444"/>
    </row>
    <row r="62" spans="1:11">
      <c r="A62" s="442" t="s">
        <v>2906</v>
      </c>
      <c r="B62" s="442"/>
      <c r="C62" s="442"/>
      <c r="D62" s="442"/>
      <c r="E62" s="442"/>
      <c r="F62" s="442"/>
      <c r="G62" s="442"/>
      <c r="H62" s="442"/>
      <c r="I62" s="442"/>
      <c r="J62" s="442"/>
      <c r="K62" s="442"/>
    </row>
    <row r="63" spans="1:11">
      <c r="A63" s="448" t="s">
        <v>2907</v>
      </c>
      <c r="B63" s="442"/>
      <c r="C63" s="442"/>
      <c r="D63" s="442"/>
      <c r="E63" s="442"/>
      <c r="F63" s="442"/>
      <c r="G63" s="442"/>
      <c r="H63" s="442"/>
      <c r="I63" s="442"/>
      <c r="J63" s="442"/>
      <c r="K63" s="442"/>
    </row>
    <row r="64" spans="1:11">
      <c r="A64" s="442" t="s">
        <v>2918</v>
      </c>
      <c r="B64" s="442"/>
      <c r="C64" s="442"/>
      <c r="D64" s="442"/>
      <c r="E64" s="442"/>
      <c r="F64" s="442"/>
      <c r="G64" s="442"/>
      <c r="H64" s="442"/>
      <c r="I64" s="442"/>
      <c r="J64" s="442"/>
      <c r="K64" s="442"/>
    </row>
    <row r="65" spans="1:11">
      <c r="A65" s="417"/>
      <c r="B65" s="417"/>
      <c r="C65" s="417"/>
      <c r="D65" s="417"/>
      <c r="E65" s="365"/>
      <c r="F65" s="365"/>
      <c r="G65" s="365"/>
      <c r="H65" s="365"/>
      <c r="I65" s="417"/>
      <c r="J65" s="417"/>
      <c r="K65" s="417"/>
    </row>
    <row r="66" spans="1:11">
      <c r="A66" s="453" t="s">
        <v>2842</v>
      </c>
      <c r="B66" s="455"/>
      <c r="C66" s="455"/>
      <c r="D66" s="455"/>
      <c r="E66" s="455"/>
      <c r="F66" s="455"/>
      <c r="G66" s="455"/>
      <c r="H66" s="455"/>
      <c r="I66" s="455"/>
      <c r="J66" s="455"/>
      <c r="K66" s="455"/>
    </row>
    <row r="67" spans="1:11">
      <c r="A67" s="454" t="s">
        <v>2908</v>
      </c>
      <c r="B67" s="444"/>
      <c r="C67" s="444"/>
      <c r="D67" s="444"/>
      <c r="E67" s="444"/>
      <c r="F67" s="444"/>
      <c r="G67" s="444"/>
      <c r="H67" s="444"/>
      <c r="I67" s="444"/>
      <c r="J67" s="444"/>
      <c r="K67" s="444"/>
    </row>
    <row r="68" spans="1:11">
      <c r="A68" s="442" t="s">
        <v>2909</v>
      </c>
      <c r="B68" s="442"/>
      <c r="C68" s="442"/>
      <c r="D68" s="442"/>
      <c r="E68" s="442"/>
      <c r="F68" s="442"/>
      <c r="G68" s="442"/>
      <c r="H68" s="442"/>
      <c r="I68" s="442"/>
      <c r="J68" s="442"/>
      <c r="K68" s="442"/>
    </row>
    <row r="69" spans="1:11">
      <c r="A69" s="448" t="s">
        <v>2910</v>
      </c>
      <c r="B69" s="442"/>
      <c r="C69" s="442"/>
      <c r="D69" s="442"/>
      <c r="E69" s="442"/>
      <c r="F69" s="442"/>
      <c r="G69" s="442"/>
      <c r="H69" s="442"/>
      <c r="I69" s="442"/>
      <c r="J69" s="442"/>
      <c r="K69" s="442"/>
    </row>
    <row r="70" spans="1:11">
      <c r="A70" s="442" t="s">
        <v>2911</v>
      </c>
      <c r="B70" s="442"/>
      <c r="C70" s="442"/>
      <c r="D70" s="442"/>
      <c r="E70" s="442"/>
      <c r="F70" s="442"/>
      <c r="G70" s="442"/>
      <c r="H70" s="442"/>
      <c r="I70" s="442"/>
      <c r="J70" s="442"/>
      <c r="K70" s="442"/>
    </row>
    <row r="71" spans="1:11">
      <c r="A71" s="417"/>
      <c r="B71" s="417"/>
      <c r="C71" s="417"/>
      <c r="D71" s="417"/>
      <c r="E71" s="365"/>
      <c r="F71" s="365"/>
      <c r="G71" s="365"/>
      <c r="H71" s="365"/>
      <c r="I71" s="417"/>
      <c r="J71" s="417"/>
      <c r="K71" s="417"/>
    </row>
    <row r="72" spans="1:11">
      <c r="A72" s="449" t="s">
        <v>2897</v>
      </c>
      <c r="B72" s="450"/>
      <c r="C72" s="450"/>
      <c r="D72" s="450"/>
      <c r="E72" s="450"/>
      <c r="F72" s="450"/>
      <c r="G72" s="450"/>
      <c r="H72" s="450"/>
      <c r="I72" s="450"/>
      <c r="J72" s="450"/>
      <c r="K72" s="450"/>
    </row>
    <row r="73" spans="1:11">
      <c r="A73" s="450"/>
      <c r="B73" s="450"/>
      <c r="C73" s="450"/>
      <c r="D73" s="450"/>
      <c r="E73" s="450"/>
      <c r="F73" s="450"/>
      <c r="G73" s="450"/>
      <c r="H73" s="450"/>
      <c r="I73" s="450"/>
      <c r="J73" s="450"/>
      <c r="K73" s="450"/>
    </row>
    <row r="74" spans="1:11">
      <c r="A74" s="450"/>
      <c r="B74" s="450"/>
      <c r="C74" s="450"/>
      <c r="D74" s="450"/>
      <c r="E74" s="450"/>
      <c r="F74" s="450"/>
      <c r="G74" s="450"/>
      <c r="H74" s="450"/>
      <c r="I74" s="450"/>
      <c r="J74" s="450"/>
      <c r="K74" s="450"/>
    </row>
    <row r="75" spans="1:11">
      <c r="C75" s="451" t="s">
        <v>2883</v>
      </c>
      <c r="D75" s="440"/>
      <c r="E75" s="440"/>
      <c r="F75" s="440"/>
      <c r="G75" s="440"/>
      <c r="H75" s="440"/>
    </row>
    <row r="76" spans="1:11">
      <c r="C76" s="452" t="s">
        <v>0</v>
      </c>
      <c r="D76" s="453"/>
      <c r="E76" s="366" t="s">
        <v>1</v>
      </c>
      <c r="F76" s="366" t="s">
        <v>2</v>
      </c>
      <c r="G76" s="366" t="s">
        <v>3</v>
      </c>
      <c r="H76" s="366" t="s">
        <v>4</v>
      </c>
    </row>
    <row r="77" spans="1:11">
      <c r="C77" s="443" t="s">
        <v>2848</v>
      </c>
      <c r="D77" s="444"/>
      <c r="E77" s="369">
        <v>121</v>
      </c>
      <c r="F77" s="369">
        <v>29</v>
      </c>
      <c r="G77" s="369">
        <v>483</v>
      </c>
      <c r="H77" s="369" t="s">
        <v>2919</v>
      </c>
    </row>
    <row r="78" spans="1:11">
      <c r="C78" s="441" t="s">
        <v>2849</v>
      </c>
      <c r="D78" s="442"/>
      <c r="E78" s="367">
        <v>30</v>
      </c>
      <c r="F78" s="367">
        <v>7</v>
      </c>
      <c r="G78" s="367">
        <v>119</v>
      </c>
      <c r="H78" s="367" t="s">
        <v>2920</v>
      </c>
    </row>
    <row r="79" spans="1:11">
      <c r="C79" s="441" t="s">
        <v>17</v>
      </c>
      <c r="D79" s="442"/>
      <c r="E79" s="369">
        <v>212</v>
      </c>
      <c r="F79" s="369">
        <v>51</v>
      </c>
      <c r="G79" s="369">
        <v>850</v>
      </c>
      <c r="H79" s="369" t="s">
        <v>2921</v>
      </c>
    </row>
    <row r="80" spans="1:11">
      <c r="C80" s="441" t="s">
        <v>691</v>
      </c>
      <c r="D80" s="442"/>
      <c r="E80" s="367">
        <v>9</v>
      </c>
      <c r="F80" s="367">
        <v>5</v>
      </c>
      <c r="G80" s="367">
        <v>85</v>
      </c>
      <c r="H80" s="367" t="s">
        <v>2886</v>
      </c>
    </row>
    <row r="81" spans="1:11">
      <c r="C81" s="441" t="s">
        <v>692</v>
      </c>
      <c r="D81" s="442"/>
      <c r="E81" s="369">
        <v>7</v>
      </c>
      <c r="F81" s="369">
        <v>4</v>
      </c>
      <c r="G81" s="369">
        <v>59</v>
      </c>
      <c r="H81" s="369" t="s">
        <v>2886</v>
      </c>
    </row>
    <row r="82" spans="1:11">
      <c r="C82" s="441" t="s">
        <v>693</v>
      </c>
      <c r="D82" s="442"/>
      <c r="E82" s="367">
        <v>8</v>
      </c>
      <c r="F82" s="367">
        <v>4</v>
      </c>
      <c r="G82" s="367">
        <v>72</v>
      </c>
      <c r="H82" s="367" t="s">
        <v>2886</v>
      </c>
    </row>
    <row r="83" spans="1:11">
      <c r="C83" s="441"/>
      <c r="D83" s="442"/>
      <c r="E83" s="445"/>
      <c r="F83" s="370" t="s">
        <v>26</v>
      </c>
      <c r="G83" s="369">
        <v>1668</v>
      </c>
      <c r="H83" s="370" t="s">
        <v>27</v>
      </c>
    </row>
    <row r="84" spans="1:11">
      <c r="C84" s="441"/>
      <c r="D84" s="442"/>
      <c r="E84" s="446"/>
      <c r="F84" s="371" t="s">
        <v>706</v>
      </c>
      <c r="G84" s="368">
        <v>17</v>
      </c>
      <c r="H84" s="371" t="s">
        <v>27</v>
      </c>
    </row>
    <row r="89" spans="1:11" ht="46.5">
      <c r="A89" s="447" t="s">
        <v>2828</v>
      </c>
      <c r="B89" s="440"/>
      <c r="C89" s="440"/>
      <c r="D89" s="440"/>
      <c r="E89" s="440"/>
      <c r="F89" s="440"/>
      <c r="G89" s="440"/>
      <c r="H89" s="440"/>
      <c r="I89" s="440"/>
      <c r="J89" s="440"/>
      <c r="K89" s="440"/>
    </row>
    <row r="90" spans="1:11">
      <c r="A90" s="440" t="s">
        <v>2861</v>
      </c>
      <c r="B90" s="440"/>
      <c r="C90" s="440"/>
      <c r="D90" s="440"/>
      <c r="E90" s="440"/>
      <c r="F90" s="440"/>
      <c r="G90" s="440"/>
      <c r="H90" s="440"/>
      <c r="I90" s="440"/>
      <c r="J90" s="440"/>
      <c r="K90" s="440"/>
    </row>
  </sheetData>
  <mergeCells count="52">
    <mergeCell ref="A11:K12"/>
    <mergeCell ref="A36:K36"/>
    <mergeCell ref="A37:K37"/>
    <mergeCell ref="A13:J17"/>
    <mergeCell ref="A18:K18"/>
    <mergeCell ref="A19:K19"/>
    <mergeCell ref="A20:K20"/>
    <mergeCell ref="A21:K21"/>
    <mergeCell ref="A22:K22"/>
    <mergeCell ref="A34:K34"/>
    <mergeCell ref="A24:K24"/>
    <mergeCell ref="A27:K27"/>
    <mergeCell ref="A33:K33"/>
    <mergeCell ref="A26:K26"/>
    <mergeCell ref="A28:K28"/>
    <mergeCell ref="A30:K30"/>
    <mergeCell ref="A41:K41"/>
    <mergeCell ref="A25:K25"/>
    <mergeCell ref="A44:K44"/>
    <mergeCell ref="A60:K60"/>
    <mergeCell ref="A61:K61"/>
    <mergeCell ref="A38:K38"/>
    <mergeCell ref="A46:K46"/>
    <mergeCell ref="A31:K31"/>
    <mergeCell ref="A32:K32"/>
    <mergeCell ref="A42:K42"/>
    <mergeCell ref="A43:K43"/>
    <mergeCell ref="A45:K45"/>
    <mergeCell ref="A39:K39"/>
    <mergeCell ref="A62:K62"/>
    <mergeCell ref="A63:K63"/>
    <mergeCell ref="A47:K47"/>
    <mergeCell ref="A67:K67"/>
    <mergeCell ref="A68:K68"/>
    <mergeCell ref="A64:K64"/>
    <mergeCell ref="A66:K66"/>
    <mergeCell ref="A69:K69"/>
    <mergeCell ref="A70:K70"/>
    <mergeCell ref="A72:K74"/>
    <mergeCell ref="C75:H75"/>
    <mergeCell ref="C76:D76"/>
    <mergeCell ref="C77:D77"/>
    <mergeCell ref="C78:D78"/>
    <mergeCell ref="C79:D79"/>
    <mergeCell ref="E83:E84"/>
    <mergeCell ref="A89:K89"/>
    <mergeCell ref="A90:K90"/>
    <mergeCell ref="C80:D80"/>
    <mergeCell ref="C81:D81"/>
    <mergeCell ref="C82:D82"/>
    <mergeCell ref="C83:D83"/>
    <mergeCell ref="C84:D84"/>
  </mergeCells>
  <pageMargins left="0.59055118110236227" right="0.59055118110236227" top="0.74803149606299213" bottom="0.74803149606299213" header="0.31496062992125984" footer="0.31496062992125984"/>
  <pageSetup paperSize="9" scale="99" fitToHeight="0" orientation="portrait" r:id="rId1"/>
  <headerFooter>
    <oddHeader>&amp;C&amp;G</oddHeader>
    <oddFooter>&amp;L&amp;G &amp;"Calibri,Negrito"&amp;C&amp;"Calibri,Negrito"www.cassianodiniz.com.br&amp;R&amp;G &amp;"Calibri,Negrito"@cassiano.diniz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>
    <tabColor rgb="FFD99594"/>
  </sheetPr>
  <dimension ref="A1:BG1005"/>
  <sheetViews>
    <sheetView zoomScale="115" zoomScaleNormal="115" workbookViewId="0">
      <selection activeCell="D4" sqref="D4"/>
    </sheetView>
  </sheetViews>
  <sheetFormatPr defaultColWidth="14.42578125" defaultRowHeight="15" customHeight="1"/>
  <cols>
    <col min="1" max="1" width="1.42578125" style="52" customWidth="1"/>
    <col min="2" max="2" width="0.85546875" style="52" customWidth="1"/>
    <col min="3" max="3" width="18.28515625" style="52" customWidth="1"/>
    <col min="4" max="4" width="6.42578125" style="114" bestFit="1" customWidth="1"/>
    <col min="5" max="5" width="6.140625" style="52" customWidth="1"/>
    <col min="6" max="7" width="5" style="52" customWidth="1"/>
    <col min="8" max="12" width="4.7109375" style="52" customWidth="1"/>
    <col min="13" max="14" width="5.42578125" style="52" bestFit="1" customWidth="1"/>
    <col min="15" max="15" width="5.42578125" style="52" customWidth="1"/>
    <col min="16" max="17" width="5.42578125" style="52" bestFit="1" customWidth="1"/>
    <col min="18" max="19" width="5.140625" style="52" customWidth="1"/>
    <col min="20" max="20" width="5.42578125" style="52" bestFit="1" customWidth="1"/>
    <col min="21" max="21" width="4.7109375" style="52" customWidth="1"/>
    <col min="22" max="22" width="5.28515625" style="52" customWidth="1"/>
    <col min="23" max="23" width="4.85546875" style="52" customWidth="1"/>
    <col min="24" max="25" width="5.140625" style="52" customWidth="1"/>
    <col min="26" max="31" width="4.7109375" style="52" customWidth="1"/>
    <col min="32" max="32" width="0.85546875" style="52" customWidth="1"/>
    <col min="33" max="33" width="0.7109375" style="52" customWidth="1"/>
    <col min="34" max="35" width="0.85546875" style="52" customWidth="1"/>
    <col min="36" max="36" width="24" style="52" bestFit="1" customWidth="1"/>
    <col min="37" max="37" width="6.28515625" style="52" customWidth="1"/>
    <col min="38" max="38" width="6.7109375" style="114" customWidth="1"/>
    <col min="39" max="39" width="7.5703125" style="114" customWidth="1"/>
    <col min="40" max="40" width="9.28515625" style="52" bestFit="1" customWidth="1"/>
    <col min="41" max="41" width="0.7109375" style="52" customWidth="1"/>
    <col min="42" max="42" width="9.28515625" style="52" bestFit="1" customWidth="1"/>
    <col min="43" max="43" width="1" style="114" customWidth="1"/>
    <col min="44" max="44" width="2.7109375" style="56" customWidth="1"/>
    <col min="45" max="46" width="9.140625" style="56" customWidth="1"/>
    <col min="47" max="47" width="9.42578125" style="404" customWidth="1"/>
    <col min="48" max="50" width="9.140625" style="52" customWidth="1"/>
    <col min="51" max="16384" width="14.42578125" style="52"/>
  </cols>
  <sheetData>
    <row r="1" spans="1:50" ht="12" customHeight="1">
      <c r="A1" s="81"/>
      <c r="B1" s="81"/>
      <c r="C1" s="372"/>
      <c r="D1" s="82"/>
      <c r="E1" s="87"/>
      <c r="F1" s="83"/>
      <c r="G1" s="84"/>
      <c r="H1" s="85"/>
      <c r="I1" s="86"/>
      <c r="J1" s="86"/>
      <c r="K1" s="86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81"/>
      <c r="AG1" s="88"/>
      <c r="AH1" s="81"/>
      <c r="AI1" s="252"/>
      <c r="AJ1" s="253"/>
      <c r="AK1" s="254"/>
      <c r="AL1" s="255"/>
      <c r="AM1" s="256"/>
      <c r="AN1" s="88"/>
      <c r="AO1" s="88"/>
      <c r="AP1" s="88"/>
      <c r="AQ1" s="257"/>
      <c r="AR1" s="382"/>
      <c r="AS1" s="382"/>
      <c r="AT1" s="382"/>
      <c r="AU1" s="396"/>
      <c r="AV1" s="89"/>
      <c r="AW1" s="89"/>
      <c r="AX1" s="89"/>
    </row>
    <row r="2" spans="1:50" ht="18" customHeight="1">
      <c r="A2" s="81"/>
      <c r="B2" s="200"/>
      <c r="C2" s="373"/>
      <c r="D2" s="316">
        <v>1</v>
      </c>
      <c r="E2" s="307"/>
      <c r="F2" s="308"/>
      <c r="G2" s="303"/>
      <c r="H2" s="303"/>
      <c r="I2" s="303"/>
      <c r="J2" s="303"/>
      <c r="K2" s="304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 t="s">
        <v>2786</v>
      </c>
      <c r="W2" s="202" t="s">
        <v>2786</v>
      </c>
      <c r="X2" s="202" t="s">
        <v>2786</v>
      </c>
      <c r="Y2" s="202" t="s">
        <v>2786</v>
      </c>
      <c r="Z2" s="202" t="s">
        <v>2786</v>
      </c>
      <c r="AA2" s="202" t="s">
        <v>2786</v>
      </c>
      <c r="AB2" s="201"/>
      <c r="AC2" s="202" t="s">
        <v>2786</v>
      </c>
      <c r="AD2" s="202" t="s">
        <v>2786</v>
      </c>
      <c r="AE2" s="202" t="s">
        <v>2786</v>
      </c>
      <c r="AF2" s="200"/>
      <c r="AG2" s="81"/>
      <c r="AH2" s="115"/>
      <c r="AI2" s="271"/>
      <c r="AJ2" s="274" t="s">
        <v>0</v>
      </c>
      <c r="AK2" s="275" t="s">
        <v>1</v>
      </c>
      <c r="AL2" s="275" t="s">
        <v>2</v>
      </c>
      <c r="AM2" s="275" t="s">
        <v>3</v>
      </c>
      <c r="AN2" s="275" t="s">
        <v>4</v>
      </c>
      <c r="AO2" s="184"/>
      <c r="AP2" s="258"/>
      <c r="AQ2" s="99"/>
      <c r="AR2" s="405"/>
      <c r="AS2" s="406"/>
      <c r="AT2" s="406"/>
      <c r="AU2" s="397"/>
      <c r="AV2" s="119"/>
      <c r="AW2" s="90"/>
      <c r="AX2" s="89"/>
    </row>
    <row r="3" spans="1:50" ht="12" customHeight="1">
      <c r="A3" s="81"/>
      <c r="B3" s="203"/>
      <c r="C3" s="374" t="s">
        <v>5</v>
      </c>
      <c r="D3" s="204" t="s">
        <v>6</v>
      </c>
      <c r="E3" s="205" t="s">
        <v>7</v>
      </c>
      <c r="F3" s="206" t="s">
        <v>8</v>
      </c>
      <c r="G3" s="207" t="s">
        <v>9</v>
      </c>
      <c r="H3" s="208" t="s">
        <v>10</v>
      </c>
      <c r="I3" s="209" t="s">
        <v>11</v>
      </c>
      <c r="J3" s="210" t="s">
        <v>13</v>
      </c>
      <c r="K3" s="211" t="s">
        <v>12</v>
      </c>
      <c r="L3" s="212" t="s">
        <v>767</v>
      </c>
      <c r="M3" s="202" t="s">
        <v>792</v>
      </c>
      <c r="N3" s="202" t="s">
        <v>791</v>
      </c>
      <c r="O3" s="202" t="s">
        <v>2777</v>
      </c>
      <c r="P3" s="202" t="s">
        <v>2778</v>
      </c>
      <c r="Q3" s="202" t="s">
        <v>793</v>
      </c>
      <c r="R3" s="202" t="s">
        <v>794</v>
      </c>
      <c r="S3" s="202" t="s">
        <v>799</v>
      </c>
      <c r="T3" s="202" t="s">
        <v>2782</v>
      </c>
      <c r="U3" s="202" t="s">
        <v>795</v>
      </c>
      <c r="V3" s="202" t="s">
        <v>2783</v>
      </c>
      <c r="W3" s="202" t="s">
        <v>2779</v>
      </c>
      <c r="X3" s="202" t="s">
        <v>2780</v>
      </c>
      <c r="Y3" s="202" t="s">
        <v>796</v>
      </c>
      <c r="Z3" s="202" t="s">
        <v>797</v>
      </c>
      <c r="AA3" s="202" t="s">
        <v>798</v>
      </c>
      <c r="AB3" s="202" t="s">
        <v>2776</v>
      </c>
      <c r="AC3" s="202" t="s">
        <v>2784</v>
      </c>
      <c r="AD3" s="202" t="s">
        <v>2785</v>
      </c>
      <c r="AE3" s="202" t="s">
        <v>2781</v>
      </c>
      <c r="AF3" s="213"/>
      <c r="AG3" s="183"/>
      <c r="AH3" s="259"/>
      <c r="AI3" s="271"/>
      <c r="AJ3" s="276" t="s">
        <v>2820</v>
      </c>
      <c r="AK3" s="277">
        <f>(F14+F30+F46+F62+F78+F94+F110+F126+F142+F158+F174+F190)</f>
        <v>0</v>
      </c>
      <c r="AL3" s="278" t="str">
        <f>IF(AM3&gt;0,AM3*100/(AM3+AM4+AM5+AM8+AM6+AM7),"0")</f>
        <v>0</v>
      </c>
      <c r="AM3" s="279">
        <f>AK3*4</f>
        <v>0</v>
      </c>
      <c r="AN3" s="280" t="str">
        <f>IF(AK3&gt;0,(AK3/TMB!$C$6),"0")</f>
        <v>0</v>
      </c>
      <c r="AO3" s="184"/>
      <c r="AP3" s="258"/>
      <c r="AQ3" s="99"/>
      <c r="AR3" s="407"/>
      <c r="AS3" s="408"/>
      <c r="AT3" s="408"/>
      <c r="AU3" s="398"/>
      <c r="AV3" s="123"/>
      <c r="AW3" s="94"/>
      <c r="AX3" s="89"/>
    </row>
    <row r="4" spans="1:50" ht="12" customHeight="1">
      <c r="A4" s="89"/>
      <c r="B4" s="214"/>
      <c r="C4" s="232"/>
      <c r="D4" s="235"/>
      <c r="E4" s="231" t="str">
        <f>IF(C4="","",VLOOKUP(C4,Nutr,2,0))</f>
        <v>g</v>
      </c>
      <c r="F4" s="238">
        <f>IF(C4="","",VLOOKUP(C4,Nutr,3,0)*D4)</f>
        <v>0</v>
      </c>
      <c r="G4" s="233">
        <f>IF(C4="","",VLOOKUP(C4,Nutr,4,0)*D4)</f>
        <v>0</v>
      </c>
      <c r="H4" s="238">
        <f>IF(C4="","",VLOOKUP(C4,Nutr,5,0)*D4)</f>
        <v>0</v>
      </c>
      <c r="I4" s="233">
        <f>IF(C4="","",VLOOKUP(C4,Nutr,6,0)*D4)</f>
        <v>0</v>
      </c>
      <c r="J4" s="238">
        <f>IF(C4="","",VLOOKUP(C4,Nutr,7,0)*D4)</f>
        <v>0</v>
      </c>
      <c r="K4" s="233">
        <f>IF(C4="","",VLOOKUP(C4,Nutr,8,0)*D4)</f>
        <v>0</v>
      </c>
      <c r="L4" s="237">
        <f>IF(C4="","",VLOOKUP(C4,Nutr,9,0)*D4)</f>
        <v>0</v>
      </c>
      <c r="M4" s="234">
        <f>IF(C4="","",VLOOKUP(C4,'Tabela Nutricional'!A:AD,10,0)*D4)</f>
        <v>0</v>
      </c>
      <c r="N4" s="237">
        <f>IF(C4="","",VLOOKUP(C4,'Tabela Nutricional'!A:AD,11,0)*D4)</f>
        <v>0</v>
      </c>
      <c r="O4" s="234">
        <f>IF(C4="","",VLOOKUP(C4,'Tabela Nutricional'!A:AD,12,0)*D4)</f>
        <v>0</v>
      </c>
      <c r="P4" s="237">
        <f>IF(C4="","",VLOOKUP(C4,'Tabela Nutricional'!A:AD,13,0)*D4)</f>
        <v>0</v>
      </c>
      <c r="Q4" s="234">
        <f>IF(C4="","",VLOOKUP(C4,'Tabela Nutricional'!A:AD,14,0)*D4)</f>
        <v>0</v>
      </c>
      <c r="R4" s="237">
        <f>IF(C4="","",VLOOKUP(C4,'Tabela Nutricional'!A:AD,15,0)*D4)</f>
        <v>0</v>
      </c>
      <c r="S4" s="234">
        <f>IF(C4="","",VLOOKUP(C4,'Tabela Nutricional'!A:AD,16,0)*D4)</f>
        <v>0</v>
      </c>
      <c r="T4" s="237">
        <f>IF(C4="","",VLOOKUP(C4,'Tabela Nutricional'!A:AD,17,0)*D4)</f>
        <v>0</v>
      </c>
      <c r="U4" s="234">
        <f>IF(C4="","",VLOOKUP(C4,'Tabela Nutricional'!A:AD,18,0)*D4)</f>
        <v>0</v>
      </c>
      <c r="V4" s="237">
        <f>IF(C4="","",VLOOKUP(C4,'Tabela Nutricional'!A:AD,21,0)*D4)</f>
        <v>0</v>
      </c>
      <c r="W4" s="234">
        <f>IF(C4="","",VLOOKUP(C4,'Tabela Nutricional'!A:AD,22,0)*D4)</f>
        <v>0</v>
      </c>
      <c r="X4" s="237">
        <f>IF(C4="","",VLOOKUP(C4,'Tabela Nutricional'!A:AD,23,0)*D4)</f>
        <v>0</v>
      </c>
      <c r="Y4" s="234">
        <f>IF(C4="","",VLOOKUP(C4,'Tabela Nutricional'!A:AD,24,0)*D4)</f>
        <v>0</v>
      </c>
      <c r="Z4" s="237">
        <f>IF(C4="","",VLOOKUP(C4,'Tabela Nutricional'!A:AD,25,0)*D4)</f>
        <v>0</v>
      </c>
      <c r="AA4" s="234">
        <f>IF(C4="","",VLOOKUP(C4,'Tabela Nutricional'!A:AD,26,0)*D4)</f>
        <v>0</v>
      </c>
      <c r="AB4" s="237">
        <f>IF(C4="","",VLOOKUP(C4,'Tabela Nutricional'!A:AD,27,0)*D4)</f>
        <v>0</v>
      </c>
      <c r="AC4" s="234">
        <f>IF(C4="","",VLOOKUP(C4,'Tabela Nutricional'!A:AD,28,0)*D4)</f>
        <v>0</v>
      </c>
      <c r="AD4" s="237">
        <f>IF(C4="","",VLOOKUP(C4,'Tabela Nutricional'!A:AD,29,0)*D4)</f>
        <v>0</v>
      </c>
      <c r="AE4" s="234">
        <f>IF(C4="","",VLOOKUP(C4,'Tabela Nutricional'!A:AD,30,0)*D4)</f>
        <v>0</v>
      </c>
      <c r="AF4" s="214"/>
      <c r="AG4" s="90"/>
      <c r="AH4" s="115"/>
      <c r="AI4" s="271"/>
      <c r="AJ4" s="276" t="s">
        <v>2821</v>
      </c>
      <c r="AK4" s="277">
        <f>(G14+G30+G46+G62+G78+G94+G110+G126+G142+G158+G174+G190)</f>
        <v>0</v>
      </c>
      <c r="AL4" s="278" t="str">
        <f>IF(AM4&gt;0,AM4*100/(AM3+AM4+AM5+AM8+AM6+AM7),"0")</f>
        <v>0</v>
      </c>
      <c r="AM4" s="279">
        <f t="shared" ref="AM4:AM5" si="0">AK4*4</f>
        <v>0</v>
      </c>
      <c r="AN4" s="280" t="str">
        <f>IF(AK4&gt;0,(AK4/TMB!$C$6),"0")</f>
        <v>0</v>
      </c>
      <c r="AO4" s="184"/>
      <c r="AP4" s="81"/>
      <c r="AQ4" s="190"/>
      <c r="AR4" s="250"/>
      <c r="AS4" s="409"/>
      <c r="AT4" s="409"/>
      <c r="AU4" s="400"/>
      <c r="AV4" s="94"/>
      <c r="AW4" s="94"/>
      <c r="AX4" s="89"/>
    </row>
    <row r="5" spans="1:50" ht="12" customHeight="1">
      <c r="A5" s="89"/>
      <c r="B5" s="214"/>
      <c r="C5" s="232"/>
      <c r="D5" s="235"/>
      <c r="E5" s="231" t="str">
        <f>IF(C5="","",VLOOKUP(C5,Nutr,2,0))</f>
        <v>Un.</v>
      </c>
      <c r="F5" s="238">
        <f>IF(C5="","",VLOOKUP(C5,Nutr,3,0)*D5)</f>
        <v>0</v>
      </c>
      <c r="G5" s="233">
        <f>IF(C5="","",VLOOKUP(C5,Nutr,4,0)*D5)</f>
        <v>0</v>
      </c>
      <c r="H5" s="238">
        <f>IF(C5="","",VLOOKUP(C5,Nutr,5,0)*D5)</f>
        <v>0</v>
      </c>
      <c r="I5" s="233">
        <f>IF(C5="","",VLOOKUP(C5,Nutr,6,0)*D5)</f>
        <v>0</v>
      </c>
      <c r="J5" s="238">
        <f>IF(C5="","",VLOOKUP(C5,Nutr,7,0)*D5)</f>
        <v>0</v>
      </c>
      <c r="K5" s="233">
        <f>IF(C5="","",VLOOKUP(C5,Nutr,8,0)*D5)</f>
        <v>0</v>
      </c>
      <c r="L5" s="237">
        <f>IF(C5="","",VLOOKUP(C5,Nutr,9,0)*D5)</f>
        <v>0</v>
      </c>
      <c r="M5" s="234">
        <f>IF(C5="","",VLOOKUP(C5,'Tabela Nutricional'!A:AD,10,0)*D5)</f>
        <v>0</v>
      </c>
      <c r="N5" s="237">
        <f>IF(C5="","",VLOOKUP(C5,'Tabela Nutricional'!A:AD,11,0)*D5)</f>
        <v>0</v>
      </c>
      <c r="O5" s="234">
        <f>IF(C5="","",VLOOKUP(C5,'Tabela Nutricional'!A:AD,12,0)*D5)</f>
        <v>0</v>
      </c>
      <c r="P5" s="237">
        <f>IF(C5="","",VLOOKUP(C5,'Tabela Nutricional'!A:AD,13,0)*D5)</f>
        <v>0</v>
      </c>
      <c r="Q5" s="234">
        <f>IF(C5="","",VLOOKUP(C5,'Tabela Nutricional'!A:AD,14,0)*D5)</f>
        <v>0</v>
      </c>
      <c r="R5" s="237">
        <f>IF(C5="","",VLOOKUP(C5,'Tabela Nutricional'!A:AD,15,0)*D5)</f>
        <v>0</v>
      </c>
      <c r="S5" s="234">
        <f>IF(C5="","",VLOOKUP(C5,'Tabela Nutricional'!A:AD,16,0)*D5)</f>
        <v>0</v>
      </c>
      <c r="T5" s="237">
        <f>IF(C5="","",VLOOKUP(C5,'Tabela Nutricional'!A:AD,17,0)*D5)</f>
        <v>0</v>
      </c>
      <c r="U5" s="234">
        <f>IF(C5="","",VLOOKUP(C5,'Tabela Nutricional'!A:AD,18,0)*D5)</f>
        <v>0</v>
      </c>
      <c r="V5" s="237">
        <f>IF(C5="","",VLOOKUP(C5,'Tabela Nutricional'!A:AD,21,0)*D5)</f>
        <v>0</v>
      </c>
      <c r="W5" s="234">
        <f>IF(C5="","",VLOOKUP(C5,'Tabela Nutricional'!A:AD,22,0)*D5)</f>
        <v>0</v>
      </c>
      <c r="X5" s="237">
        <f>IF(C5="","",VLOOKUP(C5,'Tabela Nutricional'!A:AD,23,0)*D5)</f>
        <v>0</v>
      </c>
      <c r="Y5" s="234">
        <f>IF(C5="","",VLOOKUP(C5,'Tabela Nutricional'!A:AD,24,0)*D5)</f>
        <v>0</v>
      </c>
      <c r="Z5" s="237">
        <f>IF(C5="","",VLOOKUP(C5,'Tabela Nutricional'!A:AD,25,0)*D5)</f>
        <v>0</v>
      </c>
      <c r="AA5" s="234">
        <f>IF(C5="","",VLOOKUP(C5,'Tabela Nutricional'!A:AD,26,0)*D5)</f>
        <v>0</v>
      </c>
      <c r="AB5" s="237">
        <f>IF(C5="","",VLOOKUP(C5,'Tabela Nutricional'!A:AD,27,0)*D5)</f>
        <v>0</v>
      </c>
      <c r="AC5" s="234">
        <f>IF(C5="","",VLOOKUP(C5,'Tabela Nutricional'!A:AD,28,0)*D5)</f>
        <v>0</v>
      </c>
      <c r="AD5" s="237">
        <f>IF(C5="","",VLOOKUP(C5,'Tabela Nutricional'!A:AD,29,0)*D5)</f>
        <v>0</v>
      </c>
      <c r="AE5" s="234">
        <f>IF(C5="","",VLOOKUP(C5,'Tabela Nutricional'!A:AD,30,0)*D5)</f>
        <v>0</v>
      </c>
      <c r="AF5" s="214"/>
      <c r="AG5" s="90"/>
      <c r="AH5" s="115"/>
      <c r="AI5" s="271"/>
      <c r="AJ5" s="276" t="s">
        <v>17</v>
      </c>
      <c r="AK5" s="277">
        <f>(H14+H30+H46+H62+H78+H94+H110+H126+H142+H158+H174+H190)</f>
        <v>0</v>
      </c>
      <c r="AL5" s="278" t="str">
        <f>IF(AM5&gt;0,AM5*100/(AM3+AM4+AM5+AM8+AM6+AM7),"0")</f>
        <v>0</v>
      </c>
      <c r="AM5" s="279">
        <f t="shared" si="0"/>
        <v>0</v>
      </c>
      <c r="AN5" s="280" t="str">
        <f>IF(AK5&gt;0,(AK5/TMB!$C$6),"0")</f>
        <v>0</v>
      </c>
      <c r="AO5" s="184"/>
      <c r="AP5" s="88"/>
      <c r="AQ5" s="99"/>
      <c r="AR5" s="410"/>
      <c r="AS5" s="406"/>
      <c r="AT5" s="406"/>
      <c r="AU5" s="397"/>
      <c r="AV5" s="126"/>
      <c r="AW5" s="94"/>
      <c r="AX5" s="89"/>
    </row>
    <row r="6" spans="1:50" ht="12" customHeight="1">
      <c r="A6" s="89"/>
      <c r="B6" s="214"/>
      <c r="C6" s="232"/>
      <c r="D6" s="235"/>
      <c r="E6" s="231" t="str">
        <f t="shared" ref="E6:E9" si="1">IF(C6="","",VLOOKUP(C6,Nutr,2,0))</f>
        <v>g</v>
      </c>
      <c r="F6" s="238">
        <f t="shared" ref="F6:F9" si="2">IF(C6="","",VLOOKUP(C6,Nutr,3,0)*D6)</f>
        <v>0</v>
      </c>
      <c r="G6" s="233">
        <f t="shared" ref="G6:G9" si="3">IF(C6="","",VLOOKUP(C6,Nutr,4,0)*D6)</f>
        <v>0</v>
      </c>
      <c r="H6" s="238">
        <f t="shared" ref="H6:H9" si="4">IF(C6="","",VLOOKUP(C6,Nutr,5,0)*D6)</f>
        <v>0</v>
      </c>
      <c r="I6" s="233">
        <f t="shared" ref="I6:I9" si="5">IF(C6="","",VLOOKUP(C6,Nutr,6,0)*D6)</f>
        <v>0</v>
      </c>
      <c r="J6" s="238">
        <f t="shared" ref="J6:J9" si="6">IF(C6="","",VLOOKUP(C6,Nutr,7,0)*D6)</f>
        <v>0</v>
      </c>
      <c r="K6" s="233">
        <f t="shared" ref="K6:K9" si="7">IF(C6="","",VLOOKUP(C6,Nutr,8,0)*D6)</f>
        <v>0</v>
      </c>
      <c r="L6" s="237">
        <f t="shared" ref="L6:L9" si="8">IF(C6="","",VLOOKUP(C6,Nutr,9,0)*D6)</f>
        <v>0</v>
      </c>
      <c r="M6" s="234">
        <f>IF(C6="","",VLOOKUP(C6,'Tabela Nutricional'!A:AD,10,0)*D6)</f>
        <v>0</v>
      </c>
      <c r="N6" s="237">
        <f>IF(C6="","",VLOOKUP(C6,'Tabela Nutricional'!A:AD,11,0)*D6)</f>
        <v>0</v>
      </c>
      <c r="O6" s="234">
        <f>IF(C6="","",VLOOKUP(C6,'Tabela Nutricional'!A:AD,12,0)*D6)</f>
        <v>0</v>
      </c>
      <c r="P6" s="237">
        <f>IF(C6="","",VLOOKUP(C6,'Tabela Nutricional'!A:AD,13,0)*D6)</f>
        <v>0</v>
      </c>
      <c r="Q6" s="234">
        <f>IF(C6="","",VLOOKUP(C6,'Tabela Nutricional'!A:AD,14,0)*D6)</f>
        <v>0</v>
      </c>
      <c r="R6" s="237">
        <f>IF(C6="","",VLOOKUP(C6,'Tabela Nutricional'!A:AD,15,0)*D6)</f>
        <v>0</v>
      </c>
      <c r="S6" s="234">
        <f>IF(C6="","",VLOOKUP(C6,'Tabela Nutricional'!A:AD,16,0)*D6)</f>
        <v>0</v>
      </c>
      <c r="T6" s="237">
        <f>IF(C6="","",VLOOKUP(C6,'Tabela Nutricional'!A:AD,17,0)*D6)</f>
        <v>0</v>
      </c>
      <c r="U6" s="234">
        <f>IF(C6="","",VLOOKUP(C6,'Tabela Nutricional'!A:AD,18,0)*D6)</f>
        <v>0</v>
      </c>
      <c r="V6" s="237">
        <f>IF(C6="","",VLOOKUP(C6,'Tabela Nutricional'!A:AD,21,0)*D6)</f>
        <v>0</v>
      </c>
      <c r="W6" s="234">
        <f>IF(C6="","",VLOOKUP(C6,'Tabela Nutricional'!A:AD,22,0)*D6)</f>
        <v>0</v>
      </c>
      <c r="X6" s="237">
        <f>IF(C6="","",VLOOKUP(C6,'Tabela Nutricional'!A:AD,23,0)*D6)</f>
        <v>0</v>
      </c>
      <c r="Y6" s="234">
        <f>IF(C6="","",VLOOKUP(C6,'Tabela Nutricional'!A:AD,24,0)*D6)</f>
        <v>0</v>
      </c>
      <c r="Z6" s="237">
        <f>IF(C6="","",VLOOKUP(C6,'Tabela Nutricional'!A:AD,25,0)*D6)</f>
        <v>0</v>
      </c>
      <c r="AA6" s="234">
        <f>IF(C6="","",VLOOKUP(C6,'Tabela Nutricional'!A:AD,26,0)*D6)</f>
        <v>0</v>
      </c>
      <c r="AB6" s="237">
        <f>IF(C6="","",VLOOKUP(C6,'Tabela Nutricional'!A:AD,27,0)*D6)</f>
        <v>0</v>
      </c>
      <c r="AC6" s="234">
        <f>IF(C6="","",VLOOKUP(C6,'Tabela Nutricional'!A:AD,28,0)*D6)</f>
        <v>0</v>
      </c>
      <c r="AD6" s="237">
        <f>IF(C6="","",VLOOKUP(C6,'Tabela Nutricional'!A:AD,29,0)*D6)</f>
        <v>0</v>
      </c>
      <c r="AE6" s="234">
        <f>IF(C6="","",VLOOKUP(C6,'Tabela Nutricional'!A:AD,30,0)*D6)</f>
        <v>0</v>
      </c>
      <c r="AF6" s="214"/>
      <c r="AG6" s="94"/>
      <c r="AH6" s="115"/>
      <c r="AI6" s="271"/>
      <c r="AJ6" s="276" t="s">
        <v>691</v>
      </c>
      <c r="AK6" s="277">
        <f>(I14+I30+I46+I62+I78+I94+I110+I126+I142+I158+I174+I190)</f>
        <v>0</v>
      </c>
      <c r="AL6" s="278" t="str">
        <f>IF(AM6&gt;0,AM6*100/(AM3+AM4+AM5+AM6+AM7+AM8),"0")</f>
        <v>0</v>
      </c>
      <c r="AM6" s="279">
        <f>AK6*9</f>
        <v>0</v>
      </c>
      <c r="AN6" s="280" t="str">
        <f>IF(AK6&gt;0,(AK6/TMB!$C$6),"0")</f>
        <v>0</v>
      </c>
      <c r="AO6" s="184"/>
      <c r="AP6" s="88"/>
      <c r="AQ6" s="99"/>
      <c r="AR6" s="405"/>
      <c r="AS6" s="406"/>
      <c r="AT6" s="411"/>
      <c r="AU6" s="397"/>
      <c r="AV6" s="105"/>
      <c r="AW6" s="90"/>
      <c r="AX6" s="89"/>
    </row>
    <row r="7" spans="1:50" ht="12" customHeight="1">
      <c r="A7" s="89"/>
      <c r="B7" s="215"/>
      <c r="C7" s="356"/>
      <c r="D7" s="235"/>
      <c r="E7" s="231" t="str">
        <f t="shared" si="1"/>
        <v>g</v>
      </c>
      <c r="F7" s="238">
        <f t="shared" si="2"/>
        <v>0</v>
      </c>
      <c r="G7" s="233">
        <f t="shared" si="3"/>
        <v>0</v>
      </c>
      <c r="H7" s="238">
        <f t="shared" si="4"/>
        <v>0</v>
      </c>
      <c r="I7" s="233">
        <f t="shared" si="5"/>
        <v>0</v>
      </c>
      <c r="J7" s="238">
        <f t="shared" si="6"/>
        <v>0</v>
      </c>
      <c r="K7" s="233">
        <f t="shared" si="7"/>
        <v>0</v>
      </c>
      <c r="L7" s="237">
        <f t="shared" si="8"/>
        <v>0</v>
      </c>
      <c r="M7" s="234">
        <f>IF(C7="","",VLOOKUP(C7,'Tabela Nutricional'!A:AD,10,0)*D7)</f>
        <v>0</v>
      </c>
      <c r="N7" s="237">
        <f>IF(C7="","",VLOOKUP(C7,'Tabela Nutricional'!A:AD,11,0)*D7)</f>
        <v>0</v>
      </c>
      <c r="O7" s="234">
        <f>IF(C7="","",VLOOKUP(C7,'Tabela Nutricional'!A:AD,12,0)*D7)</f>
        <v>0</v>
      </c>
      <c r="P7" s="237">
        <f>IF(C7="","",VLOOKUP(C7,'Tabela Nutricional'!A:AD,13,0)*D7)</f>
        <v>0</v>
      </c>
      <c r="Q7" s="234">
        <f>IF(C7="","",VLOOKUP(C7,'Tabela Nutricional'!A:AD,14,0)*D7)</f>
        <v>0</v>
      </c>
      <c r="R7" s="237">
        <f>IF(C7="","",VLOOKUP(C7,'Tabela Nutricional'!A:AD,15,0)*D7)</f>
        <v>0</v>
      </c>
      <c r="S7" s="234">
        <f>IF(C7="","",VLOOKUP(C7,'Tabela Nutricional'!A:AD,16,0)*D7)</f>
        <v>0</v>
      </c>
      <c r="T7" s="237">
        <f>IF(C7="","",VLOOKUP(C7,'Tabela Nutricional'!A:AD,17,0)*D7)</f>
        <v>0</v>
      </c>
      <c r="U7" s="234">
        <f>IF(C7="","",VLOOKUP(C7,'Tabela Nutricional'!A:AD,18,0)*D7)</f>
        <v>0</v>
      </c>
      <c r="V7" s="237">
        <f>IF(C7="","",VLOOKUP(C7,'Tabela Nutricional'!A:AD,21,0)*D7)</f>
        <v>0</v>
      </c>
      <c r="W7" s="234">
        <f>IF(C7="","",VLOOKUP(C7,'Tabela Nutricional'!A:AD,22,0)*D7)</f>
        <v>0</v>
      </c>
      <c r="X7" s="237">
        <f>IF(C7="","",VLOOKUP(C7,'Tabela Nutricional'!A:AD,23,0)*D7)</f>
        <v>0</v>
      </c>
      <c r="Y7" s="234">
        <f>IF(C7="","",VLOOKUP(C7,'Tabela Nutricional'!A:AD,24,0)*D7)</f>
        <v>0</v>
      </c>
      <c r="Z7" s="237">
        <f>IF(C7="","",VLOOKUP(C7,'Tabela Nutricional'!A:AD,25,0)*D7)</f>
        <v>0</v>
      </c>
      <c r="AA7" s="234">
        <f>IF(C7="","",VLOOKUP(C7,'Tabela Nutricional'!A:AD,26,0)*D7)</f>
        <v>0</v>
      </c>
      <c r="AB7" s="237">
        <f>IF(C7="","",VLOOKUP(C7,'Tabela Nutricional'!A:AD,27,0)*D7)</f>
        <v>0</v>
      </c>
      <c r="AC7" s="234">
        <f>IF(C7="","",VLOOKUP(C7,'Tabela Nutricional'!A:AD,28,0)*D7)</f>
        <v>0</v>
      </c>
      <c r="AD7" s="237">
        <f>IF(C7="","",VLOOKUP(C7,'Tabela Nutricional'!A:AD,29,0)*D7)</f>
        <v>0</v>
      </c>
      <c r="AE7" s="234">
        <f>IF(C7="","",VLOOKUP(C7,'Tabela Nutricional'!A:AD,30,0)*D7)</f>
        <v>0</v>
      </c>
      <c r="AF7" s="215"/>
      <c r="AG7" s="94"/>
      <c r="AH7" s="115"/>
      <c r="AI7" s="271"/>
      <c r="AJ7" s="276" t="s">
        <v>692</v>
      </c>
      <c r="AK7" s="277">
        <f>(J14+J30+J46+J62+J78+J94+J110+J126+J142+J158+J174+J190)</f>
        <v>0</v>
      </c>
      <c r="AL7" s="278" t="str">
        <f>IF(AM7&gt;0,AM7*100/(AM3+AM4+AM5+AM6+AM7+AM8),"0")</f>
        <v>0</v>
      </c>
      <c r="AM7" s="279">
        <f t="shared" ref="AM7:AM8" si="9">AK7*9</f>
        <v>0</v>
      </c>
      <c r="AN7" s="280" t="str">
        <f>IF(AK7&gt;0,(AK7/TMB!$C$6),"0")</f>
        <v>0</v>
      </c>
      <c r="AO7" s="184"/>
      <c r="AP7" s="88"/>
      <c r="AQ7" s="99"/>
      <c r="AR7" s="250"/>
      <c r="AS7" s="412"/>
      <c r="AT7" s="406"/>
      <c r="AU7" s="398"/>
      <c r="AV7" s="129"/>
      <c r="AW7" s="90"/>
      <c r="AX7" s="89"/>
    </row>
    <row r="8" spans="1:50" ht="12" customHeight="1">
      <c r="A8" s="89"/>
      <c r="B8" s="215"/>
      <c r="C8" s="356"/>
      <c r="D8" s="236"/>
      <c r="E8" s="231" t="str">
        <f t="shared" si="1"/>
        <v/>
      </c>
      <c r="F8" s="238" t="str">
        <f t="shared" si="2"/>
        <v/>
      </c>
      <c r="G8" s="233" t="str">
        <f t="shared" si="3"/>
        <v/>
      </c>
      <c r="H8" s="238" t="str">
        <f t="shared" si="4"/>
        <v/>
      </c>
      <c r="I8" s="233" t="str">
        <f t="shared" si="5"/>
        <v/>
      </c>
      <c r="J8" s="238" t="str">
        <f t="shared" si="6"/>
        <v/>
      </c>
      <c r="K8" s="233" t="str">
        <f t="shared" si="7"/>
        <v/>
      </c>
      <c r="L8" s="237" t="str">
        <f t="shared" si="8"/>
        <v/>
      </c>
      <c r="M8" s="234" t="str">
        <f>IF(C8="","",VLOOKUP(C8,'Tabela Nutricional'!A:AD,10,0)*D8)</f>
        <v/>
      </c>
      <c r="N8" s="237" t="str">
        <f>IF(C8="","",VLOOKUP(C8,'Tabela Nutricional'!A:AD,11,0)*D8)</f>
        <v/>
      </c>
      <c r="O8" s="234" t="str">
        <f>IF(C8="","",VLOOKUP(C8,'Tabela Nutricional'!A:AD,12,0)*D8)</f>
        <v/>
      </c>
      <c r="P8" s="237" t="str">
        <f>IF(C8="","",VLOOKUP(C8,'Tabela Nutricional'!A:AD,13,0)*D8)</f>
        <v/>
      </c>
      <c r="Q8" s="234" t="str">
        <f>IF(C8="","",VLOOKUP(C8,'Tabela Nutricional'!A:AD,14,0)*D8)</f>
        <v/>
      </c>
      <c r="R8" s="237" t="str">
        <f>IF(C8="","",VLOOKUP(C8,'Tabela Nutricional'!A:AD,15,0)*D8)</f>
        <v/>
      </c>
      <c r="S8" s="234" t="str">
        <f>IF(C8="","",VLOOKUP(C8,'Tabela Nutricional'!A:AD,16,0)*D8)</f>
        <v/>
      </c>
      <c r="T8" s="237" t="str">
        <f>IF(C8="","",VLOOKUP(C8,'Tabela Nutricional'!A:AD,17,0)*D8)</f>
        <v/>
      </c>
      <c r="U8" s="234" t="str">
        <f>IF(C8="","",VLOOKUP(C8,'Tabela Nutricional'!A:AD,18,0)*D8)</f>
        <v/>
      </c>
      <c r="V8" s="237" t="str">
        <f>IF(C8="","",VLOOKUP(C8,'Tabela Nutricional'!A:AD,21,0)*D8)</f>
        <v/>
      </c>
      <c r="W8" s="234" t="str">
        <f>IF(C8="","",VLOOKUP(C8,'Tabela Nutricional'!A:AD,22,0)*D8)</f>
        <v/>
      </c>
      <c r="X8" s="237" t="str">
        <f>IF(C8="","",VLOOKUP(C8,'Tabela Nutricional'!A:AD,23,0)*D8)</f>
        <v/>
      </c>
      <c r="Y8" s="234" t="str">
        <f>IF(C8="","",VLOOKUP(C8,'Tabela Nutricional'!A:AD,24,0)*D8)</f>
        <v/>
      </c>
      <c r="Z8" s="237" t="str">
        <f>IF(C8="","",VLOOKUP(C8,'Tabela Nutricional'!A:AD,25,0)*D8)</f>
        <v/>
      </c>
      <c r="AA8" s="234" t="str">
        <f>IF(C8="","",VLOOKUP(C8,'Tabela Nutricional'!A:AD,26,0)*D8)</f>
        <v/>
      </c>
      <c r="AB8" s="237" t="str">
        <f>IF(C8="","",VLOOKUP(C8,'Tabela Nutricional'!A:AD,27,0)*D8)</f>
        <v/>
      </c>
      <c r="AC8" s="234" t="str">
        <f>IF(C8="","",VLOOKUP(C8,'Tabela Nutricional'!A:AD,28,0)*D8)</f>
        <v/>
      </c>
      <c r="AD8" s="237" t="str">
        <f>IF(C8="","",VLOOKUP(C8,'Tabela Nutricional'!A:AD,29,0)*D8)</f>
        <v/>
      </c>
      <c r="AE8" s="234" t="str">
        <f>IF(C8="","",VLOOKUP(C8,'Tabela Nutricional'!A:AD,30,0)*D8)</f>
        <v/>
      </c>
      <c r="AF8" s="215"/>
      <c r="AG8" s="94"/>
      <c r="AH8" s="118"/>
      <c r="AI8" s="271"/>
      <c r="AJ8" s="276" t="s">
        <v>693</v>
      </c>
      <c r="AK8" s="277">
        <f>(K14+K30+K46+K62+K78+K94+K110+K126+K142+K158+K174+K190)</f>
        <v>0</v>
      </c>
      <c r="AL8" s="278" t="str">
        <f>IF(AM8&gt;0,AM8*100/(AM3+AM4+AM5+AM6+AM7+AM8),"0")</f>
        <v>0</v>
      </c>
      <c r="AM8" s="279">
        <f t="shared" si="9"/>
        <v>0</v>
      </c>
      <c r="AN8" s="280" t="str">
        <f>IF(AK8&gt;0,(AK8/TMB!$C$6),"0")</f>
        <v>0</v>
      </c>
      <c r="AO8" s="184"/>
      <c r="AP8" s="88"/>
      <c r="AQ8" s="99"/>
      <c r="AR8" s="409"/>
      <c r="AS8" s="412"/>
      <c r="AT8" s="406"/>
      <c r="AU8" s="398"/>
      <c r="AV8" s="122"/>
      <c r="AW8" s="90"/>
      <c r="AX8" s="89"/>
    </row>
    <row r="9" spans="1:50" ht="12" customHeight="1">
      <c r="A9" s="89"/>
      <c r="B9" s="215"/>
      <c r="C9" s="356"/>
      <c r="D9" s="236"/>
      <c r="E9" s="231" t="str">
        <f t="shared" si="1"/>
        <v/>
      </c>
      <c r="F9" s="238" t="str">
        <f t="shared" si="2"/>
        <v/>
      </c>
      <c r="G9" s="233" t="str">
        <f t="shared" si="3"/>
        <v/>
      </c>
      <c r="H9" s="238" t="str">
        <f t="shared" si="4"/>
        <v/>
      </c>
      <c r="I9" s="233" t="str">
        <f t="shared" si="5"/>
        <v/>
      </c>
      <c r="J9" s="238" t="str">
        <f t="shared" si="6"/>
        <v/>
      </c>
      <c r="K9" s="233" t="str">
        <f t="shared" si="7"/>
        <v/>
      </c>
      <c r="L9" s="237" t="str">
        <f t="shared" si="8"/>
        <v/>
      </c>
      <c r="M9" s="234" t="str">
        <f>IF(C9="","",VLOOKUP(C9,'Tabela Nutricional'!A:AD,10,0)*D9)</f>
        <v/>
      </c>
      <c r="N9" s="237" t="str">
        <f>IF(C9="","",VLOOKUP(C9,'Tabela Nutricional'!A:AD,11,0)*D9)</f>
        <v/>
      </c>
      <c r="O9" s="234" t="str">
        <f>IF(C9="","",VLOOKUP(C9,'Tabela Nutricional'!A:AD,12,0)*D9)</f>
        <v/>
      </c>
      <c r="P9" s="237" t="str">
        <f>IF(C9="","",VLOOKUP(C9,'Tabela Nutricional'!A:AD,13,0)*D9)</f>
        <v/>
      </c>
      <c r="Q9" s="234" t="str">
        <f>IF(C9="","",VLOOKUP(C9,'Tabela Nutricional'!A:AD,14,0)*D9)</f>
        <v/>
      </c>
      <c r="R9" s="237" t="str">
        <f>IF(C9="","",VLOOKUP(C9,'Tabela Nutricional'!A:AD,15,0)*D9)</f>
        <v/>
      </c>
      <c r="S9" s="234" t="str">
        <f>IF(C9="","",VLOOKUP(C9,'Tabela Nutricional'!A:AD,16,0)*D9)</f>
        <v/>
      </c>
      <c r="T9" s="237" t="str">
        <f>IF(C9="","",VLOOKUP(C9,'Tabela Nutricional'!A:AD,17,0)*D9)</f>
        <v/>
      </c>
      <c r="U9" s="234" t="str">
        <f>IF(C9="","",VLOOKUP(C9,'Tabela Nutricional'!A:AD,18,0)*D9)</f>
        <v/>
      </c>
      <c r="V9" s="237" t="str">
        <f>IF(C9="","",VLOOKUP(C9,'Tabela Nutricional'!A:AD,21,0)*D9)</f>
        <v/>
      </c>
      <c r="W9" s="234" t="str">
        <f>IF(C9="","",VLOOKUP(C9,'Tabela Nutricional'!A:AD,22,0)*D9)</f>
        <v/>
      </c>
      <c r="X9" s="237" t="str">
        <f>IF(C9="","",VLOOKUP(C9,'Tabela Nutricional'!A:AD,23,0)*D9)</f>
        <v/>
      </c>
      <c r="Y9" s="234" t="str">
        <f>IF(C9="","",VLOOKUP(C9,'Tabela Nutricional'!A:AD,24,0)*D9)</f>
        <v/>
      </c>
      <c r="Z9" s="237" t="str">
        <f>IF(C9="","",VLOOKUP(C9,'Tabela Nutricional'!A:AD,25,0)*D9)</f>
        <v/>
      </c>
      <c r="AA9" s="234" t="str">
        <f>IF(C9="","",VLOOKUP(C9,'Tabela Nutricional'!A:AD,26,0)*D9)</f>
        <v/>
      </c>
      <c r="AB9" s="237" t="str">
        <f>IF(C9="","",VLOOKUP(C9,'Tabela Nutricional'!A:AD,27,0)*D9)</f>
        <v/>
      </c>
      <c r="AC9" s="234" t="str">
        <f>IF(C9="","",VLOOKUP(C9,'Tabela Nutricional'!A:AD,28,0)*D9)</f>
        <v/>
      </c>
      <c r="AD9" s="237" t="str">
        <f>IF(C9="","",VLOOKUP(C9,'Tabela Nutricional'!A:AD,29,0)*D9)</f>
        <v/>
      </c>
      <c r="AE9" s="234" t="str">
        <f>IF(C9="","",VLOOKUP(C9,'Tabela Nutricional'!A:AD,30,0)*D9)</f>
        <v/>
      </c>
      <c r="AF9" s="215"/>
      <c r="AG9" s="94"/>
      <c r="AH9" s="115"/>
      <c r="AI9" s="271"/>
      <c r="AJ9" s="281"/>
      <c r="AK9" s="282"/>
      <c r="AL9" s="283" t="s">
        <v>26</v>
      </c>
      <c r="AM9" s="284">
        <f>AM3+AM4+AM5+AM8+AM6+AM7</f>
        <v>0</v>
      </c>
      <c r="AN9" s="285" t="s">
        <v>27</v>
      </c>
      <c r="AO9" s="184"/>
      <c r="AP9" s="88"/>
      <c r="AQ9" s="99"/>
      <c r="AR9" s="409"/>
      <c r="AS9" s="412"/>
      <c r="AT9" s="406"/>
      <c r="AU9" s="397"/>
      <c r="AV9" s="91"/>
      <c r="AW9" s="90"/>
      <c r="AX9" s="89"/>
    </row>
    <row r="10" spans="1:50" ht="12" customHeight="1">
      <c r="A10" s="89"/>
      <c r="B10" s="214"/>
      <c r="C10" s="356"/>
      <c r="D10" s="236"/>
      <c r="E10" s="231" t="str">
        <f t="shared" ref="E10:E13" si="10">IF(C10="","",VLOOKUP(C10,Nutr,2,0))</f>
        <v/>
      </c>
      <c r="F10" s="238" t="str">
        <f t="shared" ref="F10:F13" si="11">IF(C10="","",VLOOKUP(C10,Nutr,3,0)*D10)</f>
        <v/>
      </c>
      <c r="G10" s="233" t="str">
        <f t="shared" ref="G10:G13" si="12">IF(C10="","",VLOOKUP(C10,Nutr,4,0)*D10)</f>
        <v/>
      </c>
      <c r="H10" s="238" t="str">
        <f t="shared" ref="H10:H13" si="13">IF(C10="","",VLOOKUP(C10,Nutr,5,0)*D10)</f>
        <v/>
      </c>
      <c r="I10" s="233" t="str">
        <f t="shared" ref="I10:I13" si="14">IF(C10="","",VLOOKUP(C10,Nutr,6,0)*D10)</f>
        <v/>
      </c>
      <c r="J10" s="238" t="str">
        <f t="shared" ref="J10:J13" si="15">IF(C10="","",VLOOKUP(C10,Nutr,7,0)*D10)</f>
        <v/>
      </c>
      <c r="K10" s="233" t="str">
        <f t="shared" ref="K10:K13" si="16">IF(C10="","",VLOOKUP(C10,Nutr,8,0)*D10)</f>
        <v/>
      </c>
      <c r="L10" s="237" t="str">
        <f t="shared" ref="L10:L13" si="17">IF(C10="","",VLOOKUP(C10,Nutr,9,0)*D10)</f>
        <v/>
      </c>
      <c r="M10" s="234" t="str">
        <f>IF(C10="","",VLOOKUP(C10,'Tabela Nutricional'!A:AD,10,0)*D10)</f>
        <v/>
      </c>
      <c r="N10" s="237" t="str">
        <f>IF(C10="","",VLOOKUP(C10,'Tabela Nutricional'!A:AD,11,0)*D10)</f>
        <v/>
      </c>
      <c r="O10" s="234" t="str">
        <f>IF(C10="","",VLOOKUP(C10,'Tabela Nutricional'!A:AD,12,0)*D10)</f>
        <v/>
      </c>
      <c r="P10" s="237" t="str">
        <f>IF(C10="","",VLOOKUP(C10,'Tabela Nutricional'!A:AD,13,0)*D10)</f>
        <v/>
      </c>
      <c r="Q10" s="234" t="str">
        <f>IF(C10="","",VLOOKUP(C10,'Tabela Nutricional'!A:AD,14,0)*D10)</f>
        <v/>
      </c>
      <c r="R10" s="237" t="str">
        <f>IF(C10="","",VLOOKUP(C10,'Tabela Nutricional'!A:AD,15,0)*D10)</f>
        <v/>
      </c>
      <c r="S10" s="234" t="str">
        <f>IF(C10="","",VLOOKUP(C10,'Tabela Nutricional'!A:AD,16,0)*D10)</f>
        <v/>
      </c>
      <c r="T10" s="237" t="str">
        <f>IF(C10="","",VLOOKUP(C10,'Tabela Nutricional'!A:AD,17,0)*D10)</f>
        <v/>
      </c>
      <c r="U10" s="234" t="str">
        <f>IF(C10="","",VLOOKUP(C10,'Tabela Nutricional'!A:AD,18,0)*D10)</f>
        <v/>
      </c>
      <c r="V10" s="237" t="str">
        <f>IF(C10="","",VLOOKUP(C10,'Tabela Nutricional'!A:AD,21,0)*D10)</f>
        <v/>
      </c>
      <c r="W10" s="234" t="str">
        <f>IF(C10="","",VLOOKUP(C10,'Tabela Nutricional'!A:AD,22,0)*D10)</f>
        <v/>
      </c>
      <c r="X10" s="237" t="str">
        <f>IF(C10="","",VLOOKUP(C10,'Tabela Nutricional'!A:AD,23,0)*D10)</f>
        <v/>
      </c>
      <c r="Y10" s="234" t="str">
        <f>IF(C10="","",VLOOKUP(C10,'Tabela Nutricional'!A:AD,24,0)*D10)</f>
        <v/>
      </c>
      <c r="Z10" s="237" t="str">
        <f>IF(C10="","",VLOOKUP(C10,'Tabela Nutricional'!A:AD,25,0)*D10)</f>
        <v/>
      </c>
      <c r="AA10" s="234" t="str">
        <f>IF(C10="","",VLOOKUP(C10,'Tabela Nutricional'!A:AD,26,0)*D10)</f>
        <v/>
      </c>
      <c r="AB10" s="237" t="str">
        <f>IF(C10="","",VLOOKUP(C10,'Tabela Nutricional'!A:AD,27,0)*D10)</f>
        <v/>
      </c>
      <c r="AC10" s="234" t="str">
        <f>IF(C10="","",VLOOKUP(C10,'Tabela Nutricional'!A:AD,28,0)*D10)</f>
        <v/>
      </c>
      <c r="AD10" s="237" t="str">
        <f>IF(C10="","",VLOOKUP(C10,'Tabela Nutricional'!A:AD,29,0)*D10)</f>
        <v/>
      </c>
      <c r="AE10" s="234" t="str">
        <f>IF(C10="","",VLOOKUP(C10,'Tabela Nutricional'!A:AD,30,0)*D10)</f>
        <v/>
      </c>
      <c r="AF10" s="214"/>
      <c r="AG10" s="94"/>
      <c r="AH10" s="118"/>
      <c r="AI10" s="271"/>
      <c r="AJ10" s="286"/>
      <c r="AK10" s="282"/>
      <c r="AL10" s="287" t="s">
        <v>2819</v>
      </c>
      <c r="AM10" s="288" t="str">
        <f>IF(AM9&gt;0,(AM9/TMB!$C$6),"0")</f>
        <v>0</v>
      </c>
      <c r="AN10" s="285" t="s">
        <v>27</v>
      </c>
      <c r="AO10" s="184"/>
      <c r="AP10" s="88"/>
      <c r="AQ10" s="190"/>
      <c r="AR10" s="409"/>
      <c r="AS10" s="409"/>
      <c r="AT10" s="413"/>
      <c r="AU10" s="399"/>
      <c r="AV10" s="105"/>
      <c r="AW10" s="105"/>
      <c r="AX10" s="89"/>
    </row>
    <row r="11" spans="1:50" ht="12" customHeight="1">
      <c r="A11" s="89"/>
      <c r="B11" s="214"/>
      <c r="C11" s="356"/>
      <c r="D11" s="236"/>
      <c r="E11" s="231" t="str">
        <f t="shared" si="10"/>
        <v/>
      </c>
      <c r="F11" s="238" t="str">
        <f t="shared" si="11"/>
        <v/>
      </c>
      <c r="G11" s="233" t="str">
        <f t="shared" si="12"/>
        <v/>
      </c>
      <c r="H11" s="238" t="str">
        <f t="shared" si="13"/>
        <v/>
      </c>
      <c r="I11" s="233" t="str">
        <f t="shared" si="14"/>
        <v/>
      </c>
      <c r="J11" s="238" t="str">
        <f t="shared" si="15"/>
        <v/>
      </c>
      <c r="K11" s="233" t="str">
        <f t="shared" si="16"/>
        <v/>
      </c>
      <c r="L11" s="237" t="str">
        <f t="shared" si="17"/>
        <v/>
      </c>
      <c r="M11" s="234" t="str">
        <f>IF(C11="","",VLOOKUP(C11,'Tabela Nutricional'!A:AD,10,0)*D11)</f>
        <v/>
      </c>
      <c r="N11" s="237" t="str">
        <f>IF(C11="","",VLOOKUP(C11,'Tabela Nutricional'!A:AD,11,0)*D11)</f>
        <v/>
      </c>
      <c r="O11" s="234" t="str">
        <f>IF(C11="","",VLOOKUP(C11,'Tabela Nutricional'!A:AD,12,0)*D11)</f>
        <v/>
      </c>
      <c r="P11" s="237" t="str">
        <f>IF(C11="","",VLOOKUP(C11,'Tabela Nutricional'!A:AD,13,0)*D11)</f>
        <v/>
      </c>
      <c r="Q11" s="234" t="str">
        <f>IF(C11="","",VLOOKUP(C11,'Tabela Nutricional'!A:AD,14,0)*D11)</f>
        <v/>
      </c>
      <c r="R11" s="237" t="str">
        <f>IF(C11="","",VLOOKUP(C11,'Tabela Nutricional'!A:AD,15,0)*D11)</f>
        <v/>
      </c>
      <c r="S11" s="234" t="str">
        <f>IF(C11="","",VLOOKUP(C11,'Tabela Nutricional'!A:AD,16,0)*D11)</f>
        <v/>
      </c>
      <c r="T11" s="237" t="str">
        <f>IF(C11="","",VLOOKUP(C11,'Tabela Nutricional'!A:AD,17,0)*D11)</f>
        <v/>
      </c>
      <c r="U11" s="234" t="str">
        <f>IF(C11="","",VLOOKUP(C11,'Tabela Nutricional'!A:AD,18,0)*D11)</f>
        <v/>
      </c>
      <c r="V11" s="237" t="str">
        <f>IF(C11="","",VLOOKUP(C11,'Tabela Nutricional'!A:AD,21,0)*D11)</f>
        <v/>
      </c>
      <c r="W11" s="234" t="str">
        <f>IF(C11="","",VLOOKUP(C11,'Tabela Nutricional'!A:AD,22,0)*D11)</f>
        <v/>
      </c>
      <c r="X11" s="237" t="str">
        <f>IF(C11="","",VLOOKUP(C11,'Tabela Nutricional'!A:AD,23,0)*D11)</f>
        <v/>
      </c>
      <c r="Y11" s="234" t="str">
        <f>IF(C11="","",VLOOKUP(C11,'Tabela Nutricional'!A:AD,24,0)*D11)</f>
        <v/>
      </c>
      <c r="Z11" s="237" t="str">
        <f>IF(C11="","",VLOOKUP(C11,'Tabela Nutricional'!A:AD,25,0)*D11)</f>
        <v/>
      </c>
      <c r="AA11" s="234" t="str">
        <f>IF(C11="","",VLOOKUP(C11,'Tabela Nutricional'!A:AD,26,0)*D11)</f>
        <v/>
      </c>
      <c r="AB11" s="237" t="str">
        <f>IF(C11="","",VLOOKUP(C11,'Tabela Nutricional'!A:AD,27,0)*D11)</f>
        <v/>
      </c>
      <c r="AC11" s="234" t="str">
        <f>IF(C11="","",VLOOKUP(C11,'Tabela Nutricional'!A:AD,28,0)*D11)</f>
        <v/>
      </c>
      <c r="AD11" s="237" t="str">
        <f>IF(C11="","",VLOOKUP(C11,'Tabela Nutricional'!A:AD,29,0)*D11)</f>
        <v/>
      </c>
      <c r="AE11" s="234" t="str">
        <f>IF(C11="","",VLOOKUP(C11,'Tabela Nutricional'!A:AD,30,0)*D11)</f>
        <v/>
      </c>
      <c r="AF11" s="214"/>
      <c r="AG11" s="90"/>
      <c r="AH11" s="118"/>
      <c r="AI11" s="271"/>
      <c r="AJ11" s="458" t="s">
        <v>750</v>
      </c>
      <c r="AK11" s="459"/>
      <c r="AL11" s="460"/>
      <c r="AM11" s="289" t="e">
        <f>AM9-TMB!C12</f>
        <v>#VALUE!</v>
      </c>
      <c r="AN11" s="289" t="s">
        <v>27</v>
      </c>
      <c r="AO11" s="251"/>
      <c r="AP11" s="88"/>
      <c r="AQ11" s="260"/>
      <c r="AR11" s="382"/>
      <c r="AS11" s="382"/>
      <c r="AT11" s="382"/>
      <c r="AU11" s="396"/>
      <c r="AV11" s="89"/>
      <c r="AW11" s="89"/>
      <c r="AX11" s="89"/>
    </row>
    <row r="12" spans="1:50" ht="12" customHeight="1">
      <c r="A12" s="90"/>
      <c r="B12" s="214"/>
      <c r="C12" s="356"/>
      <c r="D12" s="236"/>
      <c r="E12" s="231" t="str">
        <f t="shared" si="10"/>
        <v/>
      </c>
      <c r="F12" s="238" t="str">
        <f t="shared" si="11"/>
        <v/>
      </c>
      <c r="G12" s="233" t="str">
        <f t="shared" si="12"/>
        <v/>
      </c>
      <c r="H12" s="238" t="str">
        <f t="shared" si="13"/>
        <v/>
      </c>
      <c r="I12" s="233" t="str">
        <f t="shared" si="14"/>
        <v/>
      </c>
      <c r="J12" s="238" t="str">
        <f t="shared" si="15"/>
        <v/>
      </c>
      <c r="K12" s="233" t="str">
        <f t="shared" si="16"/>
        <v/>
      </c>
      <c r="L12" s="237" t="str">
        <f t="shared" si="17"/>
        <v/>
      </c>
      <c r="M12" s="234" t="str">
        <f>IF(C12="","",VLOOKUP(C12,'Tabela Nutricional'!A:AD,10,0)*D12)</f>
        <v/>
      </c>
      <c r="N12" s="237" t="str">
        <f>IF(C12="","",VLOOKUP(C12,'Tabela Nutricional'!A:AD,11,0)*D12)</f>
        <v/>
      </c>
      <c r="O12" s="234" t="str">
        <f>IF(C12="","",VLOOKUP(C12,'Tabela Nutricional'!A:AD,12,0)*D12)</f>
        <v/>
      </c>
      <c r="P12" s="237" t="str">
        <f>IF(C12="","",VLOOKUP(C12,'Tabela Nutricional'!A:AD,13,0)*D12)</f>
        <v/>
      </c>
      <c r="Q12" s="234" t="str">
        <f>IF(C12="","",VLOOKUP(C12,'Tabela Nutricional'!A:AD,14,0)*D12)</f>
        <v/>
      </c>
      <c r="R12" s="237" t="str">
        <f>IF(C12="","",VLOOKUP(C12,'Tabela Nutricional'!A:AD,15,0)*D12)</f>
        <v/>
      </c>
      <c r="S12" s="234" t="str">
        <f>IF(C12="","",VLOOKUP(C12,'Tabela Nutricional'!A:AD,16,0)*D12)</f>
        <v/>
      </c>
      <c r="T12" s="237" t="str">
        <f>IF(C12="","",VLOOKUP(C12,'Tabela Nutricional'!A:AD,17,0)*D12)</f>
        <v/>
      </c>
      <c r="U12" s="234" t="str">
        <f>IF(C12="","",VLOOKUP(C12,'Tabela Nutricional'!A:AD,18,0)*D12)</f>
        <v/>
      </c>
      <c r="V12" s="237" t="str">
        <f>IF(C12="","",VLOOKUP(C12,'Tabela Nutricional'!A:AD,21,0)*D12)</f>
        <v/>
      </c>
      <c r="W12" s="234" t="str">
        <f>IF(C12="","",VLOOKUP(C12,'Tabela Nutricional'!A:AD,22,0)*D12)</f>
        <v/>
      </c>
      <c r="X12" s="237" t="str">
        <f>IF(C12="","",VLOOKUP(C12,'Tabela Nutricional'!A:AD,23,0)*D12)</f>
        <v/>
      </c>
      <c r="Y12" s="234" t="str">
        <f>IF(C12="","",VLOOKUP(C12,'Tabela Nutricional'!A:AD,24,0)*D12)</f>
        <v/>
      </c>
      <c r="Z12" s="237" t="str">
        <f>IF(C12="","",VLOOKUP(C12,'Tabela Nutricional'!A:AD,25,0)*D12)</f>
        <v/>
      </c>
      <c r="AA12" s="234" t="str">
        <f>IF(C12="","",VLOOKUP(C12,'Tabela Nutricional'!A:AD,26,0)*D12)</f>
        <v/>
      </c>
      <c r="AB12" s="237" t="str">
        <f>IF(C12="","",VLOOKUP(C12,'Tabela Nutricional'!A:AD,27,0)*D12)</f>
        <v/>
      </c>
      <c r="AC12" s="234" t="str">
        <f>IF(C12="","",VLOOKUP(C12,'Tabela Nutricional'!A:AD,28,0)*D12)</f>
        <v/>
      </c>
      <c r="AD12" s="237" t="str">
        <f>IF(C12="","",VLOOKUP(C12,'Tabela Nutricional'!A:AD,29,0)*D12)</f>
        <v/>
      </c>
      <c r="AE12" s="234" t="str">
        <f>IF(C12="","",VLOOKUP(C12,'Tabela Nutricional'!A:AD,30,0)*D12)</f>
        <v/>
      </c>
      <c r="AF12" s="214"/>
      <c r="AG12" s="92"/>
      <c r="AH12" s="118"/>
      <c r="AI12" s="271"/>
      <c r="AJ12" s="272"/>
      <c r="AK12" s="273"/>
      <c r="AL12" s="272"/>
      <c r="AM12" s="272"/>
      <c r="AN12" s="273"/>
      <c r="AO12" s="184"/>
      <c r="AP12" s="88"/>
      <c r="AQ12" s="260"/>
      <c r="AR12" s="382"/>
      <c r="AS12" s="382"/>
      <c r="AT12" s="382"/>
      <c r="AU12" s="396"/>
      <c r="AV12" s="89"/>
      <c r="AW12" s="89"/>
      <c r="AX12" s="89"/>
    </row>
    <row r="13" spans="1:50" ht="11.25" customHeight="1">
      <c r="A13" s="90"/>
      <c r="B13" s="214"/>
      <c r="C13" s="375"/>
      <c r="D13" s="236"/>
      <c r="E13" s="231" t="str">
        <f t="shared" si="10"/>
        <v/>
      </c>
      <c r="F13" s="238" t="str">
        <f t="shared" si="11"/>
        <v/>
      </c>
      <c r="G13" s="233" t="str">
        <f t="shared" si="12"/>
        <v/>
      </c>
      <c r="H13" s="238" t="str">
        <f t="shared" si="13"/>
        <v/>
      </c>
      <c r="I13" s="233" t="str">
        <f t="shared" si="14"/>
        <v/>
      </c>
      <c r="J13" s="238" t="str">
        <f t="shared" si="15"/>
        <v/>
      </c>
      <c r="K13" s="233" t="str">
        <f t="shared" si="16"/>
        <v/>
      </c>
      <c r="L13" s="237" t="str">
        <f t="shared" si="17"/>
        <v/>
      </c>
      <c r="M13" s="234" t="str">
        <f>IF(C13="","",VLOOKUP(C13,'Tabela Nutricional'!A:AD,10,0)*D13)</f>
        <v/>
      </c>
      <c r="N13" s="237" t="str">
        <f>IF(C13="","",VLOOKUP(C13,'Tabela Nutricional'!A:AD,11,0)*D13)</f>
        <v/>
      </c>
      <c r="O13" s="234" t="str">
        <f>IF(C13="","",VLOOKUP(C13,'Tabela Nutricional'!A:AD,12,0)*D13)</f>
        <v/>
      </c>
      <c r="P13" s="237" t="str">
        <f>IF(C13="","",VLOOKUP(C13,'Tabela Nutricional'!A:AD,13,0)*D13)</f>
        <v/>
      </c>
      <c r="Q13" s="234" t="str">
        <f>IF(C13="","",VLOOKUP(C13,'Tabela Nutricional'!A:AD,14,0)*D13)</f>
        <v/>
      </c>
      <c r="R13" s="237" t="str">
        <f>IF(C13="","",VLOOKUP(C13,'Tabela Nutricional'!A:AD,15,0)*D13)</f>
        <v/>
      </c>
      <c r="S13" s="234" t="str">
        <f>IF(C13="","",VLOOKUP(C13,'Tabela Nutricional'!A:AD,16,0)*D13)</f>
        <v/>
      </c>
      <c r="T13" s="237" t="str">
        <f>IF(C13="","",VLOOKUP(C13,'Tabela Nutricional'!A:AD,17,0)*D13)</f>
        <v/>
      </c>
      <c r="U13" s="234" t="str">
        <f>IF(C13="","",VLOOKUP(C13,'Tabela Nutricional'!A:AD,18,0)*D13)</f>
        <v/>
      </c>
      <c r="V13" s="237" t="str">
        <f>IF(C13="","",VLOOKUP(C13,'Tabela Nutricional'!A:AD,21,0)*D13)</f>
        <v/>
      </c>
      <c r="W13" s="234" t="str">
        <f>IF(C13="","",VLOOKUP(C13,'Tabela Nutricional'!A:AD,22,0)*D13)</f>
        <v/>
      </c>
      <c r="X13" s="237" t="str">
        <f>IF(C13="","",VLOOKUP(C13,'Tabela Nutricional'!A:AD,23,0)*D13)</f>
        <v/>
      </c>
      <c r="Y13" s="234" t="str">
        <f>IF(C13="","",VLOOKUP(C13,'Tabela Nutricional'!A:AD,24,0)*D13)</f>
        <v/>
      </c>
      <c r="Z13" s="237" t="str">
        <f>IF(C13="","",VLOOKUP(C13,'Tabela Nutricional'!A:AD,25,0)*D13)</f>
        <v/>
      </c>
      <c r="AA13" s="234" t="str">
        <f>IF(C13="","",VLOOKUP(C13,'Tabela Nutricional'!A:AD,26,0)*D13)</f>
        <v/>
      </c>
      <c r="AB13" s="237" t="str">
        <f>IF(C13="","",VLOOKUP(C13,'Tabela Nutricional'!A:AD,27,0)*D13)</f>
        <v/>
      </c>
      <c r="AC13" s="234" t="str">
        <f>IF(C13="","",VLOOKUP(C13,'Tabela Nutricional'!A:AD,28,0)*D13)</f>
        <v/>
      </c>
      <c r="AD13" s="237" t="str">
        <f>IF(C13="","",VLOOKUP(C13,'Tabela Nutricional'!A:AD,29,0)*D13)</f>
        <v/>
      </c>
      <c r="AE13" s="234" t="str">
        <f>IF(C13="","",VLOOKUP(C13,'Tabela Nutricional'!A:AD,30,0)*D13)</f>
        <v/>
      </c>
      <c r="AF13" s="214"/>
      <c r="AG13" s="91"/>
      <c r="AH13" s="81"/>
      <c r="AI13" s="271"/>
      <c r="AJ13" s="272"/>
      <c r="AK13" s="273"/>
      <c r="AL13" s="272"/>
      <c r="AM13" s="273"/>
      <c r="AN13" s="273"/>
      <c r="AO13" s="184"/>
      <c r="AP13" s="88"/>
      <c r="AQ13" s="260"/>
      <c r="AR13" s="382"/>
      <c r="AS13" s="382"/>
      <c r="AT13" s="382"/>
      <c r="AU13" s="396"/>
      <c r="AV13" s="89"/>
      <c r="AW13" s="89"/>
      <c r="AX13" s="89"/>
    </row>
    <row r="14" spans="1:50" ht="12" customHeight="1">
      <c r="A14" s="90"/>
      <c r="B14" s="214"/>
      <c r="C14" s="376" t="s">
        <v>27</v>
      </c>
      <c r="D14" s="216"/>
      <c r="E14" s="217" t="s">
        <v>29</v>
      </c>
      <c r="F14" s="218">
        <f t="shared" ref="F14:AE14" si="18">SUM(F4:F13)</f>
        <v>0</v>
      </c>
      <c r="G14" s="219">
        <f t="shared" si="18"/>
        <v>0</v>
      </c>
      <c r="H14" s="220">
        <f t="shared" si="18"/>
        <v>0</v>
      </c>
      <c r="I14" s="221">
        <f t="shared" si="18"/>
        <v>0</v>
      </c>
      <c r="J14" s="222">
        <f t="shared" si="18"/>
        <v>0</v>
      </c>
      <c r="K14" s="223">
        <f t="shared" si="18"/>
        <v>0</v>
      </c>
      <c r="L14" s="224">
        <f t="shared" si="18"/>
        <v>0</v>
      </c>
      <c r="M14" s="225">
        <f t="shared" si="18"/>
        <v>0</v>
      </c>
      <c r="N14" s="225">
        <f t="shared" si="18"/>
        <v>0</v>
      </c>
      <c r="O14" s="225">
        <f t="shared" si="18"/>
        <v>0</v>
      </c>
      <c r="P14" s="225">
        <f t="shared" si="18"/>
        <v>0</v>
      </c>
      <c r="Q14" s="225">
        <f t="shared" si="18"/>
        <v>0</v>
      </c>
      <c r="R14" s="225">
        <f t="shared" si="18"/>
        <v>0</v>
      </c>
      <c r="S14" s="225">
        <f t="shared" si="18"/>
        <v>0</v>
      </c>
      <c r="T14" s="225">
        <f t="shared" si="18"/>
        <v>0</v>
      </c>
      <c r="U14" s="225">
        <f t="shared" si="18"/>
        <v>0</v>
      </c>
      <c r="V14" s="225">
        <f t="shared" si="18"/>
        <v>0</v>
      </c>
      <c r="W14" s="225">
        <f t="shared" si="18"/>
        <v>0</v>
      </c>
      <c r="X14" s="225">
        <f t="shared" si="18"/>
        <v>0</v>
      </c>
      <c r="Y14" s="225">
        <f t="shared" si="18"/>
        <v>0</v>
      </c>
      <c r="Z14" s="225">
        <f t="shared" si="18"/>
        <v>0</v>
      </c>
      <c r="AA14" s="225">
        <f t="shared" si="18"/>
        <v>0</v>
      </c>
      <c r="AB14" s="225">
        <f t="shared" si="18"/>
        <v>0</v>
      </c>
      <c r="AC14" s="225">
        <f t="shared" si="18"/>
        <v>0</v>
      </c>
      <c r="AD14" s="225">
        <f t="shared" si="18"/>
        <v>0</v>
      </c>
      <c r="AE14" s="225">
        <f t="shared" si="18"/>
        <v>0</v>
      </c>
      <c r="AF14" s="214"/>
      <c r="AG14" s="91"/>
      <c r="AH14" s="81"/>
      <c r="AI14" s="91"/>
      <c r="AJ14" s="91"/>
      <c r="AK14" s="91"/>
      <c r="AL14" s="91"/>
      <c r="AM14" s="91"/>
      <c r="AN14" s="91"/>
      <c r="AO14" s="91"/>
      <c r="AP14" s="88"/>
      <c r="AQ14" s="260"/>
      <c r="AR14" s="382"/>
      <c r="AS14" s="382"/>
      <c r="AT14" s="382"/>
      <c r="AU14" s="396"/>
      <c r="AV14" s="89"/>
      <c r="AW14" s="89"/>
      <c r="AX14" s="89"/>
    </row>
    <row r="15" spans="1:50" ht="12" customHeight="1">
      <c r="A15" s="90"/>
      <c r="B15" s="214"/>
      <c r="C15" s="377">
        <f>SUM(F15:K15)</f>
        <v>0</v>
      </c>
      <c r="D15" s="216"/>
      <c r="E15" s="217" t="s">
        <v>30</v>
      </c>
      <c r="F15" s="218">
        <f t="shared" ref="F15:H15" si="19">F14*4</f>
        <v>0</v>
      </c>
      <c r="G15" s="219">
        <f t="shared" si="19"/>
        <v>0</v>
      </c>
      <c r="H15" s="220">
        <f t="shared" si="19"/>
        <v>0</v>
      </c>
      <c r="I15" s="221">
        <f t="shared" ref="I15:K15" si="20">I14*9</f>
        <v>0</v>
      </c>
      <c r="J15" s="222">
        <f t="shared" si="20"/>
        <v>0</v>
      </c>
      <c r="K15" s="223">
        <f t="shared" si="20"/>
        <v>0</v>
      </c>
      <c r="L15" s="226"/>
      <c r="M15" s="226"/>
      <c r="N15" s="226"/>
      <c r="O15" s="226"/>
      <c r="P15" s="226"/>
      <c r="Q15" s="226"/>
      <c r="R15" s="226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14"/>
      <c r="AG15" s="91"/>
      <c r="AH15" s="132"/>
      <c r="AI15" s="239"/>
      <c r="AJ15" s="240" t="s">
        <v>0</v>
      </c>
      <c r="AK15" s="248" t="s">
        <v>1</v>
      </c>
      <c r="AL15" s="248" t="s">
        <v>2</v>
      </c>
      <c r="AM15" s="248" t="s">
        <v>3</v>
      </c>
      <c r="AN15" s="248" t="s">
        <v>4</v>
      </c>
      <c r="AO15" s="245"/>
      <c r="AP15" s="190"/>
      <c r="AQ15" s="191"/>
      <c r="AR15" s="382"/>
      <c r="AS15" s="382"/>
      <c r="AT15" s="382"/>
      <c r="AU15" s="396"/>
      <c r="AV15" s="89"/>
      <c r="AW15" s="89"/>
      <c r="AX15" s="89"/>
    </row>
    <row r="16" spans="1:50" ht="12" customHeight="1">
      <c r="A16" s="90"/>
      <c r="B16" s="214"/>
      <c r="C16" s="378"/>
      <c r="D16" s="318"/>
      <c r="E16" s="227"/>
      <c r="F16" s="228"/>
      <c r="G16" s="229"/>
      <c r="H16" s="228"/>
      <c r="I16" s="228"/>
      <c r="J16" s="228"/>
      <c r="K16" s="228"/>
      <c r="L16" s="230"/>
      <c r="M16" s="230"/>
      <c r="N16" s="230"/>
      <c r="O16" s="230"/>
      <c r="P16" s="230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14"/>
      <c r="AG16" s="91"/>
      <c r="AH16" s="132"/>
      <c r="AI16" s="239"/>
      <c r="AJ16" s="194" t="s">
        <v>699</v>
      </c>
      <c r="AK16" s="334">
        <f t="shared" ref="AK16:AL21" si="21">AK3</f>
        <v>0</v>
      </c>
      <c r="AL16" s="334" t="str">
        <f t="shared" si="21"/>
        <v>0</v>
      </c>
      <c r="AM16" s="334">
        <f>(AM3)</f>
        <v>0</v>
      </c>
      <c r="AN16" s="335" t="str">
        <f t="shared" ref="AN16:AN22" si="22">AN3</f>
        <v>0</v>
      </c>
      <c r="AO16" s="245"/>
      <c r="AP16" s="88"/>
      <c r="AQ16" s="190"/>
      <c r="AR16" s="382"/>
      <c r="AS16" s="382"/>
      <c r="AT16" s="382"/>
      <c r="AU16" s="396"/>
      <c r="AV16" s="89"/>
      <c r="AW16" s="89"/>
      <c r="AX16" s="89"/>
    </row>
    <row r="17" spans="1:59" ht="12" customHeight="1" thickBot="1">
      <c r="A17" s="81"/>
      <c r="B17" s="81"/>
      <c r="C17" s="372"/>
      <c r="D17" s="82"/>
      <c r="E17" s="87"/>
      <c r="F17" s="83"/>
      <c r="G17" s="84"/>
      <c r="H17" s="85"/>
      <c r="I17" s="86"/>
      <c r="J17" s="86"/>
      <c r="K17" s="86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81"/>
      <c r="AG17" s="88"/>
      <c r="AH17" s="132"/>
      <c r="AI17" s="239"/>
      <c r="AJ17" s="195" t="s">
        <v>700</v>
      </c>
      <c r="AK17" s="334">
        <f t="shared" si="21"/>
        <v>0</v>
      </c>
      <c r="AL17" s="334" t="str">
        <f t="shared" si="21"/>
        <v>0</v>
      </c>
      <c r="AM17" s="334">
        <f t="shared" ref="AM17:AM22" si="23">AM4</f>
        <v>0</v>
      </c>
      <c r="AN17" s="335" t="str">
        <f t="shared" si="22"/>
        <v>0</v>
      </c>
      <c r="AO17" s="246"/>
      <c r="AP17" s="88"/>
      <c r="AQ17" s="190"/>
      <c r="AR17" s="382"/>
      <c r="AS17" s="382"/>
      <c r="AT17" s="382"/>
      <c r="AU17" s="396"/>
      <c r="AV17" s="89"/>
      <c r="AW17" s="89"/>
      <c r="AX17" s="89"/>
    </row>
    <row r="18" spans="1:59" ht="12" customHeight="1">
      <c r="A18" s="81"/>
      <c r="B18" s="200"/>
      <c r="C18" s="373"/>
      <c r="D18" s="340">
        <v>2</v>
      </c>
      <c r="E18" s="307"/>
      <c r="F18" s="303"/>
      <c r="G18" s="303"/>
      <c r="H18" s="303"/>
      <c r="I18" s="303"/>
      <c r="J18" s="303"/>
      <c r="K18" s="304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2" t="s">
        <v>2786</v>
      </c>
      <c r="W18" s="202" t="s">
        <v>2786</v>
      </c>
      <c r="X18" s="202" t="s">
        <v>2786</v>
      </c>
      <c r="Y18" s="202" t="s">
        <v>2786</v>
      </c>
      <c r="Z18" s="202" t="s">
        <v>2786</v>
      </c>
      <c r="AA18" s="202" t="s">
        <v>2786</v>
      </c>
      <c r="AB18" s="201"/>
      <c r="AC18" s="202" t="s">
        <v>2786</v>
      </c>
      <c r="AD18" s="202" t="s">
        <v>2786</v>
      </c>
      <c r="AE18" s="202" t="s">
        <v>2786</v>
      </c>
      <c r="AF18" s="200"/>
      <c r="AG18" s="81"/>
      <c r="AH18" s="118"/>
      <c r="AI18" s="239"/>
      <c r="AJ18" s="196" t="s">
        <v>17</v>
      </c>
      <c r="AK18" s="334">
        <f t="shared" si="21"/>
        <v>0</v>
      </c>
      <c r="AL18" s="334" t="str">
        <f t="shared" si="21"/>
        <v>0</v>
      </c>
      <c r="AM18" s="334">
        <f t="shared" si="23"/>
        <v>0</v>
      </c>
      <c r="AN18" s="335" t="str">
        <f t="shared" si="22"/>
        <v>0</v>
      </c>
      <c r="AO18" s="247"/>
      <c r="AP18" s="88"/>
      <c r="AQ18" s="107"/>
      <c r="AR18" s="414"/>
      <c r="AS18" s="414"/>
      <c r="AT18" s="414"/>
      <c r="AU18" s="401"/>
      <c r="AV18" s="93"/>
      <c r="AW18" s="93"/>
      <c r="AX18" s="93"/>
    </row>
    <row r="19" spans="1:59" ht="12" customHeight="1">
      <c r="A19" s="81"/>
      <c r="B19" s="203"/>
      <c r="C19" s="374" t="s">
        <v>5</v>
      </c>
      <c r="D19" s="204" t="s">
        <v>6</v>
      </c>
      <c r="E19" s="205" t="s">
        <v>7</v>
      </c>
      <c r="F19" s="206" t="s">
        <v>8</v>
      </c>
      <c r="G19" s="207" t="s">
        <v>9</v>
      </c>
      <c r="H19" s="208" t="s">
        <v>10</v>
      </c>
      <c r="I19" s="209" t="s">
        <v>11</v>
      </c>
      <c r="J19" s="210" t="s">
        <v>13</v>
      </c>
      <c r="K19" s="211" t="s">
        <v>12</v>
      </c>
      <c r="L19" s="212" t="s">
        <v>767</v>
      </c>
      <c r="M19" s="202" t="s">
        <v>792</v>
      </c>
      <c r="N19" s="202" t="s">
        <v>791</v>
      </c>
      <c r="O19" s="202" t="s">
        <v>2777</v>
      </c>
      <c r="P19" s="202" t="s">
        <v>2778</v>
      </c>
      <c r="Q19" s="202" t="s">
        <v>793</v>
      </c>
      <c r="R19" s="202" t="s">
        <v>794</v>
      </c>
      <c r="S19" s="202" t="s">
        <v>799</v>
      </c>
      <c r="T19" s="202" t="s">
        <v>2782</v>
      </c>
      <c r="U19" s="202" t="s">
        <v>795</v>
      </c>
      <c r="V19" s="202" t="s">
        <v>2783</v>
      </c>
      <c r="W19" s="202" t="s">
        <v>2779</v>
      </c>
      <c r="X19" s="202" t="s">
        <v>2780</v>
      </c>
      <c r="Y19" s="202" t="s">
        <v>796</v>
      </c>
      <c r="Z19" s="202" t="s">
        <v>797</v>
      </c>
      <c r="AA19" s="202" t="s">
        <v>798</v>
      </c>
      <c r="AB19" s="202" t="s">
        <v>2776</v>
      </c>
      <c r="AC19" s="202" t="s">
        <v>2784</v>
      </c>
      <c r="AD19" s="202" t="s">
        <v>2785</v>
      </c>
      <c r="AE19" s="202" t="s">
        <v>2781</v>
      </c>
      <c r="AF19" s="213"/>
      <c r="AG19" s="183"/>
      <c r="AH19" s="118"/>
      <c r="AI19" s="239"/>
      <c r="AJ19" s="197" t="s">
        <v>691</v>
      </c>
      <c r="AK19" s="334">
        <f t="shared" si="21"/>
        <v>0</v>
      </c>
      <c r="AL19" s="334" t="str">
        <f t="shared" si="21"/>
        <v>0</v>
      </c>
      <c r="AM19" s="334">
        <f t="shared" si="23"/>
        <v>0</v>
      </c>
      <c r="AN19" s="335" t="str">
        <f t="shared" si="22"/>
        <v>0</v>
      </c>
      <c r="AO19" s="214"/>
      <c r="AP19" s="88"/>
      <c r="AQ19" s="190"/>
      <c r="AR19" s="382"/>
      <c r="AS19" s="382"/>
      <c r="AT19" s="382"/>
      <c r="AU19" s="396"/>
      <c r="AV19" s="89"/>
      <c r="AW19" s="89"/>
      <c r="AX19" s="89"/>
    </row>
    <row r="20" spans="1:59" ht="12" customHeight="1">
      <c r="A20" s="89"/>
      <c r="B20" s="214"/>
      <c r="C20" s="232"/>
      <c r="D20" s="235"/>
      <c r="E20" s="231" t="str">
        <f t="shared" ref="E20:E29" si="24">IF(C20="","",VLOOKUP(C20,Nutr,2,0))</f>
        <v>g</v>
      </c>
      <c r="F20" s="238">
        <f t="shared" ref="F20:F29" si="25">IF(C20="","",VLOOKUP(C20,Nutr,3,0)*D20)</f>
        <v>0</v>
      </c>
      <c r="G20" s="233">
        <f t="shared" ref="G20:G29" si="26">IF(C20="","",VLOOKUP(C20,Nutr,4,0)*D20)</f>
        <v>0</v>
      </c>
      <c r="H20" s="238">
        <f t="shared" ref="H20:H29" si="27">IF(C20="","",VLOOKUP(C20,Nutr,5,0)*D20)</f>
        <v>0</v>
      </c>
      <c r="I20" s="233">
        <f t="shared" ref="I20:I29" si="28">IF(C20="","",VLOOKUP(C20,Nutr,6,0)*D20)</f>
        <v>0</v>
      </c>
      <c r="J20" s="238">
        <f t="shared" ref="J20:J29" si="29">IF(C20="","",VLOOKUP(C20,Nutr,7,0)*D20)</f>
        <v>0</v>
      </c>
      <c r="K20" s="233">
        <f t="shared" ref="K20:K29" si="30">IF(C20="","",VLOOKUP(C20,Nutr,8,0)*D20)</f>
        <v>0</v>
      </c>
      <c r="L20" s="237">
        <f>IF(C20="","",VLOOKUP(C20,Nutr,9,0)*D20)</f>
        <v>0</v>
      </c>
      <c r="M20" s="234">
        <f>IF(C20="","",VLOOKUP(C20,'Tabela Nutricional'!A:AD,10,0)*D20)</f>
        <v>0</v>
      </c>
      <c r="N20" s="237">
        <f>IF(C20="","",VLOOKUP(C20,'Tabela Nutricional'!A:AD,11,0)*D20)</f>
        <v>0</v>
      </c>
      <c r="O20" s="234">
        <f>IF(C20="","",VLOOKUP(C20,'Tabela Nutricional'!A:AD,12,0)*D20)</f>
        <v>0</v>
      </c>
      <c r="P20" s="237">
        <f>IF(C20="","",VLOOKUP(C20,'Tabela Nutricional'!A:AD,13,0)*D20)</f>
        <v>0</v>
      </c>
      <c r="Q20" s="234">
        <f>IF(C20="","",VLOOKUP(C20,'Tabela Nutricional'!A:AD,14,0)*D20)</f>
        <v>0</v>
      </c>
      <c r="R20" s="237">
        <f>IF(C20="","",VLOOKUP(C20,'Tabela Nutricional'!A:AD,15,0)*D20)</f>
        <v>0</v>
      </c>
      <c r="S20" s="234">
        <f>IF(C20="","",VLOOKUP(C20,'Tabela Nutricional'!A:AD,16,0)*D20)</f>
        <v>0</v>
      </c>
      <c r="T20" s="237">
        <f>IF(C20="","",VLOOKUP(C20,'Tabela Nutricional'!A:AD,17,0)*D20)</f>
        <v>0</v>
      </c>
      <c r="U20" s="234">
        <f>IF(C20="","",VLOOKUP(C20,'Tabela Nutricional'!A:AD,18,0)*D20)</f>
        <v>0</v>
      </c>
      <c r="V20" s="237">
        <f>IF(C20="","",VLOOKUP(C20,'Tabela Nutricional'!A:AD,21,0)*D20)</f>
        <v>0</v>
      </c>
      <c r="W20" s="234">
        <f>IF(C20="","",VLOOKUP(C20,'Tabela Nutricional'!A:AD,22,0)*D20)</f>
        <v>0</v>
      </c>
      <c r="X20" s="237">
        <f>IF(C20="","",VLOOKUP(C20,'Tabela Nutricional'!A:AD,23,0)*D20)</f>
        <v>0</v>
      </c>
      <c r="Y20" s="234">
        <f>IF(C20="","",VLOOKUP(C20,'Tabela Nutricional'!A:AD,24,0)*D20)</f>
        <v>0</v>
      </c>
      <c r="Z20" s="237">
        <f>IF(C20="","",VLOOKUP(C20,'Tabela Nutricional'!A:AD,25,0)*D20)</f>
        <v>0</v>
      </c>
      <c r="AA20" s="234">
        <f>IF(C20="","",VLOOKUP(C20,'Tabela Nutricional'!A:AD,26,0)*D20)</f>
        <v>0</v>
      </c>
      <c r="AB20" s="237">
        <f>IF(C20="","",VLOOKUP(C20,'Tabela Nutricional'!A:AD,27,0)*D20)</f>
        <v>0</v>
      </c>
      <c r="AC20" s="234">
        <f>IF(C20="","",VLOOKUP(C20,'Tabela Nutricional'!A:AD,28,0)*D20)</f>
        <v>0</v>
      </c>
      <c r="AD20" s="237">
        <f>IF(C20="","",VLOOKUP(C20,'Tabela Nutricional'!A:AD,29,0)*D20)</f>
        <v>0</v>
      </c>
      <c r="AE20" s="234">
        <f>IF(C20="","",VLOOKUP(C20,'Tabela Nutricional'!A:AD,30,0)*D20)</f>
        <v>0</v>
      </c>
      <c r="AF20" s="214"/>
      <c r="AG20" s="90"/>
      <c r="AH20" s="115"/>
      <c r="AI20" s="241"/>
      <c r="AJ20" s="198" t="s">
        <v>692</v>
      </c>
      <c r="AK20" s="334">
        <f t="shared" si="21"/>
        <v>0</v>
      </c>
      <c r="AL20" s="334" t="str">
        <f t="shared" si="21"/>
        <v>0</v>
      </c>
      <c r="AM20" s="334">
        <f t="shared" si="23"/>
        <v>0</v>
      </c>
      <c r="AN20" s="335" t="str">
        <f t="shared" si="22"/>
        <v>0</v>
      </c>
      <c r="AO20" s="214"/>
      <c r="AP20" s="88"/>
      <c r="AQ20" s="99"/>
      <c r="AR20" s="382"/>
      <c r="AS20" s="382"/>
      <c r="AT20" s="382"/>
      <c r="AU20" s="396"/>
      <c r="AV20" s="89"/>
      <c r="AW20" s="89"/>
      <c r="AX20" s="89"/>
    </row>
    <row r="21" spans="1:59" ht="12" customHeight="1">
      <c r="A21" s="89"/>
      <c r="B21" s="214"/>
      <c r="C21" s="232"/>
      <c r="D21" s="235"/>
      <c r="E21" s="231" t="str">
        <f t="shared" si="24"/>
        <v>g</v>
      </c>
      <c r="F21" s="238">
        <f t="shared" si="25"/>
        <v>0</v>
      </c>
      <c r="G21" s="233">
        <f t="shared" si="26"/>
        <v>0</v>
      </c>
      <c r="H21" s="238">
        <f t="shared" si="27"/>
        <v>0</v>
      </c>
      <c r="I21" s="233">
        <f t="shared" si="28"/>
        <v>0</v>
      </c>
      <c r="J21" s="238">
        <f t="shared" si="29"/>
        <v>0</v>
      </c>
      <c r="K21" s="233">
        <f t="shared" si="30"/>
        <v>0</v>
      </c>
      <c r="L21" s="237">
        <f t="shared" ref="L21:L29" si="31">IF(C21="","",VLOOKUP(C21,Nutr,9,0)*D21)</f>
        <v>0</v>
      </c>
      <c r="M21" s="234">
        <f>IF(C21="","",VLOOKUP(C21,'Tabela Nutricional'!A:AD,10,0)*D21)</f>
        <v>0</v>
      </c>
      <c r="N21" s="237">
        <f>IF(C21="","",VLOOKUP(C21,'Tabela Nutricional'!A:AD,11,0)*D21)</f>
        <v>0</v>
      </c>
      <c r="O21" s="234">
        <f>IF(C21="","",VLOOKUP(C21,'Tabela Nutricional'!A:AD,12,0)*D21)</f>
        <v>0</v>
      </c>
      <c r="P21" s="237">
        <f>IF(C21="","",VLOOKUP(C21,'Tabela Nutricional'!A:AD,13,0)*D21)</f>
        <v>0</v>
      </c>
      <c r="Q21" s="234">
        <f>IF(C21="","",VLOOKUP(C21,'Tabela Nutricional'!A:AD,14,0)*D21)</f>
        <v>0</v>
      </c>
      <c r="R21" s="237">
        <f>IF(C21="","",VLOOKUP(C21,'Tabela Nutricional'!A:AD,15,0)*D21)</f>
        <v>0</v>
      </c>
      <c r="S21" s="234">
        <f>IF(C21="","",VLOOKUP(C21,'Tabela Nutricional'!A:AD,16,0)*D21)</f>
        <v>0</v>
      </c>
      <c r="T21" s="237">
        <f>IF(C21="","",VLOOKUP(C21,'Tabela Nutricional'!A:AD,17,0)*D21)</f>
        <v>0</v>
      </c>
      <c r="U21" s="234">
        <f>IF(C21="","",VLOOKUP(C21,'Tabela Nutricional'!A:AD,18,0)*D21)</f>
        <v>0</v>
      </c>
      <c r="V21" s="237">
        <f>IF(C21="","",VLOOKUP(C21,'Tabela Nutricional'!A:AD,21,0)*D21)</f>
        <v>0</v>
      </c>
      <c r="W21" s="234">
        <f>IF(C21="","",VLOOKUP(C21,'Tabela Nutricional'!A:AD,22,0)*D21)</f>
        <v>0</v>
      </c>
      <c r="X21" s="237">
        <f>IF(C21="","",VLOOKUP(C21,'Tabela Nutricional'!A:AD,23,0)*D21)</f>
        <v>0</v>
      </c>
      <c r="Y21" s="234">
        <f>IF(C21="","",VLOOKUP(C21,'Tabela Nutricional'!A:AD,24,0)*D21)</f>
        <v>0</v>
      </c>
      <c r="Z21" s="237">
        <f>IF(C21="","",VLOOKUP(C21,'Tabela Nutricional'!A:AD,25,0)*D21)</f>
        <v>0</v>
      </c>
      <c r="AA21" s="234">
        <f>IF(C21="","",VLOOKUP(C21,'Tabela Nutricional'!A:AD,26,0)*D21)</f>
        <v>0</v>
      </c>
      <c r="AB21" s="237">
        <f>IF(C21="","",VLOOKUP(C21,'Tabela Nutricional'!A:AD,27,0)*D21)</f>
        <v>0</v>
      </c>
      <c r="AC21" s="234">
        <f>IF(C21="","",VLOOKUP(C21,'Tabela Nutricional'!A:AD,28,0)*D21)</f>
        <v>0</v>
      </c>
      <c r="AD21" s="237">
        <f>IF(C21="","",VLOOKUP(C21,'Tabela Nutricional'!A:AD,29,0)*D21)</f>
        <v>0</v>
      </c>
      <c r="AE21" s="234">
        <f>IF(C21="","",VLOOKUP(C21,'Tabela Nutricional'!A:AD,30,0)*D21)</f>
        <v>0</v>
      </c>
      <c r="AF21" s="214"/>
      <c r="AG21" s="90"/>
      <c r="AH21" s="133"/>
      <c r="AI21" s="242"/>
      <c r="AJ21" s="199" t="s">
        <v>693</v>
      </c>
      <c r="AK21" s="334">
        <f t="shared" si="21"/>
        <v>0</v>
      </c>
      <c r="AL21" s="334" t="str">
        <f t="shared" si="21"/>
        <v>0</v>
      </c>
      <c r="AM21" s="334">
        <f t="shared" si="23"/>
        <v>0</v>
      </c>
      <c r="AN21" s="335" t="str">
        <f t="shared" si="22"/>
        <v>0</v>
      </c>
      <c r="AO21" s="245"/>
      <c r="AP21" s="88"/>
      <c r="AQ21" s="99"/>
      <c r="AR21" s="382"/>
      <c r="AS21" s="415"/>
      <c r="AT21" s="382"/>
      <c r="AU21" s="402"/>
      <c r="AV21" s="89"/>
      <c r="AW21" s="89"/>
      <c r="AX21" s="89"/>
    </row>
    <row r="22" spans="1:59" ht="12" customHeight="1">
      <c r="A22" s="89"/>
      <c r="B22" s="214"/>
      <c r="C22" s="232"/>
      <c r="D22" s="235"/>
      <c r="E22" s="231" t="str">
        <f t="shared" si="24"/>
        <v>g</v>
      </c>
      <c r="F22" s="238">
        <f t="shared" si="25"/>
        <v>0</v>
      </c>
      <c r="G22" s="233">
        <f t="shared" si="26"/>
        <v>0</v>
      </c>
      <c r="H22" s="238">
        <f t="shared" si="27"/>
        <v>0</v>
      </c>
      <c r="I22" s="233">
        <f t="shared" si="28"/>
        <v>0</v>
      </c>
      <c r="J22" s="238">
        <f t="shared" si="29"/>
        <v>0</v>
      </c>
      <c r="K22" s="233">
        <f t="shared" si="30"/>
        <v>0</v>
      </c>
      <c r="L22" s="237">
        <f t="shared" si="31"/>
        <v>0</v>
      </c>
      <c r="M22" s="234">
        <f>IF(C22="","",VLOOKUP(C22,'Tabela Nutricional'!A:AD,10,0)*D22)</f>
        <v>0</v>
      </c>
      <c r="N22" s="237">
        <f>IF(C22="","",VLOOKUP(C22,'Tabela Nutricional'!A:AD,11,0)*D22)</f>
        <v>0</v>
      </c>
      <c r="O22" s="234">
        <f>IF(C22="","",VLOOKUP(C22,'Tabela Nutricional'!A:AD,12,0)*D22)</f>
        <v>0</v>
      </c>
      <c r="P22" s="237">
        <f>IF(C22="","",VLOOKUP(C22,'Tabela Nutricional'!A:AD,13,0)*D22)</f>
        <v>0</v>
      </c>
      <c r="Q22" s="234">
        <f>IF(C22="","",VLOOKUP(C22,'Tabela Nutricional'!A:AD,14,0)*D22)</f>
        <v>0</v>
      </c>
      <c r="R22" s="237">
        <f>IF(C22="","",VLOOKUP(C22,'Tabela Nutricional'!A:AD,15,0)*D22)</f>
        <v>0</v>
      </c>
      <c r="S22" s="234">
        <f>IF(C22="","",VLOOKUP(C22,'Tabela Nutricional'!A:AD,16,0)*D22)</f>
        <v>0</v>
      </c>
      <c r="T22" s="237">
        <f>IF(C22="","",VLOOKUP(C22,'Tabela Nutricional'!A:AD,17,0)*D22)</f>
        <v>0</v>
      </c>
      <c r="U22" s="234">
        <f>IF(C22="","",VLOOKUP(C22,'Tabela Nutricional'!A:AD,18,0)*D22)</f>
        <v>0</v>
      </c>
      <c r="V22" s="237">
        <f>IF(C22="","",VLOOKUP(C22,'Tabela Nutricional'!A:AD,21,0)*D22)</f>
        <v>0</v>
      </c>
      <c r="W22" s="234">
        <f>IF(C22="","",VLOOKUP(C22,'Tabela Nutricional'!A:AD,22,0)*D22)</f>
        <v>0</v>
      </c>
      <c r="X22" s="237">
        <f>IF(C22="","",VLOOKUP(C22,'Tabela Nutricional'!A:AD,23,0)*D22)</f>
        <v>0</v>
      </c>
      <c r="Y22" s="234">
        <f>IF(C22="","",VLOOKUP(C22,'Tabela Nutricional'!A:AD,24,0)*D22)</f>
        <v>0</v>
      </c>
      <c r="Z22" s="237">
        <f>IF(C22="","",VLOOKUP(C22,'Tabela Nutricional'!A:AD,25,0)*D22)</f>
        <v>0</v>
      </c>
      <c r="AA22" s="234">
        <f>IF(C22="","",VLOOKUP(C22,'Tabela Nutricional'!A:AD,26,0)*D22)</f>
        <v>0</v>
      </c>
      <c r="AB22" s="237">
        <f>IF(C22="","",VLOOKUP(C22,'Tabela Nutricional'!A:AD,27,0)*D22)</f>
        <v>0</v>
      </c>
      <c r="AC22" s="234">
        <f>IF(C22="","",VLOOKUP(C22,'Tabela Nutricional'!A:AD,28,0)*D22)</f>
        <v>0</v>
      </c>
      <c r="AD22" s="237">
        <f>IF(C22="","",VLOOKUP(C22,'Tabela Nutricional'!A:AD,29,0)*D22)</f>
        <v>0</v>
      </c>
      <c r="AE22" s="234">
        <f>IF(C22="","",VLOOKUP(C22,'Tabela Nutricional'!A:AD,30,0)*D22)</f>
        <v>0</v>
      </c>
      <c r="AF22" s="214"/>
      <c r="AG22" s="94"/>
      <c r="AH22" s="115"/>
      <c r="AI22" s="241"/>
      <c r="AJ22" s="217"/>
      <c r="AK22" s="336"/>
      <c r="AL22" s="337" t="str">
        <f>AL9</f>
        <v>Total</v>
      </c>
      <c r="AM22" s="338">
        <f t="shared" si="23"/>
        <v>0</v>
      </c>
      <c r="AN22" s="338" t="str">
        <f t="shared" si="22"/>
        <v>kcals</v>
      </c>
      <c r="AO22" s="245"/>
      <c r="AP22" s="88"/>
      <c r="AQ22" s="99"/>
      <c r="AR22" s="382"/>
      <c r="AS22" s="415"/>
      <c r="AT22" s="382"/>
      <c r="AU22" s="402"/>
      <c r="AV22" s="89"/>
      <c r="AW22" s="89"/>
      <c r="AX22" s="89"/>
    </row>
    <row r="23" spans="1:59" ht="12" customHeight="1">
      <c r="A23" s="89"/>
      <c r="B23" s="215"/>
      <c r="C23" s="232"/>
      <c r="D23" s="236"/>
      <c r="E23" s="231" t="str">
        <f t="shared" si="24"/>
        <v>g (ou mais)</v>
      </c>
      <c r="F23" s="238">
        <f t="shared" si="25"/>
        <v>0</v>
      </c>
      <c r="G23" s="233">
        <f t="shared" si="26"/>
        <v>0</v>
      </c>
      <c r="H23" s="238">
        <f t="shared" si="27"/>
        <v>0</v>
      </c>
      <c r="I23" s="233">
        <f t="shared" si="28"/>
        <v>0</v>
      </c>
      <c r="J23" s="238">
        <f t="shared" si="29"/>
        <v>0</v>
      </c>
      <c r="K23" s="233">
        <f t="shared" si="30"/>
        <v>0</v>
      </c>
      <c r="L23" s="237">
        <f t="shared" si="31"/>
        <v>0</v>
      </c>
      <c r="M23" s="234">
        <f>IF(C23="","",VLOOKUP(C23,'Tabela Nutricional'!A:AD,10,0)*D23)</f>
        <v>0</v>
      </c>
      <c r="N23" s="237">
        <f>IF(C23="","",VLOOKUP(C23,'Tabela Nutricional'!A:AD,11,0)*D23)</f>
        <v>0</v>
      </c>
      <c r="O23" s="234">
        <f>IF(C23="","",VLOOKUP(C23,'Tabela Nutricional'!A:AD,12,0)*D23)</f>
        <v>0</v>
      </c>
      <c r="P23" s="237">
        <f>IF(C23="","",VLOOKUP(C23,'Tabela Nutricional'!A:AD,13,0)*D23)</f>
        <v>0</v>
      </c>
      <c r="Q23" s="234">
        <f>IF(C23="","",VLOOKUP(C23,'Tabela Nutricional'!A:AD,14,0)*D23)</f>
        <v>0</v>
      </c>
      <c r="R23" s="237">
        <f>IF(C23="","",VLOOKUP(C23,'Tabela Nutricional'!A:AD,15,0)*D23)</f>
        <v>0</v>
      </c>
      <c r="S23" s="234">
        <f>IF(C23="","",VLOOKUP(C23,'Tabela Nutricional'!A:AD,16,0)*D23)</f>
        <v>0</v>
      </c>
      <c r="T23" s="237">
        <f>IF(C23="","",VLOOKUP(C23,'Tabela Nutricional'!A:AD,17,0)*D23)</f>
        <v>0</v>
      </c>
      <c r="U23" s="234">
        <f>IF(C23="","",VLOOKUP(C23,'Tabela Nutricional'!A:AD,18,0)*D23)</f>
        <v>0</v>
      </c>
      <c r="V23" s="237">
        <f>IF(C23="","",VLOOKUP(C23,'Tabela Nutricional'!A:AD,21,0)*D23)</f>
        <v>0</v>
      </c>
      <c r="W23" s="234">
        <f>IF(C23="","",VLOOKUP(C23,'Tabela Nutricional'!A:AD,22,0)*D23)</f>
        <v>0</v>
      </c>
      <c r="X23" s="237">
        <f>IF(C23="","",VLOOKUP(C23,'Tabela Nutricional'!A:AD,23,0)*D23)</f>
        <v>0</v>
      </c>
      <c r="Y23" s="234">
        <f>IF(C23="","",VLOOKUP(C23,'Tabela Nutricional'!A:AD,24,0)*D23)</f>
        <v>0</v>
      </c>
      <c r="Z23" s="237">
        <f>IF(C23="","",VLOOKUP(C23,'Tabela Nutricional'!A:AD,25,0)*D23)</f>
        <v>0</v>
      </c>
      <c r="AA23" s="234">
        <f>IF(C23="","",VLOOKUP(C23,'Tabela Nutricional'!A:AD,26,0)*D23)</f>
        <v>0</v>
      </c>
      <c r="AB23" s="237">
        <f>IF(C23="","",VLOOKUP(C23,'Tabela Nutricional'!A:AD,27,0)*D23)</f>
        <v>0</v>
      </c>
      <c r="AC23" s="234">
        <f>IF(C23="","",VLOOKUP(C23,'Tabela Nutricional'!A:AD,28,0)*D23)</f>
        <v>0</v>
      </c>
      <c r="AD23" s="237">
        <f>IF(C23="","",VLOOKUP(C23,'Tabela Nutricional'!A:AD,29,0)*D23)</f>
        <v>0</v>
      </c>
      <c r="AE23" s="234">
        <f>IF(C23="","",VLOOKUP(C23,'Tabela Nutricional'!A:AD,30,0)*D23)</f>
        <v>0</v>
      </c>
      <c r="AF23" s="215"/>
      <c r="AG23" s="94"/>
      <c r="AH23" s="115"/>
      <c r="AI23" s="241"/>
      <c r="AJ23" s="243"/>
      <c r="AK23" s="336"/>
      <c r="AL23" s="339" t="s">
        <v>706</v>
      </c>
      <c r="AM23" s="338" t="str">
        <f t="shared" ref="AM23:AN23" si="32">AM10</f>
        <v>0</v>
      </c>
      <c r="AN23" s="338" t="str">
        <f t="shared" si="32"/>
        <v>kcals</v>
      </c>
      <c r="AO23" s="245"/>
      <c r="AP23" s="88"/>
      <c r="AQ23" s="110"/>
      <c r="AR23" s="414"/>
      <c r="AS23" s="415"/>
      <c r="AT23" s="382"/>
      <c r="AU23" s="402"/>
      <c r="AV23" s="89"/>
      <c r="AW23" s="89"/>
      <c r="AX23" s="89"/>
    </row>
    <row r="24" spans="1:59" ht="12" customHeight="1">
      <c r="A24" s="89"/>
      <c r="B24" s="215"/>
      <c r="C24" s="232"/>
      <c r="D24" s="236"/>
      <c r="E24" s="231" t="str">
        <f t="shared" si="24"/>
        <v/>
      </c>
      <c r="F24" s="238" t="str">
        <f t="shared" si="25"/>
        <v/>
      </c>
      <c r="G24" s="233" t="str">
        <f t="shared" si="26"/>
        <v/>
      </c>
      <c r="H24" s="238" t="str">
        <f t="shared" si="27"/>
        <v/>
      </c>
      <c r="I24" s="233" t="str">
        <f t="shared" si="28"/>
        <v/>
      </c>
      <c r="J24" s="238" t="str">
        <f t="shared" si="29"/>
        <v/>
      </c>
      <c r="K24" s="233" t="str">
        <f t="shared" si="30"/>
        <v/>
      </c>
      <c r="L24" s="237" t="str">
        <f t="shared" si="31"/>
        <v/>
      </c>
      <c r="M24" s="234" t="str">
        <f>IF(C24="","",VLOOKUP(C24,'Tabela Nutricional'!A:AD,10,0)*D24)</f>
        <v/>
      </c>
      <c r="N24" s="237" t="str">
        <f>IF(C24="","",VLOOKUP(C24,'Tabela Nutricional'!A:AD,11,0)*D24)</f>
        <v/>
      </c>
      <c r="O24" s="234" t="str">
        <f>IF(C24="","",VLOOKUP(C24,'Tabela Nutricional'!A:AD,12,0)*D24)</f>
        <v/>
      </c>
      <c r="P24" s="237" t="str">
        <f>IF(C24="","",VLOOKUP(C24,'Tabela Nutricional'!A:AD,13,0)*D24)</f>
        <v/>
      </c>
      <c r="Q24" s="234" t="str">
        <f>IF(C24="","",VLOOKUP(C24,'Tabela Nutricional'!A:AD,14,0)*D24)</f>
        <v/>
      </c>
      <c r="R24" s="237" t="str">
        <f>IF(C24="","",VLOOKUP(C24,'Tabela Nutricional'!A:AD,15,0)*D24)</f>
        <v/>
      </c>
      <c r="S24" s="234" t="str">
        <f>IF(C24="","",VLOOKUP(C24,'Tabela Nutricional'!A:AD,16,0)*D24)</f>
        <v/>
      </c>
      <c r="T24" s="237" t="str">
        <f>IF(C24="","",VLOOKUP(C24,'Tabela Nutricional'!A:AD,17,0)*D24)</f>
        <v/>
      </c>
      <c r="U24" s="234" t="str">
        <f>IF(C24="","",VLOOKUP(C24,'Tabela Nutricional'!A:AD,18,0)*D24)</f>
        <v/>
      </c>
      <c r="V24" s="237" t="str">
        <f>IF(C24="","",VLOOKUP(C24,'Tabela Nutricional'!A:AD,21,0)*D24)</f>
        <v/>
      </c>
      <c r="W24" s="234" t="str">
        <f>IF(C24="","",VLOOKUP(C24,'Tabela Nutricional'!A:AD,22,0)*D24)</f>
        <v/>
      </c>
      <c r="X24" s="237" t="str">
        <f>IF(C24="","",VLOOKUP(C24,'Tabela Nutricional'!A:AD,23,0)*D24)</f>
        <v/>
      </c>
      <c r="Y24" s="234" t="str">
        <f>IF(C24="","",VLOOKUP(C24,'Tabela Nutricional'!A:AD,24,0)*D24)</f>
        <v/>
      </c>
      <c r="Z24" s="237" t="str">
        <f>IF(C24="","",VLOOKUP(C24,'Tabela Nutricional'!A:AD,25,0)*D24)</f>
        <v/>
      </c>
      <c r="AA24" s="234" t="str">
        <f>IF(C24="","",VLOOKUP(C24,'Tabela Nutricional'!A:AD,26,0)*D24)</f>
        <v/>
      </c>
      <c r="AB24" s="237" t="str">
        <f>IF(C24="","",VLOOKUP(C24,'Tabela Nutricional'!A:AD,27,0)*D24)</f>
        <v/>
      </c>
      <c r="AC24" s="234" t="str">
        <f>IF(C24="","",VLOOKUP(C24,'Tabela Nutricional'!A:AD,28,0)*D24)</f>
        <v/>
      </c>
      <c r="AD24" s="237" t="str">
        <f>IF(C24="","",VLOOKUP(C24,'Tabela Nutricional'!A:AD,29,0)*D24)</f>
        <v/>
      </c>
      <c r="AE24" s="234" t="str">
        <f>IF(C24="","",VLOOKUP(C24,'Tabela Nutricional'!A:AD,30,0)*D24)</f>
        <v/>
      </c>
      <c r="AF24" s="215"/>
      <c r="AG24" s="94"/>
      <c r="AH24" s="115"/>
      <c r="AI24" s="241"/>
      <c r="AJ24" s="457" t="s">
        <v>750</v>
      </c>
      <c r="AK24" s="457"/>
      <c r="AL24" s="457"/>
      <c r="AM24" s="244" t="e">
        <f>AM11</f>
        <v>#VALUE!</v>
      </c>
      <c r="AN24" s="244" t="s">
        <v>27</v>
      </c>
      <c r="AO24" s="245"/>
      <c r="AP24" s="88"/>
      <c r="AQ24" s="99"/>
      <c r="AR24" s="382"/>
      <c r="AS24" s="415"/>
      <c r="AT24" s="382"/>
      <c r="AU24" s="402"/>
      <c r="AV24" s="89"/>
      <c r="AW24" s="89"/>
      <c r="AX24" s="89"/>
    </row>
    <row r="25" spans="1:59" ht="12" customHeight="1">
      <c r="A25" s="89"/>
      <c r="B25" s="215"/>
      <c r="C25" s="232"/>
      <c r="D25" s="236"/>
      <c r="E25" s="231" t="str">
        <f t="shared" si="24"/>
        <v/>
      </c>
      <c r="F25" s="238" t="str">
        <f t="shared" si="25"/>
        <v/>
      </c>
      <c r="G25" s="233" t="str">
        <f t="shared" si="26"/>
        <v/>
      </c>
      <c r="H25" s="238" t="str">
        <f t="shared" si="27"/>
        <v/>
      </c>
      <c r="I25" s="233" t="str">
        <f t="shared" si="28"/>
        <v/>
      </c>
      <c r="J25" s="238" t="str">
        <f t="shared" si="29"/>
        <v/>
      </c>
      <c r="K25" s="233" t="str">
        <f t="shared" si="30"/>
        <v/>
      </c>
      <c r="L25" s="237" t="str">
        <f t="shared" si="31"/>
        <v/>
      </c>
      <c r="M25" s="234" t="str">
        <f>IF(C25="","",VLOOKUP(C25,'Tabela Nutricional'!A:AD,10,0)*D25)</f>
        <v/>
      </c>
      <c r="N25" s="237" t="str">
        <f>IF(C25="","",VLOOKUP(C25,'Tabela Nutricional'!A:AD,11,0)*D25)</f>
        <v/>
      </c>
      <c r="O25" s="234" t="str">
        <f>IF(C25="","",VLOOKUP(C25,'Tabela Nutricional'!A:AD,12,0)*D25)</f>
        <v/>
      </c>
      <c r="P25" s="237" t="str">
        <f>IF(C25="","",VLOOKUP(C25,'Tabela Nutricional'!A:AD,13,0)*D25)</f>
        <v/>
      </c>
      <c r="Q25" s="234" t="str">
        <f>IF(C25="","",VLOOKUP(C25,'Tabela Nutricional'!A:AD,14,0)*D25)</f>
        <v/>
      </c>
      <c r="R25" s="237" t="str">
        <f>IF(C25="","",VLOOKUP(C25,'Tabela Nutricional'!A:AD,15,0)*D25)</f>
        <v/>
      </c>
      <c r="S25" s="234" t="str">
        <f>IF(C25="","",VLOOKUP(C25,'Tabela Nutricional'!A:AD,16,0)*D25)</f>
        <v/>
      </c>
      <c r="T25" s="237" t="str">
        <f>IF(C25="","",VLOOKUP(C25,'Tabela Nutricional'!A:AD,17,0)*D25)</f>
        <v/>
      </c>
      <c r="U25" s="234" t="str">
        <f>IF(C25="","",VLOOKUP(C25,'Tabela Nutricional'!A:AD,18,0)*D25)</f>
        <v/>
      </c>
      <c r="V25" s="237" t="str">
        <f>IF(C25="","",VLOOKUP(C25,'Tabela Nutricional'!A:AD,21,0)*D25)</f>
        <v/>
      </c>
      <c r="W25" s="234" t="str">
        <f>IF(C25="","",VLOOKUP(C25,'Tabela Nutricional'!A:AD,22,0)*D25)</f>
        <v/>
      </c>
      <c r="X25" s="237" t="str">
        <f>IF(C25="","",VLOOKUP(C25,'Tabela Nutricional'!A:AD,23,0)*D25)</f>
        <v/>
      </c>
      <c r="Y25" s="234" t="str">
        <f>IF(C25="","",VLOOKUP(C25,'Tabela Nutricional'!A:AD,24,0)*D25)</f>
        <v/>
      </c>
      <c r="Z25" s="237" t="str">
        <f>IF(C25="","",VLOOKUP(C25,'Tabela Nutricional'!A:AD,25,0)*D25)</f>
        <v/>
      </c>
      <c r="AA25" s="234" t="str">
        <f>IF(C25="","",VLOOKUP(C25,'Tabela Nutricional'!A:AD,26,0)*D25)</f>
        <v/>
      </c>
      <c r="AB25" s="237" t="str">
        <f>IF(C25="","",VLOOKUP(C25,'Tabela Nutricional'!A:AD,27,0)*D25)</f>
        <v/>
      </c>
      <c r="AC25" s="234" t="str">
        <f>IF(C25="","",VLOOKUP(C25,'Tabela Nutricional'!A:AD,28,0)*D25)</f>
        <v/>
      </c>
      <c r="AD25" s="237" t="str">
        <f>IF(C25="","",VLOOKUP(C25,'Tabela Nutricional'!A:AD,29,0)*D25)</f>
        <v/>
      </c>
      <c r="AE25" s="234" t="str">
        <f>IF(C25="","",VLOOKUP(C25,'Tabela Nutricional'!A:AD,30,0)*D25)</f>
        <v/>
      </c>
      <c r="AF25" s="215"/>
      <c r="AG25" s="94"/>
      <c r="AH25" s="115"/>
      <c r="AI25" s="151"/>
      <c r="AJ25" s="116"/>
      <c r="AK25" s="116"/>
      <c r="AL25" s="117"/>
      <c r="AM25" s="117"/>
      <c r="AN25" s="116"/>
      <c r="AO25" s="118"/>
      <c r="AP25" s="88"/>
      <c r="AQ25" s="99"/>
      <c r="AR25" s="382"/>
      <c r="AS25" s="382"/>
      <c r="AT25" s="382"/>
      <c r="AU25" s="396"/>
      <c r="AV25" s="89"/>
      <c r="AW25" s="89"/>
      <c r="AX25" s="89"/>
    </row>
    <row r="26" spans="1:59" ht="12.75" customHeight="1">
      <c r="A26" s="89"/>
      <c r="B26" s="214"/>
      <c r="C26" s="232"/>
      <c r="D26" s="236"/>
      <c r="E26" s="231" t="str">
        <f t="shared" si="24"/>
        <v/>
      </c>
      <c r="F26" s="238" t="str">
        <f t="shared" si="25"/>
        <v/>
      </c>
      <c r="G26" s="233" t="str">
        <f t="shared" si="26"/>
        <v/>
      </c>
      <c r="H26" s="238" t="str">
        <f t="shared" si="27"/>
        <v/>
      </c>
      <c r="I26" s="233" t="str">
        <f t="shared" si="28"/>
        <v/>
      </c>
      <c r="J26" s="238" t="str">
        <f t="shared" si="29"/>
        <v/>
      </c>
      <c r="K26" s="233" t="str">
        <f t="shared" si="30"/>
        <v/>
      </c>
      <c r="L26" s="237" t="str">
        <f t="shared" si="31"/>
        <v/>
      </c>
      <c r="M26" s="234" t="str">
        <f>IF(C26="","",VLOOKUP(C26,'Tabela Nutricional'!A:AD,10,0)*D26)</f>
        <v/>
      </c>
      <c r="N26" s="237" t="str">
        <f>IF(C26="","",VLOOKUP(C26,'Tabela Nutricional'!A:AD,11,0)*D26)</f>
        <v/>
      </c>
      <c r="O26" s="234" t="str">
        <f>IF(C26="","",VLOOKUP(C26,'Tabela Nutricional'!A:AD,12,0)*D26)</f>
        <v/>
      </c>
      <c r="P26" s="237" t="str">
        <f>IF(C26="","",VLOOKUP(C26,'Tabela Nutricional'!A:AD,13,0)*D26)</f>
        <v/>
      </c>
      <c r="Q26" s="234" t="str">
        <f>IF(C26="","",VLOOKUP(C26,'Tabela Nutricional'!A:AD,14,0)*D26)</f>
        <v/>
      </c>
      <c r="R26" s="237" t="str">
        <f>IF(C26="","",VLOOKUP(C26,'Tabela Nutricional'!A:AD,15,0)*D26)</f>
        <v/>
      </c>
      <c r="S26" s="234" t="str">
        <f>IF(C26="","",VLOOKUP(C26,'Tabela Nutricional'!A:AD,16,0)*D26)</f>
        <v/>
      </c>
      <c r="T26" s="237" t="str">
        <f>IF(C26="","",VLOOKUP(C26,'Tabela Nutricional'!A:AD,17,0)*D26)</f>
        <v/>
      </c>
      <c r="U26" s="234" t="str">
        <f>IF(C26="","",VLOOKUP(C26,'Tabela Nutricional'!A:AD,18,0)*D26)</f>
        <v/>
      </c>
      <c r="V26" s="237" t="str">
        <f>IF(C26="","",VLOOKUP(C26,'Tabela Nutricional'!A:AD,21,0)*D26)</f>
        <v/>
      </c>
      <c r="W26" s="234" t="str">
        <f>IF(C26="","",VLOOKUP(C26,'Tabela Nutricional'!A:AD,22,0)*D26)</f>
        <v/>
      </c>
      <c r="X26" s="237" t="str">
        <f>IF(C26="","",VLOOKUP(C26,'Tabela Nutricional'!A:AD,23,0)*D26)</f>
        <v/>
      </c>
      <c r="Y26" s="234" t="str">
        <f>IF(C26="","",VLOOKUP(C26,'Tabela Nutricional'!A:AD,24,0)*D26)</f>
        <v/>
      </c>
      <c r="Z26" s="237" t="str">
        <f>IF(C26="","",VLOOKUP(C26,'Tabela Nutricional'!A:AD,25,0)*D26)</f>
        <v/>
      </c>
      <c r="AA26" s="234" t="str">
        <f>IF(C26="","",VLOOKUP(C26,'Tabela Nutricional'!A:AD,26,0)*D26)</f>
        <v/>
      </c>
      <c r="AB26" s="237" t="str">
        <f>IF(C26="","",VLOOKUP(C26,'Tabela Nutricional'!A:AD,27,0)*D26)</f>
        <v/>
      </c>
      <c r="AC26" s="234" t="str">
        <f>IF(C26="","",VLOOKUP(C26,'Tabela Nutricional'!A:AD,28,0)*D26)</f>
        <v/>
      </c>
      <c r="AD26" s="237" t="str">
        <f>IF(C26="","",VLOOKUP(C26,'Tabela Nutricional'!A:AD,29,0)*D26)</f>
        <v/>
      </c>
      <c r="AE26" s="234" t="str">
        <f>IF(C26="","",VLOOKUP(C26,'Tabela Nutricional'!A:AD,30,0)*D26)</f>
        <v/>
      </c>
      <c r="AF26" s="214"/>
      <c r="AG26" s="94"/>
      <c r="AH26" s="115"/>
      <c r="AI26" s="187">
        <f>(J14+J30+J46+J62+J78+J94+J110+J126+J142+J158+J174+J190)</f>
        <v>0</v>
      </c>
      <c r="AJ26" s="187"/>
      <c r="AK26" s="187"/>
      <c r="AL26" s="187"/>
      <c r="AM26" s="189"/>
      <c r="AN26" s="187"/>
      <c r="AO26" s="185"/>
      <c r="AP26" s="186"/>
      <c r="AQ26" s="192"/>
      <c r="AR26" s="382"/>
      <c r="AS26" s="382"/>
      <c r="AT26" s="382"/>
      <c r="AU26" s="396"/>
      <c r="AV26" s="89"/>
      <c r="AW26" s="89"/>
      <c r="AX26" s="89"/>
    </row>
    <row r="27" spans="1:59" ht="12" customHeight="1">
      <c r="A27" s="89"/>
      <c r="B27" s="214"/>
      <c r="C27" s="232"/>
      <c r="D27" s="236"/>
      <c r="E27" s="231" t="str">
        <f t="shared" si="24"/>
        <v/>
      </c>
      <c r="F27" s="238" t="str">
        <f t="shared" si="25"/>
        <v/>
      </c>
      <c r="G27" s="233" t="str">
        <f t="shared" si="26"/>
        <v/>
      </c>
      <c r="H27" s="238" t="str">
        <f t="shared" si="27"/>
        <v/>
      </c>
      <c r="I27" s="233" t="str">
        <f t="shared" si="28"/>
        <v/>
      </c>
      <c r="J27" s="238" t="str">
        <f t="shared" si="29"/>
        <v/>
      </c>
      <c r="K27" s="233" t="str">
        <f t="shared" si="30"/>
        <v/>
      </c>
      <c r="L27" s="237" t="str">
        <f t="shared" si="31"/>
        <v/>
      </c>
      <c r="M27" s="234" t="str">
        <f>IF(C27="","",VLOOKUP(C27,'Tabela Nutricional'!A:AD,10,0)*D27)</f>
        <v/>
      </c>
      <c r="N27" s="237" t="str">
        <f>IF(C27="","",VLOOKUP(C27,'Tabela Nutricional'!A:AD,11,0)*D27)</f>
        <v/>
      </c>
      <c r="O27" s="234" t="str">
        <f>IF(C27="","",VLOOKUP(C27,'Tabela Nutricional'!A:AD,12,0)*D27)</f>
        <v/>
      </c>
      <c r="P27" s="237" t="str">
        <f>IF(C27="","",VLOOKUP(C27,'Tabela Nutricional'!A:AD,13,0)*D27)</f>
        <v/>
      </c>
      <c r="Q27" s="234" t="str">
        <f>IF(C27="","",VLOOKUP(C27,'Tabela Nutricional'!A:AD,14,0)*D27)</f>
        <v/>
      </c>
      <c r="R27" s="237" t="str">
        <f>IF(C27="","",VLOOKUP(C27,'Tabela Nutricional'!A:AD,15,0)*D27)</f>
        <v/>
      </c>
      <c r="S27" s="234" t="str">
        <f>IF(C27="","",VLOOKUP(C27,'Tabela Nutricional'!A:AD,16,0)*D27)</f>
        <v/>
      </c>
      <c r="T27" s="237" t="str">
        <f>IF(C27="","",VLOOKUP(C27,'Tabela Nutricional'!A:AD,17,0)*D27)</f>
        <v/>
      </c>
      <c r="U27" s="234" t="str">
        <f>IF(C27="","",VLOOKUP(C27,'Tabela Nutricional'!A:AD,18,0)*D27)</f>
        <v/>
      </c>
      <c r="V27" s="237" t="str">
        <f>IF(C27="","",VLOOKUP(C27,'Tabela Nutricional'!A:AD,21,0)*D27)</f>
        <v/>
      </c>
      <c r="W27" s="234" t="str">
        <f>IF(C27="","",VLOOKUP(C27,'Tabela Nutricional'!A:AD,22,0)*D27)</f>
        <v/>
      </c>
      <c r="X27" s="237" t="str">
        <f>IF(C27="","",VLOOKUP(C27,'Tabela Nutricional'!A:AD,23,0)*D27)</f>
        <v/>
      </c>
      <c r="Y27" s="234" t="str">
        <f>IF(C27="","",VLOOKUP(C27,'Tabela Nutricional'!A:AD,24,0)*D27)</f>
        <v/>
      </c>
      <c r="Z27" s="237" t="str">
        <f>IF(C27="","",VLOOKUP(C27,'Tabela Nutricional'!A:AD,25,0)*D27)</f>
        <v/>
      </c>
      <c r="AA27" s="234" t="str">
        <f>IF(C27="","",VLOOKUP(C27,'Tabela Nutricional'!A:AD,26,0)*D27)</f>
        <v/>
      </c>
      <c r="AB27" s="237" t="str">
        <f>IF(C27="","",VLOOKUP(C27,'Tabela Nutricional'!A:AD,27,0)*D27)</f>
        <v/>
      </c>
      <c r="AC27" s="234" t="str">
        <f>IF(C27="","",VLOOKUP(C27,'Tabela Nutricional'!A:AD,28,0)*D27)</f>
        <v/>
      </c>
      <c r="AD27" s="237" t="str">
        <f>IF(C27="","",VLOOKUP(C27,'Tabela Nutricional'!A:AD,29,0)*D27)</f>
        <v/>
      </c>
      <c r="AE27" s="234" t="str">
        <f>IF(C27="","",VLOOKUP(C27,'Tabela Nutricional'!A:AD,30,0)*D27)</f>
        <v/>
      </c>
      <c r="AF27" s="214"/>
      <c r="AG27" s="90"/>
      <c r="AH27" s="86"/>
      <c r="AI27" s="151"/>
      <c r="AJ27" s="152"/>
      <c r="AK27" s="153"/>
      <c r="AL27" s="154"/>
      <c r="AM27" s="155"/>
      <c r="AN27" s="155"/>
      <c r="AO27" s="188">
        <f>(L14+L30+L46+L62+L78+L94+L110+L126+L142+L158+L174+L190)</f>
        <v>0</v>
      </c>
      <c r="AP27" s="188"/>
      <c r="AQ27" s="193"/>
      <c r="AR27" s="416"/>
      <c r="AS27" s="416"/>
      <c r="AT27" s="416"/>
      <c r="AU27" s="403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1:59" ht="12" customHeight="1">
      <c r="A28" s="90"/>
      <c r="B28" s="214"/>
      <c r="C28" s="232"/>
      <c r="D28" s="236"/>
      <c r="E28" s="231" t="str">
        <f t="shared" si="24"/>
        <v/>
      </c>
      <c r="F28" s="238" t="str">
        <f t="shared" si="25"/>
        <v/>
      </c>
      <c r="G28" s="233" t="str">
        <f t="shared" si="26"/>
        <v/>
      </c>
      <c r="H28" s="238" t="str">
        <f t="shared" si="27"/>
        <v/>
      </c>
      <c r="I28" s="233" t="str">
        <f t="shared" si="28"/>
        <v/>
      </c>
      <c r="J28" s="238" t="str">
        <f t="shared" si="29"/>
        <v/>
      </c>
      <c r="K28" s="233" t="str">
        <f t="shared" si="30"/>
        <v/>
      </c>
      <c r="L28" s="237" t="str">
        <f t="shared" si="31"/>
        <v/>
      </c>
      <c r="M28" s="234" t="str">
        <f>IF(C28="","",VLOOKUP(C28,'Tabela Nutricional'!A:AD,10,0)*D28)</f>
        <v/>
      </c>
      <c r="N28" s="237" t="str">
        <f>IF(C28="","",VLOOKUP(C28,'Tabela Nutricional'!A:AD,11,0)*D28)</f>
        <v/>
      </c>
      <c r="O28" s="234" t="str">
        <f>IF(C28="","",VLOOKUP(C28,'Tabela Nutricional'!A:AD,12,0)*D28)</f>
        <v/>
      </c>
      <c r="P28" s="237" t="str">
        <f>IF(C28="","",VLOOKUP(C28,'Tabela Nutricional'!A:AD,13,0)*D28)</f>
        <v/>
      </c>
      <c r="Q28" s="234" t="str">
        <f>IF(C28="","",VLOOKUP(C28,'Tabela Nutricional'!A:AD,14,0)*D28)</f>
        <v/>
      </c>
      <c r="R28" s="237" t="str">
        <f>IF(C28="","",VLOOKUP(C28,'Tabela Nutricional'!A:AD,15,0)*D28)</f>
        <v/>
      </c>
      <c r="S28" s="234" t="str">
        <f>IF(C28="","",VLOOKUP(C28,'Tabela Nutricional'!A:AD,16,0)*D28)</f>
        <v/>
      </c>
      <c r="T28" s="237" t="str">
        <f>IF(C28="","",VLOOKUP(C28,'Tabela Nutricional'!A:AD,17,0)*D28)</f>
        <v/>
      </c>
      <c r="U28" s="234" t="str">
        <f>IF(C28="","",VLOOKUP(C28,'Tabela Nutricional'!A:AD,18,0)*D28)</f>
        <v/>
      </c>
      <c r="V28" s="237" t="str">
        <f>IF(C28="","",VLOOKUP(C28,'Tabela Nutricional'!A:AD,21,0)*D28)</f>
        <v/>
      </c>
      <c r="W28" s="234" t="str">
        <f>IF(C28="","",VLOOKUP(C28,'Tabela Nutricional'!A:AD,22,0)*D28)</f>
        <v/>
      </c>
      <c r="X28" s="237" t="str">
        <f>IF(C28="","",VLOOKUP(C28,'Tabela Nutricional'!A:AD,23,0)*D28)</f>
        <v/>
      </c>
      <c r="Y28" s="234" t="str">
        <f>IF(C28="","",VLOOKUP(C28,'Tabela Nutricional'!A:AD,24,0)*D28)</f>
        <v/>
      </c>
      <c r="Z28" s="237" t="str">
        <f>IF(C28="","",VLOOKUP(C28,'Tabela Nutricional'!A:AD,25,0)*D28)</f>
        <v/>
      </c>
      <c r="AA28" s="234" t="str">
        <f>IF(C28="","",VLOOKUP(C28,'Tabela Nutricional'!A:AD,26,0)*D28)</f>
        <v/>
      </c>
      <c r="AB28" s="237" t="str">
        <f>IF(C28="","",VLOOKUP(C28,'Tabela Nutricional'!A:AD,27,0)*D28)</f>
        <v/>
      </c>
      <c r="AC28" s="234" t="str">
        <f>IF(C28="","",VLOOKUP(C28,'Tabela Nutricional'!A:AD,28,0)*D28)</f>
        <v/>
      </c>
      <c r="AD28" s="237" t="str">
        <f>IF(C28="","",VLOOKUP(C28,'Tabela Nutricional'!A:AD,29,0)*D28)</f>
        <v/>
      </c>
      <c r="AE28" s="234" t="str">
        <f>IF(C28="","",VLOOKUP(C28,'Tabela Nutricional'!A:AD,30,0)*D28)</f>
        <v/>
      </c>
      <c r="AF28" s="214"/>
      <c r="AG28" s="92"/>
      <c r="AH28" s="81"/>
      <c r="AI28" s="418"/>
      <c r="AJ28" s="419" t="s">
        <v>2898</v>
      </c>
      <c r="AK28" s="419" t="s">
        <v>26</v>
      </c>
      <c r="AL28" s="419" t="s">
        <v>2793</v>
      </c>
      <c r="AM28" s="419" t="s">
        <v>2857</v>
      </c>
      <c r="AN28" s="419" t="s">
        <v>2794</v>
      </c>
      <c r="AO28" s="420"/>
      <c r="AP28" s="419" t="s">
        <v>2899</v>
      </c>
      <c r="AQ28" s="418"/>
      <c r="AR28" s="405"/>
      <c r="AS28" s="414"/>
      <c r="AT28" s="382"/>
      <c r="AU28" s="396"/>
      <c r="AV28" s="89"/>
      <c r="AW28" s="89"/>
      <c r="AX28" s="89"/>
    </row>
    <row r="29" spans="1:59" ht="12" customHeight="1">
      <c r="A29" s="90"/>
      <c r="B29" s="214"/>
      <c r="C29" s="232"/>
      <c r="D29" s="236"/>
      <c r="E29" s="231" t="str">
        <f t="shared" si="24"/>
        <v/>
      </c>
      <c r="F29" s="238" t="str">
        <f t="shared" si="25"/>
        <v/>
      </c>
      <c r="G29" s="233" t="str">
        <f t="shared" si="26"/>
        <v/>
      </c>
      <c r="H29" s="238" t="str">
        <f t="shared" si="27"/>
        <v/>
      </c>
      <c r="I29" s="233" t="str">
        <f t="shared" si="28"/>
        <v/>
      </c>
      <c r="J29" s="238" t="str">
        <f t="shared" si="29"/>
        <v/>
      </c>
      <c r="K29" s="233" t="str">
        <f t="shared" si="30"/>
        <v/>
      </c>
      <c r="L29" s="237" t="str">
        <f t="shared" si="31"/>
        <v/>
      </c>
      <c r="M29" s="234" t="str">
        <f>IF(C29="","",VLOOKUP(C29,'Tabela Nutricional'!A:AD,10,0)*D29)</f>
        <v/>
      </c>
      <c r="N29" s="237" t="str">
        <f>IF(C29="","",VLOOKUP(C29,'Tabela Nutricional'!A:AD,11,0)*D29)</f>
        <v/>
      </c>
      <c r="O29" s="234" t="str">
        <f>IF(C29="","",VLOOKUP(C29,'Tabela Nutricional'!A:AD,12,0)*D29)</f>
        <v/>
      </c>
      <c r="P29" s="237" t="str">
        <f>IF(C29="","",VLOOKUP(C29,'Tabela Nutricional'!A:AD,13,0)*D29)</f>
        <v/>
      </c>
      <c r="Q29" s="234" t="str">
        <f>IF(C29="","",VLOOKUP(C29,'Tabela Nutricional'!A:AD,14,0)*D29)</f>
        <v/>
      </c>
      <c r="R29" s="237" t="str">
        <f>IF(C29="","",VLOOKUP(C29,'Tabela Nutricional'!A:AD,15,0)*D29)</f>
        <v/>
      </c>
      <c r="S29" s="234" t="str">
        <f>IF(C29="","",VLOOKUP(C29,'Tabela Nutricional'!A:AD,16,0)*D29)</f>
        <v/>
      </c>
      <c r="T29" s="237" t="str">
        <f>IF(C29="","",VLOOKUP(C29,'Tabela Nutricional'!A:AD,17,0)*D29)</f>
        <v/>
      </c>
      <c r="U29" s="234" t="str">
        <f>IF(C29="","",VLOOKUP(C29,'Tabela Nutricional'!A:AD,18,0)*D29)</f>
        <v/>
      </c>
      <c r="V29" s="237" t="str">
        <f>IF(C29="","",VLOOKUP(C29,'Tabela Nutricional'!A:AD,21,0)*D29)</f>
        <v/>
      </c>
      <c r="W29" s="234" t="str">
        <f>IF(C29="","",VLOOKUP(C29,'Tabela Nutricional'!A:AD,22,0)*D29)</f>
        <v/>
      </c>
      <c r="X29" s="237" t="str">
        <f>IF(C29="","",VLOOKUP(C29,'Tabela Nutricional'!A:AD,23,0)*D29)</f>
        <v/>
      </c>
      <c r="Y29" s="234" t="str">
        <f>IF(C29="","",VLOOKUP(C29,'Tabela Nutricional'!A:AD,24,0)*D29)</f>
        <v/>
      </c>
      <c r="Z29" s="237" t="str">
        <f>IF(C29="","",VLOOKUP(C29,'Tabela Nutricional'!A:AD,25,0)*D29)</f>
        <v/>
      </c>
      <c r="AA29" s="234" t="str">
        <f>IF(C29="","",VLOOKUP(C29,'Tabela Nutricional'!A:AD,26,0)*D29)</f>
        <v/>
      </c>
      <c r="AB29" s="237" t="str">
        <f>IF(C29="","",VLOOKUP(C29,'Tabela Nutricional'!A:AD,27,0)*D29)</f>
        <v/>
      </c>
      <c r="AC29" s="234" t="str">
        <f>IF(C29="","",VLOOKUP(C29,'Tabela Nutricional'!A:AD,28,0)*D29)</f>
        <v/>
      </c>
      <c r="AD29" s="237" t="str">
        <f>IF(C29="","",VLOOKUP(C29,'Tabela Nutricional'!A:AD,29,0)*D29)</f>
        <v/>
      </c>
      <c r="AE29" s="234" t="str">
        <f>IF(C29="","",VLOOKUP(C29,'Tabela Nutricional'!A:AD,30,0)*D29)</f>
        <v/>
      </c>
      <c r="AF29" s="214"/>
      <c r="AG29" s="91"/>
      <c r="AH29" s="81"/>
      <c r="AI29" s="421"/>
      <c r="AJ29" s="422" t="s">
        <v>768</v>
      </c>
      <c r="AK29" s="423">
        <f>AR29</f>
        <v>0</v>
      </c>
      <c r="AL29" s="424" t="s">
        <v>34</v>
      </c>
      <c r="AM29" s="425" t="str">
        <f>AT29</f>
        <v>25</v>
      </c>
      <c r="AN29" s="426" t="str">
        <f>IF(AK29&gt;0,(AK29/AM29),"0%")</f>
        <v>0%</v>
      </c>
      <c r="AO29" s="427"/>
      <c r="AP29" s="428"/>
      <c r="AQ29" s="418"/>
      <c r="AR29" s="249">
        <f>(L14+L30+L46+L62+L78+L94+L110+L126+L142+L158+L174+L190)</f>
        <v>0</v>
      </c>
      <c r="AS29" s="382"/>
      <c r="AT29" s="382" t="str">
        <f>IF(AP29&gt;0,AP29,"25")</f>
        <v>25</v>
      </c>
      <c r="AU29" s="396"/>
      <c r="AV29" s="89"/>
      <c r="AW29" s="89"/>
      <c r="AX29" s="89"/>
    </row>
    <row r="30" spans="1:59" ht="12" customHeight="1">
      <c r="A30" s="90"/>
      <c r="B30" s="214"/>
      <c r="C30" s="376" t="s">
        <v>27</v>
      </c>
      <c r="D30" s="216"/>
      <c r="E30" s="217" t="s">
        <v>29</v>
      </c>
      <c r="F30" s="218">
        <f t="shared" ref="F30:AE30" si="33">SUM(F20:F29)</f>
        <v>0</v>
      </c>
      <c r="G30" s="219">
        <f t="shared" si="33"/>
        <v>0</v>
      </c>
      <c r="H30" s="220">
        <f t="shared" si="33"/>
        <v>0</v>
      </c>
      <c r="I30" s="221">
        <f t="shared" si="33"/>
        <v>0</v>
      </c>
      <c r="J30" s="222">
        <f t="shared" si="33"/>
        <v>0</v>
      </c>
      <c r="K30" s="223">
        <f t="shared" si="33"/>
        <v>0</v>
      </c>
      <c r="L30" s="224">
        <f t="shared" si="33"/>
        <v>0</v>
      </c>
      <c r="M30" s="225">
        <f t="shared" si="33"/>
        <v>0</v>
      </c>
      <c r="N30" s="225">
        <f t="shared" si="33"/>
        <v>0</v>
      </c>
      <c r="O30" s="225">
        <f t="shared" si="33"/>
        <v>0</v>
      </c>
      <c r="P30" s="225">
        <f t="shared" si="33"/>
        <v>0</v>
      </c>
      <c r="Q30" s="225">
        <f t="shared" si="33"/>
        <v>0</v>
      </c>
      <c r="R30" s="225">
        <f t="shared" si="33"/>
        <v>0</v>
      </c>
      <c r="S30" s="225">
        <f t="shared" si="33"/>
        <v>0</v>
      </c>
      <c r="T30" s="225">
        <f t="shared" si="33"/>
        <v>0</v>
      </c>
      <c r="U30" s="225">
        <f t="shared" si="33"/>
        <v>0</v>
      </c>
      <c r="V30" s="225">
        <f t="shared" si="33"/>
        <v>0</v>
      </c>
      <c r="W30" s="225">
        <f t="shared" si="33"/>
        <v>0</v>
      </c>
      <c r="X30" s="225">
        <f t="shared" si="33"/>
        <v>0</v>
      </c>
      <c r="Y30" s="225">
        <f t="shared" si="33"/>
        <v>0</v>
      </c>
      <c r="Z30" s="225">
        <f t="shared" si="33"/>
        <v>0</v>
      </c>
      <c r="AA30" s="225">
        <f t="shared" si="33"/>
        <v>0</v>
      </c>
      <c r="AB30" s="225">
        <f t="shared" si="33"/>
        <v>0</v>
      </c>
      <c r="AC30" s="225">
        <f t="shared" si="33"/>
        <v>0</v>
      </c>
      <c r="AD30" s="225">
        <f t="shared" si="33"/>
        <v>0</v>
      </c>
      <c r="AE30" s="225">
        <f t="shared" si="33"/>
        <v>0</v>
      </c>
      <c r="AF30" s="214"/>
      <c r="AG30" s="91"/>
      <c r="AH30" s="81"/>
      <c r="AI30" s="421"/>
      <c r="AJ30" s="422" t="s">
        <v>770</v>
      </c>
      <c r="AK30" s="423">
        <f t="shared" ref="AK30:AK48" si="34">AR30</f>
        <v>0</v>
      </c>
      <c r="AL30" s="424" t="s">
        <v>89</v>
      </c>
      <c r="AM30" s="425" t="str">
        <f t="shared" ref="AM30:AM48" si="35">AT30</f>
        <v>1000</v>
      </c>
      <c r="AN30" s="426" t="str">
        <f t="shared" ref="AN30:AN48" si="36">IF(AK30&gt;0,(AK30/AM30),"0%")</f>
        <v>0%</v>
      </c>
      <c r="AO30" s="427"/>
      <c r="AP30" s="428"/>
      <c r="AQ30" s="418"/>
      <c r="AR30" s="249">
        <f>(M14+M30+M46+M62+M78+M94+M110+M126+M142+M158+M174+M190)</f>
        <v>0</v>
      </c>
      <c r="AS30" s="382"/>
      <c r="AT30" s="382" t="str">
        <f>IF(AP30&gt;0,AP30,"1000")</f>
        <v>1000</v>
      </c>
      <c r="AU30" s="396"/>
      <c r="AV30" s="89"/>
      <c r="AW30" s="89"/>
      <c r="AX30" s="89"/>
    </row>
    <row r="31" spans="1:59" ht="12" customHeight="1">
      <c r="A31" s="90"/>
      <c r="B31" s="214"/>
      <c r="C31" s="377">
        <f>SUM(F31:K31)</f>
        <v>0</v>
      </c>
      <c r="D31" s="216"/>
      <c r="E31" s="217" t="s">
        <v>30</v>
      </c>
      <c r="F31" s="218">
        <f t="shared" ref="F31:H31" si="37">F30*4</f>
        <v>0</v>
      </c>
      <c r="G31" s="219">
        <f t="shared" si="37"/>
        <v>0</v>
      </c>
      <c r="H31" s="220">
        <f t="shared" si="37"/>
        <v>0</v>
      </c>
      <c r="I31" s="221">
        <f t="shared" ref="I31:K31" si="38">I30*9</f>
        <v>0</v>
      </c>
      <c r="J31" s="222">
        <f t="shared" si="38"/>
        <v>0</v>
      </c>
      <c r="K31" s="223">
        <f t="shared" si="38"/>
        <v>0</v>
      </c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14"/>
      <c r="AG31" s="91"/>
      <c r="AH31" s="81"/>
      <c r="AI31" s="421"/>
      <c r="AJ31" s="422" t="s">
        <v>771</v>
      </c>
      <c r="AK31" s="423">
        <f t="shared" si="34"/>
        <v>0</v>
      </c>
      <c r="AL31" s="424" t="s">
        <v>89</v>
      </c>
      <c r="AM31" s="425" t="str">
        <f t="shared" si="35"/>
        <v>300</v>
      </c>
      <c r="AN31" s="426" t="str">
        <f t="shared" si="36"/>
        <v>0%</v>
      </c>
      <c r="AO31" s="421"/>
      <c r="AP31" s="428"/>
      <c r="AQ31" s="418"/>
      <c r="AR31" s="249">
        <f>(N14+N30+N46+N62+N78+N94+N110+N126+N142+N158+N174+N190)</f>
        <v>0</v>
      </c>
      <c r="AS31" s="382"/>
      <c r="AT31" s="382" t="str">
        <f>IF(AP31&gt;0,AP31,"300")</f>
        <v>300</v>
      </c>
      <c r="AU31" s="396"/>
      <c r="AV31" s="89"/>
      <c r="AW31" s="89"/>
      <c r="AX31" s="89"/>
    </row>
    <row r="32" spans="1:59" ht="12" customHeight="1">
      <c r="A32" s="90"/>
      <c r="B32" s="214"/>
      <c r="C32" s="378"/>
      <c r="D32" s="318"/>
      <c r="E32" s="227"/>
      <c r="F32" s="228"/>
      <c r="G32" s="229"/>
      <c r="H32" s="228"/>
      <c r="I32" s="228"/>
      <c r="J32" s="228"/>
      <c r="K32" s="228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14"/>
      <c r="AG32" s="91"/>
      <c r="AH32" s="81"/>
      <c r="AI32" s="421"/>
      <c r="AJ32" s="422" t="s">
        <v>772</v>
      </c>
      <c r="AK32" s="423">
        <f t="shared" si="34"/>
        <v>0</v>
      </c>
      <c r="AL32" s="424" t="s">
        <v>89</v>
      </c>
      <c r="AM32" s="425" t="str">
        <f t="shared" si="35"/>
        <v>320</v>
      </c>
      <c r="AN32" s="426" t="str">
        <f t="shared" si="36"/>
        <v>0%</v>
      </c>
      <c r="AO32" s="421"/>
      <c r="AP32" s="428"/>
      <c r="AQ32" s="418"/>
      <c r="AR32" s="249">
        <f>(O14+O30+O46+O62+O78+O94+O110+O126+O142+O158+O174+O190)</f>
        <v>0</v>
      </c>
      <c r="AS32" s="382"/>
      <c r="AT32" s="382" t="str">
        <f>IF(AP32&gt;0,AP32,(IF(TMB!C10="M","400","320")))</f>
        <v>320</v>
      </c>
      <c r="AU32" s="396"/>
      <c r="AV32" s="89"/>
      <c r="AW32" s="89"/>
      <c r="AX32" s="89"/>
    </row>
    <row r="33" spans="1:50" ht="12" customHeight="1">
      <c r="A33" s="81"/>
      <c r="B33" s="81"/>
      <c r="C33" s="372"/>
      <c r="D33" s="82"/>
      <c r="E33" s="87"/>
      <c r="F33" s="83"/>
      <c r="G33" s="84"/>
      <c r="H33" s="85"/>
      <c r="I33" s="86"/>
      <c r="J33" s="86"/>
      <c r="K33" s="86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81"/>
      <c r="AG33" s="88"/>
      <c r="AH33" s="81"/>
      <c r="AI33" s="421"/>
      <c r="AJ33" s="422" t="s">
        <v>773</v>
      </c>
      <c r="AK33" s="423">
        <f t="shared" si="34"/>
        <v>0</v>
      </c>
      <c r="AL33" s="424" t="s">
        <v>89</v>
      </c>
      <c r="AM33" s="425" t="str">
        <f t="shared" si="35"/>
        <v>700</v>
      </c>
      <c r="AN33" s="426" t="str">
        <f t="shared" si="36"/>
        <v>0%</v>
      </c>
      <c r="AO33" s="421"/>
      <c r="AP33" s="428"/>
      <c r="AQ33" s="418"/>
      <c r="AR33" s="249">
        <f>(P14+P30+P46+P62+P78+P94+P110+P126+P142+P158+P174+P190)</f>
        <v>0</v>
      </c>
      <c r="AS33" s="382"/>
      <c r="AT33" s="382" t="str">
        <f>IF(AP33&gt;0,AP33,"700")</f>
        <v>700</v>
      </c>
      <c r="AU33" s="396"/>
      <c r="AV33" s="89"/>
      <c r="AW33" s="89"/>
      <c r="AX33" s="89"/>
    </row>
    <row r="34" spans="1:50" ht="12" customHeight="1">
      <c r="A34" s="81"/>
      <c r="B34" s="200"/>
      <c r="C34" s="373"/>
      <c r="D34" s="340">
        <v>3</v>
      </c>
      <c r="E34" s="307"/>
      <c r="F34" s="303"/>
      <c r="G34" s="303"/>
      <c r="H34" s="303"/>
      <c r="I34" s="303"/>
      <c r="J34" s="303"/>
      <c r="K34" s="304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2" t="s">
        <v>2786</v>
      </c>
      <c r="W34" s="202" t="s">
        <v>2786</v>
      </c>
      <c r="X34" s="202" t="s">
        <v>2786</v>
      </c>
      <c r="Y34" s="202" t="s">
        <v>2786</v>
      </c>
      <c r="Z34" s="202" t="s">
        <v>2786</v>
      </c>
      <c r="AA34" s="202" t="s">
        <v>2786</v>
      </c>
      <c r="AB34" s="201"/>
      <c r="AC34" s="202" t="s">
        <v>2786</v>
      </c>
      <c r="AD34" s="202" t="s">
        <v>2786</v>
      </c>
      <c r="AE34" s="202" t="s">
        <v>2786</v>
      </c>
      <c r="AF34" s="200"/>
      <c r="AG34" s="81"/>
      <c r="AH34" s="81"/>
      <c r="AI34" s="421"/>
      <c r="AJ34" s="422" t="s">
        <v>774</v>
      </c>
      <c r="AK34" s="423">
        <f t="shared" si="34"/>
        <v>0</v>
      </c>
      <c r="AL34" s="424" t="s">
        <v>89</v>
      </c>
      <c r="AM34" s="425" t="str">
        <f t="shared" si="35"/>
        <v>18</v>
      </c>
      <c r="AN34" s="426" t="str">
        <f t="shared" si="36"/>
        <v>0%</v>
      </c>
      <c r="AO34" s="421"/>
      <c r="AP34" s="428"/>
      <c r="AQ34" s="418"/>
      <c r="AR34" s="249">
        <f>(Q14+Q30+Q46+Q62+Q78+Q94+Q110+Q126+Q142+Q158+Q174+Q190)</f>
        <v>0</v>
      </c>
      <c r="AS34" s="382"/>
      <c r="AT34" s="382" t="str">
        <f>IF(AP34&gt;0,AP34,(IF(TMB!C10="M","8","18")))</f>
        <v>18</v>
      </c>
      <c r="AU34" s="396"/>
      <c r="AV34" s="89"/>
      <c r="AW34" s="89"/>
      <c r="AX34" s="89"/>
    </row>
    <row r="35" spans="1:50" ht="12" customHeight="1">
      <c r="A35" s="81"/>
      <c r="B35" s="203"/>
      <c r="C35" s="374" t="s">
        <v>5</v>
      </c>
      <c r="D35" s="204" t="s">
        <v>6</v>
      </c>
      <c r="E35" s="205" t="s">
        <v>7</v>
      </c>
      <c r="F35" s="206" t="s">
        <v>8</v>
      </c>
      <c r="G35" s="207" t="s">
        <v>9</v>
      </c>
      <c r="H35" s="208" t="s">
        <v>10</v>
      </c>
      <c r="I35" s="209" t="s">
        <v>11</v>
      </c>
      <c r="J35" s="210" t="s">
        <v>13</v>
      </c>
      <c r="K35" s="211" t="s">
        <v>12</v>
      </c>
      <c r="L35" s="212" t="s">
        <v>767</v>
      </c>
      <c r="M35" s="202" t="s">
        <v>792</v>
      </c>
      <c r="N35" s="202" t="s">
        <v>791</v>
      </c>
      <c r="O35" s="202" t="s">
        <v>2777</v>
      </c>
      <c r="P35" s="202" t="s">
        <v>2778</v>
      </c>
      <c r="Q35" s="202" t="s">
        <v>793</v>
      </c>
      <c r="R35" s="202" t="s">
        <v>794</v>
      </c>
      <c r="S35" s="202" t="s">
        <v>799</v>
      </c>
      <c r="T35" s="202" t="s">
        <v>2782</v>
      </c>
      <c r="U35" s="202" t="s">
        <v>795</v>
      </c>
      <c r="V35" s="202" t="s">
        <v>2783</v>
      </c>
      <c r="W35" s="202" t="s">
        <v>2779</v>
      </c>
      <c r="X35" s="202" t="s">
        <v>2780</v>
      </c>
      <c r="Y35" s="202" t="s">
        <v>796</v>
      </c>
      <c r="Z35" s="202" t="s">
        <v>797</v>
      </c>
      <c r="AA35" s="202" t="s">
        <v>798</v>
      </c>
      <c r="AB35" s="202" t="s">
        <v>2776</v>
      </c>
      <c r="AC35" s="202" t="s">
        <v>2784</v>
      </c>
      <c r="AD35" s="202" t="s">
        <v>2785</v>
      </c>
      <c r="AE35" s="202" t="s">
        <v>2781</v>
      </c>
      <c r="AF35" s="213"/>
      <c r="AG35" s="183"/>
      <c r="AH35" s="81"/>
      <c r="AI35" s="421"/>
      <c r="AJ35" s="422" t="s">
        <v>775</v>
      </c>
      <c r="AK35" s="423">
        <f t="shared" si="34"/>
        <v>0</v>
      </c>
      <c r="AL35" s="424" t="s">
        <v>89</v>
      </c>
      <c r="AM35" s="425" t="str">
        <f t="shared" si="35"/>
        <v>2300</v>
      </c>
      <c r="AN35" s="426" t="str">
        <f t="shared" si="36"/>
        <v>0%</v>
      </c>
      <c r="AO35" s="421"/>
      <c r="AP35" s="428"/>
      <c r="AQ35" s="418"/>
      <c r="AR35" s="249">
        <f>(R14+R30+R46+R62+R78+R94+R110+R126+R142+R158+R174+R190)</f>
        <v>0</v>
      </c>
      <c r="AS35" s="382"/>
      <c r="AT35" s="382" t="str">
        <f>IF(AP35&gt;0,AP35,"2300")</f>
        <v>2300</v>
      </c>
      <c r="AU35" s="396"/>
      <c r="AV35" s="89"/>
      <c r="AW35" s="89"/>
      <c r="AX35" s="89"/>
    </row>
    <row r="36" spans="1:50" ht="12" customHeight="1">
      <c r="A36" s="89"/>
      <c r="B36" s="214"/>
      <c r="C36" s="232"/>
      <c r="D36" s="235"/>
      <c r="E36" s="231" t="str">
        <f t="shared" ref="E36:E45" si="39">IF(C36="","",VLOOKUP(C36,Nutr,2,0))</f>
        <v>g</v>
      </c>
      <c r="F36" s="238">
        <f t="shared" ref="F36:F45" si="40">IF(C36="","",VLOOKUP(C36,Nutr,3,0)*D36)</f>
        <v>0</v>
      </c>
      <c r="G36" s="233">
        <f t="shared" ref="G36:G45" si="41">IF(C36="","",VLOOKUP(C36,Nutr,4,0)*D36)</f>
        <v>0</v>
      </c>
      <c r="H36" s="238">
        <f t="shared" ref="H36:H45" si="42">IF(C36="","",VLOOKUP(C36,Nutr,5,0)*D36)</f>
        <v>0</v>
      </c>
      <c r="I36" s="233">
        <f t="shared" ref="I36:I45" si="43">IF(C36="","",VLOOKUP(C36,Nutr,6,0)*D36)</f>
        <v>0</v>
      </c>
      <c r="J36" s="238">
        <f t="shared" ref="J36:J45" si="44">IF(C36="","",VLOOKUP(C36,Nutr,7,0)*D36)</f>
        <v>0</v>
      </c>
      <c r="K36" s="233">
        <f t="shared" ref="K36:K45" si="45">IF(C36="","",VLOOKUP(C36,Nutr,8,0)*D36)</f>
        <v>0</v>
      </c>
      <c r="L36" s="237">
        <f>IF(C36="","",VLOOKUP(C36,Nutr,9,0)*D36)</f>
        <v>0</v>
      </c>
      <c r="M36" s="234">
        <f>IF(C36="","",VLOOKUP(C36,'Tabela Nutricional'!A:AD,10,0)*D36)</f>
        <v>0</v>
      </c>
      <c r="N36" s="237">
        <f>IF(C36="","",VLOOKUP(C36,'Tabela Nutricional'!A:AD,11,0)*D36)</f>
        <v>0</v>
      </c>
      <c r="O36" s="234">
        <f>IF(C36="","",VLOOKUP(C36,'Tabela Nutricional'!A:AD,12,0)*D36)</f>
        <v>0</v>
      </c>
      <c r="P36" s="237">
        <f>IF(C36="","",VLOOKUP(C36,'Tabela Nutricional'!A:AD,13,0)*D36)</f>
        <v>0</v>
      </c>
      <c r="Q36" s="234">
        <f>IF(C36="","",VLOOKUP(C36,'Tabela Nutricional'!A:AD,14,0)*D36)</f>
        <v>0</v>
      </c>
      <c r="R36" s="237">
        <f>IF(C36="","",VLOOKUP(C36,'Tabela Nutricional'!A:AD,15,0)*D36)</f>
        <v>0</v>
      </c>
      <c r="S36" s="234">
        <f>IF(C36="","",VLOOKUP(C36,'Tabela Nutricional'!A:AD,16,0)*D36)</f>
        <v>0</v>
      </c>
      <c r="T36" s="237">
        <f>IF(C36="","",VLOOKUP(C36,'Tabela Nutricional'!A:AD,17,0)*D36)</f>
        <v>0</v>
      </c>
      <c r="U36" s="234">
        <f>IF(C36="","",VLOOKUP(C36,'Tabela Nutricional'!A:AD,18,0)*D36)</f>
        <v>0</v>
      </c>
      <c r="V36" s="237">
        <f>IF(C36="","",VLOOKUP(C36,'Tabela Nutricional'!A:AD,21,0)*D36)</f>
        <v>0</v>
      </c>
      <c r="W36" s="234">
        <f>IF(C36="","",VLOOKUP(C36,'Tabela Nutricional'!A:AD,22,0)*D36)</f>
        <v>0</v>
      </c>
      <c r="X36" s="237">
        <f>IF(C36="","",VLOOKUP(C36,'Tabela Nutricional'!A:AD,23,0)*D36)</f>
        <v>0</v>
      </c>
      <c r="Y36" s="234">
        <f>IF(C36="","",VLOOKUP(C36,'Tabela Nutricional'!A:AD,24,0)*D36)</f>
        <v>0</v>
      </c>
      <c r="Z36" s="237">
        <f>IF(C36="","",VLOOKUP(C36,'Tabela Nutricional'!A:AD,25,0)*D36)</f>
        <v>0</v>
      </c>
      <c r="AA36" s="234">
        <f>IF(C36="","",VLOOKUP(C36,'Tabela Nutricional'!A:AD,26,0)*D36)</f>
        <v>0</v>
      </c>
      <c r="AB36" s="237">
        <f>IF(C36="","",VLOOKUP(C36,'Tabela Nutricional'!A:AD,27,0)*D36)</f>
        <v>0</v>
      </c>
      <c r="AC36" s="234">
        <f>IF(C36="","",VLOOKUP(C36,'Tabela Nutricional'!A:AD,28,0)*D36)</f>
        <v>0</v>
      </c>
      <c r="AD36" s="237">
        <f>IF(C36="","",VLOOKUP(C36,'Tabela Nutricional'!A:AD,29,0)*D36)</f>
        <v>0</v>
      </c>
      <c r="AE36" s="234">
        <f>IF(C36="","",VLOOKUP(C36,'Tabela Nutricional'!A:AD,30,0)*D36)</f>
        <v>0</v>
      </c>
      <c r="AF36" s="214"/>
      <c r="AG36" s="90"/>
      <c r="AH36" s="81"/>
      <c r="AI36" s="421"/>
      <c r="AJ36" s="422" t="s">
        <v>776</v>
      </c>
      <c r="AK36" s="423">
        <f t="shared" si="34"/>
        <v>0</v>
      </c>
      <c r="AL36" s="424" t="s">
        <v>89</v>
      </c>
      <c r="AM36" s="425" t="str">
        <f t="shared" si="35"/>
        <v>2600</v>
      </c>
      <c r="AN36" s="426" t="str">
        <f t="shared" si="36"/>
        <v>0%</v>
      </c>
      <c r="AO36" s="421"/>
      <c r="AP36" s="428"/>
      <c r="AQ36" s="418"/>
      <c r="AR36" s="249">
        <f>(S14+S30+S46+S62+S78+S94+S110+S126+S142+S158+S174+S190)</f>
        <v>0</v>
      </c>
      <c r="AS36" s="382"/>
      <c r="AT36" s="382" t="str">
        <f>IF(AP36&gt;0,AP36,"2600")</f>
        <v>2600</v>
      </c>
      <c r="AU36" s="396"/>
      <c r="AV36" s="89"/>
      <c r="AW36" s="89"/>
      <c r="AX36" s="89"/>
    </row>
    <row r="37" spans="1:50" ht="12" customHeight="1">
      <c r="A37" s="89"/>
      <c r="B37" s="214"/>
      <c r="C37" s="232"/>
      <c r="D37" s="235"/>
      <c r="E37" s="231" t="str">
        <f t="shared" si="39"/>
        <v>g</v>
      </c>
      <c r="F37" s="238">
        <f t="shared" si="40"/>
        <v>0</v>
      </c>
      <c r="G37" s="233">
        <f t="shared" si="41"/>
        <v>0</v>
      </c>
      <c r="H37" s="238">
        <f t="shared" si="42"/>
        <v>0</v>
      </c>
      <c r="I37" s="233">
        <f t="shared" si="43"/>
        <v>0</v>
      </c>
      <c r="J37" s="238">
        <f t="shared" si="44"/>
        <v>0</v>
      </c>
      <c r="K37" s="233">
        <f t="shared" si="45"/>
        <v>0</v>
      </c>
      <c r="L37" s="237">
        <f t="shared" ref="L37:L45" si="46">IF(C37="","",VLOOKUP(C37,Nutr,9,0)*D37)</f>
        <v>0</v>
      </c>
      <c r="M37" s="234">
        <f>IF(C37="","",VLOOKUP(C37,'Tabela Nutricional'!A:AD,10,0)*D37)</f>
        <v>0</v>
      </c>
      <c r="N37" s="237">
        <f>IF(C37="","",VLOOKUP(C37,'Tabela Nutricional'!A:AD,11,0)*D37)</f>
        <v>0</v>
      </c>
      <c r="O37" s="234">
        <f>IF(C37="","",VLOOKUP(C37,'Tabela Nutricional'!A:AD,12,0)*D37)</f>
        <v>0</v>
      </c>
      <c r="P37" s="237">
        <f>IF(C37="","",VLOOKUP(C37,'Tabela Nutricional'!A:AD,13,0)*D37)</f>
        <v>0</v>
      </c>
      <c r="Q37" s="234">
        <f>IF(C37="","",VLOOKUP(C37,'Tabela Nutricional'!A:AD,14,0)*D37)</f>
        <v>0</v>
      </c>
      <c r="R37" s="237">
        <f>IF(C37="","",VLOOKUP(C37,'Tabela Nutricional'!A:AD,15,0)*D37)</f>
        <v>0</v>
      </c>
      <c r="S37" s="234">
        <f>IF(C37="","",VLOOKUP(C37,'Tabela Nutricional'!A:AD,16,0)*D37)</f>
        <v>0</v>
      </c>
      <c r="T37" s="237">
        <f>IF(C37="","",VLOOKUP(C37,'Tabela Nutricional'!A:AD,17,0)*D37)</f>
        <v>0</v>
      </c>
      <c r="U37" s="234">
        <f>IF(C37="","",VLOOKUP(C37,'Tabela Nutricional'!A:AD,18,0)*D37)</f>
        <v>0</v>
      </c>
      <c r="V37" s="237">
        <f>IF(C37="","",VLOOKUP(C37,'Tabela Nutricional'!A:AD,21,0)*D37)</f>
        <v>0</v>
      </c>
      <c r="W37" s="234">
        <f>IF(C37="","",VLOOKUP(C37,'Tabela Nutricional'!A:AD,22,0)*D37)</f>
        <v>0</v>
      </c>
      <c r="X37" s="237">
        <f>IF(C37="","",VLOOKUP(C37,'Tabela Nutricional'!A:AD,23,0)*D37)</f>
        <v>0</v>
      </c>
      <c r="Y37" s="234">
        <f>IF(C37="","",VLOOKUP(C37,'Tabela Nutricional'!A:AD,24,0)*D37)</f>
        <v>0</v>
      </c>
      <c r="Z37" s="237">
        <f>IF(C37="","",VLOOKUP(C37,'Tabela Nutricional'!A:AD,25,0)*D37)</f>
        <v>0</v>
      </c>
      <c r="AA37" s="234">
        <f>IF(C37="","",VLOOKUP(C37,'Tabela Nutricional'!A:AD,26,0)*D37)</f>
        <v>0</v>
      </c>
      <c r="AB37" s="237">
        <f>IF(C37="","",VLOOKUP(C37,'Tabela Nutricional'!A:AD,27,0)*D37)</f>
        <v>0</v>
      </c>
      <c r="AC37" s="234">
        <f>IF(C37="","",VLOOKUP(C37,'Tabela Nutricional'!A:AD,28,0)*D37)</f>
        <v>0</v>
      </c>
      <c r="AD37" s="237">
        <f>IF(C37="","",VLOOKUP(C37,'Tabela Nutricional'!A:AD,29,0)*D37)</f>
        <v>0</v>
      </c>
      <c r="AE37" s="234">
        <f>IF(C37="","",VLOOKUP(C37,'Tabela Nutricional'!A:AD,30,0)*D37)</f>
        <v>0</v>
      </c>
      <c r="AF37" s="214"/>
      <c r="AG37" s="90"/>
      <c r="AH37" s="81"/>
      <c r="AI37" s="421"/>
      <c r="AJ37" s="422" t="s">
        <v>777</v>
      </c>
      <c r="AK37" s="423">
        <f t="shared" si="34"/>
        <v>0</v>
      </c>
      <c r="AL37" s="424" t="s">
        <v>2792</v>
      </c>
      <c r="AM37" s="425" t="str">
        <f t="shared" si="35"/>
        <v>900</v>
      </c>
      <c r="AN37" s="426" t="str">
        <f t="shared" si="36"/>
        <v>0%</v>
      </c>
      <c r="AO37" s="421"/>
      <c r="AP37" s="428"/>
      <c r="AQ37" s="418"/>
      <c r="AR37" s="249">
        <f>(T14+T30+T46+T62+T78+T94+T110+T126+T142+T158+T174+T190)</f>
        <v>0</v>
      </c>
      <c r="AS37" s="382"/>
      <c r="AT37" s="382" t="str">
        <f>IF(AP37&gt;0,AP37,"900")</f>
        <v>900</v>
      </c>
      <c r="AU37" s="396"/>
      <c r="AV37" s="89"/>
      <c r="AW37" s="89"/>
      <c r="AX37" s="89"/>
    </row>
    <row r="38" spans="1:50" ht="12" customHeight="1">
      <c r="A38" s="89"/>
      <c r="B38" s="214"/>
      <c r="C38" s="356"/>
      <c r="D38" s="235"/>
      <c r="E38" s="231" t="str">
        <f t="shared" si="39"/>
        <v>g</v>
      </c>
      <c r="F38" s="238">
        <f t="shared" si="40"/>
        <v>0</v>
      </c>
      <c r="G38" s="233">
        <f t="shared" si="41"/>
        <v>0</v>
      </c>
      <c r="H38" s="238">
        <f t="shared" si="42"/>
        <v>0</v>
      </c>
      <c r="I38" s="233">
        <f t="shared" si="43"/>
        <v>0</v>
      </c>
      <c r="J38" s="238">
        <f t="shared" si="44"/>
        <v>0</v>
      </c>
      <c r="K38" s="233">
        <f t="shared" si="45"/>
        <v>0</v>
      </c>
      <c r="L38" s="237">
        <f t="shared" si="46"/>
        <v>0</v>
      </c>
      <c r="M38" s="234">
        <f>IF(C38="","",VLOOKUP(C38,'Tabela Nutricional'!A:AD,10,0)*D38)</f>
        <v>0</v>
      </c>
      <c r="N38" s="237">
        <f>IF(C38="","",VLOOKUP(C38,'Tabela Nutricional'!A:AD,11,0)*D38)</f>
        <v>0</v>
      </c>
      <c r="O38" s="234">
        <f>IF(C38="","",VLOOKUP(C38,'Tabela Nutricional'!A:AD,12,0)*D38)</f>
        <v>0</v>
      </c>
      <c r="P38" s="237">
        <f>IF(C38="","",VLOOKUP(C38,'Tabela Nutricional'!A:AD,13,0)*D38)</f>
        <v>0</v>
      </c>
      <c r="Q38" s="234">
        <f>IF(C38="","",VLOOKUP(C38,'Tabela Nutricional'!A:AD,14,0)*D38)</f>
        <v>0</v>
      </c>
      <c r="R38" s="237">
        <f>IF(C38="","",VLOOKUP(C38,'Tabela Nutricional'!A:AD,15,0)*D38)</f>
        <v>0</v>
      </c>
      <c r="S38" s="234">
        <f>IF(C38="","",VLOOKUP(C38,'Tabela Nutricional'!A:AD,16,0)*D38)</f>
        <v>0</v>
      </c>
      <c r="T38" s="237">
        <f>IF(C38="","",VLOOKUP(C38,'Tabela Nutricional'!A:AD,17,0)*D38)</f>
        <v>0</v>
      </c>
      <c r="U38" s="234">
        <f>IF(C38="","",VLOOKUP(C38,'Tabela Nutricional'!A:AD,18,0)*D38)</f>
        <v>0</v>
      </c>
      <c r="V38" s="237">
        <f>IF(C38="","",VLOOKUP(C38,'Tabela Nutricional'!A:AD,21,0)*D38)</f>
        <v>0</v>
      </c>
      <c r="W38" s="234">
        <f>IF(C38="","",VLOOKUP(C38,'Tabela Nutricional'!A:AD,22,0)*D38)</f>
        <v>0</v>
      </c>
      <c r="X38" s="237">
        <f>IF(C38="","",VLOOKUP(C38,'Tabela Nutricional'!A:AD,23,0)*D38)</f>
        <v>0</v>
      </c>
      <c r="Y38" s="234">
        <f>IF(C38="","",VLOOKUP(C38,'Tabela Nutricional'!A:AD,24,0)*D38)</f>
        <v>0</v>
      </c>
      <c r="Z38" s="237">
        <f>IF(C38="","",VLOOKUP(C38,'Tabela Nutricional'!A:AD,25,0)*D38)</f>
        <v>0</v>
      </c>
      <c r="AA38" s="234">
        <f>IF(C38="","",VLOOKUP(C38,'Tabela Nutricional'!A:AD,26,0)*D38)</f>
        <v>0</v>
      </c>
      <c r="AB38" s="237">
        <f>IF(C38="","",VLOOKUP(C38,'Tabela Nutricional'!A:AD,27,0)*D38)</f>
        <v>0</v>
      </c>
      <c r="AC38" s="234">
        <f>IF(C38="","",VLOOKUP(C38,'Tabela Nutricional'!A:AD,28,0)*D38)</f>
        <v>0</v>
      </c>
      <c r="AD38" s="237">
        <f>IF(C38="","",VLOOKUP(C38,'Tabela Nutricional'!A:AD,29,0)*D38)</f>
        <v>0</v>
      </c>
      <c r="AE38" s="234">
        <f>IF(C38="","",VLOOKUP(C38,'Tabela Nutricional'!A:AD,30,0)*D38)</f>
        <v>0</v>
      </c>
      <c r="AF38" s="214"/>
      <c r="AG38" s="94"/>
      <c r="AH38" s="81"/>
      <c r="AI38" s="421"/>
      <c r="AJ38" s="422" t="s">
        <v>778</v>
      </c>
      <c r="AK38" s="423">
        <f t="shared" si="34"/>
        <v>0</v>
      </c>
      <c r="AL38" s="424" t="s">
        <v>89</v>
      </c>
      <c r="AM38" s="425" t="str">
        <f t="shared" si="35"/>
        <v>8</v>
      </c>
      <c r="AN38" s="426" t="str">
        <f t="shared" si="36"/>
        <v>0%</v>
      </c>
      <c r="AO38" s="421"/>
      <c r="AP38" s="428"/>
      <c r="AQ38" s="418"/>
      <c r="AR38" s="249">
        <f>(U14+U30+U46+U62+U78+U94+U110+U126+U142+U158+U174+U190)</f>
        <v>0</v>
      </c>
      <c r="AS38" s="382"/>
      <c r="AT38" s="382" t="str">
        <f>IF(AP38&gt;0,AP38,(IF(TMB!C10="M","11","8")))</f>
        <v>8</v>
      </c>
      <c r="AU38" s="396"/>
      <c r="AV38" s="89"/>
      <c r="AW38" s="89"/>
      <c r="AX38" s="89"/>
    </row>
    <row r="39" spans="1:50" ht="13.5" customHeight="1">
      <c r="A39" s="89"/>
      <c r="B39" s="215"/>
      <c r="C39" s="232"/>
      <c r="D39" s="236"/>
      <c r="E39" s="231" t="str">
        <f t="shared" si="39"/>
        <v>g</v>
      </c>
      <c r="F39" s="238">
        <f t="shared" si="40"/>
        <v>0</v>
      </c>
      <c r="G39" s="233">
        <f t="shared" si="41"/>
        <v>0</v>
      </c>
      <c r="H39" s="238">
        <f t="shared" si="42"/>
        <v>0</v>
      </c>
      <c r="I39" s="233">
        <f t="shared" si="43"/>
        <v>0</v>
      </c>
      <c r="J39" s="238">
        <f t="shared" si="44"/>
        <v>0</v>
      </c>
      <c r="K39" s="233">
        <f t="shared" si="45"/>
        <v>0</v>
      </c>
      <c r="L39" s="237">
        <f t="shared" si="46"/>
        <v>0</v>
      </c>
      <c r="M39" s="234">
        <f>IF(C39="","",VLOOKUP(C39,'Tabela Nutricional'!A:AD,10,0)*D39)</f>
        <v>0</v>
      </c>
      <c r="N39" s="237">
        <f>IF(C39="","",VLOOKUP(C39,'Tabela Nutricional'!A:AD,11,0)*D39)</f>
        <v>0</v>
      </c>
      <c r="O39" s="234">
        <f>IF(C39="","",VLOOKUP(C39,'Tabela Nutricional'!A:AD,12,0)*D39)</f>
        <v>0</v>
      </c>
      <c r="P39" s="237">
        <f>IF(C39="","",VLOOKUP(C39,'Tabela Nutricional'!A:AD,13,0)*D39)</f>
        <v>0</v>
      </c>
      <c r="Q39" s="234">
        <f>IF(C39="","",VLOOKUP(C39,'Tabela Nutricional'!A:AD,14,0)*D39)</f>
        <v>0</v>
      </c>
      <c r="R39" s="237">
        <f>IF(C39="","",VLOOKUP(C39,'Tabela Nutricional'!A:AD,15,0)*D39)</f>
        <v>0</v>
      </c>
      <c r="S39" s="234">
        <f>IF(C39="","",VLOOKUP(C39,'Tabela Nutricional'!A:AD,16,0)*D39)</f>
        <v>0</v>
      </c>
      <c r="T39" s="237">
        <f>IF(C39="","",VLOOKUP(C39,'Tabela Nutricional'!A:AD,17,0)*D39)</f>
        <v>0</v>
      </c>
      <c r="U39" s="234">
        <f>IF(C39="","",VLOOKUP(C39,'Tabela Nutricional'!A:AD,18,0)*D39)</f>
        <v>0</v>
      </c>
      <c r="V39" s="237">
        <f>IF(C39="","",VLOOKUP(C39,'Tabela Nutricional'!A:AD,21,0)*D39)</f>
        <v>0</v>
      </c>
      <c r="W39" s="234">
        <f>IF(C39="","",VLOOKUP(C39,'Tabela Nutricional'!A:AD,22,0)*D39)</f>
        <v>0</v>
      </c>
      <c r="X39" s="237">
        <f>IF(C39="","",VLOOKUP(C39,'Tabela Nutricional'!A:AD,23,0)*D39)</f>
        <v>0</v>
      </c>
      <c r="Y39" s="234">
        <f>IF(C39="","",VLOOKUP(C39,'Tabela Nutricional'!A:AD,24,0)*D39)</f>
        <v>0</v>
      </c>
      <c r="Z39" s="237">
        <f>IF(C39="","",VLOOKUP(C39,'Tabela Nutricional'!A:AD,25,0)*D39)</f>
        <v>0</v>
      </c>
      <c r="AA39" s="234">
        <f>IF(C39="","",VLOOKUP(C39,'Tabela Nutricional'!A:AD,26,0)*D39)</f>
        <v>0</v>
      </c>
      <c r="AB39" s="237">
        <f>IF(C39="","",VLOOKUP(C39,'Tabela Nutricional'!A:AD,27,0)*D39)</f>
        <v>0</v>
      </c>
      <c r="AC39" s="234">
        <f>IF(C39="","",VLOOKUP(C39,'Tabela Nutricional'!A:AD,28,0)*D39)</f>
        <v>0</v>
      </c>
      <c r="AD39" s="237">
        <f>IF(C39="","",VLOOKUP(C39,'Tabela Nutricional'!A:AD,29,0)*D39)</f>
        <v>0</v>
      </c>
      <c r="AE39" s="234">
        <f>IF(C39="","",VLOOKUP(C39,'Tabela Nutricional'!A:AD,30,0)*D39)</f>
        <v>0</v>
      </c>
      <c r="AF39" s="215"/>
      <c r="AG39" s="94"/>
      <c r="AH39" s="81"/>
      <c r="AI39" s="421"/>
      <c r="AJ39" s="422" t="s">
        <v>2787</v>
      </c>
      <c r="AK39" s="423">
        <f t="shared" si="34"/>
        <v>0</v>
      </c>
      <c r="AL39" s="424" t="s">
        <v>2792</v>
      </c>
      <c r="AM39" s="425" t="str">
        <f t="shared" si="35"/>
        <v>700</v>
      </c>
      <c r="AN39" s="426" t="str">
        <f t="shared" si="36"/>
        <v>0%</v>
      </c>
      <c r="AO39" s="421"/>
      <c r="AP39" s="428"/>
      <c r="AQ39" s="418"/>
      <c r="AR39" s="249">
        <f>(V14+V30+V46+V62+V78+V94+V110+V126+V142+V158+V174+V190)</f>
        <v>0</v>
      </c>
      <c r="AS39" s="382"/>
      <c r="AT39" s="382" t="str">
        <f>IF(AP39&gt;0,AP39,(IF(TMB!C10="M","900","700")))</f>
        <v>700</v>
      </c>
      <c r="AU39" s="396"/>
      <c r="AV39" s="89"/>
      <c r="AW39" s="89"/>
      <c r="AX39" s="89"/>
    </row>
    <row r="40" spans="1:50" ht="12" customHeight="1">
      <c r="A40" s="89"/>
      <c r="B40" s="215"/>
      <c r="C40" s="232"/>
      <c r="D40" s="236"/>
      <c r="E40" s="231" t="str">
        <f t="shared" si="39"/>
        <v/>
      </c>
      <c r="F40" s="238" t="str">
        <f t="shared" si="40"/>
        <v/>
      </c>
      <c r="G40" s="233" t="str">
        <f t="shared" si="41"/>
        <v/>
      </c>
      <c r="H40" s="238" t="str">
        <f t="shared" si="42"/>
        <v/>
      </c>
      <c r="I40" s="233" t="str">
        <f t="shared" si="43"/>
        <v/>
      </c>
      <c r="J40" s="238" t="str">
        <f t="shared" si="44"/>
        <v/>
      </c>
      <c r="K40" s="233" t="str">
        <f t="shared" si="45"/>
        <v/>
      </c>
      <c r="L40" s="237" t="str">
        <f t="shared" si="46"/>
        <v/>
      </c>
      <c r="M40" s="234" t="str">
        <f>IF(C40="","",VLOOKUP(C40,'Tabela Nutricional'!A:AD,10,0)*D40)</f>
        <v/>
      </c>
      <c r="N40" s="237" t="str">
        <f>IF(C40="","",VLOOKUP(C40,'Tabela Nutricional'!A:AD,11,0)*D40)</f>
        <v/>
      </c>
      <c r="O40" s="234" t="str">
        <f>IF(C40="","",VLOOKUP(C40,'Tabela Nutricional'!A:AD,12,0)*D40)</f>
        <v/>
      </c>
      <c r="P40" s="237" t="str">
        <f>IF(C40="","",VLOOKUP(C40,'Tabela Nutricional'!A:AD,13,0)*D40)</f>
        <v/>
      </c>
      <c r="Q40" s="234" t="str">
        <f>IF(C40="","",VLOOKUP(C40,'Tabela Nutricional'!A:AD,14,0)*D40)</f>
        <v/>
      </c>
      <c r="R40" s="237" t="str">
        <f>IF(C40="","",VLOOKUP(C40,'Tabela Nutricional'!A:AD,15,0)*D40)</f>
        <v/>
      </c>
      <c r="S40" s="234" t="str">
        <f>IF(C40="","",VLOOKUP(C40,'Tabela Nutricional'!A:AD,16,0)*D40)</f>
        <v/>
      </c>
      <c r="T40" s="237" t="str">
        <f>IF(C40="","",VLOOKUP(C40,'Tabela Nutricional'!A:AD,17,0)*D40)</f>
        <v/>
      </c>
      <c r="U40" s="234" t="str">
        <f>IF(C40="","",VLOOKUP(C40,'Tabela Nutricional'!A:AD,18,0)*D40)</f>
        <v/>
      </c>
      <c r="V40" s="237" t="str">
        <f>IF(C40="","",VLOOKUP(C40,'Tabela Nutricional'!A:AD,21,0)*D40)</f>
        <v/>
      </c>
      <c r="W40" s="234" t="str">
        <f>IF(C40="","",VLOOKUP(C40,'Tabela Nutricional'!A:AD,22,0)*D40)</f>
        <v/>
      </c>
      <c r="X40" s="237" t="str">
        <f>IF(C40="","",VLOOKUP(C40,'Tabela Nutricional'!A:AD,23,0)*D40)</f>
        <v/>
      </c>
      <c r="Y40" s="234" t="str">
        <f>IF(C40="","",VLOOKUP(C40,'Tabela Nutricional'!A:AD,24,0)*D40)</f>
        <v/>
      </c>
      <c r="Z40" s="237" t="str">
        <f>IF(C40="","",VLOOKUP(C40,'Tabela Nutricional'!A:AD,25,0)*D40)</f>
        <v/>
      </c>
      <c r="AA40" s="234" t="str">
        <f>IF(C40="","",VLOOKUP(C40,'Tabela Nutricional'!A:AD,26,0)*D40)</f>
        <v/>
      </c>
      <c r="AB40" s="237" t="str">
        <f>IF(C40="","",VLOOKUP(C40,'Tabela Nutricional'!A:AD,27,0)*D40)</f>
        <v/>
      </c>
      <c r="AC40" s="234" t="str">
        <f>IF(C40="","",VLOOKUP(C40,'Tabela Nutricional'!A:AD,28,0)*D40)</f>
        <v/>
      </c>
      <c r="AD40" s="237" t="str">
        <f>IF(C40="","",VLOOKUP(C40,'Tabela Nutricional'!A:AD,29,0)*D40)</f>
        <v/>
      </c>
      <c r="AE40" s="234" t="str">
        <f>IF(C40="","",VLOOKUP(C40,'Tabela Nutricional'!A:AD,30,0)*D40)</f>
        <v/>
      </c>
      <c r="AF40" s="215"/>
      <c r="AG40" s="94"/>
      <c r="AH40" s="81"/>
      <c r="AI40" s="427"/>
      <c r="AJ40" s="422" t="s">
        <v>2788</v>
      </c>
      <c r="AK40" s="423">
        <f t="shared" si="34"/>
        <v>0</v>
      </c>
      <c r="AL40" s="424" t="s">
        <v>2792</v>
      </c>
      <c r="AM40" s="425" t="str">
        <f t="shared" si="35"/>
        <v>1,1</v>
      </c>
      <c r="AN40" s="426" t="str">
        <f t="shared" si="36"/>
        <v>0%</v>
      </c>
      <c r="AO40" s="427"/>
      <c r="AP40" s="428"/>
      <c r="AQ40" s="418"/>
      <c r="AR40" s="249">
        <f>(W14+W30+W46+W62+W78+W94+W110+W126+W142+W158+W174+W190)</f>
        <v>0</v>
      </c>
      <c r="AS40" s="382"/>
      <c r="AT40" s="382" t="str">
        <f>IF(AP40&gt;0,AP40,(IF(TMB!C10="M","1,2","1,1")))</f>
        <v>1,1</v>
      </c>
      <c r="AU40" s="396"/>
      <c r="AV40" s="89"/>
      <c r="AW40" s="89"/>
      <c r="AX40" s="89"/>
    </row>
    <row r="41" spans="1:50" ht="12" customHeight="1">
      <c r="A41" s="89"/>
      <c r="B41" s="215"/>
      <c r="C41" s="232"/>
      <c r="D41" s="236"/>
      <c r="E41" s="231" t="str">
        <f t="shared" si="39"/>
        <v/>
      </c>
      <c r="F41" s="238" t="str">
        <f t="shared" si="40"/>
        <v/>
      </c>
      <c r="G41" s="233" t="str">
        <f t="shared" si="41"/>
        <v/>
      </c>
      <c r="H41" s="238" t="str">
        <f t="shared" si="42"/>
        <v/>
      </c>
      <c r="I41" s="233" t="str">
        <f t="shared" si="43"/>
        <v/>
      </c>
      <c r="J41" s="238" t="str">
        <f t="shared" si="44"/>
        <v/>
      </c>
      <c r="K41" s="233" t="str">
        <f t="shared" si="45"/>
        <v/>
      </c>
      <c r="L41" s="237" t="str">
        <f t="shared" si="46"/>
        <v/>
      </c>
      <c r="M41" s="234" t="str">
        <f>IF(C41="","",VLOOKUP(C41,'Tabela Nutricional'!A:AD,10,0)*D41)</f>
        <v/>
      </c>
      <c r="N41" s="237" t="str">
        <f>IF(C41="","",VLOOKUP(C41,'Tabela Nutricional'!A:AD,11,0)*D41)</f>
        <v/>
      </c>
      <c r="O41" s="234" t="str">
        <f>IF(C41="","",VLOOKUP(C41,'Tabela Nutricional'!A:AD,12,0)*D41)</f>
        <v/>
      </c>
      <c r="P41" s="237" t="str">
        <f>IF(C41="","",VLOOKUP(C41,'Tabela Nutricional'!A:AD,13,0)*D41)</f>
        <v/>
      </c>
      <c r="Q41" s="234" t="str">
        <f>IF(C41="","",VLOOKUP(C41,'Tabela Nutricional'!A:AD,14,0)*D41)</f>
        <v/>
      </c>
      <c r="R41" s="237" t="str">
        <f>IF(C41="","",VLOOKUP(C41,'Tabela Nutricional'!A:AD,15,0)*D41)</f>
        <v/>
      </c>
      <c r="S41" s="234" t="str">
        <f>IF(C41="","",VLOOKUP(C41,'Tabela Nutricional'!A:AD,16,0)*D41)</f>
        <v/>
      </c>
      <c r="T41" s="237" t="str">
        <f>IF(C41="","",VLOOKUP(C41,'Tabela Nutricional'!A:AD,17,0)*D41)</f>
        <v/>
      </c>
      <c r="U41" s="234" t="str">
        <f>IF(C41="","",VLOOKUP(C41,'Tabela Nutricional'!A:AD,18,0)*D41)</f>
        <v/>
      </c>
      <c r="V41" s="237" t="str">
        <f>IF(C41="","",VLOOKUP(C41,'Tabela Nutricional'!A:AD,21,0)*D41)</f>
        <v/>
      </c>
      <c r="W41" s="234" t="str">
        <f>IF(C41="","",VLOOKUP(C41,'Tabela Nutricional'!A:AD,22,0)*D41)</f>
        <v/>
      </c>
      <c r="X41" s="237" t="str">
        <f>IF(C41="","",VLOOKUP(C41,'Tabela Nutricional'!A:AD,23,0)*D41)</f>
        <v/>
      </c>
      <c r="Y41" s="234" t="str">
        <f>IF(C41="","",VLOOKUP(C41,'Tabela Nutricional'!A:AD,24,0)*D41)</f>
        <v/>
      </c>
      <c r="Z41" s="237" t="str">
        <f>IF(C41="","",VLOOKUP(C41,'Tabela Nutricional'!A:AD,25,0)*D41)</f>
        <v/>
      </c>
      <c r="AA41" s="234" t="str">
        <f>IF(C41="","",VLOOKUP(C41,'Tabela Nutricional'!A:AD,26,0)*D41)</f>
        <v/>
      </c>
      <c r="AB41" s="237" t="str">
        <f>IF(C41="","",VLOOKUP(C41,'Tabela Nutricional'!A:AD,27,0)*D41)</f>
        <v/>
      </c>
      <c r="AC41" s="234" t="str">
        <f>IF(C41="","",VLOOKUP(C41,'Tabela Nutricional'!A:AD,28,0)*D41)</f>
        <v/>
      </c>
      <c r="AD41" s="237" t="str">
        <f>IF(C41="","",VLOOKUP(C41,'Tabela Nutricional'!A:AD,29,0)*D41)</f>
        <v/>
      </c>
      <c r="AE41" s="234" t="str">
        <f>IF(C41="","",VLOOKUP(C41,'Tabela Nutricional'!A:AD,30,0)*D41)</f>
        <v/>
      </c>
      <c r="AF41" s="215"/>
      <c r="AG41" s="94"/>
      <c r="AH41" s="81"/>
      <c r="AI41" s="427"/>
      <c r="AJ41" s="422" t="s">
        <v>2789</v>
      </c>
      <c r="AK41" s="423">
        <f t="shared" si="34"/>
        <v>0</v>
      </c>
      <c r="AL41" s="424" t="s">
        <v>89</v>
      </c>
      <c r="AM41" s="425" t="str">
        <f t="shared" si="35"/>
        <v>1,1</v>
      </c>
      <c r="AN41" s="426" t="str">
        <f t="shared" si="36"/>
        <v>0%</v>
      </c>
      <c r="AO41" s="427"/>
      <c r="AP41" s="428"/>
      <c r="AQ41" s="418"/>
      <c r="AR41" s="249">
        <f>(X14+X30+X46+X62+X78+X94+X110+X126+X142+X158+X174+X190)</f>
        <v>0</v>
      </c>
      <c r="AS41" s="382"/>
      <c r="AT41" s="382" t="str">
        <f>IF(AP41&gt;0,AP41,(IF(TMB!C10="M","1,3","1,1")))</f>
        <v>1,1</v>
      </c>
      <c r="AU41" s="396"/>
      <c r="AV41" s="89"/>
      <c r="AW41" s="89"/>
      <c r="AX41" s="89"/>
    </row>
    <row r="42" spans="1:50" ht="12" customHeight="1">
      <c r="A42" s="89"/>
      <c r="B42" s="214"/>
      <c r="C42" s="232"/>
      <c r="D42" s="236"/>
      <c r="E42" s="231" t="str">
        <f t="shared" si="39"/>
        <v/>
      </c>
      <c r="F42" s="238" t="str">
        <f t="shared" si="40"/>
        <v/>
      </c>
      <c r="G42" s="233" t="str">
        <f t="shared" si="41"/>
        <v/>
      </c>
      <c r="H42" s="238" t="str">
        <f t="shared" si="42"/>
        <v/>
      </c>
      <c r="I42" s="233" t="str">
        <f t="shared" si="43"/>
        <v/>
      </c>
      <c r="J42" s="238" t="str">
        <f t="shared" si="44"/>
        <v/>
      </c>
      <c r="K42" s="233" t="str">
        <f t="shared" si="45"/>
        <v/>
      </c>
      <c r="L42" s="237" t="str">
        <f t="shared" si="46"/>
        <v/>
      </c>
      <c r="M42" s="234" t="str">
        <f>IF(C42="","",VLOOKUP(C42,'Tabela Nutricional'!A:AD,10,0)*D42)</f>
        <v/>
      </c>
      <c r="N42" s="237" t="str">
        <f>IF(C42="","",VLOOKUP(C42,'Tabela Nutricional'!A:AD,11,0)*D42)</f>
        <v/>
      </c>
      <c r="O42" s="234" t="str">
        <f>IF(C42="","",VLOOKUP(C42,'Tabela Nutricional'!A:AD,12,0)*D42)</f>
        <v/>
      </c>
      <c r="P42" s="237" t="str">
        <f>IF(C42="","",VLOOKUP(C42,'Tabela Nutricional'!A:AD,13,0)*D42)</f>
        <v/>
      </c>
      <c r="Q42" s="234" t="str">
        <f>IF(C42="","",VLOOKUP(C42,'Tabela Nutricional'!A:AD,14,0)*D42)</f>
        <v/>
      </c>
      <c r="R42" s="237" t="str">
        <f>IF(C42="","",VLOOKUP(C42,'Tabela Nutricional'!A:AD,15,0)*D42)</f>
        <v/>
      </c>
      <c r="S42" s="234" t="str">
        <f>IF(C42="","",VLOOKUP(C42,'Tabela Nutricional'!A:AD,16,0)*D42)</f>
        <v/>
      </c>
      <c r="T42" s="237" t="str">
        <f>IF(C42="","",VLOOKUP(C42,'Tabela Nutricional'!A:AD,17,0)*D42)</f>
        <v/>
      </c>
      <c r="U42" s="234" t="str">
        <f>IF(C42="","",VLOOKUP(C42,'Tabela Nutricional'!A:AD,18,0)*D42)</f>
        <v/>
      </c>
      <c r="V42" s="237" t="str">
        <f>IF(C42="","",VLOOKUP(C42,'Tabela Nutricional'!A:AD,21,0)*D42)</f>
        <v/>
      </c>
      <c r="W42" s="234" t="str">
        <f>IF(C42="","",VLOOKUP(C42,'Tabela Nutricional'!A:AD,22,0)*D42)</f>
        <v/>
      </c>
      <c r="X42" s="237" t="str">
        <f>IF(C42="","",VLOOKUP(C42,'Tabela Nutricional'!A:AD,23,0)*D42)</f>
        <v/>
      </c>
      <c r="Y42" s="234" t="str">
        <f>IF(C42="","",VLOOKUP(C42,'Tabela Nutricional'!A:AD,24,0)*D42)</f>
        <v/>
      </c>
      <c r="Z42" s="237" t="str">
        <f>IF(C42="","",VLOOKUP(C42,'Tabela Nutricional'!A:AD,25,0)*D42)</f>
        <v/>
      </c>
      <c r="AA42" s="234" t="str">
        <f>IF(C42="","",VLOOKUP(C42,'Tabela Nutricional'!A:AD,26,0)*D42)</f>
        <v/>
      </c>
      <c r="AB42" s="237" t="str">
        <f>IF(C42="","",VLOOKUP(C42,'Tabela Nutricional'!A:AD,27,0)*D42)</f>
        <v/>
      </c>
      <c r="AC42" s="234" t="str">
        <f>IF(C42="","",VLOOKUP(C42,'Tabela Nutricional'!A:AD,28,0)*D42)</f>
        <v/>
      </c>
      <c r="AD42" s="237" t="str">
        <f>IF(C42="","",VLOOKUP(C42,'Tabela Nutricional'!A:AD,29,0)*D42)</f>
        <v/>
      </c>
      <c r="AE42" s="234" t="str">
        <f>IF(C42="","",VLOOKUP(C42,'Tabela Nutricional'!A:AD,30,0)*D42)</f>
        <v/>
      </c>
      <c r="AF42" s="214"/>
      <c r="AG42" s="94"/>
      <c r="AH42" s="81"/>
      <c r="AI42" s="427"/>
      <c r="AJ42" s="422" t="s">
        <v>789</v>
      </c>
      <c r="AK42" s="423">
        <f t="shared" si="34"/>
        <v>0</v>
      </c>
      <c r="AL42" s="424" t="s">
        <v>89</v>
      </c>
      <c r="AM42" s="425" t="str">
        <f t="shared" si="35"/>
        <v>1,3</v>
      </c>
      <c r="AN42" s="426" t="str">
        <f t="shared" si="36"/>
        <v>0%</v>
      </c>
      <c r="AO42" s="427"/>
      <c r="AP42" s="428"/>
      <c r="AQ42" s="418"/>
      <c r="AR42" s="249">
        <f>(Y14+Y30+Y46+Y62+Y78+Y94+Y110+Y126+Y142+Y158+Y174+Y190)</f>
        <v>0</v>
      </c>
      <c r="AS42" s="382"/>
      <c r="AT42" s="382" t="str">
        <f>IF(AP42&gt;0,AP42,"1,3")</f>
        <v>1,3</v>
      </c>
      <c r="AU42" s="396"/>
      <c r="AV42" s="89"/>
      <c r="AW42" s="89"/>
      <c r="AX42" s="89"/>
    </row>
    <row r="43" spans="1:50" ht="12.75" customHeight="1">
      <c r="A43" s="89"/>
      <c r="B43" s="214"/>
      <c r="C43" s="232"/>
      <c r="D43" s="236"/>
      <c r="E43" s="231" t="str">
        <f t="shared" si="39"/>
        <v/>
      </c>
      <c r="F43" s="238" t="str">
        <f t="shared" si="40"/>
        <v/>
      </c>
      <c r="G43" s="233" t="str">
        <f t="shared" si="41"/>
        <v/>
      </c>
      <c r="H43" s="238" t="str">
        <f t="shared" si="42"/>
        <v/>
      </c>
      <c r="I43" s="233" t="str">
        <f t="shared" si="43"/>
        <v/>
      </c>
      <c r="J43" s="238" t="str">
        <f t="shared" si="44"/>
        <v/>
      </c>
      <c r="K43" s="233" t="str">
        <f t="shared" si="45"/>
        <v/>
      </c>
      <c r="L43" s="237" t="str">
        <f t="shared" si="46"/>
        <v/>
      </c>
      <c r="M43" s="234" t="str">
        <f>IF(C43="","",VLOOKUP(C43,'Tabela Nutricional'!A:AD,10,0)*D43)</f>
        <v/>
      </c>
      <c r="N43" s="237" t="str">
        <f>IF(C43="","",VLOOKUP(C43,'Tabela Nutricional'!A:AD,11,0)*D43)</f>
        <v/>
      </c>
      <c r="O43" s="234" t="str">
        <f>IF(C43="","",VLOOKUP(C43,'Tabela Nutricional'!A:AD,12,0)*D43)</f>
        <v/>
      </c>
      <c r="P43" s="237" t="str">
        <f>IF(C43="","",VLOOKUP(C43,'Tabela Nutricional'!A:AD,13,0)*D43)</f>
        <v/>
      </c>
      <c r="Q43" s="234" t="str">
        <f>IF(C43="","",VLOOKUP(C43,'Tabela Nutricional'!A:AD,14,0)*D43)</f>
        <v/>
      </c>
      <c r="R43" s="237" t="str">
        <f>IF(C43="","",VLOOKUP(C43,'Tabela Nutricional'!A:AD,15,0)*D43)</f>
        <v/>
      </c>
      <c r="S43" s="234" t="str">
        <f>IF(C43="","",VLOOKUP(C43,'Tabela Nutricional'!A:AD,16,0)*D43)</f>
        <v/>
      </c>
      <c r="T43" s="237" t="str">
        <f>IF(C43="","",VLOOKUP(C43,'Tabela Nutricional'!A:AD,17,0)*D43)</f>
        <v/>
      </c>
      <c r="U43" s="234" t="str">
        <f>IF(C43="","",VLOOKUP(C43,'Tabela Nutricional'!A:AD,18,0)*D43)</f>
        <v/>
      </c>
      <c r="V43" s="237" t="str">
        <f>IF(C43="","",VLOOKUP(C43,'Tabela Nutricional'!A:AD,21,0)*D43)</f>
        <v/>
      </c>
      <c r="W43" s="234" t="str">
        <f>IF(C43="","",VLOOKUP(C43,'Tabela Nutricional'!A:AD,22,0)*D43)</f>
        <v/>
      </c>
      <c r="X43" s="237" t="str">
        <f>IF(C43="","",VLOOKUP(C43,'Tabela Nutricional'!A:AD,23,0)*D43)</f>
        <v/>
      </c>
      <c r="Y43" s="234" t="str">
        <f>IF(C43="","",VLOOKUP(C43,'Tabela Nutricional'!A:AD,24,0)*D43)</f>
        <v/>
      </c>
      <c r="Z43" s="237" t="str">
        <f>IF(C43="","",VLOOKUP(C43,'Tabela Nutricional'!A:AD,25,0)*D43)</f>
        <v/>
      </c>
      <c r="AA43" s="234" t="str">
        <f>IF(C43="","",VLOOKUP(C43,'Tabela Nutricional'!A:AD,26,0)*D43)</f>
        <v/>
      </c>
      <c r="AB43" s="237" t="str">
        <f>IF(C43="","",VLOOKUP(C43,'Tabela Nutricional'!A:AD,27,0)*D43)</f>
        <v/>
      </c>
      <c r="AC43" s="234" t="str">
        <f>IF(C43="","",VLOOKUP(C43,'Tabela Nutricional'!A:AD,28,0)*D43)</f>
        <v/>
      </c>
      <c r="AD43" s="237" t="str">
        <f>IF(C43="","",VLOOKUP(C43,'Tabela Nutricional'!A:AD,29,0)*D43)</f>
        <v/>
      </c>
      <c r="AE43" s="234" t="str">
        <f>IF(C43="","",VLOOKUP(C43,'Tabela Nutricional'!A:AD,30,0)*D43)</f>
        <v/>
      </c>
      <c r="AF43" s="214"/>
      <c r="AG43" s="90"/>
      <c r="AH43" s="95"/>
      <c r="AI43" s="427"/>
      <c r="AJ43" s="422" t="s">
        <v>790</v>
      </c>
      <c r="AK43" s="423">
        <f t="shared" si="34"/>
        <v>0</v>
      </c>
      <c r="AL43" s="424" t="s">
        <v>89</v>
      </c>
      <c r="AM43" s="425" t="str">
        <f t="shared" si="35"/>
        <v>14</v>
      </c>
      <c r="AN43" s="426" t="str">
        <f t="shared" si="36"/>
        <v>0%</v>
      </c>
      <c r="AO43" s="429"/>
      <c r="AP43" s="428"/>
      <c r="AQ43" s="418"/>
      <c r="AR43" s="249">
        <f>(Z14+Z30+Z46+Z62+Z78+Z94+Z110+Z126+Z142+Z158+Z174+Z190)</f>
        <v>0</v>
      </c>
      <c r="AS43" s="382"/>
      <c r="AT43" s="382" t="str">
        <f>IF(AP43&gt;0,AP43,(IF(TMB!C10="M","16","14")))</f>
        <v>14</v>
      </c>
      <c r="AU43" s="396"/>
      <c r="AV43" s="89"/>
      <c r="AW43" s="89"/>
      <c r="AX43" s="89"/>
    </row>
    <row r="44" spans="1:50" ht="12.75" customHeight="1">
      <c r="A44" s="90"/>
      <c r="B44" s="214"/>
      <c r="C44" s="232"/>
      <c r="D44" s="236"/>
      <c r="E44" s="231" t="str">
        <f t="shared" si="39"/>
        <v/>
      </c>
      <c r="F44" s="238" t="str">
        <f t="shared" si="40"/>
        <v/>
      </c>
      <c r="G44" s="233" t="str">
        <f t="shared" si="41"/>
        <v/>
      </c>
      <c r="H44" s="238" t="str">
        <f t="shared" si="42"/>
        <v/>
      </c>
      <c r="I44" s="233" t="str">
        <f t="shared" si="43"/>
        <v/>
      </c>
      <c r="J44" s="238" t="str">
        <f t="shared" si="44"/>
        <v/>
      </c>
      <c r="K44" s="233" t="str">
        <f t="shared" si="45"/>
        <v/>
      </c>
      <c r="L44" s="237" t="str">
        <f t="shared" si="46"/>
        <v/>
      </c>
      <c r="M44" s="234" t="str">
        <f>IF(C44="","",VLOOKUP(C44,'Tabela Nutricional'!A:AD,10,0)*D44)</f>
        <v/>
      </c>
      <c r="N44" s="237" t="str">
        <f>IF(C44="","",VLOOKUP(C44,'Tabela Nutricional'!A:AD,11,0)*D44)</f>
        <v/>
      </c>
      <c r="O44" s="234" t="str">
        <f>IF(C44="","",VLOOKUP(C44,'Tabela Nutricional'!A:AD,12,0)*D44)</f>
        <v/>
      </c>
      <c r="P44" s="237" t="str">
        <f>IF(C44="","",VLOOKUP(C44,'Tabela Nutricional'!A:AD,13,0)*D44)</f>
        <v/>
      </c>
      <c r="Q44" s="234" t="str">
        <f>IF(C44="","",VLOOKUP(C44,'Tabela Nutricional'!A:AD,14,0)*D44)</f>
        <v/>
      </c>
      <c r="R44" s="237" t="str">
        <f>IF(C44="","",VLOOKUP(C44,'Tabela Nutricional'!A:AD,15,0)*D44)</f>
        <v/>
      </c>
      <c r="S44" s="234" t="str">
        <f>IF(C44="","",VLOOKUP(C44,'Tabela Nutricional'!A:AD,16,0)*D44)</f>
        <v/>
      </c>
      <c r="T44" s="237" t="str">
        <f>IF(C44="","",VLOOKUP(C44,'Tabela Nutricional'!A:AD,17,0)*D44)</f>
        <v/>
      </c>
      <c r="U44" s="234" t="str">
        <f>IF(C44="","",VLOOKUP(C44,'Tabela Nutricional'!A:AD,18,0)*D44)</f>
        <v/>
      </c>
      <c r="V44" s="237" t="str">
        <f>IF(C44="","",VLOOKUP(C44,'Tabela Nutricional'!A:AD,21,0)*D44)</f>
        <v/>
      </c>
      <c r="W44" s="234" t="str">
        <f>IF(C44="","",VLOOKUP(C44,'Tabela Nutricional'!A:AD,22,0)*D44)</f>
        <v/>
      </c>
      <c r="X44" s="237" t="str">
        <f>IF(C44="","",VLOOKUP(C44,'Tabela Nutricional'!A:AD,23,0)*D44)</f>
        <v/>
      </c>
      <c r="Y44" s="234" t="str">
        <f>IF(C44="","",VLOOKUP(C44,'Tabela Nutricional'!A:AD,24,0)*D44)</f>
        <v/>
      </c>
      <c r="Z44" s="237" t="str">
        <f>IF(C44="","",VLOOKUP(C44,'Tabela Nutricional'!A:AD,25,0)*D44)</f>
        <v/>
      </c>
      <c r="AA44" s="234" t="str">
        <f>IF(C44="","",VLOOKUP(C44,'Tabela Nutricional'!A:AD,26,0)*D44)</f>
        <v/>
      </c>
      <c r="AB44" s="237" t="str">
        <f>IF(C44="","",VLOOKUP(C44,'Tabela Nutricional'!A:AD,27,0)*D44)</f>
        <v/>
      </c>
      <c r="AC44" s="234" t="str">
        <f>IF(C44="","",VLOOKUP(C44,'Tabela Nutricional'!A:AD,28,0)*D44)</f>
        <v/>
      </c>
      <c r="AD44" s="237" t="str">
        <f>IF(C44="","",VLOOKUP(C44,'Tabela Nutricional'!A:AD,29,0)*D44)</f>
        <v/>
      </c>
      <c r="AE44" s="234" t="str">
        <f>IF(C44="","",VLOOKUP(C44,'Tabela Nutricional'!A:AD,30,0)*D44)</f>
        <v/>
      </c>
      <c r="AF44" s="214"/>
      <c r="AG44" s="92"/>
      <c r="AH44" s="95"/>
      <c r="AI44" s="430"/>
      <c r="AJ44" s="422" t="s">
        <v>88</v>
      </c>
      <c r="AK44" s="423">
        <f t="shared" si="34"/>
        <v>0</v>
      </c>
      <c r="AL44" s="424" t="s">
        <v>89</v>
      </c>
      <c r="AM44" s="425" t="str">
        <f t="shared" si="35"/>
        <v>75</v>
      </c>
      <c r="AN44" s="426" t="str">
        <f t="shared" si="36"/>
        <v>0%</v>
      </c>
      <c r="AO44" s="429"/>
      <c r="AP44" s="428"/>
      <c r="AQ44" s="418"/>
      <c r="AR44" s="249">
        <f>(AA14+AA30+AA46+AA62+AA78+AA94+AA110+AA126+AA142+AA158+AA174+AA190)</f>
        <v>0</v>
      </c>
      <c r="AS44" s="382"/>
      <c r="AT44" s="382" t="str">
        <f>IF(AP44&gt;0,AP44,(IF(TMB!C10="M","90","75")))</f>
        <v>75</v>
      </c>
      <c r="AU44" s="396"/>
      <c r="AV44" s="89"/>
      <c r="AW44" s="89"/>
      <c r="AX44" s="89"/>
    </row>
    <row r="45" spans="1:50" ht="12.75" customHeight="1">
      <c r="A45" s="90"/>
      <c r="B45" s="214"/>
      <c r="C45" s="232"/>
      <c r="D45" s="236"/>
      <c r="E45" s="231" t="str">
        <f t="shared" si="39"/>
        <v/>
      </c>
      <c r="F45" s="238" t="str">
        <f t="shared" si="40"/>
        <v/>
      </c>
      <c r="G45" s="233" t="str">
        <f t="shared" si="41"/>
        <v/>
      </c>
      <c r="H45" s="238" t="str">
        <f t="shared" si="42"/>
        <v/>
      </c>
      <c r="I45" s="233" t="str">
        <f t="shared" si="43"/>
        <v/>
      </c>
      <c r="J45" s="238" t="str">
        <f t="shared" si="44"/>
        <v/>
      </c>
      <c r="K45" s="233" t="str">
        <f t="shared" si="45"/>
        <v/>
      </c>
      <c r="L45" s="237" t="str">
        <f t="shared" si="46"/>
        <v/>
      </c>
      <c r="M45" s="234" t="str">
        <f>IF(C45="","",VLOOKUP(C45,'Tabela Nutricional'!A:AD,10,0)*D45)</f>
        <v/>
      </c>
      <c r="N45" s="237" t="str">
        <f>IF(C45="","",VLOOKUP(C45,'Tabela Nutricional'!A:AD,11,0)*D45)</f>
        <v/>
      </c>
      <c r="O45" s="234" t="str">
        <f>IF(C45="","",VLOOKUP(C45,'Tabela Nutricional'!A:AD,12,0)*D45)</f>
        <v/>
      </c>
      <c r="P45" s="237" t="str">
        <f>IF(C45="","",VLOOKUP(C45,'Tabela Nutricional'!A:AD,13,0)*D45)</f>
        <v/>
      </c>
      <c r="Q45" s="234" t="str">
        <f>IF(C45="","",VLOOKUP(C45,'Tabela Nutricional'!A:AD,14,0)*D45)</f>
        <v/>
      </c>
      <c r="R45" s="237" t="str">
        <f>IF(C45="","",VLOOKUP(C45,'Tabela Nutricional'!A:AD,15,0)*D45)</f>
        <v/>
      </c>
      <c r="S45" s="234" t="str">
        <f>IF(C45="","",VLOOKUP(C45,'Tabela Nutricional'!A:AD,16,0)*D45)</f>
        <v/>
      </c>
      <c r="T45" s="237" t="str">
        <f>IF(C45="","",VLOOKUP(C45,'Tabela Nutricional'!A:AD,17,0)*D45)</f>
        <v/>
      </c>
      <c r="U45" s="234" t="str">
        <f>IF(C45="","",VLOOKUP(C45,'Tabela Nutricional'!A:AD,18,0)*D45)</f>
        <v/>
      </c>
      <c r="V45" s="237" t="str">
        <f>IF(C45="","",VLOOKUP(C45,'Tabela Nutricional'!A:AD,21,0)*D45)</f>
        <v/>
      </c>
      <c r="W45" s="234" t="str">
        <f>IF(C45="","",VLOOKUP(C45,'Tabela Nutricional'!A:AD,22,0)*D45)</f>
        <v/>
      </c>
      <c r="X45" s="237" t="str">
        <f>IF(C45="","",VLOOKUP(C45,'Tabela Nutricional'!A:AD,23,0)*D45)</f>
        <v/>
      </c>
      <c r="Y45" s="234" t="str">
        <f>IF(C45="","",VLOOKUP(C45,'Tabela Nutricional'!A:AD,24,0)*D45)</f>
        <v/>
      </c>
      <c r="Z45" s="237" t="str">
        <f>IF(C45="","",VLOOKUP(C45,'Tabela Nutricional'!A:AD,25,0)*D45)</f>
        <v/>
      </c>
      <c r="AA45" s="234" t="str">
        <f>IF(C45="","",VLOOKUP(C45,'Tabela Nutricional'!A:AD,26,0)*D45)</f>
        <v/>
      </c>
      <c r="AB45" s="237" t="str">
        <f>IF(C45="","",VLOOKUP(C45,'Tabela Nutricional'!A:AD,27,0)*D45)</f>
        <v/>
      </c>
      <c r="AC45" s="234" t="str">
        <f>IF(C45="","",VLOOKUP(C45,'Tabela Nutricional'!A:AD,28,0)*D45)</f>
        <v/>
      </c>
      <c r="AD45" s="237" t="str">
        <f>IF(C45="","",VLOOKUP(C45,'Tabela Nutricional'!A:AD,29,0)*D45)</f>
        <v/>
      </c>
      <c r="AE45" s="234" t="str">
        <f>IF(C45="","",VLOOKUP(C45,'Tabela Nutricional'!A:AD,30,0)*D45)</f>
        <v/>
      </c>
      <c r="AF45" s="214"/>
      <c r="AG45" s="91"/>
      <c r="AH45" s="95"/>
      <c r="AI45" s="430"/>
      <c r="AJ45" s="422" t="s">
        <v>801</v>
      </c>
      <c r="AK45" s="423">
        <f t="shared" si="34"/>
        <v>0</v>
      </c>
      <c r="AL45" s="424" t="s">
        <v>2792</v>
      </c>
      <c r="AM45" s="425" t="str">
        <f t="shared" si="35"/>
        <v>55</v>
      </c>
      <c r="AN45" s="426" t="str">
        <f t="shared" si="36"/>
        <v>0%</v>
      </c>
      <c r="AO45" s="429"/>
      <c r="AP45" s="428"/>
      <c r="AQ45" s="418"/>
      <c r="AR45" s="249">
        <f>(AB14+AB30+AB46+AB62+AB78+AB94+AB110+AB126+AB142+AB158+AB174+AB190)</f>
        <v>0</v>
      </c>
      <c r="AS45" s="382"/>
      <c r="AT45" s="382" t="str">
        <f>IF(AP45&gt;0,AP45,(IF(AW45&gt;0,AW45,"55")))</f>
        <v>55</v>
      </c>
      <c r="AU45" s="396"/>
      <c r="AV45" s="89"/>
      <c r="AW45" s="89"/>
      <c r="AX45" s="89"/>
    </row>
    <row r="46" spans="1:50" ht="12.75" customHeight="1">
      <c r="A46" s="90"/>
      <c r="B46" s="214"/>
      <c r="C46" s="376" t="s">
        <v>27</v>
      </c>
      <c r="D46" s="216"/>
      <c r="E46" s="217" t="s">
        <v>29</v>
      </c>
      <c r="F46" s="218">
        <f t="shared" ref="F46:AE46" si="47">SUM(F36:F45)</f>
        <v>0</v>
      </c>
      <c r="G46" s="219">
        <f t="shared" si="47"/>
        <v>0</v>
      </c>
      <c r="H46" s="220">
        <f t="shared" si="47"/>
        <v>0</v>
      </c>
      <c r="I46" s="221">
        <f t="shared" si="47"/>
        <v>0</v>
      </c>
      <c r="J46" s="222">
        <f t="shared" si="47"/>
        <v>0</v>
      </c>
      <c r="K46" s="223">
        <f t="shared" si="47"/>
        <v>0</v>
      </c>
      <c r="L46" s="224">
        <f t="shared" si="47"/>
        <v>0</v>
      </c>
      <c r="M46" s="225">
        <f t="shared" si="47"/>
        <v>0</v>
      </c>
      <c r="N46" s="225">
        <f t="shared" si="47"/>
        <v>0</v>
      </c>
      <c r="O46" s="225">
        <f t="shared" si="47"/>
        <v>0</v>
      </c>
      <c r="P46" s="225">
        <f t="shared" si="47"/>
        <v>0</v>
      </c>
      <c r="Q46" s="225">
        <f t="shared" si="47"/>
        <v>0</v>
      </c>
      <c r="R46" s="225">
        <f t="shared" si="47"/>
        <v>0</v>
      </c>
      <c r="S46" s="225">
        <f t="shared" si="47"/>
        <v>0</v>
      </c>
      <c r="T46" s="225">
        <f t="shared" si="47"/>
        <v>0</v>
      </c>
      <c r="U46" s="225">
        <f t="shared" si="47"/>
        <v>0</v>
      </c>
      <c r="V46" s="225">
        <f t="shared" si="47"/>
        <v>0</v>
      </c>
      <c r="W46" s="225">
        <f t="shared" si="47"/>
        <v>0</v>
      </c>
      <c r="X46" s="225">
        <f t="shared" si="47"/>
        <v>0</v>
      </c>
      <c r="Y46" s="225">
        <f t="shared" si="47"/>
        <v>0</v>
      </c>
      <c r="Z46" s="225">
        <f t="shared" si="47"/>
        <v>0</v>
      </c>
      <c r="AA46" s="225">
        <f t="shared" si="47"/>
        <v>0</v>
      </c>
      <c r="AB46" s="225">
        <f t="shared" si="47"/>
        <v>0</v>
      </c>
      <c r="AC46" s="225">
        <f t="shared" si="47"/>
        <v>0</v>
      </c>
      <c r="AD46" s="225">
        <f t="shared" si="47"/>
        <v>0</v>
      </c>
      <c r="AE46" s="225">
        <f t="shared" si="47"/>
        <v>0</v>
      </c>
      <c r="AF46" s="214"/>
      <c r="AG46" s="91"/>
      <c r="AH46" s="95"/>
      <c r="AI46" s="430"/>
      <c r="AJ46" s="422" t="s">
        <v>2790</v>
      </c>
      <c r="AK46" s="423">
        <f t="shared" si="34"/>
        <v>0</v>
      </c>
      <c r="AL46" s="424" t="s">
        <v>2792</v>
      </c>
      <c r="AM46" s="425" t="str">
        <f t="shared" si="35"/>
        <v>15</v>
      </c>
      <c r="AN46" s="426" t="str">
        <f t="shared" si="36"/>
        <v>0%</v>
      </c>
      <c r="AO46" s="430"/>
      <c r="AP46" s="428"/>
      <c r="AQ46" s="418"/>
      <c r="AR46" s="249">
        <f>(AC14+AC30+AC46+AC62+AC78+AC94+AC110+AC126+AC142+AC158+AC174+AC190)</f>
        <v>0</v>
      </c>
      <c r="AS46" s="382"/>
      <c r="AT46" s="382" t="str">
        <f>IF(AP46&gt;0,AP46,"15")</f>
        <v>15</v>
      </c>
      <c r="AU46" s="396"/>
      <c r="AV46" s="89"/>
      <c r="AW46" s="89"/>
      <c r="AX46" s="89"/>
    </row>
    <row r="47" spans="1:50" ht="12.75" customHeight="1">
      <c r="A47" s="90"/>
      <c r="B47" s="214"/>
      <c r="C47" s="377">
        <f>SUM(F47:K47)</f>
        <v>0</v>
      </c>
      <c r="D47" s="216"/>
      <c r="E47" s="217" t="s">
        <v>30</v>
      </c>
      <c r="F47" s="218">
        <f t="shared" ref="F47:H47" si="48">F46*4</f>
        <v>0</v>
      </c>
      <c r="G47" s="219">
        <f t="shared" si="48"/>
        <v>0</v>
      </c>
      <c r="H47" s="220">
        <f t="shared" si="48"/>
        <v>0</v>
      </c>
      <c r="I47" s="221">
        <f t="shared" ref="I47:K47" si="49">I46*9</f>
        <v>0</v>
      </c>
      <c r="J47" s="222">
        <f t="shared" si="49"/>
        <v>0</v>
      </c>
      <c r="K47" s="223">
        <f t="shared" si="49"/>
        <v>0</v>
      </c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14"/>
      <c r="AG47" s="91"/>
      <c r="AH47" s="95"/>
      <c r="AI47" s="430"/>
      <c r="AJ47" s="422" t="s">
        <v>90</v>
      </c>
      <c r="AK47" s="423">
        <f t="shared" si="34"/>
        <v>0</v>
      </c>
      <c r="AL47" s="424" t="s">
        <v>89</v>
      </c>
      <c r="AM47" s="425" t="str">
        <f t="shared" si="35"/>
        <v>15</v>
      </c>
      <c r="AN47" s="426" t="str">
        <f t="shared" si="36"/>
        <v>0%</v>
      </c>
      <c r="AO47" s="430"/>
      <c r="AP47" s="428"/>
      <c r="AQ47" s="418"/>
      <c r="AR47" s="249">
        <f>(AD14+AD30+AD46+AD62+AD78+AD94+AD110+AD126+AD142+AD158+AD174+AD190)</f>
        <v>0</v>
      </c>
      <c r="AS47" s="382"/>
      <c r="AT47" s="382" t="str">
        <f>IF(AP47&gt;0,AP47,"15")</f>
        <v>15</v>
      </c>
      <c r="AU47" s="396"/>
      <c r="AV47" s="89"/>
      <c r="AW47" s="89"/>
      <c r="AX47" s="89"/>
    </row>
    <row r="48" spans="1:50" ht="12.75" customHeight="1">
      <c r="A48" s="90"/>
      <c r="B48" s="214"/>
      <c r="C48" s="378"/>
      <c r="D48" s="318"/>
      <c r="E48" s="227"/>
      <c r="F48" s="228"/>
      <c r="G48" s="229"/>
      <c r="H48" s="228"/>
      <c r="I48" s="228"/>
      <c r="J48" s="228"/>
      <c r="K48" s="228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14"/>
      <c r="AG48" s="91"/>
      <c r="AH48" s="95"/>
      <c r="AI48" s="430"/>
      <c r="AJ48" s="422" t="s">
        <v>2791</v>
      </c>
      <c r="AK48" s="423">
        <f t="shared" si="34"/>
        <v>0</v>
      </c>
      <c r="AL48" s="424" t="s">
        <v>89</v>
      </c>
      <c r="AM48" s="425" t="str">
        <f t="shared" si="35"/>
        <v>400</v>
      </c>
      <c r="AN48" s="426" t="str">
        <f t="shared" si="36"/>
        <v>0%</v>
      </c>
      <c r="AO48" s="430"/>
      <c r="AP48" s="428"/>
      <c r="AQ48" s="418"/>
      <c r="AR48" s="249">
        <f>(AE14+AE30+AE46+AE62+AE78+AE94+AE110+AE126+AE142+AE158+AE174+AE190)</f>
        <v>0</v>
      </c>
      <c r="AS48" s="382"/>
      <c r="AT48" s="382" t="str">
        <f>IF(AP48&gt;0,AP48,(IF(TMB!C18="","400","600")))</f>
        <v>400</v>
      </c>
      <c r="AU48" s="396"/>
      <c r="AV48" s="89"/>
      <c r="AW48" s="89"/>
      <c r="AX48" s="89"/>
    </row>
    <row r="49" spans="1:50" ht="12.75" customHeight="1">
      <c r="A49" s="81"/>
      <c r="B49" s="81"/>
      <c r="C49" s="372"/>
      <c r="D49" s="82"/>
      <c r="E49" s="87"/>
      <c r="F49" s="83"/>
      <c r="G49" s="84"/>
      <c r="H49" s="85"/>
      <c r="I49" s="86"/>
      <c r="J49" s="86"/>
      <c r="K49" s="86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81"/>
      <c r="AG49" s="88"/>
      <c r="AH49" s="95"/>
      <c r="AI49" s="430"/>
      <c r="AJ49" s="431"/>
      <c r="AK49" s="432"/>
      <c r="AL49" s="433"/>
      <c r="AM49" s="425"/>
      <c r="AN49" s="426" t="str">
        <f>IF(AM49&gt;0,(AK49/AM49),"")</f>
        <v/>
      </c>
      <c r="AO49" s="430"/>
      <c r="AP49" s="428"/>
      <c r="AQ49" s="418"/>
      <c r="AR49" s="250"/>
      <c r="AS49" s="382"/>
      <c r="AT49" s="382"/>
      <c r="AU49" s="396"/>
      <c r="AV49" s="89"/>
      <c r="AW49" s="89"/>
      <c r="AX49" s="89"/>
    </row>
    <row r="50" spans="1:50" ht="12.75" customHeight="1">
      <c r="A50" s="81"/>
      <c r="B50" s="200"/>
      <c r="C50" s="373"/>
      <c r="D50" s="340">
        <v>4</v>
      </c>
      <c r="E50" s="307"/>
      <c r="F50" s="303"/>
      <c r="G50" s="303"/>
      <c r="H50" s="303"/>
      <c r="I50" s="303"/>
      <c r="J50" s="303"/>
      <c r="K50" s="304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2" t="s">
        <v>2786</v>
      </c>
      <c r="W50" s="202" t="s">
        <v>2786</v>
      </c>
      <c r="X50" s="202" t="s">
        <v>2786</v>
      </c>
      <c r="Y50" s="202" t="s">
        <v>2786</v>
      </c>
      <c r="Z50" s="202" t="s">
        <v>2786</v>
      </c>
      <c r="AA50" s="202" t="s">
        <v>2786</v>
      </c>
      <c r="AB50" s="201"/>
      <c r="AC50" s="202" t="s">
        <v>2786</v>
      </c>
      <c r="AD50" s="202" t="s">
        <v>2786</v>
      </c>
      <c r="AE50" s="202" t="s">
        <v>2786</v>
      </c>
      <c r="AF50" s="200"/>
      <c r="AG50" s="190"/>
      <c r="AH50" s="190"/>
      <c r="AI50" s="418"/>
      <c r="AJ50" s="418"/>
      <c r="AK50" s="418"/>
      <c r="AL50" s="418"/>
      <c r="AM50" s="418"/>
      <c r="AN50" s="418"/>
      <c r="AO50" s="418"/>
      <c r="AP50" s="418"/>
      <c r="AQ50" s="418"/>
      <c r="AR50" s="250"/>
      <c r="AS50" s="382"/>
      <c r="AT50" s="382"/>
      <c r="AU50" s="396"/>
      <c r="AV50" s="89"/>
      <c r="AW50" s="89"/>
      <c r="AX50" s="89"/>
    </row>
    <row r="51" spans="1:50" ht="12.75" customHeight="1">
      <c r="A51" s="81"/>
      <c r="B51" s="203"/>
      <c r="C51" s="374" t="s">
        <v>5</v>
      </c>
      <c r="D51" s="204" t="s">
        <v>6</v>
      </c>
      <c r="E51" s="205" t="s">
        <v>7</v>
      </c>
      <c r="F51" s="206" t="s">
        <v>8</v>
      </c>
      <c r="G51" s="207" t="s">
        <v>9</v>
      </c>
      <c r="H51" s="208" t="s">
        <v>10</v>
      </c>
      <c r="I51" s="209" t="s">
        <v>11</v>
      </c>
      <c r="J51" s="210" t="s">
        <v>13</v>
      </c>
      <c r="K51" s="211" t="s">
        <v>12</v>
      </c>
      <c r="L51" s="212" t="s">
        <v>767</v>
      </c>
      <c r="M51" s="202" t="s">
        <v>792</v>
      </c>
      <c r="N51" s="202" t="s">
        <v>791</v>
      </c>
      <c r="O51" s="202" t="s">
        <v>2777</v>
      </c>
      <c r="P51" s="202" t="s">
        <v>2778</v>
      </c>
      <c r="Q51" s="202" t="s">
        <v>793</v>
      </c>
      <c r="R51" s="202" t="s">
        <v>794</v>
      </c>
      <c r="S51" s="202" t="s">
        <v>799</v>
      </c>
      <c r="T51" s="202" t="s">
        <v>2782</v>
      </c>
      <c r="U51" s="202" t="s">
        <v>795</v>
      </c>
      <c r="V51" s="202" t="s">
        <v>2783</v>
      </c>
      <c r="W51" s="202" t="s">
        <v>2779</v>
      </c>
      <c r="X51" s="202" t="s">
        <v>2780</v>
      </c>
      <c r="Y51" s="202" t="s">
        <v>796</v>
      </c>
      <c r="Z51" s="202" t="s">
        <v>797</v>
      </c>
      <c r="AA51" s="202" t="s">
        <v>798</v>
      </c>
      <c r="AB51" s="202" t="s">
        <v>2776</v>
      </c>
      <c r="AC51" s="202" t="s">
        <v>2784</v>
      </c>
      <c r="AD51" s="202" t="s">
        <v>2785</v>
      </c>
      <c r="AE51" s="202" t="s">
        <v>2781</v>
      </c>
      <c r="AF51" s="213"/>
      <c r="AG51" s="190"/>
      <c r="AH51" s="190"/>
      <c r="AI51" s="190"/>
      <c r="AJ51" s="190"/>
      <c r="AK51" s="190"/>
      <c r="AL51" s="190"/>
      <c r="AM51" s="190"/>
      <c r="AN51" s="190"/>
      <c r="AO51" s="190"/>
      <c r="AP51" s="89"/>
      <c r="AQ51" s="99"/>
      <c r="AR51" s="382"/>
      <c r="AS51" s="382"/>
      <c r="AT51" s="382"/>
      <c r="AU51" s="396"/>
      <c r="AV51" s="89"/>
      <c r="AW51" s="89"/>
      <c r="AX51" s="89"/>
    </row>
    <row r="52" spans="1:50" ht="12.75" customHeight="1">
      <c r="A52" s="89"/>
      <c r="B52" s="214"/>
      <c r="C52" s="232"/>
      <c r="D52" s="235"/>
      <c r="E52" s="231" t="str">
        <f t="shared" ref="E52:E61" si="50">IF(C52="","",VLOOKUP(C52,Nutr,2,0))</f>
        <v>g</v>
      </c>
      <c r="F52" s="238">
        <f t="shared" ref="F52:F61" si="51">IF(C52="","",VLOOKUP(C52,Nutr,3,0)*D52)</f>
        <v>0</v>
      </c>
      <c r="G52" s="233">
        <f t="shared" ref="G52:G61" si="52">IF(C52="","",VLOOKUP(C52,Nutr,4,0)*D52)</f>
        <v>0</v>
      </c>
      <c r="H52" s="238">
        <f t="shared" ref="H52:H61" si="53">IF(C52="","",VLOOKUP(C52,Nutr,5,0)*D52)</f>
        <v>0</v>
      </c>
      <c r="I52" s="233">
        <f t="shared" ref="I52:I61" si="54">IF(C52="","",VLOOKUP(C52,Nutr,6,0)*D52)</f>
        <v>0</v>
      </c>
      <c r="J52" s="238">
        <f t="shared" ref="J52:J61" si="55">IF(C52="","",VLOOKUP(C52,Nutr,7,0)*D52)</f>
        <v>0</v>
      </c>
      <c r="K52" s="233">
        <f t="shared" ref="K52:K61" si="56">IF(C52="","",VLOOKUP(C52,Nutr,8,0)*D52)</f>
        <v>0</v>
      </c>
      <c r="L52" s="237">
        <f>IF(C52="","",VLOOKUP(C52,Nutr,9,0)*D52)</f>
        <v>0</v>
      </c>
      <c r="M52" s="234">
        <f>IF(C52="","",VLOOKUP(C52,'Tabela Nutricional'!A:AD,10,0)*D52)</f>
        <v>0</v>
      </c>
      <c r="N52" s="237">
        <f>IF(C52="","",VLOOKUP(C52,'Tabela Nutricional'!A:AD,11,0)*D52)</f>
        <v>0</v>
      </c>
      <c r="O52" s="234">
        <f>IF(C52="","",VLOOKUP(C52,'Tabela Nutricional'!A:AD,12,0)*D52)</f>
        <v>0</v>
      </c>
      <c r="P52" s="237">
        <f>IF(C52="","",VLOOKUP(C52,'Tabela Nutricional'!A:AD,13,0)*D52)</f>
        <v>0</v>
      </c>
      <c r="Q52" s="234">
        <f>IF(C52="","",VLOOKUP(C52,'Tabela Nutricional'!A:AD,14,0)*D52)</f>
        <v>0</v>
      </c>
      <c r="R52" s="237">
        <f>IF(C52="","",VLOOKUP(C52,'Tabela Nutricional'!A:AD,15,0)*D52)</f>
        <v>0</v>
      </c>
      <c r="S52" s="234">
        <f>IF(C52="","",VLOOKUP(C52,'Tabela Nutricional'!A:AD,16,0)*D52)</f>
        <v>0</v>
      </c>
      <c r="T52" s="237">
        <f>IF(C52="","",VLOOKUP(C52,'Tabela Nutricional'!A:AD,17,0)*D52)</f>
        <v>0</v>
      </c>
      <c r="U52" s="234">
        <f>IF(C52="","",VLOOKUP(C52,'Tabela Nutricional'!A:AD,18,0)*D52)</f>
        <v>0</v>
      </c>
      <c r="V52" s="237">
        <f>IF(C52="","",VLOOKUP(C52,'Tabela Nutricional'!A:AD,21,0)*D52)</f>
        <v>0</v>
      </c>
      <c r="W52" s="234">
        <f>IF(C52="","",VLOOKUP(C52,'Tabela Nutricional'!A:AD,22,0)*D52)</f>
        <v>0</v>
      </c>
      <c r="X52" s="237">
        <f>IF(C52="","",VLOOKUP(C52,'Tabela Nutricional'!A:AD,23,0)*D52)</f>
        <v>0</v>
      </c>
      <c r="Y52" s="234">
        <f>IF(C52="","",VLOOKUP(C52,'Tabela Nutricional'!A:AD,24,0)*D52)</f>
        <v>0</v>
      </c>
      <c r="Z52" s="237">
        <f>IF(C52="","",VLOOKUP(C52,'Tabela Nutricional'!A:AD,25,0)*D52)</f>
        <v>0</v>
      </c>
      <c r="AA52" s="234">
        <f>IF(C52="","",VLOOKUP(C52,'Tabela Nutricional'!A:AD,26,0)*D52)</f>
        <v>0</v>
      </c>
      <c r="AB52" s="237">
        <f>IF(C52="","",VLOOKUP(C52,'Tabela Nutricional'!A:AD,27,0)*D52)</f>
        <v>0</v>
      </c>
      <c r="AC52" s="234">
        <f>IF(C52="","",VLOOKUP(C52,'Tabela Nutricional'!A:AD,28,0)*D52)</f>
        <v>0</v>
      </c>
      <c r="AD52" s="237">
        <f>IF(C52="","",VLOOKUP(C52,'Tabela Nutricional'!A:AD,29,0)*D52)</f>
        <v>0</v>
      </c>
      <c r="AE52" s="234">
        <f>IF(C52="","",VLOOKUP(C52,'Tabela Nutricional'!A:AD,30,0)*D52)</f>
        <v>0</v>
      </c>
      <c r="AF52" s="214"/>
      <c r="AG52" s="190"/>
      <c r="AH52" s="190"/>
      <c r="AI52" s="190"/>
      <c r="AJ52" s="190"/>
      <c r="AK52" s="190"/>
      <c r="AL52" s="190"/>
      <c r="AM52" s="190"/>
      <c r="AN52" s="190"/>
      <c r="AO52" s="190"/>
      <c r="AP52" s="89"/>
      <c r="AQ52" s="99"/>
      <c r="AR52" s="382"/>
      <c r="AS52" s="382"/>
      <c r="AT52" s="382"/>
      <c r="AU52" s="396"/>
      <c r="AV52" s="89"/>
      <c r="AW52" s="89"/>
      <c r="AX52" s="89"/>
    </row>
    <row r="53" spans="1:50" ht="12.75" customHeight="1">
      <c r="A53" s="89"/>
      <c r="B53" s="214"/>
      <c r="C53" s="232"/>
      <c r="D53" s="235"/>
      <c r="E53" s="231" t="str">
        <f t="shared" si="50"/>
        <v>g</v>
      </c>
      <c r="F53" s="238">
        <f t="shared" si="51"/>
        <v>0</v>
      </c>
      <c r="G53" s="233">
        <f t="shared" si="52"/>
        <v>0</v>
      </c>
      <c r="H53" s="238">
        <f t="shared" si="53"/>
        <v>0</v>
      </c>
      <c r="I53" s="233">
        <f t="shared" si="54"/>
        <v>0</v>
      </c>
      <c r="J53" s="238">
        <f t="shared" si="55"/>
        <v>0</v>
      </c>
      <c r="K53" s="233">
        <f t="shared" si="56"/>
        <v>0</v>
      </c>
      <c r="L53" s="237">
        <f t="shared" ref="L53:L61" si="57">IF(C53="","",VLOOKUP(C53,Nutr,9,0)*D53)</f>
        <v>0</v>
      </c>
      <c r="M53" s="234">
        <f>IF(C53="","",VLOOKUP(C53,'Tabela Nutricional'!A:AD,10,0)*D53)</f>
        <v>0</v>
      </c>
      <c r="N53" s="237">
        <f>IF(C53="","",VLOOKUP(C53,'Tabela Nutricional'!A:AD,11,0)*D53)</f>
        <v>0</v>
      </c>
      <c r="O53" s="234">
        <f>IF(C53="","",VLOOKUP(C53,'Tabela Nutricional'!A:AD,12,0)*D53)</f>
        <v>0</v>
      </c>
      <c r="P53" s="237">
        <f>IF(C53="","",VLOOKUP(C53,'Tabela Nutricional'!A:AD,13,0)*D53)</f>
        <v>0</v>
      </c>
      <c r="Q53" s="234">
        <f>IF(C53="","",VLOOKUP(C53,'Tabela Nutricional'!A:AD,14,0)*D53)</f>
        <v>0</v>
      </c>
      <c r="R53" s="237">
        <f>IF(C53="","",VLOOKUP(C53,'Tabela Nutricional'!A:AD,15,0)*D53)</f>
        <v>0</v>
      </c>
      <c r="S53" s="234">
        <f>IF(C53="","",VLOOKUP(C53,'Tabela Nutricional'!A:AD,16,0)*D53)</f>
        <v>0</v>
      </c>
      <c r="T53" s="237">
        <f>IF(C53="","",VLOOKUP(C53,'Tabela Nutricional'!A:AD,17,0)*D53)</f>
        <v>0</v>
      </c>
      <c r="U53" s="234">
        <f>IF(C53="","",VLOOKUP(C53,'Tabela Nutricional'!A:AD,18,0)*D53)</f>
        <v>0</v>
      </c>
      <c r="V53" s="237">
        <f>IF(C53="","",VLOOKUP(C53,'Tabela Nutricional'!A:AD,21,0)*D53)</f>
        <v>0</v>
      </c>
      <c r="W53" s="234">
        <f>IF(C53="","",VLOOKUP(C53,'Tabela Nutricional'!A:AD,22,0)*D53)</f>
        <v>0</v>
      </c>
      <c r="X53" s="237">
        <f>IF(C53="","",VLOOKUP(C53,'Tabela Nutricional'!A:AD,23,0)*D53)</f>
        <v>0</v>
      </c>
      <c r="Y53" s="234">
        <f>IF(C53="","",VLOOKUP(C53,'Tabela Nutricional'!A:AD,24,0)*D53)</f>
        <v>0</v>
      </c>
      <c r="Z53" s="237">
        <f>IF(C53="","",VLOOKUP(C53,'Tabela Nutricional'!A:AD,25,0)*D53)</f>
        <v>0</v>
      </c>
      <c r="AA53" s="234">
        <f>IF(C53="","",VLOOKUP(C53,'Tabela Nutricional'!A:AD,26,0)*D53)</f>
        <v>0</v>
      </c>
      <c r="AB53" s="237">
        <f>IF(C53="","",VLOOKUP(C53,'Tabela Nutricional'!A:AD,27,0)*D53)</f>
        <v>0</v>
      </c>
      <c r="AC53" s="234">
        <f>IF(C53="","",VLOOKUP(C53,'Tabela Nutricional'!A:AD,28,0)*D53)</f>
        <v>0</v>
      </c>
      <c r="AD53" s="237">
        <f>IF(C53="","",VLOOKUP(C53,'Tabela Nutricional'!A:AD,29,0)*D53)</f>
        <v>0</v>
      </c>
      <c r="AE53" s="234">
        <f>IF(C53="","",VLOOKUP(C53,'Tabela Nutricional'!A:AD,30,0)*D53)</f>
        <v>0</v>
      </c>
      <c r="AF53" s="214"/>
      <c r="AG53" s="190"/>
      <c r="AH53" s="190"/>
      <c r="AI53" s="190"/>
      <c r="AJ53" s="190"/>
      <c r="AK53" s="190"/>
      <c r="AL53" s="190"/>
      <c r="AM53" s="190"/>
      <c r="AN53" s="190"/>
      <c r="AO53" s="190"/>
      <c r="AP53" s="89"/>
      <c r="AQ53" s="99"/>
      <c r="AR53" s="382"/>
      <c r="AS53" s="382"/>
      <c r="AT53" s="382"/>
      <c r="AU53" s="396"/>
      <c r="AV53" s="89"/>
      <c r="AW53" s="89"/>
      <c r="AX53" s="89"/>
    </row>
    <row r="54" spans="1:50" ht="12.75" customHeight="1">
      <c r="A54" s="89"/>
      <c r="B54" s="214"/>
      <c r="C54" s="232"/>
      <c r="D54" s="235"/>
      <c r="E54" s="231" t="str">
        <f t="shared" si="50"/>
        <v>g (ou mais)</v>
      </c>
      <c r="F54" s="238">
        <f t="shared" si="51"/>
        <v>0</v>
      </c>
      <c r="G54" s="233">
        <f t="shared" si="52"/>
        <v>0</v>
      </c>
      <c r="H54" s="238">
        <f t="shared" si="53"/>
        <v>0</v>
      </c>
      <c r="I54" s="233">
        <f t="shared" si="54"/>
        <v>0</v>
      </c>
      <c r="J54" s="238">
        <f t="shared" si="55"/>
        <v>0</v>
      </c>
      <c r="K54" s="233">
        <f t="shared" si="56"/>
        <v>0</v>
      </c>
      <c r="L54" s="237">
        <f t="shared" si="57"/>
        <v>0</v>
      </c>
      <c r="M54" s="234">
        <f>IF(C54="","",VLOOKUP(C54,'Tabela Nutricional'!A:AD,10,0)*D54)</f>
        <v>0</v>
      </c>
      <c r="N54" s="237">
        <f>IF(C54="","",VLOOKUP(C54,'Tabela Nutricional'!A:AD,11,0)*D54)</f>
        <v>0</v>
      </c>
      <c r="O54" s="234">
        <f>IF(C54="","",VLOOKUP(C54,'Tabela Nutricional'!A:AD,12,0)*D54)</f>
        <v>0</v>
      </c>
      <c r="P54" s="237">
        <f>IF(C54="","",VLOOKUP(C54,'Tabela Nutricional'!A:AD,13,0)*D54)</f>
        <v>0</v>
      </c>
      <c r="Q54" s="234">
        <f>IF(C54="","",VLOOKUP(C54,'Tabela Nutricional'!A:AD,14,0)*D54)</f>
        <v>0</v>
      </c>
      <c r="R54" s="237">
        <f>IF(C54="","",VLOOKUP(C54,'Tabela Nutricional'!A:AD,15,0)*D54)</f>
        <v>0</v>
      </c>
      <c r="S54" s="234">
        <f>IF(C54="","",VLOOKUP(C54,'Tabela Nutricional'!A:AD,16,0)*D54)</f>
        <v>0</v>
      </c>
      <c r="T54" s="237">
        <f>IF(C54="","",VLOOKUP(C54,'Tabela Nutricional'!A:AD,17,0)*D54)</f>
        <v>0</v>
      </c>
      <c r="U54" s="234">
        <f>IF(C54="","",VLOOKUP(C54,'Tabela Nutricional'!A:AD,18,0)*D54)</f>
        <v>0</v>
      </c>
      <c r="V54" s="237">
        <f>IF(C54="","",VLOOKUP(C54,'Tabela Nutricional'!A:AD,21,0)*D54)</f>
        <v>0</v>
      </c>
      <c r="W54" s="234">
        <f>IF(C54="","",VLOOKUP(C54,'Tabela Nutricional'!A:AD,22,0)*D54)</f>
        <v>0</v>
      </c>
      <c r="X54" s="237">
        <f>IF(C54="","",VLOOKUP(C54,'Tabela Nutricional'!A:AD,23,0)*D54)</f>
        <v>0</v>
      </c>
      <c r="Y54" s="234">
        <f>IF(C54="","",VLOOKUP(C54,'Tabela Nutricional'!A:AD,24,0)*D54)</f>
        <v>0</v>
      </c>
      <c r="Z54" s="237">
        <f>IF(C54="","",VLOOKUP(C54,'Tabela Nutricional'!A:AD,25,0)*D54)</f>
        <v>0</v>
      </c>
      <c r="AA54" s="234">
        <f>IF(C54="","",VLOOKUP(C54,'Tabela Nutricional'!A:AD,26,0)*D54)</f>
        <v>0</v>
      </c>
      <c r="AB54" s="237">
        <f>IF(C54="","",VLOOKUP(C54,'Tabela Nutricional'!A:AD,27,0)*D54)</f>
        <v>0</v>
      </c>
      <c r="AC54" s="234">
        <f>IF(C54="","",VLOOKUP(C54,'Tabela Nutricional'!A:AD,28,0)*D54)</f>
        <v>0</v>
      </c>
      <c r="AD54" s="237">
        <f>IF(C54="","",VLOOKUP(C54,'Tabela Nutricional'!A:AD,29,0)*D54)</f>
        <v>0</v>
      </c>
      <c r="AE54" s="234">
        <f>IF(C54="","",VLOOKUP(C54,'Tabela Nutricional'!A:AD,30,0)*D54)</f>
        <v>0</v>
      </c>
      <c r="AF54" s="214"/>
      <c r="AG54" s="190"/>
      <c r="AH54" s="190"/>
      <c r="AI54" s="190"/>
      <c r="AJ54" s="190"/>
      <c r="AK54" s="190"/>
      <c r="AL54" s="190"/>
      <c r="AM54" s="190"/>
      <c r="AN54" s="190"/>
      <c r="AO54" s="190"/>
      <c r="AP54" s="89"/>
      <c r="AQ54" s="99"/>
      <c r="AR54" s="382"/>
      <c r="AS54" s="382"/>
      <c r="AT54" s="382"/>
      <c r="AU54" s="396"/>
      <c r="AV54" s="89"/>
      <c r="AW54" s="89"/>
      <c r="AX54" s="89"/>
    </row>
    <row r="55" spans="1:50" ht="12.75" customHeight="1">
      <c r="A55" s="89"/>
      <c r="B55" s="215"/>
      <c r="C55" s="232"/>
      <c r="D55" s="236"/>
      <c r="E55" s="231" t="str">
        <f t="shared" si="50"/>
        <v/>
      </c>
      <c r="F55" s="238" t="str">
        <f t="shared" si="51"/>
        <v/>
      </c>
      <c r="G55" s="233" t="str">
        <f t="shared" si="52"/>
        <v/>
      </c>
      <c r="H55" s="238" t="str">
        <f t="shared" si="53"/>
        <v/>
      </c>
      <c r="I55" s="233" t="str">
        <f t="shared" si="54"/>
        <v/>
      </c>
      <c r="J55" s="238" t="str">
        <f t="shared" si="55"/>
        <v/>
      </c>
      <c r="K55" s="233" t="str">
        <f t="shared" si="56"/>
        <v/>
      </c>
      <c r="L55" s="237" t="str">
        <f t="shared" si="57"/>
        <v/>
      </c>
      <c r="M55" s="234" t="str">
        <f>IF(C55="","",VLOOKUP(C55,'Tabela Nutricional'!A:AD,10,0)*D55)</f>
        <v/>
      </c>
      <c r="N55" s="237" t="str">
        <f>IF(C55="","",VLOOKUP(C55,'Tabela Nutricional'!A:AD,11,0)*D55)</f>
        <v/>
      </c>
      <c r="O55" s="234" t="str">
        <f>IF(C55="","",VLOOKUP(C55,'Tabela Nutricional'!A:AD,12,0)*D55)</f>
        <v/>
      </c>
      <c r="P55" s="237" t="str">
        <f>IF(C55="","",VLOOKUP(C55,'Tabela Nutricional'!A:AD,13,0)*D55)</f>
        <v/>
      </c>
      <c r="Q55" s="234" t="str">
        <f>IF(C55="","",VLOOKUP(C55,'Tabela Nutricional'!A:AD,14,0)*D55)</f>
        <v/>
      </c>
      <c r="R55" s="237" t="str">
        <f>IF(C55="","",VLOOKUP(C55,'Tabela Nutricional'!A:AD,15,0)*D55)</f>
        <v/>
      </c>
      <c r="S55" s="234" t="str">
        <f>IF(C55="","",VLOOKUP(C55,'Tabela Nutricional'!A:AD,16,0)*D55)</f>
        <v/>
      </c>
      <c r="T55" s="237" t="str">
        <f>IF(C55="","",VLOOKUP(C55,'Tabela Nutricional'!A:AD,17,0)*D55)</f>
        <v/>
      </c>
      <c r="U55" s="234" t="str">
        <f>IF(C55="","",VLOOKUP(C55,'Tabela Nutricional'!A:AD,18,0)*D55)</f>
        <v/>
      </c>
      <c r="V55" s="237" t="str">
        <f>IF(C55="","",VLOOKUP(C55,'Tabela Nutricional'!A:AD,21,0)*D55)</f>
        <v/>
      </c>
      <c r="W55" s="234" t="str">
        <f>IF(C55="","",VLOOKUP(C55,'Tabela Nutricional'!A:AD,22,0)*D55)</f>
        <v/>
      </c>
      <c r="X55" s="237" t="str">
        <f>IF(C55="","",VLOOKUP(C55,'Tabela Nutricional'!A:AD,23,0)*D55)</f>
        <v/>
      </c>
      <c r="Y55" s="234" t="str">
        <f>IF(C55="","",VLOOKUP(C55,'Tabela Nutricional'!A:AD,24,0)*D55)</f>
        <v/>
      </c>
      <c r="Z55" s="237" t="str">
        <f>IF(C55="","",VLOOKUP(C55,'Tabela Nutricional'!A:AD,25,0)*D55)</f>
        <v/>
      </c>
      <c r="AA55" s="234" t="str">
        <f>IF(C55="","",VLOOKUP(C55,'Tabela Nutricional'!A:AD,26,0)*D55)</f>
        <v/>
      </c>
      <c r="AB55" s="237" t="str">
        <f>IF(C55="","",VLOOKUP(C55,'Tabela Nutricional'!A:AD,27,0)*D55)</f>
        <v/>
      </c>
      <c r="AC55" s="234" t="str">
        <f>IF(C55="","",VLOOKUP(C55,'Tabela Nutricional'!A:AD,28,0)*D55)</f>
        <v/>
      </c>
      <c r="AD55" s="237" t="str">
        <f>IF(C55="","",VLOOKUP(C55,'Tabela Nutricional'!A:AD,29,0)*D55)</f>
        <v/>
      </c>
      <c r="AE55" s="234" t="str">
        <f>IF(C55="","",VLOOKUP(C55,'Tabela Nutricional'!A:AD,30,0)*D55)</f>
        <v/>
      </c>
      <c r="AF55" s="215"/>
      <c r="AG55" s="190"/>
      <c r="AH55" s="190"/>
      <c r="AI55" s="190"/>
      <c r="AJ55" s="190"/>
      <c r="AK55" s="190"/>
      <c r="AL55" s="190"/>
      <c r="AM55" s="190"/>
      <c r="AN55" s="190"/>
      <c r="AO55" s="190"/>
      <c r="AP55" s="89"/>
      <c r="AQ55" s="99"/>
      <c r="AR55" s="382"/>
      <c r="AS55" s="382"/>
      <c r="AT55" s="382"/>
      <c r="AU55" s="396"/>
      <c r="AV55" s="89"/>
      <c r="AW55" s="89"/>
      <c r="AX55" s="89"/>
    </row>
    <row r="56" spans="1:50" ht="12.75" customHeight="1">
      <c r="A56" s="89"/>
      <c r="B56" s="215"/>
      <c r="C56" s="232"/>
      <c r="D56" s="236"/>
      <c r="E56" s="231" t="str">
        <f t="shared" si="50"/>
        <v/>
      </c>
      <c r="F56" s="238" t="str">
        <f t="shared" si="51"/>
        <v/>
      </c>
      <c r="G56" s="233" t="str">
        <f t="shared" si="52"/>
        <v/>
      </c>
      <c r="H56" s="238" t="str">
        <f t="shared" si="53"/>
        <v/>
      </c>
      <c r="I56" s="233" t="str">
        <f t="shared" si="54"/>
        <v/>
      </c>
      <c r="J56" s="238" t="str">
        <f t="shared" si="55"/>
        <v/>
      </c>
      <c r="K56" s="233" t="str">
        <f t="shared" si="56"/>
        <v/>
      </c>
      <c r="L56" s="237" t="str">
        <f t="shared" si="57"/>
        <v/>
      </c>
      <c r="M56" s="234" t="str">
        <f>IF(C56="","",VLOOKUP(C56,'Tabela Nutricional'!A:AD,10,0)*D56)</f>
        <v/>
      </c>
      <c r="N56" s="237" t="str">
        <f>IF(C56="","",VLOOKUP(C56,'Tabela Nutricional'!A:AD,11,0)*D56)</f>
        <v/>
      </c>
      <c r="O56" s="234" t="str">
        <f>IF(C56="","",VLOOKUP(C56,'Tabela Nutricional'!A:AD,12,0)*D56)</f>
        <v/>
      </c>
      <c r="P56" s="237" t="str">
        <f>IF(C56="","",VLOOKUP(C56,'Tabela Nutricional'!A:AD,13,0)*D56)</f>
        <v/>
      </c>
      <c r="Q56" s="234" t="str">
        <f>IF(C56="","",VLOOKUP(C56,'Tabela Nutricional'!A:AD,14,0)*D56)</f>
        <v/>
      </c>
      <c r="R56" s="237" t="str">
        <f>IF(C56="","",VLOOKUP(C56,'Tabela Nutricional'!A:AD,15,0)*D56)</f>
        <v/>
      </c>
      <c r="S56" s="234" t="str">
        <f>IF(C56="","",VLOOKUP(C56,'Tabela Nutricional'!A:AD,16,0)*D56)</f>
        <v/>
      </c>
      <c r="T56" s="237" t="str">
        <f>IF(C56="","",VLOOKUP(C56,'Tabela Nutricional'!A:AD,17,0)*D56)</f>
        <v/>
      </c>
      <c r="U56" s="234" t="str">
        <f>IF(C56="","",VLOOKUP(C56,'Tabela Nutricional'!A:AD,18,0)*D56)</f>
        <v/>
      </c>
      <c r="V56" s="237" t="str">
        <f>IF(C56="","",VLOOKUP(C56,'Tabela Nutricional'!A:AD,21,0)*D56)</f>
        <v/>
      </c>
      <c r="W56" s="234" t="str">
        <f>IF(C56="","",VLOOKUP(C56,'Tabela Nutricional'!A:AD,22,0)*D56)</f>
        <v/>
      </c>
      <c r="X56" s="237" t="str">
        <f>IF(C56="","",VLOOKUP(C56,'Tabela Nutricional'!A:AD,23,0)*D56)</f>
        <v/>
      </c>
      <c r="Y56" s="234" t="str">
        <f>IF(C56="","",VLOOKUP(C56,'Tabela Nutricional'!A:AD,24,0)*D56)</f>
        <v/>
      </c>
      <c r="Z56" s="237" t="str">
        <f>IF(C56="","",VLOOKUP(C56,'Tabela Nutricional'!A:AD,25,0)*D56)</f>
        <v/>
      </c>
      <c r="AA56" s="234" t="str">
        <f>IF(C56="","",VLOOKUP(C56,'Tabela Nutricional'!A:AD,26,0)*D56)</f>
        <v/>
      </c>
      <c r="AB56" s="237" t="str">
        <f>IF(C56="","",VLOOKUP(C56,'Tabela Nutricional'!A:AD,27,0)*D56)</f>
        <v/>
      </c>
      <c r="AC56" s="234" t="str">
        <f>IF(C56="","",VLOOKUP(C56,'Tabela Nutricional'!A:AD,28,0)*D56)</f>
        <v/>
      </c>
      <c r="AD56" s="237" t="str">
        <f>IF(C56="","",VLOOKUP(C56,'Tabela Nutricional'!A:AD,29,0)*D56)</f>
        <v/>
      </c>
      <c r="AE56" s="234" t="str">
        <f>IF(C56="","",VLOOKUP(C56,'Tabela Nutricional'!A:AD,30,0)*D56)</f>
        <v/>
      </c>
      <c r="AF56" s="215"/>
      <c r="AG56" s="190"/>
      <c r="AH56" s="190"/>
      <c r="AI56" s="190"/>
      <c r="AJ56" s="190"/>
      <c r="AK56" s="190"/>
      <c r="AL56" s="190"/>
      <c r="AM56" s="190"/>
      <c r="AN56" s="190"/>
      <c r="AO56" s="190"/>
      <c r="AP56" s="89"/>
      <c r="AQ56" s="99"/>
      <c r="AR56" s="382"/>
      <c r="AS56" s="382"/>
      <c r="AT56" s="382"/>
      <c r="AU56" s="396"/>
      <c r="AV56" s="89"/>
      <c r="AW56" s="89"/>
      <c r="AX56" s="89"/>
    </row>
    <row r="57" spans="1:50" ht="12.75" customHeight="1">
      <c r="A57" s="89"/>
      <c r="B57" s="215"/>
      <c r="C57" s="356"/>
      <c r="D57" s="236"/>
      <c r="E57" s="231" t="str">
        <f t="shared" si="50"/>
        <v/>
      </c>
      <c r="F57" s="238" t="str">
        <f t="shared" si="51"/>
        <v/>
      </c>
      <c r="G57" s="233" t="str">
        <f t="shared" si="52"/>
        <v/>
      </c>
      <c r="H57" s="238" t="str">
        <f t="shared" si="53"/>
        <v/>
      </c>
      <c r="I57" s="233" t="str">
        <f t="shared" si="54"/>
        <v/>
      </c>
      <c r="J57" s="238" t="str">
        <f t="shared" si="55"/>
        <v/>
      </c>
      <c r="K57" s="233" t="str">
        <f t="shared" si="56"/>
        <v/>
      </c>
      <c r="L57" s="237" t="str">
        <f t="shared" si="57"/>
        <v/>
      </c>
      <c r="M57" s="234" t="str">
        <f>IF(C57="","",VLOOKUP(C57,'Tabela Nutricional'!A:AD,10,0)*D57)</f>
        <v/>
      </c>
      <c r="N57" s="237" t="str">
        <f>IF(C57="","",VLOOKUP(C57,'Tabela Nutricional'!A:AD,11,0)*D57)</f>
        <v/>
      </c>
      <c r="O57" s="234" t="str">
        <f>IF(C57="","",VLOOKUP(C57,'Tabela Nutricional'!A:AD,12,0)*D57)</f>
        <v/>
      </c>
      <c r="P57" s="237" t="str">
        <f>IF(C57="","",VLOOKUP(C57,'Tabela Nutricional'!A:AD,13,0)*D57)</f>
        <v/>
      </c>
      <c r="Q57" s="234" t="str">
        <f>IF(C57="","",VLOOKUP(C57,'Tabela Nutricional'!A:AD,14,0)*D57)</f>
        <v/>
      </c>
      <c r="R57" s="237" t="str">
        <f>IF(C57="","",VLOOKUP(C57,'Tabela Nutricional'!A:AD,15,0)*D57)</f>
        <v/>
      </c>
      <c r="S57" s="234" t="str">
        <f>IF(C57="","",VLOOKUP(C57,'Tabela Nutricional'!A:AD,16,0)*D57)</f>
        <v/>
      </c>
      <c r="T57" s="237" t="str">
        <f>IF(C57="","",VLOOKUP(C57,'Tabela Nutricional'!A:AD,17,0)*D57)</f>
        <v/>
      </c>
      <c r="U57" s="234" t="str">
        <f>IF(C57="","",VLOOKUP(C57,'Tabela Nutricional'!A:AD,18,0)*D57)</f>
        <v/>
      </c>
      <c r="V57" s="237" t="str">
        <f>IF(C57="","",VLOOKUP(C57,'Tabela Nutricional'!A:AD,21,0)*D57)</f>
        <v/>
      </c>
      <c r="W57" s="234" t="str">
        <f>IF(C57="","",VLOOKUP(C57,'Tabela Nutricional'!A:AD,22,0)*D57)</f>
        <v/>
      </c>
      <c r="X57" s="237" t="str">
        <f>IF(C57="","",VLOOKUP(C57,'Tabela Nutricional'!A:AD,23,0)*D57)</f>
        <v/>
      </c>
      <c r="Y57" s="234" t="str">
        <f>IF(C57="","",VLOOKUP(C57,'Tabela Nutricional'!A:AD,24,0)*D57)</f>
        <v/>
      </c>
      <c r="Z57" s="237" t="str">
        <f>IF(C57="","",VLOOKUP(C57,'Tabela Nutricional'!A:AD,25,0)*D57)</f>
        <v/>
      </c>
      <c r="AA57" s="234" t="str">
        <f>IF(C57="","",VLOOKUP(C57,'Tabela Nutricional'!A:AD,26,0)*D57)</f>
        <v/>
      </c>
      <c r="AB57" s="237" t="str">
        <f>IF(C57="","",VLOOKUP(C57,'Tabela Nutricional'!A:AD,27,0)*D57)</f>
        <v/>
      </c>
      <c r="AC57" s="234" t="str">
        <f>IF(C57="","",VLOOKUP(C57,'Tabela Nutricional'!A:AD,28,0)*D57)</f>
        <v/>
      </c>
      <c r="AD57" s="237" t="str">
        <f>IF(C57="","",VLOOKUP(C57,'Tabela Nutricional'!A:AD,29,0)*D57)</f>
        <v/>
      </c>
      <c r="AE57" s="234" t="str">
        <f>IF(C57="","",VLOOKUP(C57,'Tabela Nutricional'!A:AD,30,0)*D57)</f>
        <v/>
      </c>
      <c r="AF57" s="215"/>
      <c r="AG57" s="190"/>
      <c r="AH57" s="190"/>
      <c r="AI57" s="190"/>
      <c r="AJ57" s="190"/>
      <c r="AK57" s="190"/>
      <c r="AL57" s="190"/>
      <c r="AM57" s="190"/>
      <c r="AN57" s="190"/>
      <c r="AO57" s="190"/>
      <c r="AP57" s="89"/>
      <c r="AQ57" s="99"/>
      <c r="AR57" s="382"/>
      <c r="AS57" s="382"/>
      <c r="AT57" s="382"/>
      <c r="AU57" s="396"/>
      <c r="AV57" s="89"/>
      <c r="AW57" s="89"/>
      <c r="AX57" s="89"/>
    </row>
    <row r="58" spans="1:50" ht="12.75" customHeight="1">
      <c r="A58" s="89"/>
      <c r="B58" s="214"/>
      <c r="C58" s="356"/>
      <c r="D58" s="236"/>
      <c r="E58" s="231" t="str">
        <f t="shared" si="50"/>
        <v/>
      </c>
      <c r="F58" s="238" t="str">
        <f t="shared" si="51"/>
        <v/>
      </c>
      <c r="G58" s="233" t="str">
        <f t="shared" si="52"/>
        <v/>
      </c>
      <c r="H58" s="238" t="str">
        <f t="shared" si="53"/>
        <v/>
      </c>
      <c r="I58" s="233" t="str">
        <f t="shared" si="54"/>
        <v/>
      </c>
      <c r="J58" s="238" t="str">
        <f t="shared" si="55"/>
        <v/>
      </c>
      <c r="K58" s="233" t="str">
        <f t="shared" si="56"/>
        <v/>
      </c>
      <c r="L58" s="237" t="str">
        <f t="shared" si="57"/>
        <v/>
      </c>
      <c r="M58" s="234" t="str">
        <f>IF(C58="","",VLOOKUP(C58,'Tabela Nutricional'!A:AD,10,0)*D58)</f>
        <v/>
      </c>
      <c r="N58" s="237" t="str">
        <f>IF(C58="","",VLOOKUP(C58,'Tabela Nutricional'!A:AD,11,0)*D58)</f>
        <v/>
      </c>
      <c r="O58" s="234" t="str">
        <f>IF(C58="","",VLOOKUP(C58,'Tabela Nutricional'!A:AD,12,0)*D58)</f>
        <v/>
      </c>
      <c r="P58" s="237" t="str">
        <f>IF(C58="","",VLOOKUP(C58,'Tabela Nutricional'!A:AD,13,0)*D58)</f>
        <v/>
      </c>
      <c r="Q58" s="234" t="str">
        <f>IF(C58="","",VLOOKUP(C58,'Tabela Nutricional'!A:AD,14,0)*D58)</f>
        <v/>
      </c>
      <c r="R58" s="237" t="str">
        <f>IF(C58="","",VLOOKUP(C58,'Tabela Nutricional'!A:AD,15,0)*D58)</f>
        <v/>
      </c>
      <c r="S58" s="234" t="str">
        <f>IF(C58="","",VLOOKUP(C58,'Tabela Nutricional'!A:AD,16,0)*D58)</f>
        <v/>
      </c>
      <c r="T58" s="237" t="str">
        <f>IF(C58="","",VLOOKUP(C58,'Tabela Nutricional'!A:AD,17,0)*D58)</f>
        <v/>
      </c>
      <c r="U58" s="234" t="str">
        <f>IF(C58="","",VLOOKUP(C58,'Tabela Nutricional'!A:AD,18,0)*D58)</f>
        <v/>
      </c>
      <c r="V58" s="237" t="str">
        <f>IF(C58="","",VLOOKUP(C58,'Tabela Nutricional'!A:AD,21,0)*D58)</f>
        <v/>
      </c>
      <c r="W58" s="234" t="str">
        <f>IF(C58="","",VLOOKUP(C58,'Tabela Nutricional'!A:AD,22,0)*D58)</f>
        <v/>
      </c>
      <c r="X58" s="237" t="str">
        <f>IF(C58="","",VLOOKUP(C58,'Tabela Nutricional'!A:AD,23,0)*D58)</f>
        <v/>
      </c>
      <c r="Y58" s="234" t="str">
        <f>IF(C58="","",VLOOKUP(C58,'Tabela Nutricional'!A:AD,24,0)*D58)</f>
        <v/>
      </c>
      <c r="Z58" s="237" t="str">
        <f>IF(C58="","",VLOOKUP(C58,'Tabela Nutricional'!A:AD,25,0)*D58)</f>
        <v/>
      </c>
      <c r="AA58" s="234" t="str">
        <f>IF(C58="","",VLOOKUP(C58,'Tabela Nutricional'!A:AD,26,0)*D58)</f>
        <v/>
      </c>
      <c r="AB58" s="237" t="str">
        <f>IF(C58="","",VLOOKUP(C58,'Tabela Nutricional'!A:AD,27,0)*D58)</f>
        <v/>
      </c>
      <c r="AC58" s="234" t="str">
        <f>IF(C58="","",VLOOKUP(C58,'Tabela Nutricional'!A:AD,28,0)*D58)</f>
        <v/>
      </c>
      <c r="AD58" s="237" t="str">
        <f>IF(C58="","",VLOOKUP(C58,'Tabela Nutricional'!A:AD,29,0)*D58)</f>
        <v/>
      </c>
      <c r="AE58" s="234" t="str">
        <f>IF(C58="","",VLOOKUP(C58,'Tabela Nutricional'!A:AD,30,0)*D58)</f>
        <v/>
      </c>
      <c r="AF58" s="214"/>
      <c r="AG58" s="190"/>
      <c r="AH58" s="190"/>
      <c r="AI58" s="190"/>
      <c r="AJ58" s="190"/>
      <c r="AK58" s="190"/>
      <c r="AL58" s="190"/>
      <c r="AM58" s="190"/>
      <c r="AN58" s="190"/>
      <c r="AO58" s="190"/>
      <c r="AP58" s="89"/>
      <c r="AQ58" s="99"/>
      <c r="AR58" s="382"/>
      <c r="AS58" s="382"/>
      <c r="AT58" s="382"/>
      <c r="AU58" s="396"/>
      <c r="AV58" s="89"/>
      <c r="AW58" s="89"/>
      <c r="AX58" s="89"/>
    </row>
    <row r="59" spans="1:50" ht="12.75" customHeight="1">
      <c r="A59" s="89"/>
      <c r="B59" s="214"/>
      <c r="C59" s="356"/>
      <c r="D59" s="236"/>
      <c r="E59" s="231" t="str">
        <f t="shared" si="50"/>
        <v/>
      </c>
      <c r="F59" s="238" t="str">
        <f t="shared" si="51"/>
        <v/>
      </c>
      <c r="G59" s="233" t="str">
        <f t="shared" si="52"/>
        <v/>
      </c>
      <c r="H59" s="238" t="str">
        <f t="shared" si="53"/>
        <v/>
      </c>
      <c r="I59" s="233" t="str">
        <f t="shared" si="54"/>
        <v/>
      </c>
      <c r="J59" s="238" t="str">
        <f t="shared" si="55"/>
        <v/>
      </c>
      <c r="K59" s="233" t="str">
        <f t="shared" si="56"/>
        <v/>
      </c>
      <c r="L59" s="237" t="str">
        <f t="shared" si="57"/>
        <v/>
      </c>
      <c r="M59" s="234" t="str">
        <f>IF(C59="","",VLOOKUP(C59,'Tabela Nutricional'!A:AD,10,0)*D59)</f>
        <v/>
      </c>
      <c r="N59" s="237" t="str">
        <f>IF(C59="","",VLOOKUP(C59,'Tabela Nutricional'!A:AD,11,0)*D59)</f>
        <v/>
      </c>
      <c r="O59" s="234" t="str">
        <f>IF(C59="","",VLOOKUP(C59,'Tabela Nutricional'!A:AD,12,0)*D59)</f>
        <v/>
      </c>
      <c r="P59" s="237" t="str">
        <f>IF(C59="","",VLOOKUP(C59,'Tabela Nutricional'!A:AD,13,0)*D59)</f>
        <v/>
      </c>
      <c r="Q59" s="234" t="str">
        <f>IF(C59="","",VLOOKUP(C59,'Tabela Nutricional'!A:AD,14,0)*D59)</f>
        <v/>
      </c>
      <c r="R59" s="237" t="str">
        <f>IF(C59="","",VLOOKUP(C59,'Tabela Nutricional'!A:AD,15,0)*D59)</f>
        <v/>
      </c>
      <c r="S59" s="234" t="str">
        <f>IF(C59="","",VLOOKUP(C59,'Tabela Nutricional'!A:AD,16,0)*D59)</f>
        <v/>
      </c>
      <c r="T59" s="237" t="str">
        <f>IF(C59="","",VLOOKUP(C59,'Tabela Nutricional'!A:AD,17,0)*D59)</f>
        <v/>
      </c>
      <c r="U59" s="234" t="str">
        <f>IF(C59="","",VLOOKUP(C59,'Tabela Nutricional'!A:AD,18,0)*D59)</f>
        <v/>
      </c>
      <c r="V59" s="237" t="str">
        <f>IF(C59="","",VLOOKUP(C59,'Tabela Nutricional'!A:AD,21,0)*D59)</f>
        <v/>
      </c>
      <c r="W59" s="234" t="str">
        <f>IF(C59="","",VLOOKUP(C59,'Tabela Nutricional'!A:AD,22,0)*D59)</f>
        <v/>
      </c>
      <c r="X59" s="237" t="str">
        <f>IF(C59="","",VLOOKUP(C59,'Tabela Nutricional'!A:AD,23,0)*D59)</f>
        <v/>
      </c>
      <c r="Y59" s="234" t="str">
        <f>IF(C59="","",VLOOKUP(C59,'Tabela Nutricional'!A:AD,24,0)*D59)</f>
        <v/>
      </c>
      <c r="Z59" s="237" t="str">
        <f>IF(C59="","",VLOOKUP(C59,'Tabela Nutricional'!A:AD,25,0)*D59)</f>
        <v/>
      </c>
      <c r="AA59" s="234" t="str">
        <f>IF(C59="","",VLOOKUP(C59,'Tabela Nutricional'!A:AD,26,0)*D59)</f>
        <v/>
      </c>
      <c r="AB59" s="237" t="str">
        <f>IF(C59="","",VLOOKUP(C59,'Tabela Nutricional'!A:AD,27,0)*D59)</f>
        <v/>
      </c>
      <c r="AC59" s="234" t="str">
        <f>IF(C59="","",VLOOKUP(C59,'Tabela Nutricional'!A:AD,28,0)*D59)</f>
        <v/>
      </c>
      <c r="AD59" s="237" t="str">
        <f>IF(C59="","",VLOOKUP(C59,'Tabela Nutricional'!A:AD,29,0)*D59)</f>
        <v/>
      </c>
      <c r="AE59" s="234" t="str">
        <f>IF(C59="","",VLOOKUP(C59,'Tabela Nutricional'!A:AD,30,0)*D59)</f>
        <v/>
      </c>
      <c r="AF59" s="214"/>
      <c r="AG59" s="190"/>
      <c r="AH59" s="190"/>
      <c r="AI59" s="190"/>
      <c r="AJ59" s="190"/>
      <c r="AK59" s="190"/>
      <c r="AL59" s="190"/>
      <c r="AM59" s="190"/>
      <c r="AN59" s="190"/>
      <c r="AO59" s="190"/>
      <c r="AP59" s="89"/>
      <c r="AQ59" s="99"/>
      <c r="AR59" s="382"/>
      <c r="AS59" s="382"/>
      <c r="AT59" s="382"/>
      <c r="AU59" s="396"/>
      <c r="AV59" s="89"/>
      <c r="AW59" s="89"/>
      <c r="AX59" s="89"/>
    </row>
    <row r="60" spans="1:50" ht="12.75" customHeight="1">
      <c r="A60" s="90"/>
      <c r="B60" s="214"/>
      <c r="C60" s="356"/>
      <c r="D60" s="236"/>
      <c r="E60" s="231" t="str">
        <f t="shared" si="50"/>
        <v/>
      </c>
      <c r="F60" s="238" t="str">
        <f t="shared" si="51"/>
        <v/>
      </c>
      <c r="G60" s="233" t="str">
        <f t="shared" si="52"/>
        <v/>
      </c>
      <c r="H60" s="238" t="str">
        <f t="shared" si="53"/>
        <v/>
      </c>
      <c r="I60" s="233" t="str">
        <f t="shared" si="54"/>
        <v/>
      </c>
      <c r="J60" s="238" t="str">
        <f t="shared" si="55"/>
        <v/>
      </c>
      <c r="K60" s="233" t="str">
        <f t="shared" si="56"/>
        <v/>
      </c>
      <c r="L60" s="237" t="str">
        <f t="shared" si="57"/>
        <v/>
      </c>
      <c r="M60" s="234" t="str">
        <f>IF(C60="","",VLOOKUP(C60,'Tabela Nutricional'!A:AD,10,0)*D60)</f>
        <v/>
      </c>
      <c r="N60" s="237" t="str">
        <f>IF(C60="","",VLOOKUP(C60,'Tabela Nutricional'!A:AD,11,0)*D60)</f>
        <v/>
      </c>
      <c r="O60" s="234" t="str">
        <f>IF(C60="","",VLOOKUP(C60,'Tabela Nutricional'!A:AD,12,0)*D60)</f>
        <v/>
      </c>
      <c r="P60" s="237" t="str">
        <f>IF(C60="","",VLOOKUP(C60,'Tabela Nutricional'!A:AD,13,0)*D60)</f>
        <v/>
      </c>
      <c r="Q60" s="234" t="str">
        <f>IF(C60="","",VLOOKUP(C60,'Tabela Nutricional'!A:AD,14,0)*D60)</f>
        <v/>
      </c>
      <c r="R60" s="237" t="str">
        <f>IF(C60="","",VLOOKUP(C60,'Tabela Nutricional'!A:AD,15,0)*D60)</f>
        <v/>
      </c>
      <c r="S60" s="234" t="str">
        <f>IF(C60="","",VLOOKUP(C60,'Tabela Nutricional'!A:AD,16,0)*D60)</f>
        <v/>
      </c>
      <c r="T60" s="237" t="str">
        <f>IF(C60="","",VLOOKUP(C60,'Tabela Nutricional'!A:AD,17,0)*D60)</f>
        <v/>
      </c>
      <c r="U60" s="234" t="str">
        <f>IF(C60="","",VLOOKUP(C60,'Tabela Nutricional'!A:AD,18,0)*D60)</f>
        <v/>
      </c>
      <c r="V60" s="237" t="str">
        <f>IF(C60="","",VLOOKUP(C60,'Tabela Nutricional'!A:AD,21,0)*D60)</f>
        <v/>
      </c>
      <c r="W60" s="234" t="str">
        <f>IF(C60="","",VLOOKUP(C60,'Tabela Nutricional'!A:AD,22,0)*D60)</f>
        <v/>
      </c>
      <c r="X60" s="237" t="str">
        <f>IF(C60="","",VLOOKUP(C60,'Tabela Nutricional'!A:AD,23,0)*D60)</f>
        <v/>
      </c>
      <c r="Y60" s="234" t="str">
        <f>IF(C60="","",VLOOKUP(C60,'Tabela Nutricional'!A:AD,24,0)*D60)</f>
        <v/>
      </c>
      <c r="Z60" s="237" t="str">
        <f>IF(C60="","",VLOOKUP(C60,'Tabela Nutricional'!A:AD,25,0)*D60)</f>
        <v/>
      </c>
      <c r="AA60" s="234" t="str">
        <f>IF(C60="","",VLOOKUP(C60,'Tabela Nutricional'!A:AD,26,0)*D60)</f>
        <v/>
      </c>
      <c r="AB60" s="237" t="str">
        <f>IF(C60="","",VLOOKUP(C60,'Tabela Nutricional'!A:AD,27,0)*D60)</f>
        <v/>
      </c>
      <c r="AC60" s="234" t="str">
        <f>IF(C60="","",VLOOKUP(C60,'Tabela Nutricional'!A:AD,28,0)*D60)</f>
        <v/>
      </c>
      <c r="AD60" s="237" t="str">
        <f>IF(C60="","",VLOOKUP(C60,'Tabela Nutricional'!A:AD,29,0)*D60)</f>
        <v/>
      </c>
      <c r="AE60" s="234" t="str">
        <f>IF(C60="","",VLOOKUP(C60,'Tabela Nutricional'!A:AD,30,0)*D60)</f>
        <v/>
      </c>
      <c r="AF60" s="214"/>
      <c r="AG60" s="190"/>
      <c r="AH60" s="190"/>
      <c r="AI60" s="190"/>
      <c r="AJ60" s="190"/>
      <c r="AK60" s="190"/>
      <c r="AL60" s="190"/>
      <c r="AM60" s="190"/>
      <c r="AN60" s="190"/>
      <c r="AO60" s="190"/>
      <c r="AP60" s="89"/>
      <c r="AQ60" s="99"/>
      <c r="AR60" s="382"/>
      <c r="AS60" s="382"/>
      <c r="AT60" s="382"/>
      <c r="AU60" s="396"/>
      <c r="AV60" s="89"/>
      <c r="AW60" s="89"/>
      <c r="AX60" s="89"/>
    </row>
    <row r="61" spans="1:50" ht="12.75" customHeight="1">
      <c r="A61" s="90"/>
      <c r="B61" s="214"/>
      <c r="C61" s="375"/>
      <c r="D61" s="236"/>
      <c r="E61" s="231" t="str">
        <f t="shared" si="50"/>
        <v/>
      </c>
      <c r="F61" s="238" t="str">
        <f t="shared" si="51"/>
        <v/>
      </c>
      <c r="G61" s="233" t="str">
        <f t="shared" si="52"/>
        <v/>
      </c>
      <c r="H61" s="238" t="str">
        <f t="shared" si="53"/>
        <v/>
      </c>
      <c r="I61" s="233" t="str">
        <f t="shared" si="54"/>
        <v/>
      </c>
      <c r="J61" s="238" t="str">
        <f t="shared" si="55"/>
        <v/>
      </c>
      <c r="K61" s="233" t="str">
        <f t="shared" si="56"/>
        <v/>
      </c>
      <c r="L61" s="237" t="str">
        <f t="shared" si="57"/>
        <v/>
      </c>
      <c r="M61" s="234" t="str">
        <f>IF(C61="","",VLOOKUP(C61,'Tabela Nutricional'!A:AD,10,0)*D61)</f>
        <v/>
      </c>
      <c r="N61" s="237" t="str">
        <f>IF(C61="","",VLOOKUP(C61,'Tabela Nutricional'!A:AD,11,0)*D61)</f>
        <v/>
      </c>
      <c r="O61" s="234" t="str">
        <f>IF(C61="","",VLOOKUP(C61,'Tabela Nutricional'!A:AD,12,0)*D61)</f>
        <v/>
      </c>
      <c r="P61" s="237" t="str">
        <f>IF(C61="","",VLOOKUP(C61,'Tabela Nutricional'!A:AD,13,0)*D61)</f>
        <v/>
      </c>
      <c r="Q61" s="234" t="str">
        <f>IF(C61="","",VLOOKUP(C61,'Tabela Nutricional'!A:AD,14,0)*D61)</f>
        <v/>
      </c>
      <c r="R61" s="237" t="str">
        <f>IF(C61="","",VLOOKUP(C61,'Tabela Nutricional'!A:AD,15,0)*D61)</f>
        <v/>
      </c>
      <c r="S61" s="234" t="str">
        <f>IF(C61="","",VLOOKUP(C61,'Tabela Nutricional'!A:AD,16,0)*D61)</f>
        <v/>
      </c>
      <c r="T61" s="237" t="str">
        <f>IF(C61="","",VLOOKUP(C61,'Tabela Nutricional'!A:AD,17,0)*D61)</f>
        <v/>
      </c>
      <c r="U61" s="234" t="str">
        <f>IF(C61="","",VLOOKUP(C61,'Tabela Nutricional'!A:AD,18,0)*D61)</f>
        <v/>
      </c>
      <c r="V61" s="237" t="str">
        <f>IF(C61="","",VLOOKUP(C61,'Tabela Nutricional'!A:AD,21,0)*D61)</f>
        <v/>
      </c>
      <c r="W61" s="234" t="str">
        <f>IF(C61="","",VLOOKUP(C61,'Tabela Nutricional'!A:AD,22,0)*D61)</f>
        <v/>
      </c>
      <c r="X61" s="237" t="str">
        <f>IF(C61="","",VLOOKUP(C61,'Tabela Nutricional'!A:AD,23,0)*D61)</f>
        <v/>
      </c>
      <c r="Y61" s="234" t="str">
        <f>IF(C61="","",VLOOKUP(C61,'Tabela Nutricional'!A:AD,24,0)*D61)</f>
        <v/>
      </c>
      <c r="Z61" s="237" t="str">
        <f>IF(C61="","",VLOOKUP(C61,'Tabela Nutricional'!A:AD,25,0)*D61)</f>
        <v/>
      </c>
      <c r="AA61" s="234" t="str">
        <f>IF(C61="","",VLOOKUP(C61,'Tabela Nutricional'!A:AD,26,0)*D61)</f>
        <v/>
      </c>
      <c r="AB61" s="237" t="str">
        <f>IF(C61="","",VLOOKUP(C61,'Tabela Nutricional'!A:AD,27,0)*D61)</f>
        <v/>
      </c>
      <c r="AC61" s="234" t="str">
        <f>IF(C61="","",VLOOKUP(C61,'Tabela Nutricional'!A:AD,28,0)*D61)</f>
        <v/>
      </c>
      <c r="AD61" s="237" t="str">
        <f>IF(C61="","",VLOOKUP(C61,'Tabela Nutricional'!A:AD,29,0)*D61)</f>
        <v/>
      </c>
      <c r="AE61" s="234" t="str">
        <f>IF(C61="","",VLOOKUP(C61,'Tabela Nutricional'!A:AD,30,0)*D61)</f>
        <v/>
      </c>
      <c r="AF61" s="214"/>
      <c r="AG61" s="190"/>
      <c r="AH61" s="190"/>
      <c r="AI61" s="190"/>
      <c r="AJ61" s="190"/>
      <c r="AK61" s="190"/>
      <c r="AL61" s="190"/>
      <c r="AM61" s="190"/>
      <c r="AN61" s="190"/>
      <c r="AO61" s="190"/>
      <c r="AP61" s="89"/>
      <c r="AQ61" s="99"/>
      <c r="AR61" s="382"/>
      <c r="AS61" s="382"/>
      <c r="AT61" s="382"/>
      <c r="AU61" s="396"/>
      <c r="AV61" s="89"/>
      <c r="AW61" s="89"/>
      <c r="AX61" s="89"/>
    </row>
    <row r="62" spans="1:50" ht="12.75" customHeight="1">
      <c r="A62" s="90"/>
      <c r="B62" s="214"/>
      <c r="C62" s="376" t="s">
        <v>27</v>
      </c>
      <c r="D62" s="216"/>
      <c r="E62" s="217" t="s">
        <v>29</v>
      </c>
      <c r="F62" s="218">
        <f t="shared" ref="F62:AE62" si="58">SUM(F52:F61)</f>
        <v>0</v>
      </c>
      <c r="G62" s="219">
        <f t="shared" si="58"/>
        <v>0</v>
      </c>
      <c r="H62" s="220">
        <f t="shared" si="58"/>
        <v>0</v>
      </c>
      <c r="I62" s="221">
        <f t="shared" si="58"/>
        <v>0</v>
      </c>
      <c r="J62" s="222">
        <f t="shared" si="58"/>
        <v>0</v>
      </c>
      <c r="K62" s="223">
        <f t="shared" si="58"/>
        <v>0</v>
      </c>
      <c r="L62" s="224">
        <f t="shared" si="58"/>
        <v>0</v>
      </c>
      <c r="M62" s="225">
        <f t="shared" si="58"/>
        <v>0</v>
      </c>
      <c r="N62" s="225">
        <f t="shared" si="58"/>
        <v>0</v>
      </c>
      <c r="O62" s="225">
        <f t="shared" si="58"/>
        <v>0</v>
      </c>
      <c r="P62" s="225">
        <f t="shared" si="58"/>
        <v>0</v>
      </c>
      <c r="Q62" s="225">
        <f t="shared" si="58"/>
        <v>0</v>
      </c>
      <c r="R62" s="225">
        <f t="shared" si="58"/>
        <v>0</v>
      </c>
      <c r="S62" s="225">
        <f t="shared" si="58"/>
        <v>0</v>
      </c>
      <c r="T62" s="225">
        <f t="shared" si="58"/>
        <v>0</v>
      </c>
      <c r="U62" s="225">
        <f t="shared" si="58"/>
        <v>0</v>
      </c>
      <c r="V62" s="225">
        <f t="shared" si="58"/>
        <v>0</v>
      </c>
      <c r="W62" s="225">
        <f t="shared" si="58"/>
        <v>0</v>
      </c>
      <c r="X62" s="225">
        <f t="shared" si="58"/>
        <v>0</v>
      </c>
      <c r="Y62" s="225">
        <f t="shared" si="58"/>
        <v>0</v>
      </c>
      <c r="Z62" s="225">
        <f t="shared" si="58"/>
        <v>0</v>
      </c>
      <c r="AA62" s="225">
        <f t="shared" si="58"/>
        <v>0</v>
      </c>
      <c r="AB62" s="225">
        <f t="shared" si="58"/>
        <v>0</v>
      </c>
      <c r="AC62" s="225">
        <f t="shared" si="58"/>
        <v>0</v>
      </c>
      <c r="AD62" s="225">
        <f t="shared" si="58"/>
        <v>0</v>
      </c>
      <c r="AE62" s="225">
        <f t="shared" si="58"/>
        <v>0</v>
      </c>
      <c r="AF62" s="214"/>
      <c r="AG62" s="190"/>
      <c r="AH62" s="190"/>
      <c r="AI62" s="190"/>
      <c r="AJ62" s="190"/>
      <c r="AK62" s="190"/>
      <c r="AL62" s="190"/>
      <c r="AM62" s="190"/>
      <c r="AN62" s="190"/>
      <c r="AO62" s="190"/>
      <c r="AP62" s="89"/>
      <c r="AQ62" s="99"/>
      <c r="AR62" s="382"/>
      <c r="AS62" s="382"/>
      <c r="AT62" s="382"/>
      <c r="AU62" s="396"/>
      <c r="AV62" s="89"/>
      <c r="AW62" s="89"/>
      <c r="AX62" s="89"/>
    </row>
    <row r="63" spans="1:50" ht="12.75" customHeight="1">
      <c r="A63" s="90"/>
      <c r="B63" s="214"/>
      <c r="C63" s="377">
        <f>SUM(F63:K63)</f>
        <v>0</v>
      </c>
      <c r="D63" s="216"/>
      <c r="E63" s="217" t="s">
        <v>30</v>
      </c>
      <c r="F63" s="218">
        <f t="shared" ref="F63:H63" si="59">F62*4</f>
        <v>0</v>
      </c>
      <c r="G63" s="219">
        <f t="shared" si="59"/>
        <v>0</v>
      </c>
      <c r="H63" s="220">
        <f t="shared" si="59"/>
        <v>0</v>
      </c>
      <c r="I63" s="221">
        <f t="shared" ref="I63:K63" si="60">I62*9</f>
        <v>0</v>
      </c>
      <c r="J63" s="222">
        <f t="shared" si="60"/>
        <v>0</v>
      </c>
      <c r="K63" s="223">
        <f t="shared" si="60"/>
        <v>0</v>
      </c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14"/>
      <c r="AG63" s="190"/>
      <c r="AH63" s="190"/>
      <c r="AI63" s="190"/>
      <c r="AJ63" s="190"/>
      <c r="AK63" s="190"/>
      <c r="AL63" s="190"/>
      <c r="AM63" s="190"/>
      <c r="AN63" s="190"/>
      <c r="AO63" s="190"/>
      <c r="AP63" s="89"/>
      <c r="AQ63" s="99"/>
      <c r="AR63" s="382"/>
      <c r="AS63" s="382"/>
      <c r="AT63" s="382"/>
      <c r="AU63" s="396"/>
      <c r="AV63" s="89"/>
      <c r="AW63" s="89"/>
      <c r="AX63" s="89"/>
    </row>
    <row r="64" spans="1:50" ht="12.75" customHeight="1">
      <c r="A64" s="90"/>
      <c r="B64" s="214"/>
      <c r="C64" s="378"/>
      <c r="D64" s="318"/>
      <c r="E64" s="227"/>
      <c r="F64" s="228"/>
      <c r="G64" s="229"/>
      <c r="H64" s="228"/>
      <c r="I64" s="228"/>
      <c r="J64" s="228"/>
      <c r="K64" s="228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0"/>
      <c r="W64" s="230"/>
      <c r="X64" s="230"/>
      <c r="Y64" s="230"/>
      <c r="Z64" s="230"/>
      <c r="AA64" s="230"/>
      <c r="AB64" s="230"/>
      <c r="AC64" s="230"/>
      <c r="AD64" s="230"/>
      <c r="AE64" s="230"/>
      <c r="AF64" s="214"/>
      <c r="AG64" s="190"/>
      <c r="AH64" s="190"/>
      <c r="AI64" s="190"/>
      <c r="AJ64" s="190"/>
      <c r="AK64" s="190"/>
      <c r="AL64" s="190"/>
      <c r="AM64" s="190"/>
      <c r="AN64" s="190"/>
      <c r="AO64" s="190"/>
      <c r="AP64" s="89"/>
      <c r="AQ64" s="99"/>
      <c r="AR64" s="382"/>
      <c r="AS64" s="382"/>
      <c r="AT64" s="382"/>
      <c r="AU64" s="396"/>
      <c r="AV64" s="89"/>
      <c r="AW64" s="89"/>
      <c r="AX64" s="89"/>
    </row>
    <row r="65" spans="1:50" ht="12.75" customHeight="1">
      <c r="A65" s="81"/>
      <c r="B65" s="81"/>
      <c r="C65" s="372"/>
      <c r="D65" s="82"/>
      <c r="E65" s="87"/>
      <c r="F65" s="83"/>
      <c r="G65" s="84"/>
      <c r="H65" s="85"/>
      <c r="I65" s="86"/>
      <c r="J65" s="86"/>
      <c r="K65" s="86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81"/>
      <c r="AG65" s="190"/>
      <c r="AH65" s="190"/>
      <c r="AI65" s="190"/>
      <c r="AJ65" s="190"/>
      <c r="AK65" s="89"/>
      <c r="AL65" s="99"/>
      <c r="AM65" s="99"/>
      <c r="AN65" s="89"/>
      <c r="AO65" s="89"/>
      <c r="AP65" s="89"/>
      <c r="AQ65" s="99"/>
      <c r="AR65" s="382"/>
      <c r="AS65" s="382"/>
      <c r="AT65" s="382"/>
      <c r="AU65" s="396"/>
      <c r="AV65" s="89"/>
      <c r="AW65" s="89"/>
      <c r="AX65" s="89"/>
    </row>
    <row r="66" spans="1:50" ht="12.75" customHeight="1">
      <c r="A66" s="81"/>
      <c r="B66" s="200"/>
      <c r="C66" s="373"/>
      <c r="D66" s="340">
        <v>5</v>
      </c>
      <c r="E66" s="307"/>
      <c r="F66" s="303"/>
      <c r="G66" s="303"/>
      <c r="H66" s="303"/>
      <c r="I66" s="303"/>
      <c r="J66" s="303"/>
      <c r="K66" s="304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2" t="s">
        <v>2786</v>
      </c>
      <c r="W66" s="202" t="s">
        <v>2786</v>
      </c>
      <c r="X66" s="202" t="s">
        <v>2786</v>
      </c>
      <c r="Y66" s="202" t="s">
        <v>2786</v>
      </c>
      <c r="Z66" s="202" t="s">
        <v>2786</v>
      </c>
      <c r="AA66" s="202" t="s">
        <v>2786</v>
      </c>
      <c r="AB66" s="201"/>
      <c r="AC66" s="202" t="s">
        <v>2786</v>
      </c>
      <c r="AD66" s="202" t="s">
        <v>2786</v>
      </c>
      <c r="AE66" s="202" t="s">
        <v>2786</v>
      </c>
      <c r="AF66" s="200"/>
      <c r="AG66" s="81"/>
      <c r="AH66" s="108"/>
      <c r="AI66" s="108"/>
      <c r="AJ66" s="89"/>
      <c r="AK66" s="89"/>
      <c r="AL66" s="99"/>
      <c r="AM66" s="99"/>
      <c r="AN66" s="89"/>
      <c r="AO66" s="89"/>
      <c r="AP66" s="89"/>
      <c r="AQ66" s="99"/>
      <c r="AR66" s="382"/>
      <c r="AS66" s="382"/>
      <c r="AT66" s="382"/>
      <c r="AU66" s="396"/>
      <c r="AV66" s="89"/>
      <c r="AW66" s="89"/>
      <c r="AX66" s="89"/>
    </row>
    <row r="67" spans="1:50" ht="12.75" customHeight="1">
      <c r="A67" s="81"/>
      <c r="B67" s="203"/>
      <c r="C67" s="374" t="s">
        <v>5</v>
      </c>
      <c r="D67" s="204" t="s">
        <v>6</v>
      </c>
      <c r="E67" s="205" t="s">
        <v>7</v>
      </c>
      <c r="F67" s="206" t="s">
        <v>8</v>
      </c>
      <c r="G67" s="207" t="s">
        <v>9</v>
      </c>
      <c r="H67" s="208" t="s">
        <v>10</v>
      </c>
      <c r="I67" s="209" t="s">
        <v>11</v>
      </c>
      <c r="J67" s="210" t="s">
        <v>13</v>
      </c>
      <c r="K67" s="211" t="s">
        <v>12</v>
      </c>
      <c r="L67" s="212" t="s">
        <v>767</v>
      </c>
      <c r="M67" s="202" t="s">
        <v>792</v>
      </c>
      <c r="N67" s="202" t="s">
        <v>791</v>
      </c>
      <c r="O67" s="202" t="s">
        <v>2777</v>
      </c>
      <c r="P67" s="202" t="s">
        <v>2778</v>
      </c>
      <c r="Q67" s="202" t="s">
        <v>793</v>
      </c>
      <c r="R67" s="202" t="s">
        <v>794</v>
      </c>
      <c r="S67" s="202" t="s">
        <v>799</v>
      </c>
      <c r="T67" s="202" t="s">
        <v>2782</v>
      </c>
      <c r="U67" s="202" t="s">
        <v>795</v>
      </c>
      <c r="V67" s="202" t="s">
        <v>2783</v>
      </c>
      <c r="W67" s="202" t="s">
        <v>2779</v>
      </c>
      <c r="X67" s="202" t="s">
        <v>2780</v>
      </c>
      <c r="Y67" s="202" t="s">
        <v>796</v>
      </c>
      <c r="Z67" s="202" t="s">
        <v>797</v>
      </c>
      <c r="AA67" s="202" t="s">
        <v>798</v>
      </c>
      <c r="AB67" s="202" t="s">
        <v>2776</v>
      </c>
      <c r="AC67" s="202" t="s">
        <v>2784</v>
      </c>
      <c r="AD67" s="202" t="s">
        <v>2785</v>
      </c>
      <c r="AE67" s="202" t="s">
        <v>2781</v>
      </c>
      <c r="AF67" s="213"/>
      <c r="AG67" s="183"/>
      <c r="AH67" s="108"/>
      <c r="AI67" s="108"/>
      <c r="AJ67" s="89"/>
      <c r="AK67" s="89"/>
      <c r="AL67" s="99"/>
      <c r="AM67" s="99"/>
      <c r="AN67" s="89"/>
      <c r="AO67" s="89"/>
      <c r="AP67" s="89"/>
      <c r="AQ67" s="99"/>
      <c r="AR67" s="382"/>
      <c r="AS67" s="382"/>
      <c r="AT67" s="382"/>
      <c r="AU67" s="396"/>
      <c r="AV67" s="89"/>
      <c r="AW67" s="89"/>
      <c r="AX67" s="89"/>
    </row>
    <row r="68" spans="1:50" ht="12.75" customHeight="1">
      <c r="A68" s="89"/>
      <c r="B68" s="214"/>
      <c r="C68" s="232"/>
      <c r="D68" s="235"/>
      <c r="E68" s="231" t="str">
        <f t="shared" ref="E68:E77" si="61">IF(C68="","",VLOOKUP(C68,Nutr,2,0))</f>
        <v/>
      </c>
      <c r="F68" s="238" t="str">
        <f t="shared" ref="F68:F77" si="62">IF(C68="","",VLOOKUP(C68,Nutr,3,0)*D68)</f>
        <v/>
      </c>
      <c r="G68" s="233" t="str">
        <f t="shared" ref="G68:G77" si="63">IF(C68="","",VLOOKUP(C68,Nutr,4,0)*D68)</f>
        <v/>
      </c>
      <c r="H68" s="238" t="str">
        <f t="shared" ref="H68:H77" si="64">IF(C68="","",VLOOKUP(C68,Nutr,5,0)*D68)</f>
        <v/>
      </c>
      <c r="I68" s="233" t="str">
        <f t="shared" ref="I68:I77" si="65">IF(C68="","",VLOOKUP(C68,Nutr,6,0)*D68)</f>
        <v/>
      </c>
      <c r="J68" s="238" t="str">
        <f t="shared" ref="J68:J77" si="66">IF(C68="","",VLOOKUP(C68,Nutr,7,0)*D68)</f>
        <v/>
      </c>
      <c r="K68" s="233" t="str">
        <f t="shared" ref="K68:K77" si="67">IF(C68="","",VLOOKUP(C68,Nutr,8,0)*D68)</f>
        <v/>
      </c>
      <c r="L68" s="237" t="str">
        <f>IF(C68="","",VLOOKUP(C68,Nutr,9,0)*D68)</f>
        <v/>
      </c>
      <c r="M68" s="234" t="str">
        <f>IF(C68="","",VLOOKUP(C68,'Tabela Nutricional'!A:AD,10,0)*D68)</f>
        <v/>
      </c>
      <c r="N68" s="237" t="str">
        <f>IF(C68="","",VLOOKUP(C68,'Tabela Nutricional'!A:AD,11,0)*D68)</f>
        <v/>
      </c>
      <c r="O68" s="234" t="str">
        <f>IF(C68="","",VLOOKUP(C68,'Tabela Nutricional'!A:AD,12,0)*D68)</f>
        <v/>
      </c>
      <c r="P68" s="237" t="str">
        <f>IF(C68="","",VLOOKUP(C68,'Tabela Nutricional'!A:AD,13,0)*D68)</f>
        <v/>
      </c>
      <c r="Q68" s="234" t="str">
        <f>IF(C68="","",VLOOKUP(C68,'Tabela Nutricional'!A:AD,14,0)*D68)</f>
        <v/>
      </c>
      <c r="R68" s="237" t="str">
        <f>IF(C68="","",VLOOKUP(C68,'Tabela Nutricional'!A:AD,15,0)*D68)</f>
        <v/>
      </c>
      <c r="S68" s="234" t="str">
        <f>IF(C68="","",VLOOKUP(C68,'Tabela Nutricional'!A:AD,16,0)*D68)</f>
        <v/>
      </c>
      <c r="T68" s="237" t="str">
        <f>IF(C68="","",VLOOKUP(C68,'Tabela Nutricional'!A:AD,17,0)*D68)</f>
        <v/>
      </c>
      <c r="U68" s="234" t="str">
        <f>IF(C68="","",VLOOKUP(C68,'Tabela Nutricional'!A:AD,18,0)*D68)</f>
        <v/>
      </c>
      <c r="V68" s="237" t="str">
        <f>IF(C68="","",VLOOKUP(C68,'Tabela Nutricional'!A:AD,21,0)*D68)</f>
        <v/>
      </c>
      <c r="W68" s="234" t="str">
        <f>IF(C68="","",VLOOKUP(C68,'Tabela Nutricional'!A:AD,22,0)*D68)</f>
        <v/>
      </c>
      <c r="X68" s="237" t="str">
        <f>IF(C68="","",VLOOKUP(C68,'Tabela Nutricional'!A:AD,23,0)*D68)</f>
        <v/>
      </c>
      <c r="Y68" s="234" t="str">
        <f>IF(C68="","",VLOOKUP(C68,'Tabela Nutricional'!A:AD,24,0)*D68)</f>
        <v/>
      </c>
      <c r="Z68" s="237" t="str">
        <f>IF(C68="","",VLOOKUP(C68,'Tabela Nutricional'!A:AD,25,0)*D68)</f>
        <v/>
      </c>
      <c r="AA68" s="234" t="str">
        <f>IF(C68="","",VLOOKUP(C68,'Tabela Nutricional'!A:AD,26,0)*D68)</f>
        <v/>
      </c>
      <c r="AB68" s="237" t="str">
        <f>IF(C68="","",VLOOKUP(C68,'Tabela Nutricional'!A:AD,27,0)*D68)</f>
        <v/>
      </c>
      <c r="AC68" s="234" t="str">
        <f>IF(C68="","",VLOOKUP(C68,'Tabela Nutricional'!A:AD,28,0)*D68)</f>
        <v/>
      </c>
      <c r="AD68" s="237" t="str">
        <f>IF(C68="","",VLOOKUP(C68,'Tabela Nutricional'!A:AD,29,0)*D68)</f>
        <v/>
      </c>
      <c r="AE68" s="234" t="str">
        <f>IF(C68="","",VLOOKUP(C68,'Tabela Nutricional'!A:AD,30,0)*D68)</f>
        <v/>
      </c>
      <c r="AF68" s="214"/>
      <c r="AG68" s="90"/>
      <c r="AH68" s="108"/>
      <c r="AI68" s="108"/>
      <c r="AJ68" s="89"/>
      <c r="AK68" s="89"/>
      <c r="AL68" s="99"/>
      <c r="AM68" s="99"/>
      <c r="AN68" s="89"/>
      <c r="AO68" s="89"/>
      <c r="AP68" s="89"/>
      <c r="AQ68" s="99"/>
      <c r="AR68" s="382"/>
      <c r="AS68" s="382"/>
      <c r="AT68" s="382"/>
      <c r="AU68" s="396"/>
      <c r="AV68" s="89"/>
      <c r="AW68" s="89"/>
      <c r="AX68" s="89"/>
    </row>
    <row r="69" spans="1:50" ht="12.75" customHeight="1">
      <c r="A69" s="89"/>
      <c r="B69" s="214"/>
      <c r="C69" s="232"/>
      <c r="D69" s="235"/>
      <c r="E69" s="231" t="str">
        <f t="shared" si="61"/>
        <v/>
      </c>
      <c r="F69" s="238" t="str">
        <f t="shared" si="62"/>
        <v/>
      </c>
      <c r="G69" s="233" t="str">
        <f t="shared" si="63"/>
        <v/>
      </c>
      <c r="H69" s="238" t="str">
        <f t="shared" si="64"/>
        <v/>
      </c>
      <c r="I69" s="233" t="str">
        <f t="shared" si="65"/>
        <v/>
      </c>
      <c r="J69" s="238" t="str">
        <f t="shared" si="66"/>
        <v/>
      </c>
      <c r="K69" s="233" t="str">
        <f t="shared" si="67"/>
        <v/>
      </c>
      <c r="L69" s="237" t="str">
        <f t="shared" ref="L69:L77" si="68">IF(C69="","",VLOOKUP(C69,Nutr,9,0)*D69)</f>
        <v/>
      </c>
      <c r="M69" s="234" t="str">
        <f>IF(C69="","",VLOOKUP(C69,'Tabela Nutricional'!A:AD,10,0)*D69)</f>
        <v/>
      </c>
      <c r="N69" s="237" t="str">
        <f>IF(C69="","",VLOOKUP(C69,'Tabela Nutricional'!A:AD,11,0)*D69)</f>
        <v/>
      </c>
      <c r="O69" s="234" t="str">
        <f>IF(C69="","",VLOOKUP(C69,'Tabela Nutricional'!A:AD,12,0)*D69)</f>
        <v/>
      </c>
      <c r="P69" s="237" t="str">
        <f>IF(C69="","",VLOOKUP(C69,'Tabela Nutricional'!A:AD,13,0)*D69)</f>
        <v/>
      </c>
      <c r="Q69" s="234" t="str">
        <f>IF(C69="","",VLOOKUP(C69,'Tabela Nutricional'!A:AD,14,0)*D69)</f>
        <v/>
      </c>
      <c r="R69" s="237" t="str">
        <f>IF(C69="","",VLOOKUP(C69,'Tabela Nutricional'!A:AD,15,0)*D69)</f>
        <v/>
      </c>
      <c r="S69" s="234" t="str">
        <f>IF(C69="","",VLOOKUP(C69,'Tabela Nutricional'!A:AD,16,0)*D69)</f>
        <v/>
      </c>
      <c r="T69" s="237" t="str">
        <f>IF(C69="","",VLOOKUP(C69,'Tabela Nutricional'!A:AD,17,0)*D69)</f>
        <v/>
      </c>
      <c r="U69" s="234" t="str">
        <f>IF(C69="","",VLOOKUP(C69,'Tabela Nutricional'!A:AD,18,0)*D69)</f>
        <v/>
      </c>
      <c r="V69" s="237" t="str">
        <f>IF(C69="","",VLOOKUP(C69,'Tabela Nutricional'!A:AD,21,0)*D69)</f>
        <v/>
      </c>
      <c r="W69" s="234" t="str">
        <f>IF(C69="","",VLOOKUP(C69,'Tabela Nutricional'!A:AD,22,0)*D69)</f>
        <v/>
      </c>
      <c r="X69" s="237" t="str">
        <f>IF(C69="","",VLOOKUP(C69,'Tabela Nutricional'!A:AD,23,0)*D69)</f>
        <v/>
      </c>
      <c r="Y69" s="234" t="str">
        <f>IF(C69="","",VLOOKUP(C69,'Tabela Nutricional'!A:AD,24,0)*D69)</f>
        <v/>
      </c>
      <c r="Z69" s="237" t="str">
        <f>IF(C69="","",VLOOKUP(C69,'Tabela Nutricional'!A:AD,25,0)*D69)</f>
        <v/>
      </c>
      <c r="AA69" s="234" t="str">
        <f>IF(C69="","",VLOOKUP(C69,'Tabela Nutricional'!A:AD,26,0)*D69)</f>
        <v/>
      </c>
      <c r="AB69" s="237" t="str">
        <f>IF(C69="","",VLOOKUP(C69,'Tabela Nutricional'!A:AD,27,0)*D69)</f>
        <v/>
      </c>
      <c r="AC69" s="234" t="str">
        <f>IF(C69="","",VLOOKUP(C69,'Tabela Nutricional'!A:AD,28,0)*D69)</f>
        <v/>
      </c>
      <c r="AD69" s="237" t="str">
        <f>IF(C69="","",VLOOKUP(C69,'Tabela Nutricional'!A:AD,29,0)*D69)</f>
        <v/>
      </c>
      <c r="AE69" s="234" t="str">
        <f>IF(C69="","",VLOOKUP(C69,'Tabela Nutricional'!A:AD,30,0)*D69)</f>
        <v/>
      </c>
      <c r="AF69" s="214"/>
      <c r="AG69" s="90"/>
      <c r="AH69" s="108"/>
      <c r="AI69" s="108"/>
      <c r="AJ69" s="89"/>
      <c r="AK69" s="89"/>
      <c r="AL69" s="99"/>
      <c r="AM69" s="99"/>
      <c r="AN69" s="89"/>
      <c r="AO69" s="89"/>
      <c r="AP69" s="89"/>
      <c r="AQ69" s="99"/>
      <c r="AR69" s="382"/>
      <c r="AS69" s="382"/>
      <c r="AT69" s="382"/>
      <c r="AU69" s="396"/>
      <c r="AV69" s="89"/>
      <c r="AW69" s="89"/>
      <c r="AX69" s="89"/>
    </row>
    <row r="70" spans="1:50" ht="12.75" customHeight="1">
      <c r="A70" s="89"/>
      <c r="B70" s="214"/>
      <c r="C70" s="232"/>
      <c r="D70" s="235"/>
      <c r="E70" s="231" t="str">
        <f t="shared" si="61"/>
        <v/>
      </c>
      <c r="F70" s="238" t="str">
        <f t="shared" si="62"/>
        <v/>
      </c>
      <c r="G70" s="233" t="str">
        <f t="shared" si="63"/>
        <v/>
      </c>
      <c r="H70" s="238" t="str">
        <f t="shared" si="64"/>
        <v/>
      </c>
      <c r="I70" s="233" t="str">
        <f t="shared" si="65"/>
        <v/>
      </c>
      <c r="J70" s="238" t="str">
        <f t="shared" si="66"/>
        <v/>
      </c>
      <c r="K70" s="233" t="str">
        <f t="shared" si="67"/>
        <v/>
      </c>
      <c r="L70" s="237" t="str">
        <f t="shared" si="68"/>
        <v/>
      </c>
      <c r="M70" s="234" t="str">
        <f>IF(C70="","",VLOOKUP(C70,'Tabela Nutricional'!A:AD,10,0)*D70)</f>
        <v/>
      </c>
      <c r="N70" s="237" t="str">
        <f>IF(C70="","",VLOOKUP(C70,'Tabela Nutricional'!A:AD,11,0)*D70)</f>
        <v/>
      </c>
      <c r="O70" s="234" t="str">
        <f>IF(C70="","",VLOOKUP(C70,'Tabela Nutricional'!A:AD,12,0)*D70)</f>
        <v/>
      </c>
      <c r="P70" s="237" t="str">
        <f>IF(C70="","",VLOOKUP(C70,'Tabela Nutricional'!A:AD,13,0)*D70)</f>
        <v/>
      </c>
      <c r="Q70" s="234" t="str">
        <f>IF(C70="","",VLOOKUP(C70,'Tabela Nutricional'!A:AD,14,0)*D70)</f>
        <v/>
      </c>
      <c r="R70" s="237" t="str">
        <f>IF(C70="","",VLOOKUP(C70,'Tabela Nutricional'!A:AD,15,0)*D70)</f>
        <v/>
      </c>
      <c r="S70" s="234" t="str">
        <f>IF(C70="","",VLOOKUP(C70,'Tabela Nutricional'!A:AD,16,0)*D70)</f>
        <v/>
      </c>
      <c r="T70" s="237" t="str">
        <f>IF(C70="","",VLOOKUP(C70,'Tabela Nutricional'!A:AD,17,0)*D70)</f>
        <v/>
      </c>
      <c r="U70" s="234" t="str">
        <f>IF(C70="","",VLOOKUP(C70,'Tabela Nutricional'!A:AD,18,0)*D70)</f>
        <v/>
      </c>
      <c r="V70" s="237" t="str">
        <f>IF(C70="","",VLOOKUP(C70,'Tabela Nutricional'!A:AD,21,0)*D70)</f>
        <v/>
      </c>
      <c r="W70" s="234" t="str">
        <f>IF(C70="","",VLOOKUP(C70,'Tabela Nutricional'!A:AD,22,0)*D70)</f>
        <v/>
      </c>
      <c r="X70" s="237" t="str">
        <f>IF(C70="","",VLOOKUP(C70,'Tabela Nutricional'!A:AD,23,0)*D70)</f>
        <v/>
      </c>
      <c r="Y70" s="234" t="str">
        <f>IF(C70="","",VLOOKUP(C70,'Tabela Nutricional'!A:AD,24,0)*D70)</f>
        <v/>
      </c>
      <c r="Z70" s="237" t="str">
        <f>IF(C70="","",VLOOKUP(C70,'Tabela Nutricional'!A:AD,25,0)*D70)</f>
        <v/>
      </c>
      <c r="AA70" s="234" t="str">
        <f>IF(C70="","",VLOOKUP(C70,'Tabela Nutricional'!A:AD,26,0)*D70)</f>
        <v/>
      </c>
      <c r="AB70" s="237" t="str">
        <f>IF(C70="","",VLOOKUP(C70,'Tabela Nutricional'!A:AD,27,0)*D70)</f>
        <v/>
      </c>
      <c r="AC70" s="234" t="str">
        <f>IF(C70="","",VLOOKUP(C70,'Tabela Nutricional'!A:AD,28,0)*D70)</f>
        <v/>
      </c>
      <c r="AD70" s="237" t="str">
        <f>IF(C70="","",VLOOKUP(C70,'Tabela Nutricional'!A:AD,29,0)*D70)</f>
        <v/>
      </c>
      <c r="AE70" s="234" t="str">
        <f>IF(C70="","",VLOOKUP(C70,'Tabela Nutricional'!A:AD,30,0)*D70)</f>
        <v/>
      </c>
      <c r="AF70" s="214"/>
      <c r="AG70" s="94"/>
      <c r="AH70" s="108"/>
      <c r="AI70" s="108"/>
      <c r="AJ70" s="89"/>
      <c r="AK70" s="89"/>
      <c r="AL70" s="99"/>
      <c r="AM70" s="99"/>
      <c r="AN70" s="89"/>
      <c r="AO70" s="89"/>
      <c r="AP70" s="89"/>
      <c r="AQ70" s="99"/>
      <c r="AR70" s="382"/>
      <c r="AS70" s="382"/>
      <c r="AT70" s="382"/>
      <c r="AU70" s="396"/>
      <c r="AV70" s="89"/>
      <c r="AW70" s="89"/>
      <c r="AX70" s="89"/>
    </row>
    <row r="71" spans="1:50" ht="12.75" customHeight="1">
      <c r="A71" s="89"/>
      <c r="B71" s="215"/>
      <c r="C71" s="232"/>
      <c r="D71" s="236"/>
      <c r="E71" s="231" t="str">
        <f t="shared" si="61"/>
        <v/>
      </c>
      <c r="F71" s="238" t="str">
        <f t="shared" si="62"/>
        <v/>
      </c>
      <c r="G71" s="233" t="str">
        <f t="shared" si="63"/>
        <v/>
      </c>
      <c r="H71" s="238" t="str">
        <f t="shared" si="64"/>
        <v/>
      </c>
      <c r="I71" s="233" t="str">
        <f t="shared" si="65"/>
        <v/>
      </c>
      <c r="J71" s="238" t="str">
        <f t="shared" si="66"/>
        <v/>
      </c>
      <c r="K71" s="233" t="str">
        <f t="shared" si="67"/>
        <v/>
      </c>
      <c r="L71" s="237" t="str">
        <f t="shared" si="68"/>
        <v/>
      </c>
      <c r="M71" s="234" t="str">
        <f>IF(C71="","",VLOOKUP(C71,'Tabela Nutricional'!A:AD,10,0)*D71)</f>
        <v/>
      </c>
      <c r="N71" s="237" t="str">
        <f>IF(C71="","",VLOOKUP(C71,'Tabela Nutricional'!A:AD,11,0)*D71)</f>
        <v/>
      </c>
      <c r="O71" s="234" t="str">
        <f>IF(C71="","",VLOOKUP(C71,'Tabela Nutricional'!A:AD,12,0)*D71)</f>
        <v/>
      </c>
      <c r="P71" s="237" t="str">
        <f>IF(C71="","",VLOOKUP(C71,'Tabela Nutricional'!A:AD,13,0)*D71)</f>
        <v/>
      </c>
      <c r="Q71" s="234" t="str">
        <f>IF(C71="","",VLOOKUP(C71,'Tabela Nutricional'!A:AD,14,0)*D71)</f>
        <v/>
      </c>
      <c r="R71" s="237" t="str">
        <f>IF(C71="","",VLOOKUP(C71,'Tabela Nutricional'!A:AD,15,0)*D71)</f>
        <v/>
      </c>
      <c r="S71" s="234" t="str">
        <f>IF(C71="","",VLOOKUP(C71,'Tabela Nutricional'!A:AD,16,0)*D71)</f>
        <v/>
      </c>
      <c r="T71" s="237" t="str">
        <f>IF(C71="","",VLOOKUP(C71,'Tabela Nutricional'!A:AD,17,0)*D71)</f>
        <v/>
      </c>
      <c r="U71" s="234" t="str">
        <f>IF(C71="","",VLOOKUP(C71,'Tabela Nutricional'!A:AD,18,0)*D71)</f>
        <v/>
      </c>
      <c r="V71" s="237" t="str">
        <f>IF(C71="","",VLOOKUP(C71,'Tabela Nutricional'!A:AD,21,0)*D71)</f>
        <v/>
      </c>
      <c r="W71" s="234" t="str">
        <f>IF(C71="","",VLOOKUP(C71,'Tabela Nutricional'!A:AD,22,0)*D71)</f>
        <v/>
      </c>
      <c r="X71" s="237" t="str">
        <f>IF(C71="","",VLOOKUP(C71,'Tabela Nutricional'!A:AD,23,0)*D71)</f>
        <v/>
      </c>
      <c r="Y71" s="234" t="str">
        <f>IF(C71="","",VLOOKUP(C71,'Tabela Nutricional'!A:AD,24,0)*D71)</f>
        <v/>
      </c>
      <c r="Z71" s="237" t="str">
        <f>IF(C71="","",VLOOKUP(C71,'Tabela Nutricional'!A:AD,25,0)*D71)</f>
        <v/>
      </c>
      <c r="AA71" s="234" t="str">
        <f>IF(C71="","",VLOOKUP(C71,'Tabela Nutricional'!A:AD,26,0)*D71)</f>
        <v/>
      </c>
      <c r="AB71" s="237" t="str">
        <f>IF(C71="","",VLOOKUP(C71,'Tabela Nutricional'!A:AD,27,0)*D71)</f>
        <v/>
      </c>
      <c r="AC71" s="234" t="str">
        <f>IF(C71="","",VLOOKUP(C71,'Tabela Nutricional'!A:AD,28,0)*D71)</f>
        <v/>
      </c>
      <c r="AD71" s="237" t="str">
        <f>IF(C71="","",VLOOKUP(C71,'Tabela Nutricional'!A:AD,29,0)*D71)</f>
        <v/>
      </c>
      <c r="AE71" s="234" t="str">
        <f>IF(C71="","",VLOOKUP(C71,'Tabela Nutricional'!A:AD,30,0)*D71)</f>
        <v/>
      </c>
      <c r="AF71" s="215"/>
      <c r="AG71" s="94"/>
      <c r="AH71" s="108"/>
      <c r="AI71" s="108"/>
      <c r="AJ71" s="89"/>
      <c r="AK71" s="89"/>
      <c r="AL71" s="99"/>
      <c r="AM71" s="99"/>
      <c r="AN71" s="89"/>
      <c r="AO71" s="89"/>
      <c r="AP71" s="89"/>
      <c r="AQ71" s="99"/>
      <c r="AR71" s="382"/>
      <c r="AS71" s="382"/>
      <c r="AT71" s="382"/>
      <c r="AU71" s="396"/>
      <c r="AV71" s="89"/>
      <c r="AW71" s="89"/>
      <c r="AX71" s="89"/>
    </row>
    <row r="72" spans="1:50" ht="12.75" customHeight="1">
      <c r="A72" s="89"/>
      <c r="B72" s="215"/>
      <c r="C72" s="232"/>
      <c r="D72" s="236"/>
      <c r="E72" s="231" t="str">
        <f t="shared" si="61"/>
        <v/>
      </c>
      <c r="F72" s="238" t="str">
        <f t="shared" si="62"/>
        <v/>
      </c>
      <c r="G72" s="233" t="str">
        <f t="shared" si="63"/>
        <v/>
      </c>
      <c r="H72" s="238" t="str">
        <f t="shared" si="64"/>
        <v/>
      </c>
      <c r="I72" s="233" t="str">
        <f t="shared" si="65"/>
        <v/>
      </c>
      <c r="J72" s="238" t="str">
        <f t="shared" si="66"/>
        <v/>
      </c>
      <c r="K72" s="233" t="str">
        <f t="shared" si="67"/>
        <v/>
      </c>
      <c r="L72" s="237" t="str">
        <f t="shared" si="68"/>
        <v/>
      </c>
      <c r="M72" s="234" t="str">
        <f>IF(C72="","",VLOOKUP(C72,'Tabela Nutricional'!A:AD,10,0)*D72)</f>
        <v/>
      </c>
      <c r="N72" s="237" t="str">
        <f>IF(C72="","",VLOOKUP(C72,'Tabela Nutricional'!A:AD,11,0)*D72)</f>
        <v/>
      </c>
      <c r="O72" s="234" t="str">
        <f>IF(C72="","",VLOOKUP(C72,'Tabela Nutricional'!A:AD,12,0)*D72)</f>
        <v/>
      </c>
      <c r="P72" s="237" t="str">
        <f>IF(C72="","",VLOOKUP(C72,'Tabela Nutricional'!A:AD,13,0)*D72)</f>
        <v/>
      </c>
      <c r="Q72" s="234" t="str">
        <f>IF(C72="","",VLOOKUP(C72,'Tabela Nutricional'!A:AD,14,0)*D72)</f>
        <v/>
      </c>
      <c r="R72" s="237" t="str">
        <f>IF(C72="","",VLOOKUP(C72,'Tabela Nutricional'!A:AD,15,0)*D72)</f>
        <v/>
      </c>
      <c r="S72" s="234" t="str">
        <f>IF(C72="","",VLOOKUP(C72,'Tabela Nutricional'!A:AD,16,0)*D72)</f>
        <v/>
      </c>
      <c r="T72" s="237" t="str">
        <f>IF(C72="","",VLOOKUP(C72,'Tabela Nutricional'!A:AD,17,0)*D72)</f>
        <v/>
      </c>
      <c r="U72" s="234" t="str">
        <f>IF(C72="","",VLOOKUP(C72,'Tabela Nutricional'!A:AD,18,0)*D72)</f>
        <v/>
      </c>
      <c r="V72" s="237" t="str">
        <f>IF(C72="","",VLOOKUP(C72,'Tabela Nutricional'!A:AD,21,0)*D72)</f>
        <v/>
      </c>
      <c r="W72" s="234" t="str">
        <f>IF(C72="","",VLOOKUP(C72,'Tabela Nutricional'!A:AD,22,0)*D72)</f>
        <v/>
      </c>
      <c r="X72" s="237" t="str">
        <f>IF(C72="","",VLOOKUP(C72,'Tabela Nutricional'!A:AD,23,0)*D72)</f>
        <v/>
      </c>
      <c r="Y72" s="234" t="str">
        <f>IF(C72="","",VLOOKUP(C72,'Tabela Nutricional'!A:AD,24,0)*D72)</f>
        <v/>
      </c>
      <c r="Z72" s="237" t="str">
        <f>IF(C72="","",VLOOKUP(C72,'Tabela Nutricional'!A:AD,25,0)*D72)</f>
        <v/>
      </c>
      <c r="AA72" s="234" t="str">
        <f>IF(C72="","",VLOOKUP(C72,'Tabela Nutricional'!A:AD,26,0)*D72)</f>
        <v/>
      </c>
      <c r="AB72" s="237" t="str">
        <f>IF(C72="","",VLOOKUP(C72,'Tabela Nutricional'!A:AD,27,0)*D72)</f>
        <v/>
      </c>
      <c r="AC72" s="234" t="str">
        <f>IF(C72="","",VLOOKUP(C72,'Tabela Nutricional'!A:AD,28,0)*D72)</f>
        <v/>
      </c>
      <c r="AD72" s="237" t="str">
        <f>IF(C72="","",VLOOKUP(C72,'Tabela Nutricional'!A:AD,29,0)*D72)</f>
        <v/>
      </c>
      <c r="AE72" s="234" t="str">
        <f>IF(C72="","",VLOOKUP(C72,'Tabela Nutricional'!A:AD,30,0)*D72)</f>
        <v/>
      </c>
      <c r="AF72" s="215"/>
      <c r="AG72" s="94"/>
      <c r="AH72" s="108"/>
      <c r="AI72" s="108"/>
      <c r="AJ72" s="89"/>
      <c r="AK72" s="89"/>
      <c r="AL72" s="99"/>
      <c r="AM72" s="99"/>
      <c r="AN72" s="89"/>
      <c r="AO72" s="89"/>
      <c r="AP72" s="89"/>
      <c r="AQ72" s="99"/>
      <c r="AR72" s="382"/>
      <c r="AS72" s="382"/>
      <c r="AT72" s="382"/>
      <c r="AU72" s="396"/>
      <c r="AV72" s="89"/>
      <c r="AW72" s="89"/>
      <c r="AX72" s="89"/>
    </row>
    <row r="73" spans="1:50" ht="12.75" customHeight="1">
      <c r="A73" s="89"/>
      <c r="B73" s="215"/>
      <c r="C73" s="356"/>
      <c r="D73" s="236"/>
      <c r="E73" s="231" t="str">
        <f t="shared" si="61"/>
        <v/>
      </c>
      <c r="F73" s="238" t="str">
        <f t="shared" si="62"/>
        <v/>
      </c>
      <c r="G73" s="233" t="str">
        <f t="shared" si="63"/>
        <v/>
      </c>
      <c r="H73" s="238" t="str">
        <f t="shared" si="64"/>
        <v/>
      </c>
      <c r="I73" s="233" t="str">
        <f t="shared" si="65"/>
        <v/>
      </c>
      <c r="J73" s="238" t="str">
        <f t="shared" si="66"/>
        <v/>
      </c>
      <c r="K73" s="233" t="str">
        <f t="shared" si="67"/>
        <v/>
      </c>
      <c r="L73" s="237" t="str">
        <f t="shared" si="68"/>
        <v/>
      </c>
      <c r="M73" s="234" t="str">
        <f>IF(C73="","",VLOOKUP(C73,'Tabela Nutricional'!A:AD,10,0)*D73)</f>
        <v/>
      </c>
      <c r="N73" s="237" t="str">
        <f>IF(C73="","",VLOOKUP(C73,'Tabela Nutricional'!A:AD,11,0)*D73)</f>
        <v/>
      </c>
      <c r="O73" s="234" t="str">
        <f>IF(C73="","",VLOOKUP(C73,'Tabela Nutricional'!A:AD,12,0)*D73)</f>
        <v/>
      </c>
      <c r="P73" s="237" t="str">
        <f>IF(C73="","",VLOOKUP(C73,'Tabela Nutricional'!A:AD,13,0)*D73)</f>
        <v/>
      </c>
      <c r="Q73" s="234" t="str">
        <f>IF(C73="","",VLOOKUP(C73,'Tabela Nutricional'!A:AD,14,0)*D73)</f>
        <v/>
      </c>
      <c r="R73" s="237" t="str">
        <f>IF(C73="","",VLOOKUP(C73,'Tabela Nutricional'!A:AD,15,0)*D73)</f>
        <v/>
      </c>
      <c r="S73" s="234" t="str">
        <f>IF(C73="","",VLOOKUP(C73,'Tabela Nutricional'!A:AD,16,0)*D73)</f>
        <v/>
      </c>
      <c r="T73" s="237" t="str">
        <f>IF(C73="","",VLOOKUP(C73,'Tabela Nutricional'!A:AD,17,0)*D73)</f>
        <v/>
      </c>
      <c r="U73" s="234" t="str">
        <f>IF(C73="","",VLOOKUP(C73,'Tabela Nutricional'!A:AD,18,0)*D73)</f>
        <v/>
      </c>
      <c r="V73" s="237" t="str">
        <f>IF(C73="","",VLOOKUP(C73,'Tabela Nutricional'!A:AD,21,0)*D73)</f>
        <v/>
      </c>
      <c r="W73" s="234" t="str">
        <f>IF(C73="","",VLOOKUP(C73,'Tabela Nutricional'!A:AD,22,0)*D73)</f>
        <v/>
      </c>
      <c r="X73" s="237" t="str">
        <f>IF(C73="","",VLOOKUP(C73,'Tabela Nutricional'!A:AD,23,0)*D73)</f>
        <v/>
      </c>
      <c r="Y73" s="234" t="str">
        <f>IF(C73="","",VLOOKUP(C73,'Tabela Nutricional'!A:AD,24,0)*D73)</f>
        <v/>
      </c>
      <c r="Z73" s="237" t="str">
        <f>IF(C73="","",VLOOKUP(C73,'Tabela Nutricional'!A:AD,25,0)*D73)</f>
        <v/>
      </c>
      <c r="AA73" s="234" t="str">
        <f>IF(C73="","",VLOOKUP(C73,'Tabela Nutricional'!A:AD,26,0)*D73)</f>
        <v/>
      </c>
      <c r="AB73" s="237" t="str">
        <f>IF(C73="","",VLOOKUP(C73,'Tabela Nutricional'!A:AD,27,0)*D73)</f>
        <v/>
      </c>
      <c r="AC73" s="234" t="str">
        <f>IF(C73="","",VLOOKUP(C73,'Tabela Nutricional'!A:AD,28,0)*D73)</f>
        <v/>
      </c>
      <c r="AD73" s="237" t="str">
        <f>IF(C73="","",VLOOKUP(C73,'Tabela Nutricional'!A:AD,29,0)*D73)</f>
        <v/>
      </c>
      <c r="AE73" s="234" t="str">
        <f>IF(C73="","",VLOOKUP(C73,'Tabela Nutricional'!A:AD,30,0)*D73)</f>
        <v/>
      </c>
      <c r="AF73" s="215"/>
      <c r="AG73" s="94"/>
      <c r="AH73" s="108"/>
      <c r="AI73" s="108"/>
      <c r="AJ73" s="89"/>
      <c r="AK73" s="89"/>
      <c r="AL73" s="99"/>
      <c r="AM73" s="99"/>
      <c r="AN73" s="89"/>
      <c r="AO73" s="89"/>
      <c r="AP73" s="89"/>
      <c r="AQ73" s="99"/>
      <c r="AR73" s="382"/>
      <c r="AS73" s="382"/>
      <c r="AT73" s="382"/>
      <c r="AU73" s="396"/>
      <c r="AV73" s="89"/>
      <c r="AW73" s="89"/>
      <c r="AX73" s="89"/>
    </row>
    <row r="74" spans="1:50" ht="12.75" customHeight="1">
      <c r="A74" s="89"/>
      <c r="B74" s="214"/>
      <c r="C74" s="356"/>
      <c r="D74" s="236"/>
      <c r="E74" s="231" t="str">
        <f t="shared" si="61"/>
        <v/>
      </c>
      <c r="F74" s="238" t="str">
        <f t="shared" si="62"/>
        <v/>
      </c>
      <c r="G74" s="233" t="str">
        <f t="shared" si="63"/>
        <v/>
      </c>
      <c r="H74" s="238" t="str">
        <f t="shared" si="64"/>
        <v/>
      </c>
      <c r="I74" s="233" t="str">
        <f t="shared" si="65"/>
        <v/>
      </c>
      <c r="J74" s="238" t="str">
        <f t="shared" si="66"/>
        <v/>
      </c>
      <c r="K74" s="233" t="str">
        <f t="shared" si="67"/>
        <v/>
      </c>
      <c r="L74" s="237" t="str">
        <f t="shared" si="68"/>
        <v/>
      </c>
      <c r="M74" s="234" t="str">
        <f>IF(C74="","",VLOOKUP(C74,'Tabela Nutricional'!A:AD,10,0)*D74)</f>
        <v/>
      </c>
      <c r="N74" s="237" t="str">
        <f>IF(C74="","",VLOOKUP(C74,'Tabela Nutricional'!A:AD,11,0)*D74)</f>
        <v/>
      </c>
      <c r="O74" s="234" t="str">
        <f>IF(C74="","",VLOOKUP(C74,'Tabela Nutricional'!A:AD,12,0)*D74)</f>
        <v/>
      </c>
      <c r="P74" s="237" t="str">
        <f>IF(C74="","",VLOOKUP(C74,'Tabela Nutricional'!A:AD,13,0)*D74)</f>
        <v/>
      </c>
      <c r="Q74" s="234" t="str">
        <f>IF(C74="","",VLOOKUP(C74,'Tabela Nutricional'!A:AD,14,0)*D74)</f>
        <v/>
      </c>
      <c r="R74" s="237" t="str">
        <f>IF(C74="","",VLOOKUP(C74,'Tabela Nutricional'!A:AD,15,0)*D74)</f>
        <v/>
      </c>
      <c r="S74" s="234" t="str">
        <f>IF(C74="","",VLOOKUP(C74,'Tabela Nutricional'!A:AD,16,0)*D74)</f>
        <v/>
      </c>
      <c r="T74" s="237" t="str">
        <f>IF(C74="","",VLOOKUP(C74,'Tabela Nutricional'!A:AD,17,0)*D74)</f>
        <v/>
      </c>
      <c r="U74" s="234" t="str">
        <f>IF(C74="","",VLOOKUP(C74,'Tabela Nutricional'!A:AD,18,0)*D74)</f>
        <v/>
      </c>
      <c r="V74" s="237" t="str">
        <f>IF(C74="","",VLOOKUP(C74,'Tabela Nutricional'!A:AD,21,0)*D74)</f>
        <v/>
      </c>
      <c r="W74" s="234" t="str">
        <f>IF(C74="","",VLOOKUP(C74,'Tabela Nutricional'!A:AD,22,0)*D74)</f>
        <v/>
      </c>
      <c r="X74" s="237" t="str">
        <f>IF(C74="","",VLOOKUP(C74,'Tabela Nutricional'!A:AD,23,0)*D74)</f>
        <v/>
      </c>
      <c r="Y74" s="234" t="str">
        <f>IF(C74="","",VLOOKUP(C74,'Tabela Nutricional'!A:AD,24,0)*D74)</f>
        <v/>
      </c>
      <c r="Z74" s="237" t="str">
        <f>IF(C74="","",VLOOKUP(C74,'Tabela Nutricional'!A:AD,25,0)*D74)</f>
        <v/>
      </c>
      <c r="AA74" s="234" t="str">
        <f>IF(C74="","",VLOOKUP(C74,'Tabela Nutricional'!A:AD,26,0)*D74)</f>
        <v/>
      </c>
      <c r="AB74" s="237" t="str">
        <f>IF(C74="","",VLOOKUP(C74,'Tabela Nutricional'!A:AD,27,0)*D74)</f>
        <v/>
      </c>
      <c r="AC74" s="234" t="str">
        <f>IF(C74="","",VLOOKUP(C74,'Tabela Nutricional'!A:AD,28,0)*D74)</f>
        <v/>
      </c>
      <c r="AD74" s="237" t="str">
        <f>IF(C74="","",VLOOKUP(C74,'Tabela Nutricional'!A:AD,29,0)*D74)</f>
        <v/>
      </c>
      <c r="AE74" s="234" t="str">
        <f>IF(C74="","",VLOOKUP(C74,'Tabela Nutricional'!A:AD,30,0)*D74)</f>
        <v/>
      </c>
      <c r="AF74" s="214"/>
      <c r="AG74" s="94"/>
      <c r="AH74" s="108"/>
      <c r="AI74" s="108"/>
      <c r="AJ74" s="89"/>
      <c r="AK74" s="89"/>
      <c r="AL74" s="99"/>
      <c r="AM74" s="99"/>
      <c r="AN74" s="89"/>
      <c r="AO74" s="89"/>
      <c r="AP74" s="89"/>
      <c r="AQ74" s="99"/>
      <c r="AR74" s="382"/>
      <c r="AS74" s="382"/>
      <c r="AT74" s="382"/>
      <c r="AU74" s="396"/>
      <c r="AV74" s="89"/>
      <c r="AW74" s="89"/>
      <c r="AX74" s="89"/>
    </row>
    <row r="75" spans="1:50" ht="12.75" customHeight="1">
      <c r="A75" s="89"/>
      <c r="B75" s="214"/>
      <c r="C75" s="356"/>
      <c r="D75" s="236"/>
      <c r="E75" s="231" t="str">
        <f t="shared" si="61"/>
        <v/>
      </c>
      <c r="F75" s="238" t="str">
        <f t="shared" si="62"/>
        <v/>
      </c>
      <c r="G75" s="233" t="str">
        <f t="shared" si="63"/>
        <v/>
      </c>
      <c r="H75" s="238" t="str">
        <f t="shared" si="64"/>
        <v/>
      </c>
      <c r="I75" s="233" t="str">
        <f t="shared" si="65"/>
        <v/>
      </c>
      <c r="J75" s="238" t="str">
        <f t="shared" si="66"/>
        <v/>
      </c>
      <c r="K75" s="233" t="str">
        <f t="shared" si="67"/>
        <v/>
      </c>
      <c r="L75" s="237" t="str">
        <f t="shared" si="68"/>
        <v/>
      </c>
      <c r="M75" s="234" t="str">
        <f>IF(C75="","",VLOOKUP(C75,'Tabela Nutricional'!A:AD,10,0)*D75)</f>
        <v/>
      </c>
      <c r="N75" s="237" t="str">
        <f>IF(C75="","",VLOOKUP(C75,'Tabela Nutricional'!A:AD,11,0)*D75)</f>
        <v/>
      </c>
      <c r="O75" s="234" t="str">
        <f>IF(C75="","",VLOOKUP(C75,'Tabela Nutricional'!A:AD,12,0)*D75)</f>
        <v/>
      </c>
      <c r="P75" s="237" t="str">
        <f>IF(C75="","",VLOOKUP(C75,'Tabela Nutricional'!A:AD,13,0)*D75)</f>
        <v/>
      </c>
      <c r="Q75" s="234" t="str">
        <f>IF(C75="","",VLOOKUP(C75,'Tabela Nutricional'!A:AD,14,0)*D75)</f>
        <v/>
      </c>
      <c r="R75" s="237" t="str">
        <f>IF(C75="","",VLOOKUP(C75,'Tabela Nutricional'!A:AD,15,0)*D75)</f>
        <v/>
      </c>
      <c r="S75" s="234" t="str">
        <f>IF(C75="","",VLOOKUP(C75,'Tabela Nutricional'!A:AD,16,0)*D75)</f>
        <v/>
      </c>
      <c r="T75" s="237" t="str">
        <f>IF(C75="","",VLOOKUP(C75,'Tabela Nutricional'!A:AD,17,0)*D75)</f>
        <v/>
      </c>
      <c r="U75" s="234" t="str">
        <f>IF(C75="","",VLOOKUP(C75,'Tabela Nutricional'!A:AD,18,0)*D75)</f>
        <v/>
      </c>
      <c r="V75" s="237" t="str">
        <f>IF(C75="","",VLOOKUP(C75,'Tabela Nutricional'!A:AD,21,0)*D75)</f>
        <v/>
      </c>
      <c r="W75" s="234" t="str">
        <f>IF(C75="","",VLOOKUP(C75,'Tabela Nutricional'!A:AD,22,0)*D75)</f>
        <v/>
      </c>
      <c r="X75" s="237" t="str">
        <f>IF(C75="","",VLOOKUP(C75,'Tabela Nutricional'!A:AD,23,0)*D75)</f>
        <v/>
      </c>
      <c r="Y75" s="234" t="str">
        <f>IF(C75="","",VLOOKUP(C75,'Tabela Nutricional'!A:AD,24,0)*D75)</f>
        <v/>
      </c>
      <c r="Z75" s="237" t="str">
        <f>IF(C75="","",VLOOKUP(C75,'Tabela Nutricional'!A:AD,25,0)*D75)</f>
        <v/>
      </c>
      <c r="AA75" s="234" t="str">
        <f>IF(C75="","",VLOOKUP(C75,'Tabela Nutricional'!A:AD,26,0)*D75)</f>
        <v/>
      </c>
      <c r="AB75" s="237" t="str">
        <f>IF(C75="","",VLOOKUP(C75,'Tabela Nutricional'!A:AD,27,0)*D75)</f>
        <v/>
      </c>
      <c r="AC75" s="234" t="str">
        <f>IF(C75="","",VLOOKUP(C75,'Tabela Nutricional'!A:AD,28,0)*D75)</f>
        <v/>
      </c>
      <c r="AD75" s="237" t="str">
        <f>IF(C75="","",VLOOKUP(C75,'Tabela Nutricional'!A:AD,29,0)*D75)</f>
        <v/>
      </c>
      <c r="AE75" s="234" t="str">
        <f>IF(C75="","",VLOOKUP(C75,'Tabela Nutricional'!A:AD,30,0)*D75)</f>
        <v/>
      </c>
      <c r="AF75" s="214"/>
      <c r="AG75" s="90"/>
      <c r="AH75" s="108"/>
      <c r="AI75" s="108"/>
      <c r="AJ75" s="89"/>
      <c r="AK75" s="89"/>
      <c r="AL75" s="99"/>
      <c r="AM75" s="99"/>
      <c r="AN75" s="89"/>
      <c r="AO75" s="89"/>
      <c r="AP75" s="89"/>
      <c r="AQ75" s="99"/>
      <c r="AR75" s="382"/>
      <c r="AS75" s="382"/>
      <c r="AT75" s="382"/>
      <c r="AU75" s="396"/>
      <c r="AV75" s="89"/>
      <c r="AW75" s="89"/>
      <c r="AX75" s="89"/>
    </row>
    <row r="76" spans="1:50" ht="12.75" customHeight="1">
      <c r="A76" s="90"/>
      <c r="B76" s="214"/>
      <c r="C76" s="356"/>
      <c r="D76" s="236"/>
      <c r="E76" s="231" t="str">
        <f t="shared" si="61"/>
        <v/>
      </c>
      <c r="F76" s="238" t="str">
        <f t="shared" si="62"/>
        <v/>
      </c>
      <c r="G76" s="233" t="str">
        <f t="shared" si="63"/>
        <v/>
      </c>
      <c r="H76" s="238" t="str">
        <f t="shared" si="64"/>
        <v/>
      </c>
      <c r="I76" s="233" t="str">
        <f t="shared" si="65"/>
        <v/>
      </c>
      <c r="J76" s="238" t="str">
        <f t="shared" si="66"/>
        <v/>
      </c>
      <c r="K76" s="233" t="str">
        <f t="shared" si="67"/>
        <v/>
      </c>
      <c r="L76" s="237" t="str">
        <f t="shared" si="68"/>
        <v/>
      </c>
      <c r="M76" s="234" t="str">
        <f>IF(C76="","",VLOOKUP(C76,'Tabela Nutricional'!A:AD,10,0)*D76)</f>
        <v/>
      </c>
      <c r="N76" s="237" t="str">
        <f>IF(C76="","",VLOOKUP(C76,'Tabela Nutricional'!A:AD,11,0)*D76)</f>
        <v/>
      </c>
      <c r="O76" s="234" t="str">
        <f>IF(C76="","",VLOOKUP(C76,'Tabela Nutricional'!A:AD,12,0)*D76)</f>
        <v/>
      </c>
      <c r="P76" s="237" t="str">
        <f>IF(C76="","",VLOOKUP(C76,'Tabela Nutricional'!A:AD,13,0)*D76)</f>
        <v/>
      </c>
      <c r="Q76" s="234" t="str">
        <f>IF(C76="","",VLOOKUP(C76,'Tabela Nutricional'!A:AD,14,0)*D76)</f>
        <v/>
      </c>
      <c r="R76" s="237" t="str">
        <f>IF(C76="","",VLOOKUP(C76,'Tabela Nutricional'!A:AD,15,0)*D76)</f>
        <v/>
      </c>
      <c r="S76" s="234" t="str">
        <f>IF(C76="","",VLOOKUP(C76,'Tabela Nutricional'!A:AD,16,0)*D76)</f>
        <v/>
      </c>
      <c r="T76" s="237" t="str">
        <f>IF(C76="","",VLOOKUP(C76,'Tabela Nutricional'!A:AD,17,0)*D76)</f>
        <v/>
      </c>
      <c r="U76" s="234" t="str">
        <f>IF(C76="","",VLOOKUP(C76,'Tabela Nutricional'!A:AD,18,0)*D76)</f>
        <v/>
      </c>
      <c r="V76" s="237" t="str">
        <f>IF(C76="","",VLOOKUP(C76,'Tabela Nutricional'!A:AD,21,0)*D76)</f>
        <v/>
      </c>
      <c r="W76" s="234" t="str">
        <f>IF(C76="","",VLOOKUP(C76,'Tabela Nutricional'!A:AD,22,0)*D76)</f>
        <v/>
      </c>
      <c r="X76" s="237" t="str">
        <f>IF(C76="","",VLOOKUP(C76,'Tabela Nutricional'!A:AD,23,0)*D76)</f>
        <v/>
      </c>
      <c r="Y76" s="234" t="str">
        <f>IF(C76="","",VLOOKUP(C76,'Tabela Nutricional'!A:AD,24,0)*D76)</f>
        <v/>
      </c>
      <c r="Z76" s="237" t="str">
        <f>IF(C76="","",VLOOKUP(C76,'Tabela Nutricional'!A:AD,25,0)*D76)</f>
        <v/>
      </c>
      <c r="AA76" s="234" t="str">
        <f>IF(C76="","",VLOOKUP(C76,'Tabela Nutricional'!A:AD,26,0)*D76)</f>
        <v/>
      </c>
      <c r="AB76" s="237" t="str">
        <f>IF(C76="","",VLOOKUP(C76,'Tabela Nutricional'!A:AD,27,0)*D76)</f>
        <v/>
      </c>
      <c r="AC76" s="234" t="str">
        <f>IF(C76="","",VLOOKUP(C76,'Tabela Nutricional'!A:AD,28,0)*D76)</f>
        <v/>
      </c>
      <c r="AD76" s="237" t="str">
        <f>IF(C76="","",VLOOKUP(C76,'Tabela Nutricional'!A:AD,29,0)*D76)</f>
        <v/>
      </c>
      <c r="AE76" s="234" t="str">
        <f>IF(C76="","",VLOOKUP(C76,'Tabela Nutricional'!A:AD,30,0)*D76)</f>
        <v/>
      </c>
      <c r="AF76" s="214"/>
      <c r="AG76" s="92"/>
      <c r="AH76" s="108"/>
      <c r="AI76" s="108"/>
      <c r="AJ76" s="89"/>
      <c r="AK76" s="89"/>
      <c r="AL76" s="99"/>
      <c r="AM76" s="99"/>
      <c r="AN76" s="89"/>
      <c r="AO76" s="89"/>
      <c r="AP76" s="89"/>
      <c r="AQ76" s="99"/>
      <c r="AR76" s="382"/>
      <c r="AS76" s="382"/>
      <c r="AT76" s="382"/>
      <c r="AU76" s="396"/>
      <c r="AV76" s="89"/>
      <c r="AW76" s="89"/>
      <c r="AX76" s="89"/>
    </row>
    <row r="77" spans="1:50" ht="12.75" customHeight="1">
      <c r="A77" s="90"/>
      <c r="B77" s="214"/>
      <c r="C77" s="375"/>
      <c r="D77" s="236"/>
      <c r="E77" s="231" t="str">
        <f t="shared" si="61"/>
        <v/>
      </c>
      <c r="F77" s="238" t="str">
        <f t="shared" si="62"/>
        <v/>
      </c>
      <c r="G77" s="233" t="str">
        <f t="shared" si="63"/>
        <v/>
      </c>
      <c r="H77" s="238" t="str">
        <f t="shared" si="64"/>
        <v/>
      </c>
      <c r="I77" s="233" t="str">
        <f t="shared" si="65"/>
        <v/>
      </c>
      <c r="J77" s="238" t="str">
        <f t="shared" si="66"/>
        <v/>
      </c>
      <c r="K77" s="233" t="str">
        <f t="shared" si="67"/>
        <v/>
      </c>
      <c r="L77" s="237" t="str">
        <f t="shared" si="68"/>
        <v/>
      </c>
      <c r="M77" s="234" t="str">
        <f>IF(C77="","",VLOOKUP(C77,'Tabela Nutricional'!A:AD,10,0)*D77)</f>
        <v/>
      </c>
      <c r="N77" s="237" t="str">
        <f>IF(C77="","",VLOOKUP(C77,'Tabela Nutricional'!A:AD,11,0)*D77)</f>
        <v/>
      </c>
      <c r="O77" s="234" t="str">
        <f>IF(C77="","",VLOOKUP(C77,'Tabela Nutricional'!A:AD,12,0)*D77)</f>
        <v/>
      </c>
      <c r="P77" s="237" t="str">
        <f>IF(C77="","",VLOOKUP(C77,'Tabela Nutricional'!A:AD,13,0)*D77)</f>
        <v/>
      </c>
      <c r="Q77" s="234" t="str">
        <f>IF(C77="","",VLOOKUP(C77,'Tabela Nutricional'!A:AD,14,0)*D77)</f>
        <v/>
      </c>
      <c r="R77" s="237" t="str">
        <f>IF(C77="","",VLOOKUP(C77,'Tabela Nutricional'!A:AD,15,0)*D77)</f>
        <v/>
      </c>
      <c r="S77" s="234" t="str">
        <f>IF(C77="","",VLOOKUP(C77,'Tabela Nutricional'!A:AD,16,0)*D77)</f>
        <v/>
      </c>
      <c r="T77" s="237" t="str">
        <f>IF(C77="","",VLOOKUP(C77,'Tabela Nutricional'!A:AD,17,0)*D77)</f>
        <v/>
      </c>
      <c r="U77" s="234" t="str">
        <f>IF(C77="","",VLOOKUP(C77,'Tabela Nutricional'!A:AD,18,0)*D77)</f>
        <v/>
      </c>
      <c r="V77" s="237" t="str">
        <f>IF(C77="","",VLOOKUP(C77,'Tabela Nutricional'!A:AD,21,0)*D77)</f>
        <v/>
      </c>
      <c r="W77" s="234" t="str">
        <f>IF(C77="","",VLOOKUP(C77,'Tabela Nutricional'!A:AD,22,0)*D77)</f>
        <v/>
      </c>
      <c r="X77" s="237" t="str">
        <f>IF(C77="","",VLOOKUP(C77,'Tabela Nutricional'!A:AD,23,0)*D77)</f>
        <v/>
      </c>
      <c r="Y77" s="234" t="str">
        <f>IF(C77="","",VLOOKUP(C77,'Tabela Nutricional'!A:AD,24,0)*D77)</f>
        <v/>
      </c>
      <c r="Z77" s="237" t="str">
        <f>IF(C77="","",VLOOKUP(C77,'Tabela Nutricional'!A:AD,25,0)*D77)</f>
        <v/>
      </c>
      <c r="AA77" s="234" t="str">
        <f>IF(C77="","",VLOOKUP(C77,'Tabela Nutricional'!A:AD,26,0)*D77)</f>
        <v/>
      </c>
      <c r="AB77" s="237" t="str">
        <f>IF(C77="","",VLOOKUP(C77,'Tabela Nutricional'!A:AD,27,0)*D77)</f>
        <v/>
      </c>
      <c r="AC77" s="234" t="str">
        <f>IF(C77="","",VLOOKUP(C77,'Tabela Nutricional'!A:AD,28,0)*D77)</f>
        <v/>
      </c>
      <c r="AD77" s="237" t="str">
        <f>IF(C77="","",VLOOKUP(C77,'Tabela Nutricional'!A:AD,29,0)*D77)</f>
        <v/>
      </c>
      <c r="AE77" s="234" t="str">
        <f>IF(C77="","",VLOOKUP(C77,'Tabela Nutricional'!A:AD,30,0)*D77)</f>
        <v/>
      </c>
      <c r="AF77" s="214"/>
      <c r="AG77" s="91"/>
      <c r="AH77" s="108"/>
      <c r="AI77" s="108"/>
      <c r="AJ77" s="89"/>
      <c r="AK77" s="89"/>
      <c r="AL77" s="99"/>
      <c r="AM77" s="99"/>
      <c r="AN77" s="89"/>
      <c r="AO77" s="89"/>
      <c r="AP77" s="89"/>
      <c r="AQ77" s="99"/>
      <c r="AR77" s="382"/>
      <c r="AS77" s="382"/>
      <c r="AT77" s="382"/>
      <c r="AU77" s="396"/>
      <c r="AV77" s="89"/>
      <c r="AW77" s="89"/>
      <c r="AX77" s="89"/>
    </row>
    <row r="78" spans="1:50" ht="12.75" customHeight="1">
      <c r="A78" s="90"/>
      <c r="B78" s="214"/>
      <c r="C78" s="376" t="s">
        <v>27</v>
      </c>
      <c r="D78" s="216"/>
      <c r="E78" s="217" t="s">
        <v>29</v>
      </c>
      <c r="F78" s="218">
        <f t="shared" ref="F78:AE78" si="69">SUM(F68:F77)</f>
        <v>0</v>
      </c>
      <c r="G78" s="219">
        <f t="shared" si="69"/>
        <v>0</v>
      </c>
      <c r="H78" s="220">
        <f t="shared" si="69"/>
        <v>0</v>
      </c>
      <c r="I78" s="221">
        <f t="shared" si="69"/>
        <v>0</v>
      </c>
      <c r="J78" s="222">
        <f t="shared" si="69"/>
        <v>0</v>
      </c>
      <c r="K78" s="223">
        <f t="shared" si="69"/>
        <v>0</v>
      </c>
      <c r="L78" s="224">
        <f t="shared" si="69"/>
        <v>0</v>
      </c>
      <c r="M78" s="225">
        <f t="shared" si="69"/>
        <v>0</v>
      </c>
      <c r="N78" s="225">
        <f t="shared" si="69"/>
        <v>0</v>
      </c>
      <c r="O78" s="225">
        <f t="shared" si="69"/>
        <v>0</v>
      </c>
      <c r="P78" s="225">
        <f t="shared" si="69"/>
        <v>0</v>
      </c>
      <c r="Q78" s="225">
        <f t="shared" si="69"/>
        <v>0</v>
      </c>
      <c r="R78" s="225">
        <f t="shared" si="69"/>
        <v>0</v>
      </c>
      <c r="S78" s="225">
        <f t="shared" si="69"/>
        <v>0</v>
      </c>
      <c r="T78" s="225">
        <f t="shared" si="69"/>
        <v>0</v>
      </c>
      <c r="U78" s="225">
        <f t="shared" si="69"/>
        <v>0</v>
      </c>
      <c r="V78" s="225">
        <f t="shared" si="69"/>
        <v>0</v>
      </c>
      <c r="W78" s="225">
        <f t="shared" si="69"/>
        <v>0</v>
      </c>
      <c r="X78" s="225">
        <f t="shared" si="69"/>
        <v>0</v>
      </c>
      <c r="Y78" s="225">
        <f t="shared" si="69"/>
        <v>0</v>
      </c>
      <c r="Z78" s="225">
        <f t="shared" si="69"/>
        <v>0</v>
      </c>
      <c r="AA78" s="225">
        <f t="shared" si="69"/>
        <v>0</v>
      </c>
      <c r="AB78" s="225">
        <f t="shared" si="69"/>
        <v>0</v>
      </c>
      <c r="AC78" s="225">
        <f t="shared" si="69"/>
        <v>0</v>
      </c>
      <c r="AD78" s="225">
        <f t="shared" si="69"/>
        <v>0</v>
      </c>
      <c r="AE78" s="225">
        <f t="shared" si="69"/>
        <v>0</v>
      </c>
      <c r="AF78" s="214"/>
      <c r="AG78" s="91"/>
      <c r="AH78" s="108"/>
      <c r="AI78" s="108"/>
      <c r="AJ78" s="89"/>
      <c r="AK78" s="89"/>
      <c r="AL78" s="99"/>
      <c r="AM78" s="99"/>
      <c r="AN78" s="89"/>
      <c r="AO78" s="89"/>
      <c r="AP78" s="89"/>
      <c r="AQ78" s="99"/>
      <c r="AR78" s="382"/>
      <c r="AS78" s="382"/>
      <c r="AT78" s="382"/>
      <c r="AU78" s="396"/>
      <c r="AV78" s="89"/>
      <c r="AW78" s="89"/>
      <c r="AX78" s="89"/>
    </row>
    <row r="79" spans="1:50" ht="12.75" customHeight="1">
      <c r="A79" s="90"/>
      <c r="B79" s="214"/>
      <c r="C79" s="377">
        <f>SUM(F79:K79)</f>
        <v>0</v>
      </c>
      <c r="D79" s="216"/>
      <c r="E79" s="217" t="s">
        <v>30</v>
      </c>
      <c r="F79" s="218">
        <f t="shared" ref="F79:H79" si="70">F78*4</f>
        <v>0</v>
      </c>
      <c r="G79" s="219">
        <f t="shared" si="70"/>
        <v>0</v>
      </c>
      <c r="H79" s="220">
        <f t="shared" si="70"/>
        <v>0</v>
      </c>
      <c r="I79" s="221">
        <f t="shared" ref="I79:K79" si="71">I78*9</f>
        <v>0</v>
      </c>
      <c r="J79" s="222">
        <f t="shared" si="71"/>
        <v>0</v>
      </c>
      <c r="K79" s="223">
        <f t="shared" si="71"/>
        <v>0</v>
      </c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14"/>
      <c r="AG79" s="91"/>
      <c r="AH79" s="108"/>
      <c r="AI79" s="108"/>
      <c r="AJ79" s="89"/>
      <c r="AK79" s="89"/>
      <c r="AL79" s="99"/>
      <c r="AM79" s="99"/>
      <c r="AN79" s="89"/>
      <c r="AO79" s="89"/>
      <c r="AP79" s="89"/>
      <c r="AQ79" s="99"/>
      <c r="AR79" s="382"/>
      <c r="AS79" s="382"/>
      <c r="AT79" s="382"/>
      <c r="AU79" s="396"/>
      <c r="AV79" s="89"/>
      <c r="AW79" s="89"/>
      <c r="AX79" s="89"/>
    </row>
    <row r="80" spans="1:50" ht="12.75" customHeight="1">
      <c r="A80" s="90"/>
      <c r="B80" s="214"/>
      <c r="C80" s="378"/>
      <c r="D80" s="318"/>
      <c r="E80" s="227"/>
      <c r="F80" s="228"/>
      <c r="G80" s="229"/>
      <c r="H80" s="228"/>
      <c r="I80" s="228"/>
      <c r="J80" s="228"/>
      <c r="K80" s="228"/>
      <c r="L80" s="230"/>
      <c r="M80" s="230"/>
      <c r="N80" s="230"/>
      <c r="O80" s="230"/>
      <c r="P80" s="230"/>
      <c r="Q80" s="230"/>
      <c r="R80" s="230"/>
      <c r="S80" s="230"/>
      <c r="T80" s="230"/>
      <c r="U80" s="230"/>
      <c r="V80" s="230"/>
      <c r="W80" s="230"/>
      <c r="X80" s="230"/>
      <c r="Y80" s="230"/>
      <c r="Z80" s="230"/>
      <c r="AA80" s="230"/>
      <c r="AB80" s="230"/>
      <c r="AC80" s="230"/>
      <c r="AD80" s="230"/>
      <c r="AE80" s="230"/>
      <c r="AF80" s="214"/>
      <c r="AG80" s="91"/>
      <c r="AH80" s="108"/>
      <c r="AI80" s="108"/>
      <c r="AJ80" s="89"/>
      <c r="AK80" s="89"/>
      <c r="AL80" s="99"/>
      <c r="AM80" s="99"/>
      <c r="AN80" s="89"/>
      <c r="AO80" s="89"/>
      <c r="AP80" s="89"/>
      <c r="AQ80" s="99"/>
      <c r="AR80" s="382"/>
      <c r="AS80" s="382"/>
      <c r="AT80" s="382"/>
      <c r="AU80" s="396"/>
      <c r="AV80" s="89"/>
      <c r="AW80" s="89"/>
      <c r="AX80" s="89"/>
    </row>
    <row r="81" spans="1:50" ht="12.75" customHeight="1">
      <c r="A81" s="81"/>
      <c r="B81" s="81"/>
      <c r="C81" s="372"/>
      <c r="D81" s="82"/>
      <c r="E81" s="87"/>
      <c r="F81" s="83"/>
      <c r="G81" s="84"/>
      <c r="H81" s="85"/>
      <c r="I81" s="86"/>
      <c r="J81" s="86"/>
      <c r="K81" s="86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81"/>
      <c r="AG81" s="88"/>
      <c r="AH81" s="108"/>
      <c r="AI81" s="108"/>
      <c r="AJ81" s="89"/>
      <c r="AK81" s="89"/>
      <c r="AL81" s="99"/>
      <c r="AM81" s="99"/>
      <c r="AN81" s="89"/>
      <c r="AO81" s="89"/>
      <c r="AP81" s="89"/>
      <c r="AQ81" s="99"/>
      <c r="AR81" s="382"/>
      <c r="AS81" s="382"/>
      <c r="AT81" s="382"/>
      <c r="AU81" s="396"/>
      <c r="AV81" s="89"/>
      <c r="AW81" s="89"/>
      <c r="AX81" s="89"/>
    </row>
    <row r="82" spans="1:50" ht="12.75" customHeight="1">
      <c r="A82" s="81"/>
      <c r="B82" s="200"/>
      <c r="C82" s="373"/>
      <c r="D82" s="340">
        <v>6</v>
      </c>
      <c r="E82" s="307"/>
      <c r="F82" s="303"/>
      <c r="G82" s="303"/>
      <c r="H82" s="303"/>
      <c r="I82" s="303"/>
      <c r="J82" s="303"/>
      <c r="K82" s="304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2" t="s">
        <v>2786</v>
      </c>
      <c r="W82" s="202" t="s">
        <v>2786</v>
      </c>
      <c r="X82" s="202" t="s">
        <v>2786</v>
      </c>
      <c r="Y82" s="202" t="s">
        <v>2786</v>
      </c>
      <c r="Z82" s="202" t="s">
        <v>2786</v>
      </c>
      <c r="AA82" s="202" t="s">
        <v>2786</v>
      </c>
      <c r="AB82" s="201"/>
      <c r="AC82" s="202" t="s">
        <v>2786</v>
      </c>
      <c r="AD82" s="202" t="s">
        <v>2786</v>
      </c>
      <c r="AE82" s="202" t="s">
        <v>2786</v>
      </c>
      <c r="AF82" s="200"/>
      <c r="AG82" s="81"/>
      <c r="AH82" s="108"/>
      <c r="AI82" s="108"/>
      <c r="AJ82" s="89"/>
      <c r="AK82" s="89"/>
      <c r="AL82" s="99"/>
      <c r="AM82" s="99"/>
      <c r="AN82" s="89"/>
      <c r="AO82" s="89"/>
      <c r="AP82" s="89"/>
      <c r="AQ82" s="99"/>
      <c r="AR82" s="382"/>
      <c r="AS82" s="382"/>
      <c r="AT82" s="382"/>
      <c r="AU82" s="396"/>
      <c r="AV82" s="89"/>
      <c r="AW82" s="89"/>
      <c r="AX82" s="89"/>
    </row>
    <row r="83" spans="1:50" ht="12.75" customHeight="1">
      <c r="A83" s="81"/>
      <c r="B83" s="203"/>
      <c r="C83" s="374" t="s">
        <v>5</v>
      </c>
      <c r="D83" s="204" t="s">
        <v>6</v>
      </c>
      <c r="E83" s="205" t="s">
        <v>7</v>
      </c>
      <c r="F83" s="206" t="s">
        <v>8</v>
      </c>
      <c r="G83" s="207" t="s">
        <v>9</v>
      </c>
      <c r="H83" s="208" t="s">
        <v>10</v>
      </c>
      <c r="I83" s="209" t="s">
        <v>11</v>
      </c>
      <c r="J83" s="210" t="s">
        <v>13</v>
      </c>
      <c r="K83" s="211" t="s">
        <v>12</v>
      </c>
      <c r="L83" s="212" t="s">
        <v>767</v>
      </c>
      <c r="M83" s="202" t="s">
        <v>792</v>
      </c>
      <c r="N83" s="202" t="s">
        <v>791</v>
      </c>
      <c r="O83" s="202" t="s">
        <v>2777</v>
      </c>
      <c r="P83" s="202" t="s">
        <v>2778</v>
      </c>
      <c r="Q83" s="202" t="s">
        <v>793</v>
      </c>
      <c r="R83" s="202" t="s">
        <v>794</v>
      </c>
      <c r="S83" s="202" t="s">
        <v>799</v>
      </c>
      <c r="T83" s="202" t="s">
        <v>2782</v>
      </c>
      <c r="U83" s="202" t="s">
        <v>795</v>
      </c>
      <c r="V83" s="202" t="s">
        <v>2783</v>
      </c>
      <c r="W83" s="202" t="s">
        <v>2779</v>
      </c>
      <c r="X83" s="202" t="s">
        <v>2780</v>
      </c>
      <c r="Y83" s="202" t="s">
        <v>796</v>
      </c>
      <c r="Z83" s="202" t="s">
        <v>797</v>
      </c>
      <c r="AA83" s="202" t="s">
        <v>798</v>
      </c>
      <c r="AB83" s="202" t="s">
        <v>2776</v>
      </c>
      <c r="AC83" s="202" t="s">
        <v>2784</v>
      </c>
      <c r="AD83" s="202" t="s">
        <v>2785</v>
      </c>
      <c r="AE83" s="202" t="s">
        <v>2781</v>
      </c>
      <c r="AF83" s="213"/>
      <c r="AG83" s="183"/>
      <c r="AH83" s="108"/>
      <c r="AI83" s="108"/>
      <c r="AJ83" s="89"/>
      <c r="AK83" s="89"/>
      <c r="AL83" s="99"/>
      <c r="AM83" s="99"/>
      <c r="AN83" s="89"/>
      <c r="AO83" s="89"/>
      <c r="AP83" s="89"/>
      <c r="AQ83" s="99"/>
      <c r="AR83" s="382"/>
      <c r="AS83" s="382"/>
      <c r="AT83" s="382"/>
      <c r="AU83" s="396"/>
      <c r="AV83" s="89"/>
      <c r="AW83" s="89"/>
      <c r="AX83" s="89"/>
    </row>
    <row r="84" spans="1:50" ht="12.75" customHeight="1">
      <c r="A84" s="89"/>
      <c r="B84" s="214"/>
      <c r="C84" s="232"/>
      <c r="D84" s="235"/>
      <c r="E84" s="231" t="str">
        <f t="shared" ref="E84:E93" si="72">IF(C84="","",VLOOKUP(C84,Nutr,2,0))</f>
        <v/>
      </c>
      <c r="F84" s="238" t="str">
        <f t="shared" ref="F84:F93" si="73">IF(C84="","",VLOOKUP(C84,Nutr,3,0)*D84)</f>
        <v/>
      </c>
      <c r="G84" s="233" t="str">
        <f t="shared" ref="G84:G93" si="74">IF(C84="","",VLOOKUP(C84,Nutr,4,0)*D84)</f>
        <v/>
      </c>
      <c r="H84" s="238" t="str">
        <f t="shared" ref="H84:H93" si="75">IF(C84="","",VLOOKUP(C84,Nutr,5,0)*D84)</f>
        <v/>
      </c>
      <c r="I84" s="233" t="str">
        <f t="shared" ref="I84:I93" si="76">IF(C84="","",VLOOKUP(C84,Nutr,6,0)*D84)</f>
        <v/>
      </c>
      <c r="J84" s="238" t="str">
        <f t="shared" ref="J84:J93" si="77">IF(C84="","",VLOOKUP(C84,Nutr,7,0)*D84)</f>
        <v/>
      </c>
      <c r="K84" s="233" t="str">
        <f t="shared" ref="K84:K93" si="78">IF(C84="","",VLOOKUP(C84,Nutr,8,0)*D84)</f>
        <v/>
      </c>
      <c r="L84" s="237" t="str">
        <f>IF(C84="","",VLOOKUP(C84,Nutr,9,0)*D84)</f>
        <v/>
      </c>
      <c r="M84" s="234" t="str">
        <f>IF(C84="","",VLOOKUP(C84,'Tabela Nutricional'!A:AD,10,0)*D84)</f>
        <v/>
      </c>
      <c r="N84" s="237" t="str">
        <f>IF(C84="","",VLOOKUP(C84,'Tabela Nutricional'!A:AD,11,0)*D84)</f>
        <v/>
      </c>
      <c r="O84" s="234" t="str">
        <f>IF(C84="","",VLOOKUP(C84,'Tabela Nutricional'!A:AD,12,0)*D84)</f>
        <v/>
      </c>
      <c r="P84" s="237" t="str">
        <f>IF(C84="","",VLOOKUP(C84,'Tabela Nutricional'!A:AD,13,0)*D84)</f>
        <v/>
      </c>
      <c r="Q84" s="234" t="str">
        <f>IF(C84="","",VLOOKUP(C84,'Tabela Nutricional'!A:AD,14,0)*D84)</f>
        <v/>
      </c>
      <c r="R84" s="237" t="str">
        <f>IF(C84="","",VLOOKUP(C84,'Tabela Nutricional'!A:AD,15,0)*D84)</f>
        <v/>
      </c>
      <c r="S84" s="234" t="str">
        <f>IF(C84="","",VLOOKUP(C84,'Tabela Nutricional'!A:AD,16,0)*D84)</f>
        <v/>
      </c>
      <c r="T84" s="237" t="str">
        <f>IF(C84="","",VLOOKUP(C84,'Tabela Nutricional'!A:AD,17,0)*D84)</f>
        <v/>
      </c>
      <c r="U84" s="234" t="str">
        <f>IF(C84="","",VLOOKUP(C84,'Tabela Nutricional'!A:AD,18,0)*D84)</f>
        <v/>
      </c>
      <c r="V84" s="237" t="str">
        <f>IF(C84="","",VLOOKUP(C84,'Tabela Nutricional'!A:AD,21,0)*D84)</f>
        <v/>
      </c>
      <c r="W84" s="234" t="str">
        <f>IF(C84="","",VLOOKUP(C84,'Tabela Nutricional'!A:AD,22,0)*D84)</f>
        <v/>
      </c>
      <c r="X84" s="237" t="str">
        <f>IF(C84="","",VLOOKUP(C84,'Tabela Nutricional'!A:AD,23,0)*D84)</f>
        <v/>
      </c>
      <c r="Y84" s="234" t="str">
        <f>IF(C84="","",VLOOKUP(C84,'Tabela Nutricional'!A:AD,24,0)*D84)</f>
        <v/>
      </c>
      <c r="Z84" s="237" t="str">
        <f>IF(C84="","",VLOOKUP(C84,'Tabela Nutricional'!A:AD,25,0)*D84)</f>
        <v/>
      </c>
      <c r="AA84" s="234" t="str">
        <f>IF(C84="","",VLOOKUP(C84,'Tabela Nutricional'!A:AD,26,0)*D84)</f>
        <v/>
      </c>
      <c r="AB84" s="237" t="str">
        <f>IF(C84="","",VLOOKUP(C84,'Tabela Nutricional'!A:AD,27,0)*D84)</f>
        <v/>
      </c>
      <c r="AC84" s="234" t="str">
        <f>IF(C84="","",VLOOKUP(C84,'Tabela Nutricional'!A:AD,28,0)*D84)</f>
        <v/>
      </c>
      <c r="AD84" s="237" t="str">
        <f>IF(C84="","",VLOOKUP(C84,'Tabela Nutricional'!A:AD,29,0)*D84)</f>
        <v/>
      </c>
      <c r="AE84" s="234" t="str">
        <f>IF(C84="","",VLOOKUP(C84,'Tabela Nutricional'!A:AD,30,0)*D84)</f>
        <v/>
      </c>
      <c r="AF84" s="214"/>
      <c r="AG84" s="90"/>
      <c r="AH84" s="108"/>
      <c r="AI84" s="108"/>
      <c r="AJ84" s="89"/>
      <c r="AK84" s="89"/>
      <c r="AL84" s="99"/>
      <c r="AM84" s="99"/>
      <c r="AN84" s="89"/>
      <c r="AO84" s="89"/>
      <c r="AP84" s="89"/>
      <c r="AQ84" s="99"/>
      <c r="AR84" s="382"/>
      <c r="AS84" s="382"/>
      <c r="AT84" s="382"/>
      <c r="AU84" s="396"/>
      <c r="AV84" s="89"/>
      <c r="AW84" s="89"/>
      <c r="AX84" s="89"/>
    </row>
    <row r="85" spans="1:50" ht="12.75" customHeight="1">
      <c r="A85" s="89"/>
      <c r="B85" s="214"/>
      <c r="C85" s="232"/>
      <c r="D85" s="235"/>
      <c r="E85" s="231" t="str">
        <f t="shared" si="72"/>
        <v/>
      </c>
      <c r="F85" s="238" t="str">
        <f t="shared" si="73"/>
        <v/>
      </c>
      <c r="G85" s="233" t="str">
        <f t="shared" si="74"/>
        <v/>
      </c>
      <c r="H85" s="238" t="str">
        <f t="shared" si="75"/>
        <v/>
      </c>
      <c r="I85" s="233" t="str">
        <f t="shared" si="76"/>
        <v/>
      </c>
      <c r="J85" s="238" t="str">
        <f t="shared" si="77"/>
        <v/>
      </c>
      <c r="K85" s="233" t="str">
        <f t="shared" si="78"/>
        <v/>
      </c>
      <c r="L85" s="237" t="str">
        <f t="shared" ref="L85:L93" si="79">IF(C85="","",VLOOKUP(C85,Nutr,9,0)*D85)</f>
        <v/>
      </c>
      <c r="M85" s="234" t="str">
        <f>IF(C85="","",VLOOKUP(C85,'Tabela Nutricional'!A:AD,10,0)*D85)</f>
        <v/>
      </c>
      <c r="N85" s="237" t="str">
        <f>IF(C85="","",VLOOKUP(C85,'Tabela Nutricional'!A:AD,11,0)*D85)</f>
        <v/>
      </c>
      <c r="O85" s="234" t="str">
        <f>IF(C85="","",VLOOKUP(C85,'Tabela Nutricional'!A:AD,12,0)*D85)</f>
        <v/>
      </c>
      <c r="P85" s="237" t="str">
        <f>IF(C85="","",VLOOKUP(C85,'Tabela Nutricional'!A:AD,13,0)*D85)</f>
        <v/>
      </c>
      <c r="Q85" s="234" t="str">
        <f>IF(C85="","",VLOOKUP(C85,'Tabela Nutricional'!A:AD,14,0)*D85)</f>
        <v/>
      </c>
      <c r="R85" s="237" t="str">
        <f>IF(C85="","",VLOOKUP(C85,'Tabela Nutricional'!A:AD,15,0)*D85)</f>
        <v/>
      </c>
      <c r="S85" s="234" t="str">
        <f>IF(C85="","",VLOOKUP(C85,'Tabela Nutricional'!A:AD,16,0)*D85)</f>
        <v/>
      </c>
      <c r="T85" s="237" t="str">
        <f>IF(C85="","",VLOOKUP(C85,'Tabela Nutricional'!A:AD,17,0)*D85)</f>
        <v/>
      </c>
      <c r="U85" s="234" t="str">
        <f>IF(C85="","",VLOOKUP(C85,'Tabela Nutricional'!A:AD,18,0)*D85)</f>
        <v/>
      </c>
      <c r="V85" s="237" t="str">
        <f>IF(C85="","",VLOOKUP(C85,'Tabela Nutricional'!A:AD,21,0)*D85)</f>
        <v/>
      </c>
      <c r="W85" s="234" t="str">
        <f>IF(C85="","",VLOOKUP(C85,'Tabela Nutricional'!A:AD,22,0)*D85)</f>
        <v/>
      </c>
      <c r="X85" s="237" t="str">
        <f>IF(C85="","",VLOOKUP(C85,'Tabela Nutricional'!A:AD,23,0)*D85)</f>
        <v/>
      </c>
      <c r="Y85" s="234" t="str">
        <f>IF(C85="","",VLOOKUP(C85,'Tabela Nutricional'!A:AD,24,0)*D85)</f>
        <v/>
      </c>
      <c r="Z85" s="237" t="str">
        <f>IF(C85="","",VLOOKUP(C85,'Tabela Nutricional'!A:AD,25,0)*D85)</f>
        <v/>
      </c>
      <c r="AA85" s="234" t="str">
        <f>IF(C85="","",VLOOKUP(C85,'Tabela Nutricional'!A:AD,26,0)*D85)</f>
        <v/>
      </c>
      <c r="AB85" s="237" t="str">
        <f>IF(C85="","",VLOOKUP(C85,'Tabela Nutricional'!A:AD,27,0)*D85)</f>
        <v/>
      </c>
      <c r="AC85" s="234" t="str">
        <f>IF(C85="","",VLOOKUP(C85,'Tabela Nutricional'!A:AD,28,0)*D85)</f>
        <v/>
      </c>
      <c r="AD85" s="237" t="str">
        <f>IF(C85="","",VLOOKUP(C85,'Tabela Nutricional'!A:AD,29,0)*D85)</f>
        <v/>
      </c>
      <c r="AE85" s="234" t="str">
        <f>IF(C85="","",VLOOKUP(C85,'Tabela Nutricional'!A:AD,30,0)*D85)</f>
        <v/>
      </c>
      <c r="AF85" s="214"/>
      <c r="AG85" s="90"/>
      <c r="AH85" s="108"/>
      <c r="AI85" s="108"/>
      <c r="AJ85" s="89"/>
      <c r="AK85" s="89"/>
      <c r="AL85" s="99"/>
      <c r="AM85" s="99"/>
      <c r="AN85" s="89"/>
      <c r="AO85" s="89"/>
      <c r="AP85" s="89"/>
      <c r="AQ85" s="99"/>
      <c r="AR85" s="382"/>
      <c r="AS85" s="382"/>
      <c r="AT85" s="382"/>
      <c r="AU85" s="396"/>
      <c r="AV85" s="89"/>
      <c r="AW85" s="89"/>
      <c r="AX85" s="89"/>
    </row>
    <row r="86" spans="1:50" ht="12.75" customHeight="1">
      <c r="A86" s="89"/>
      <c r="B86" s="214"/>
      <c r="C86" s="232"/>
      <c r="D86" s="235"/>
      <c r="E86" s="231" t="str">
        <f t="shared" si="72"/>
        <v/>
      </c>
      <c r="F86" s="238" t="str">
        <f t="shared" si="73"/>
        <v/>
      </c>
      <c r="G86" s="233" t="str">
        <f t="shared" si="74"/>
        <v/>
      </c>
      <c r="H86" s="238" t="str">
        <f t="shared" si="75"/>
        <v/>
      </c>
      <c r="I86" s="233" t="str">
        <f t="shared" si="76"/>
        <v/>
      </c>
      <c r="J86" s="238" t="str">
        <f t="shared" si="77"/>
        <v/>
      </c>
      <c r="K86" s="233" t="str">
        <f t="shared" si="78"/>
        <v/>
      </c>
      <c r="L86" s="237" t="str">
        <f t="shared" si="79"/>
        <v/>
      </c>
      <c r="M86" s="234" t="str">
        <f>IF(C86="","",VLOOKUP(C86,'Tabela Nutricional'!A:AD,10,0)*D86)</f>
        <v/>
      </c>
      <c r="N86" s="237" t="str">
        <f>IF(C86="","",VLOOKUP(C86,'Tabela Nutricional'!A:AD,11,0)*D86)</f>
        <v/>
      </c>
      <c r="O86" s="234" t="str">
        <f>IF(C86="","",VLOOKUP(C86,'Tabela Nutricional'!A:AD,12,0)*D86)</f>
        <v/>
      </c>
      <c r="P86" s="237" t="str">
        <f>IF(C86="","",VLOOKUP(C86,'Tabela Nutricional'!A:AD,13,0)*D86)</f>
        <v/>
      </c>
      <c r="Q86" s="234" t="str">
        <f>IF(C86="","",VLOOKUP(C86,'Tabela Nutricional'!A:AD,14,0)*D86)</f>
        <v/>
      </c>
      <c r="R86" s="237" t="str">
        <f>IF(C86="","",VLOOKUP(C86,'Tabela Nutricional'!A:AD,15,0)*D86)</f>
        <v/>
      </c>
      <c r="S86" s="234" t="str">
        <f>IF(C86="","",VLOOKUP(C86,'Tabela Nutricional'!A:AD,16,0)*D86)</f>
        <v/>
      </c>
      <c r="T86" s="237" t="str">
        <f>IF(C86="","",VLOOKUP(C86,'Tabela Nutricional'!A:AD,17,0)*D86)</f>
        <v/>
      </c>
      <c r="U86" s="234" t="str">
        <f>IF(C86="","",VLOOKUP(C86,'Tabela Nutricional'!A:AD,18,0)*D86)</f>
        <v/>
      </c>
      <c r="V86" s="237" t="str">
        <f>IF(C86="","",VLOOKUP(C86,'Tabela Nutricional'!A:AD,21,0)*D86)</f>
        <v/>
      </c>
      <c r="W86" s="234" t="str">
        <f>IF(C86="","",VLOOKUP(C86,'Tabela Nutricional'!A:AD,22,0)*D86)</f>
        <v/>
      </c>
      <c r="X86" s="237" t="str">
        <f>IF(C86="","",VLOOKUP(C86,'Tabela Nutricional'!A:AD,23,0)*D86)</f>
        <v/>
      </c>
      <c r="Y86" s="234" t="str">
        <f>IF(C86="","",VLOOKUP(C86,'Tabela Nutricional'!A:AD,24,0)*D86)</f>
        <v/>
      </c>
      <c r="Z86" s="237" t="str">
        <f>IF(C86="","",VLOOKUP(C86,'Tabela Nutricional'!A:AD,25,0)*D86)</f>
        <v/>
      </c>
      <c r="AA86" s="234" t="str">
        <f>IF(C86="","",VLOOKUP(C86,'Tabela Nutricional'!A:AD,26,0)*D86)</f>
        <v/>
      </c>
      <c r="AB86" s="237" t="str">
        <f>IF(C86="","",VLOOKUP(C86,'Tabela Nutricional'!A:AD,27,0)*D86)</f>
        <v/>
      </c>
      <c r="AC86" s="234" t="str">
        <f>IF(C86="","",VLOOKUP(C86,'Tabela Nutricional'!A:AD,28,0)*D86)</f>
        <v/>
      </c>
      <c r="AD86" s="237" t="str">
        <f>IF(C86="","",VLOOKUP(C86,'Tabela Nutricional'!A:AD,29,0)*D86)</f>
        <v/>
      </c>
      <c r="AE86" s="234" t="str">
        <f>IF(C86="","",VLOOKUP(C86,'Tabela Nutricional'!A:AD,30,0)*D86)</f>
        <v/>
      </c>
      <c r="AF86" s="214"/>
      <c r="AG86" s="94"/>
      <c r="AH86" s="108"/>
      <c r="AI86" s="108"/>
      <c r="AJ86" s="89"/>
      <c r="AK86" s="89"/>
      <c r="AL86" s="99"/>
      <c r="AM86" s="99"/>
      <c r="AN86" s="89"/>
      <c r="AO86" s="89"/>
      <c r="AP86" s="89"/>
      <c r="AQ86" s="99"/>
      <c r="AR86" s="382"/>
      <c r="AS86" s="382"/>
      <c r="AT86" s="382"/>
      <c r="AU86" s="396"/>
      <c r="AV86" s="89"/>
      <c r="AW86" s="89"/>
      <c r="AX86" s="89"/>
    </row>
    <row r="87" spans="1:50" ht="12.75" customHeight="1">
      <c r="A87" s="89"/>
      <c r="B87" s="215"/>
      <c r="C87" s="232"/>
      <c r="D87" s="236"/>
      <c r="E87" s="231" t="str">
        <f t="shared" si="72"/>
        <v/>
      </c>
      <c r="F87" s="238" t="str">
        <f t="shared" si="73"/>
        <v/>
      </c>
      <c r="G87" s="233" t="str">
        <f t="shared" si="74"/>
        <v/>
      </c>
      <c r="H87" s="238" t="str">
        <f t="shared" si="75"/>
        <v/>
      </c>
      <c r="I87" s="233" t="str">
        <f t="shared" si="76"/>
        <v/>
      </c>
      <c r="J87" s="238" t="str">
        <f t="shared" si="77"/>
        <v/>
      </c>
      <c r="K87" s="233" t="str">
        <f t="shared" si="78"/>
        <v/>
      </c>
      <c r="L87" s="237" t="str">
        <f t="shared" si="79"/>
        <v/>
      </c>
      <c r="M87" s="234" t="str">
        <f>IF(C87="","",VLOOKUP(C87,'Tabela Nutricional'!A:AD,10,0)*D87)</f>
        <v/>
      </c>
      <c r="N87" s="237" t="str">
        <f>IF(C87="","",VLOOKUP(C87,'Tabela Nutricional'!A:AD,11,0)*D87)</f>
        <v/>
      </c>
      <c r="O87" s="234" t="str">
        <f>IF(C87="","",VLOOKUP(C87,'Tabela Nutricional'!A:AD,12,0)*D87)</f>
        <v/>
      </c>
      <c r="P87" s="237" t="str">
        <f>IF(C87="","",VLOOKUP(C87,'Tabela Nutricional'!A:AD,13,0)*D87)</f>
        <v/>
      </c>
      <c r="Q87" s="234" t="str">
        <f>IF(C87="","",VLOOKUP(C87,'Tabela Nutricional'!A:AD,14,0)*D87)</f>
        <v/>
      </c>
      <c r="R87" s="237" t="str">
        <f>IF(C87="","",VLOOKUP(C87,'Tabela Nutricional'!A:AD,15,0)*D87)</f>
        <v/>
      </c>
      <c r="S87" s="234" t="str">
        <f>IF(C87="","",VLOOKUP(C87,'Tabela Nutricional'!A:AD,16,0)*D87)</f>
        <v/>
      </c>
      <c r="T87" s="237" t="str">
        <f>IF(C87="","",VLOOKUP(C87,'Tabela Nutricional'!A:AD,17,0)*D87)</f>
        <v/>
      </c>
      <c r="U87" s="234" t="str">
        <f>IF(C87="","",VLOOKUP(C87,'Tabela Nutricional'!A:AD,18,0)*D87)</f>
        <v/>
      </c>
      <c r="V87" s="237" t="str">
        <f>IF(C87="","",VLOOKUP(C87,'Tabela Nutricional'!A:AD,21,0)*D87)</f>
        <v/>
      </c>
      <c r="W87" s="234" t="str">
        <f>IF(C87="","",VLOOKUP(C87,'Tabela Nutricional'!A:AD,22,0)*D87)</f>
        <v/>
      </c>
      <c r="X87" s="237" t="str">
        <f>IF(C87="","",VLOOKUP(C87,'Tabela Nutricional'!A:AD,23,0)*D87)</f>
        <v/>
      </c>
      <c r="Y87" s="234" t="str">
        <f>IF(C87="","",VLOOKUP(C87,'Tabela Nutricional'!A:AD,24,0)*D87)</f>
        <v/>
      </c>
      <c r="Z87" s="237" t="str">
        <f>IF(C87="","",VLOOKUP(C87,'Tabela Nutricional'!A:AD,25,0)*D87)</f>
        <v/>
      </c>
      <c r="AA87" s="234" t="str">
        <f>IF(C87="","",VLOOKUP(C87,'Tabela Nutricional'!A:AD,26,0)*D87)</f>
        <v/>
      </c>
      <c r="AB87" s="237" t="str">
        <f>IF(C87="","",VLOOKUP(C87,'Tabela Nutricional'!A:AD,27,0)*D87)</f>
        <v/>
      </c>
      <c r="AC87" s="234" t="str">
        <f>IF(C87="","",VLOOKUP(C87,'Tabela Nutricional'!A:AD,28,0)*D87)</f>
        <v/>
      </c>
      <c r="AD87" s="237" t="str">
        <f>IF(C87="","",VLOOKUP(C87,'Tabela Nutricional'!A:AD,29,0)*D87)</f>
        <v/>
      </c>
      <c r="AE87" s="234" t="str">
        <f>IF(C87="","",VLOOKUP(C87,'Tabela Nutricional'!A:AD,30,0)*D87)</f>
        <v/>
      </c>
      <c r="AF87" s="215"/>
      <c r="AG87" s="94"/>
      <c r="AH87" s="108"/>
      <c r="AI87" s="108"/>
      <c r="AJ87" s="89"/>
      <c r="AK87" s="89"/>
      <c r="AL87" s="99"/>
      <c r="AM87" s="99"/>
      <c r="AN87" s="89"/>
      <c r="AO87" s="89"/>
      <c r="AP87" s="89"/>
      <c r="AQ87" s="99"/>
      <c r="AR87" s="382"/>
      <c r="AS87" s="382"/>
      <c r="AT87" s="382"/>
      <c r="AU87" s="396"/>
      <c r="AV87" s="89"/>
      <c r="AW87" s="89"/>
      <c r="AX87" s="89"/>
    </row>
    <row r="88" spans="1:50" ht="12.75" customHeight="1">
      <c r="A88" s="89"/>
      <c r="B88" s="215"/>
      <c r="C88" s="232"/>
      <c r="D88" s="236"/>
      <c r="E88" s="231" t="str">
        <f t="shared" si="72"/>
        <v/>
      </c>
      <c r="F88" s="238" t="str">
        <f t="shared" si="73"/>
        <v/>
      </c>
      <c r="G88" s="233" t="str">
        <f t="shared" si="74"/>
        <v/>
      </c>
      <c r="H88" s="238" t="str">
        <f t="shared" si="75"/>
        <v/>
      </c>
      <c r="I88" s="233" t="str">
        <f t="shared" si="76"/>
        <v/>
      </c>
      <c r="J88" s="238" t="str">
        <f t="shared" si="77"/>
        <v/>
      </c>
      <c r="K88" s="233" t="str">
        <f t="shared" si="78"/>
        <v/>
      </c>
      <c r="L88" s="237" t="str">
        <f t="shared" si="79"/>
        <v/>
      </c>
      <c r="M88" s="234" t="str">
        <f>IF(C88="","",VLOOKUP(C88,'Tabela Nutricional'!A:AD,10,0)*D88)</f>
        <v/>
      </c>
      <c r="N88" s="237" t="str">
        <f>IF(C88="","",VLOOKUP(C88,'Tabela Nutricional'!A:AD,11,0)*D88)</f>
        <v/>
      </c>
      <c r="O88" s="234" t="str">
        <f>IF(C88="","",VLOOKUP(C88,'Tabela Nutricional'!A:AD,12,0)*D88)</f>
        <v/>
      </c>
      <c r="P88" s="237" t="str">
        <f>IF(C88="","",VLOOKUP(C88,'Tabela Nutricional'!A:AD,13,0)*D88)</f>
        <v/>
      </c>
      <c r="Q88" s="234" t="str">
        <f>IF(C88="","",VLOOKUP(C88,'Tabela Nutricional'!A:AD,14,0)*D88)</f>
        <v/>
      </c>
      <c r="R88" s="237" t="str">
        <f>IF(C88="","",VLOOKUP(C88,'Tabela Nutricional'!A:AD,15,0)*D88)</f>
        <v/>
      </c>
      <c r="S88" s="234" t="str">
        <f>IF(C88="","",VLOOKUP(C88,'Tabela Nutricional'!A:AD,16,0)*D88)</f>
        <v/>
      </c>
      <c r="T88" s="237" t="str">
        <f>IF(C88="","",VLOOKUP(C88,'Tabela Nutricional'!A:AD,17,0)*D88)</f>
        <v/>
      </c>
      <c r="U88" s="234" t="str">
        <f>IF(C88="","",VLOOKUP(C88,'Tabela Nutricional'!A:AD,18,0)*D88)</f>
        <v/>
      </c>
      <c r="V88" s="237" t="str">
        <f>IF(C88="","",VLOOKUP(C88,'Tabela Nutricional'!A:AD,21,0)*D88)</f>
        <v/>
      </c>
      <c r="W88" s="234" t="str">
        <f>IF(C88="","",VLOOKUP(C88,'Tabela Nutricional'!A:AD,22,0)*D88)</f>
        <v/>
      </c>
      <c r="X88" s="237" t="str">
        <f>IF(C88="","",VLOOKUP(C88,'Tabela Nutricional'!A:AD,23,0)*D88)</f>
        <v/>
      </c>
      <c r="Y88" s="234" t="str">
        <f>IF(C88="","",VLOOKUP(C88,'Tabela Nutricional'!A:AD,24,0)*D88)</f>
        <v/>
      </c>
      <c r="Z88" s="237" t="str">
        <f>IF(C88="","",VLOOKUP(C88,'Tabela Nutricional'!A:AD,25,0)*D88)</f>
        <v/>
      </c>
      <c r="AA88" s="234" t="str">
        <f>IF(C88="","",VLOOKUP(C88,'Tabela Nutricional'!A:AD,26,0)*D88)</f>
        <v/>
      </c>
      <c r="AB88" s="237" t="str">
        <f>IF(C88="","",VLOOKUP(C88,'Tabela Nutricional'!A:AD,27,0)*D88)</f>
        <v/>
      </c>
      <c r="AC88" s="234" t="str">
        <f>IF(C88="","",VLOOKUP(C88,'Tabela Nutricional'!A:AD,28,0)*D88)</f>
        <v/>
      </c>
      <c r="AD88" s="237" t="str">
        <f>IF(C88="","",VLOOKUP(C88,'Tabela Nutricional'!A:AD,29,0)*D88)</f>
        <v/>
      </c>
      <c r="AE88" s="234" t="str">
        <f>IF(C88="","",VLOOKUP(C88,'Tabela Nutricional'!A:AD,30,0)*D88)</f>
        <v/>
      </c>
      <c r="AF88" s="215"/>
      <c r="AG88" s="94"/>
      <c r="AH88" s="108"/>
      <c r="AI88" s="108"/>
      <c r="AJ88" s="89"/>
      <c r="AK88" s="89"/>
      <c r="AL88" s="99"/>
      <c r="AM88" s="99"/>
      <c r="AN88" s="89"/>
      <c r="AO88" s="89"/>
      <c r="AP88" s="89"/>
      <c r="AQ88" s="99"/>
      <c r="AR88" s="382"/>
      <c r="AS88" s="382"/>
      <c r="AT88" s="382"/>
      <c r="AU88" s="396"/>
      <c r="AV88" s="89"/>
      <c r="AW88" s="89"/>
      <c r="AX88" s="89"/>
    </row>
    <row r="89" spans="1:50" ht="12.75" customHeight="1">
      <c r="A89" s="89"/>
      <c r="B89" s="215"/>
      <c r="C89" s="356"/>
      <c r="D89" s="236"/>
      <c r="E89" s="231" t="str">
        <f t="shared" si="72"/>
        <v/>
      </c>
      <c r="F89" s="238" t="str">
        <f t="shared" si="73"/>
        <v/>
      </c>
      <c r="G89" s="233" t="str">
        <f t="shared" si="74"/>
        <v/>
      </c>
      <c r="H89" s="238" t="str">
        <f t="shared" si="75"/>
        <v/>
      </c>
      <c r="I89" s="233" t="str">
        <f t="shared" si="76"/>
        <v/>
      </c>
      <c r="J89" s="238" t="str">
        <f t="shared" si="77"/>
        <v/>
      </c>
      <c r="K89" s="233" t="str">
        <f t="shared" si="78"/>
        <v/>
      </c>
      <c r="L89" s="237" t="str">
        <f t="shared" si="79"/>
        <v/>
      </c>
      <c r="M89" s="234" t="str">
        <f>IF(C89="","",VLOOKUP(C89,'Tabela Nutricional'!A:AD,10,0)*D89)</f>
        <v/>
      </c>
      <c r="N89" s="237" t="str">
        <f>IF(C89="","",VLOOKUP(C89,'Tabela Nutricional'!A:AD,11,0)*D89)</f>
        <v/>
      </c>
      <c r="O89" s="234" t="str">
        <f>IF(C89="","",VLOOKUP(C89,'Tabela Nutricional'!A:AD,12,0)*D89)</f>
        <v/>
      </c>
      <c r="P89" s="237" t="str">
        <f>IF(C89="","",VLOOKUP(C89,'Tabela Nutricional'!A:AD,13,0)*D89)</f>
        <v/>
      </c>
      <c r="Q89" s="234" t="str">
        <f>IF(C89="","",VLOOKUP(C89,'Tabela Nutricional'!A:AD,14,0)*D89)</f>
        <v/>
      </c>
      <c r="R89" s="237" t="str">
        <f>IF(C89="","",VLOOKUP(C89,'Tabela Nutricional'!A:AD,15,0)*D89)</f>
        <v/>
      </c>
      <c r="S89" s="234" t="str">
        <f>IF(C89="","",VLOOKUP(C89,'Tabela Nutricional'!A:AD,16,0)*D89)</f>
        <v/>
      </c>
      <c r="T89" s="237" t="str">
        <f>IF(C89="","",VLOOKUP(C89,'Tabela Nutricional'!A:AD,17,0)*D89)</f>
        <v/>
      </c>
      <c r="U89" s="234" t="str">
        <f>IF(C89="","",VLOOKUP(C89,'Tabela Nutricional'!A:AD,18,0)*D89)</f>
        <v/>
      </c>
      <c r="V89" s="237" t="str">
        <f>IF(C89="","",VLOOKUP(C89,'Tabela Nutricional'!A:AD,21,0)*D89)</f>
        <v/>
      </c>
      <c r="W89" s="234" t="str">
        <f>IF(C89="","",VLOOKUP(C89,'Tabela Nutricional'!A:AD,22,0)*D89)</f>
        <v/>
      </c>
      <c r="X89" s="237" t="str">
        <f>IF(C89="","",VLOOKUP(C89,'Tabela Nutricional'!A:AD,23,0)*D89)</f>
        <v/>
      </c>
      <c r="Y89" s="234" t="str">
        <f>IF(C89="","",VLOOKUP(C89,'Tabela Nutricional'!A:AD,24,0)*D89)</f>
        <v/>
      </c>
      <c r="Z89" s="237" t="str">
        <f>IF(C89="","",VLOOKUP(C89,'Tabela Nutricional'!A:AD,25,0)*D89)</f>
        <v/>
      </c>
      <c r="AA89" s="234" t="str">
        <f>IF(C89="","",VLOOKUP(C89,'Tabela Nutricional'!A:AD,26,0)*D89)</f>
        <v/>
      </c>
      <c r="AB89" s="237" t="str">
        <f>IF(C89="","",VLOOKUP(C89,'Tabela Nutricional'!A:AD,27,0)*D89)</f>
        <v/>
      </c>
      <c r="AC89" s="234" t="str">
        <f>IF(C89="","",VLOOKUP(C89,'Tabela Nutricional'!A:AD,28,0)*D89)</f>
        <v/>
      </c>
      <c r="AD89" s="237" t="str">
        <f>IF(C89="","",VLOOKUP(C89,'Tabela Nutricional'!A:AD,29,0)*D89)</f>
        <v/>
      </c>
      <c r="AE89" s="234" t="str">
        <f>IF(C89="","",VLOOKUP(C89,'Tabela Nutricional'!A:AD,30,0)*D89)</f>
        <v/>
      </c>
      <c r="AF89" s="215"/>
      <c r="AG89" s="94"/>
      <c r="AH89" s="108"/>
      <c r="AI89" s="108"/>
      <c r="AJ89" s="89"/>
      <c r="AK89" s="89"/>
      <c r="AL89" s="99"/>
      <c r="AM89" s="99"/>
      <c r="AN89" s="89"/>
      <c r="AO89" s="89"/>
      <c r="AP89" s="89"/>
      <c r="AQ89" s="99"/>
      <c r="AR89" s="382"/>
      <c r="AS89" s="382"/>
      <c r="AT89" s="382"/>
      <c r="AU89" s="396"/>
      <c r="AV89" s="89"/>
      <c r="AW89" s="89"/>
      <c r="AX89" s="89"/>
    </row>
    <row r="90" spans="1:50" ht="12.75" customHeight="1">
      <c r="A90" s="89"/>
      <c r="B90" s="214"/>
      <c r="C90" s="356"/>
      <c r="D90" s="236"/>
      <c r="E90" s="231" t="str">
        <f t="shared" si="72"/>
        <v/>
      </c>
      <c r="F90" s="238" t="str">
        <f t="shared" si="73"/>
        <v/>
      </c>
      <c r="G90" s="233" t="str">
        <f t="shared" si="74"/>
        <v/>
      </c>
      <c r="H90" s="238" t="str">
        <f t="shared" si="75"/>
        <v/>
      </c>
      <c r="I90" s="233" t="str">
        <f t="shared" si="76"/>
        <v/>
      </c>
      <c r="J90" s="238" t="str">
        <f t="shared" si="77"/>
        <v/>
      </c>
      <c r="K90" s="233" t="str">
        <f t="shared" si="78"/>
        <v/>
      </c>
      <c r="L90" s="237" t="str">
        <f t="shared" si="79"/>
        <v/>
      </c>
      <c r="M90" s="234" t="str">
        <f>IF(C90="","",VLOOKUP(C90,'Tabela Nutricional'!A:AD,10,0)*D90)</f>
        <v/>
      </c>
      <c r="N90" s="237" t="str">
        <f>IF(C90="","",VLOOKUP(C90,'Tabela Nutricional'!A:AD,11,0)*D90)</f>
        <v/>
      </c>
      <c r="O90" s="234" t="str">
        <f>IF(C90="","",VLOOKUP(C90,'Tabela Nutricional'!A:AD,12,0)*D90)</f>
        <v/>
      </c>
      <c r="P90" s="237" t="str">
        <f>IF(C90="","",VLOOKUP(C90,'Tabela Nutricional'!A:AD,13,0)*D90)</f>
        <v/>
      </c>
      <c r="Q90" s="234" t="str">
        <f>IF(C90="","",VLOOKUP(C90,'Tabela Nutricional'!A:AD,14,0)*D90)</f>
        <v/>
      </c>
      <c r="R90" s="237" t="str">
        <f>IF(C90="","",VLOOKUP(C90,'Tabela Nutricional'!A:AD,15,0)*D90)</f>
        <v/>
      </c>
      <c r="S90" s="234" t="str">
        <f>IF(C90="","",VLOOKUP(C90,'Tabela Nutricional'!A:AD,16,0)*D90)</f>
        <v/>
      </c>
      <c r="T90" s="237" t="str">
        <f>IF(C90="","",VLOOKUP(C90,'Tabela Nutricional'!A:AD,17,0)*D90)</f>
        <v/>
      </c>
      <c r="U90" s="234" t="str">
        <f>IF(C90="","",VLOOKUP(C90,'Tabela Nutricional'!A:AD,18,0)*D90)</f>
        <v/>
      </c>
      <c r="V90" s="237" t="str">
        <f>IF(C90="","",VLOOKUP(C90,'Tabela Nutricional'!A:AD,21,0)*D90)</f>
        <v/>
      </c>
      <c r="W90" s="234" t="str">
        <f>IF(C90="","",VLOOKUP(C90,'Tabela Nutricional'!A:AD,22,0)*D90)</f>
        <v/>
      </c>
      <c r="X90" s="237" t="str">
        <f>IF(C90="","",VLOOKUP(C90,'Tabela Nutricional'!A:AD,23,0)*D90)</f>
        <v/>
      </c>
      <c r="Y90" s="234" t="str">
        <f>IF(C90="","",VLOOKUP(C90,'Tabela Nutricional'!A:AD,24,0)*D90)</f>
        <v/>
      </c>
      <c r="Z90" s="237" t="str">
        <f>IF(C90="","",VLOOKUP(C90,'Tabela Nutricional'!A:AD,25,0)*D90)</f>
        <v/>
      </c>
      <c r="AA90" s="234" t="str">
        <f>IF(C90="","",VLOOKUP(C90,'Tabela Nutricional'!A:AD,26,0)*D90)</f>
        <v/>
      </c>
      <c r="AB90" s="237" t="str">
        <f>IF(C90="","",VLOOKUP(C90,'Tabela Nutricional'!A:AD,27,0)*D90)</f>
        <v/>
      </c>
      <c r="AC90" s="234" t="str">
        <f>IF(C90="","",VLOOKUP(C90,'Tabela Nutricional'!A:AD,28,0)*D90)</f>
        <v/>
      </c>
      <c r="AD90" s="237" t="str">
        <f>IF(C90="","",VLOOKUP(C90,'Tabela Nutricional'!A:AD,29,0)*D90)</f>
        <v/>
      </c>
      <c r="AE90" s="234" t="str">
        <f>IF(C90="","",VLOOKUP(C90,'Tabela Nutricional'!A:AD,30,0)*D90)</f>
        <v/>
      </c>
      <c r="AF90" s="214"/>
      <c r="AG90" s="94"/>
      <c r="AH90" s="108"/>
      <c r="AI90" s="108"/>
      <c r="AJ90" s="89"/>
      <c r="AK90" s="89"/>
      <c r="AL90" s="99"/>
      <c r="AM90" s="99"/>
      <c r="AN90" s="89"/>
      <c r="AO90" s="89"/>
      <c r="AP90" s="89"/>
      <c r="AQ90" s="99"/>
      <c r="AR90" s="382"/>
      <c r="AS90" s="382"/>
      <c r="AT90" s="382"/>
      <c r="AU90" s="396"/>
      <c r="AV90" s="89"/>
      <c r="AW90" s="89"/>
      <c r="AX90" s="89"/>
    </row>
    <row r="91" spans="1:50" ht="12.75" customHeight="1">
      <c r="A91" s="89"/>
      <c r="B91" s="214"/>
      <c r="C91" s="356"/>
      <c r="D91" s="236"/>
      <c r="E91" s="231" t="str">
        <f t="shared" si="72"/>
        <v/>
      </c>
      <c r="F91" s="238" t="str">
        <f t="shared" si="73"/>
        <v/>
      </c>
      <c r="G91" s="233" t="str">
        <f t="shared" si="74"/>
        <v/>
      </c>
      <c r="H91" s="238" t="str">
        <f t="shared" si="75"/>
        <v/>
      </c>
      <c r="I91" s="233" t="str">
        <f t="shared" si="76"/>
        <v/>
      </c>
      <c r="J91" s="238" t="str">
        <f t="shared" si="77"/>
        <v/>
      </c>
      <c r="K91" s="233" t="str">
        <f t="shared" si="78"/>
        <v/>
      </c>
      <c r="L91" s="237" t="str">
        <f t="shared" si="79"/>
        <v/>
      </c>
      <c r="M91" s="234" t="str">
        <f>IF(C91="","",VLOOKUP(C91,'Tabela Nutricional'!A:AD,10,0)*D91)</f>
        <v/>
      </c>
      <c r="N91" s="237" t="str">
        <f>IF(C91="","",VLOOKUP(C91,'Tabela Nutricional'!A:AD,11,0)*D91)</f>
        <v/>
      </c>
      <c r="O91" s="234" t="str">
        <f>IF(C91="","",VLOOKUP(C91,'Tabela Nutricional'!A:AD,12,0)*D91)</f>
        <v/>
      </c>
      <c r="P91" s="237" t="str">
        <f>IF(C91="","",VLOOKUP(C91,'Tabela Nutricional'!A:AD,13,0)*D91)</f>
        <v/>
      </c>
      <c r="Q91" s="234" t="str">
        <f>IF(C91="","",VLOOKUP(C91,'Tabela Nutricional'!A:AD,14,0)*D91)</f>
        <v/>
      </c>
      <c r="R91" s="237" t="str">
        <f>IF(C91="","",VLOOKUP(C91,'Tabela Nutricional'!A:AD,15,0)*D91)</f>
        <v/>
      </c>
      <c r="S91" s="234" t="str">
        <f>IF(C91="","",VLOOKUP(C91,'Tabela Nutricional'!A:AD,16,0)*D91)</f>
        <v/>
      </c>
      <c r="T91" s="237" t="str">
        <f>IF(C91="","",VLOOKUP(C91,'Tabela Nutricional'!A:AD,17,0)*D91)</f>
        <v/>
      </c>
      <c r="U91" s="234" t="str">
        <f>IF(C91="","",VLOOKUP(C91,'Tabela Nutricional'!A:AD,18,0)*D91)</f>
        <v/>
      </c>
      <c r="V91" s="237" t="str">
        <f>IF(C91="","",VLOOKUP(C91,'Tabela Nutricional'!A:AD,21,0)*D91)</f>
        <v/>
      </c>
      <c r="W91" s="234" t="str">
        <f>IF(C91="","",VLOOKUP(C91,'Tabela Nutricional'!A:AD,22,0)*D91)</f>
        <v/>
      </c>
      <c r="X91" s="237" t="str">
        <f>IF(C91="","",VLOOKUP(C91,'Tabela Nutricional'!A:AD,23,0)*D91)</f>
        <v/>
      </c>
      <c r="Y91" s="234" t="str">
        <f>IF(C91="","",VLOOKUP(C91,'Tabela Nutricional'!A:AD,24,0)*D91)</f>
        <v/>
      </c>
      <c r="Z91" s="237" t="str">
        <f>IF(C91="","",VLOOKUP(C91,'Tabela Nutricional'!A:AD,25,0)*D91)</f>
        <v/>
      </c>
      <c r="AA91" s="234" t="str">
        <f>IF(C91="","",VLOOKUP(C91,'Tabela Nutricional'!A:AD,26,0)*D91)</f>
        <v/>
      </c>
      <c r="AB91" s="237" t="str">
        <f>IF(C91="","",VLOOKUP(C91,'Tabela Nutricional'!A:AD,27,0)*D91)</f>
        <v/>
      </c>
      <c r="AC91" s="234" t="str">
        <f>IF(C91="","",VLOOKUP(C91,'Tabela Nutricional'!A:AD,28,0)*D91)</f>
        <v/>
      </c>
      <c r="AD91" s="237" t="str">
        <f>IF(C91="","",VLOOKUP(C91,'Tabela Nutricional'!A:AD,29,0)*D91)</f>
        <v/>
      </c>
      <c r="AE91" s="234" t="str">
        <f>IF(C91="","",VLOOKUP(C91,'Tabela Nutricional'!A:AD,30,0)*D91)</f>
        <v/>
      </c>
      <c r="AF91" s="214"/>
      <c r="AG91" s="90"/>
      <c r="AH91" s="108"/>
      <c r="AI91" s="108"/>
      <c r="AJ91" s="89"/>
      <c r="AK91" s="89"/>
      <c r="AL91" s="99"/>
      <c r="AM91" s="99"/>
      <c r="AN91" s="89"/>
      <c r="AO91" s="89"/>
      <c r="AP91" s="89"/>
      <c r="AQ91" s="99"/>
      <c r="AR91" s="382"/>
      <c r="AS91" s="382"/>
      <c r="AT91" s="382"/>
      <c r="AU91" s="396"/>
      <c r="AV91" s="89"/>
      <c r="AW91" s="89"/>
      <c r="AX91" s="89"/>
    </row>
    <row r="92" spans="1:50" ht="12.75" customHeight="1">
      <c r="A92" s="90"/>
      <c r="B92" s="214"/>
      <c r="C92" s="356"/>
      <c r="D92" s="236"/>
      <c r="E92" s="231" t="str">
        <f t="shared" si="72"/>
        <v/>
      </c>
      <c r="F92" s="238" t="str">
        <f t="shared" si="73"/>
        <v/>
      </c>
      <c r="G92" s="233" t="str">
        <f t="shared" si="74"/>
        <v/>
      </c>
      <c r="H92" s="238" t="str">
        <f t="shared" si="75"/>
        <v/>
      </c>
      <c r="I92" s="233" t="str">
        <f t="shared" si="76"/>
        <v/>
      </c>
      <c r="J92" s="238" t="str">
        <f t="shared" si="77"/>
        <v/>
      </c>
      <c r="K92" s="233" t="str">
        <f t="shared" si="78"/>
        <v/>
      </c>
      <c r="L92" s="237" t="str">
        <f t="shared" si="79"/>
        <v/>
      </c>
      <c r="M92" s="234" t="str">
        <f>IF(C92="","",VLOOKUP(C92,'Tabela Nutricional'!A:AD,10,0)*D92)</f>
        <v/>
      </c>
      <c r="N92" s="237" t="str">
        <f>IF(C92="","",VLOOKUP(C92,'Tabela Nutricional'!A:AD,11,0)*D92)</f>
        <v/>
      </c>
      <c r="O92" s="234" t="str">
        <f>IF(C92="","",VLOOKUP(C92,'Tabela Nutricional'!A:AD,12,0)*D92)</f>
        <v/>
      </c>
      <c r="P92" s="237" t="str">
        <f>IF(C92="","",VLOOKUP(C92,'Tabela Nutricional'!A:AD,13,0)*D92)</f>
        <v/>
      </c>
      <c r="Q92" s="234" t="str">
        <f>IF(C92="","",VLOOKUP(C92,'Tabela Nutricional'!A:AD,14,0)*D92)</f>
        <v/>
      </c>
      <c r="R92" s="237" t="str">
        <f>IF(C92="","",VLOOKUP(C92,'Tabela Nutricional'!A:AD,15,0)*D92)</f>
        <v/>
      </c>
      <c r="S92" s="234" t="str">
        <f>IF(C92="","",VLOOKUP(C92,'Tabela Nutricional'!A:AD,16,0)*D92)</f>
        <v/>
      </c>
      <c r="T92" s="237" t="str">
        <f>IF(C92="","",VLOOKUP(C92,'Tabela Nutricional'!A:AD,17,0)*D92)</f>
        <v/>
      </c>
      <c r="U92" s="234" t="str">
        <f>IF(C92="","",VLOOKUP(C92,'Tabela Nutricional'!A:AD,18,0)*D92)</f>
        <v/>
      </c>
      <c r="V92" s="237" t="str">
        <f>IF(C92="","",VLOOKUP(C92,'Tabela Nutricional'!A:AD,21,0)*D92)</f>
        <v/>
      </c>
      <c r="W92" s="234" t="str">
        <f>IF(C92="","",VLOOKUP(C92,'Tabela Nutricional'!A:AD,22,0)*D92)</f>
        <v/>
      </c>
      <c r="X92" s="237" t="str">
        <f>IF(C92="","",VLOOKUP(C92,'Tabela Nutricional'!A:AD,23,0)*D92)</f>
        <v/>
      </c>
      <c r="Y92" s="234" t="str">
        <f>IF(C92="","",VLOOKUP(C92,'Tabela Nutricional'!A:AD,24,0)*D92)</f>
        <v/>
      </c>
      <c r="Z92" s="237" t="str">
        <f>IF(C92="","",VLOOKUP(C92,'Tabela Nutricional'!A:AD,25,0)*D92)</f>
        <v/>
      </c>
      <c r="AA92" s="234" t="str">
        <f>IF(C92="","",VLOOKUP(C92,'Tabela Nutricional'!A:AD,26,0)*D92)</f>
        <v/>
      </c>
      <c r="AB92" s="237" t="str">
        <f>IF(C92="","",VLOOKUP(C92,'Tabela Nutricional'!A:AD,27,0)*D92)</f>
        <v/>
      </c>
      <c r="AC92" s="234" t="str">
        <f>IF(C92="","",VLOOKUP(C92,'Tabela Nutricional'!A:AD,28,0)*D92)</f>
        <v/>
      </c>
      <c r="AD92" s="237" t="str">
        <f>IF(C92="","",VLOOKUP(C92,'Tabela Nutricional'!A:AD,29,0)*D92)</f>
        <v/>
      </c>
      <c r="AE92" s="234" t="str">
        <f>IF(C92="","",VLOOKUP(C92,'Tabela Nutricional'!A:AD,30,0)*D92)</f>
        <v/>
      </c>
      <c r="AF92" s="214"/>
      <c r="AG92" s="92"/>
      <c r="AH92" s="108"/>
      <c r="AI92" s="108"/>
      <c r="AJ92" s="89"/>
      <c r="AK92" s="89"/>
      <c r="AL92" s="99"/>
      <c r="AM92" s="99"/>
      <c r="AN92" s="89"/>
      <c r="AO92" s="89"/>
      <c r="AP92" s="89"/>
      <c r="AQ92" s="99"/>
      <c r="AR92" s="382"/>
      <c r="AS92" s="382"/>
      <c r="AT92" s="382"/>
      <c r="AU92" s="396"/>
      <c r="AV92" s="89"/>
      <c r="AW92" s="89"/>
      <c r="AX92" s="89"/>
    </row>
    <row r="93" spans="1:50" ht="12.75" customHeight="1">
      <c r="A93" s="90"/>
      <c r="B93" s="214"/>
      <c r="C93" s="375"/>
      <c r="D93" s="236"/>
      <c r="E93" s="231" t="str">
        <f t="shared" si="72"/>
        <v/>
      </c>
      <c r="F93" s="238" t="str">
        <f t="shared" si="73"/>
        <v/>
      </c>
      <c r="G93" s="233" t="str">
        <f t="shared" si="74"/>
        <v/>
      </c>
      <c r="H93" s="238" t="str">
        <f t="shared" si="75"/>
        <v/>
      </c>
      <c r="I93" s="233" t="str">
        <f t="shared" si="76"/>
        <v/>
      </c>
      <c r="J93" s="238" t="str">
        <f t="shared" si="77"/>
        <v/>
      </c>
      <c r="K93" s="233" t="str">
        <f t="shared" si="78"/>
        <v/>
      </c>
      <c r="L93" s="237" t="str">
        <f t="shared" si="79"/>
        <v/>
      </c>
      <c r="M93" s="234" t="str">
        <f>IF(C93="","",VLOOKUP(C93,'Tabela Nutricional'!A:AD,10,0)*D93)</f>
        <v/>
      </c>
      <c r="N93" s="237" t="str">
        <f>IF(C93="","",VLOOKUP(C93,'Tabela Nutricional'!A:AD,11,0)*D93)</f>
        <v/>
      </c>
      <c r="O93" s="234" t="str">
        <f>IF(C93="","",VLOOKUP(C93,'Tabela Nutricional'!A:AD,12,0)*D93)</f>
        <v/>
      </c>
      <c r="P93" s="237" t="str">
        <f>IF(C93="","",VLOOKUP(C93,'Tabela Nutricional'!A:AD,13,0)*D93)</f>
        <v/>
      </c>
      <c r="Q93" s="234" t="str">
        <f>IF(C93="","",VLOOKUP(C93,'Tabela Nutricional'!A:AD,14,0)*D93)</f>
        <v/>
      </c>
      <c r="R93" s="237" t="str">
        <f>IF(C93="","",VLOOKUP(C93,'Tabela Nutricional'!A:AD,15,0)*D93)</f>
        <v/>
      </c>
      <c r="S93" s="234" t="str">
        <f>IF(C93="","",VLOOKUP(C93,'Tabela Nutricional'!A:AD,16,0)*D93)</f>
        <v/>
      </c>
      <c r="T93" s="237" t="str">
        <f>IF(C93="","",VLOOKUP(C93,'Tabela Nutricional'!A:AD,17,0)*D93)</f>
        <v/>
      </c>
      <c r="U93" s="234" t="str">
        <f>IF(C93="","",VLOOKUP(C93,'Tabela Nutricional'!A:AD,18,0)*D93)</f>
        <v/>
      </c>
      <c r="V93" s="237" t="str">
        <f>IF(C93="","",VLOOKUP(C93,'Tabela Nutricional'!A:AD,21,0)*D93)</f>
        <v/>
      </c>
      <c r="W93" s="234" t="str">
        <f>IF(C93="","",VLOOKUP(C93,'Tabela Nutricional'!A:AD,22,0)*D93)</f>
        <v/>
      </c>
      <c r="X93" s="237" t="str">
        <f>IF(C93="","",VLOOKUP(C93,'Tabela Nutricional'!A:AD,23,0)*D93)</f>
        <v/>
      </c>
      <c r="Y93" s="234" t="str">
        <f>IF(C93="","",VLOOKUP(C93,'Tabela Nutricional'!A:AD,24,0)*D93)</f>
        <v/>
      </c>
      <c r="Z93" s="237" t="str">
        <f>IF(C93="","",VLOOKUP(C93,'Tabela Nutricional'!A:AD,25,0)*D93)</f>
        <v/>
      </c>
      <c r="AA93" s="234" t="str">
        <f>IF(C93="","",VLOOKUP(C93,'Tabela Nutricional'!A:AD,26,0)*D93)</f>
        <v/>
      </c>
      <c r="AB93" s="237" t="str">
        <f>IF(C93="","",VLOOKUP(C93,'Tabela Nutricional'!A:AD,27,0)*D93)</f>
        <v/>
      </c>
      <c r="AC93" s="234" t="str">
        <f>IF(C93="","",VLOOKUP(C93,'Tabela Nutricional'!A:AD,28,0)*D93)</f>
        <v/>
      </c>
      <c r="AD93" s="237" t="str">
        <f>IF(C93="","",VLOOKUP(C93,'Tabela Nutricional'!A:AD,29,0)*D93)</f>
        <v/>
      </c>
      <c r="AE93" s="234" t="str">
        <f>IF(C93="","",VLOOKUP(C93,'Tabela Nutricional'!A:AD,30,0)*D93)</f>
        <v/>
      </c>
      <c r="AF93" s="214"/>
      <c r="AG93" s="91"/>
      <c r="AH93" s="108"/>
      <c r="AI93" s="108"/>
      <c r="AJ93" s="89"/>
      <c r="AK93" s="89"/>
      <c r="AL93" s="99"/>
      <c r="AM93" s="99"/>
      <c r="AN93" s="89"/>
      <c r="AO93" s="89"/>
      <c r="AP93" s="89"/>
      <c r="AQ93" s="99"/>
      <c r="AR93" s="382"/>
      <c r="AS93" s="382"/>
      <c r="AT93" s="382"/>
      <c r="AU93" s="396"/>
      <c r="AV93" s="89"/>
      <c r="AW93" s="89"/>
      <c r="AX93" s="89"/>
    </row>
    <row r="94" spans="1:50" ht="12.75" customHeight="1">
      <c r="A94" s="90"/>
      <c r="B94" s="214"/>
      <c r="C94" s="376" t="s">
        <v>27</v>
      </c>
      <c r="D94" s="216"/>
      <c r="E94" s="217" t="s">
        <v>29</v>
      </c>
      <c r="F94" s="218">
        <f t="shared" ref="F94:AE94" si="80">SUM(F84:F93)</f>
        <v>0</v>
      </c>
      <c r="G94" s="219">
        <f t="shared" si="80"/>
        <v>0</v>
      </c>
      <c r="H94" s="220">
        <f t="shared" si="80"/>
        <v>0</v>
      </c>
      <c r="I94" s="221">
        <f t="shared" si="80"/>
        <v>0</v>
      </c>
      <c r="J94" s="222">
        <f t="shared" si="80"/>
        <v>0</v>
      </c>
      <c r="K94" s="223">
        <f t="shared" si="80"/>
        <v>0</v>
      </c>
      <c r="L94" s="224">
        <f t="shared" si="80"/>
        <v>0</v>
      </c>
      <c r="M94" s="225">
        <f t="shared" si="80"/>
        <v>0</v>
      </c>
      <c r="N94" s="225">
        <f t="shared" si="80"/>
        <v>0</v>
      </c>
      <c r="O94" s="225">
        <f t="shared" si="80"/>
        <v>0</v>
      </c>
      <c r="P94" s="225">
        <f t="shared" si="80"/>
        <v>0</v>
      </c>
      <c r="Q94" s="225">
        <f t="shared" si="80"/>
        <v>0</v>
      </c>
      <c r="R94" s="225">
        <f t="shared" si="80"/>
        <v>0</v>
      </c>
      <c r="S94" s="225">
        <f t="shared" si="80"/>
        <v>0</v>
      </c>
      <c r="T94" s="225">
        <f t="shared" si="80"/>
        <v>0</v>
      </c>
      <c r="U94" s="225">
        <f t="shared" si="80"/>
        <v>0</v>
      </c>
      <c r="V94" s="225">
        <f t="shared" si="80"/>
        <v>0</v>
      </c>
      <c r="W94" s="225">
        <f t="shared" si="80"/>
        <v>0</v>
      </c>
      <c r="X94" s="225">
        <f t="shared" si="80"/>
        <v>0</v>
      </c>
      <c r="Y94" s="225">
        <f t="shared" si="80"/>
        <v>0</v>
      </c>
      <c r="Z94" s="225">
        <f t="shared" si="80"/>
        <v>0</v>
      </c>
      <c r="AA94" s="225">
        <f t="shared" si="80"/>
        <v>0</v>
      </c>
      <c r="AB94" s="225">
        <f t="shared" si="80"/>
        <v>0</v>
      </c>
      <c r="AC94" s="225">
        <f t="shared" si="80"/>
        <v>0</v>
      </c>
      <c r="AD94" s="225">
        <f t="shared" si="80"/>
        <v>0</v>
      </c>
      <c r="AE94" s="225">
        <f t="shared" si="80"/>
        <v>0</v>
      </c>
      <c r="AF94" s="214"/>
      <c r="AG94" s="91"/>
      <c r="AH94" s="108"/>
      <c r="AI94" s="108"/>
      <c r="AJ94" s="89"/>
      <c r="AK94" s="89"/>
      <c r="AL94" s="99"/>
      <c r="AM94" s="99"/>
      <c r="AN94" s="89"/>
      <c r="AO94" s="89"/>
      <c r="AP94" s="89"/>
      <c r="AQ94" s="99"/>
      <c r="AR94" s="382"/>
      <c r="AS94" s="382"/>
      <c r="AT94" s="382"/>
      <c r="AU94" s="396"/>
      <c r="AV94" s="89"/>
      <c r="AW94" s="89"/>
      <c r="AX94" s="89"/>
    </row>
    <row r="95" spans="1:50" ht="12.75" customHeight="1">
      <c r="A95" s="90"/>
      <c r="B95" s="214"/>
      <c r="C95" s="377">
        <f>SUM(F95:K95)</f>
        <v>0</v>
      </c>
      <c r="D95" s="216"/>
      <c r="E95" s="217" t="s">
        <v>30</v>
      </c>
      <c r="F95" s="218">
        <f t="shared" ref="F95:H95" si="81">F94*4</f>
        <v>0</v>
      </c>
      <c r="G95" s="219">
        <f t="shared" si="81"/>
        <v>0</v>
      </c>
      <c r="H95" s="220">
        <f t="shared" si="81"/>
        <v>0</v>
      </c>
      <c r="I95" s="221">
        <f t="shared" ref="I95:K95" si="82">I94*9</f>
        <v>0</v>
      </c>
      <c r="J95" s="222">
        <f t="shared" si="82"/>
        <v>0</v>
      </c>
      <c r="K95" s="223">
        <f t="shared" si="82"/>
        <v>0</v>
      </c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14"/>
      <c r="AG95" s="91"/>
      <c r="AH95" s="108"/>
      <c r="AI95" s="108"/>
      <c r="AJ95" s="89"/>
      <c r="AK95" s="89"/>
      <c r="AL95" s="99"/>
      <c r="AM95" s="99"/>
      <c r="AN95" s="89"/>
      <c r="AO95" s="89"/>
      <c r="AP95" s="89"/>
      <c r="AQ95" s="99"/>
      <c r="AR95" s="382"/>
      <c r="AS95" s="382"/>
      <c r="AT95" s="382"/>
      <c r="AU95" s="396"/>
      <c r="AV95" s="89"/>
      <c r="AW95" s="89"/>
      <c r="AX95" s="89"/>
    </row>
    <row r="96" spans="1:50" ht="12.75" customHeight="1">
      <c r="A96" s="90"/>
      <c r="B96" s="214"/>
      <c r="C96" s="378"/>
      <c r="D96" s="318"/>
      <c r="E96" s="227"/>
      <c r="F96" s="228"/>
      <c r="G96" s="229"/>
      <c r="H96" s="228"/>
      <c r="I96" s="228"/>
      <c r="J96" s="228"/>
      <c r="K96" s="228"/>
      <c r="L96" s="230"/>
      <c r="M96" s="230"/>
      <c r="N96" s="230"/>
      <c r="O96" s="230"/>
      <c r="P96" s="230"/>
      <c r="Q96" s="230"/>
      <c r="R96" s="230"/>
      <c r="S96" s="230"/>
      <c r="T96" s="230"/>
      <c r="U96" s="230"/>
      <c r="V96" s="230"/>
      <c r="W96" s="230"/>
      <c r="X96" s="230"/>
      <c r="Y96" s="230"/>
      <c r="Z96" s="230"/>
      <c r="AA96" s="230"/>
      <c r="AB96" s="230"/>
      <c r="AC96" s="230"/>
      <c r="AD96" s="230"/>
      <c r="AE96" s="230"/>
      <c r="AF96" s="214"/>
      <c r="AG96" s="91"/>
      <c r="AH96" s="108"/>
      <c r="AI96" s="108"/>
      <c r="AJ96" s="89"/>
      <c r="AK96" s="89"/>
      <c r="AL96" s="99"/>
      <c r="AM96" s="99"/>
      <c r="AN96" s="89"/>
      <c r="AO96" s="89"/>
      <c r="AP96" s="89"/>
      <c r="AQ96" s="99"/>
      <c r="AR96" s="382"/>
      <c r="AS96" s="382"/>
      <c r="AT96" s="382"/>
      <c r="AU96" s="396"/>
      <c r="AV96" s="89"/>
      <c r="AW96" s="89"/>
      <c r="AX96" s="89"/>
    </row>
    <row r="97" spans="1:50" ht="12.75" customHeight="1">
      <c r="A97" s="81"/>
      <c r="B97" s="81"/>
      <c r="C97" s="372"/>
      <c r="D97" s="82"/>
      <c r="E97" s="87"/>
      <c r="F97" s="83"/>
      <c r="G97" s="84"/>
      <c r="H97" s="85"/>
      <c r="I97" s="86"/>
      <c r="J97" s="86"/>
      <c r="K97" s="86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81"/>
      <c r="AG97" s="88"/>
      <c r="AH97" s="108"/>
      <c r="AI97" s="108"/>
      <c r="AJ97" s="89"/>
      <c r="AK97" s="89"/>
      <c r="AL97" s="99"/>
      <c r="AM97" s="99"/>
      <c r="AN97" s="89"/>
      <c r="AO97" s="89"/>
      <c r="AP97" s="89"/>
      <c r="AQ97" s="99"/>
      <c r="AR97" s="382"/>
      <c r="AS97" s="382"/>
      <c r="AT97" s="382"/>
      <c r="AU97" s="396"/>
      <c r="AV97" s="89"/>
      <c r="AW97" s="89"/>
      <c r="AX97" s="89"/>
    </row>
    <row r="98" spans="1:50" ht="12.75" customHeight="1">
      <c r="A98" s="81"/>
      <c r="B98" s="200"/>
      <c r="C98" s="373"/>
      <c r="D98" s="340">
        <v>7</v>
      </c>
      <c r="E98" s="307"/>
      <c r="F98" s="303"/>
      <c r="G98" s="303"/>
      <c r="H98" s="303"/>
      <c r="I98" s="303"/>
      <c r="J98" s="303"/>
      <c r="K98" s="304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2" t="s">
        <v>2786</v>
      </c>
      <c r="W98" s="202" t="s">
        <v>2786</v>
      </c>
      <c r="X98" s="202" t="s">
        <v>2786</v>
      </c>
      <c r="Y98" s="202" t="s">
        <v>2786</v>
      </c>
      <c r="Z98" s="202" t="s">
        <v>2786</v>
      </c>
      <c r="AA98" s="202" t="s">
        <v>2786</v>
      </c>
      <c r="AB98" s="201"/>
      <c r="AC98" s="202" t="s">
        <v>2786</v>
      </c>
      <c r="AD98" s="202" t="s">
        <v>2786</v>
      </c>
      <c r="AE98" s="202" t="s">
        <v>2786</v>
      </c>
      <c r="AF98" s="200"/>
      <c r="AG98" s="81"/>
      <c r="AH98" s="108"/>
      <c r="AI98" s="108"/>
      <c r="AJ98" s="89"/>
      <c r="AK98" s="89"/>
      <c r="AL98" s="99"/>
      <c r="AM98" s="99"/>
      <c r="AN98" s="89"/>
      <c r="AO98" s="89"/>
      <c r="AP98" s="89"/>
      <c r="AQ98" s="99"/>
      <c r="AR98" s="382"/>
      <c r="AS98" s="382"/>
      <c r="AT98" s="382"/>
      <c r="AU98" s="396"/>
      <c r="AV98" s="89"/>
      <c r="AW98" s="89"/>
      <c r="AX98" s="89"/>
    </row>
    <row r="99" spans="1:50" ht="12.75" customHeight="1">
      <c r="A99" s="81"/>
      <c r="B99" s="203"/>
      <c r="C99" s="374" t="s">
        <v>5</v>
      </c>
      <c r="D99" s="204" t="s">
        <v>6</v>
      </c>
      <c r="E99" s="205" t="s">
        <v>7</v>
      </c>
      <c r="F99" s="206" t="s">
        <v>8</v>
      </c>
      <c r="G99" s="207" t="s">
        <v>9</v>
      </c>
      <c r="H99" s="208" t="s">
        <v>10</v>
      </c>
      <c r="I99" s="209" t="s">
        <v>11</v>
      </c>
      <c r="J99" s="210" t="s">
        <v>13</v>
      </c>
      <c r="K99" s="211" t="s">
        <v>12</v>
      </c>
      <c r="L99" s="212" t="s">
        <v>767</v>
      </c>
      <c r="M99" s="202" t="s">
        <v>792</v>
      </c>
      <c r="N99" s="202" t="s">
        <v>791</v>
      </c>
      <c r="O99" s="202" t="s">
        <v>2777</v>
      </c>
      <c r="P99" s="202" t="s">
        <v>2778</v>
      </c>
      <c r="Q99" s="202" t="s">
        <v>793</v>
      </c>
      <c r="R99" s="202" t="s">
        <v>794</v>
      </c>
      <c r="S99" s="202" t="s">
        <v>799</v>
      </c>
      <c r="T99" s="202" t="s">
        <v>2782</v>
      </c>
      <c r="U99" s="202" t="s">
        <v>795</v>
      </c>
      <c r="V99" s="202" t="s">
        <v>2783</v>
      </c>
      <c r="W99" s="202" t="s">
        <v>2779</v>
      </c>
      <c r="X99" s="202" t="s">
        <v>2780</v>
      </c>
      <c r="Y99" s="202" t="s">
        <v>796</v>
      </c>
      <c r="Z99" s="202" t="s">
        <v>797</v>
      </c>
      <c r="AA99" s="202" t="s">
        <v>798</v>
      </c>
      <c r="AB99" s="202" t="s">
        <v>2776</v>
      </c>
      <c r="AC99" s="202" t="s">
        <v>2784</v>
      </c>
      <c r="AD99" s="202" t="s">
        <v>2785</v>
      </c>
      <c r="AE99" s="202" t="s">
        <v>2781</v>
      </c>
      <c r="AF99" s="213"/>
      <c r="AG99" s="183"/>
      <c r="AH99" s="108"/>
      <c r="AI99" s="108"/>
      <c r="AJ99" s="89"/>
      <c r="AK99" s="89"/>
      <c r="AL99" s="99"/>
      <c r="AM99" s="99"/>
      <c r="AN99" s="89"/>
      <c r="AO99" s="89"/>
      <c r="AP99" s="89"/>
      <c r="AQ99" s="99"/>
      <c r="AR99" s="382"/>
      <c r="AS99" s="382"/>
      <c r="AT99" s="382"/>
      <c r="AU99" s="396"/>
      <c r="AV99" s="89"/>
      <c r="AW99" s="89"/>
      <c r="AX99" s="89"/>
    </row>
    <row r="100" spans="1:50" ht="12.75" customHeight="1">
      <c r="A100" s="89"/>
      <c r="B100" s="214"/>
      <c r="C100" s="232"/>
      <c r="D100" s="235"/>
      <c r="E100" s="231" t="str">
        <f t="shared" ref="E100:E109" si="83">IF(C100="","",VLOOKUP(C100,Nutr,2,0))</f>
        <v/>
      </c>
      <c r="F100" s="238" t="str">
        <f t="shared" ref="F100:F109" si="84">IF(C100="","",VLOOKUP(C100,Nutr,3,0)*D100)</f>
        <v/>
      </c>
      <c r="G100" s="233" t="str">
        <f t="shared" ref="G100:G109" si="85">IF(C100="","",VLOOKUP(C100,Nutr,4,0)*D100)</f>
        <v/>
      </c>
      <c r="H100" s="238" t="str">
        <f t="shared" ref="H100:H109" si="86">IF(C100="","",VLOOKUP(C100,Nutr,5,0)*D100)</f>
        <v/>
      </c>
      <c r="I100" s="233" t="str">
        <f t="shared" ref="I100:I109" si="87">IF(C100="","",VLOOKUP(C100,Nutr,6,0)*D100)</f>
        <v/>
      </c>
      <c r="J100" s="238" t="str">
        <f t="shared" ref="J100:J109" si="88">IF(C100="","",VLOOKUP(C100,Nutr,7,0)*D100)</f>
        <v/>
      </c>
      <c r="K100" s="233" t="str">
        <f t="shared" ref="K100:K109" si="89">IF(C100="","",VLOOKUP(C100,Nutr,8,0)*D100)</f>
        <v/>
      </c>
      <c r="L100" s="237" t="str">
        <f>IF(C100="","",VLOOKUP(C100,Nutr,9,0)*D100)</f>
        <v/>
      </c>
      <c r="M100" s="234" t="str">
        <f>IF(C100="","",VLOOKUP(C100,'Tabela Nutricional'!A:AD,10,0)*D100)</f>
        <v/>
      </c>
      <c r="N100" s="237" t="str">
        <f>IF(C100="","",VLOOKUP(C100,'Tabela Nutricional'!A:AD,11,0)*D100)</f>
        <v/>
      </c>
      <c r="O100" s="234" t="str">
        <f>IF(C100="","",VLOOKUP(C100,'Tabela Nutricional'!A:AD,12,0)*D100)</f>
        <v/>
      </c>
      <c r="P100" s="237" t="str">
        <f>IF(C100="","",VLOOKUP(C100,'Tabela Nutricional'!A:AD,13,0)*D100)</f>
        <v/>
      </c>
      <c r="Q100" s="234" t="str">
        <f>IF(C100="","",VLOOKUP(C100,'Tabela Nutricional'!A:AD,14,0)*D100)</f>
        <v/>
      </c>
      <c r="R100" s="237" t="str">
        <f>IF(C100="","",VLOOKUP(C100,'Tabela Nutricional'!A:AD,15,0)*D100)</f>
        <v/>
      </c>
      <c r="S100" s="234" t="str">
        <f>IF(C100="","",VLOOKUP(C100,'Tabela Nutricional'!A:AD,16,0)*D100)</f>
        <v/>
      </c>
      <c r="T100" s="237" t="str">
        <f>IF(C100="","",VLOOKUP(C100,'Tabela Nutricional'!A:AD,17,0)*D100)</f>
        <v/>
      </c>
      <c r="U100" s="234" t="str">
        <f>IF(C100="","",VLOOKUP(C100,'Tabela Nutricional'!A:AD,18,0)*D100)</f>
        <v/>
      </c>
      <c r="V100" s="237" t="str">
        <f>IF(C100="","",VLOOKUP(C100,'Tabela Nutricional'!A:AD,21,0)*D100)</f>
        <v/>
      </c>
      <c r="W100" s="234" t="str">
        <f>IF(C100="","",VLOOKUP(C100,'Tabela Nutricional'!A:AD,22,0)*D100)</f>
        <v/>
      </c>
      <c r="X100" s="237" t="str">
        <f>IF(C100="","",VLOOKUP(C100,'Tabela Nutricional'!A:AD,23,0)*D100)</f>
        <v/>
      </c>
      <c r="Y100" s="234" t="str">
        <f>IF(C100="","",VLOOKUP(C100,'Tabela Nutricional'!A:AD,24,0)*D100)</f>
        <v/>
      </c>
      <c r="Z100" s="237" t="str">
        <f>IF(C100="","",VLOOKUP(C100,'Tabela Nutricional'!A:AD,25,0)*D100)</f>
        <v/>
      </c>
      <c r="AA100" s="234" t="str">
        <f>IF(C100="","",VLOOKUP(C100,'Tabela Nutricional'!A:AD,26,0)*D100)</f>
        <v/>
      </c>
      <c r="AB100" s="237" t="str">
        <f>IF(C100="","",VLOOKUP(C100,'Tabela Nutricional'!A:AD,27,0)*D100)</f>
        <v/>
      </c>
      <c r="AC100" s="234" t="str">
        <f>IF(C100="","",VLOOKUP(C100,'Tabela Nutricional'!A:AD,28,0)*D100)</f>
        <v/>
      </c>
      <c r="AD100" s="237" t="str">
        <f>IF(C100="","",VLOOKUP(C100,'Tabela Nutricional'!A:AD,29,0)*D100)</f>
        <v/>
      </c>
      <c r="AE100" s="234" t="str">
        <f>IF(C100="","",VLOOKUP(C100,'Tabela Nutricional'!A:AD,30,0)*D100)</f>
        <v/>
      </c>
      <c r="AF100" s="214"/>
      <c r="AG100" s="90"/>
      <c r="AH100" s="108"/>
      <c r="AI100" s="108"/>
      <c r="AJ100" s="89"/>
      <c r="AK100" s="89"/>
      <c r="AL100" s="99"/>
      <c r="AM100" s="99"/>
      <c r="AN100" s="89"/>
      <c r="AO100" s="89"/>
      <c r="AP100" s="89"/>
      <c r="AQ100" s="99"/>
      <c r="AR100" s="382"/>
      <c r="AS100" s="382"/>
      <c r="AT100" s="382"/>
      <c r="AU100" s="396"/>
      <c r="AV100" s="89"/>
      <c r="AW100" s="89"/>
      <c r="AX100" s="89"/>
    </row>
    <row r="101" spans="1:50" ht="12.75" customHeight="1">
      <c r="A101" s="89"/>
      <c r="B101" s="214"/>
      <c r="C101" s="232"/>
      <c r="D101" s="235"/>
      <c r="E101" s="231" t="str">
        <f t="shared" si="83"/>
        <v/>
      </c>
      <c r="F101" s="238" t="str">
        <f t="shared" si="84"/>
        <v/>
      </c>
      <c r="G101" s="233" t="str">
        <f t="shared" si="85"/>
        <v/>
      </c>
      <c r="H101" s="238" t="str">
        <f t="shared" si="86"/>
        <v/>
      </c>
      <c r="I101" s="233" t="str">
        <f t="shared" si="87"/>
        <v/>
      </c>
      <c r="J101" s="238" t="str">
        <f t="shared" si="88"/>
        <v/>
      </c>
      <c r="K101" s="233" t="str">
        <f t="shared" si="89"/>
        <v/>
      </c>
      <c r="L101" s="237" t="str">
        <f t="shared" ref="L101:L109" si="90">IF(C101="","",VLOOKUP(C101,Nutr,9,0)*D101)</f>
        <v/>
      </c>
      <c r="M101" s="234" t="str">
        <f>IF(C101="","",VLOOKUP(C101,'Tabela Nutricional'!A:AD,10,0)*D101)</f>
        <v/>
      </c>
      <c r="N101" s="237" t="str">
        <f>IF(C101="","",VLOOKUP(C101,'Tabela Nutricional'!A:AD,11,0)*D101)</f>
        <v/>
      </c>
      <c r="O101" s="234" t="str">
        <f>IF(C101="","",VLOOKUP(C101,'Tabela Nutricional'!A:AD,12,0)*D101)</f>
        <v/>
      </c>
      <c r="P101" s="237" t="str">
        <f>IF(C101="","",VLOOKUP(C101,'Tabela Nutricional'!A:AD,13,0)*D101)</f>
        <v/>
      </c>
      <c r="Q101" s="234" t="str">
        <f>IF(C101="","",VLOOKUP(C101,'Tabela Nutricional'!A:AD,14,0)*D101)</f>
        <v/>
      </c>
      <c r="R101" s="237" t="str">
        <f>IF(C101="","",VLOOKUP(C101,'Tabela Nutricional'!A:AD,15,0)*D101)</f>
        <v/>
      </c>
      <c r="S101" s="234" t="str">
        <f>IF(C101="","",VLOOKUP(C101,'Tabela Nutricional'!A:AD,16,0)*D101)</f>
        <v/>
      </c>
      <c r="T101" s="237" t="str">
        <f>IF(C101="","",VLOOKUP(C101,'Tabela Nutricional'!A:AD,17,0)*D101)</f>
        <v/>
      </c>
      <c r="U101" s="234" t="str">
        <f>IF(C101="","",VLOOKUP(C101,'Tabela Nutricional'!A:AD,18,0)*D101)</f>
        <v/>
      </c>
      <c r="V101" s="237" t="str">
        <f>IF(C101="","",VLOOKUP(C101,'Tabela Nutricional'!A:AD,21,0)*D101)</f>
        <v/>
      </c>
      <c r="W101" s="234" t="str">
        <f>IF(C101="","",VLOOKUP(C101,'Tabela Nutricional'!A:AD,22,0)*D101)</f>
        <v/>
      </c>
      <c r="X101" s="237" t="str">
        <f>IF(C101="","",VLOOKUP(C101,'Tabela Nutricional'!A:AD,23,0)*D101)</f>
        <v/>
      </c>
      <c r="Y101" s="234" t="str">
        <f>IF(C101="","",VLOOKUP(C101,'Tabela Nutricional'!A:AD,24,0)*D101)</f>
        <v/>
      </c>
      <c r="Z101" s="237" t="str">
        <f>IF(C101="","",VLOOKUP(C101,'Tabela Nutricional'!A:AD,25,0)*D101)</f>
        <v/>
      </c>
      <c r="AA101" s="234" t="str">
        <f>IF(C101="","",VLOOKUP(C101,'Tabela Nutricional'!A:AD,26,0)*D101)</f>
        <v/>
      </c>
      <c r="AB101" s="237" t="str">
        <f>IF(C101="","",VLOOKUP(C101,'Tabela Nutricional'!A:AD,27,0)*D101)</f>
        <v/>
      </c>
      <c r="AC101" s="234" t="str">
        <f>IF(C101="","",VLOOKUP(C101,'Tabela Nutricional'!A:AD,28,0)*D101)</f>
        <v/>
      </c>
      <c r="AD101" s="237" t="str">
        <f>IF(C101="","",VLOOKUP(C101,'Tabela Nutricional'!A:AD,29,0)*D101)</f>
        <v/>
      </c>
      <c r="AE101" s="234" t="str">
        <f>IF(C101="","",VLOOKUP(C101,'Tabela Nutricional'!A:AD,30,0)*D101)</f>
        <v/>
      </c>
      <c r="AF101" s="214"/>
      <c r="AG101" s="90"/>
      <c r="AH101" s="108"/>
      <c r="AI101" s="108"/>
      <c r="AJ101" s="89"/>
      <c r="AK101" s="89"/>
      <c r="AL101" s="99"/>
      <c r="AM101" s="99"/>
      <c r="AN101" s="89"/>
      <c r="AO101" s="89"/>
      <c r="AP101" s="89"/>
      <c r="AQ101" s="99"/>
      <c r="AR101" s="382"/>
      <c r="AS101" s="382"/>
      <c r="AT101" s="382"/>
      <c r="AU101" s="396"/>
      <c r="AV101" s="89"/>
      <c r="AW101" s="89"/>
      <c r="AX101" s="89"/>
    </row>
    <row r="102" spans="1:50" ht="12.75" customHeight="1">
      <c r="A102" s="89"/>
      <c r="B102" s="214"/>
      <c r="C102" s="232"/>
      <c r="D102" s="235"/>
      <c r="E102" s="231" t="str">
        <f t="shared" si="83"/>
        <v/>
      </c>
      <c r="F102" s="238" t="str">
        <f t="shared" si="84"/>
        <v/>
      </c>
      <c r="G102" s="233" t="str">
        <f t="shared" si="85"/>
        <v/>
      </c>
      <c r="H102" s="238" t="str">
        <f t="shared" si="86"/>
        <v/>
      </c>
      <c r="I102" s="233" t="str">
        <f t="shared" si="87"/>
        <v/>
      </c>
      <c r="J102" s="238" t="str">
        <f t="shared" si="88"/>
        <v/>
      </c>
      <c r="K102" s="233" t="str">
        <f t="shared" si="89"/>
        <v/>
      </c>
      <c r="L102" s="237" t="str">
        <f t="shared" si="90"/>
        <v/>
      </c>
      <c r="M102" s="234" t="str">
        <f>IF(C102="","",VLOOKUP(C102,'Tabela Nutricional'!A:AD,10,0)*D102)</f>
        <v/>
      </c>
      <c r="N102" s="237" t="str">
        <f>IF(C102="","",VLOOKUP(C102,'Tabela Nutricional'!A:AD,11,0)*D102)</f>
        <v/>
      </c>
      <c r="O102" s="234" t="str">
        <f>IF(C102="","",VLOOKUP(C102,'Tabela Nutricional'!A:AD,12,0)*D102)</f>
        <v/>
      </c>
      <c r="P102" s="237" t="str">
        <f>IF(C102="","",VLOOKUP(C102,'Tabela Nutricional'!A:AD,13,0)*D102)</f>
        <v/>
      </c>
      <c r="Q102" s="234" t="str">
        <f>IF(C102="","",VLOOKUP(C102,'Tabela Nutricional'!A:AD,14,0)*D102)</f>
        <v/>
      </c>
      <c r="R102" s="237" t="str">
        <f>IF(C102="","",VLOOKUP(C102,'Tabela Nutricional'!A:AD,15,0)*D102)</f>
        <v/>
      </c>
      <c r="S102" s="234" t="str">
        <f>IF(C102="","",VLOOKUP(C102,'Tabela Nutricional'!A:AD,16,0)*D102)</f>
        <v/>
      </c>
      <c r="T102" s="237" t="str">
        <f>IF(C102="","",VLOOKUP(C102,'Tabela Nutricional'!A:AD,17,0)*D102)</f>
        <v/>
      </c>
      <c r="U102" s="234" t="str">
        <f>IF(C102="","",VLOOKUP(C102,'Tabela Nutricional'!A:AD,18,0)*D102)</f>
        <v/>
      </c>
      <c r="V102" s="237" t="str">
        <f>IF(C102="","",VLOOKUP(C102,'Tabela Nutricional'!A:AD,21,0)*D102)</f>
        <v/>
      </c>
      <c r="W102" s="234" t="str">
        <f>IF(C102="","",VLOOKUP(C102,'Tabela Nutricional'!A:AD,22,0)*D102)</f>
        <v/>
      </c>
      <c r="X102" s="237" t="str">
        <f>IF(C102="","",VLOOKUP(C102,'Tabela Nutricional'!A:AD,23,0)*D102)</f>
        <v/>
      </c>
      <c r="Y102" s="234" t="str">
        <f>IF(C102="","",VLOOKUP(C102,'Tabela Nutricional'!A:AD,24,0)*D102)</f>
        <v/>
      </c>
      <c r="Z102" s="237" t="str">
        <f>IF(C102="","",VLOOKUP(C102,'Tabela Nutricional'!A:AD,25,0)*D102)</f>
        <v/>
      </c>
      <c r="AA102" s="234" t="str">
        <f>IF(C102="","",VLOOKUP(C102,'Tabela Nutricional'!A:AD,26,0)*D102)</f>
        <v/>
      </c>
      <c r="AB102" s="237" t="str">
        <f>IF(C102="","",VLOOKUP(C102,'Tabela Nutricional'!A:AD,27,0)*D102)</f>
        <v/>
      </c>
      <c r="AC102" s="234" t="str">
        <f>IF(C102="","",VLOOKUP(C102,'Tabela Nutricional'!A:AD,28,0)*D102)</f>
        <v/>
      </c>
      <c r="AD102" s="237" t="str">
        <f>IF(C102="","",VLOOKUP(C102,'Tabela Nutricional'!A:AD,29,0)*D102)</f>
        <v/>
      </c>
      <c r="AE102" s="234" t="str">
        <f>IF(C102="","",VLOOKUP(C102,'Tabela Nutricional'!A:AD,30,0)*D102)</f>
        <v/>
      </c>
      <c r="AF102" s="214"/>
      <c r="AG102" s="94"/>
      <c r="AH102" s="108"/>
      <c r="AI102" s="108"/>
      <c r="AJ102" s="89"/>
      <c r="AK102" s="89"/>
      <c r="AL102" s="99"/>
      <c r="AM102" s="99"/>
      <c r="AN102" s="89"/>
      <c r="AO102" s="89"/>
      <c r="AP102" s="89"/>
      <c r="AQ102" s="99"/>
      <c r="AR102" s="382"/>
      <c r="AS102" s="382"/>
      <c r="AT102" s="382"/>
      <c r="AU102" s="396"/>
      <c r="AV102" s="89"/>
      <c r="AW102" s="89"/>
      <c r="AX102" s="89"/>
    </row>
    <row r="103" spans="1:50" ht="12.75" customHeight="1">
      <c r="A103" s="89"/>
      <c r="B103" s="215"/>
      <c r="C103" s="356"/>
      <c r="D103" s="236"/>
      <c r="E103" s="231" t="str">
        <f t="shared" si="83"/>
        <v/>
      </c>
      <c r="F103" s="238" t="str">
        <f t="shared" si="84"/>
        <v/>
      </c>
      <c r="G103" s="233" t="str">
        <f t="shared" si="85"/>
        <v/>
      </c>
      <c r="H103" s="238" t="str">
        <f t="shared" si="86"/>
        <v/>
      </c>
      <c r="I103" s="233" t="str">
        <f t="shared" si="87"/>
        <v/>
      </c>
      <c r="J103" s="238" t="str">
        <f t="shared" si="88"/>
        <v/>
      </c>
      <c r="K103" s="233" t="str">
        <f t="shared" si="89"/>
        <v/>
      </c>
      <c r="L103" s="237" t="str">
        <f t="shared" si="90"/>
        <v/>
      </c>
      <c r="M103" s="234" t="str">
        <f>IF(C103="","",VLOOKUP(C103,'Tabela Nutricional'!A:AD,10,0)*D103)</f>
        <v/>
      </c>
      <c r="N103" s="237" t="str">
        <f>IF(C103="","",VLOOKUP(C103,'Tabela Nutricional'!A:AD,11,0)*D103)</f>
        <v/>
      </c>
      <c r="O103" s="234" t="str">
        <f>IF(C103="","",VLOOKUP(C103,'Tabela Nutricional'!A:AD,12,0)*D103)</f>
        <v/>
      </c>
      <c r="P103" s="237" t="str">
        <f>IF(C103="","",VLOOKUP(C103,'Tabela Nutricional'!A:AD,13,0)*D103)</f>
        <v/>
      </c>
      <c r="Q103" s="234" t="str">
        <f>IF(C103="","",VLOOKUP(C103,'Tabela Nutricional'!A:AD,14,0)*D103)</f>
        <v/>
      </c>
      <c r="R103" s="237" t="str">
        <f>IF(C103="","",VLOOKUP(C103,'Tabela Nutricional'!A:AD,15,0)*D103)</f>
        <v/>
      </c>
      <c r="S103" s="234" t="str">
        <f>IF(C103="","",VLOOKUP(C103,'Tabela Nutricional'!A:AD,16,0)*D103)</f>
        <v/>
      </c>
      <c r="T103" s="237" t="str">
        <f>IF(C103="","",VLOOKUP(C103,'Tabela Nutricional'!A:AD,17,0)*D103)</f>
        <v/>
      </c>
      <c r="U103" s="234" t="str">
        <f>IF(C103="","",VLOOKUP(C103,'Tabela Nutricional'!A:AD,18,0)*D103)</f>
        <v/>
      </c>
      <c r="V103" s="237" t="str">
        <f>IF(C103="","",VLOOKUP(C103,'Tabela Nutricional'!A:AD,21,0)*D103)</f>
        <v/>
      </c>
      <c r="W103" s="234" t="str">
        <f>IF(C103="","",VLOOKUP(C103,'Tabela Nutricional'!A:AD,22,0)*D103)</f>
        <v/>
      </c>
      <c r="X103" s="237" t="str">
        <f>IF(C103="","",VLOOKUP(C103,'Tabela Nutricional'!A:AD,23,0)*D103)</f>
        <v/>
      </c>
      <c r="Y103" s="234" t="str">
        <f>IF(C103="","",VLOOKUP(C103,'Tabela Nutricional'!A:AD,24,0)*D103)</f>
        <v/>
      </c>
      <c r="Z103" s="237" t="str">
        <f>IF(C103="","",VLOOKUP(C103,'Tabela Nutricional'!A:AD,25,0)*D103)</f>
        <v/>
      </c>
      <c r="AA103" s="234" t="str">
        <f>IF(C103="","",VLOOKUP(C103,'Tabela Nutricional'!A:AD,26,0)*D103)</f>
        <v/>
      </c>
      <c r="AB103" s="237" t="str">
        <f>IF(C103="","",VLOOKUP(C103,'Tabela Nutricional'!A:AD,27,0)*D103)</f>
        <v/>
      </c>
      <c r="AC103" s="234" t="str">
        <f>IF(C103="","",VLOOKUP(C103,'Tabela Nutricional'!A:AD,28,0)*D103)</f>
        <v/>
      </c>
      <c r="AD103" s="237" t="str">
        <f>IF(C103="","",VLOOKUP(C103,'Tabela Nutricional'!A:AD,29,0)*D103)</f>
        <v/>
      </c>
      <c r="AE103" s="234" t="str">
        <f>IF(C103="","",VLOOKUP(C103,'Tabela Nutricional'!A:AD,30,0)*D103)</f>
        <v/>
      </c>
      <c r="AF103" s="215"/>
      <c r="AG103" s="94"/>
      <c r="AH103" s="108"/>
      <c r="AI103" s="108"/>
      <c r="AJ103" s="89"/>
      <c r="AK103" s="89"/>
      <c r="AL103" s="99"/>
      <c r="AM103" s="99"/>
      <c r="AN103" s="89"/>
      <c r="AO103" s="89"/>
      <c r="AP103" s="89"/>
      <c r="AQ103" s="99"/>
      <c r="AR103" s="382"/>
      <c r="AS103" s="382"/>
      <c r="AT103" s="382"/>
      <c r="AU103" s="396"/>
      <c r="AV103" s="89"/>
      <c r="AW103" s="89"/>
      <c r="AX103" s="89"/>
    </row>
    <row r="104" spans="1:50" ht="12.75" customHeight="1">
      <c r="A104" s="89"/>
      <c r="B104" s="215"/>
      <c r="C104" s="356"/>
      <c r="D104" s="236"/>
      <c r="E104" s="231" t="str">
        <f t="shared" si="83"/>
        <v/>
      </c>
      <c r="F104" s="238" t="str">
        <f t="shared" si="84"/>
        <v/>
      </c>
      <c r="G104" s="233" t="str">
        <f t="shared" si="85"/>
        <v/>
      </c>
      <c r="H104" s="238" t="str">
        <f t="shared" si="86"/>
        <v/>
      </c>
      <c r="I104" s="233" t="str">
        <f t="shared" si="87"/>
        <v/>
      </c>
      <c r="J104" s="238" t="str">
        <f t="shared" si="88"/>
        <v/>
      </c>
      <c r="K104" s="233" t="str">
        <f t="shared" si="89"/>
        <v/>
      </c>
      <c r="L104" s="237" t="str">
        <f t="shared" si="90"/>
        <v/>
      </c>
      <c r="M104" s="234" t="str">
        <f>IF(C104="","",VLOOKUP(C104,'Tabela Nutricional'!A:AD,10,0)*D104)</f>
        <v/>
      </c>
      <c r="N104" s="237" t="str">
        <f>IF(C104="","",VLOOKUP(C104,'Tabela Nutricional'!A:AD,11,0)*D104)</f>
        <v/>
      </c>
      <c r="O104" s="234" t="str">
        <f>IF(C104="","",VLOOKUP(C104,'Tabela Nutricional'!A:AD,12,0)*D104)</f>
        <v/>
      </c>
      <c r="P104" s="237" t="str">
        <f>IF(C104="","",VLOOKUP(C104,'Tabela Nutricional'!A:AD,13,0)*D104)</f>
        <v/>
      </c>
      <c r="Q104" s="234" t="str">
        <f>IF(C104="","",VLOOKUP(C104,'Tabela Nutricional'!A:AD,14,0)*D104)</f>
        <v/>
      </c>
      <c r="R104" s="237" t="str">
        <f>IF(C104="","",VLOOKUP(C104,'Tabela Nutricional'!A:AD,15,0)*D104)</f>
        <v/>
      </c>
      <c r="S104" s="234" t="str">
        <f>IF(C104="","",VLOOKUP(C104,'Tabela Nutricional'!A:AD,16,0)*D104)</f>
        <v/>
      </c>
      <c r="T104" s="237" t="str">
        <f>IF(C104="","",VLOOKUP(C104,'Tabela Nutricional'!A:AD,17,0)*D104)</f>
        <v/>
      </c>
      <c r="U104" s="234" t="str">
        <f>IF(C104="","",VLOOKUP(C104,'Tabela Nutricional'!A:AD,18,0)*D104)</f>
        <v/>
      </c>
      <c r="V104" s="237" t="str">
        <f>IF(C104="","",VLOOKUP(C104,'Tabela Nutricional'!A:AD,21,0)*D104)</f>
        <v/>
      </c>
      <c r="W104" s="234" t="str">
        <f>IF(C104="","",VLOOKUP(C104,'Tabela Nutricional'!A:AD,22,0)*D104)</f>
        <v/>
      </c>
      <c r="X104" s="237" t="str">
        <f>IF(C104="","",VLOOKUP(C104,'Tabela Nutricional'!A:AD,23,0)*D104)</f>
        <v/>
      </c>
      <c r="Y104" s="234" t="str">
        <f>IF(C104="","",VLOOKUP(C104,'Tabela Nutricional'!A:AD,24,0)*D104)</f>
        <v/>
      </c>
      <c r="Z104" s="237" t="str">
        <f>IF(C104="","",VLOOKUP(C104,'Tabela Nutricional'!A:AD,25,0)*D104)</f>
        <v/>
      </c>
      <c r="AA104" s="234" t="str">
        <f>IF(C104="","",VLOOKUP(C104,'Tabela Nutricional'!A:AD,26,0)*D104)</f>
        <v/>
      </c>
      <c r="AB104" s="237" t="str">
        <f>IF(C104="","",VLOOKUP(C104,'Tabela Nutricional'!A:AD,27,0)*D104)</f>
        <v/>
      </c>
      <c r="AC104" s="234" t="str">
        <f>IF(C104="","",VLOOKUP(C104,'Tabela Nutricional'!A:AD,28,0)*D104)</f>
        <v/>
      </c>
      <c r="AD104" s="237" t="str">
        <f>IF(C104="","",VLOOKUP(C104,'Tabela Nutricional'!A:AD,29,0)*D104)</f>
        <v/>
      </c>
      <c r="AE104" s="234" t="str">
        <f>IF(C104="","",VLOOKUP(C104,'Tabela Nutricional'!A:AD,30,0)*D104)</f>
        <v/>
      </c>
      <c r="AF104" s="215"/>
      <c r="AG104" s="94"/>
      <c r="AH104" s="108"/>
      <c r="AI104" s="108"/>
      <c r="AJ104" s="89"/>
      <c r="AK104" s="89"/>
      <c r="AL104" s="99"/>
      <c r="AM104" s="99"/>
      <c r="AN104" s="89"/>
      <c r="AO104" s="89"/>
      <c r="AP104" s="89"/>
      <c r="AQ104" s="99"/>
      <c r="AR104" s="382"/>
      <c r="AS104" s="382"/>
      <c r="AT104" s="382"/>
      <c r="AU104" s="396"/>
      <c r="AV104" s="89"/>
      <c r="AW104" s="89"/>
      <c r="AX104" s="89"/>
    </row>
    <row r="105" spans="1:50" ht="12.75" customHeight="1">
      <c r="A105" s="89"/>
      <c r="B105" s="215"/>
      <c r="C105" s="356"/>
      <c r="D105" s="236"/>
      <c r="E105" s="231" t="str">
        <f t="shared" si="83"/>
        <v/>
      </c>
      <c r="F105" s="238" t="str">
        <f t="shared" si="84"/>
        <v/>
      </c>
      <c r="G105" s="233" t="str">
        <f t="shared" si="85"/>
        <v/>
      </c>
      <c r="H105" s="238" t="str">
        <f t="shared" si="86"/>
        <v/>
      </c>
      <c r="I105" s="233" t="str">
        <f t="shared" si="87"/>
        <v/>
      </c>
      <c r="J105" s="238" t="str">
        <f t="shared" si="88"/>
        <v/>
      </c>
      <c r="K105" s="233" t="str">
        <f t="shared" si="89"/>
        <v/>
      </c>
      <c r="L105" s="237" t="str">
        <f t="shared" si="90"/>
        <v/>
      </c>
      <c r="M105" s="234" t="str">
        <f>IF(C105="","",VLOOKUP(C105,'Tabela Nutricional'!A:AD,10,0)*D105)</f>
        <v/>
      </c>
      <c r="N105" s="237" t="str">
        <f>IF(C105="","",VLOOKUP(C105,'Tabela Nutricional'!A:AD,11,0)*D105)</f>
        <v/>
      </c>
      <c r="O105" s="234" t="str">
        <f>IF(C105="","",VLOOKUP(C105,'Tabela Nutricional'!A:AD,12,0)*D105)</f>
        <v/>
      </c>
      <c r="P105" s="237" t="str">
        <f>IF(C105="","",VLOOKUP(C105,'Tabela Nutricional'!A:AD,13,0)*D105)</f>
        <v/>
      </c>
      <c r="Q105" s="234" t="str">
        <f>IF(C105="","",VLOOKUP(C105,'Tabela Nutricional'!A:AD,14,0)*D105)</f>
        <v/>
      </c>
      <c r="R105" s="237" t="str">
        <f>IF(C105="","",VLOOKUP(C105,'Tabela Nutricional'!A:AD,15,0)*D105)</f>
        <v/>
      </c>
      <c r="S105" s="234" t="str">
        <f>IF(C105="","",VLOOKUP(C105,'Tabela Nutricional'!A:AD,16,0)*D105)</f>
        <v/>
      </c>
      <c r="T105" s="237" t="str">
        <f>IF(C105="","",VLOOKUP(C105,'Tabela Nutricional'!A:AD,17,0)*D105)</f>
        <v/>
      </c>
      <c r="U105" s="234" t="str">
        <f>IF(C105="","",VLOOKUP(C105,'Tabela Nutricional'!A:AD,18,0)*D105)</f>
        <v/>
      </c>
      <c r="V105" s="237" t="str">
        <f>IF(C105="","",VLOOKUP(C105,'Tabela Nutricional'!A:AD,21,0)*D105)</f>
        <v/>
      </c>
      <c r="W105" s="234" t="str">
        <f>IF(C105="","",VLOOKUP(C105,'Tabela Nutricional'!A:AD,22,0)*D105)</f>
        <v/>
      </c>
      <c r="X105" s="237" t="str">
        <f>IF(C105="","",VLOOKUP(C105,'Tabela Nutricional'!A:AD,23,0)*D105)</f>
        <v/>
      </c>
      <c r="Y105" s="234" t="str">
        <f>IF(C105="","",VLOOKUP(C105,'Tabela Nutricional'!A:AD,24,0)*D105)</f>
        <v/>
      </c>
      <c r="Z105" s="237" t="str">
        <f>IF(C105="","",VLOOKUP(C105,'Tabela Nutricional'!A:AD,25,0)*D105)</f>
        <v/>
      </c>
      <c r="AA105" s="234" t="str">
        <f>IF(C105="","",VLOOKUP(C105,'Tabela Nutricional'!A:AD,26,0)*D105)</f>
        <v/>
      </c>
      <c r="AB105" s="237" t="str">
        <f>IF(C105="","",VLOOKUP(C105,'Tabela Nutricional'!A:AD,27,0)*D105)</f>
        <v/>
      </c>
      <c r="AC105" s="234" t="str">
        <f>IF(C105="","",VLOOKUP(C105,'Tabela Nutricional'!A:AD,28,0)*D105)</f>
        <v/>
      </c>
      <c r="AD105" s="237" t="str">
        <f>IF(C105="","",VLOOKUP(C105,'Tabela Nutricional'!A:AD,29,0)*D105)</f>
        <v/>
      </c>
      <c r="AE105" s="234" t="str">
        <f>IF(C105="","",VLOOKUP(C105,'Tabela Nutricional'!A:AD,30,0)*D105)</f>
        <v/>
      </c>
      <c r="AF105" s="215"/>
      <c r="AG105" s="94"/>
      <c r="AH105" s="108"/>
      <c r="AI105" s="108"/>
      <c r="AJ105" s="89"/>
      <c r="AK105" s="89"/>
      <c r="AL105" s="99"/>
      <c r="AM105" s="99"/>
      <c r="AN105" s="89"/>
      <c r="AO105" s="89"/>
      <c r="AP105" s="89"/>
      <c r="AQ105" s="99"/>
      <c r="AR105" s="382"/>
      <c r="AS105" s="382"/>
      <c r="AT105" s="382"/>
      <c r="AU105" s="396"/>
      <c r="AV105" s="89"/>
      <c r="AW105" s="89"/>
      <c r="AX105" s="89"/>
    </row>
    <row r="106" spans="1:50" ht="12.75" customHeight="1">
      <c r="A106" s="89"/>
      <c r="B106" s="214"/>
      <c r="C106" s="356"/>
      <c r="D106" s="236"/>
      <c r="E106" s="231" t="str">
        <f t="shared" si="83"/>
        <v/>
      </c>
      <c r="F106" s="238" t="str">
        <f t="shared" si="84"/>
        <v/>
      </c>
      <c r="G106" s="233" t="str">
        <f t="shared" si="85"/>
        <v/>
      </c>
      <c r="H106" s="238" t="str">
        <f t="shared" si="86"/>
        <v/>
      </c>
      <c r="I106" s="233" t="str">
        <f t="shared" si="87"/>
        <v/>
      </c>
      <c r="J106" s="238" t="str">
        <f t="shared" si="88"/>
        <v/>
      </c>
      <c r="K106" s="233" t="str">
        <f t="shared" si="89"/>
        <v/>
      </c>
      <c r="L106" s="237" t="str">
        <f t="shared" si="90"/>
        <v/>
      </c>
      <c r="M106" s="234" t="str">
        <f>IF(C106="","",VLOOKUP(C106,'Tabela Nutricional'!A:AD,10,0)*D106)</f>
        <v/>
      </c>
      <c r="N106" s="237" t="str">
        <f>IF(C106="","",VLOOKUP(C106,'Tabela Nutricional'!A:AD,11,0)*D106)</f>
        <v/>
      </c>
      <c r="O106" s="234" t="str">
        <f>IF(C106="","",VLOOKUP(C106,'Tabela Nutricional'!A:AD,12,0)*D106)</f>
        <v/>
      </c>
      <c r="P106" s="237" t="str">
        <f>IF(C106="","",VLOOKUP(C106,'Tabela Nutricional'!A:AD,13,0)*D106)</f>
        <v/>
      </c>
      <c r="Q106" s="234" t="str">
        <f>IF(C106="","",VLOOKUP(C106,'Tabela Nutricional'!A:AD,14,0)*D106)</f>
        <v/>
      </c>
      <c r="R106" s="237" t="str">
        <f>IF(C106="","",VLOOKUP(C106,'Tabela Nutricional'!A:AD,15,0)*D106)</f>
        <v/>
      </c>
      <c r="S106" s="234" t="str">
        <f>IF(C106="","",VLOOKUP(C106,'Tabela Nutricional'!A:AD,16,0)*D106)</f>
        <v/>
      </c>
      <c r="T106" s="237" t="str">
        <f>IF(C106="","",VLOOKUP(C106,'Tabela Nutricional'!A:AD,17,0)*D106)</f>
        <v/>
      </c>
      <c r="U106" s="234" t="str">
        <f>IF(C106="","",VLOOKUP(C106,'Tabela Nutricional'!A:AD,18,0)*D106)</f>
        <v/>
      </c>
      <c r="V106" s="237" t="str">
        <f>IF(C106="","",VLOOKUP(C106,'Tabela Nutricional'!A:AD,21,0)*D106)</f>
        <v/>
      </c>
      <c r="W106" s="234" t="str">
        <f>IF(C106="","",VLOOKUP(C106,'Tabela Nutricional'!A:AD,22,0)*D106)</f>
        <v/>
      </c>
      <c r="X106" s="237" t="str">
        <f>IF(C106="","",VLOOKUP(C106,'Tabela Nutricional'!A:AD,23,0)*D106)</f>
        <v/>
      </c>
      <c r="Y106" s="234" t="str">
        <f>IF(C106="","",VLOOKUP(C106,'Tabela Nutricional'!A:AD,24,0)*D106)</f>
        <v/>
      </c>
      <c r="Z106" s="237" t="str">
        <f>IF(C106="","",VLOOKUP(C106,'Tabela Nutricional'!A:AD,25,0)*D106)</f>
        <v/>
      </c>
      <c r="AA106" s="234" t="str">
        <f>IF(C106="","",VLOOKUP(C106,'Tabela Nutricional'!A:AD,26,0)*D106)</f>
        <v/>
      </c>
      <c r="AB106" s="237" t="str">
        <f>IF(C106="","",VLOOKUP(C106,'Tabela Nutricional'!A:AD,27,0)*D106)</f>
        <v/>
      </c>
      <c r="AC106" s="234" t="str">
        <f>IF(C106="","",VLOOKUP(C106,'Tabela Nutricional'!A:AD,28,0)*D106)</f>
        <v/>
      </c>
      <c r="AD106" s="237" t="str">
        <f>IF(C106="","",VLOOKUP(C106,'Tabela Nutricional'!A:AD,29,0)*D106)</f>
        <v/>
      </c>
      <c r="AE106" s="234" t="str">
        <f>IF(C106="","",VLOOKUP(C106,'Tabela Nutricional'!A:AD,30,0)*D106)</f>
        <v/>
      </c>
      <c r="AF106" s="214"/>
      <c r="AG106" s="94"/>
      <c r="AH106" s="108"/>
      <c r="AI106" s="108"/>
      <c r="AJ106" s="89"/>
      <c r="AK106" s="89"/>
      <c r="AL106" s="99"/>
      <c r="AM106" s="99"/>
      <c r="AN106" s="89"/>
      <c r="AO106" s="89"/>
      <c r="AP106" s="89"/>
      <c r="AQ106" s="99"/>
      <c r="AR106" s="382"/>
      <c r="AS106" s="382"/>
      <c r="AT106" s="382"/>
      <c r="AU106" s="396"/>
      <c r="AV106" s="89"/>
      <c r="AW106" s="89"/>
      <c r="AX106" s="89"/>
    </row>
    <row r="107" spans="1:50" ht="12.75" customHeight="1">
      <c r="A107" s="89"/>
      <c r="B107" s="214"/>
      <c r="C107" s="356"/>
      <c r="D107" s="236"/>
      <c r="E107" s="231" t="str">
        <f t="shared" si="83"/>
        <v/>
      </c>
      <c r="F107" s="238" t="str">
        <f t="shared" si="84"/>
        <v/>
      </c>
      <c r="G107" s="233" t="str">
        <f t="shared" si="85"/>
        <v/>
      </c>
      <c r="H107" s="238" t="str">
        <f t="shared" si="86"/>
        <v/>
      </c>
      <c r="I107" s="233" t="str">
        <f t="shared" si="87"/>
        <v/>
      </c>
      <c r="J107" s="238" t="str">
        <f t="shared" si="88"/>
        <v/>
      </c>
      <c r="K107" s="233" t="str">
        <f t="shared" si="89"/>
        <v/>
      </c>
      <c r="L107" s="237" t="str">
        <f t="shared" si="90"/>
        <v/>
      </c>
      <c r="M107" s="234" t="str">
        <f>IF(C107="","",VLOOKUP(C107,'Tabela Nutricional'!A:AD,10,0)*D107)</f>
        <v/>
      </c>
      <c r="N107" s="237" t="str">
        <f>IF(C107="","",VLOOKUP(C107,'Tabela Nutricional'!A:AD,11,0)*D107)</f>
        <v/>
      </c>
      <c r="O107" s="234" t="str">
        <f>IF(C107="","",VLOOKUP(C107,'Tabela Nutricional'!A:AD,12,0)*D107)</f>
        <v/>
      </c>
      <c r="P107" s="237" t="str">
        <f>IF(C107="","",VLOOKUP(C107,'Tabela Nutricional'!A:AD,13,0)*D107)</f>
        <v/>
      </c>
      <c r="Q107" s="234" t="str">
        <f>IF(C107="","",VLOOKUP(C107,'Tabela Nutricional'!A:AD,14,0)*D107)</f>
        <v/>
      </c>
      <c r="R107" s="237" t="str">
        <f>IF(C107="","",VLOOKUP(C107,'Tabela Nutricional'!A:AD,15,0)*D107)</f>
        <v/>
      </c>
      <c r="S107" s="234" t="str">
        <f>IF(C107="","",VLOOKUP(C107,'Tabela Nutricional'!A:AD,16,0)*D107)</f>
        <v/>
      </c>
      <c r="T107" s="237" t="str">
        <f>IF(C107="","",VLOOKUP(C107,'Tabela Nutricional'!A:AD,17,0)*D107)</f>
        <v/>
      </c>
      <c r="U107" s="234" t="str">
        <f>IF(C107="","",VLOOKUP(C107,'Tabela Nutricional'!A:AD,18,0)*D107)</f>
        <v/>
      </c>
      <c r="V107" s="237" t="str">
        <f>IF(C107="","",VLOOKUP(C107,'Tabela Nutricional'!A:AD,21,0)*D107)</f>
        <v/>
      </c>
      <c r="W107" s="234" t="str">
        <f>IF(C107="","",VLOOKUP(C107,'Tabela Nutricional'!A:AD,22,0)*D107)</f>
        <v/>
      </c>
      <c r="X107" s="237" t="str">
        <f>IF(C107="","",VLOOKUP(C107,'Tabela Nutricional'!A:AD,23,0)*D107)</f>
        <v/>
      </c>
      <c r="Y107" s="234" t="str">
        <f>IF(C107="","",VLOOKUP(C107,'Tabela Nutricional'!A:AD,24,0)*D107)</f>
        <v/>
      </c>
      <c r="Z107" s="237" t="str">
        <f>IF(C107="","",VLOOKUP(C107,'Tabela Nutricional'!A:AD,25,0)*D107)</f>
        <v/>
      </c>
      <c r="AA107" s="234" t="str">
        <f>IF(C107="","",VLOOKUP(C107,'Tabela Nutricional'!A:AD,26,0)*D107)</f>
        <v/>
      </c>
      <c r="AB107" s="237" t="str">
        <f>IF(C107="","",VLOOKUP(C107,'Tabela Nutricional'!A:AD,27,0)*D107)</f>
        <v/>
      </c>
      <c r="AC107" s="234" t="str">
        <f>IF(C107="","",VLOOKUP(C107,'Tabela Nutricional'!A:AD,28,0)*D107)</f>
        <v/>
      </c>
      <c r="AD107" s="237" t="str">
        <f>IF(C107="","",VLOOKUP(C107,'Tabela Nutricional'!A:AD,29,0)*D107)</f>
        <v/>
      </c>
      <c r="AE107" s="234" t="str">
        <f>IF(C107="","",VLOOKUP(C107,'Tabela Nutricional'!A:AD,30,0)*D107)</f>
        <v/>
      </c>
      <c r="AF107" s="214"/>
      <c r="AG107" s="90"/>
      <c r="AH107" s="108"/>
      <c r="AI107" s="108"/>
      <c r="AJ107" s="89"/>
      <c r="AK107" s="89"/>
      <c r="AL107" s="99"/>
      <c r="AM107" s="99"/>
      <c r="AN107" s="89"/>
      <c r="AO107" s="89"/>
      <c r="AP107" s="89"/>
      <c r="AQ107" s="99"/>
      <c r="AR107" s="382"/>
      <c r="AS107" s="382"/>
      <c r="AT107" s="382"/>
      <c r="AU107" s="396"/>
      <c r="AV107" s="89"/>
      <c r="AW107" s="89"/>
      <c r="AX107" s="89"/>
    </row>
    <row r="108" spans="1:50" ht="12.75" customHeight="1">
      <c r="A108" s="90"/>
      <c r="B108" s="214"/>
      <c r="C108" s="356"/>
      <c r="D108" s="236"/>
      <c r="E108" s="231" t="str">
        <f t="shared" si="83"/>
        <v/>
      </c>
      <c r="F108" s="238" t="str">
        <f t="shared" si="84"/>
        <v/>
      </c>
      <c r="G108" s="233" t="str">
        <f t="shared" si="85"/>
        <v/>
      </c>
      <c r="H108" s="238" t="str">
        <f t="shared" si="86"/>
        <v/>
      </c>
      <c r="I108" s="233" t="str">
        <f t="shared" si="87"/>
        <v/>
      </c>
      <c r="J108" s="238" t="str">
        <f t="shared" si="88"/>
        <v/>
      </c>
      <c r="K108" s="233" t="str">
        <f t="shared" si="89"/>
        <v/>
      </c>
      <c r="L108" s="237" t="str">
        <f t="shared" si="90"/>
        <v/>
      </c>
      <c r="M108" s="234" t="str">
        <f>IF(C108="","",VLOOKUP(C108,'Tabela Nutricional'!A:AD,10,0)*D108)</f>
        <v/>
      </c>
      <c r="N108" s="237" t="str">
        <f>IF(C108="","",VLOOKUP(C108,'Tabela Nutricional'!A:AD,11,0)*D108)</f>
        <v/>
      </c>
      <c r="O108" s="234" t="str">
        <f>IF(C108="","",VLOOKUP(C108,'Tabela Nutricional'!A:AD,12,0)*D108)</f>
        <v/>
      </c>
      <c r="P108" s="237" t="str">
        <f>IF(C108="","",VLOOKUP(C108,'Tabela Nutricional'!A:AD,13,0)*D108)</f>
        <v/>
      </c>
      <c r="Q108" s="234" t="str">
        <f>IF(C108="","",VLOOKUP(C108,'Tabela Nutricional'!A:AD,14,0)*D108)</f>
        <v/>
      </c>
      <c r="R108" s="237" t="str">
        <f>IF(C108="","",VLOOKUP(C108,'Tabela Nutricional'!A:AD,15,0)*D108)</f>
        <v/>
      </c>
      <c r="S108" s="234" t="str">
        <f>IF(C108="","",VLOOKUP(C108,'Tabela Nutricional'!A:AD,16,0)*D108)</f>
        <v/>
      </c>
      <c r="T108" s="237" t="str">
        <f>IF(C108="","",VLOOKUP(C108,'Tabela Nutricional'!A:AD,17,0)*D108)</f>
        <v/>
      </c>
      <c r="U108" s="234" t="str">
        <f>IF(C108="","",VLOOKUP(C108,'Tabela Nutricional'!A:AD,18,0)*D108)</f>
        <v/>
      </c>
      <c r="V108" s="237" t="str">
        <f>IF(C108="","",VLOOKUP(C108,'Tabela Nutricional'!A:AD,21,0)*D108)</f>
        <v/>
      </c>
      <c r="W108" s="234" t="str">
        <f>IF(C108="","",VLOOKUP(C108,'Tabela Nutricional'!A:AD,22,0)*D108)</f>
        <v/>
      </c>
      <c r="X108" s="237" t="str">
        <f>IF(C108="","",VLOOKUP(C108,'Tabela Nutricional'!A:AD,23,0)*D108)</f>
        <v/>
      </c>
      <c r="Y108" s="234" t="str">
        <f>IF(C108="","",VLOOKUP(C108,'Tabela Nutricional'!A:AD,24,0)*D108)</f>
        <v/>
      </c>
      <c r="Z108" s="237" t="str">
        <f>IF(C108="","",VLOOKUP(C108,'Tabela Nutricional'!A:AD,25,0)*D108)</f>
        <v/>
      </c>
      <c r="AA108" s="234" t="str">
        <f>IF(C108="","",VLOOKUP(C108,'Tabela Nutricional'!A:AD,26,0)*D108)</f>
        <v/>
      </c>
      <c r="AB108" s="237" t="str">
        <f>IF(C108="","",VLOOKUP(C108,'Tabela Nutricional'!A:AD,27,0)*D108)</f>
        <v/>
      </c>
      <c r="AC108" s="234" t="str">
        <f>IF(C108="","",VLOOKUP(C108,'Tabela Nutricional'!A:AD,28,0)*D108)</f>
        <v/>
      </c>
      <c r="AD108" s="237" t="str">
        <f>IF(C108="","",VLOOKUP(C108,'Tabela Nutricional'!A:AD,29,0)*D108)</f>
        <v/>
      </c>
      <c r="AE108" s="234" t="str">
        <f>IF(C108="","",VLOOKUP(C108,'Tabela Nutricional'!A:AD,30,0)*D108)</f>
        <v/>
      </c>
      <c r="AF108" s="214"/>
      <c r="AG108" s="92"/>
      <c r="AH108" s="108"/>
      <c r="AI108" s="108"/>
      <c r="AJ108" s="89"/>
      <c r="AK108" s="89"/>
      <c r="AL108" s="99"/>
      <c r="AM108" s="99"/>
      <c r="AN108" s="89"/>
      <c r="AO108" s="89"/>
      <c r="AP108" s="89"/>
      <c r="AQ108" s="99"/>
      <c r="AR108" s="382"/>
      <c r="AS108" s="382"/>
      <c r="AT108" s="382"/>
      <c r="AU108" s="396"/>
      <c r="AV108" s="89"/>
      <c r="AW108" s="89"/>
      <c r="AX108" s="89"/>
    </row>
    <row r="109" spans="1:50" ht="12.75" customHeight="1">
      <c r="A109" s="90"/>
      <c r="B109" s="214"/>
      <c r="C109" s="375"/>
      <c r="D109" s="236"/>
      <c r="E109" s="231" t="str">
        <f t="shared" si="83"/>
        <v/>
      </c>
      <c r="F109" s="238" t="str">
        <f t="shared" si="84"/>
        <v/>
      </c>
      <c r="G109" s="233" t="str">
        <f t="shared" si="85"/>
        <v/>
      </c>
      <c r="H109" s="238" t="str">
        <f t="shared" si="86"/>
        <v/>
      </c>
      <c r="I109" s="233" t="str">
        <f t="shared" si="87"/>
        <v/>
      </c>
      <c r="J109" s="238" t="str">
        <f t="shared" si="88"/>
        <v/>
      </c>
      <c r="K109" s="233" t="str">
        <f t="shared" si="89"/>
        <v/>
      </c>
      <c r="L109" s="237" t="str">
        <f t="shared" si="90"/>
        <v/>
      </c>
      <c r="M109" s="234" t="str">
        <f>IF(C109="","",VLOOKUP(C109,'Tabela Nutricional'!A:AD,10,0)*D109)</f>
        <v/>
      </c>
      <c r="N109" s="237" t="str">
        <f>IF(C109="","",VLOOKUP(C109,'Tabela Nutricional'!A:AD,11,0)*D109)</f>
        <v/>
      </c>
      <c r="O109" s="234" t="str">
        <f>IF(C109="","",VLOOKUP(C109,'Tabela Nutricional'!A:AD,12,0)*D109)</f>
        <v/>
      </c>
      <c r="P109" s="237" t="str">
        <f>IF(C109="","",VLOOKUP(C109,'Tabela Nutricional'!A:AD,13,0)*D109)</f>
        <v/>
      </c>
      <c r="Q109" s="234" t="str">
        <f>IF(C109="","",VLOOKUP(C109,'Tabela Nutricional'!A:AD,14,0)*D109)</f>
        <v/>
      </c>
      <c r="R109" s="237" t="str">
        <f>IF(C109="","",VLOOKUP(C109,'Tabela Nutricional'!A:AD,15,0)*D109)</f>
        <v/>
      </c>
      <c r="S109" s="234" t="str">
        <f>IF(C109="","",VLOOKUP(C109,'Tabela Nutricional'!A:AD,16,0)*D109)</f>
        <v/>
      </c>
      <c r="T109" s="237" t="str">
        <f>IF(C109="","",VLOOKUP(C109,'Tabela Nutricional'!A:AD,17,0)*D109)</f>
        <v/>
      </c>
      <c r="U109" s="234" t="str">
        <f>IF(C109="","",VLOOKUP(C109,'Tabela Nutricional'!A:AD,18,0)*D109)</f>
        <v/>
      </c>
      <c r="V109" s="237" t="str">
        <f>IF(C109="","",VLOOKUP(C109,'Tabela Nutricional'!A:AD,21,0)*D109)</f>
        <v/>
      </c>
      <c r="W109" s="234" t="str">
        <f>IF(C109="","",VLOOKUP(C109,'Tabela Nutricional'!A:AD,22,0)*D109)</f>
        <v/>
      </c>
      <c r="X109" s="237" t="str">
        <f>IF(C109="","",VLOOKUP(C109,'Tabela Nutricional'!A:AD,23,0)*D109)</f>
        <v/>
      </c>
      <c r="Y109" s="234" t="str">
        <f>IF(C109="","",VLOOKUP(C109,'Tabela Nutricional'!A:AD,24,0)*D109)</f>
        <v/>
      </c>
      <c r="Z109" s="237" t="str">
        <f>IF(C109="","",VLOOKUP(C109,'Tabela Nutricional'!A:AD,25,0)*D109)</f>
        <v/>
      </c>
      <c r="AA109" s="234" t="str">
        <f>IF(C109="","",VLOOKUP(C109,'Tabela Nutricional'!A:AD,26,0)*D109)</f>
        <v/>
      </c>
      <c r="AB109" s="237" t="str">
        <f>IF(C109="","",VLOOKUP(C109,'Tabela Nutricional'!A:AD,27,0)*D109)</f>
        <v/>
      </c>
      <c r="AC109" s="234" t="str">
        <f>IF(C109="","",VLOOKUP(C109,'Tabela Nutricional'!A:AD,28,0)*D109)</f>
        <v/>
      </c>
      <c r="AD109" s="237" t="str">
        <f>IF(C109="","",VLOOKUP(C109,'Tabela Nutricional'!A:AD,29,0)*D109)</f>
        <v/>
      </c>
      <c r="AE109" s="234" t="str">
        <f>IF(C109="","",VLOOKUP(C109,'Tabela Nutricional'!A:AD,30,0)*D109)</f>
        <v/>
      </c>
      <c r="AF109" s="214"/>
      <c r="AG109" s="91"/>
      <c r="AH109" s="108"/>
      <c r="AI109" s="108"/>
      <c r="AJ109" s="89"/>
      <c r="AK109" s="89"/>
      <c r="AL109" s="99"/>
      <c r="AM109" s="99"/>
      <c r="AN109" s="89"/>
      <c r="AO109" s="89"/>
      <c r="AP109" s="89"/>
      <c r="AQ109" s="99"/>
      <c r="AR109" s="382"/>
      <c r="AS109" s="382"/>
      <c r="AT109" s="382"/>
      <c r="AU109" s="396"/>
      <c r="AV109" s="89"/>
      <c r="AW109" s="89"/>
      <c r="AX109" s="89"/>
    </row>
    <row r="110" spans="1:50" ht="12.75" customHeight="1">
      <c r="A110" s="90"/>
      <c r="B110" s="214"/>
      <c r="C110" s="376" t="s">
        <v>27</v>
      </c>
      <c r="D110" s="216"/>
      <c r="E110" s="217" t="s">
        <v>29</v>
      </c>
      <c r="F110" s="218">
        <f t="shared" ref="F110:AE110" si="91">SUM(F100:F109)</f>
        <v>0</v>
      </c>
      <c r="G110" s="219">
        <f t="shared" si="91"/>
        <v>0</v>
      </c>
      <c r="H110" s="220">
        <f t="shared" si="91"/>
        <v>0</v>
      </c>
      <c r="I110" s="221">
        <f t="shared" si="91"/>
        <v>0</v>
      </c>
      <c r="J110" s="222">
        <f t="shared" si="91"/>
        <v>0</v>
      </c>
      <c r="K110" s="223">
        <f t="shared" si="91"/>
        <v>0</v>
      </c>
      <c r="L110" s="224">
        <f t="shared" si="91"/>
        <v>0</v>
      </c>
      <c r="M110" s="225">
        <f t="shared" si="91"/>
        <v>0</v>
      </c>
      <c r="N110" s="225">
        <f t="shared" si="91"/>
        <v>0</v>
      </c>
      <c r="O110" s="225">
        <f t="shared" si="91"/>
        <v>0</v>
      </c>
      <c r="P110" s="225">
        <f t="shared" si="91"/>
        <v>0</v>
      </c>
      <c r="Q110" s="225">
        <f t="shared" si="91"/>
        <v>0</v>
      </c>
      <c r="R110" s="225">
        <f t="shared" si="91"/>
        <v>0</v>
      </c>
      <c r="S110" s="225">
        <f t="shared" si="91"/>
        <v>0</v>
      </c>
      <c r="T110" s="225">
        <f t="shared" si="91"/>
        <v>0</v>
      </c>
      <c r="U110" s="225">
        <f t="shared" si="91"/>
        <v>0</v>
      </c>
      <c r="V110" s="225">
        <f t="shared" si="91"/>
        <v>0</v>
      </c>
      <c r="W110" s="225">
        <f t="shared" si="91"/>
        <v>0</v>
      </c>
      <c r="X110" s="225">
        <f t="shared" si="91"/>
        <v>0</v>
      </c>
      <c r="Y110" s="225">
        <f t="shared" si="91"/>
        <v>0</v>
      </c>
      <c r="Z110" s="225">
        <f t="shared" si="91"/>
        <v>0</v>
      </c>
      <c r="AA110" s="225">
        <f t="shared" si="91"/>
        <v>0</v>
      </c>
      <c r="AB110" s="225">
        <f t="shared" si="91"/>
        <v>0</v>
      </c>
      <c r="AC110" s="225">
        <f t="shared" si="91"/>
        <v>0</v>
      </c>
      <c r="AD110" s="225">
        <f t="shared" si="91"/>
        <v>0</v>
      </c>
      <c r="AE110" s="225">
        <f t="shared" si="91"/>
        <v>0</v>
      </c>
      <c r="AF110" s="214"/>
      <c r="AG110" s="91"/>
      <c r="AH110" s="108"/>
      <c r="AI110" s="108"/>
      <c r="AJ110" s="89"/>
      <c r="AK110" s="89"/>
      <c r="AL110" s="99"/>
      <c r="AM110" s="99"/>
      <c r="AN110" s="89"/>
      <c r="AO110" s="89"/>
      <c r="AP110" s="89"/>
      <c r="AQ110" s="99"/>
      <c r="AR110" s="382"/>
      <c r="AS110" s="382"/>
      <c r="AT110" s="382"/>
      <c r="AU110" s="396"/>
      <c r="AV110" s="89"/>
      <c r="AW110" s="89"/>
      <c r="AX110" s="89"/>
    </row>
    <row r="111" spans="1:50" ht="12.75" customHeight="1">
      <c r="A111" s="90"/>
      <c r="B111" s="214"/>
      <c r="C111" s="377">
        <f>SUM(F111:K111)</f>
        <v>0</v>
      </c>
      <c r="D111" s="216"/>
      <c r="E111" s="217" t="s">
        <v>30</v>
      </c>
      <c r="F111" s="218">
        <f t="shared" ref="F111:H111" si="92">F110*4</f>
        <v>0</v>
      </c>
      <c r="G111" s="219">
        <f t="shared" si="92"/>
        <v>0</v>
      </c>
      <c r="H111" s="220">
        <f t="shared" si="92"/>
        <v>0</v>
      </c>
      <c r="I111" s="221">
        <f t="shared" ref="I111:K111" si="93">I110*9</f>
        <v>0</v>
      </c>
      <c r="J111" s="222">
        <f t="shared" si="93"/>
        <v>0</v>
      </c>
      <c r="K111" s="223">
        <f t="shared" si="93"/>
        <v>0</v>
      </c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14"/>
      <c r="AG111" s="91"/>
      <c r="AH111" s="108"/>
      <c r="AI111" s="108"/>
      <c r="AJ111" s="89"/>
      <c r="AK111" s="89"/>
      <c r="AL111" s="99"/>
      <c r="AM111" s="99"/>
      <c r="AN111" s="89"/>
      <c r="AO111" s="89"/>
      <c r="AP111" s="89"/>
      <c r="AQ111" s="99"/>
      <c r="AR111" s="382"/>
      <c r="AS111" s="382"/>
      <c r="AT111" s="382"/>
      <c r="AU111" s="396"/>
      <c r="AV111" s="89"/>
      <c r="AW111" s="89"/>
      <c r="AX111" s="89"/>
    </row>
    <row r="112" spans="1:50" ht="12.75" customHeight="1">
      <c r="A112" s="90"/>
      <c r="B112" s="214"/>
      <c r="C112" s="378"/>
      <c r="D112" s="318"/>
      <c r="E112" s="227"/>
      <c r="F112" s="228"/>
      <c r="G112" s="229"/>
      <c r="H112" s="228"/>
      <c r="I112" s="228"/>
      <c r="J112" s="228"/>
      <c r="K112" s="228"/>
      <c r="L112" s="230"/>
      <c r="M112" s="230"/>
      <c r="N112" s="230"/>
      <c r="O112" s="230"/>
      <c r="P112" s="230"/>
      <c r="Q112" s="230"/>
      <c r="R112" s="230"/>
      <c r="S112" s="230"/>
      <c r="T112" s="230"/>
      <c r="U112" s="230"/>
      <c r="V112" s="230"/>
      <c r="W112" s="230"/>
      <c r="X112" s="230"/>
      <c r="Y112" s="230"/>
      <c r="Z112" s="230"/>
      <c r="AA112" s="230"/>
      <c r="AB112" s="230"/>
      <c r="AC112" s="230"/>
      <c r="AD112" s="230"/>
      <c r="AE112" s="230"/>
      <c r="AF112" s="214"/>
      <c r="AG112" s="91"/>
      <c r="AH112" s="108"/>
      <c r="AI112" s="108"/>
      <c r="AJ112" s="89"/>
      <c r="AK112" s="89"/>
      <c r="AL112" s="99"/>
      <c r="AM112" s="99"/>
      <c r="AN112" s="89"/>
      <c r="AO112" s="89"/>
      <c r="AP112" s="89"/>
      <c r="AQ112" s="99"/>
      <c r="AR112" s="382"/>
      <c r="AS112" s="382"/>
      <c r="AT112" s="382"/>
      <c r="AU112" s="396"/>
      <c r="AV112" s="89"/>
      <c r="AW112" s="89"/>
      <c r="AX112" s="89"/>
    </row>
    <row r="113" spans="1:50" ht="12.75" customHeight="1">
      <c r="A113" s="81"/>
      <c r="B113" s="81"/>
      <c r="C113" s="372"/>
      <c r="D113" s="82"/>
      <c r="E113" s="87"/>
      <c r="F113" s="83"/>
      <c r="G113" s="84"/>
      <c r="H113" s="85"/>
      <c r="I113" s="86"/>
      <c r="J113" s="86"/>
      <c r="K113" s="86"/>
      <c r="L113" s="139"/>
      <c r="M113" s="139"/>
      <c r="N113" s="139"/>
      <c r="O113" s="139"/>
      <c r="P113" s="139"/>
      <c r="Q113" s="139"/>
      <c r="R113" s="139"/>
      <c r="S113" s="139"/>
      <c r="T113" s="139"/>
      <c r="U113" s="139"/>
      <c r="V113" s="139"/>
      <c r="W113" s="139"/>
      <c r="X113" s="139"/>
      <c r="Y113" s="139"/>
      <c r="Z113" s="139"/>
      <c r="AA113" s="139"/>
      <c r="AB113" s="139"/>
      <c r="AC113" s="139"/>
      <c r="AD113" s="139"/>
      <c r="AE113" s="139"/>
      <c r="AF113" s="81"/>
      <c r="AG113" s="88"/>
      <c r="AH113" s="108"/>
      <c r="AI113" s="108"/>
      <c r="AJ113" s="89"/>
      <c r="AK113" s="89"/>
      <c r="AL113" s="99"/>
      <c r="AM113" s="99"/>
      <c r="AN113" s="89"/>
      <c r="AO113" s="89"/>
      <c r="AP113" s="89"/>
      <c r="AQ113" s="99"/>
      <c r="AR113" s="382"/>
      <c r="AS113" s="382"/>
      <c r="AT113" s="382"/>
      <c r="AU113" s="396"/>
      <c r="AV113" s="89"/>
      <c r="AW113" s="89"/>
      <c r="AX113" s="89"/>
    </row>
    <row r="114" spans="1:50" ht="12.75" customHeight="1">
      <c r="A114" s="81"/>
      <c r="B114" s="200"/>
      <c r="C114" s="373"/>
      <c r="D114" s="340">
        <v>8</v>
      </c>
      <c r="E114" s="307"/>
      <c r="F114" s="303"/>
      <c r="G114" s="303"/>
      <c r="H114" s="303"/>
      <c r="I114" s="303"/>
      <c r="J114" s="303"/>
      <c r="K114" s="304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2" t="s">
        <v>2786</v>
      </c>
      <c r="W114" s="202" t="s">
        <v>2786</v>
      </c>
      <c r="X114" s="202" t="s">
        <v>2786</v>
      </c>
      <c r="Y114" s="202" t="s">
        <v>2786</v>
      </c>
      <c r="Z114" s="202" t="s">
        <v>2786</v>
      </c>
      <c r="AA114" s="202" t="s">
        <v>2786</v>
      </c>
      <c r="AB114" s="201"/>
      <c r="AC114" s="202" t="s">
        <v>2786</v>
      </c>
      <c r="AD114" s="202" t="s">
        <v>2786</v>
      </c>
      <c r="AE114" s="202" t="s">
        <v>2786</v>
      </c>
      <c r="AF114" s="200"/>
      <c r="AG114" s="81"/>
      <c r="AH114" s="108"/>
      <c r="AI114" s="108"/>
      <c r="AJ114" s="89"/>
      <c r="AK114" s="89"/>
      <c r="AL114" s="99"/>
      <c r="AM114" s="99"/>
      <c r="AN114" s="89"/>
      <c r="AO114" s="89"/>
      <c r="AP114" s="89"/>
      <c r="AQ114" s="99"/>
      <c r="AR114" s="382"/>
      <c r="AS114" s="382"/>
      <c r="AT114" s="382"/>
      <c r="AU114" s="396"/>
      <c r="AV114" s="89"/>
      <c r="AW114" s="89"/>
      <c r="AX114" s="89"/>
    </row>
    <row r="115" spans="1:50" ht="12.75" customHeight="1">
      <c r="A115" s="81"/>
      <c r="B115" s="203"/>
      <c r="C115" s="374" t="s">
        <v>5</v>
      </c>
      <c r="D115" s="204" t="s">
        <v>6</v>
      </c>
      <c r="E115" s="205" t="s">
        <v>7</v>
      </c>
      <c r="F115" s="206" t="s">
        <v>8</v>
      </c>
      <c r="G115" s="207" t="s">
        <v>9</v>
      </c>
      <c r="H115" s="208" t="s">
        <v>10</v>
      </c>
      <c r="I115" s="209" t="s">
        <v>11</v>
      </c>
      <c r="J115" s="210" t="s">
        <v>13</v>
      </c>
      <c r="K115" s="211" t="s">
        <v>12</v>
      </c>
      <c r="L115" s="212" t="s">
        <v>767</v>
      </c>
      <c r="M115" s="202" t="s">
        <v>792</v>
      </c>
      <c r="N115" s="202" t="s">
        <v>791</v>
      </c>
      <c r="O115" s="202" t="s">
        <v>2777</v>
      </c>
      <c r="P115" s="202" t="s">
        <v>2778</v>
      </c>
      <c r="Q115" s="202" t="s">
        <v>793</v>
      </c>
      <c r="R115" s="202" t="s">
        <v>794</v>
      </c>
      <c r="S115" s="202" t="s">
        <v>799</v>
      </c>
      <c r="T115" s="202" t="s">
        <v>2782</v>
      </c>
      <c r="U115" s="202" t="s">
        <v>795</v>
      </c>
      <c r="V115" s="202" t="s">
        <v>2783</v>
      </c>
      <c r="W115" s="202" t="s">
        <v>2779</v>
      </c>
      <c r="X115" s="202" t="s">
        <v>2780</v>
      </c>
      <c r="Y115" s="202" t="s">
        <v>796</v>
      </c>
      <c r="Z115" s="202" t="s">
        <v>797</v>
      </c>
      <c r="AA115" s="202" t="s">
        <v>798</v>
      </c>
      <c r="AB115" s="202" t="s">
        <v>2776</v>
      </c>
      <c r="AC115" s="202" t="s">
        <v>2784</v>
      </c>
      <c r="AD115" s="202" t="s">
        <v>2785</v>
      </c>
      <c r="AE115" s="202" t="s">
        <v>2781</v>
      </c>
      <c r="AF115" s="213"/>
      <c r="AG115" s="183"/>
      <c r="AH115" s="108"/>
      <c r="AI115" s="108"/>
      <c r="AJ115" s="89"/>
      <c r="AK115" s="89"/>
      <c r="AL115" s="99"/>
      <c r="AM115" s="99"/>
      <c r="AN115" s="89"/>
      <c r="AO115" s="89"/>
      <c r="AP115" s="89"/>
      <c r="AQ115" s="99"/>
      <c r="AR115" s="382"/>
      <c r="AS115" s="382"/>
      <c r="AT115" s="382"/>
      <c r="AU115" s="396"/>
      <c r="AV115" s="89"/>
      <c r="AW115" s="89"/>
      <c r="AX115" s="89"/>
    </row>
    <row r="116" spans="1:50" ht="12.75" customHeight="1">
      <c r="A116" s="89"/>
      <c r="B116" s="214"/>
      <c r="C116" s="232"/>
      <c r="D116" s="235"/>
      <c r="E116" s="231" t="str">
        <f t="shared" ref="E116:E125" si="94">IF(C116="","",VLOOKUP(C116,Nutr,2,0))</f>
        <v/>
      </c>
      <c r="F116" s="238" t="str">
        <f t="shared" ref="F116:F125" si="95">IF(C116="","",VLOOKUP(C116,Nutr,3,0)*D116)</f>
        <v/>
      </c>
      <c r="G116" s="233" t="str">
        <f t="shared" ref="G116:G125" si="96">IF(C116="","",VLOOKUP(C116,Nutr,4,0)*D116)</f>
        <v/>
      </c>
      <c r="H116" s="238" t="str">
        <f t="shared" ref="H116:H125" si="97">IF(C116="","",VLOOKUP(C116,Nutr,5,0)*D116)</f>
        <v/>
      </c>
      <c r="I116" s="233" t="str">
        <f t="shared" ref="I116:I125" si="98">IF(C116="","",VLOOKUP(C116,Nutr,6,0)*D116)</f>
        <v/>
      </c>
      <c r="J116" s="238" t="str">
        <f t="shared" ref="J116:J125" si="99">IF(C116="","",VLOOKUP(C116,Nutr,7,0)*D116)</f>
        <v/>
      </c>
      <c r="K116" s="233" t="str">
        <f t="shared" ref="K116:K125" si="100">IF(C116="","",VLOOKUP(C116,Nutr,8,0)*D116)</f>
        <v/>
      </c>
      <c r="L116" s="237" t="str">
        <f>IF(C116="","",VLOOKUP(C116,Nutr,9,0)*D116)</f>
        <v/>
      </c>
      <c r="M116" s="234" t="str">
        <f>IF(C116="","",VLOOKUP(C116,'Tabela Nutricional'!A:AD,10,0)*D116)</f>
        <v/>
      </c>
      <c r="N116" s="237" t="str">
        <f>IF(C116="","",VLOOKUP(C116,'Tabela Nutricional'!A:AD,11,0)*D116)</f>
        <v/>
      </c>
      <c r="O116" s="234" t="str">
        <f>IF(C116="","",VLOOKUP(C116,'Tabela Nutricional'!A:AD,12,0)*D116)</f>
        <v/>
      </c>
      <c r="P116" s="237" t="str">
        <f>IF(C116="","",VLOOKUP(C116,'Tabela Nutricional'!A:AD,13,0)*D116)</f>
        <v/>
      </c>
      <c r="Q116" s="234" t="str">
        <f>IF(C116="","",VLOOKUP(C116,'Tabela Nutricional'!A:AD,14,0)*D116)</f>
        <v/>
      </c>
      <c r="R116" s="237" t="str">
        <f>IF(C116="","",VLOOKUP(C116,'Tabela Nutricional'!A:AD,15,0)*D116)</f>
        <v/>
      </c>
      <c r="S116" s="234" t="str">
        <f>IF(C116="","",VLOOKUP(C116,'Tabela Nutricional'!A:AD,16,0)*D116)</f>
        <v/>
      </c>
      <c r="T116" s="237" t="str">
        <f>IF(C116="","",VLOOKUP(C116,'Tabela Nutricional'!A:AD,17,0)*D116)</f>
        <v/>
      </c>
      <c r="U116" s="234" t="str">
        <f>IF(C116="","",VLOOKUP(C116,'Tabela Nutricional'!A:AD,18,0)*D116)</f>
        <v/>
      </c>
      <c r="V116" s="237" t="str">
        <f>IF(C116="","",VLOOKUP(C116,'Tabela Nutricional'!A:AD,21,0)*D116)</f>
        <v/>
      </c>
      <c r="W116" s="234" t="str">
        <f>IF(C116="","",VLOOKUP(C116,'Tabela Nutricional'!A:AD,22,0)*D116)</f>
        <v/>
      </c>
      <c r="X116" s="237" t="str">
        <f>IF(C116="","",VLOOKUP(C116,'Tabela Nutricional'!A:AD,23,0)*D116)</f>
        <v/>
      </c>
      <c r="Y116" s="234" t="str">
        <f>IF(C116="","",VLOOKUP(C116,'Tabela Nutricional'!A:AD,24,0)*D116)</f>
        <v/>
      </c>
      <c r="Z116" s="237" t="str">
        <f>IF(C116="","",VLOOKUP(C116,'Tabela Nutricional'!A:AD,25,0)*D116)</f>
        <v/>
      </c>
      <c r="AA116" s="234" t="str">
        <f>IF(C116="","",VLOOKUP(C116,'Tabela Nutricional'!A:AD,26,0)*D116)</f>
        <v/>
      </c>
      <c r="AB116" s="237" t="str">
        <f>IF(C116="","",VLOOKUP(C116,'Tabela Nutricional'!A:AD,27,0)*D116)</f>
        <v/>
      </c>
      <c r="AC116" s="234" t="str">
        <f>IF(C116="","",VLOOKUP(C116,'Tabela Nutricional'!A:AD,28,0)*D116)</f>
        <v/>
      </c>
      <c r="AD116" s="237" t="str">
        <f>IF(C116="","",VLOOKUP(C116,'Tabela Nutricional'!A:AD,29,0)*D116)</f>
        <v/>
      </c>
      <c r="AE116" s="234" t="str">
        <f>IF(C116="","",VLOOKUP(C116,'Tabela Nutricional'!A:AD,30,0)*D116)</f>
        <v/>
      </c>
      <c r="AF116" s="214"/>
      <c r="AG116" s="90"/>
      <c r="AH116" s="108"/>
      <c r="AI116" s="108"/>
      <c r="AJ116" s="89"/>
      <c r="AK116" s="89"/>
      <c r="AL116" s="99"/>
      <c r="AM116" s="99"/>
      <c r="AN116" s="89"/>
      <c r="AO116" s="89"/>
      <c r="AP116" s="89"/>
      <c r="AQ116" s="99"/>
      <c r="AR116" s="382"/>
      <c r="AS116" s="382"/>
      <c r="AT116" s="382"/>
      <c r="AU116" s="396"/>
      <c r="AV116" s="89"/>
      <c r="AW116" s="89"/>
      <c r="AX116" s="89"/>
    </row>
    <row r="117" spans="1:50" ht="12.75" customHeight="1">
      <c r="A117" s="89"/>
      <c r="B117" s="214"/>
      <c r="C117" s="232"/>
      <c r="D117" s="235"/>
      <c r="E117" s="231" t="str">
        <f t="shared" si="94"/>
        <v/>
      </c>
      <c r="F117" s="238" t="str">
        <f t="shared" si="95"/>
        <v/>
      </c>
      <c r="G117" s="233" t="str">
        <f t="shared" si="96"/>
        <v/>
      </c>
      <c r="H117" s="238" t="str">
        <f t="shared" si="97"/>
        <v/>
      </c>
      <c r="I117" s="233" t="str">
        <f t="shared" si="98"/>
        <v/>
      </c>
      <c r="J117" s="238" t="str">
        <f t="shared" si="99"/>
        <v/>
      </c>
      <c r="K117" s="233" t="str">
        <f t="shared" si="100"/>
        <v/>
      </c>
      <c r="L117" s="237" t="str">
        <f t="shared" ref="L117:L125" si="101">IF(C117="","",VLOOKUP(C117,Nutr,9,0)*D117)</f>
        <v/>
      </c>
      <c r="M117" s="234" t="str">
        <f>IF(C117="","",VLOOKUP(C117,'Tabela Nutricional'!A:AD,10,0)*D117)</f>
        <v/>
      </c>
      <c r="N117" s="237" t="str">
        <f>IF(C117="","",VLOOKUP(C117,'Tabela Nutricional'!A:AD,11,0)*D117)</f>
        <v/>
      </c>
      <c r="O117" s="234" t="str">
        <f>IF(C117="","",VLOOKUP(C117,'Tabela Nutricional'!A:AD,12,0)*D117)</f>
        <v/>
      </c>
      <c r="P117" s="237" t="str">
        <f>IF(C117="","",VLOOKUP(C117,'Tabela Nutricional'!A:AD,13,0)*D117)</f>
        <v/>
      </c>
      <c r="Q117" s="234" t="str">
        <f>IF(C117="","",VLOOKUP(C117,'Tabela Nutricional'!A:AD,14,0)*D117)</f>
        <v/>
      </c>
      <c r="R117" s="237" t="str">
        <f>IF(C117="","",VLOOKUP(C117,'Tabela Nutricional'!A:AD,15,0)*D117)</f>
        <v/>
      </c>
      <c r="S117" s="234" t="str">
        <f>IF(C117="","",VLOOKUP(C117,'Tabela Nutricional'!A:AD,16,0)*D117)</f>
        <v/>
      </c>
      <c r="T117" s="237" t="str">
        <f>IF(C117="","",VLOOKUP(C117,'Tabela Nutricional'!A:AD,17,0)*D117)</f>
        <v/>
      </c>
      <c r="U117" s="234" t="str">
        <f>IF(C117="","",VLOOKUP(C117,'Tabela Nutricional'!A:AD,18,0)*D117)</f>
        <v/>
      </c>
      <c r="V117" s="237" t="str">
        <f>IF(C117="","",VLOOKUP(C117,'Tabela Nutricional'!A:AD,21,0)*D117)</f>
        <v/>
      </c>
      <c r="W117" s="234" t="str">
        <f>IF(C117="","",VLOOKUP(C117,'Tabela Nutricional'!A:AD,22,0)*D117)</f>
        <v/>
      </c>
      <c r="X117" s="237" t="str">
        <f>IF(C117="","",VLOOKUP(C117,'Tabela Nutricional'!A:AD,23,0)*D117)</f>
        <v/>
      </c>
      <c r="Y117" s="234" t="str">
        <f>IF(C117="","",VLOOKUP(C117,'Tabela Nutricional'!A:AD,24,0)*D117)</f>
        <v/>
      </c>
      <c r="Z117" s="237" t="str">
        <f>IF(C117="","",VLOOKUP(C117,'Tabela Nutricional'!A:AD,25,0)*D117)</f>
        <v/>
      </c>
      <c r="AA117" s="234" t="str">
        <f>IF(C117="","",VLOOKUP(C117,'Tabela Nutricional'!A:AD,26,0)*D117)</f>
        <v/>
      </c>
      <c r="AB117" s="237" t="str">
        <f>IF(C117="","",VLOOKUP(C117,'Tabela Nutricional'!A:AD,27,0)*D117)</f>
        <v/>
      </c>
      <c r="AC117" s="234" t="str">
        <f>IF(C117="","",VLOOKUP(C117,'Tabela Nutricional'!A:AD,28,0)*D117)</f>
        <v/>
      </c>
      <c r="AD117" s="237" t="str">
        <f>IF(C117="","",VLOOKUP(C117,'Tabela Nutricional'!A:AD,29,0)*D117)</f>
        <v/>
      </c>
      <c r="AE117" s="234" t="str">
        <f>IF(C117="","",VLOOKUP(C117,'Tabela Nutricional'!A:AD,30,0)*D117)</f>
        <v/>
      </c>
      <c r="AF117" s="214"/>
      <c r="AG117" s="90"/>
      <c r="AH117" s="108"/>
      <c r="AI117" s="108"/>
      <c r="AJ117" s="89"/>
      <c r="AK117" s="89"/>
      <c r="AL117" s="99"/>
      <c r="AM117" s="99"/>
      <c r="AN117" s="89"/>
      <c r="AO117" s="89"/>
      <c r="AP117" s="89"/>
      <c r="AQ117" s="99"/>
      <c r="AR117" s="382"/>
      <c r="AS117" s="382"/>
      <c r="AT117" s="382"/>
      <c r="AU117" s="396"/>
      <c r="AV117" s="89"/>
      <c r="AW117" s="89"/>
      <c r="AX117" s="89"/>
    </row>
    <row r="118" spans="1:50" ht="12.75" customHeight="1">
      <c r="A118" s="89"/>
      <c r="B118" s="214"/>
      <c r="C118" s="232"/>
      <c r="D118" s="235"/>
      <c r="E118" s="231" t="str">
        <f t="shared" si="94"/>
        <v/>
      </c>
      <c r="F118" s="238" t="str">
        <f t="shared" si="95"/>
        <v/>
      </c>
      <c r="G118" s="233" t="str">
        <f t="shared" si="96"/>
        <v/>
      </c>
      <c r="H118" s="238" t="str">
        <f t="shared" si="97"/>
        <v/>
      </c>
      <c r="I118" s="233" t="str">
        <f t="shared" si="98"/>
        <v/>
      </c>
      <c r="J118" s="238" t="str">
        <f t="shared" si="99"/>
        <v/>
      </c>
      <c r="K118" s="233" t="str">
        <f t="shared" si="100"/>
        <v/>
      </c>
      <c r="L118" s="237" t="str">
        <f t="shared" si="101"/>
        <v/>
      </c>
      <c r="M118" s="234" t="str">
        <f>IF(C118="","",VLOOKUP(C118,'Tabela Nutricional'!A:AD,10,0)*D118)</f>
        <v/>
      </c>
      <c r="N118" s="237" t="str">
        <f>IF(C118="","",VLOOKUP(C118,'Tabela Nutricional'!A:AD,11,0)*D118)</f>
        <v/>
      </c>
      <c r="O118" s="234" t="str">
        <f>IF(C118="","",VLOOKUP(C118,'Tabela Nutricional'!A:AD,12,0)*D118)</f>
        <v/>
      </c>
      <c r="P118" s="237" t="str">
        <f>IF(C118="","",VLOOKUP(C118,'Tabela Nutricional'!A:AD,13,0)*D118)</f>
        <v/>
      </c>
      <c r="Q118" s="234" t="str">
        <f>IF(C118="","",VLOOKUP(C118,'Tabela Nutricional'!A:AD,14,0)*D118)</f>
        <v/>
      </c>
      <c r="R118" s="237" t="str">
        <f>IF(C118="","",VLOOKUP(C118,'Tabela Nutricional'!A:AD,15,0)*D118)</f>
        <v/>
      </c>
      <c r="S118" s="234" t="str">
        <f>IF(C118="","",VLOOKUP(C118,'Tabela Nutricional'!A:AD,16,0)*D118)</f>
        <v/>
      </c>
      <c r="T118" s="237" t="str">
        <f>IF(C118="","",VLOOKUP(C118,'Tabela Nutricional'!A:AD,17,0)*D118)</f>
        <v/>
      </c>
      <c r="U118" s="234" t="str">
        <f>IF(C118="","",VLOOKUP(C118,'Tabela Nutricional'!A:AD,18,0)*D118)</f>
        <v/>
      </c>
      <c r="V118" s="237" t="str">
        <f>IF(C118="","",VLOOKUP(C118,'Tabela Nutricional'!A:AD,21,0)*D118)</f>
        <v/>
      </c>
      <c r="W118" s="234" t="str">
        <f>IF(C118="","",VLOOKUP(C118,'Tabela Nutricional'!A:AD,22,0)*D118)</f>
        <v/>
      </c>
      <c r="X118" s="237" t="str">
        <f>IF(C118="","",VLOOKUP(C118,'Tabela Nutricional'!A:AD,23,0)*D118)</f>
        <v/>
      </c>
      <c r="Y118" s="234" t="str">
        <f>IF(C118="","",VLOOKUP(C118,'Tabela Nutricional'!A:AD,24,0)*D118)</f>
        <v/>
      </c>
      <c r="Z118" s="237" t="str">
        <f>IF(C118="","",VLOOKUP(C118,'Tabela Nutricional'!A:AD,25,0)*D118)</f>
        <v/>
      </c>
      <c r="AA118" s="234" t="str">
        <f>IF(C118="","",VLOOKUP(C118,'Tabela Nutricional'!A:AD,26,0)*D118)</f>
        <v/>
      </c>
      <c r="AB118" s="237" t="str">
        <f>IF(C118="","",VLOOKUP(C118,'Tabela Nutricional'!A:AD,27,0)*D118)</f>
        <v/>
      </c>
      <c r="AC118" s="234" t="str">
        <f>IF(C118="","",VLOOKUP(C118,'Tabela Nutricional'!A:AD,28,0)*D118)</f>
        <v/>
      </c>
      <c r="AD118" s="237" t="str">
        <f>IF(C118="","",VLOOKUP(C118,'Tabela Nutricional'!A:AD,29,0)*D118)</f>
        <v/>
      </c>
      <c r="AE118" s="234" t="str">
        <f>IF(C118="","",VLOOKUP(C118,'Tabela Nutricional'!A:AD,30,0)*D118)</f>
        <v/>
      </c>
      <c r="AF118" s="214"/>
      <c r="AG118" s="94"/>
      <c r="AH118" s="108"/>
      <c r="AI118" s="108"/>
      <c r="AJ118" s="89"/>
      <c r="AK118" s="89"/>
      <c r="AL118" s="99"/>
      <c r="AM118" s="99"/>
      <c r="AN118" s="89"/>
      <c r="AO118" s="89"/>
      <c r="AP118" s="89"/>
      <c r="AQ118" s="99"/>
      <c r="AR118" s="382"/>
      <c r="AS118" s="382"/>
      <c r="AT118" s="382"/>
      <c r="AU118" s="396"/>
      <c r="AV118" s="89"/>
      <c r="AW118" s="89"/>
      <c r="AX118" s="89"/>
    </row>
    <row r="119" spans="1:50" ht="12.75" customHeight="1">
      <c r="A119" s="89"/>
      <c r="B119" s="215"/>
      <c r="C119" s="356"/>
      <c r="D119" s="236"/>
      <c r="E119" s="231" t="str">
        <f t="shared" si="94"/>
        <v/>
      </c>
      <c r="F119" s="238" t="str">
        <f t="shared" si="95"/>
        <v/>
      </c>
      <c r="G119" s="233" t="str">
        <f t="shared" si="96"/>
        <v/>
      </c>
      <c r="H119" s="238" t="str">
        <f t="shared" si="97"/>
        <v/>
      </c>
      <c r="I119" s="233" t="str">
        <f t="shared" si="98"/>
        <v/>
      </c>
      <c r="J119" s="238" t="str">
        <f t="shared" si="99"/>
        <v/>
      </c>
      <c r="K119" s="233" t="str">
        <f t="shared" si="100"/>
        <v/>
      </c>
      <c r="L119" s="237" t="str">
        <f t="shared" si="101"/>
        <v/>
      </c>
      <c r="M119" s="234" t="str">
        <f>IF(C119="","",VLOOKUP(C119,'Tabela Nutricional'!A:AD,10,0)*D119)</f>
        <v/>
      </c>
      <c r="N119" s="237" t="str">
        <f>IF(C119="","",VLOOKUP(C119,'Tabela Nutricional'!A:AD,11,0)*D119)</f>
        <v/>
      </c>
      <c r="O119" s="234" t="str">
        <f>IF(C119="","",VLOOKUP(C119,'Tabela Nutricional'!A:AD,12,0)*D119)</f>
        <v/>
      </c>
      <c r="P119" s="237" t="str">
        <f>IF(C119="","",VLOOKUP(C119,'Tabela Nutricional'!A:AD,13,0)*D119)</f>
        <v/>
      </c>
      <c r="Q119" s="234" t="str">
        <f>IF(C119="","",VLOOKUP(C119,'Tabela Nutricional'!A:AD,14,0)*D119)</f>
        <v/>
      </c>
      <c r="R119" s="237" t="str">
        <f>IF(C119="","",VLOOKUP(C119,'Tabela Nutricional'!A:AD,15,0)*D119)</f>
        <v/>
      </c>
      <c r="S119" s="234" t="str">
        <f>IF(C119="","",VLOOKUP(C119,'Tabela Nutricional'!A:AD,16,0)*D119)</f>
        <v/>
      </c>
      <c r="T119" s="237" t="str">
        <f>IF(C119="","",VLOOKUP(C119,'Tabela Nutricional'!A:AD,17,0)*D119)</f>
        <v/>
      </c>
      <c r="U119" s="234" t="str">
        <f>IF(C119="","",VLOOKUP(C119,'Tabela Nutricional'!A:AD,18,0)*D119)</f>
        <v/>
      </c>
      <c r="V119" s="237" t="str">
        <f>IF(C119="","",VLOOKUP(C119,'Tabela Nutricional'!A:AD,21,0)*D119)</f>
        <v/>
      </c>
      <c r="W119" s="234" t="str">
        <f>IF(C119="","",VLOOKUP(C119,'Tabela Nutricional'!A:AD,22,0)*D119)</f>
        <v/>
      </c>
      <c r="X119" s="237" t="str">
        <f>IF(C119="","",VLOOKUP(C119,'Tabela Nutricional'!A:AD,23,0)*D119)</f>
        <v/>
      </c>
      <c r="Y119" s="234" t="str">
        <f>IF(C119="","",VLOOKUP(C119,'Tabela Nutricional'!A:AD,24,0)*D119)</f>
        <v/>
      </c>
      <c r="Z119" s="237" t="str">
        <f>IF(C119="","",VLOOKUP(C119,'Tabela Nutricional'!A:AD,25,0)*D119)</f>
        <v/>
      </c>
      <c r="AA119" s="234" t="str">
        <f>IF(C119="","",VLOOKUP(C119,'Tabela Nutricional'!A:AD,26,0)*D119)</f>
        <v/>
      </c>
      <c r="AB119" s="237" t="str">
        <f>IF(C119="","",VLOOKUP(C119,'Tabela Nutricional'!A:AD,27,0)*D119)</f>
        <v/>
      </c>
      <c r="AC119" s="234" t="str">
        <f>IF(C119="","",VLOOKUP(C119,'Tabela Nutricional'!A:AD,28,0)*D119)</f>
        <v/>
      </c>
      <c r="AD119" s="237" t="str">
        <f>IF(C119="","",VLOOKUP(C119,'Tabela Nutricional'!A:AD,29,0)*D119)</f>
        <v/>
      </c>
      <c r="AE119" s="234" t="str">
        <f>IF(C119="","",VLOOKUP(C119,'Tabela Nutricional'!A:AD,30,0)*D119)</f>
        <v/>
      </c>
      <c r="AF119" s="215"/>
      <c r="AG119" s="94"/>
      <c r="AH119" s="108"/>
      <c r="AI119" s="108"/>
      <c r="AJ119" s="89"/>
      <c r="AK119" s="89"/>
      <c r="AL119" s="99"/>
      <c r="AM119" s="99"/>
      <c r="AN119" s="89"/>
      <c r="AO119" s="89"/>
      <c r="AP119" s="89"/>
      <c r="AQ119" s="99"/>
      <c r="AR119" s="382"/>
      <c r="AS119" s="382"/>
      <c r="AT119" s="382"/>
      <c r="AU119" s="396"/>
      <c r="AV119" s="89"/>
      <c r="AW119" s="89"/>
      <c r="AX119" s="89"/>
    </row>
    <row r="120" spans="1:50" ht="12.75" customHeight="1">
      <c r="A120" s="89"/>
      <c r="B120" s="215"/>
      <c r="C120" s="356"/>
      <c r="D120" s="236"/>
      <c r="E120" s="231" t="str">
        <f t="shared" si="94"/>
        <v/>
      </c>
      <c r="F120" s="238" t="str">
        <f t="shared" si="95"/>
        <v/>
      </c>
      <c r="G120" s="233" t="str">
        <f t="shared" si="96"/>
        <v/>
      </c>
      <c r="H120" s="238" t="str">
        <f t="shared" si="97"/>
        <v/>
      </c>
      <c r="I120" s="233" t="str">
        <f t="shared" si="98"/>
        <v/>
      </c>
      <c r="J120" s="238" t="str">
        <f t="shared" si="99"/>
        <v/>
      </c>
      <c r="K120" s="233" t="str">
        <f t="shared" si="100"/>
        <v/>
      </c>
      <c r="L120" s="237" t="str">
        <f t="shared" si="101"/>
        <v/>
      </c>
      <c r="M120" s="234" t="str">
        <f>IF(C120="","",VLOOKUP(C120,'Tabela Nutricional'!A:AD,10,0)*D120)</f>
        <v/>
      </c>
      <c r="N120" s="237" t="str">
        <f>IF(C120="","",VLOOKUP(C120,'Tabela Nutricional'!A:AD,11,0)*D120)</f>
        <v/>
      </c>
      <c r="O120" s="234" t="str">
        <f>IF(C120="","",VLOOKUP(C120,'Tabela Nutricional'!A:AD,12,0)*D120)</f>
        <v/>
      </c>
      <c r="P120" s="237" t="str">
        <f>IF(C120="","",VLOOKUP(C120,'Tabela Nutricional'!A:AD,13,0)*D120)</f>
        <v/>
      </c>
      <c r="Q120" s="234" t="str">
        <f>IF(C120="","",VLOOKUP(C120,'Tabela Nutricional'!A:AD,14,0)*D120)</f>
        <v/>
      </c>
      <c r="R120" s="237" t="str">
        <f>IF(C120="","",VLOOKUP(C120,'Tabela Nutricional'!A:AD,15,0)*D120)</f>
        <v/>
      </c>
      <c r="S120" s="234" t="str">
        <f>IF(C120="","",VLOOKUP(C120,'Tabela Nutricional'!A:AD,16,0)*D120)</f>
        <v/>
      </c>
      <c r="T120" s="237" t="str">
        <f>IF(C120="","",VLOOKUP(C120,'Tabela Nutricional'!A:AD,17,0)*D120)</f>
        <v/>
      </c>
      <c r="U120" s="234" t="str">
        <f>IF(C120="","",VLOOKUP(C120,'Tabela Nutricional'!A:AD,18,0)*D120)</f>
        <v/>
      </c>
      <c r="V120" s="237" t="str">
        <f>IF(C120="","",VLOOKUP(C120,'Tabela Nutricional'!A:AD,21,0)*D120)</f>
        <v/>
      </c>
      <c r="W120" s="234" t="str">
        <f>IF(C120="","",VLOOKUP(C120,'Tabela Nutricional'!A:AD,22,0)*D120)</f>
        <v/>
      </c>
      <c r="X120" s="237" t="str">
        <f>IF(C120="","",VLOOKUP(C120,'Tabela Nutricional'!A:AD,23,0)*D120)</f>
        <v/>
      </c>
      <c r="Y120" s="234" t="str">
        <f>IF(C120="","",VLOOKUP(C120,'Tabela Nutricional'!A:AD,24,0)*D120)</f>
        <v/>
      </c>
      <c r="Z120" s="237" t="str">
        <f>IF(C120="","",VLOOKUP(C120,'Tabela Nutricional'!A:AD,25,0)*D120)</f>
        <v/>
      </c>
      <c r="AA120" s="234" t="str">
        <f>IF(C120="","",VLOOKUP(C120,'Tabela Nutricional'!A:AD,26,0)*D120)</f>
        <v/>
      </c>
      <c r="AB120" s="237" t="str">
        <f>IF(C120="","",VLOOKUP(C120,'Tabela Nutricional'!A:AD,27,0)*D120)</f>
        <v/>
      </c>
      <c r="AC120" s="234" t="str">
        <f>IF(C120="","",VLOOKUP(C120,'Tabela Nutricional'!A:AD,28,0)*D120)</f>
        <v/>
      </c>
      <c r="AD120" s="237" t="str">
        <f>IF(C120="","",VLOOKUP(C120,'Tabela Nutricional'!A:AD,29,0)*D120)</f>
        <v/>
      </c>
      <c r="AE120" s="234" t="str">
        <f>IF(C120="","",VLOOKUP(C120,'Tabela Nutricional'!A:AD,30,0)*D120)</f>
        <v/>
      </c>
      <c r="AF120" s="215"/>
      <c r="AG120" s="94"/>
      <c r="AH120" s="108"/>
      <c r="AI120" s="108"/>
      <c r="AJ120" s="89"/>
      <c r="AK120" s="89"/>
      <c r="AL120" s="99"/>
      <c r="AM120" s="99"/>
      <c r="AN120" s="89"/>
      <c r="AO120" s="89"/>
      <c r="AP120" s="89"/>
      <c r="AQ120" s="99"/>
      <c r="AR120" s="382"/>
      <c r="AS120" s="382"/>
      <c r="AT120" s="382"/>
      <c r="AU120" s="396"/>
      <c r="AV120" s="89"/>
      <c r="AW120" s="89"/>
      <c r="AX120" s="89"/>
    </row>
    <row r="121" spans="1:50" ht="12.75" customHeight="1">
      <c r="A121" s="89"/>
      <c r="B121" s="215"/>
      <c r="C121" s="356"/>
      <c r="D121" s="236"/>
      <c r="E121" s="231" t="str">
        <f t="shared" si="94"/>
        <v/>
      </c>
      <c r="F121" s="238" t="str">
        <f t="shared" si="95"/>
        <v/>
      </c>
      <c r="G121" s="233" t="str">
        <f t="shared" si="96"/>
        <v/>
      </c>
      <c r="H121" s="238" t="str">
        <f t="shared" si="97"/>
        <v/>
      </c>
      <c r="I121" s="233" t="str">
        <f t="shared" si="98"/>
        <v/>
      </c>
      <c r="J121" s="238" t="str">
        <f t="shared" si="99"/>
        <v/>
      </c>
      <c r="K121" s="233" t="str">
        <f t="shared" si="100"/>
        <v/>
      </c>
      <c r="L121" s="237" t="str">
        <f t="shared" si="101"/>
        <v/>
      </c>
      <c r="M121" s="234" t="str">
        <f>IF(C121="","",VLOOKUP(C121,'Tabela Nutricional'!A:AD,10,0)*D121)</f>
        <v/>
      </c>
      <c r="N121" s="237" t="str">
        <f>IF(C121="","",VLOOKUP(C121,'Tabela Nutricional'!A:AD,11,0)*D121)</f>
        <v/>
      </c>
      <c r="O121" s="234" t="str">
        <f>IF(C121="","",VLOOKUP(C121,'Tabela Nutricional'!A:AD,12,0)*D121)</f>
        <v/>
      </c>
      <c r="P121" s="237" t="str">
        <f>IF(C121="","",VLOOKUP(C121,'Tabela Nutricional'!A:AD,13,0)*D121)</f>
        <v/>
      </c>
      <c r="Q121" s="234" t="str">
        <f>IF(C121="","",VLOOKUP(C121,'Tabela Nutricional'!A:AD,14,0)*D121)</f>
        <v/>
      </c>
      <c r="R121" s="237" t="str">
        <f>IF(C121="","",VLOOKUP(C121,'Tabela Nutricional'!A:AD,15,0)*D121)</f>
        <v/>
      </c>
      <c r="S121" s="234" t="str">
        <f>IF(C121="","",VLOOKUP(C121,'Tabela Nutricional'!A:AD,16,0)*D121)</f>
        <v/>
      </c>
      <c r="T121" s="237" t="str">
        <f>IF(C121="","",VLOOKUP(C121,'Tabela Nutricional'!A:AD,17,0)*D121)</f>
        <v/>
      </c>
      <c r="U121" s="234" t="str">
        <f>IF(C121="","",VLOOKUP(C121,'Tabela Nutricional'!A:AD,18,0)*D121)</f>
        <v/>
      </c>
      <c r="V121" s="237" t="str">
        <f>IF(C121="","",VLOOKUP(C121,'Tabela Nutricional'!A:AD,21,0)*D121)</f>
        <v/>
      </c>
      <c r="W121" s="234" t="str">
        <f>IF(C121="","",VLOOKUP(C121,'Tabela Nutricional'!A:AD,22,0)*D121)</f>
        <v/>
      </c>
      <c r="X121" s="237" t="str">
        <f>IF(C121="","",VLOOKUP(C121,'Tabela Nutricional'!A:AD,23,0)*D121)</f>
        <v/>
      </c>
      <c r="Y121" s="234" t="str">
        <f>IF(C121="","",VLOOKUP(C121,'Tabela Nutricional'!A:AD,24,0)*D121)</f>
        <v/>
      </c>
      <c r="Z121" s="237" t="str">
        <f>IF(C121="","",VLOOKUP(C121,'Tabela Nutricional'!A:AD,25,0)*D121)</f>
        <v/>
      </c>
      <c r="AA121" s="234" t="str">
        <f>IF(C121="","",VLOOKUP(C121,'Tabela Nutricional'!A:AD,26,0)*D121)</f>
        <v/>
      </c>
      <c r="AB121" s="237" t="str">
        <f>IF(C121="","",VLOOKUP(C121,'Tabela Nutricional'!A:AD,27,0)*D121)</f>
        <v/>
      </c>
      <c r="AC121" s="234" t="str">
        <f>IF(C121="","",VLOOKUP(C121,'Tabela Nutricional'!A:AD,28,0)*D121)</f>
        <v/>
      </c>
      <c r="AD121" s="237" t="str">
        <f>IF(C121="","",VLOOKUP(C121,'Tabela Nutricional'!A:AD,29,0)*D121)</f>
        <v/>
      </c>
      <c r="AE121" s="234" t="str">
        <f>IF(C121="","",VLOOKUP(C121,'Tabela Nutricional'!A:AD,30,0)*D121)</f>
        <v/>
      </c>
      <c r="AF121" s="215"/>
      <c r="AG121" s="94"/>
      <c r="AH121" s="108"/>
      <c r="AI121" s="108"/>
      <c r="AJ121" s="89"/>
      <c r="AK121" s="89"/>
      <c r="AL121" s="99"/>
      <c r="AM121" s="99"/>
      <c r="AN121" s="89"/>
      <c r="AO121" s="89"/>
      <c r="AP121" s="89"/>
      <c r="AQ121" s="99"/>
      <c r="AR121" s="382"/>
      <c r="AS121" s="382"/>
      <c r="AT121" s="382"/>
      <c r="AU121" s="396"/>
      <c r="AV121" s="89"/>
      <c r="AW121" s="89"/>
      <c r="AX121" s="89"/>
    </row>
    <row r="122" spans="1:50" ht="12.75" customHeight="1">
      <c r="A122" s="89"/>
      <c r="B122" s="214"/>
      <c r="C122" s="356"/>
      <c r="D122" s="236"/>
      <c r="E122" s="231" t="str">
        <f t="shared" si="94"/>
        <v/>
      </c>
      <c r="F122" s="238" t="str">
        <f t="shared" si="95"/>
        <v/>
      </c>
      <c r="G122" s="233" t="str">
        <f t="shared" si="96"/>
        <v/>
      </c>
      <c r="H122" s="238" t="str">
        <f t="shared" si="97"/>
        <v/>
      </c>
      <c r="I122" s="233" t="str">
        <f t="shared" si="98"/>
        <v/>
      </c>
      <c r="J122" s="238" t="str">
        <f t="shared" si="99"/>
        <v/>
      </c>
      <c r="K122" s="233" t="str">
        <f t="shared" si="100"/>
        <v/>
      </c>
      <c r="L122" s="237" t="str">
        <f t="shared" si="101"/>
        <v/>
      </c>
      <c r="M122" s="234" t="str">
        <f>IF(C122="","",VLOOKUP(C122,'Tabela Nutricional'!A:AD,10,0)*D122)</f>
        <v/>
      </c>
      <c r="N122" s="237" t="str">
        <f>IF(C122="","",VLOOKUP(C122,'Tabela Nutricional'!A:AD,11,0)*D122)</f>
        <v/>
      </c>
      <c r="O122" s="234" t="str">
        <f>IF(C122="","",VLOOKUP(C122,'Tabela Nutricional'!A:AD,12,0)*D122)</f>
        <v/>
      </c>
      <c r="P122" s="237" t="str">
        <f>IF(C122="","",VLOOKUP(C122,'Tabela Nutricional'!A:AD,13,0)*D122)</f>
        <v/>
      </c>
      <c r="Q122" s="234" t="str">
        <f>IF(C122="","",VLOOKUP(C122,'Tabela Nutricional'!A:AD,14,0)*D122)</f>
        <v/>
      </c>
      <c r="R122" s="237" t="str">
        <f>IF(C122="","",VLOOKUP(C122,'Tabela Nutricional'!A:AD,15,0)*D122)</f>
        <v/>
      </c>
      <c r="S122" s="234" t="str">
        <f>IF(C122="","",VLOOKUP(C122,'Tabela Nutricional'!A:AD,16,0)*D122)</f>
        <v/>
      </c>
      <c r="T122" s="237" t="str">
        <f>IF(C122="","",VLOOKUP(C122,'Tabela Nutricional'!A:AD,17,0)*D122)</f>
        <v/>
      </c>
      <c r="U122" s="234" t="str">
        <f>IF(C122="","",VLOOKUP(C122,'Tabela Nutricional'!A:AD,18,0)*D122)</f>
        <v/>
      </c>
      <c r="V122" s="237" t="str">
        <f>IF(C122="","",VLOOKUP(C122,'Tabela Nutricional'!A:AD,21,0)*D122)</f>
        <v/>
      </c>
      <c r="W122" s="234" t="str">
        <f>IF(C122="","",VLOOKUP(C122,'Tabela Nutricional'!A:AD,22,0)*D122)</f>
        <v/>
      </c>
      <c r="X122" s="237" t="str">
        <f>IF(C122="","",VLOOKUP(C122,'Tabela Nutricional'!A:AD,23,0)*D122)</f>
        <v/>
      </c>
      <c r="Y122" s="234" t="str">
        <f>IF(C122="","",VLOOKUP(C122,'Tabela Nutricional'!A:AD,24,0)*D122)</f>
        <v/>
      </c>
      <c r="Z122" s="237" t="str">
        <f>IF(C122="","",VLOOKUP(C122,'Tabela Nutricional'!A:AD,25,0)*D122)</f>
        <v/>
      </c>
      <c r="AA122" s="234" t="str">
        <f>IF(C122="","",VLOOKUP(C122,'Tabela Nutricional'!A:AD,26,0)*D122)</f>
        <v/>
      </c>
      <c r="AB122" s="237" t="str">
        <f>IF(C122="","",VLOOKUP(C122,'Tabela Nutricional'!A:AD,27,0)*D122)</f>
        <v/>
      </c>
      <c r="AC122" s="234" t="str">
        <f>IF(C122="","",VLOOKUP(C122,'Tabela Nutricional'!A:AD,28,0)*D122)</f>
        <v/>
      </c>
      <c r="AD122" s="237" t="str">
        <f>IF(C122="","",VLOOKUP(C122,'Tabela Nutricional'!A:AD,29,0)*D122)</f>
        <v/>
      </c>
      <c r="AE122" s="234" t="str">
        <f>IF(C122="","",VLOOKUP(C122,'Tabela Nutricional'!A:AD,30,0)*D122)</f>
        <v/>
      </c>
      <c r="AF122" s="214"/>
      <c r="AG122" s="94"/>
      <c r="AH122" s="108"/>
      <c r="AI122" s="108"/>
      <c r="AJ122" s="89"/>
      <c r="AK122" s="89"/>
      <c r="AL122" s="99"/>
      <c r="AM122" s="99"/>
      <c r="AN122" s="89"/>
      <c r="AO122" s="89"/>
      <c r="AP122" s="89"/>
      <c r="AQ122" s="99"/>
      <c r="AR122" s="382"/>
      <c r="AS122" s="382"/>
      <c r="AT122" s="382"/>
      <c r="AU122" s="396"/>
      <c r="AV122" s="89"/>
      <c r="AW122" s="89"/>
      <c r="AX122" s="89"/>
    </row>
    <row r="123" spans="1:50" ht="12.75" customHeight="1">
      <c r="A123" s="89"/>
      <c r="B123" s="214"/>
      <c r="C123" s="356"/>
      <c r="D123" s="236"/>
      <c r="E123" s="231" t="str">
        <f t="shared" si="94"/>
        <v/>
      </c>
      <c r="F123" s="238" t="str">
        <f t="shared" si="95"/>
        <v/>
      </c>
      <c r="G123" s="233" t="str">
        <f t="shared" si="96"/>
        <v/>
      </c>
      <c r="H123" s="238" t="str">
        <f t="shared" si="97"/>
        <v/>
      </c>
      <c r="I123" s="233" t="str">
        <f t="shared" si="98"/>
        <v/>
      </c>
      <c r="J123" s="238" t="str">
        <f t="shared" si="99"/>
        <v/>
      </c>
      <c r="K123" s="233" t="str">
        <f t="shared" si="100"/>
        <v/>
      </c>
      <c r="L123" s="237" t="str">
        <f t="shared" si="101"/>
        <v/>
      </c>
      <c r="M123" s="234" t="str">
        <f>IF(C123="","",VLOOKUP(C123,'Tabela Nutricional'!A:AD,10,0)*D123)</f>
        <v/>
      </c>
      <c r="N123" s="237" t="str">
        <f>IF(C123="","",VLOOKUP(C123,'Tabela Nutricional'!A:AD,11,0)*D123)</f>
        <v/>
      </c>
      <c r="O123" s="234" t="str">
        <f>IF(C123="","",VLOOKUP(C123,'Tabela Nutricional'!A:AD,12,0)*D123)</f>
        <v/>
      </c>
      <c r="P123" s="237" t="str">
        <f>IF(C123="","",VLOOKUP(C123,'Tabela Nutricional'!A:AD,13,0)*D123)</f>
        <v/>
      </c>
      <c r="Q123" s="234" t="str">
        <f>IF(C123="","",VLOOKUP(C123,'Tabela Nutricional'!A:AD,14,0)*D123)</f>
        <v/>
      </c>
      <c r="R123" s="237" t="str">
        <f>IF(C123="","",VLOOKUP(C123,'Tabela Nutricional'!A:AD,15,0)*D123)</f>
        <v/>
      </c>
      <c r="S123" s="234" t="str">
        <f>IF(C123="","",VLOOKUP(C123,'Tabela Nutricional'!A:AD,16,0)*D123)</f>
        <v/>
      </c>
      <c r="T123" s="237" t="str">
        <f>IF(C123="","",VLOOKUP(C123,'Tabela Nutricional'!A:AD,17,0)*D123)</f>
        <v/>
      </c>
      <c r="U123" s="234" t="str">
        <f>IF(C123="","",VLOOKUP(C123,'Tabela Nutricional'!A:AD,18,0)*D123)</f>
        <v/>
      </c>
      <c r="V123" s="237" t="str">
        <f>IF(C123="","",VLOOKUP(C123,'Tabela Nutricional'!A:AD,21,0)*D123)</f>
        <v/>
      </c>
      <c r="W123" s="234" t="str">
        <f>IF(C123="","",VLOOKUP(C123,'Tabela Nutricional'!A:AD,22,0)*D123)</f>
        <v/>
      </c>
      <c r="X123" s="237" t="str">
        <f>IF(C123="","",VLOOKUP(C123,'Tabela Nutricional'!A:AD,23,0)*D123)</f>
        <v/>
      </c>
      <c r="Y123" s="234" t="str">
        <f>IF(C123="","",VLOOKUP(C123,'Tabela Nutricional'!A:AD,24,0)*D123)</f>
        <v/>
      </c>
      <c r="Z123" s="237" t="str">
        <f>IF(C123="","",VLOOKUP(C123,'Tabela Nutricional'!A:AD,25,0)*D123)</f>
        <v/>
      </c>
      <c r="AA123" s="234" t="str">
        <f>IF(C123="","",VLOOKUP(C123,'Tabela Nutricional'!A:AD,26,0)*D123)</f>
        <v/>
      </c>
      <c r="AB123" s="237" t="str">
        <f>IF(C123="","",VLOOKUP(C123,'Tabela Nutricional'!A:AD,27,0)*D123)</f>
        <v/>
      </c>
      <c r="AC123" s="234" t="str">
        <f>IF(C123="","",VLOOKUP(C123,'Tabela Nutricional'!A:AD,28,0)*D123)</f>
        <v/>
      </c>
      <c r="AD123" s="237" t="str">
        <f>IF(C123="","",VLOOKUP(C123,'Tabela Nutricional'!A:AD,29,0)*D123)</f>
        <v/>
      </c>
      <c r="AE123" s="234" t="str">
        <f>IF(C123="","",VLOOKUP(C123,'Tabela Nutricional'!A:AD,30,0)*D123)</f>
        <v/>
      </c>
      <c r="AF123" s="214"/>
      <c r="AG123" s="90"/>
      <c r="AH123" s="108"/>
      <c r="AI123" s="108"/>
      <c r="AJ123" s="89"/>
      <c r="AK123" s="89"/>
      <c r="AL123" s="99"/>
      <c r="AM123" s="99"/>
      <c r="AN123" s="89"/>
      <c r="AO123" s="89"/>
      <c r="AP123" s="89"/>
      <c r="AQ123" s="99"/>
      <c r="AR123" s="382"/>
      <c r="AS123" s="382"/>
      <c r="AT123" s="382"/>
      <c r="AU123" s="396"/>
      <c r="AV123" s="89"/>
      <c r="AW123" s="89"/>
      <c r="AX123" s="89"/>
    </row>
    <row r="124" spans="1:50" ht="12.75" customHeight="1">
      <c r="A124" s="90"/>
      <c r="B124" s="214"/>
      <c r="C124" s="356"/>
      <c r="D124" s="236"/>
      <c r="E124" s="231" t="str">
        <f t="shared" si="94"/>
        <v/>
      </c>
      <c r="F124" s="238" t="str">
        <f t="shared" si="95"/>
        <v/>
      </c>
      <c r="G124" s="233" t="str">
        <f t="shared" si="96"/>
        <v/>
      </c>
      <c r="H124" s="238" t="str">
        <f t="shared" si="97"/>
        <v/>
      </c>
      <c r="I124" s="233" t="str">
        <f t="shared" si="98"/>
        <v/>
      </c>
      <c r="J124" s="238" t="str">
        <f t="shared" si="99"/>
        <v/>
      </c>
      <c r="K124" s="233" t="str">
        <f t="shared" si="100"/>
        <v/>
      </c>
      <c r="L124" s="237" t="str">
        <f t="shared" si="101"/>
        <v/>
      </c>
      <c r="M124" s="234" t="str">
        <f>IF(C124="","",VLOOKUP(C124,'Tabela Nutricional'!A:AD,10,0)*D124)</f>
        <v/>
      </c>
      <c r="N124" s="237" t="str">
        <f>IF(C124="","",VLOOKUP(C124,'Tabela Nutricional'!A:AD,11,0)*D124)</f>
        <v/>
      </c>
      <c r="O124" s="234" t="str">
        <f>IF(C124="","",VLOOKUP(C124,'Tabela Nutricional'!A:AD,12,0)*D124)</f>
        <v/>
      </c>
      <c r="P124" s="237" t="str">
        <f>IF(C124="","",VLOOKUP(C124,'Tabela Nutricional'!A:AD,13,0)*D124)</f>
        <v/>
      </c>
      <c r="Q124" s="234" t="str">
        <f>IF(C124="","",VLOOKUP(C124,'Tabela Nutricional'!A:AD,14,0)*D124)</f>
        <v/>
      </c>
      <c r="R124" s="237" t="str">
        <f>IF(C124="","",VLOOKUP(C124,'Tabela Nutricional'!A:AD,15,0)*D124)</f>
        <v/>
      </c>
      <c r="S124" s="234" t="str">
        <f>IF(C124="","",VLOOKUP(C124,'Tabela Nutricional'!A:AD,16,0)*D124)</f>
        <v/>
      </c>
      <c r="T124" s="237" t="str">
        <f>IF(C124="","",VLOOKUP(C124,'Tabela Nutricional'!A:AD,17,0)*D124)</f>
        <v/>
      </c>
      <c r="U124" s="234" t="str">
        <f>IF(C124="","",VLOOKUP(C124,'Tabela Nutricional'!A:AD,18,0)*D124)</f>
        <v/>
      </c>
      <c r="V124" s="237" t="str">
        <f>IF(C124="","",VLOOKUP(C124,'Tabela Nutricional'!A:AD,21,0)*D124)</f>
        <v/>
      </c>
      <c r="W124" s="234" t="str">
        <f>IF(C124="","",VLOOKUP(C124,'Tabela Nutricional'!A:AD,22,0)*D124)</f>
        <v/>
      </c>
      <c r="X124" s="237" t="str">
        <f>IF(C124="","",VLOOKUP(C124,'Tabela Nutricional'!A:AD,23,0)*D124)</f>
        <v/>
      </c>
      <c r="Y124" s="234" t="str">
        <f>IF(C124="","",VLOOKUP(C124,'Tabela Nutricional'!A:AD,24,0)*D124)</f>
        <v/>
      </c>
      <c r="Z124" s="237" t="str">
        <f>IF(C124="","",VLOOKUP(C124,'Tabela Nutricional'!A:AD,25,0)*D124)</f>
        <v/>
      </c>
      <c r="AA124" s="234" t="str">
        <f>IF(C124="","",VLOOKUP(C124,'Tabela Nutricional'!A:AD,26,0)*D124)</f>
        <v/>
      </c>
      <c r="AB124" s="237" t="str">
        <f>IF(C124="","",VLOOKUP(C124,'Tabela Nutricional'!A:AD,27,0)*D124)</f>
        <v/>
      </c>
      <c r="AC124" s="234" t="str">
        <f>IF(C124="","",VLOOKUP(C124,'Tabela Nutricional'!A:AD,28,0)*D124)</f>
        <v/>
      </c>
      <c r="AD124" s="237" t="str">
        <f>IF(C124="","",VLOOKUP(C124,'Tabela Nutricional'!A:AD,29,0)*D124)</f>
        <v/>
      </c>
      <c r="AE124" s="234" t="str">
        <f>IF(C124="","",VLOOKUP(C124,'Tabela Nutricional'!A:AD,30,0)*D124)</f>
        <v/>
      </c>
      <c r="AF124" s="214"/>
      <c r="AG124" s="92"/>
      <c r="AH124" s="108"/>
      <c r="AI124" s="108"/>
      <c r="AJ124" s="89"/>
      <c r="AK124" s="89"/>
      <c r="AL124" s="99"/>
      <c r="AM124" s="99"/>
      <c r="AN124" s="89"/>
      <c r="AO124" s="89"/>
      <c r="AP124" s="89"/>
      <c r="AQ124" s="99"/>
      <c r="AR124" s="382"/>
      <c r="AS124" s="382"/>
      <c r="AT124" s="382"/>
      <c r="AU124" s="396"/>
      <c r="AV124" s="89"/>
      <c r="AW124" s="89"/>
      <c r="AX124" s="89"/>
    </row>
    <row r="125" spans="1:50" ht="12.75" customHeight="1">
      <c r="A125" s="90"/>
      <c r="B125" s="214"/>
      <c r="C125" s="375"/>
      <c r="D125" s="236"/>
      <c r="E125" s="231" t="str">
        <f t="shared" si="94"/>
        <v/>
      </c>
      <c r="F125" s="238" t="str">
        <f t="shared" si="95"/>
        <v/>
      </c>
      <c r="G125" s="233" t="str">
        <f t="shared" si="96"/>
        <v/>
      </c>
      <c r="H125" s="238" t="str">
        <f t="shared" si="97"/>
        <v/>
      </c>
      <c r="I125" s="233" t="str">
        <f t="shared" si="98"/>
        <v/>
      </c>
      <c r="J125" s="238" t="str">
        <f t="shared" si="99"/>
        <v/>
      </c>
      <c r="K125" s="233" t="str">
        <f t="shared" si="100"/>
        <v/>
      </c>
      <c r="L125" s="237" t="str">
        <f t="shared" si="101"/>
        <v/>
      </c>
      <c r="M125" s="234" t="str">
        <f>IF(C125="","",VLOOKUP(C125,'Tabela Nutricional'!A:AD,10,0)*D125)</f>
        <v/>
      </c>
      <c r="N125" s="237" t="str">
        <f>IF(C125="","",VLOOKUP(C125,'Tabela Nutricional'!A:AD,11,0)*D125)</f>
        <v/>
      </c>
      <c r="O125" s="234" t="str">
        <f>IF(C125="","",VLOOKUP(C125,'Tabela Nutricional'!A:AD,12,0)*D125)</f>
        <v/>
      </c>
      <c r="P125" s="237" t="str">
        <f>IF(C125="","",VLOOKUP(C125,'Tabela Nutricional'!A:AD,13,0)*D125)</f>
        <v/>
      </c>
      <c r="Q125" s="234" t="str">
        <f>IF(C125="","",VLOOKUP(C125,'Tabela Nutricional'!A:AD,14,0)*D125)</f>
        <v/>
      </c>
      <c r="R125" s="237" t="str">
        <f>IF(C125="","",VLOOKUP(C125,'Tabela Nutricional'!A:AD,15,0)*D125)</f>
        <v/>
      </c>
      <c r="S125" s="234" t="str">
        <f>IF(C125="","",VLOOKUP(C125,'Tabela Nutricional'!A:AD,16,0)*D125)</f>
        <v/>
      </c>
      <c r="T125" s="237" t="str">
        <f>IF(C125="","",VLOOKUP(C125,'Tabela Nutricional'!A:AD,17,0)*D125)</f>
        <v/>
      </c>
      <c r="U125" s="234" t="str">
        <f>IF(C125="","",VLOOKUP(C125,'Tabela Nutricional'!A:AD,18,0)*D125)</f>
        <v/>
      </c>
      <c r="V125" s="237" t="str">
        <f>IF(C125="","",VLOOKUP(C125,'Tabela Nutricional'!A:AD,21,0)*D125)</f>
        <v/>
      </c>
      <c r="W125" s="234" t="str">
        <f>IF(C125="","",VLOOKUP(C125,'Tabela Nutricional'!A:AD,22,0)*D125)</f>
        <v/>
      </c>
      <c r="X125" s="237" t="str">
        <f>IF(C125="","",VLOOKUP(C125,'Tabela Nutricional'!A:AD,23,0)*D125)</f>
        <v/>
      </c>
      <c r="Y125" s="234" t="str">
        <f>IF(C125="","",VLOOKUP(C125,'Tabela Nutricional'!A:AD,24,0)*D125)</f>
        <v/>
      </c>
      <c r="Z125" s="237" t="str">
        <f>IF(C125="","",VLOOKUP(C125,'Tabela Nutricional'!A:AD,25,0)*D125)</f>
        <v/>
      </c>
      <c r="AA125" s="234" t="str">
        <f>IF(C125="","",VLOOKUP(C125,'Tabela Nutricional'!A:AD,26,0)*D125)</f>
        <v/>
      </c>
      <c r="AB125" s="237" t="str">
        <f>IF(C125="","",VLOOKUP(C125,'Tabela Nutricional'!A:AD,27,0)*D125)</f>
        <v/>
      </c>
      <c r="AC125" s="234" t="str">
        <f>IF(C125="","",VLOOKUP(C125,'Tabela Nutricional'!A:AD,28,0)*D125)</f>
        <v/>
      </c>
      <c r="AD125" s="237" t="str">
        <f>IF(C125="","",VLOOKUP(C125,'Tabela Nutricional'!A:AD,29,0)*D125)</f>
        <v/>
      </c>
      <c r="AE125" s="234" t="str">
        <f>IF(C125="","",VLOOKUP(C125,'Tabela Nutricional'!A:AD,30,0)*D125)</f>
        <v/>
      </c>
      <c r="AF125" s="214"/>
      <c r="AG125" s="91"/>
      <c r="AH125" s="108"/>
      <c r="AI125" s="108"/>
      <c r="AJ125" s="89"/>
      <c r="AK125" s="89"/>
      <c r="AL125" s="99"/>
      <c r="AM125" s="99"/>
      <c r="AN125" s="89"/>
      <c r="AO125" s="89"/>
      <c r="AP125" s="89"/>
      <c r="AQ125" s="99"/>
      <c r="AR125" s="382"/>
      <c r="AS125" s="382"/>
      <c r="AT125" s="382"/>
      <c r="AU125" s="396"/>
      <c r="AV125" s="89"/>
      <c r="AW125" s="89"/>
      <c r="AX125" s="89"/>
    </row>
    <row r="126" spans="1:50" ht="12.75" customHeight="1">
      <c r="A126" s="90"/>
      <c r="B126" s="214"/>
      <c r="C126" s="376" t="s">
        <v>27</v>
      </c>
      <c r="D126" s="216"/>
      <c r="E126" s="217" t="s">
        <v>29</v>
      </c>
      <c r="F126" s="218">
        <f t="shared" ref="F126:AE126" si="102">SUM(F116:F125)</f>
        <v>0</v>
      </c>
      <c r="G126" s="219">
        <f t="shared" si="102"/>
        <v>0</v>
      </c>
      <c r="H126" s="220">
        <f t="shared" si="102"/>
        <v>0</v>
      </c>
      <c r="I126" s="221">
        <f t="shared" si="102"/>
        <v>0</v>
      </c>
      <c r="J126" s="222">
        <f t="shared" si="102"/>
        <v>0</v>
      </c>
      <c r="K126" s="223">
        <f t="shared" si="102"/>
        <v>0</v>
      </c>
      <c r="L126" s="224">
        <f t="shared" si="102"/>
        <v>0</v>
      </c>
      <c r="M126" s="225">
        <f t="shared" si="102"/>
        <v>0</v>
      </c>
      <c r="N126" s="225">
        <f t="shared" si="102"/>
        <v>0</v>
      </c>
      <c r="O126" s="225">
        <f t="shared" si="102"/>
        <v>0</v>
      </c>
      <c r="P126" s="225">
        <f t="shared" si="102"/>
        <v>0</v>
      </c>
      <c r="Q126" s="225">
        <f t="shared" si="102"/>
        <v>0</v>
      </c>
      <c r="R126" s="225">
        <f t="shared" si="102"/>
        <v>0</v>
      </c>
      <c r="S126" s="225">
        <f t="shared" si="102"/>
        <v>0</v>
      </c>
      <c r="T126" s="225">
        <f t="shared" si="102"/>
        <v>0</v>
      </c>
      <c r="U126" s="225">
        <f t="shared" si="102"/>
        <v>0</v>
      </c>
      <c r="V126" s="225">
        <f t="shared" si="102"/>
        <v>0</v>
      </c>
      <c r="W126" s="225">
        <f t="shared" si="102"/>
        <v>0</v>
      </c>
      <c r="X126" s="225">
        <f t="shared" si="102"/>
        <v>0</v>
      </c>
      <c r="Y126" s="225">
        <f t="shared" si="102"/>
        <v>0</v>
      </c>
      <c r="Z126" s="225">
        <f t="shared" si="102"/>
        <v>0</v>
      </c>
      <c r="AA126" s="225">
        <f t="shared" si="102"/>
        <v>0</v>
      </c>
      <c r="AB126" s="225">
        <f t="shared" si="102"/>
        <v>0</v>
      </c>
      <c r="AC126" s="225">
        <f t="shared" si="102"/>
        <v>0</v>
      </c>
      <c r="AD126" s="225">
        <f t="shared" si="102"/>
        <v>0</v>
      </c>
      <c r="AE126" s="225">
        <f t="shared" si="102"/>
        <v>0</v>
      </c>
      <c r="AF126" s="214"/>
      <c r="AG126" s="91"/>
      <c r="AH126" s="108"/>
      <c r="AI126" s="108"/>
      <c r="AJ126" s="89"/>
      <c r="AK126" s="89"/>
      <c r="AL126" s="99"/>
      <c r="AM126" s="99"/>
      <c r="AN126" s="89"/>
      <c r="AO126" s="89"/>
      <c r="AP126" s="89"/>
      <c r="AQ126" s="99"/>
      <c r="AR126" s="382"/>
      <c r="AS126" s="382"/>
      <c r="AT126" s="382"/>
      <c r="AU126" s="396"/>
      <c r="AV126" s="89"/>
      <c r="AW126" s="89"/>
      <c r="AX126" s="89"/>
    </row>
    <row r="127" spans="1:50" ht="12.75" customHeight="1">
      <c r="A127" s="90"/>
      <c r="B127" s="214"/>
      <c r="C127" s="377">
        <f>SUM(F127:K127)</f>
        <v>0</v>
      </c>
      <c r="D127" s="216"/>
      <c r="E127" s="217" t="s">
        <v>30</v>
      </c>
      <c r="F127" s="218">
        <f t="shared" ref="F127:H127" si="103">F126*4</f>
        <v>0</v>
      </c>
      <c r="G127" s="219">
        <f t="shared" si="103"/>
        <v>0</v>
      </c>
      <c r="H127" s="220">
        <f t="shared" si="103"/>
        <v>0</v>
      </c>
      <c r="I127" s="221">
        <f t="shared" ref="I127:K127" si="104">I126*9</f>
        <v>0</v>
      </c>
      <c r="J127" s="222">
        <f t="shared" si="104"/>
        <v>0</v>
      </c>
      <c r="K127" s="223">
        <f t="shared" si="104"/>
        <v>0</v>
      </c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14"/>
      <c r="AG127" s="91"/>
      <c r="AH127" s="108"/>
      <c r="AI127" s="108"/>
      <c r="AJ127" s="89"/>
      <c r="AK127" s="89"/>
      <c r="AL127" s="99"/>
      <c r="AM127" s="99"/>
      <c r="AN127" s="89"/>
      <c r="AO127" s="89"/>
      <c r="AP127" s="89"/>
      <c r="AQ127" s="99"/>
      <c r="AR127" s="382"/>
      <c r="AS127" s="382"/>
      <c r="AT127" s="382"/>
      <c r="AU127" s="396"/>
      <c r="AV127" s="89"/>
      <c r="AW127" s="89"/>
      <c r="AX127" s="89"/>
    </row>
    <row r="128" spans="1:50" ht="12.75" customHeight="1">
      <c r="A128" s="90"/>
      <c r="B128" s="214"/>
      <c r="C128" s="378"/>
      <c r="D128" s="318"/>
      <c r="E128" s="227"/>
      <c r="F128" s="228"/>
      <c r="G128" s="229"/>
      <c r="H128" s="228"/>
      <c r="I128" s="228"/>
      <c r="J128" s="228"/>
      <c r="K128" s="228"/>
      <c r="L128" s="230"/>
      <c r="M128" s="230"/>
      <c r="N128" s="230"/>
      <c r="O128" s="230"/>
      <c r="P128" s="230"/>
      <c r="Q128" s="230"/>
      <c r="R128" s="230"/>
      <c r="S128" s="230"/>
      <c r="T128" s="230"/>
      <c r="U128" s="230"/>
      <c r="V128" s="230"/>
      <c r="W128" s="230"/>
      <c r="X128" s="230"/>
      <c r="Y128" s="230"/>
      <c r="Z128" s="230"/>
      <c r="AA128" s="230"/>
      <c r="AB128" s="230"/>
      <c r="AC128" s="230"/>
      <c r="AD128" s="230"/>
      <c r="AE128" s="230"/>
      <c r="AF128" s="214"/>
      <c r="AG128" s="91"/>
      <c r="AH128" s="108"/>
      <c r="AI128" s="108"/>
      <c r="AJ128" s="89"/>
      <c r="AK128" s="89"/>
      <c r="AL128" s="99"/>
      <c r="AM128" s="99"/>
      <c r="AN128" s="89"/>
      <c r="AO128" s="89"/>
      <c r="AP128" s="89"/>
      <c r="AQ128" s="99"/>
      <c r="AR128" s="382"/>
      <c r="AS128" s="382"/>
      <c r="AT128" s="382"/>
      <c r="AU128" s="396"/>
      <c r="AV128" s="89"/>
      <c r="AW128" s="89"/>
      <c r="AX128" s="89"/>
    </row>
    <row r="129" spans="1:50" ht="12.75" customHeight="1">
      <c r="A129" s="81"/>
      <c r="B129" s="81"/>
      <c r="C129" s="372"/>
      <c r="D129" s="82"/>
      <c r="E129" s="87"/>
      <c r="F129" s="83"/>
      <c r="G129" s="84"/>
      <c r="H129" s="85"/>
      <c r="I129" s="86"/>
      <c r="J129" s="86"/>
      <c r="K129" s="86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81"/>
      <c r="AG129" s="88"/>
      <c r="AH129" s="108"/>
      <c r="AI129" s="108"/>
      <c r="AJ129" s="89"/>
      <c r="AK129" s="89"/>
      <c r="AL129" s="99"/>
      <c r="AM129" s="99"/>
      <c r="AN129" s="89"/>
      <c r="AO129" s="89"/>
      <c r="AP129" s="89"/>
      <c r="AQ129" s="99"/>
      <c r="AR129" s="382"/>
      <c r="AS129" s="382"/>
      <c r="AT129" s="382"/>
      <c r="AU129" s="396"/>
      <c r="AV129" s="89"/>
      <c r="AW129" s="89"/>
      <c r="AX129" s="89"/>
    </row>
    <row r="130" spans="1:50" ht="12.75" customHeight="1">
      <c r="A130" s="81"/>
      <c r="B130" s="200"/>
      <c r="C130" s="373"/>
      <c r="D130" s="340">
        <v>9</v>
      </c>
      <c r="E130" s="307"/>
      <c r="F130" s="303"/>
      <c r="G130" s="303"/>
      <c r="H130" s="303"/>
      <c r="I130" s="303"/>
      <c r="J130" s="303"/>
      <c r="K130" s="304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2" t="s">
        <v>2786</v>
      </c>
      <c r="W130" s="202" t="s">
        <v>2786</v>
      </c>
      <c r="X130" s="202" t="s">
        <v>2786</v>
      </c>
      <c r="Y130" s="202" t="s">
        <v>2786</v>
      </c>
      <c r="Z130" s="202" t="s">
        <v>2786</v>
      </c>
      <c r="AA130" s="202" t="s">
        <v>2786</v>
      </c>
      <c r="AB130" s="201"/>
      <c r="AC130" s="202" t="s">
        <v>2786</v>
      </c>
      <c r="AD130" s="202" t="s">
        <v>2786</v>
      </c>
      <c r="AE130" s="202" t="s">
        <v>2786</v>
      </c>
      <c r="AF130" s="200"/>
      <c r="AG130" s="81"/>
      <c r="AH130" s="108"/>
      <c r="AI130" s="108"/>
      <c r="AJ130" s="89"/>
      <c r="AK130" s="89"/>
      <c r="AL130" s="99"/>
      <c r="AM130" s="99"/>
      <c r="AN130" s="89"/>
      <c r="AO130" s="89"/>
      <c r="AP130" s="89"/>
      <c r="AQ130" s="99"/>
      <c r="AR130" s="382"/>
      <c r="AS130" s="382"/>
      <c r="AT130" s="382"/>
      <c r="AU130" s="396"/>
      <c r="AV130" s="89"/>
      <c r="AW130" s="89"/>
      <c r="AX130" s="89"/>
    </row>
    <row r="131" spans="1:50" ht="12.75" customHeight="1">
      <c r="A131" s="81"/>
      <c r="B131" s="203"/>
      <c r="C131" s="374" t="s">
        <v>5</v>
      </c>
      <c r="D131" s="204" t="s">
        <v>6</v>
      </c>
      <c r="E131" s="205" t="s">
        <v>7</v>
      </c>
      <c r="F131" s="206" t="s">
        <v>8</v>
      </c>
      <c r="G131" s="207" t="s">
        <v>9</v>
      </c>
      <c r="H131" s="208" t="s">
        <v>10</v>
      </c>
      <c r="I131" s="209" t="s">
        <v>11</v>
      </c>
      <c r="J131" s="210" t="s">
        <v>13</v>
      </c>
      <c r="K131" s="211" t="s">
        <v>12</v>
      </c>
      <c r="L131" s="212" t="s">
        <v>767</v>
      </c>
      <c r="M131" s="202" t="s">
        <v>792</v>
      </c>
      <c r="N131" s="202" t="s">
        <v>791</v>
      </c>
      <c r="O131" s="202" t="s">
        <v>2777</v>
      </c>
      <c r="P131" s="202" t="s">
        <v>2778</v>
      </c>
      <c r="Q131" s="202" t="s">
        <v>793</v>
      </c>
      <c r="R131" s="202" t="s">
        <v>794</v>
      </c>
      <c r="S131" s="202" t="s">
        <v>799</v>
      </c>
      <c r="T131" s="202" t="s">
        <v>2782</v>
      </c>
      <c r="U131" s="202" t="s">
        <v>795</v>
      </c>
      <c r="V131" s="202" t="s">
        <v>2783</v>
      </c>
      <c r="W131" s="202" t="s">
        <v>2779</v>
      </c>
      <c r="X131" s="202" t="s">
        <v>2780</v>
      </c>
      <c r="Y131" s="202" t="s">
        <v>796</v>
      </c>
      <c r="Z131" s="202" t="s">
        <v>797</v>
      </c>
      <c r="AA131" s="202" t="s">
        <v>798</v>
      </c>
      <c r="AB131" s="202" t="s">
        <v>2776</v>
      </c>
      <c r="AC131" s="202" t="s">
        <v>2784</v>
      </c>
      <c r="AD131" s="202" t="s">
        <v>2785</v>
      </c>
      <c r="AE131" s="202" t="s">
        <v>2781</v>
      </c>
      <c r="AF131" s="213"/>
      <c r="AG131" s="183"/>
      <c r="AH131" s="108"/>
      <c r="AI131" s="108"/>
      <c r="AJ131" s="89"/>
      <c r="AK131" s="89"/>
      <c r="AL131" s="99"/>
      <c r="AM131" s="99"/>
      <c r="AN131" s="89"/>
      <c r="AO131" s="89"/>
      <c r="AP131" s="89"/>
      <c r="AQ131" s="99"/>
      <c r="AR131" s="382"/>
      <c r="AS131" s="382"/>
      <c r="AT131" s="382"/>
      <c r="AU131" s="396"/>
      <c r="AV131" s="89"/>
      <c r="AW131" s="89"/>
      <c r="AX131" s="89"/>
    </row>
    <row r="132" spans="1:50" ht="12.75" customHeight="1">
      <c r="A132" s="89"/>
      <c r="B132" s="214"/>
      <c r="C132" s="232"/>
      <c r="D132" s="235"/>
      <c r="E132" s="231" t="str">
        <f t="shared" ref="E132:E141" si="105">IF(C132="","",VLOOKUP(C132,Nutr,2,0))</f>
        <v/>
      </c>
      <c r="F132" s="238" t="str">
        <f t="shared" ref="F132:F141" si="106">IF(C132="","",VLOOKUP(C132,Nutr,3,0)*D132)</f>
        <v/>
      </c>
      <c r="G132" s="233" t="str">
        <f t="shared" ref="G132:G141" si="107">IF(C132="","",VLOOKUP(C132,Nutr,4,0)*D132)</f>
        <v/>
      </c>
      <c r="H132" s="238" t="str">
        <f t="shared" ref="H132:H141" si="108">IF(C132="","",VLOOKUP(C132,Nutr,5,0)*D132)</f>
        <v/>
      </c>
      <c r="I132" s="233" t="str">
        <f t="shared" ref="I132:I141" si="109">IF(C132="","",VLOOKUP(C132,Nutr,6,0)*D132)</f>
        <v/>
      </c>
      <c r="J132" s="238" t="str">
        <f t="shared" ref="J132:J141" si="110">IF(C132="","",VLOOKUP(C132,Nutr,7,0)*D132)</f>
        <v/>
      </c>
      <c r="K132" s="233" t="str">
        <f t="shared" ref="K132:K141" si="111">IF(C132="","",VLOOKUP(C132,Nutr,8,0)*D132)</f>
        <v/>
      </c>
      <c r="L132" s="237" t="str">
        <f>IF(C132="","",VLOOKUP(C132,Nutr,9,0)*D132)</f>
        <v/>
      </c>
      <c r="M132" s="234" t="str">
        <f>IF(C132="","",VLOOKUP(C132,'Tabela Nutricional'!A:AD,10,0)*D132)</f>
        <v/>
      </c>
      <c r="N132" s="237" t="str">
        <f>IF(C132="","",VLOOKUP(C132,'Tabela Nutricional'!A:AD,11,0)*D132)</f>
        <v/>
      </c>
      <c r="O132" s="234" t="str">
        <f>IF(C132="","",VLOOKUP(C132,'Tabela Nutricional'!A:AD,12,0)*D132)</f>
        <v/>
      </c>
      <c r="P132" s="237" t="str">
        <f>IF(C132="","",VLOOKUP(C132,'Tabela Nutricional'!A:AD,13,0)*D132)</f>
        <v/>
      </c>
      <c r="Q132" s="234" t="str">
        <f>IF(C132="","",VLOOKUP(C132,'Tabela Nutricional'!A:AD,14,0)*D132)</f>
        <v/>
      </c>
      <c r="R132" s="237" t="str">
        <f>IF(C132="","",VLOOKUP(C132,'Tabela Nutricional'!A:AD,15,0)*D132)</f>
        <v/>
      </c>
      <c r="S132" s="234" t="str">
        <f>IF(C132="","",VLOOKUP(C132,'Tabela Nutricional'!A:AD,16,0)*D132)</f>
        <v/>
      </c>
      <c r="T132" s="237" t="str">
        <f>IF(C132="","",VLOOKUP(C132,'Tabela Nutricional'!A:AD,17,0)*D132)</f>
        <v/>
      </c>
      <c r="U132" s="234" t="str">
        <f>IF(C132="","",VLOOKUP(C132,'Tabela Nutricional'!A:AD,18,0)*D132)</f>
        <v/>
      </c>
      <c r="V132" s="237" t="str">
        <f>IF(C132="","",VLOOKUP(C132,'Tabela Nutricional'!A:AD,21,0)*D132)</f>
        <v/>
      </c>
      <c r="W132" s="234" t="str">
        <f>IF(C132="","",VLOOKUP(C132,'Tabela Nutricional'!A:AD,22,0)*D132)</f>
        <v/>
      </c>
      <c r="X132" s="237" t="str">
        <f>IF(C132="","",VLOOKUP(C132,'Tabela Nutricional'!A:AD,23,0)*D132)</f>
        <v/>
      </c>
      <c r="Y132" s="234" t="str">
        <f>IF(C132="","",VLOOKUP(C132,'Tabela Nutricional'!A:AD,24,0)*D132)</f>
        <v/>
      </c>
      <c r="Z132" s="237" t="str">
        <f>IF(C132="","",VLOOKUP(C132,'Tabela Nutricional'!A:AD,25,0)*D132)</f>
        <v/>
      </c>
      <c r="AA132" s="234" t="str">
        <f>IF(C132="","",VLOOKUP(C132,'Tabela Nutricional'!A:AD,26,0)*D132)</f>
        <v/>
      </c>
      <c r="AB132" s="237" t="str">
        <f>IF(C132="","",VLOOKUP(C132,'Tabela Nutricional'!A:AD,27,0)*D132)</f>
        <v/>
      </c>
      <c r="AC132" s="234" t="str">
        <f>IF(C132="","",VLOOKUP(C132,'Tabela Nutricional'!A:AD,28,0)*D132)</f>
        <v/>
      </c>
      <c r="AD132" s="237" t="str">
        <f>IF(C132="","",VLOOKUP(C132,'Tabela Nutricional'!A:AD,29,0)*D132)</f>
        <v/>
      </c>
      <c r="AE132" s="234" t="str">
        <f>IF(C132="","",VLOOKUP(C132,'Tabela Nutricional'!A:AD,30,0)*D132)</f>
        <v/>
      </c>
      <c r="AF132" s="214"/>
      <c r="AG132" s="90"/>
      <c r="AH132" s="108"/>
      <c r="AI132" s="108"/>
      <c r="AJ132" s="89"/>
      <c r="AK132" s="89"/>
      <c r="AL132" s="99"/>
      <c r="AM132" s="99"/>
      <c r="AN132" s="89"/>
      <c r="AO132" s="89"/>
      <c r="AP132" s="89"/>
      <c r="AQ132" s="99"/>
      <c r="AR132" s="382"/>
      <c r="AS132" s="382"/>
      <c r="AT132" s="382"/>
      <c r="AU132" s="396"/>
      <c r="AV132" s="89"/>
      <c r="AW132" s="89"/>
      <c r="AX132" s="89"/>
    </row>
    <row r="133" spans="1:50" ht="12.75" customHeight="1">
      <c r="A133" s="89"/>
      <c r="B133" s="214"/>
      <c r="C133" s="232"/>
      <c r="D133" s="235"/>
      <c r="E133" s="231" t="str">
        <f t="shared" si="105"/>
        <v/>
      </c>
      <c r="F133" s="238" t="str">
        <f t="shared" si="106"/>
        <v/>
      </c>
      <c r="G133" s="233" t="str">
        <f t="shared" si="107"/>
        <v/>
      </c>
      <c r="H133" s="238" t="str">
        <f t="shared" si="108"/>
        <v/>
      </c>
      <c r="I133" s="233" t="str">
        <f t="shared" si="109"/>
        <v/>
      </c>
      <c r="J133" s="238" t="str">
        <f t="shared" si="110"/>
        <v/>
      </c>
      <c r="K133" s="233" t="str">
        <f t="shared" si="111"/>
        <v/>
      </c>
      <c r="L133" s="237" t="str">
        <f t="shared" ref="L133:L141" si="112">IF(C133="","",VLOOKUP(C133,Nutr,9,0)*D133)</f>
        <v/>
      </c>
      <c r="M133" s="234" t="str">
        <f>IF(C133="","",VLOOKUP(C133,'Tabela Nutricional'!A:AD,10,0)*D133)</f>
        <v/>
      </c>
      <c r="N133" s="237" t="str">
        <f>IF(C133="","",VLOOKUP(C133,'Tabela Nutricional'!A:AD,11,0)*D133)</f>
        <v/>
      </c>
      <c r="O133" s="234" t="str">
        <f>IF(C133="","",VLOOKUP(C133,'Tabela Nutricional'!A:AD,12,0)*D133)</f>
        <v/>
      </c>
      <c r="P133" s="237" t="str">
        <f>IF(C133="","",VLOOKUP(C133,'Tabela Nutricional'!A:AD,13,0)*D133)</f>
        <v/>
      </c>
      <c r="Q133" s="234" t="str">
        <f>IF(C133="","",VLOOKUP(C133,'Tabela Nutricional'!A:AD,14,0)*D133)</f>
        <v/>
      </c>
      <c r="R133" s="237" t="str">
        <f>IF(C133="","",VLOOKUP(C133,'Tabela Nutricional'!A:AD,15,0)*D133)</f>
        <v/>
      </c>
      <c r="S133" s="234" t="str">
        <f>IF(C133="","",VLOOKUP(C133,'Tabela Nutricional'!A:AD,16,0)*D133)</f>
        <v/>
      </c>
      <c r="T133" s="237" t="str">
        <f>IF(C133="","",VLOOKUP(C133,'Tabela Nutricional'!A:AD,17,0)*D133)</f>
        <v/>
      </c>
      <c r="U133" s="234" t="str">
        <f>IF(C133="","",VLOOKUP(C133,'Tabela Nutricional'!A:AD,18,0)*D133)</f>
        <v/>
      </c>
      <c r="V133" s="237" t="str">
        <f>IF(C133="","",VLOOKUP(C133,'Tabela Nutricional'!A:AD,21,0)*D133)</f>
        <v/>
      </c>
      <c r="W133" s="234" t="str">
        <f>IF(C133="","",VLOOKUP(C133,'Tabela Nutricional'!A:AD,22,0)*D133)</f>
        <v/>
      </c>
      <c r="X133" s="237" t="str">
        <f>IF(C133="","",VLOOKUP(C133,'Tabela Nutricional'!A:AD,23,0)*D133)</f>
        <v/>
      </c>
      <c r="Y133" s="234" t="str">
        <f>IF(C133="","",VLOOKUP(C133,'Tabela Nutricional'!A:AD,24,0)*D133)</f>
        <v/>
      </c>
      <c r="Z133" s="237" t="str">
        <f>IF(C133="","",VLOOKUP(C133,'Tabela Nutricional'!A:AD,25,0)*D133)</f>
        <v/>
      </c>
      <c r="AA133" s="234" t="str">
        <f>IF(C133="","",VLOOKUP(C133,'Tabela Nutricional'!A:AD,26,0)*D133)</f>
        <v/>
      </c>
      <c r="AB133" s="237" t="str">
        <f>IF(C133="","",VLOOKUP(C133,'Tabela Nutricional'!A:AD,27,0)*D133)</f>
        <v/>
      </c>
      <c r="AC133" s="234" t="str">
        <f>IF(C133="","",VLOOKUP(C133,'Tabela Nutricional'!A:AD,28,0)*D133)</f>
        <v/>
      </c>
      <c r="AD133" s="237" t="str">
        <f>IF(C133="","",VLOOKUP(C133,'Tabela Nutricional'!A:AD,29,0)*D133)</f>
        <v/>
      </c>
      <c r="AE133" s="234" t="str">
        <f>IF(C133="","",VLOOKUP(C133,'Tabela Nutricional'!A:AD,30,0)*D133)</f>
        <v/>
      </c>
      <c r="AF133" s="214"/>
      <c r="AG133" s="90"/>
      <c r="AH133" s="108"/>
      <c r="AI133" s="108"/>
      <c r="AJ133" s="89"/>
      <c r="AK133" s="89"/>
      <c r="AL133" s="99"/>
      <c r="AM133" s="99"/>
      <c r="AN133" s="89"/>
      <c r="AO133" s="89"/>
      <c r="AP133" s="89"/>
      <c r="AQ133" s="99"/>
      <c r="AR133" s="382"/>
      <c r="AS133" s="382"/>
      <c r="AT133" s="382"/>
      <c r="AU133" s="396"/>
      <c r="AV133" s="89"/>
      <c r="AW133" s="89"/>
      <c r="AX133" s="89"/>
    </row>
    <row r="134" spans="1:50" ht="12.75" customHeight="1">
      <c r="A134" s="89"/>
      <c r="B134" s="214"/>
      <c r="C134" s="232"/>
      <c r="D134" s="235"/>
      <c r="E134" s="231" t="str">
        <f t="shared" si="105"/>
        <v/>
      </c>
      <c r="F134" s="238" t="str">
        <f t="shared" si="106"/>
        <v/>
      </c>
      <c r="G134" s="233" t="str">
        <f t="shared" si="107"/>
        <v/>
      </c>
      <c r="H134" s="238" t="str">
        <f t="shared" si="108"/>
        <v/>
      </c>
      <c r="I134" s="233" t="str">
        <f t="shared" si="109"/>
        <v/>
      </c>
      <c r="J134" s="238" t="str">
        <f t="shared" si="110"/>
        <v/>
      </c>
      <c r="K134" s="233" t="str">
        <f t="shared" si="111"/>
        <v/>
      </c>
      <c r="L134" s="237" t="str">
        <f t="shared" si="112"/>
        <v/>
      </c>
      <c r="M134" s="234" t="str">
        <f>IF(C134="","",VLOOKUP(C134,'Tabela Nutricional'!A:AD,10,0)*D134)</f>
        <v/>
      </c>
      <c r="N134" s="237" t="str">
        <f>IF(C134="","",VLOOKUP(C134,'Tabela Nutricional'!A:AD,11,0)*D134)</f>
        <v/>
      </c>
      <c r="O134" s="234" t="str">
        <f>IF(C134="","",VLOOKUP(C134,'Tabela Nutricional'!A:AD,12,0)*D134)</f>
        <v/>
      </c>
      <c r="P134" s="237" t="str">
        <f>IF(C134="","",VLOOKUP(C134,'Tabela Nutricional'!A:AD,13,0)*D134)</f>
        <v/>
      </c>
      <c r="Q134" s="234" t="str">
        <f>IF(C134="","",VLOOKUP(C134,'Tabela Nutricional'!A:AD,14,0)*D134)</f>
        <v/>
      </c>
      <c r="R134" s="237" t="str">
        <f>IF(C134="","",VLOOKUP(C134,'Tabela Nutricional'!A:AD,15,0)*D134)</f>
        <v/>
      </c>
      <c r="S134" s="234" t="str">
        <f>IF(C134="","",VLOOKUP(C134,'Tabela Nutricional'!A:AD,16,0)*D134)</f>
        <v/>
      </c>
      <c r="T134" s="237" t="str">
        <f>IF(C134="","",VLOOKUP(C134,'Tabela Nutricional'!A:AD,17,0)*D134)</f>
        <v/>
      </c>
      <c r="U134" s="234" t="str">
        <f>IF(C134="","",VLOOKUP(C134,'Tabela Nutricional'!A:AD,18,0)*D134)</f>
        <v/>
      </c>
      <c r="V134" s="237" t="str">
        <f>IF(C134="","",VLOOKUP(C134,'Tabela Nutricional'!A:AD,21,0)*D134)</f>
        <v/>
      </c>
      <c r="W134" s="234" t="str">
        <f>IF(C134="","",VLOOKUP(C134,'Tabela Nutricional'!A:AD,22,0)*D134)</f>
        <v/>
      </c>
      <c r="X134" s="237" t="str">
        <f>IF(C134="","",VLOOKUP(C134,'Tabela Nutricional'!A:AD,23,0)*D134)</f>
        <v/>
      </c>
      <c r="Y134" s="234" t="str">
        <f>IF(C134="","",VLOOKUP(C134,'Tabela Nutricional'!A:AD,24,0)*D134)</f>
        <v/>
      </c>
      <c r="Z134" s="237" t="str">
        <f>IF(C134="","",VLOOKUP(C134,'Tabela Nutricional'!A:AD,25,0)*D134)</f>
        <v/>
      </c>
      <c r="AA134" s="234" t="str">
        <f>IF(C134="","",VLOOKUP(C134,'Tabela Nutricional'!A:AD,26,0)*D134)</f>
        <v/>
      </c>
      <c r="AB134" s="237" t="str">
        <f>IF(C134="","",VLOOKUP(C134,'Tabela Nutricional'!A:AD,27,0)*D134)</f>
        <v/>
      </c>
      <c r="AC134" s="234" t="str">
        <f>IF(C134="","",VLOOKUP(C134,'Tabela Nutricional'!A:AD,28,0)*D134)</f>
        <v/>
      </c>
      <c r="AD134" s="237" t="str">
        <f>IF(C134="","",VLOOKUP(C134,'Tabela Nutricional'!A:AD,29,0)*D134)</f>
        <v/>
      </c>
      <c r="AE134" s="234" t="str">
        <f>IF(C134="","",VLOOKUP(C134,'Tabela Nutricional'!A:AD,30,0)*D134)</f>
        <v/>
      </c>
      <c r="AF134" s="214"/>
      <c r="AG134" s="94"/>
      <c r="AH134" s="108"/>
      <c r="AI134" s="108"/>
      <c r="AJ134" s="89"/>
      <c r="AK134" s="89"/>
      <c r="AL134" s="99"/>
      <c r="AM134" s="99"/>
      <c r="AN134" s="89"/>
      <c r="AO134" s="89"/>
      <c r="AP134" s="89"/>
      <c r="AQ134" s="99"/>
      <c r="AR134" s="382"/>
      <c r="AS134" s="382"/>
      <c r="AT134" s="382"/>
      <c r="AU134" s="396"/>
      <c r="AV134" s="89"/>
      <c r="AW134" s="89"/>
      <c r="AX134" s="89"/>
    </row>
    <row r="135" spans="1:50" ht="12.75" customHeight="1">
      <c r="A135" s="89"/>
      <c r="B135" s="215"/>
      <c r="C135" s="356"/>
      <c r="D135" s="236"/>
      <c r="E135" s="231" t="str">
        <f t="shared" si="105"/>
        <v/>
      </c>
      <c r="F135" s="238" t="str">
        <f t="shared" si="106"/>
        <v/>
      </c>
      <c r="G135" s="233" t="str">
        <f t="shared" si="107"/>
        <v/>
      </c>
      <c r="H135" s="238" t="str">
        <f t="shared" si="108"/>
        <v/>
      </c>
      <c r="I135" s="233" t="str">
        <f t="shared" si="109"/>
        <v/>
      </c>
      <c r="J135" s="238" t="str">
        <f t="shared" si="110"/>
        <v/>
      </c>
      <c r="K135" s="233" t="str">
        <f t="shared" si="111"/>
        <v/>
      </c>
      <c r="L135" s="237" t="str">
        <f t="shared" si="112"/>
        <v/>
      </c>
      <c r="M135" s="234" t="str">
        <f>IF(C135="","",VLOOKUP(C135,'Tabela Nutricional'!A:AD,10,0)*D135)</f>
        <v/>
      </c>
      <c r="N135" s="237" t="str">
        <f>IF(C135="","",VLOOKUP(C135,'Tabela Nutricional'!A:AD,11,0)*D135)</f>
        <v/>
      </c>
      <c r="O135" s="234" t="str">
        <f>IF(C135="","",VLOOKUP(C135,'Tabela Nutricional'!A:AD,12,0)*D135)</f>
        <v/>
      </c>
      <c r="P135" s="237" t="str">
        <f>IF(C135="","",VLOOKUP(C135,'Tabela Nutricional'!A:AD,13,0)*D135)</f>
        <v/>
      </c>
      <c r="Q135" s="234" t="str">
        <f>IF(C135="","",VLOOKUP(C135,'Tabela Nutricional'!A:AD,14,0)*D135)</f>
        <v/>
      </c>
      <c r="R135" s="237" t="str">
        <f>IF(C135="","",VLOOKUP(C135,'Tabela Nutricional'!A:AD,15,0)*D135)</f>
        <v/>
      </c>
      <c r="S135" s="234" t="str">
        <f>IF(C135="","",VLOOKUP(C135,'Tabela Nutricional'!A:AD,16,0)*D135)</f>
        <v/>
      </c>
      <c r="T135" s="237" t="str">
        <f>IF(C135="","",VLOOKUP(C135,'Tabela Nutricional'!A:AD,17,0)*D135)</f>
        <v/>
      </c>
      <c r="U135" s="234" t="str">
        <f>IF(C135="","",VLOOKUP(C135,'Tabela Nutricional'!A:AD,18,0)*D135)</f>
        <v/>
      </c>
      <c r="V135" s="237" t="str">
        <f>IF(C135="","",VLOOKUP(C135,'Tabela Nutricional'!A:AD,21,0)*D135)</f>
        <v/>
      </c>
      <c r="W135" s="234" t="str">
        <f>IF(C135="","",VLOOKUP(C135,'Tabela Nutricional'!A:AD,22,0)*D135)</f>
        <v/>
      </c>
      <c r="X135" s="237" t="str">
        <f>IF(C135="","",VLOOKUP(C135,'Tabela Nutricional'!A:AD,23,0)*D135)</f>
        <v/>
      </c>
      <c r="Y135" s="234" t="str">
        <f>IF(C135="","",VLOOKUP(C135,'Tabela Nutricional'!A:AD,24,0)*D135)</f>
        <v/>
      </c>
      <c r="Z135" s="237" t="str">
        <f>IF(C135="","",VLOOKUP(C135,'Tabela Nutricional'!A:AD,25,0)*D135)</f>
        <v/>
      </c>
      <c r="AA135" s="234" t="str">
        <f>IF(C135="","",VLOOKUP(C135,'Tabela Nutricional'!A:AD,26,0)*D135)</f>
        <v/>
      </c>
      <c r="AB135" s="237" t="str">
        <f>IF(C135="","",VLOOKUP(C135,'Tabela Nutricional'!A:AD,27,0)*D135)</f>
        <v/>
      </c>
      <c r="AC135" s="234" t="str">
        <f>IF(C135="","",VLOOKUP(C135,'Tabela Nutricional'!A:AD,28,0)*D135)</f>
        <v/>
      </c>
      <c r="AD135" s="237" t="str">
        <f>IF(C135="","",VLOOKUP(C135,'Tabela Nutricional'!A:AD,29,0)*D135)</f>
        <v/>
      </c>
      <c r="AE135" s="234" t="str">
        <f>IF(C135="","",VLOOKUP(C135,'Tabela Nutricional'!A:AD,30,0)*D135)</f>
        <v/>
      </c>
      <c r="AF135" s="215"/>
      <c r="AG135" s="94"/>
      <c r="AH135" s="108"/>
      <c r="AI135" s="108"/>
      <c r="AJ135" s="89"/>
      <c r="AK135" s="89"/>
      <c r="AL135" s="99"/>
      <c r="AM135" s="99"/>
      <c r="AN135" s="89"/>
      <c r="AO135" s="89"/>
      <c r="AP135" s="89"/>
      <c r="AQ135" s="99"/>
      <c r="AR135" s="382"/>
      <c r="AS135" s="382"/>
      <c r="AT135" s="382"/>
      <c r="AU135" s="396"/>
      <c r="AV135" s="89"/>
      <c r="AW135" s="89"/>
      <c r="AX135" s="89"/>
    </row>
    <row r="136" spans="1:50" ht="12.75" customHeight="1">
      <c r="A136" s="89"/>
      <c r="B136" s="215"/>
      <c r="C136" s="356"/>
      <c r="D136" s="236"/>
      <c r="E136" s="231" t="str">
        <f t="shared" si="105"/>
        <v/>
      </c>
      <c r="F136" s="238" t="str">
        <f t="shared" si="106"/>
        <v/>
      </c>
      <c r="G136" s="233" t="str">
        <f t="shared" si="107"/>
        <v/>
      </c>
      <c r="H136" s="238" t="str">
        <f t="shared" si="108"/>
        <v/>
      </c>
      <c r="I136" s="233" t="str">
        <f t="shared" si="109"/>
        <v/>
      </c>
      <c r="J136" s="238" t="str">
        <f t="shared" si="110"/>
        <v/>
      </c>
      <c r="K136" s="233" t="str">
        <f t="shared" si="111"/>
        <v/>
      </c>
      <c r="L136" s="237" t="str">
        <f t="shared" si="112"/>
        <v/>
      </c>
      <c r="M136" s="234" t="str">
        <f>IF(C136="","",VLOOKUP(C136,'Tabela Nutricional'!A:AD,10,0)*D136)</f>
        <v/>
      </c>
      <c r="N136" s="237" t="str">
        <f>IF(C136="","",VLOOKUP(C136,'Tabela Nutricional'!A:AD,11,0)*D136)</f>
        <v/>
      </c>
      <c r="O136" s="234" t="str">
        <f>IF(C136="","",VLOOKUP(C136,'Tabela Nutricional'!A:AD,12,0)*D136)</f>
        <v/>
      </c>
      <c r="P136" s="237" t="str">
        <f>IF(C136="","",VLOOKUP(C136,'Tabela Nutricional'!A:AD,13,0)*D136)</f>
        <v/>
      </c>
      <c r="Q136" s="234" t="str">
        <f>IF(C136="","",VLOOKUP(C136,'Tabela Nutricional'!A:AD,14,0)*D136)</f>
        <v/>
      </c>
      <c r="R136" s="237" t="str">
        <f>IF(C136="","",VLOOKUP(C136,'Tabela Nutricional'!A:AD,15,0)*D136)</f>
        <v/>
      </c>
      <c r="S136" s="234" t="str">
        <f>IF(C136="","",VLOOKUP(C136,'Tabela Nutricional'!A:AD,16,0)*D136)</f>
        <v/>
      </c>
      <c r="T136" s="237" t="str">
        <f>IF(C136="","",VLOOKUP(C136,'Tabela Nutricional'!A:AD,17,0)*D136)</f>
        <v/>
      </c>
      <c r="U136" s="234" t="str">
        <f>IF(C136="","",VLOOKUP(C136,'Tabela Nutricional'!A:AD,18,0)*D136)</f>
        <v/>
      </c>
      <c r="V136" s="237" t="str">
        <f>IF(C136="","",VLOOKUP(C136,'Tabela Nutricional'!A:AD,21,0)*D136)</f>
        <v/>
      </c>
      <c r="W136" s="234" t="str">
        <f>IF(C136="","",VLOOKUP(C136,'Tabela Nutricional'!A:AD,22,0)*D136)</f>
        <v/>
      </c>
      <c r="X136" s="237" t="str">
        <f>IF(C136="","",VLOOKUP(C136,'Tabela Nutricional'!A:AD,23,0)*D136)</f>
        <v/>
      </c>
      <c r="Y136" s="234" t="str">
        <f>IF(C136="","",VLOOKUP(C136,'Tabela Nutricional'!A:AD,24,0)*D136)</f>
        <v/>
      </c>
      <c r="Z136" s="237" t="str">
        <f>IF(C136="","",VLOOKUP(C136,'Tabela Nutricional'!A:AD,25,0)*D136)</f>
        <v/>
      </c>
      <c r="AA136" s="234" t="str">
        <f>IF(C136="","",VLOOKUP(C136,'Tabela Nutricional'!A:AD,26,0)*D136)</f>
        <v/>
      </c>
      <c r="AB136" s="237" t="str">
        <f>IF(C136="","",VLOOKUP(C136,'Tabela Nutricional'!A:AD,27,0)*D136)</f>
        <v/>
      </c>
      <c r="AC136" s="234" t="str">
        <f>IF(C136="","",VLOOKUP(C136,'Tabela Nutricional'!A:AD,28,0)*D136)</f>
        <v/>
      </c>
      <c r="AD136" s="237" t="str">
        <f>IF(C136="","",VLOOKUP(C136,'Tabela Nutricional'!A:AD,29,0)*D136)</f>
        <v/>
      </c>
      <c r="AE136" s="234" t="str">
        <f>IF(C136="","",VLOOKUP(C136,'Tabela Nutricional'!A:AD,30,0)*D136)</f>
        <v/>
      </c>
      <c r="AF136" s="215"/>
      <c r="AG136" s="94"/>
      <c r="AH136" s="108"/>
      <c r="AI136" s="108"/>
      <c r="AJ136" s="89"/>
      <c r="AK136" s="89"/>
      <c r="AL136" s="99"/>
      <c r="AM136" s="99"/>
      <c r="AN136" s="89"/>
      <c r="AO136" s="89"/>
      <c r="AP136" s="89"/>
      <c r="AQ136" s="99"/>
      <c r="AR136" s="382"/>
      <c r="AS136" s="382"/>
      <c r="AT136" s="382"/>
      <c r="AU136" s="396"/>
      <c r="AV136" s="89"/>
      <c r="AW136" s="89"/>
      <c r="AX136" s="89"/>
    </row>
    <row r="137" spans="1:50" ht="12.75" customHeight="1">
      <c r="A137" s="89"/>
      <c r="B137" s="215"/>
      <c r="C137" s="356"/>
      <c r="D137" s="236"/>
      <c r="E137" s="231" t="str">
        <f t="shared" si="105"/>
        <v/>
      </c>
      <c r="F137" s="238" t="str">
        <f t="shared" si="106"/>
        <v/>
      </c>
      <c r="G137" s="233" t="str">
        <f t="shared" si="107"/>
        <v/>
      </c>
      <c r="H137" s="238" t="str">
        <f t="shared" si="108"/>
        <v/>
      </c>
      <c r="I137" s="233" t="str">
        <f t="shared" si="109"/>
        <v/>
      </c>
      <c r="J137" s="238" t="str">
        <f t="shared" si="110"/>
        <v/>
      </c>
      <c r="K137" s="233" t="str">
        <f t="shared" si="111"/>
        <v/>
      </c>
      <c r="L137" s="237" t="str">
        <f t="shared" si="112"/>
        <v/>
      </c>
      <c r="M137" s="234" t="str">
        <f>IF(C137="","",VLOOKUP(C137,'Tabela Nutricional'!A:AD,10,0)*D137)</f>
        <v/>
      </c>
      <c r="N137" s="237" t="str">
        <f>IF(C137="","",VLOOKUP(C137,'Tabela Nutricional'!A:AD,11,0)*D137)</f>
        <v/>
      </c>
      <c r="O137" s="234" t="str">
        <f>IF(C137="","",VLOOKUP(C137,'Tabela Nutricional'!A:AD,12,0)*D137)</f>
        <v/>
      </c>
      <c r="P137" s="237" t="str">
        <f>IF(C137="","",VLOOKUP(C137,'Tabela Nutricional'!A:AD,13,0)*D137)</f>
        <v/>
      </c>
      <c r="Q137" s="234" t="str">
        <f>IF(C137="","",VLOOKUP(C137,'Tabela Nutricional'!A:AD,14,0)*D137)</f>
        <v/>
      </c>
      <c r="R137" s="237" t="str">
        <f>IF(C137="","",VLOOKUP(C137,'Tabela Nutricional'!A:AD,15,0)*D137)</f>
        <v/>
      </c>
      <c r="S137" s="234" t="str">
        <f>IF(C137="","",VLOOKUP(C137,'Tabela Nutricional'!A:AD,16,0)*D137)</f>
        <v/>
      </c>
      <c r="T137" s="237" t="str">
        <f>IF(C137="","",VLOOKUP(C137,'Tabela Nutricional'!A:AD,17,0)*D137)</f>
        <v/>
      </c>
      <c r="U137" s="234" t="str">
        <f>IF(C137="","",VLOOKUP(C137,'Tabela Nutricional'!A:AD,18,0)*D137)</f>
        <v/>
      </c>
      <c r="V137" s="237" t="str">
        <f>IF(C137="","",VLOOKUP(C137,'Tabela Nutricional'!A:AD,21,0)*D137)</f>
        <v/>
      </c>
      <c r="W137" s="234" t="str">
        <f>IF(C137="","",VLOOKUP(C137,'Tabela Nutricional'!A:AD,22,0)*D137)</f>
        <v/>
      </c>
      <c r="X137" s="237" t="str">
        <f>IF(C137="","",VLOOKUP(C137,'Tabela Nutricional'!A:AD,23,0)*D137)</f>
        <v/>
      </c>
      <c r="Y137" s="234" t="str">
        <f>IF(C137="","",VLOOKUP(C137,'Tabela Nutricional'!A:AD,24,0)*D137)</f>
        <v/>
      </c>
      <c r="Z137" s="237" t="str">
        <f>IF(C137="","",VLOOKUP(C137,'Tabela Nutricional'!A:AD,25,0)*D137)</f>
        <v/>
      </c>
      <c r="AA137" s="234" t="str">
        <f>IF(C137="","",VLOOKUP(C137,'Tabela Nutricional'!A:AD,26,0)*D137)</f>
        <v/>
      </c>
      <c r="AB137" s="237" t="str">
        <f>IF(C137="","",VLOOKUP(C137,'Tabela Nutricional'!A:AD,27,0)*D137)</f>
        <v/>
      </c>
      <c r="AC137" s="234" t="str">
        <f>IF(C137="","",VLOOKUP(C137,'Tabela Nutricional'!A:AD,28,0)*D137)</f>
        <v/>
      </c>
      <c r="AD137" s="237" t="str">
        <f>IF(C137="","",VLOOKUP(C137,'Tabela Nutricional'!A:AD,29,0)*D137)</f>
        <v/>
      </c>
      <c r="AE137" s="234" t="str">
        <f>IF(C137="","",VLOOKUP(C137,'Tabela Nutricional'!A:AD,30,0)*D137)</f>
        <v/>
      </c>
      <c r="AF137" s="215"/>
      <c r="AG137" s="94"/>
      <c r="AH137" s="108"/>
      <c r="AI137" s="108"/>
      <c r="AJ137" s="89"/>
      <c r="AK137" s="89"/>
      <c r="AL137" s="99"/>
      <c r="AM137" s="99"/>
      <c r="AN137" s="89"/>
      <c r="AO137" s="89"/>
      <c r="AP137" s="89"/>
      <c r="AQ137" s="99"/>
      <c r="AR137" s="382"/>
      <c r="AS137" s="382"/>
      <c r="AT137" s="382"/>
      <c r="AU137" s="396"/>
      <c r="AV137" s="89"/>
      <c r="AW137" s="89"/>
      <c r="AX137" s="89"/>
    </row>
    <row r="138" spans="1:50" ht="12.75" customHeight="1">
      <c r="A138" s="89"/>
      <c r="B138" s="214"/>
      <c r="C138" s="356"/>
      <c r="D138" s="236"/>
      <c r="E138" s="231" t="str">
        <f t="shared" si="105"/>
        <v/>
      </c>
      <c r="F138" s="238" t="str">
        <f t="shared" si="106"/>
        <v/>
      </c>
      <c r="G138" s="233" t="str">
        <f t="shared" si="107"/>
        <v/>
      </c>
      <c r="H138" s="238" t="str">
        <f t="shared" si="108"/>
        <v/>
      </c>
      <c r="I138" s="233" t="str">
        <f t="shared" si="109"/>
        <v/>
      </c>
      <c r="J138" s="238" t="str">
        <f t="shared" si="110"/>
        <v/>
      </c>
      <c r="K138" s="233" t="str">
        <f t="shared" si="111"/>
        <v/>
      </c>
      <c r="L138" s="237" t="str">
        <f t="shared" si="112"/>
        <v/>
      </c>
      <c r="M138" s="234" t="str">
        <f>IF(C138="","",VLOOKUP(C138,'Tabela Nutricional'!A:AD,10,0)*D138)</f>
        <v/>
      </c>
      <c r="N138" s="237" t="str">
        <f>IF(C138="","",VLOOKUP(C138,'Tabela Nutricional'!A:AD,11,0)*D138)</f>
        <v/>
      </c>
      <c r="O138" s="234" t="str">
        <f>IF(C138="","",VLOOKUP(C138,'Tabela Nutricional'!A:AD,12,0)*D138)</f>
        <v/>
      </c>
      <c r="P138" s="237" t="str">
        <f>IF(C138="","",VLOOKUP(C138,'Tabela Nutricional'!A:AD,13,0)*D138)</f>
        <v/>
      </c>
      <c r="Q138" s="234" t="str">
        <f>IF(C138="","",VLOOKUP(C138,'Tabela Nutricional'!A:AD,14,0)*D138)</f>
        <v/>
      </c>
      <c r="R138" s="237" t="str">
        <f>IF(C138="","",VLOOKUP(C138,'Tabela Nutricional'!A:AD,15,0)*D138)</f>
        <v/>
      </c>
      <c r="S138" s="234" t="str">
        <f>IF(C138="","",VLOOKUP(C138,'Tabela Nutricional'!A:AD,16,0)*D138)</f>
        <v/>
      </c>
      <c r="T138" s="237" t="str">
        <f>IF(C138="","",VLOOKUP(C138,'Tabela Nutricional'!A:AD,17,0)*D138)</f>
        <v/>
      </c>
      <c r="U138" s="234" t="str">
        <f>IF(C138="","",VLOOKUP(C138,'Tabela Nutricional'!A:AD,18,0)*D138)</f>
        <v/>
      </c>
      <c r="V138" s="237" t="str">
        <f>IF(C138="","",VLOOKUP(C138,'Tabela Nutricional'!A:AD,21,0)*D138)</f>
        <v/>
      </c>
      <c r="W138" s="234" t="str">
        <f>IF(C138="","",VLOOKUP(C138,'Tabela Nutricional'!A:AD,22,0)*D138)</f>
        <v/>
      </c>
      <c r="X138" s="237" t="str">
        <f>IF(C138="","",VLOOKUP(C138,'Tabela Nutricional'!A:AD,23,0)*D138)</f>
        <v/>
      </c>
      <c r="Y138" s="234" t="str">
        <f>IF(C138="","",VLOOKUP(C138,'Tabela Nutricional'!A:AD,24,0)*D138)</f>
        <v/>
      </c>
      <c r="Z138" s="237" t="str">
        <f>IF(C138="","",VLOOKUP(C138,'Tabela Nutricional'!A:AD,25,0)*D138)</f>
        <v/>
      </c>
      <c r="AA138" s="234" t="str">
        <f>IF(C138="","",VLOOKUP(C138,'Tabela Nutricional'!A:AD,26,0)*D138)</f>
        <v/>
      </c>
      <c r="AB138" s="237" t="str">
        <f>IF(C138="","",VLOOKUP(C138,'Tabela Nutricional'!A:AD,27,0)*D138)</f>
        <v/>
      </c>
      <c r="AC138" s="234" t="str">
        <f>IF(C138="","",VLOOKUP(C138,'Tabela Nutricional'!A:AD,28,0)*D138)</f>
        <v/>
      </c>
      <c r="AD138" s="237" t="str">
        <f>IF(C138="","",VLOOKUP(C138,'Tabela Nutricional'!A:AD,29,0)*D138)</f>
        <v/>
      </c>
      <c r="AE138" s="234" t="str">
        <f>IF(C138="","",VLOOKUP(C138,'Tabela Nutricional'!A:AD,30,0)*D138)</f>
        <v/>
      </c>
      <c r="AF138" s="214"/>
      <c r="AG138" s="94"/>
      <c r="AH138" s="108"/>
      <c r="AI138" s="108"/>
      <c r="AJ138" s="89"/>
      <c r="AK138" s="89"/>
      <c r="AL138" s="99"/>
      <c r="AM138" s="99"/>
      <c r="AN138" s="89"/>
      <c r="AO138" s="89"/>
      <c r="AP138" s="89"/>
      <c r="AQ138" s="99"/>
      <c r="AR138" s="382"/>
      <c r="AS138" s="382"/>
      <c r="AT138" s="382"/>
      <c r="AU138" s="396"/>
      <c r="AV138" s="89"/>
      <c r="AW138" s="89"/>
      <c r="AX138" s="89"/>
    </row>
    <row r="139" spans="1:50" ht="12.75" customHeight="1">
      <c r="A139" s="89"/>
      <c r="B139" s="214"/>
      <c r="C139" s="356"/>
      <c r="D139" s="236"/>
      <c r="E139" s="231" t="str">
        <f t="shared" si="105"/>
        <v/>
      </c>
      <c r="F139" s="238" t="str">
        <f t="shared" si="106"/>
        <v/>
      </c>
      <c r="G139" s="233" t="str">
        <f t="shared" si="107"/>
        <v/>
      </c>
      <c r="H139" s="238" t="str">
        <f t="shared" si="108"/>
        <v/>
      </c>
      <c r="I139" s="233" t="str">
        <f t="shared" si="109"/>
        <v/>
      </c>
      <c r="J139" s="238" t="str">
        <f t="shared" si="110"/>
        <v/>
      </c>
      <c r="K139" s="233" t="str">
        <f t="shared" si="111"/>
        <v/>
      </c>
      <c r="L139" s="237" t="str">
        <f t="shared" si="112"/>
        <v/>
      </c>
      <c r="M139" s="234" t="str">
        <f>IF(C139="","",VLOOKUP(C139,'Tabela Nutricional'!A:AD,10,0)*D139)</f>
        <v/>
      </c>
      <c r="N139" s="237" t="str">
        <f>IF(C139="","",VLOOKUP(C139,'Tabela Nutricional'!A:AD,11,0)*D139)</f>
        <v/>
      </c>
      <c r="O139" s="234" t="str">
        <f>IF(C139="","",VLOOKUP(C139,'Tabela Nutricional'!A:AD,12,0)*D139)</f>
        <v/>
      </c>
      <c r="P139" s="237" t="str">
        <f>IF(C139="","",VLOOKUP(C139,'Tabela Nutricional'!A:AD,13,0)*D139)</f>
        <v/>
      </c>
      <c r="Q139" s="234" t="str">
        <f>IF(C139="","",VLOOKUP(C139,'Tabela Nutricional'!A:AD,14,0)*D139)</f>
        <v/>
      </c>
      <c r="R139" s="237" t="str">
        <f>IF(C139="","",VLOOKUP(C139,'Tabela Nutricional'!A:AD,15,0)*D139)</f>
        <v/>
      </c>
      <c r="S139" s="234" t="str">
        <f>IF(C139="","",VLOOKUP(C139,'Tabela Nutricional'!A:AD,16,0)*D139)</f>
        <v/>
      </c>
      <c r="T139" s="237" t="str">
        <f>IF(C139="","",VLOOKUP(C139,'Tabela Nutricional'!A:AD,17,0)*D139)</f>
        <v/>
      </c>
      <c r="U139" s="234" t="str">
        <f>IF(C139="","",VLOOKUP(C139,'Tabela Nutricional'!A:AD,18,0)*D139)</f>
        <v/>
      </c>
      <c r="V139" s="237" t="str">
        <f>IF(C139="","",VLOOKUP(C139,'Tabela Nutricional'!A:AD,21,0)*D139)</f>
        <v/>
      </c>
      <c r="W139" s="234" t="str">
        <f>IF(C139="","",VLOOKUP(C139,'Tabela Nutricional'!A:AD,22,0)*D139)</f>
        <v/>
      </c>
      <c r="X139" s="237" t="str">
        <f>IF(C139="","",VLOOKUP(C139,'Tabela Nutricional'!A:AD,23,0)*D139)</f>
        <v/>
      </c>
      <c r="Y139" s="234" t="str">
        <f>IF(C139="","",VLOOKUP(C139,'Tabela Nutricional'!A:AD,24,0)*D139)</f>
        <v/>
      </c>
      <c r="Z139" s="237" t="str">
        <f>IF(C139="","",VLOOKUP(C139,'Tabela Nutricional'!A:AD,25,0)*D139)</f>
        <v/>
      </c>
      <c r="AA139" s="234" t="str">
        <f>IF(C139="","",VLOOKUP(C139,'Tabela Nutricional'!A:AD,26,0)*D139)</f>
        <v/>
      </c>
      <c r="AB139" s="237" t="str">
        <f>IF(C139="","",VLOOKUP(C139,'Tabela Nutricional'!A:AD,27,0)*D139)</f>
        <v/>
      </c>
      <c r="AC139" s="234" t="str">
        <f>IF(C139="","",VLOOKUP(C139,'Tabela Nutricional'!A:AD,28,0)*D139)</f>
        <v/>
      </c>
      <c r="AD139" s="237" t="str">
        <f>IF(C139="","",VLOOKUP(C139,'Tabela Nutricional'!A:AD,29,0)*D139)</f>
        <v/>
      </c>
      <c r="AE139" s="234" t="str">
        <f>IF(C139="","",VLOOKUP(C139,'Tabela Nutricional'!A:AD,30,0)*D139)</f>
        <v/>
      </c>
      <c r="AF139" s="214"/>
      <c r="AG139" s="90"/>
      <c r="AH139" s="108"/>
      <c r="AI139" s="108"/>
      <c r="AJ139" s="89"/>
      <c r="AK139" s="89"/>
      <c r="AL139" s="99"/>
      <c r="AM139" s="99"/>
      <c r="AN139" s="89"/>
      <c r="AO139" s="89"/>
      <c r="AP139" s="89"/>
      <c r="AQ139" s="99"/>
      <c r="AR139" s="382"/>
      <c r="AS139" s="382"/>
      <c r="AT139" s="382"/>
      <c r="AU139" s="396"/>
      <c r="AV139" s="89"/>
      <c r="AW139" s="89"/>
      <c r="AX139" s="89"/>
    </row>
    <row r="140" spans="1:50" ht="12.75" customHeight="1">
      <c r="A140" s="90"/>
      <c r="B140" s="214"/>
      <c r="C140" s="356"/>
      <c r="D140" s="236"/>
      <c r="E140" s="231" t="str">
        <f t="shared" si="105"/>
        <v/>
      </c>
      <c r="F140" s="238" t="str">
        <f t="shared" si="106"/>
        <v/>
      </c>
      <c r="G140" s="233" t="str">
        <f t="shared" si="107"/>
        <v/>
      </c>
      <c r="H140" s="238" t="str">
        <f t="shared" si="108"/>
        <v/>
      </c>
      <c r="I140" s="233" t="str">
        <f t="shared" si="109"/>
        <v/>
      </c>
      <c r="J140" s="238" t="str">
        <f t="shared" si="110"/>
        <v/>
      </c>
      <c r="K140" s="233" t="str">
        <f t="shared" si="111"/>
        <v/>
      </c>
      <c r="L140" s="237" t="str">
        <f t="shared" si="112"/>
        <v/>
      </c>
      <c r="M140" s="234" t="str">
        <f>IF(C140="","",VLOOKUP(C140,'Tabela Nutricional'!A:AD,10,0)*D140)</f>
        <v/>
      </c>
      <c r="N140" s="237" t="str">
        <f>IF(C140="","",VLOOKUP(C140,'Tabela Nutricional'!A:AD,11,0)*D140)</f>
        <v/>
      </c>
      <c r="O140" s="234" t="str">
        <f>IF(C140="","",VLOOKUP(C140,'Tabela Nutricional'!A:AD,12,0)*D140)</f>
        <v/>
      </c>
      <c r="P140" s="237" t="str">
        <f>IF(C140="","",VLOOKUP(C140,'Tabela Nutricional'!A:AD,13,0)*D140)</f>
        <v/>
      </c>
      <c r="Q140" s="234" t="str">
        <f>IF(C140="","",VLOOKUP(C140,'Tabela Nutricional'!A:AD,14,0)*D140)</f>
        <v/>
      </c>
      <c r="R140" s="237" t="str">
        <f>IF(C140="","",VLOOKUP(C140,'Tabela Nutricional'!A:AD,15,0)*D140)</f>
        <v/>
      </c>
      <c r="S140" s="234" t="str">
        <f>IF(C140="","",VLOOKUP(C140,'Tabela Nutricional'!A:AD,16,0)*D140)</f>
        <v/>
      </c>
      <c r="T140" s="237" t="str">
        <f>IF(C140="","",VLOOKUP(C140,'Tabela Nutricional'!A:AD,17,0)*D140)</f>
        <v/>
      </c>
      <c r="U140" s="234" t="str">
        <f>IF(C140="","",VLOOKUP(C140,'Tabela Nutricional'!A:AD,18,0)*D140)</f>
        <v/>
      </c>
      <c r="V140" s="237" t="str">
        <f>IF(C140="","",VLOOKUP(C140,'Tabela Nutricional'!A:AD,21,0)*D140)</f>
        <v/>
      </c>
      <c r="W140" s="234" t="str">
        <f>IF(C140="","",VLOOKUP(C140,'Tabela Nutricional'!A:AD,22,0)*D140)</f>
        <v/>
      </c>
      <c r="X140" s="237" t="str">
        <f>IF(C140="","",VLOOKUP(C140,'Tabela Nutricional'!A:AD,23,0)*D140)</f>
        <v/>
      </c>
      <c r="Y140" s="234" t="str">
        <f>IF(C140="","",VLOOKUP(C140,'Tabela Nutricional'!A:AD,24,0)*D140)</f>
        <v/>
      </c>
      <c r="Z140" s="237" t="str">
        <f>IF(C140="","",VLOOKUP(C140,'Tabela Nutricional'!A:AD,25,0)*D140)</f>
        <v/>
      </c>
      <c r="AA140" s="234" t="str">
        <f>IF(C140="","",VLOOKUP(C140,'Tabela Nutricional'!A:AD,26,0)*D140)</f>
        <v/>
      </c>
      <c r="AB140" s="237" t="str">
        <f>IF(C140="","",VLOOKUP(C140,'Tabela Nutricional'!A:AD,27,0)*D140)</f>
        <v/>
      </c>
      <c r="AC140" s="234" t="str">
        <f>IF(C140="","",VLOOKUP(C140,'Tabela Nutricional'!A:AD,28,0)*D140)</f>
        <v/>
      </c>
      <c r="AD140" s="237" t="str">
        <f>IF(C140="","",VLOOKUP(C140,'Tabela Nutricional'!A:AD,29,0)*D140)</f>
        <v/>
      </c>
      <c r="AE140" s="234" t="str">
        <f>IF(C140="","",VLOOKUP(C140,'Tabela Nutricional'!A:AD,30,0)*D140)</f>
        <v/>
      </c>
      <c r="AF140" s="214"/>
      <c r="AG140" s="92"/>
      <c r="AH140" s="108"/>
      <c r="AI140" s="108"/>
      <c r="AJ140" s="89"/>
      <c r="AK140" s="89"/>
      <c r="AL140" s="99"/>
      <c r="AM140" s="99"/>
      <c r="AN140" s="89"/>
      <c r="AO140" s="89"/>
      <c r="AP140" s="89"/>
      <c r="AQ140" s="99"/>
      <c r="AR140" s="382"/>
      <c r="AS140" s="382"/>
      <c r="AT140" s="382"/>
      <c r="AU140" s="396"/>
      <c r="AV140" s="89"/>
      <c r="AW140" s="89"/>
      <c r="AX140" s="89"/>
    </row>
    <row r="141" spans="1:50" ht="12.75" customHeight="1">
      <c r="A141" s="90"/>
      <c r="B141" s="214"/>
      <c r="C141" s="375"/>
      <c r="D141" s="236"/>
      <c r="E141" s="231" t="str">
        <f t="shared" si="105"/>
        <v/>
      </c>
      <c r="F141" s="238" t="str">
        <f t="shared" si="106"/>
        <v/>
      </c>
      <c r="G141" s="233" t="str">
        <f t="shared" si="107"/>
        <v/>
      </c>
      <c r="H141" s="238" t="str">
        <f t="shared" si="108"/>
        <v/>
      </c>
      <c r="I141" s="233" t="str">
        <f t="shared" si="109"/>
        <v/>
      </c>
      <c r="J141" s="238" t="str">
        <f t="shared" si="110"/>
        <v/>
      </c>
      <c r="K141" s="233" t="str">
        <f t="shared" si="111"/>
        <v/>
      </c>
      <c r="L141" s="237" t="str">
        <f t="shared" si="112"/>
        <v/>
      </c>
      <c r="M141" s="234" t="str">
        <f>IF(C141="","",VLOOKUP(C141,'Tabela Nutricional'!A:AD,10,0)*D141)</f>
        <v/>
      </c>
      <c r="N141" s="237" t="str">
        <f>IF(C141="","",VLOOKUP(C141,'Tabela Nutricional'!A:AD,11,0)*D141)</f>
        <v/>
      </c>
      <c r="O141" s="234" t="str">
        <f>IF(C141="","",VLOOKUP(C141,'Tabela Nutricional'!A:AD,12,0)*D141)</f>
        <v/>
      </c>
      <c r="P141" s="237" t="str">
        <f>IF(C141="","",VLOOKUP(C141,'Tabela Nutricional'!A:AD,13,0)*D141)</f>
        <v/>
      </c>
      <c r="Q141" s="234" t="str">
        <f>IF(C141="","",VLOOKUP(C141,'Tabela Nutricional'!A:AD,14,0)*D141)</f>
        <v/>
      </c>
      <c r="R141" s="237" t="str">
        <f>IF(C141="","",VLOOKUP(C141,'Tabela Nutricional'!A:AD,15,0)*D141)</f>
        <v/>
      </c>
      <c r="S141" s="234" t="str">
        <f>IF(C141="","",VLOOKUP(C141,'Tabela Nutricional'!A:AD,16,0)*D141)</f>
        <v/>
      </c>
      <c r="T141" s="237" t="str">
        <f>IF(C141="","",VLOOKUP(C141,'Tabela Nutricional'!A:AD,17,0)*D141)</f>
        <v/>
      </c>
      <c r="U141" s="234" t="str">
        <f>IF(C141="","",VLOOKUP(C141,'Tabela Nutricional'!A:AD,18,0)*D141)</f>
        <v/>
      </c>
      <c r="V141" s="237" t="str">
        <f>IF(C141="","",VLOOKUP(C141,'Tabela Nutricional'!A:AD,21,0)*D141)</f>
        <v/>
      </c>
      <c r="W141" s="234" t="str">
        <f>IF(C141="","",VLOOKUP(C141,'Tabela Nutricional'!A:AD,22,0)*D141)</f>
        <v/>
      </c>
      <c r="X141" s="237" t="str">
        <f>IF(C141="","",VLOOKUP(C141,'Tabela Nutricional'!A:AD,23,0)*D141)</f>
        <v/>
      </c>
      <c r="Y141" s="234" t="str">
        <f>IF(C141="","",VLOOKUP(C141,'Tabela Nutricional'!A:AD,24,0)*D141)</f>
        <v/>
      </c>
      <c r="Z141" s="237" t="str">
        <f>IF(C141="","",VLOOKUP(C141,'Tabela Nutricional'!A:AD,25,0)*D141)</f>
        <v/>
      </c>
      <c r="AA141" s="234" t="str">
        <f>IF(C141="","",VLOOKUP(C141,'Tabela Nutricional'!A:AD,26,0)*D141)</f>
        <v/>
      </c>
      <c r="AB141" s="237" t="str">
        <f>IF(C141="","",VLOOKUP(C141,'Tabela Nutricional'!A:AD,27,0)*D141)</f>
        <v/>
      </c>
      <c r="AC141" s="234" t="str">
        <f>IF(C141="","",VLOOKUP(C141,'Tabela Nutricional'!A:AD,28,0)*D141)</f>
        <v/>
      </c>
      <c r="AD141" s="237" t="str">
        <f>IF(C141="","",VLOOKUP(C141,'Tabela Nutricional'!A:AD,29,0)*D141)</f>
        <v/>
      </c>
      <c r="AE141" s="234" t="str">
        <f>IF(C141="","",VLOOKUP(C141,'Tabela Nutricional'!A:AD,30,0)*D141)</f>
        <v/>
      </c>
      <c r="AF141" s="214"/>
      <c r="AG141" s="91"/>
      <c r="AH141" s="108"/>
      <c r="AI141" s="108"/>
      <c r="AJ141" s="89"/>
      <c r="AK141" s="89"/>
      <c r="AL141" s="99"/>
      <c r="AM141" s="99"/>
      <c r="AN141" s="89"/>
      <c r="AO141" s="89"/>
      <c r="AP141" s="89"/>
      <c r="AQ141" s="99"/>
      <c r="AR141" s="382"/>
      <c r="AS141" s="382"/>
      <c r="AT141" s="382"/>
      <c r="AU141" s="396"/>
      <c r="AV141" s="89"/>
      <c r="AW141" s="89"/>
      <c r="AX141" s="89"/>
    </row>
    <row r="142" spans="1:50" ht="12.75" customHeight="1">
      <c r="A142" s="90"/>
      <c r="B142" s="214"/>
      <c r="C142" s="376" t="s">
        <v>27</v>
      </c>
      <c r="D142" s="216"/>
      <c r="E142" s="217" t="s">
        <v>29</v>
      </c>
      <c r="F142" s="218">
        <f t="shared" ref="F142:AE142" si="113">SUM(F132:F141)</f>
        <v>0</v>
      </c>
      <c r="G142" s="219">
        <f t="shared" si="113"/>
        <v>0</v>
      </c>
      <c r="H142" s="220">
        <f t="shared" si="113"/>
        <v>0</v>
      </c>
      <c r="I142" s="221">
        <f t="shared" si="113"/>
        <v>0</v>
      </c>
      <c r="J142" s="222">
        <f t="shared" si="113"/>
        <v>0</v>
      </c>
      <c r="K142" s="223">
        <f t="shared" si="113"/>
        <v>0</v>
      </c>
      <c r="L142" s="224">
        <f t="shared" si="113"/>
        <v>0</v>
      </c>
      <c r="M142" s="225">
        <f t="shared" si="113"/>
        <v>0</v>
      </c>
      <c r="N142" s="225">
        <f t="shared" si="113"/>
        <v>0</v>
      </c>
      <c r="O142" s="225">
        <f t="shared" si="113"/>
        <v>0</v>
      </c>
      <c r="P142" s="225">
        <f t="shared" si="113"/>
        <v>0</v>
      </c>
      <c r="Q142" s="225">
        <f t="shared" si="113"/>
        <v>0</v>
      </c>
      <c r="R142" s="225">
        <f t="shared" si="113"/>
        <v>0</v>
      </c>
      <c r="S142" s="225">
        <f t="shared" si="113"/>
        <v>0</v>
      </c>
      <c r="T142" s="225">
        <f t="shared" si="113"/>
        <v>0</v>
      </c>
      <c r="U142" s="225">
        <f t="shared" si="113"/>
        <v>0</v>
      </c>
      <c r="V142" s="225">
        <f t="shared" si="113"/>
        <v>0</v>
      </c>
      <c r="W142" s="225">
        <f t="shared" si="113"/>
        <v>0</v>
      </c>
      <c r="X142" s="225">
        <f t="shared" si="113"/>
        <v>0</v>
      </c>
      <c r="Y142" s="225">
        <f t="shared" si="113"/>
        <v>0</v>
      </c>
      <c r="Z142" s="225">
        <f t="shared" si="113"/>
        <v>0</v>
      </c>
      <c r="AA142" s="225">
        <f t="shared" si="113"/>
        <v>0</v>
      </c>
      <c r="AB142" s="225">
        <f t="shared" si="113"/>
        <v>0</v>
      </c>
      <c r="AC142" s="225">
        <f t="shared" si="113"/>
        <v>0</v>
      </c>
      <c r="AD142" s="225">
        <f t="shared" si="113"/>
        <v>0</v>
      </c>
      <c r="AE142" s="225">
        <f t="shared" si="113"/>
        <v>0</v>
      </c>
      <c r="AF142" s="214"/>
      <c r="AG142" s="91"/>
      <c r="AH142" s="108"/>
      <c r="AI142" s="108"/>
      <c r="AJ142" s="89"/>
      <c r="AK142" s="89"/>
      <c r="AL142" s="99"/>
      <c r="AM142" s="99"/>
      <c r="AN142" s="89"/>
      <c r="AO142" s="89"/>
      <c r="AP142" s="89"/>
      <c r="AQ142" s="99"/>
      <c r="AR142" s="382"/>
      <c r="AS142" s="382"/>
      <c r="AT142" s="382"/>
      <c r="AU142" s="396"/>
      <c r="AV142" s="89"/>
      <c r="AW142" s="89"/>
      <c r="AX142" s="89"/>
    </row>
    <row r="143" spans="1:50" ht="12.75" customHeight="1">
      <c r="A143" s="90"/>
      <c r="B143" s="214"/>
      <c r="C143" s="377">
        <f>SUM(F143:K143)</f>
        <v>0</v>
      </c>
      <c r="D143" s="216"/>
      <c r="E143" s="217" t="s">
        <v>30</v>
      </c>
      <c r="F143" s="218">
        <f t="shared" ref="F143:H143" si="114">F142*4</f>
        <v>0</v>
      </c>
      <c r="G143" s="219">
        <f t="shared" si="114"/>
        <v>0</v>
      </c>
      <c r="H143" s="220">
        <f t="shared" si="114"/>
        <v>0</v>
      </c>
      <c r="I143" s="221">
        <f t="shared" ref="I143:K143" si="115">I142*9</f>
        <v>0</v>
      </c>
      <c r="J143" s="222">
        <f t="shared" si="115"/>
        <v>0</v>
      </c>
      <c r="K143" s="223">
        <f t="shared" si="115"/>
        <v>0</v>
      </c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  <c r="Z143" s="226"/>
      <c r="AA143" s="226"/>
      <c r="AB143" s="226"/>
      <c r="AC143" s="226"/>
      <c r="AD143" s="226"/>
      <c r="AE143" s="226"/>
      <c r="AF143" s="214"/>
      <c r="AG143" s="91"/>
      <c r="AH143" s="108"/>
      <c r="AI143" s="108"/>
      <c r="AJ143" s="89"/>
      <c r="AK143" s="89"/>
      <c r="AL143" s="99"/>
      <c r="AM143" s="99"/>
      <c r="AN143" s="89"/>
      <c r="AO143" s="89"/>
      <c r="AP143" s="89"/>
      <c r="AQ143" s="99"/>
      <c r="AR143" s="382"/>
      <c r="AS143" s="382"/>
      <c r="AT143" s="382"/>
      <c r="AU143" s="396"/>
      <c r="AV143" s="89"/>
      <c r="AW143" s="89"/>
      <c r="AX143" s="89"/>
    </row>
    <row r="144" spans="1:50" ht="12.75" customHeight="1">
      <c r="A144" s="90"/>
      <c r="B144" s="214"/>
      <c r="C144" s="378"/>
      <c r="D144" s="318"/>
      <c r="E144" s="227"/>
      <c r="F144" s="228"/>
      <c r="G144" s="229"/>
      <c r="H144" s="228"/>
      <c r="I144" s="228"/>
      <c r="J144" s="228"/>
      <c r="K144" s="228"/>
      <c r="L144" s="230"/>
      <c r="M144" s="230"/>
      <c r="N144" s="230"/>
      <c r="O144" s="230"/>
      <c r="P144" s="230"/>
      <c r="Q144" s="230"/>
      <c r="R144" s="230"/>
      <c r="S144" s="230"/>
      <c r="T144" s="230"/>
      <c r="U144" s="230"/>
      <c r="V144" s="230"/>
      <c r="W144" s="230"/>
      <c r="X144" s="230"/>
      <c r="Y144" s="230"/>
      <c r="Z144" s="230"/>
      <c r="AA144" s="230"/>
      <c r="AB144" s="230"/>
      <c r="AC144" s="230"/>
      <c r="AD144" s="230"/>
      <c r="AE144" s="230"/>
      <c r="AF144" s="214"/>
      <c r="AG144" s="91"/>
      <c r="AH144" s="108"/>
      <c r="AI144" s="108"/>
      <c r="AJ144" s="89"/>
      <c r="AK144" s="89"/>
      <c r="AL144" s="99"/>
      <c r="AM144" s="99"/>
      <c r="AN144" s="89"/>
      <c r="AO144" s="89"/>
      <c r="AP144" s="89"/>
      <c r="AQ144" s="99"/>
      <c r="AR144" s="382"/>
      <c r="AS144" s="382"/>
      <c r="AT144" s="382"/>
      <c r="AU144" s="396"/>
      <c r="AV144" s="89"/>
      <c r="AW144" s="89"/>
      <c r="AX144" s="89"/>
    </row>
    <row r="145" spans="1:50" ht="12.75" customHeight="1">
      <c r="A145" s="81"/>
      <c r="B145" s="81"/>
      <c r="C145" s="372"/>
      <c r="D145" s="82"/>
      <c r="E145" s="87"/>
      <c r="F145" s="83"/>
      <c r="G145" s="84"/>
      <c r="H145" s="85"/>
      <c r="I145" s="86"/>
      <c r="J145" s="86"/>
      <c r="K145" s="86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81"/>
      <c r="AG145" s="88"/>
      <c r="AH145" s="108"/>
      <c r="AI145" s="108"/>
      <c r="AJ145" s="89"/>
      <c r="AK145" s="89"/>
      <c r="AL145" s="99"/>
      <c r="AM145" s="99"/>
      <c r="AN145" s="89"/>
      <c r="AO145" s="89"/>
      <c r="AP145" s="89"/>
      <c r="AQ145" s="99"/>
      <c r="AR145" s="382"/>
      <c r="AS145" s="382"/>
      <c r="AT145" s="382"/>
      <c r="AU145" s="396"/>
      <c r="AV145" s="89"/>
      <c r="AW145" s="89"/>
      <c r="AX145" s="89"/>
    </row>
    <row r="146" spans="1:50" ht="12.75" customHeight="1">
      <c r="A146" s="81"/>
      <c r="B146" s="200"/>
      <c r="C146" s="373"/>
      <c r="D146" s="340">
        <v>10</v>
      </c>
      <c r="E146" s="307"/>
      <c r="F146" s="303"/>
      <c r="G146" s="303"/>
      <c r="H146" s="303"/>
      <c r="I146" s="303"/>
      <c r="J146" s="303"/>
      <c r="K146" s="304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2" t="s">
        <v>2786</v>
      </c>
      <c r="W146" s="202" t="s">
        <v>2786</v>
      </c>
      <c r="X146" s="202" t="s">
        <v>2786</v>
      </c>
      <c r="Y146" s="202" t="s">
        <v>2786</v>
      </c>
      <c r="Z146" s="202" t="s">
        <v>2786</v>
      </c>
      <c r="AA146" s="202" t="s">
        <v>2786</v>
      </c>
      <c r="AB146" s="201"/>
      <c r="AC146" s="202" t="s">
        <v>2786</v>
      </c>
      <c r="AD146" s="202" t="s">
        <v>2786</v>
      </c>
      <c r="AE146" s="202" t="s">
        <v>2786</v>
      </c>
      <c r="AF146" s="200"/>
      <c r="AG146" s="81"/>
      <c r="AH146" s="108"/>
      <c r="AI146" s="108"/>
      <c r="AJ146" s="89"/>
      <c r="AK146" s="89"/>
      <c r="AL146" s="99"/>
      <c r="AM146" s="99"/>
      <c r="AN146" s="89"/>
      <c r="AO146" s="89"/>
      <c r="AP146" s="89"/>
      <c r="AQ146" s="99"/>
      <c r="AR146" s="382"/>
      <c r="AS146" s="382"/>
      <c r="AT146" s="382"/>
      <c r="AU146" s="396"/>
      <c r="AV146" s="89"/>
      <c r="AW146" s="89"/>
      <c r="AX146" s="89"/>
    </row>
    <row r="147" spans="1:50" ht="12.75" customHeight="1">
      <c r="A147" s="81"/>
      <c r="B147" s="203"/>
      <c r="C147" s="374" t="s">
        <v>5</v>
      </c>
      <c r="D147" s="204" t="s">
        <v>6</v>
      </c>
      <c r="E147" s="205" t="s">
        <v>7</v>
      </c>
      <c r="F147" s="206" t="s">
        <v>8</v>
      </c>
      <c r="G147" s="207" t="s">
        <v>9</v>
      </c>
      <c r="H147" s="208" t="s">
        <v>10</v>
      </c>
      <c r="I147" s="209" t="s">
        <v>11</v>
      </c>
      <c r="J147" s="210" t="s">
        <v>13</v>
      </c>
      <c r="K147" s="211" t="s">
        <v>12</v>
      </c>
      <c r="L147" s="212" t="s">
        <v>767</v>
      </c>
      <c r="M147" s="202" t="s">
        <v>792</v>
      </c>
      <c r="N147" s="202" t="s">
        <v>791</v>
      </c>
      <c r="O147" s="202" t="s">
        <v>2777</v>
      </c>
      <c r="P147" s="202" t="s">
        <v>2778</v>
      </c>
      <c r="Q147" s="202" t="s">
        <v>793</v>
      </c>
      <c r="R147" s="202" t="s">
        <v>794</v>
      </c>
      <c r="S147" s="202" t="s">
        <v>799</v>
      </c>
      <c r="T147" s="202" t="s">
        <v>2782</v>
      </c>
      <c r="U147" s="202" t="s">
        <v>795</v>
      </c>
      <c r="V147" s="202" t="s">
        <v>2783</v>
      </c>
      <c r="W147" s="202" t="s">
        <v>2779</v>
      </c>
      <c r="X147" s="202" t="s">
        <v>2780</v>
      </c>
      <c r="Y147" s="202" t="s">
        <v>796</v>
      </c>
      <c r="Z147" s="202" t="s">
        <v>797</v>
      </c>
      <c r="AA147" s="202" t="s">
        <v>798</v>
      </c>
      <c r="AB147" s="202" t="s">
        <v>2776</v>
      </c>
      <c r="AC147" s="202" t="s">
        <v>2784</v>
      </c>
      <c r="AD147" s="202" t="s">
        <v>2785</v>
      </c>
      <c r="AE147" s="202" t="s">
        <v>2781</v>
      </c>
      <c r="AF147" s="213"/>
      <c r="AG147" s="183"/>
      <c r="AH147" s="108"/>
      <c r="AI147" s="108"/>
      <c r="AJ147" s="89"/>
      <c r="AK147" s="89"/>
      <c r="AL147" s="99"/>
      <c r="AM147" s="99"/>
      <c r="AN147" s="89"/>
      <c r="AO147" s="89"/>
      <c r="AP147" s="89"/>
      <c r="AQ147" s="99"/>
      <c r="AR147" s="382"/>
      <c r="AS147" s="382"/>
      <c r="AT147" s="382"/>
      <c r="AU147" s="396"/>
      <c r="AV147" s="89"/>
      <c r="AW147" s="89"/>
      <c r="AX147" s="89"/>
    </row>
    <row r="148" spans="1:50" ht="12.75" customHeight="1">
      <c r="A148" s="89"/>
      <c r="B148" s="214"/>
      <c r="C148" s="232"/>
      <c r="D148" s="235"/>
      <c r="E148" s="231" t="str">
        <f t="shared" ref="E148:E157" si="116">IF(C148="","",VLOOKUP(C148,Nutr,2,0))</f>
        <v/>
      </c>
      <c r="F148" s="238" t="str">
        <f t="shared" ref="F148:F157" si="117">IF(C148="","",VLOOKUP(C148,Nutr,3,0)*D148)</f>
        <v/>
      </c>
      <c r="G148" s="233" t="str">
        <f t="shared" ref="G148:G157" si="118">IF(C148="","",VLOOKUP(C148,Nutr,4,0)*D148)</f>
        <v/>
      </c>
      <c r="H148" s="238" t="str">
        <f t="shared" ref="H148:H157" si="119">IF(C148="","",VLOOKUP(C148,Nutr,5,0)*D148)</f>
        <v/>
      </c>
      <c r="I148" s="233" t="str">
        <f t="shared" ref="I148:I157" si="120">IF(C148="","",VLOOKUP(C148,Nutr,6,0)*D148)</f>
        <v/>
      </c>
      <c r="J148" s="238" t="str">
        <f t="shared" ref="J148:J157" si="121">IF(C148="","",VLOOKUP(C148,Nutr,7,0)*D148)</f>
        <v/>
      </c>
      <c r="K148" s="233" t="str">
        <f t="shared" ref="K148:K157" si="122">IF(C148="","",VLOOKUP(C148,Nutr,8,0)*D148)</f>
        <v/>
      </c>
      <c r="L148" s="237" t="str">
        <f>IF(C148="","",VLOOKUP(C148,Nutr,9,0)*D148)</f>
        <v/>
      </c>
      <c r="M148" s="234" t="str">
        <f>IF(C148="","",VLOOKUP(C148,'Tabela Nutricional'!A:AD,10,0)*D148)</f>
        <v/>
      </c>
      <c r="N148" s="237" t="str">
        <f>IF(C148="","",VLOOKUP(C148,'Tabela Nutricional'!A:AD,11,0)*D148)</f>
        <v/>
      </c>
      <c r="O148" s="234" t="str">
        <f>IF(C148="","",VLOOKUP(C148,'Tabela Nutricional'!A:AD,12,0)*D148)</f>
        <v/>
      </c>
      <c r="P148" s="237" t="str">
        <f>IF(C148="","",VLOOKUP(C148,'Tabela Nutricional'!A:AD,13,0)*D148)</f>
        <v/>
      </c>
      <c r="Q148" s="234" t="str">
        <f>IF(C148="","",VLOOKUP(C148,'Tabela Nutricional'!A:AD,14,0)*D148)</f>
        <v/>
      </c>
      <c r="R148" s="237" t="str">
        <f>IF(C148="","",VLOOKUP(C148,'Tabela Nutricional'!A:AD,15,0)*D148)</f>
        <v/>
      </c>
      <c r="S148" s="234" t="str">
        <f>IF(C148="","",VLOOKUP(C148,'Tabela Nutricional'!A:AD,16,0)*D148)</f>
        <v/>
      </c>
      <c r="T148" s="237" t="str">
        <f>IF(C148="","",VLOOKUP(C148,'Tabela Nutricional'!A:AD,17,0)*D148)</f>
        <v/>
      </c>
      <c r="U148" s="234" t="str">
        <f>IF(C148="","",VLOOKUP(C148,'Tabela Nutricional'!A:AD,18,0)*D148)</f>
        <v/>
      </c>
      <c r="V148" s="237" t="str">
        <f>IF(C148="","",VLOOKUP(C148,'Tabela Nutricional'!A:AD,21,0)*D148)</f>
        <v/>
      </c>
      <c r="W148" s="234" t="str">
        <f>IF(C148="","",VLOOKUP(C148,'Tabela Nutricional'!A:AD,22,0)*D148)</f>
        <v/>
      </c>
      <c r="X148" s="237" t="str">
        <f>IF(C148="","",VLOOKUP(C148,'Tabela Nutricional'!A:AD,23,0)*D148)</f>
        <v/>
      </c>
      <c r="Y148" s="234" t="str">
        <f>IF(C148="","",VLOOKUP(C148,'Tabela Nutricional'!A:AD,24,0)*D148)</f>
        <v/>
      </c>
      <c r="Z148" s="237" t="str">
        <f>IF(C148="","",VLOOKUP(C148,'Tabela Nutricional'!A:AD,25,0)*D148)</f>
        <v/>
      </c>
      <c r="AA148" s="234" t="str">
        <f>IF(C148="","",VLOOKUP(C148,'Tabela Nutricional'!A:AD,26,0)*D148)</f>
        <v/>
      </c>
      <c r="AB148" s="237" t="str">
        <f>IF(C148="","",VLOOKUP(C148,'Tabela Nutricional'!A:AD,27,0)*D148)</f>
        <v/>
      </c>
      <c r="AC148" s="234" t="str">
        <f>IF(C148="","",VLOOKUP(C148,'Tabela Nutricional'!A:AD,28,0)*D148)</f>
        <v/>
      </c>
      <c r="AD148" s="237" t="str">
        <f>IF(C148="","",VLOOKUP(C148,'Tabela Nutricional'!A:AD,29,0)*D148)</f>
        <v/>
      </c>
      <c r="AE148" s="234" t="str">
        <f>IF(C148="","",VLOOKUP(C148,'Tabela Nutricional'!A:AD,30,0)*D148)</f>
        <v/>
      </c>
      <c r="AF148" s="214"/>
      <c r="AG148" s="90"/>
      <c r="AH148" s="108"/>
      <c r="AI148" s="108"/>
      <c r="AJ148" s="89"/>
      <c r="AK148" s="89"/>
      <c r="AL148" s="99"/>
      <c r="AM148" s="99"/>
      <c r="AN148" s="89"/>
      <c r="AO148" s="89"/>
      <c r="AP148" s="89"/>
      <c r="AQ148" s="99"/>
      <c r="AR148" s="382"/>
      <c r="AS148" s="382"/>
      <c r="AT148" s="382"/>
      <c r="AU148" s="396"/>
      <c r="AV148" s="89"/>
      <c r="AW148" s="89"/>
      <c r="AX148" s="89"/>
    </row>
    <row r="149" spans="1:50" ht="12.75" customHeight="1">
      <c r="A149" s="89"/>
      <c r="B149" s="214"/>
      <c r="C149" s="232"/>
      <c r="D149" s="235"/>
      <c r="E149" s="231" t="str">
        <f t="shared" si="116"/>
        <v/>
      </c>
      <c r="F149" s="238" t="str">
        <f t="shared" si="117"/>
        <v/>
      </c>
      <c r="G149" s="233" t="str">
        <f t="shared" si="118"/>
        <v/>
      </c>
      <c r="H149" s="238" t="str">
        <f t="shared" si="119"/>
        <v/>
      </c>
      <c r="I149" s="233" t="str">
        <f t="shared" si="120"/>
        <v/>
      </c>
      <c r="J149" s="238" t="str">
        <f t="shared" si="121"/>
        <v/>
      </c>
      <c r="K149" s="233" t="str">
        <f t="shared" si="122"/>
        <v/>
      </c>
      <c r="L149" s="237" t="str">
        <f t="shared" ref="L149:L157" si="123">IF(C149="","",VLOOKUP(C149,Nutr,9,0)*D149)</f>
        <v/>
      </c>
      <c r="M149" s="234" t="str">
        <f>IF(C149="","",VLOOKUP(C149,'Tabela Nutricional'!A:AD,10,0)*D149)</f>
        <v/>
      </c>
      <c r="N149" s="237" t="str">
        <f>IF(C149="","",VLOOKUP(C149,'Tabela Nutricional'!A:AD,11,0)*D149)</f>
        <v/>
      </c>
      <c r="O149" s="234" t="str">
        <f>IF(C149="","",VLOOKUP(C149,'Tabela Nutricional'!A:AD,12,0)*D149)</f>
        <v/>
      </c>
      <c r="P149" s="237" t="str">
        <f>IF(C149="","",VLOOKUP(C149,'Tabela Nutricional'!A:AD,13,0)*D149)</f>
        <v/>
      </c>
      <c r="Q149" s="234" t="str">
        <f>IF(C149="","",VLOOKUP(C149,'Tabela Nutricional'!A:AD,14,0)*D149)</f>
        <v/>
      </c>
      <c r="R149" s="237" t="str">
        <f>IF(C149="","",VLOOKUP(C149,'Tabela Nutricional'!A:AD,15,0)*D149)</f>
        <v/>
      </c>
      <c r="S149" s="234" t="str">
        <f>IF(C149="","",VLOOKUP(C149,'Tabela Nutricional'!A:AD,16,0)*D149)</f>
        <v/>
      </c>
      <c r="T149" s="237" t="str">
        <f>IF(C149="","",VLOOKUP(C149,'Tabela Nutricional'!A:AD,17,0)*D149)</f>
        <v/>
      </c>
      <c r="U149" s="234" t="str">
        <f>IF(C149="","",VLOOKUP(C149,'Tabela Nutricional'!A:AD,18,0)*D149)</f>
        <v/>
      </c>
      <c r="V149" s="237" t="str">
        <f>IF(C149="","",VLOOKUP(C149,'Tabela Nutricional'!A:AD,21,0)*D149)</f>
        <v/>
      </c>
      <c r="W149" s="234" t="str">
        <f>IF(C149="","",VLOOKUP(C149,'Tabela Nutricional'!A:AD,22,0)*D149)</f>
        <v/>
      </c>
      <c r="X149" s="237" t="str">
        <f>IF(C149="","",VLOOKUP(C149,'Tabela Nutricional'!A:AD,23,0)*D149)</f>
        <v/>
      </c>
      <c r="Y149" s="234" t="str">
        <f>IF(C149="","",VLOOKUP(C149,'Tabela Nutricional'!A:AD,24,0)*D149)</f>
        <v/>
      </c>
      <c r="Z149" s="237" t="str">
        <f>IF(C149="","",VLOOKUP(C149,'Tabela Nutricional'!A:AD,25,0)*D149)</f>
        <v/>
      </c>
      <c r="AA149" s="234" t="str">
        <f>IF(C149="","",VLOOKUP(C149,'Tabela Nutricional'!A:AD,26,0)*D149)</f>
        <v/>
      </c>
      <c r="AB149" s="237" t="str">
        <f>IF(C149="","",VLOOKUP(C149,'Tabela Nutricional'!A:AD,27,0)*D149)</f>
        <v/>
      </c>
      <c r="AC149" s="234" t="str">
        <f>IF(C149="","",VLOOKUP(C149,'Tabela Nutricional'!A:AD,28,0)*D149)</f>
        <v/>
      </c>
      <c r="AD149" s="237" t="str">
        <f>IF(C149="","",VLOOKUP(C149,'Tabela Nutricional'!A:AD,29,0)*D149)</f>
        <v/>
      </c>
      <c r="AE149" s="234" t="str">
        <f>IF(C149="","",VLOOKUP(C149,'Tabela Nutricional'!A:AD,30,0)*D149)</f>
        <v/>
      </c>
      <c r="AF149" s="214"/>
      <c r="AG149" s="90"/>
      <c r="AH149" s="108"/>
      <c r="AI149" s="108"/>
      <c r="AJ149" s="89"/>
      <c r="AK149" s="89"/>
      <c r="AL149" s="99"/>
      <c r="AM149" s="99"/>
      <c r="AN149" s="89"/>
      <c r="AO149" s="89"/>
      <c r="AP149" s="89"/>
      <c r="AQ149" s="99"/>
      <c r="AR149" s="382"/>
      <c r="AS149" s="382"/>
      <c r="AT149" s="382"/>
      <c r="AU149" s="396"/>
      <c r="AV149" s="89"/>
      <c r="AW149" s="89"/>
      <c r="AX149" s="89"/>
    </row>
    <row r="150" spans="1:50" ht="12.75" customHeight="1">
      <c r="A150" s="89"/>
      <c r="B150" s="214"/>
      <c r="C150" s="232"/>
      <c r="D150" s="235"/>
      <c r="E150" s="231" t="str">
        <f t="shared" si="116"/>
        <v/>
      </c>
      <c r="F150" s="238" t="str">
        <f t="shared" si="117"/>
        <v/>
      </c>
      <c r="G150" s="233" t="str">
        <f t="shared" si="118"/>
        <v/>
      </c>
      <c r="H150" s="238" t="str">
        <f t="shared" si="119"/>
        <v/>
      </c>
      <c r="I150" s="233" t="str">
        <f t="shared" si="120"/>
        <v/>
      </c>
      <c r="J150" s="238" t="str">
        <f t="shared" si="121"/>
        <v/>
      </c>
      <c r="K150" s="233" t="str">
        <f t="shared" si="122"/>
        <v/>
      </c>
      <c r="L150" s="237" t="str">
        <f t="shared" si="123"/>
        <v/>
      </c>
      <c r="M150" s="234" t="str">
        <f>IF(C150="","",VLOOKUP(C150,'Tabela Nutricional'!A:AD,10,0)*D150)</f>
        <v/>
      </c>
      <c r="N150" s="237" t="str">
        <f>IF(C150="","",VLOOKUP(C150,'Tabela Nutricional'!A:AD,11,0)*D150)</f>
        <v/>
      </c>
      <c r="O150" s="234" t="str">
        <f>IF(C150="","",VLOOKUP(C150,'Tabela Nutricional'!A:AD,12,0)*D150)</f>
        <v/>
      </c>
      <c r="P150" s="237" t="str">
        <f>IF(C150="","",VLOOKUP(C150,'Tabela Nutricional'!A:AD,13,0)*D150)</f>
        <v/>
      </c>
      <c r="Q150" s="234" t="str">
        <f>IF(C150="","",VLOOKUP(C150,'Tabela Nutricional'!A:AD,14,0)*D150)</f>
        <v/>
      </c>
      <c r="R150" s="237" t="str">
        <f>IF(C150="","",VLOOKUP(C150,'Tabela Nutricional'!A:AD,15,0)*D150)</f>
        <v/>
      </c>
      <c r="S150" s="234" t="str">
        <f>IF(C150="","",VLOOKUP(C150,'Tabela Nutricional'!A:AD,16,0)*D150)</f>
        <v/>
      </c>
      <c r="T150" s="237" t="str">
        <f>IF(C150="","",VLOOKUP(C150,'Tabela Nutricional'!A:AD,17,0)*D150)</f>
        <v/>
      </c>
      <c r="U150" s="234" t="str">
        <f>IF(C150="","",VLOOKUP(C150,'Tabela Nutricional'!A:AD,18,0)*D150)</f>
        <v/>
      </c>
      <c r="V150" s="237" t="str">
        <f>IF(C150="","",VLOOKUP(C150,'Tabela Nutricional'!A:AD,21,0)*D150)</f>
        <v/>
      </c>
      <c r="W150" s="234" t="str">
        <f>IF(C150="","",VLOOKUP(C150,'Tabela Nutricional'!A:AD,22,0)*D150)</f>
        <v/>
      </c>
      <c r="X150" s="237" t="str">
        <f>IF(C150="","",VLOOKUP(C150,'Tabela Nutricional'!A:AD,23,0)*D150)</f>
        <v/>
      </c>
      <c r="Y150" s="234" t="str">
        <f>IF(C150="","",VLOOKUP(C150,'Tabela Nutricional'!A:AD,24,0)*D150)</f>
        <v/>
      </c>
      <c r="Z150" s="237" t="str">
        <f>IF(C150="","",VLOOKUP(C150,'Tabela Nutricional'!A:AD,25,0)*D150)</f>
        <v/>
      </c>
      <c r="AA150" s="234" t="str">
        <f>IF(C150="","",VLOOKUP(C150,'Tabela Nutricional'!A:AD,26,0)*D150)</f>
        <v/>
      </c>
      <c r="AB150" s="237" t="str">
        <f>IF(C150="","",VLOOKUP(C150,'Tabela Nutricional'!A:AD,27,0)*D150)</f>
        <v/>
      </c>
      <c r="AC150" s="234" t="str">
        <f>IF(C150="","",VLOOKUP(C150,'Tabela Nutricional'!A:AD,28,0)*D150)</f>
        <v/>
      </c>
      <c r="AD150" s="237" t="str">
        <f>IF(C150="","",VLOOKUP(C150,'Tabela Nutricional'!A:AD,29,0)*D150)</f>
        <v/>
      </c>
      <c r="AE150" s="234" t="str">
        <f>IF(C150="","",VLOOKUP(C150,'Tabela Nutricional'!A:AD,30,0)*D150)</f>
        <v/>
      </c>
      <c r="AF150" s="214"/>
      <c r="AG150" s="94"/>
      <c r="AH150" s="108"/>
      <c r="AI150" s="108"/>
      <c r="AJ150" s="89"/>
      <c r="AK150" s="89"/>
      <c r="AL150" s="99"/>
      <c r="AM150" s="99"/>
      <c r="AN150" s="89"/>
      <c r="AO150" s="89"/>
      <c r="AP150" s="89"/>
      <c r="AQ150" s="99"/>
      <c r="AR150" s="382"/>
      <c r="AS150" s="382"/>
      <c r="AT150" s="382"/>
      <c r="AU150" s="396"/>
      <c r="AV150" s="89"/>
      <c r="AW150" s="89"/>
      <c r="AX150" s="89"/>
    </row>
    <row r="151" spans="1:50" ht="12.75" customHeight="1">
      <c r="A151" s="89"/>
      <c r="B151" s="215"/>
      <c r="C151" s="356"/>
      <c r="D151" s="236"/>
      <c r="E151" s="231" t="str">
        <f t="shared" si="116"/>
        <v/>
      </c>
      <c r="F151" s="238" t="str">
        <f t="shared" si="117"/>
        <v/>
      </c>
      <c r="G151" s="233" t="str">
        <f t="shared" si="118"/>
        <v/>
      </c>
      <c r="H151" s="238" t="str">
        <f t="shared" si="119"/>
        <v/>
      </c>
      <c r="I151" s="233" t="str">
        <f t="shared" si="120"/>
        <v/>
      </c>
      <c r="J151" s="238" t="str">
        <f t="shared" si="121"/>
        <v/>
      </c>
      <c r="K151" s="233" t="str">
        <f t="shared" si="122"/>
        <v/>
      </c>
      <c r="L151" s="237" t="str">
        <f t="shared" si="123"/>
        <v/>
      </c>
      <c r="M151" s="234" t="str">
        <f>IF(C151="","",VLOOKUP(C151,'Tabela Nutricional'!A:AD,10,0)*D151)</f>
        <v/>
      </c>
      <c r="N151" s="237" t="str">
        <f>IF(C151="","",VLOOKUP(C151,'Tabela Nutricional'!A:AD,11,0)*D151)</f>
        <v/>
      </c>
      <c r="O151" s="234" t="str">
        <f>IF(C151="","",VLOOKUP(C151,'Tabela Nutricional'!A:AD,12,0)*D151)</f>
        <v/>
      </c>
      <c r="P151" s="237" t="str">
        <f>IF(C151="","",VLOOKUP(C151,'Tabela Nutricional'!A:AD,13,0)*D151)</f>
        <v/>
      </c>
      <c r="Q151" s="234" t="str">
        <f>IF(C151="","",VLOOKUP(C151,'Tabela Nutricional'!A:AD,14,0)*D151)</f>
        <v/>
      </c>
      <c r="R151" s="237" t="str">
        <f>IF(C151="","",VLOOKUP(C151,'Tabela Nutricional'!A:AD,15,0)*D151)</f>
        <v/>
      </c>
      <c r="S151" s="234" t="str">
        <f>IF(C151="","",VLOOKUP(C151,'Tabela Nutricional'!A:AD,16,0)*D151)</f>
        <v/>
      </c>
      <c r="T151" s="237" t="str">
        <f>IF(C151="","",VLOOKUP(C151,'Tabela Nutricional'!A:AD,17,0)*D151)</f>
        <v/>
      </c>
      <c r="U151" s="234" t="str">
        <f>IF(C151="","",VLOOKUP(C151,'Tabela Nutricional'!A:AD,18,0)*D151)</f>
        <v/>
      </c>
      <c r="V151" s="237" t="str">
        <f>IF(C151="","",VLOOKUP(C151,'Tabela Nutricional'!A:AD,21,0)*D151)</f>
        <v/>
      </c>
      <c r="W151" s="234" t="str">
        <f>IF(C151="","",VLOOKUP(C151,'Tabela Nutricional'!A:AD,22,0)*D151)</f>
        <v/>
      </c>
      <c r="X151" s="237" t="str">
        <f>IF(C151="","",VLOOKUP(C151,'Tabela Nutricional'!A:AD,23,0)*D151)</f>
        <v/>
      </c>
      <c r="Y151" s="234" t="str">
        <f>IF(C151="","",VLOOKUP(C151,'Tabela Nutricional'!A:AD,24,0)*D151)</f>
        <v/>
      </c>
      <c r="Z151" s="237" t="str">
        <f>IF(C151="","",VLOOKUP(C151,'Tabela Nutricional'!A:AD,25,0)*D151)</f>
        <v/>
      </c>
      <c r="AA151" s="234" t="str">
        <f>IF(C151="","",VLOOKUP(C151,'Tabela Nutricional'!A:AD,26,0)*D151)</f>
        <v/>
      </c>
      <c r="AB151" s="237" t="str">
        <f>IF(C151="","",VLOOKUP(C151,'Tabela Nutricional'!A:AD,27,0)*D151)</f>
        <v/>
      </c>
      <c r="AC151" s="234" t="str">
        <f>IF(C151="","",VLOOKUP(C151,'Tabela Nutricional'!A:AD,28,0)*D151)</f>
        <v/>
      </c>
      <c r="AD151" s="237" t="str">
        <f>IF(C151="","",VLOOKUP(C151,'Tabela Nutricional'!A:AD,29,0)*D151)</f>
        <v/>
      </c>
      <c r="AE151" s="234" t="str">
        <f>IF(C151="","",VLOOKUP(C151,'Tabela Nutricional'!A:AD,30,0)*D151)</f>
        <v/>
      </c>
      <c r="AF151" s="215"/>
      <c r="AG151" s="94"/>
      <c r="AH151" s="108"/>
      <c r="AI151" s="108"/>
      <c r="AJ151" s="89"/>
      <c r="AK151" s="89"/>
      <c r="AL151" s="99"/>
      <c r="AM151" s="99"/>
      <c r="AN151" s="89"/>
      <c r="AO151" s="89"/>
      <c r="AP151" s="89"/>
      <c r="AQ151" s="99"/>
      <c r="AR151" s="382"/>
      <c r="AS151" s="382"/>
      <c r="AT151" s="382"/>
      <c r="AU151" s="396"/>
      <c r="AV151" s="89"/>
      <c r="AW151" s="89"/>
      <c r="AX151" s="89"/>
    </row>
    <row r="152" spans="1:50" ht="12.75" customHeight="1">
      <c r="A152" s="89"/>
      <c r="B152" s="215"/>
      <c r="C152" s="356"/>
      <c r="D152" s="236"/>
      <c r="E152" s="231" t="str">
        <f t="shared" si="116"/>
        <v/>
      </c>
      <c r="F152" s="238" t="str">
        <f t="shared" si="117"/>
        <v/>
      </c>
      <c r="G152" s="233" t="str">
        <f t="shared" si="118"/>
        <v/>
      </c>
      <c r="H152" s="238" t="str">
        <f t="shared" si="119"/>
        <v/>
      </c>
      <c r="I152" s="233" t="str">
        <f t="shared" si="120"/>
        <v/>
      </c>
      <c r="J152" s="238" t="str">
        <f t="shared" si="121"/>
        <v/>
      </c>
      <c r="K152" s="233" t="str">
        <f t="shared" si="122"/>
        <v/>
      </c>
      <c r="L152" s="237" t="str">
        <f t="shared" si="123"/>
        <v/>
      </c>
      <c r="M152" s="234" t="str">
        <f>IF(C152="","",VLOOKUP(C152,'Tabela Nutricional'!A:AD,10,0)*D152)</f>
        <v/>
      </c>
      <c r="N152" s="237" t="str">
        <f>IF(C152="","",VLOOKUP(C152,'Tabela Nutricional'!A:AD,11,0)*D152)</f>
        <v/>
      </c>
      <c r="O152" s="234" t="str">
        <f>IF(C152="","",VLOOKUP(C152,'Tabela Nutricional'!A:AD,12,0)*D152)</f>
        <v/>
      </c>
      <c r="P152" s="237" t="str">
        <f>IF(C152="","",VLOOKUP(C152,'Tabela Nutricional'!A:AD,13,0)*D152)</f>
        <v/>
      </c>
      <c r="Q152" s="234" t="str">
        <f>IF(C152="","",VLOOKUP(C152,'Tabela Nutricional'!A:AD,14,0)*D152)</f>
        <v/>
      </c>
      <c r="R152" s="237" t="str">
        <f>IF(C152="","",VLOOKUP(C152,'Tabela Nutricional'!A:AD,15,0)*D152)</f>
        <v/>
      </c>
      <c r="S152" s="234" t="str">
        <f>IF(C152="","",VLOOKUP(C152,'Tabela Nutricional'!A:AD,16,0)*D152)</f>
        <v/>
      </c>
      <c r="T152" s="237" t="str">
        <f>IF(C152="","",VLOOKUP(C152,'Tabela Nutricional'!A:AD,17,0)*D152)</f>
        <v/>
      </c>
      <c r="U152" s="234" t="str">
        <f>IF(C152="","",VLOOKUP(C152,'Tabela Nutricional'!A:AD,18,0)*D152)</f>
        <v/>
      </c>
      <c r="V152" s="237" t="str">
        <f>IF(C152="","",VLOOKUP(C152,'Tabela Nutricional'!A:AD,21,0)*D152)</f>
        <v/>
      </c>
      <c r="W152" s="234" t="str">
        <f>IF(C152="","",VLOOKUP(C152,'Tabela Nutricional'!A:AD,22,0)*D152)</f>
        <v/>
      </c>
      <c r="X152" s="237" t="str">
        <f>IF(C152="","",VLOOKUP(C152,'Tabela Nutricional'!A:AD,23,0)*D152)</f>
        <v/>
      </c>
      <c r="Y152" s="234" t="str">
        <f>IF(C152="","",VLOOKUP(C152,'Tabela Nutricional'!A:AD,24,0)*D152)</f>
        <v/>
      </c>
      <c r="Z152" s="237" t="str">
        <f>IF(C152="","",VLOOKUP(C152,'Tabela Nutricional'!A:AD,25,0)*D152)</f>
        <v/>
      </c>
      <c r="AA152" s="234" t="str">
        <f>IF(C152="","",VLOOKUP(C152,'Tabela Nutricional'!A:AD,26,0)*D152)</f>
        <v/>
      </c>
      <c r="AB152" s="237" t="str">
        <f>IF(C152="","",VLOOKUP(C152,'Tabela Nutricional'!A:AD,27,0)*D152)</f>
        <v/>
      </c>
      <c r="AC152" s="234" t="str">
        <f>IF(C152="","",VLOOKUP(C152,'Tabela Nutricional'!A:AD,28,0)*D152)</f>
        <v/>
      </c>
      <c r="AD152" s="237" t="str">
        <f>IF(C152="","",VLOOKUP(C152,'Tabela Nutricional'!A:AD,29,0)*D152)</f>
        <v/>
      </c>
      <c r="AE152" s="234" t="str">
        <f>IF(C152="","",VLOOKUP(C152,'Tabela Nutricional'!A:AD,30,0)*D152)</f>
        <v/>
      </c>
      <c r="AF152" s="215"/>
      <c r="AG152" s="94"/>
      <c r="AH152" s="108"/>
      <c r="AI152" s="108"/>
      <c r="AJ152" s="89"/>
      <c r="AK152" s="89"/>
      <c r="AL152" s="99"/>
      <c r="AM152" s="99"/>
      <c r="AN152" s="89"/>
      <c r="AO152" s="89"/>
      <c r="AP152" s="89"/>
      <c r="AQ152" s="99"/>
      <c r="AR152" s="382"/>
      <c r="AS152" s="382"/>
      <c r="AT152" s="382"/>
      <c r="AU152" s="396"/>
      <c r="AV152" s="89"/>
      <c r="AW152" s="89"/>
      <c r="AX152" s="89"/>
    </row>
    <row r="153" spans="1:50" ht="12.75" customHeight="1">
      <c r="A153" s="89"/>
      <c r="B153" s="215"/>
      <c r="C153" s="356"/>
      <c r="D153" s="236"/>
      <c r="E153" s="231" t="str">
        <f t="shared" si="116"/>
        <v/>
      </c>
      <c r="F153" s="238" t="str">
        <f t="shared" si="117"/>
        <v/>
      </c>
      <c r="G153" s="233" t="str">
        <f t="shared" si="118"/>
        <v/>
      </c>
      <c r="H153" s="238" t="str">
        <f t="shared" si="119"/>
        <v/>
      </c>
      <c r="I153" s="233" t="str">
        <f t="shared" si="120"/>
        <v/>
      </c>
      <c r="J153" s="238" t="str">
        <f t="shared" si="121"/>
        <v/>
      </c>
      <c r="K153" s="233" t="str">
        <f t="shared" si="122"/>
        <v/>
      </c>
      <c r="L153" s="237" t="str">
        <f t="shared" si="123"/>
        <v/>
      </c>
      <c r="M153" s="234" t="str">
        <f>IF(C153="","",VLOOKUP(C153,'Tabela Nutricional'!A:AD,10,0)*D153)</f>
        <v/>
      </c>
      <c r="N153" s="237" t="str">
        <f>IF(C153="","",VLOOKUP(C153,'Tabela Nutricional'!A:AD,11,0)*D153)</f>
        <v/>
      </c>
      <c r="O153" s="234" t="str">
        <f>IF(C153="","",VLOOKUP(C153,'Tabela Nutricional'!A:AD,12,0)*D153)</f>
        <v/>
      </c>
      <c r="P153" s="237" t="str">
        <f>IF(C153="","",VLOOKUP(C153,'Tabela Nutricional'!A:AD,13,0)*D153)</f>
        <v/>
      </c>
      <c r="Q153" s="234" t="str">
        <f>IF(C153="","",VLOOKUP(C153,'Tabela Nutricional'!A:AD,14,0)*D153)</f>
        <v/>
      </c>
      <c r="R153" s="237" t="str">
        <f>IF(C153="","",VLOOKUP(C153,'Tabela Nutricional'!A:AD,15,0)*D153)</f>
        <v/>
      </c>
      <c r="S153" s="234" t="str">
        <f>IF(C153="","",VLOOKUP(C153,'Tabela Nutricional'!A:AD,16,0)*D153)</f>
        <v/>
      </c>
      <c r="T153" s="237" t="str">
        <f>IF(C153="","",VLOOKUP(C153,'Tabela Nutricional'!A:AD,17,0)*D153)</f>
        <v/>
      </c>
      <c r="U153" s="234" t="str">
        <f>IF(C153="","",VLOOKUP(C153,'Tabela Nutricional'!A:AD,18,0)*D153)</f>
        <v/>
      </c>
      <c r="V153" s="237" t="str">
        <f>IF(C153="","",VLOOKUP(C153,'Tabela Nutricional'!A:AD,21,0)*D153)</f>
        <v/>
      </c>
      <c r="W153" s="234" t="str">
        <f>IF(C153="","",VLOOKUP(C153,'Tabela Nutricional'!A:AD,22,0)*D153)</f>
        <v/>
      </c>
      <c r="X153" s="237" t="str">
        <f>IF(C153="","",VLOOKUP(C153,'Tabela Nutricional'!A:AD,23,0)*D153)</f>
        <v/>
      </c>
      <c r="Y153" s="234" t="str">
        <f>IF(C153="","",VLOOKUP(C153,'Tabela Nutricional'!A:AD,24,0)*D153)</f>
        <v/>
      </c>
      <c r="Z153" s="237" t="str">
        <f>IF(C153="","",VLOOKUP(C153,'Tabela Nutricional'!A:AD,25,0)*D153)</f>
        <v/>
      </c>
      <c r="AA153" s="234" t="str">
        <f>IF(C153="","",VLOOKUP(C153,'Tabela Nutricional'!A:AD,26,0)*D153)</f>
        <v/>
      </c>
      <c r="AB153" s="237" t="str">
        <f>IF(C153="","",VLOOKUP(C153,'Tabela Nutricional'!A:AD,27,0)*D153)</f>
        <v/>
      </c>
      <c r="AC153" s="234" t="str">
        <f>IF(C153="","",VLOOKUP(C153,'Tabela Nutricional'!A:AD,28,0)*D153)</f>
        <v/>
      </c>
      <c r="AD153" s="237" t="str">
        <f>IF(C153="","",VLOOKUP(C153,'Tabela Nutricional'!A:AD,29,0)*D153)</f>
        <v/>
      </c>
      <c r="AE153" s="234" t="str">
        <f>IF(C153="","",VLOOKUP(C153,'Tabela Nutricional'!A:AD,30,0)*D153)</f>
        <v/>
      </c>
      <c r="AF153" s="215"/>
      <c r="AG153" s="94"/>
      <c r="AH153" s="108"/>
      <c r="AI153" s="108"/>
      <c r="AJ153" s="89"/>
      <c r="AK153" s="89"/>
      <c r="AL153" s="99"/>
      <c r="AM153" s="99"/>
      <c r="AN153" s="89"/>
      <c r="AO153" s="89"/>
      <c r="AP153" s="89"/>
      <c r="AQ153" s="99"/>
      <c r="AR153" s="382"/>
      <c r="AS153" s="382"/>
      <c r="AT153" s="382"/>
      <c r="AU153" s="396"/>
      <c r="AV153" s="89"/>
      <c r="AW153" s="89"/>
      <c r="AX153" s="89"/>
    </row>
    <row r="154" spans="1:50" ht="12.75" customHeight="1">
      <c r="A154" s="89"/>
      <c r="B154" s="214"/>
      <c r="C154" s="356"/>
      <c r="D154" s="236"/>
      <c r="E154" s="231" t="str">
        <f t="shared" si="116"/>
        <v/>
      </c>
      <c r="F154" s="238" t="str">
        <f t="shared" si="117"/>
        <v/>
      </c>
      <c r="G154" s="233" t="str">
        <f t="shared" si="118"/>
        <v/>
      </c>
      <c r="H154" s="238" t="str">
        <f t="shared" si="119"/>
        <v/>
      </c>
      <c r="I154" s="233" t="str">
        <f t="shared" si="120"/>
        <v/>
      </c>
      <c r="J154" s="238" t="str">
        <f t="shared" si="121"/>
        <v/>
      </c>
      <c r="K154" s="233" t="str">
        <f t="shared" si="122"/>
        <v/>
      </c>
      <c r="L154" s="237" t="str">
        <f t="shared" si="123"/>
        <v/>
      </c>
      <c r="M154" s="234" t="str">
        <f>IF(C154="","",VLOOKUP(C154,'Tabela Nutricional'!A:AD,10,0)*D154)</f>
        <v/>
      </c>
      <c r="N154" s="237" t="str">
        <f>IF(C154="","",VLOOKUP(C154,'Tabela Nutricional'!A:AD,11,0)*D154)</f>
        <v/>
      </c>
      <c r="O154" s="234" t="str">
        <f>IF(C154="","",VLOOKUP(C154,'Tabela Nutricional'!A:AD,12,0)*D154)</f>
        <v/>
      </c>
      <c r="P154" s="237" t="str">
        <f>IF(C154="","",VLOOKUP(C154,'Tabela Nutricional'!A:AD,13,0)*D154)</f>
        <v/>
      </c>
      <c r="Q154" s="234" t="str">
        <f>IF(C154="","",VLOOKUP(C154,'Tabela Nutricional'!A:AD,14,0)*D154)</f>
        <v/>
      </c>
      <c r="R154" s="237" t="str">
        <f>IF(C154="","",VLOOKUP(C154,'Tabela Nutricional'!A:AD,15,0)*D154)</f>
        <v/>
      </c>
      <c r="S154" s="234" t="str">
        <f>IF(C154="","",VLOOKUP(C154,'Tabela Nutricional'!A:AD,16,0)*D154)</f>
        <v/>
      </c>
      <c r="T154" s="237" t="str">
        <f>IF(C154="","",VLOOKUP(C154,'Tabela Nutricional'!A:AD,17,0)*D154)</f>
        <v/>
      </c>
      <c r="U154" s="234" t="str">
        <f>IF(C154="","",VLOOKUP(C154,'Tabela Nutricional'!A:AD,18,0)*D154)</f>
        <v/>
      </c>
      <c r="V154" s="237" t="str">
        <f>IF(C154="","",VLOOKUP(C154,'Tabela Nutricional'!A:AD,21,0)*D154)</f>
        <v/>
      </c>
      <c r="W154" s="234" t="str">
        <f>IF(C154="","",VLOOKUP(C154,'Tabela Nutricional'!A:AD,22,0)*D154)</f>
        <v/>
      </c>
      <c r="X154" s="237" t="str">
        <f>IF(C154="","",VLOOKUP(C154,'Tabela Nutricional'!A:AD,23,0)*D154)</f>
        <v/>
      </c>
      <c r="Y154" s="234" t="str">
        <f>IF(C154="","",VLOOKUP(C154,'Tabela Nutricional'!A:AD,24,0)*D154)</f>
        <v/>
      </c>
      <c r="Z154" s="237" t="str">
        <f>IF(C154="","",VLOOKUP(C154,'Tabela Nutricional'!A:AD,25,0)*D154)</f>
        <v/>
      </c>
      <c r="AA154" s="234" t="str">
        <f>IF(C154="","",VLOOKUP(C154,'Tabela Nutricional'!A:AD,26,0)*D154)</f>
        <v/>
      </c>
      <c r="AB154" s="237" t="str">
        <f>IF(C154="","",VLOOKUP(C154,'Tabela Nutricional'!A:AD,27,0)*D154)</f>
        <v/>
      </c>
      <c r="AC154" s="234" t="str">
        <f>IF(C154="","",VLOOKUP(C154,'Tabela Nutricional'!A:AD,28,0)*D154)</f>
        <v/>
      </c>
      <c r="AD154" s="237" t="str">
        <f>IF(C154="","",VLOOKUP(C154,'Tabela Nutricional'!A:AD,29,0)*D154)</f>
        <v/>
      </c>
      <c r="AE154" s="234" t="str">
        <f>IF(C154="","",VLOOKUP(C154,'Tabela Nutricional'!A:AD,30,0)*D154)</f>
        <v/>
      </c>
      <c r="AF154" s="214"/>
      <c r="AG154" s="94"/>
      <c r="AH154" s="108"/>
      <c r="AI154" s="108"/>
      <c r="AJ154" s="89"/>
      <c r="AK154" s="89"/>
      <c r="AL154" s="99"/>
      <c r="AM154" s="99"/>
      <c r="AN154" s="89"/>
      <c r="AO154" s="89"/>
      <c r="AP154" s="89"/>
      <c r="AQ154" s="99"/>
      <c r="AR154" s="382"/>
      <c r="AS154" s="382"/>
      <c r="AT154" s="382"/>
      <c r="AU154" s="396"/>
      <c r="AV154" s="89"/>
      <c r="AW154" s="89"/>
      <c r="AX154" s="89"/>
    </row>
    <row r="155" spans="1:50" ht="12.75" customHeight="1">
      <c r="A155" s="89"/>
      <c r="B155" s="214"/>
      <c r="C155" s="356"/>
      <c r="D155" s="236"/>
      <c r="E155" s="231" t="str">
        <f t="shared" si="116"/>
        <v/>
      </c>
      <c r="F155" s="238" t="str">
        <f t="shared" si="117"/>
        <v/>
      </c>
      <c r="G155" s="233" t="str">
        <f t="shared" si="118"/>
        <v/>
      </c>
      <c r="H155" s="238" t="str">
        <f t="shared" si="119"/>
        <v/>
      </c>
      <c r="I155" s="233" t="str">
        <f t="shared" si="120"/>
        <v/>
      </c>
      <c r="J155" s="238" t="str">
        <f t="shared" si="121"/>
        <v/>
      </c>
      <c r="K155" s="233" t="str">
        <f t="shared" si="122"/>
        <v/>
      </c>
      <c r="L155" s="237" t="str">
        <f t="shared" si="123"/>
        <v/>
      </c>
      <c r="M155" s="234" t="str">
        <f>IF(C155="","",VLOOKUP(C155,'Tabela Nutricional'!A:AD,10,0)*D155)</f>
        <v/>
      </c>
      <c r="N155" s="237" t="str">
        <f>IF(C155="","",VLOOKUP(C155,'Tabela Nutricional'!A:AD,11,0)*D155)</f>
        <v/>
      </c>
      <c r="O155" s="234" t="str">
        <f>IF(C155="","",VLOOKUP(C155,'Tabela Nutricional'!A:AD,12,0)*D155)</f>
        <v/>
      </c>
      <c r="P155" s="237" t="str">
        <f>IF(C155="","",VLOOKUP(C155,'Tabela Nutricional'!A:AD,13,0)*D155)</f>
        <v/>
      </c>
      <c r="Q155" s="234" t="str">
        <f>IF(C155="","",VLOOKUP(C155,'Tabela Nutricional'!A:AD,14,0)*D155)</f>
        <v/>
      </c>
      <c r="R155" s="237" t="str">
        <f>IF(C155="","",VLOOKUP(C155,'Tabela Nutricional'!A:AD,15,0)*D155)</f>
        <v/>
      </c>
      <c r="S155" s="234" t="str">
        <f>IF(C155="","",VLOOKUP(C155,'Tabela Nutricional'!A:AD,16,0)*D155)</f>
        <v/>
      </c>
      <c r="T155" s="237" t="str">
        <f>IF(C155="","",VLOOKUP(C155,'Tabela Nutricional'!A:AD,17,0)*D155)</f>
        <v/>
      </c>
      <c r="U155" s="234" t="str">
        <f>IF(C155="","",VLOOKUP(C155,'Tabela Nutricional'!A:AD,18,0)*D155)</f>
        <v/>
      </c>
      <c r="V155" s="237" t="str">
        <f>IF(C155="","",VLOOKUP(C155,'Tabela Nutricional'!A:AD,21,0)*D155)</f>
        <v/>
      </c>
      <c r="W155" s="234" t="str">
        <f>IF(C155="","",VLOOKUP(C155,'Tabela Nutricional'!A:AD,22,0)*D155)</f>
        <v/>
      </c>
      <c r="X155" s="237" t="str">
        <f>IF(C155="","",VLOOKUP(C155,'Tabela Nutricional'!A:AD,23,0)*D155)</f>
        <v/>
      </c>
      <c r="Y155" s="234" t="str">
        <f>IF(C155="","",VLOOKUP(C155,'Tabela Nutricional'!A:AD,24,0)*D155)</f>
        <v/>
      </c>
      <c r="Z155" s="237" t="str">
        <f>IF(C155="","",VLOOKUP(C155,'Tabela Nutricional'!A:AD,25,0)*D155)</f>
        <v/>
      </c>
      <c r="AA155" s="234" t="str">
        <f>IF(C155="","",VLOOKUP(C155,'Tabela Nutricional'!A:AD,26,0)*D155)</f>
        <v/>
      </c>
      <c r="AB155" s="237" t="str">
        <f>IF(C155="","",VLOOKUP(C155,'Tabela Nutricional'!A:AD,27,0)*D155)</f>
        <v/>
      </c>
      <c r="AC155" s="234" t="str">
        <f>IF(C155="","",VLOOKUP(C155,'Tabela Nutricional'!A:AD,28,0)*D155)</f>
        <v/>
      </c>
      <c r="AD155" s="237" t="str">
        <f>IF(C155="","",VLOOKUP(C155,'Tabela Nutricional'!A:AD,29,0)*D155)</f>
        <v/>
      </c>
      <c r="AE155" s="234" t="str">
        <f>IF(C155="","",VLOOKUP(C155,'Tabela Nutricional'!A:AD,30,0)*D155)</f>
        <v/>
      </c>
      <c r="AF155" s="214"/>
      <c r="AG155" s="90"/>
      <c r="AH155" s="108"/>
      <c r="AI155" s="108"/>
      <c r="AJ155" s="89"/>
      <c r="AK155" s="89"/>
      <c r="AL155" s="99"/>
      <c r="AM155" s="99"/>
      <c r="AN155" s="89"/>
      <c r="AO155" s="89"/>
      <c r="AP155" s="89"/>
      <c r="AQ155" s="99"/>
      <c r="AR155" s="382"/>
      <c r="AS155" s="382"/>
      <c r="AT155" s="382"/>
      <c r="AU155" s="396"/>
      <c r="AV155" s="89"/>
      <c r="AW155" s="89"/>
      <c r="AX155" s="89"/>
    </row>
    <row r="156" spans="1:50" ht="12.75" customHeight="1">
      <c r="A156" s="90"/>
      <c r="B156" s="214"/>
      <c r="C156" s="356"/>
      <c r="D156" s="236"/>
      <c r="E156" s="231" t="str">
        <f t="shared" si="116"/>
        <v/>
      </c>
      <c r="F156" s="238" t="str">
        <f t="shared" si="117"/>
        <v/>
      </c>
      <c r="G156" s="233" t="str">
        <f t="shared" si="118"/>
        <v/>
      </c>
      <c r="H156" s="238" t="str">
        <f t="shared" si="119"/>
        <v/>
      </c>
      <c r="I156" s="233" t="str">
        <f t="shared" si="120"/>
        <v/>
      </c>
      <c r="J156" s="238" t="str">
        <f t="shared" si="121"/>
        <v/>
      </c>
      <c r="K156" s="233" t="str">
        <f t="shared" si="122"/>
        <v/>
      </c>
      <c r="L156" s="237" t="str">
        <f t="shared" si="123"/>
        <v/>
      </c>
      <c r="M156" s="234" t="str">
        <f>IF(C156="","",VLOOKUP(C156,'Tabela Nutricional'!A:AD,10,0)*D156)</f>
        <v/>
      </c>
      <c r="N156" s="237" t="str">
        <f>IF(C156="","",VLOOKUP(C156,'Tabela Nutricional'!A:AD,11,0)*D156)</f>
        <v/>
      </c>
      <c r="O156" s="234" t="str">
        <f>IF(C156="","",VLOOKUP(C156,'Tabela Nutricional'!A:AD,12,0)*D156)</f>
        <v/>
      </c>
      <c r="P156" s="237" t="str">
        <f>IF(C156="","",VLOOKUP(C156,'Tabela Nutricional'!A:AD,13,0)*D156)</f>
        <v/>
      </c>
      <c r="Q156" s="234" t="str">
        <f>IF(C156="","",VLOOKUP(C156,'Tabela Nutricional'!A:AD,14,0)*D156)</f>
        <v/>
      </c>
      <c r="R156" s="237" t="str">
        <f>IF(C156="","",VLOOKUP(C156,'Tabela Nutricional'!A:AD,15,0)*D156)</f>
        <v/>
      </c>
      <c r="S156" s="234" t="str">
        <f>IF(C156="","",VLOOKUP(C156,'Tabela Nutricional'!A:AD,16,0)*D156)</f>
        <v/>
      </c>
      <c r="T156" s="237" t="str">
        <f>IF(C156="","",VLOOKUP(C156,'Tabela Nutricional'!A:AD,17,0)*D156)</f>
        <v/>
      </c>
      <c r="U156" s="234" t="str">
        <f>IF(C156="","",VLOOKUP(C156,'Tabela Nutricional'!A:AD,18,0)*D156)</f>
        <v/>
      </c>
      <c r="V156" s="237" t="str">
        <f>IF(C156="","",VLOOKUP(C156,'Tabela Nutricional'!A:AD,21,0)*D156)</f>
        <v/>
      </c>
      <c r="W156" s="234" t="str">
        <f>IF(C156="","",VLOOKUP(C156,'Tabela Nutricional'!A:AD,22,0)*D156)</f>
        <v/>
      </c>
      <c r="X156" s="237" t="str">
        <f>IF(C156="","",VLOOKUP(C156,'Tabela Nutricional'!A:AD,23,0)*D156)</f>
        <v/>
      </c>
      <c r="Y156" s="234" t="str">
        <f>IF(C156="","",VLOOKUP(C156,'Tabela Nutricional'!A:AD,24,0)*D156)</f>
        <v/>
      </c>
      <c r="Z156" s="237" t="str">
        <f>IF(C156="","",VLOOKUP(C156,'Tabela Nutricional'!A:AD,25,0)*D156)</f>
        <v/>
      </c>
      <c r="AA156" s="234" t="str">
        <f>IF(C156="","",VLOOKUP(C156,'Tabela Nutricional'!A:AD,26,0)*D156)</f>
        <v/>
      </c>
      <c r="AB156" s="237" t="str">
        <f>IF(C156="","",VLOOKUP(C156,'Tabela Nutricional'!A:AD,27,0)*D156)</f>
        <v/>
      </c>
      <c r="AC156" s="234" t="str">
        <f>IF(C156="","",VLOOKUP(C156,'Tabela Nutricional'!A:AD,28,0)*D156)</f>
        <v/>
      </c>
      <c r="AD156" s="237" t="str">
        <f>IF(C156="","",VLOOKUP(C156,'Tabela Nutricional'!A:AD,29,0)*D156)</f>
        <v/>
      </c>
      <c r="AE156" s="234" t="str">
        <f>IF(C156="","",VLOOKUP(C156,'Tabela Nutricional'!A:AD,30,0)*D156)</f>
        <v/>
      </c>
      <c r="AF156" s="214"/>
      <c r="AG156" s="92"/>
      <c r="AH156" s="108"/>
      <c r="AI156" s="108"/>
      <c r="AJ156" s="89"/>
      <c r="AK156" s="89"/>
      <c r="AL156" s="99"/>
      <c r="AM156" s="99"/>
      <c r="AN156" s="89"/>
      <c r="AO156" s="89"/>
      <c r="AP156" s="89"/>
      <c r="AQ156" s="99"/>
      <c r="AR156" s="382"/>
      <c r="AS156" s="382"/>
      <c r="AT156" s="382"/>
      <c r="AU156" s="396"/>
      <c r="AV156" s="89"/>
      <c r="AW156" s="89"/>
      <c r="AX156" s="89"/>
    </row>
    <row r="157" spans="1:50" ht="12.75" customHeight="1">
      <c r="A157" s="90"/>
      <c r="B157" s="214"/>
      <c r="C157" s="375"/>
      <c r="D157" s="236"/>
      <c r="E157" s="231" t="str">
        <f t="shared" si="116"/>
        <v/>
      </c>
      <c r="F157" s="238" t="str">
        <f t="shared" si="117"/>
        <v/>
      </c>
      <c r="G157" s="233" t="str">
        <f t="shared" si="118"/>
        <v/>
      </c>
      <c r="H157" s="238" t="str">
        <f t="shared" si="119"/>
        <v/>
      </c>
      <c r="I157" s="233" t="str">
        <f t="shared" si="120"/>
        <v/>
      </c>
      <c r="J157" s="238" t="str">
        <f t="shared" si="121"/>
        <v/>
      </c>
      <c r="K157" s="233" t="str">
        <f t="shared" si="122"/>
        <v/>
      </c>
      <c r="L157" s="237" t="str">
        <f t="shared" si="123"/>
        <v/>
      </c>
      <c r="M157" s="234" t="str">
        <f>IF(C157="","",VLOOKUP(C157,'Tabela Nutricional'!A:AD,10,0)*D157)</f>
        <v/>
      </c>
      <c r="N157" s="237" t="str">
        <f>IF(C157="","",VLOOKUP(C157,'Tabela Nutricional'!A:AD,11,0)*D157)</f>
        <v/>
      </c>
      <c r="O157" s="234" t="str">
        <f>IF(C157="","",VLOOKUP(C157,'Tabela Nutricional'!A:AD,12,0)*D157)</f>
        <v/>
      </c>
      <c r="P157" s="237" t="str">
        <f>IF(C157="","",VLOOKUP(C157,'Tabela Nutricional'!A:AD,13,0)*D157)</f>
        <v/>
      </c>
      <c r="Q157" s="234" t="str">
        <f>IF(C157="","",VLOOKUP(C157,'Tabela Nutricional'!A:AD,14,0)*D157)</f>
        <v/>
      </c>
      <c r="R157" s="237" t="str">
        <f>IF(C157="","",VLOOKUP(C157,'Tabela Nutricional'!A:AD,15,0)*D157)</f>
        <v/>
      </c>
      <c r="S157" s="234" t="str">
        <f>IF(C157="","",VLOOKUP(C157,'Tabela Nutricional'!A:AD,16,0)*D157)</f>
        <v/>
      </c>
      <c r="T157" s="237" t="str">
        <f>IF(C157="","",VLOOKUP(C157,'Tabela Nutricional'!A:AD,17,0)*D157)</f>
        <v/>
      </c>
      <c r="U157" s="234" t="str">
        <f>IF(C157="","",VLOOKUP(C157,'Tabela Nutricional'!A:AD,18,0)*D157)</f>
        <v/>
      </c>
      <c r="V157" s="237" t="str">
        <f>IF(C157="","",VLOOKUP(C157,'Tabela Nutricional'!A:AD,21,0)*D157)</f>
        <v/>
      </c>
      <c r="W157" s="234" t="str">
        <f>IF(C157="","",VLOOKUP(C157,'Tabela Nutricional'!A:AD,22,0)*D157)</f>
        <v/>
      </c>
      <c r="X157" s="237" t="str">
        <f>IF(C157="","",VLOOKUP(C157,'Tabela Nutricional'!A:AD,23,0)*D157)</f>
        <v/>
      </c>
      <c r="Y157" s="234" t="str">
        <f>IF(C157="","",VLOOKUP(C157,'Tabela Nutricional'!A:AD,24,0)*D157)</f>
        <v/>
      </c>
      <c r="Z157" s="237" t="str">
        <f>IF(C157="","",VLOOKUP(C157,'Tabela Nutricional'!A:AD,25,0)*D157)</f>
        <v/>
      </c>
      <c r="AA157" s="234" t="str">
        <f>IF(C157="","",VLOOKUP(C157,'Tabela Nutricional'!A:AD,26,0)*D157)</f>
        <v/>
      </c>
      <c r="AB157" s="237" t="str">
        <f>IF(C157="","",VLOOKUP(C157,'Tabela Nutricional'!A:AD,27,0)*D157)</f>
        <v/>
      </c>
      <c r="AC157" s="234" t="str">
        <f>IF(C157="","",VLOOKUP(C157,'Tabela Nutricional'!A:AD,28,0)*D157)</f>
        <v/>
      </c>
      <c r="AD157" s="237" t="str">
        <f>IF(C157="","",VLOOKUP(C157,'Tabela Nutricional'!A:AD,29,0)*D157)</f>
        <v/>
      </c>
      <c r="AE157" s="234" t="str">
        <f>IF(C157="","",VLOOKUP(C157,'Tabela Nutricional'!A:AD,30,0)*D157)</f>
        <v/>
      </c>
      <c r="AF157" s="214"/>
      <c r="AG157" s="91"/>
      <c r="AH157" s="108"/>
      <c r="AI157" s="108"/>
      <c r="AJ157" s="89"/>
      <c r="AK157" s="89"/>
      <c r="AL157" s="99"/>
      <c r="AM157" s="99"/>
      <c r="AN157" s="89"/>
      <c r="AO157" s="89"/>
      <c r="AP157" s="89"/>
      <c r="AQ157" s="99"/>
      <c r="AR157" s="382"/>
      <c r="AS157" s="382"/>
      <c r="AT157" s="382"/>
      <c r="AU157" s="396"/>
      <c r="AV157" s="89"/>
      <c r="AW157" s="89"/>
      <c r="AX157" s="89"/>
    </row>
    <row r="158" spans="1:50" ht="12.75" customHeight="1">
      <c r="A158" s="90"/>
      <c r="B158" s="214"/>
      <c r="C158" s="376" t="s">
        <v>27</v>
      </c>
      <c r="D158" s="216"/>
      <c r="E158" s="217" t="s">
        <v>29</v>
      </c>
      <c r="F158" s="218">
        <f t="shared" ref="F158:AE158" si="124">SUM(F148:F157)</f>
        <v>0</v>
      </c>
      <c r="G158" s="219">
        <f t="shared" si="124"/>
        <v>0</v>
      </c>
      <c r="H158" s="220">
        <f t="shared" si="124"/>
        <v>0</v>
      </c>
      <c r="I158" s="221">
        <f t="shared" si="124"/>
        <v>0</v>
      </c>
      <c r="J158" s="222">
        <f t="shared" si="124"/>
        <v>0</v>
      </c>
      <c r="K158" s="223">
        <f t="shared" si="124"/>
        <v>0</v>
      </c>
      <c r="L158" s="224">
        <f t="shared" si="124"/>
        <v>0</v>
      </c>
      <c r="M158" s="225">
        <f t="shared" si="124"/>
        <v>0</v>
      </c>
      <c r="N158" s="225">
        <f t="shared" si="124"/>
        <v>0</v>
      </c>
      <c r="O158" s="225">
        <f t="shared" si="124"/>
        <v>0</v>
      </c>
      <c r="P158" s="225">
        <f t="shared" si="124"/>
        <v>0</v>
      </c>
      <c r="Q158" s="225">
        <f t="shared" si="124"/>
        <v>0</v>
      </c>
      <c r="R158" s="225">
        <f t="shared" si="124"/>
        <v>0</v>
      </c>
      <c r="S158" s="225">
        <f t="shared" si="124"/>
        <v>0</v>
      </c>
      <c r="T158" s="225">
        <f t="shared" si="124"/>
        <v>0</v>
      </c>
      <c r="U158" s="225">
        <f t="shared" si="124"/>
        <v>0</v>
      </c>
      <c r="V158" s="225">
        <f t="shared" si="124"/>
        <v>0</v>
      </c>
      <c r="W158" s="225">
        <f t="shared" si="124"/>
        <v>0</v>
      </c>
      <c r="X158" s="225">
        <f t="shared" si="124"/>
        <v>0</v>
      </c>
      <c r="Y158" s="225">
        <f t="shared" si="124"/>
        <v>0</v>
      </c>
      <c r="Z158" s="225">
        <f t="shared" si="124"/>
        <v>0</v>
      </c>
      <c r="AA158" s="225">
        <f t="shared" si="124"/>
        <v>0</v>
      </c>
      <c r="AB158" s="225">
        <f t="shared" si="124"/>
        <v>0</v>
      </c>
      <c r="AC158" s="225">
        <f t="shared" si="124"/>
        <v>0</v>
      </c>
      <c r="AD158" s="225">
        <f t="shared" si="124"/>
        <v>0</v>
      </c>
      <c r="AE158" s="225">
        <f t="shared" si="124"/>
        <v>0</v>
      </c>
      <c r="AF158" s="214"/>
      <c r="AG158" s="91"/>
      <c r="AH158" s="108"/>
      <c r="AI158" s="108"/>
      <c r="AJ158" s="89"/>
      <c r="AK158" s="89"/>
      <c r="AL158" s="99"/>
      <c r="AM158" s="99"/>
      <c r="AN158" s="89"/>
      <c r="AO158" s="89"/>
      <c r="AP158" s="89"/>
      <c r="AQ158" s="99"/>
      <c r="AR158" s="382"/>
      <c r="AS158" s="382"/>
      <c r="AT158" s="382"/>
      <c r="AU158" s="396"/>
      <c r="AV158" s="89"/>
      <c r="AW158" s="89"/>
      <c r="AX158" s="89"/>
    </row>
    <row r="159" spans="1:50" ht="12.75" customHeight="1">
      <c r="A159" s="90"/>
      <c r="B159" s="214"/>
      <c r="C159" s="377">
        <f>SUM(F159:K159)</f>
        <v>0</v>
      </c>
      <c r="D159" s="216"/>
      <c r="E159" s="217" t="s">
        <v>30</v>
      </c>
      <c r="F159" s="218">
        <f t="shared" ref="F159:H159" si="125">F158*4</f>
        <v>0</v>
      </c>
      <c r="G159" s="219">
        <f t="shared" si="125"/>
        <v>0</v>
      </c>
      <c r="H159" s="220">
        <f t="shared" si="125"/>
        <v>0</v>
      </c>
      <c r="I159" s="221">
        <f t="shared" ref="I159:K159" si="126">I158*9</f>
        <v>0</v>
      </c>
      <c r="J159" s="222">
        <f t="shared" si="126"/>
        <v>0</v>
      </c>
      <c r="K159" s="223">
        <f t="shared" si="126"/>
        <v>0</v>
      </c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  <c r="Z159" s="226"/>
      <c r="AA159" s="226"/>
      <c r="AB159" s="226"/>
      <c r="AC159" s="226"/>
      <c r="AD159" s="226"/>
      <c r="AE159" s="226"/>
      <c r="AF159" s="214"/>
      <c r="AG159" s="91"/>
      <c r="AH159" s="108"/>
      <c r="AI159" s="108"/>
      <c r="AJ159" s="89"/>
      <c r="AK159" s="89"/>
      <c r="AL159" s="99"/>
      <c r="AM159" s="99"/>
      <c r="AN159" s="89"/>
      <c r="AO159" s="89"/>
      <c r="AP159" s="89"/>
      <c r="AQ159" s="99"/>
      <c r="AR159" s="382"/>
      <c r="AS159" s="382"/>
      <c r="AT159" s="382"/>
      <c r="AU159" s="396"/>
      <c r="AV159" s="89"/>
      <c r="AW159" s="89"/>
      <c r="AX159" s="89"/>
    </row>
    <row r="160" spans="1:50" ht="12.75" customHeight="1">
      <c r="A160" s="90"/>
      <c r="B160" s="214"/>
      <c r="C160" s="378"/>
      <c r="D160" s="318"/>
      <c r="E160" s="227"/>
      <c r="F160" s="228"/>
      <c r="G160" s="229"/>
      <c r="H160" s="228"/>
      <c r="I160" s="228"/>
      <c r="J160" s="228"/>
      <c r="K160" s="228"/>
      <c r="L160" s="230"/>
      <c r="M160" s="230"/>
      <c r="N160" s="230"/>
      <c r="O160" s="230"/>
      <c r="P160" s="230"/>
      <c r="Q160" s="230"/>
      <c r="R160" s="230"/>
      <c r="S160" s="230"/>
      <c r="T160" s="230"/>
      <c r="U160" s="230"/>
      <c r="V160" s="230"/>
      <c r="W160" s="230"/>
      <c r="X160" s="230"/>
      <c r="Y160" s="230"/>
      <c r="Z160" s="230"/>
      <c r="AA160" s="230"/>
      <c r="AB160" s="230"/>
      <c r="AC160" s="230"/>
      <c r="AD160" s="230"/>
      <c r="AE160" s="230"/>
      <c r="AF160" s="214"/>
      <c r="AG160" s="91"/>
      <c r="AH160" s="108"/>
      <c r="AI160" s="108"/>
      <c r="AJ160" s="89"/>
      <c r="AK160" s="89"/>
      <c r="AL160" s="99"/>
      <c r="AM160" s="99"/>
      <c r="AN160" s="89"/>
      <c r="AO160" s="89"/>
      <c r="AP160" s="89"/>
      <c r="AQ160" s="99"/>
      <c r="AR160" s="382"/>
      <c r="AS160" s="382"/>
      <c r="AT160" s="382"/>
      <c r="AU160" s="396"/>
      <c r="AV160" s="89"/>
      <c r="AW160" s="89"/>
      <c r="AX160" s="89"/>
    </row>
    <row r="161" spans="1:50" ht="12.75" customHeight="1">
      <c r="A161" s="81"/>
      <c r="B161" s="81"/>
      <c r="C161" s="372"/>
      <c r="D161" s="82"/>
      <c r="E161" s="87"/>
      <c r="F161" s="83"/>
      <c r="G161" s="84"/>
      <c r="H161" s="85"/>
      <c r="I161" s="86"/>
      <c r="J161" s="86"/>
      <c r="K161" s="86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81"/>
      <c r="AG161" s="88"/>
      <c r="AH161" s="108"/>
      <c r="AI161" s="108"/>
      <c r="AJ161" s="89"/>
      <c r="AK161" s="89"/>
      <c r="AL161" s="99"/>
      <c r="AM161" s="99"/>
      <c r="AN161" s="89"/>
      <c r="AO161" s="89"/>
      <c r="AP161" s="89"/>
      <c r="AQ161" s="99"/>
      <c r="AR161" s="382"/>
      <c r="AS161" s="382"/>
      <c r="AT161" s="382"/>
      <c r="AU161" s="396"/>
      <c r="AV161" s="89"/>
      <c r="AW161" s="89"/>
      <c r="AX161" s="89"/>
    </row>
    <row r="162" spans="1:50" ht="12.75" customHeight="1">
      <c r="A162" s="81"/>
      <c r="B162" s="200"/>
      <c r="C162" s="373"/>
      <c r="D162" s="340">
        <v>11</v>
      </c>
      <c r="E162" s="307"/>
      <c r="F162" s="303"/>
      <c r="G162" s="303"/>
      <c r="H162" s="303"/>
      <c r="I162" s="303"/>
      <c r="J162" s="303"/>
      <c r="K162" s="304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2" t="s">
        <v>2786</v>
      </c>
      <c r="W162" s="202" t="s">
        <v>2786</v>
      </c>
      <c r="X162" s="202" t="s">
        <v>2786</v>
      </c>
      <c r="Y162" s="202" t="s">
        <v>2786</v>
      </c>
      <c r="Z162" s="202" t="s">
        <v>2786</v>
      </c>
      <c r="AA162" s="202" t="s">
        <v>2786</v>
      </c>
      <c r="AB162" s="201"/>
      <c r="AC162" s="202" t="s">
        <v>2786</v>
      </c>
      <c r="AD162" s="202" t="s">
        <v>2786</v>
      </c>
      <c r="AE162" s="202" t="s">
        <v>2786</v>
      </c>
      <c r="AF162" s="200"/>
      <c r="AG162" s="81"/>
      <c r="AH162" s="108"/>
      <c r="AI162" s="108"/>
      <c r="AJ162" s="89"/>
      <c r="AK162" s="89"/>
      <c r="AL162" s="99"/>
      <c r="AM162" s="99"/>
      <c r="AN162" s="89"/>
      <c r="AO162" s="89"/>
      <c r="AP162" s="89"/>
      <c r="AQ162" s="99"/>
      <c r="AR162" s="382"/>
      <c r="AS162" s="382"/>
      <c r="AT162" s="382"/>
      <c r="AU162" s="396"/>
      <c r="AV162" s="89"/>
      <c r="AW162" s="89"/>
      <c r="AX162" s="89"/>
    </row>
    <row r="163" spans="1:50" ht="12.75" customHeight="1">
      <c r="A163" s="81"/>
      <c r="B163" s="203"/>
      <c r="C163" s="374" t="s">
        <v>5</v>
      </c>
      <c r="D163" s="204" t="s">
        <v>6</v>
      </c>
      <c r="E163" s="205" t="s">
        <v>7</v>
      </c>
      <c r="F163" s="206" t="s">
        <v>8</v>
      </c>
      <c r="G163" s="207" t="s">
        <v>9</v>
      </c>
      <c r="H163" s="208" t="s">
        <v>10</v>
      </c>
      <c r="I163" s="209" t="s">
        <v>11</v>
      </c>
      <c r="J163" s="210" t="s">
        <v>13</v>
      </c>
      <c r="K163" s="211" t="s">
        <v>12</v>
      </c>
      <c r="L163" s="212" t="s">
        <v>767</v>
      </c>
      <c r="M163" s="202" t="s">
        <v>792</v>
      </c>
      <c r="N163" s="202" t="s">
        <v>791</v>
      </c>
      <c r="O163" s="202" t="s">
        <v>2777</v>
      </c>
      <c r="P163" s="202" t="s">
        <v>2778</v>
      </c>
      <c r="Q163" s="202" t="s">
        <v>793</v>
      </c>
      <c r="R163" s="202" t="s">
        <v>794</v>
      </c>
      <c r="S163" s="202" t="s">
        <v>799</v>
      </c>
      <c r="T163" s="202" t="s">
        <v>2782</v>
      </c>
      <c r="U163" s="202" t="s">
        <v>795</v>
      </c>
      <c r="V163" s="202" t="s">
        <v>2783</v>
      </c>
      <c r="W163" s="202" t="s">
        <v>2779</v>
      </c>
      <c r="X163" s="202" t="s">
        <v>2780</v>
      </c>
      <c r="Y163" s="202" t="s">
        <v>796</v>
      </c>
      <c r="Z163" s="202" t="s">
        <v>797</v>
      </c>
      <c r="AA163" s="202" t="s">
        <v>798</v>
      </c>
      <c r="AB163" s="202" t="s">
        <v>2776</v>
      </c>
      <c r="AC163" s="202" t="s">
        <v>2784</v>
      </c>
      <c r="AD163" s="202" t="s">
        <v>2785</v>
      </c>
      <c r="AE163" s="202" t="s">
        <v>2781</v>
      </c>
      <c r="AF163" s="213"/>
      <c r="AG163" s="183"/>
      <c r="AH163" s="108"/>
      <c r="AI163" s="108"/>
      <c r="AJ163" s="89"/>
      <c r="AK163" s="89"/>
      <c r="AL163" s="99"/>
      <c r="AM163" s="99"/>
      <c r="AN163" s="89"/>
      <c r="AO163" s="89"/>
      <c r="AP163" s="89"/>
      <c r="AQ163" s="99"/>
      <c r="AR163" s="382"/>
      <c r="AS163" s="382"/>
      <c r="AT163" s="382"/>
      <c r="AU163" s="396"/>
      <c r="AV163" s="89"/>
      <c r="AW163" s="89"/>
      <c r="AX163" s="89"/>
    </row>
    <row r="164" spans="1:50" ht="12.75" customHeight="1">
      <c r="A164" s="89"/>
      <c r="B164" s="214"/>
      <c r="C164" s="232"/>
      <c r="D164" s="235"/>
      <c r="E164" s="231" t="str">
        <f t="shared" ref="E164:E173" si="127">IF(C164="","",VLOOKUP(C164,Nutr,2,0))</f>
        <v/>
      </c>
      <c r="F164" s="238" t="str">
        <f t="shared" ref="F164:F173" si="128">IF(C164="","",VLOOKUP(C164,Nutr,3,0)*D164)</f>
        <v/>
      </c>
      <c r="G164" s="233" t="str">
        <f t="shared" ref="G164:G173" si="129">IF(C164="","",VLOOKUP(C164,Nutr,4,0)*D164)</f>
        <v/>
      </c>
      <c r="H164" s="238" t="str">
        <f t="shared" ref="H164:H173" si="130">IF(C164="","",VLOOKUP(C164,Nutr,5,0)*D164)</f>
        <v/>
      </c>
      <c r="I164" s="233" t="str">
        <f t="shared" ref="I164:I173" si="131">IF(C164="","",VLOOKUP(C164,Nutr,6,0)*D164)</f>
        <v/>
      </c>
      <c r="J164" s="238" t="str">
        <f t="shared" ref="J164:J173" si="132">IF(C164="","",VLOOKUP(C164,Nutr,7,0)*D164)</f>
        <v/>
      </c>
      <c r="K164" s="233" t="str">
        <f t="shared" ref="K164:K173" si="133">IF(C164="","",VLOOKUP(C164,Nutr,8,0)*D164)</f>
        <v/>
      </c>
      <c r="L164" s="237" t="str">
        <f>IF(C164="","",VLOOKUP(C164,Nutr,9,0)*D164)</f>
        <v/>
      </c>
      <c r="M164" s="234" t="str">
        <f>IF(C164="","",VLOOKUP(C164,'Tabela Nutricional'!A:AD,10,0)*D164)</f>
        <v/>
      </c>
      <c r="N164" s="237" t="str">
        <f>IF(C164="","",VLOOKUP(C164,'Tabela Nutricional'!A:AD,11,0)*D164)</f>
        <v/>
      </c>
      <c r="O164" s="234" t="str">
        <f>IF(C164="","",VLOOKUP(C164,'Tabela Nutricional'!A:AD,12,0)*D164)</f>
        <v/>
      </c>
      <c r="P164" s="237" t="str">
        <f>IF(C164="","",VLOOKUP(C164,'Tabela Nutricional'!A:AD,13,0)*D164)</f>
        <v/>
      </c>
      <c r="Q164" s="234" t="str">
        <f>IF(C164="","",VLOOKUP(C164,'Tabela Nutricional'!A:AD,14,0)*D164)</f>
        <v/>
      </c>
      <c r="R164" s="237" t="str">
        <f>IF(C164="","",VLOOKUP(C164,'Tabela Nutricional'!A:AD,15,0)*D164)</f>
        <v/>
      </c>
      <c r="S164" s="234" t="str">
        <f>IF(C164="","",VLOOKUP(C164,'Tabela Nutricional'!A:AD,16,0)*D164)</f>
        <v/>
      </c>
      <c r="T164" s="237" t="str">
        <f>IF(C164="","",VLOOKUP(C164,'Tabela Nutricional'!A:AD,17,0)*D164)</f>
        <v/>
      </c>
      <c r="U164" s="234" t="str">
        <f>IF(C164="","",VLOOKUP(C164,'Tabela Nutricional'!A:AD,18,0)*D164)</f>
        <v/>
      </c>
      <c r="V164" s="237" t="str">
        <f>IF(C164="","",VLOOKUP(C164,'Tabela Nutricional'!A:AD,21,0)*D164)</f>
        <v/>
      </c>
      <c r="W164" s="234" t="str">
        <f>IF(C164="","",VLOOKUP(C164,'Tabela Nutricional'!A:AD,22,0)*D164)</f>
        <v/>
      </c>
      <c r="X164" s="237" t="str">
        <f>IF(C164="","",VLOOKUP(C164,'Tabela Nutricional'!A:AD,23,0)*D164)</f>
        <v/>
      </c>
      <c r="Y164" s="234" t="str">
        <f>IF(C164="","",VLOOKUP(C164,'Tabela Nutricional'!A:AD,24,0)*D164)</f>
        <v/>
      </c>
      <c r="Z164" s="237" t="str">
        <f>IF(C164="","",VLOOKUP(C164,'Tabela Nutricional'!A:AD,25,0)*D164)</f>
        <v/>
      </c>
      <c r="AA164" s="234" t="str">
        <f>IF(C164="","",VLOOKUP(C164,'Tabela Nutricional'!A:AD,26,0)*D164)</f>
        <v/>
      </c>
      <c r="AB164" s="237" t="str">
        <f>IF(C164="","",VLOOKUP(C164,'Tabela Nutricional'!A:AD,27,0)*D164)</f>
        <v/>
      </c>
      <c r="AC164" s="234" t="str">
        <f>IF(C164="","",VLOOKUP(C164,'Tabela Nutricional'!A:AD,28,0)*D164)</f>
        <v/>
      </c>
      <c r="AD164" s="237" t="str">
        <f>IF(C164="","",VLOOKUP(C164,'Tabela Nutricional'!A:AD,29,0)*D164)</f>
        <v/>
      </c>
      <c r="AE164" s="234" t="str">
        <f>IF(C164="","",VLOOKUP(C164,'Tabela Nutricional'!A:AD,30,0)*D164)</f>
        <v/>
      </c>
      <c r="AF164" s="214"/>
      <c r="AG164" s="90"/>
      <c r="AH164" s="108"/>
      <c r="AI164" s="108"/>
      <c r="AJ164" s="89"/>
      <c r="AK164" s="89"/>
      <c r="AL164" s="99"/>
      <c r="AM164" s="99"/>
      <c r="AN164" s="89"/>
      <c r="AO164" s="89"/>
      <c r="AP164" s="89"/>
      <c r="AQ164" s="99"/>
      <c r="AR164" s="382"/>
      <c r="AS164" s="382"/>
      <c r="AT164" s="382"/>
      <c r="AU164" s="396"/>
      <c r="AV164" s="89"/>
      <c r="AW164" s="89"/>
      <c r="AX164" s="89"/>
    </row>
    <row r="165" spans="1:50" ht="12.75" customHeight="1">
      <c r="A165" s="89"/>
      <c r="B165" s="214"/>
      <c r="C165" s="232"/>
      <c r="D165" s="235"/>
      <c r="E165" s="231" t="str">
        <f t="shared" si="127"/>
        <v/>
      </c>
      <c r="F165" s="238" t="str">
        <f t="shared" si="128"/>
        <v/>
      </c>
      <c r="G165" s="233" t="str">
        <f t="shared" si="129"/>
        <v/>
      </c>
      <c r="H165" s="238" t="str">
        <f t="shared" si="130"/>
        <v/>
      </c>
      <c r="I165" s="233" t="str">
        <f t="shared" si="131"/>
        <v/>
      </c>
      <c r="J165" s="238" t="str">
        <f t="shared" si="132"/>
        <v/>
      </c>
      <c r="K165" s="233" t="str">
        <f t="shared" si="133"/>
        <v/>
      </c>
      <c r="L165" s="237" t="str">
        <f t="shared" ref="L165:L173" si="134">IF(C165="","",VLOOKUP(C165,Nutr,9,0)*D165)</f>
        <v/>
      </c>
      <c r="M165" s="234" t="str">
        <f>IF(C165="","",VLOOKUP(C165,'Tabela Nutricional'!A:AD,10,0)*D165)</f>
        <v/>
      </c>
      <c r="N165" s="237" t="str">
        <f>IF(C165="","",VLOOKUP(C165,'Tabela Nutricional'!A:AD,11,0)*D165)</f>
        <v/>
      </c>
      <c r="O165" s="234" t="str">
        <f>IF(C165="","",VLOOKUP(C165,'Tabela Nutricional'!A:AD,12,0)*D165)</f>
        <v/>
      </c>
      <c r="P165" s="237" t="str">
        <f>IF(C165="","",VLOOKUP(C165,'Tabela Nutricional'!A:AD,13,0)*D165)</f>
        <v/>
      </c>
      <c r="Q165" s="234" t="str">
        <f>IF(C165="","",VLOOKUP(C165,'Tabela Nutricional'!A:AD,14,0)*D165)</f>
        <v/>
      </c>
      <c r="R165" s="237" t="str">
        <f>IF(C165="","",VLOOKUP(C165,'Tabela Nutricional'!A:AD,15,0)*D165)</f>
        <v/>
      </c>
      <c r="S165" s="234" t="str">
        <f>IF(C165="","",VLOOKUP(C165,'Tabela Nutricional'!A:AD,16,0)*D165)</f>
        <v/>
      </c>
      <c r="T165" s="237" t="str">
        <f>IF(C165="","",VLOOKUP(C165,'Tabela Nutricional'!A:AD,17,0)*D165)</f>
        <v/>
      </c>
      <c r="U165" s="234" t="str">
        <f>IF(C165="","",VLOOKUP(C165,'Tabela Nutricional'!A:AD,18,0)*D165)</f>
        <v/>
      </c>
      <c r="V165" s="237" t="str">
        <f>IF(C165="","",VLOOKUP(C165,'Tabela Nutricional'!A:AD,21,0)*D165)</f>
        <v/>
      </c>
      <c r="W165" s="234" t="str">
        <f>IF(C165="","",VLOOKUP(C165,'Tabela Nutricional'!A:AD,22,0)*D165)</f>
        <v/>
      </c>
      <c r="X165" s="237" t="str">
        <f>IF(C165="","",VLOOKUP(C165,'Tabela Nutricional'!A:AD,23,0)*D165)</f>
        <v/>
      </c>
      <c r="Y165" s="234" t="str">
        <f>IF(C165="","",VLOOKUP(C165,'Tabela Nutricional'!A:AD,24,0)*D165)</f>
        <v/>
      </c>
      <c r="Z165" s="237" t="str">
        <f>IF(C165="","",VLOOKUP(C165,'Tabela Nutricional'!A:AD,25,0)*D165)</f>
        <v/>
      </c>
      <c r="AA165" s="234" t="str">
        <f>IF(C165="","",VLOOKUP(C165,'Tabela Nutricional'!A:AD,26,0)*D165)</f>
        <v/>
      </c>
      <c r="AB165" s="237" t="str">
        <f>IF(C165="","",VLOOKUP(C165,'Tabela Nutricional'!A:AD,27,0)*D165)</f>
        <v/>
      </c>
      <c r="AC165" s="234" t="str">
        <f>IF(C165="","",VLOOKUP(C165,'Tabela Nutricional'!A:AD,28,0)*D165)</f>
        <v/>
      </c>
      <c r="AD165" s="237" t="str">
        <f>IF(C165="","",VLOOKUP(C165,'Tabela Nutricional'!A:AD,29,0)*D165)</f>
        <v/>
      </c>
      <c r="AE165" s="234" t="str">
        <f>IF(C165="","",VLOOKUP(C165,'Tabela Nutricional'!A:AD,30,0)*D165)</f>
        <v/>
      </c>
      <c r="AF165" s="214"/>
      <c r="AG165" s="90"/>
      <c r="AH165" s="108"/>
      <c r="AI165" s="108"/>
      <c r="AJ165" s="89"/>
      <c r="AK165" s="89"/>
      <c r="AL165" s="99"/>
      <c r="AM165" s="99"/>
      <c r="AN165" s="89"/>
      <c r="AO165" s="89"/>
      <c r="AP165" s="89"/>
      <c r="AQ165" s="99"/>
      <c r="AR165" s="382"/>
      <c r="AS165" s="382"/>
      <c r="AT165" s="382"/>
      <c r="AU165" s="396"/>
      <c r="AV165" s="89"/>
      <c r="AW165" s="89"/>
      <c r="AX165" s="89"/>
    </row>
    <row r="166" spans="1:50" ht="12.75" customHeight="1">
      <c r="A166" s="89"/>
      <c r="B166" s="214"/>
      <c r="C166" s="232"/>
      <c r="D166" s="235"/>
      <c r="E166" s="231" t="str">
        <f t="shared" si="127"/>
        <v/>
      </c>
      <c r="F166" s="238" t="str">
        <f t="shared" si="128"/>
        <v/>
      </c>
      <c r="G166" s="233" t="str">
        <f t="shared" si="129"/>
        <v/>
      </c>
      <c r="H166" s="238" t="str">
        <f t="shared" si="130"/>
        <v/>
      </c>
      <c r="I166" s="233" t="str">
        <f t="shared" si="131"/>
        <v/>
      </c>
      <c r="J166" s="238" t="str">
        <f t="shared" si="132"/>
        <v/>
      </c>
      <c r="K166" s="233" t="str">
        <f t="shared" si="133"/>
        <v/>
      </c>
      <c r="L166" s="237" t="str">
        <f t="shared" si="134"/>
        <v/>
      </c>
      <c r="M166" s="234" t="str">
        <f>IF(C166="","",VLOOKUP(C166,'Tabela Nutricional'!A:AD,10,0)*D166)</f>
        <v/>
      </c>
      <c r="N166" s="237" t="str">
        <f>IF(C166="","",VLOOKUP(C166,'Tabela Nutricional'!A:AD,11,0)*D166)</f>
        <v/>
      </c>
      <c r="O166" s="234" t="str">
        <f>IF(C166="","",VLOOKUP(C166,'Tabela Nutricional'!A:AD,12,0)*D166)</f>
        <v/>
      </c>
      <c r="P166" s="237" t="str">
        <f>IF(C166="","",VLOOKUP(C166,'Tabela Nutricional'!A:AD,13,0)*D166)</f>
        <v/>
      </c>
      <c r="Q166" s="234" t="str">
        <f>IF(C166="","",VLOOKUP(C166,'Tabela Nutricional'!A:AD,14,0)*D166)</f>
        <v/>
      </c>
      <c r="R166" s="237" t="str">
        <f>IF(C166="","",VLOOKUP(C166,'Tabela Nutricional'!A:AD,15,0)*D166)</f>
        <v/>
      </c>
      <c r="S166" s="234" t="str">
        <f>IF(C166="","",VLOOKUP(C166,'Tabela Nutricional'!A:AD,16,0)*D166)</f>
        <v/>
      </c>
      <c r="T166" s="237" t="str">
        <f>IF(C166="","",VLOOKUP(C166,'Tabela Nutricional'!A:AD,17,0)*D166)</f>
        <v/>
      </c>
      <c r="U166" s="234" t="str">
        <f>IF(C166="","",VLOOKUP(C166,'Tabela Nutricional'!A:AD,18,0)*D166)</f>
        <v/>
      </c>
      <c r="V166" s="237" t="str">
        <f>IF(C166="","",VLOOKUP(C166,'Tabela Nutricional'!A:AD,21,0)*D166)</f>
        <v/>
      </c>
      <c r="W166" s="234" t="str">
        <f>IF(C166="","",VLOOKUP(C166,'Tabela Nutricional'!A:AD,22,0)*D166)</f>
        <v/>
      </c>
      <c r="X166" s="237" t="str">
        <f>IF(C166="","",VLOOKUP(C166,'Tabela Nutricional'!A:AD,23,0)*D166)</f>
        <v/>
      </c>
      <c r="Y166" s="234" t="str">
        <f>IF(C166="","",VLOOKUP(C166,'Tabela Nutricional'!A:AD,24,0)*D166)</f>
        <v/>
      </c>
      <c r="Z166" s="237" t="str">
        <f>IF(C166="","",VLOOKUP(C166,'Tabela Nutricional'!A:AD,25,0)*D166)</f>
        <v/>
      </c>
      <c r="AA166" s="234" t="str">
        <f>IF(C166="","",VLOOKUP(C166,'Tabela Nutricional'!A:AD,26,0)*D166)</f>
        <v/>
      </c>
      <c r="AB166" s="237" t="str">
        <f>IF(C166="","",VLOOKUP(C166,'Tabela Nutricional'!A:AD,27,0)*D166)</f>
        <v/>
      </c>
      <c r="AC166" s="234" t="str">
        <f>IF(C166="","",VLOOKUP(C166,'Tabela Nutricional'!A:AD,28,0)*D166)</f>
        <v/>
      </c>
      <c r="AD166" s="237" t="str">
        <f>IF(C166="","",VLOOKUP(C166,'Tabela Nutricional'!A:AD,29,0)*D166)</f>
        <v/>
      </c>
      <c r="AE166" s="234" t="str">
        <f>IF(C166="","",VLOOKUP(C166,'Tabela Nutricional'!A:AD,30,0)*D166)</f>
        <v/>
      </c>
      <c r="AF166" s="214"/>
      <c r="AG166" s="94"/>
      <c r="AH166" s="108"/>
      <c r="AI166" s="108"/>
      <c r="AJ166" s="89"/>
      <c r="AK166" s="89"/>
      <c r="AL166" s="99"/>
      <c r="AM166" s="99"/>
      <c r="AN166" s="89"/>
      <c r="AO166" s="89"/>
      <c r="AP166" s="89"/>
      <c r="AQ166" s="99"/>
      <c r="AR166" s="382"/>
      <c r="AS166" s="382"/>
      <c r="AT166" s="382"/>
      <c r="AU166" s="396"/>
      <c r="AV166" s="89"/>
      <c r="AW166" s="89"/>
      <c r="AX166" s="89"/>
    </row>
    <row r="167" spans="1:50" ht="12.75" customHeight="1">
      <c r="A167" s="89"/>
      <c r="B167" s="215"/>
      <c r="C167" s="356"/>
      <c r="D167" s="236"/>
      <c r="E167" s="231" t="str">
        <f t="shared" si="127"/>
        <v/>
      </c>
      <c r="F167" s="238" t="str">
        <f t="shared" si="128"/>
        <v/>
      </c>
      <c r="G167" s="233" t="str">
        <f t="shared" si="129"/>
        <v/>
      </c>
      <c r="H167" s="238" t="str">
        <f t="shared" si="130"/>
        <v/>
      </c>
      <c r="I167" s="233" t="str">
        <f t="shared" si="131"/>
        <v/>
      </c>
      <c r="J167" s="238" t="str">
        <f t="shared" si="132"/>
        <v/>
      </c>
      <c r="K167" s="233" t="str">
        <f t="shared" si="133"/>
        <v/>
      </c>
      <c r="L167" s="237" t="str">
        <f t="shared" si="134"/>
        <v/>
      </c>
      <c r="M167" s="234" t="str">
        <f>IF(C167="","",VLOOKUP(C167,'Tabela Nutricional'!A:AD,10,0)*D167)</f>
        <v/>
      </c>
      <c r="N167" s="237" t="str">
        <f>IF(C167="","",VLOOKUP(C167,'Tabela Nutricional'!A:AD,11,0)*D167)</f>
        <v/>
      </c>
      <c r="O167" s="234" t="str">
        <f>IF(C167="","",VLOOKUP(C167,'Tabela Nutricional'!A:AD,12,0)*D167)</f>
        <v/>
      </c>
      <c r="P167" s="237" t="str">
        <f>IF(C167="","",VLOOKUP(C167,'Tabela Nutricional'!A:AD,13,0)*D167)</f>
        <v/>
      </c>
      <c r="Q167" s="234" t="str">
        <f>IF(C167="","",VLOOKUP(C167,'Tabela Nutricional'!A:AD,14,0)*D167)</f>
        <v/>
      </c>
      <c r="R167" s="237" t="str">
        <f>IF(C167="","",VLOOKUP(C167,'Tabela Nutricional'!A:AD,15,0)*D167)</f>
        <v/>
      </c>
      <c r="S167" s="234" t="str">
        <f>IF(C167="","",VLOOKUP(C167,'Tabela Nutricional'!A:AD,16,0)*D167)</f>
        <v/>
      </c>
      <c r="T167" s="237" t="str">
        <f>IF(C167="","",VLOOKUP(C167,'Tabela Nutricional'!A:AD,17,0)*D167)</f>
        <v/>
      </c>
      <c r="U167" s="234" t="str">
        <f>IF(C167="","",VLOOKUP(C167,'Tabela Nutricional'!A:AD,18,0)*D167)</f>
        <v/>
      </c>
      <c r="V167" s="237" t="str">
        <f>IF(C167="","",VLOOKUP(C167,'Tabela Nutricional'!A:AD,21,0)*D167)</f>
        <v/>
      </c>
      <c r="W167" s="234" t="str">
        <f>IF(C167="","",VLOOKUP(C167,'Tabela Nutricional'!A:AD,22,0)*D167)</f>
        <v/>
      </c>
      <c r="X167" s="237" t="str">
        <f>IF(C167="","",VLOOKUP(C167,'Tabela Nutricional'!A:AD,23,0)*D167)</f>
        <v/>
      </c>
      <c r="Y167" s="234" t="str">
        <f>IF(C167="","",VLOOKUP(C167,'Tabela Nutricional'!A:AD,24,0)*D167)</f>
        <v/>
      </c>
      <c r="Z167" s="237" t="str">
        <f>IF(C167="","",VLOOKUP(C167,'Tabela Nutricional'!A:AD,25,0)*D167)</f>
        <v/>
      </c>
      <c r="AA167" s="234" t="str">
        <f>IF(C167="","",VLOOKUP(C167,'Tabela Nutricional'!A:AD,26,0)*D167)</f>
        <v/>
      </c>
      <c r="AB167" s="237" t="str">
        <f>IF(C167="","",VLOOKUP(C167,'Tabela Nutricional'!A:AD,27,0)*D167)</f>
        <v/>
      </c>
      <c r="AC167" s="234" t="str">
        <f>IF(C167="","",VLOOKUP(C167,'Tabela Nutricional'!A:AD,28,0)*D167)</f>
        <v/>
      </c>
      <c r="AD167" s="237" t="str">
        <f>IF(C167="","",VLOOKUP(C167,'Tabela Nutricional'!A:AD,29,0)*D167)</f>
        <v/>
      </c>
      <c r="AE167" s="234" t="str">
        <f>IF(C167="","",VLOOKUP(C167,'Tabela Nutricional'!A:AD,30,0)*D167)</f>
        <v/>
      </c>
      <c r="AF167" s="215"/>
      <c r="AG167" s="94"/>
      <c r="AH167" s="108"/>
      <c r="AI167" s="108"/>
      <c r="AJ167" s="89"/>
      <c r="AK167" s="89"/>
      <c r="AL167" s="99"/>
      <c r="AM167" s="99"/>
      <c r="AN167" s="89"/>
      <c r="AO167" s="89"/>
      <c r="AP167" s="89"/>
      <c r="AQ167" s="99"/>
      <c r="AR167" s="382"/>
      <c r="AS167" s="382"/>
      <c r="AT167" s="382"/>
      <c r="AU167" s="396"/>
      <c r="AV167" s="89"/>
      <c r="AW167" s="89"/>
      <c r="AX167" s="89"/>
    </row>
    <row r="168" spans="1:50" ht="12.75" customHeight="1">
      <c r="A168" s="89"/>
      <c r="B168" s="215"/>
      <c r="C168" s="356"/>
      <c r="D168" s="236"/>
      <c r="E168" s="231" t="str">
        <f t="shared" si="127"/>
        <v/>
      </c>
      <c r="F168" s="238" t="str">
        <f t="shared" si="128"/>
        <v/>
      </c>
      <c r="G168" s="233" t="str">
        <f t="shared" si="129"/>
        <v/>
      </c>
      <c r="H168" s="238" t="str">
        <f t="shared" si="130"/>
        <v/>
      </c>
      <c r="I168" s="233" t="str">
        <f t="shared" si="131"/>
        <v/>
      </c>
      <c r="J168" s="238" t="str">
        <f t="shared" si="132"/>
        <v/>
      </c>
      <c r="K168" s="233" t="str">
        <f t="shared" si="133"/>
        <v/>
      </c>
      <c r="L168" s="237" t="str">
        <f t="shared" si="134"/>
        <v/>
      </c>
      <c r="M168" s="234" t="str">
        <f>IF(C168="","",VLOOKUP(C168,'Tabela Nutricional'!A:AD,10,0)*D168)</f>
        <v/>
      </c>
      <c r="N168" s="237" t="str">
        <f>IF(C168="","",VLOOKUP(C168,'Tabela Nutricional'!A:AD,11,0)*D168)</f>
        <v/>
      </c>
      <c r="O168" s="234" t="str">
        <f>IF(C168="","",VLOOKUP(C168,'Tabela Nutricional'!A:AD,12,0)*D168)</f>
        <v/>
      </c>
      <c r="P168" s="237" t="str">
        <f>IF(C168="","",VLOOKUP(C168,'Tabela Nutricional'!A:AD,13,0)*D168)</f>
        <v/>
      </c>
      <c r="Q168" s="234" t="str">
        <f>IF(C168="","",VLOOKUP(C168,'Tabela Nutricional'!A:AD,14,0)*D168)</f>
        <v/>
      </c>
      <c r="R168" s="237" t="str">
        <f>IF(C168="","",VLOOKUP(C168,'Tabela Nutricional'!A:AD,15,0)*D168)</f>
        <v/>
      </c>
      <c r="S168" s="234" t="str">
        <f>IF(C168="","",VLOOKUP(C168,'Tabela Nutricional'!A:AD,16,0)*D168)</f>
        <v/>
      </c>
      <c r="T168" s="237" t="str">
        <f>IF(C168="","",VLOOKUP(C168,'Tabela Nutricional'!A:AD,17,0)*D168)</f>
        <v/>
      </c>
      <c r="U168" s="234" t="str">
        <f>IF(C168="","",VLOOKUP(C168,'Tabela Nutricional'!A:AD,18,0)*D168)</f>
        <v/>
      </c>
      <c r="V168" s="237" t="str">
        <f>IF(C168="","",VLOOKUP(C168,'Tabela Nutricional'!A:AD,21,0)*D168)</f>
        <v/>
      </c>
      <c r="W168" s="234" t="str">
        <f>IF(C168="","",VLOOKUP(C168,'Tabela Nutricional'!A:AD,22,0)*D168)</f>
        <v/>
      </c>
      <c r="X168" s="237" t="str">
        <f>IF(C168="","",VLOOKUP(C168,'Tabela Nutricional'!A:AD,23,0)*D168)</f>
        <v/>
      </c>
      <c r="Y168" s="234" t="str">
        <f>IF(C168="","",VLOOKUP(C168,'Tabela Nutricional'!A:AD,24,0)*D168)</f>
        <v/>
      </c>
      <c r="Z168" s="237" t="str">
        <f>IF(C168="","",VLOOKUP(C168,'Tabela Nutricional'!A:AD,25,0)*D168)</f>
        <v/>
      </c>
      <c r="AA168" s="234" t="str">
        <f>IF(C168="","",VLOOKUP(C168,'Tabela Nutricional'!A:AD,26,0)*D168)</f>
        <v/>
      </c>
      <c r="AB168" s="237" t="str">
        <f>IF(C168="","",VLOOKUP(C168,'Tabela Nutricional'!A:AD,27,0)*D168)</f>
        <v/>
      </c>
      <c r="AC168" s="234" t="str">
        <f>IF(C168="","",VLOOKUP(C168,'Tabela Nutricional'!A:AD,28,0)*D168)</f>
        <v/>
      </c>
      <c r="AD168" s="237" t="str">
        <f>IF(C168="","",VLOOKUP(C168,'Tabela Nutricional'!A:AD,29,0)*D168)</f>
        <v/>
      </c>
      <c r="AE168" s="234" t="str">
        <f>IF(C168="","",VLOOKUP(C168,'Tabela Nutricional'!A:AD,30,0)*D168)</f>
        <v/>
      </c>
      <c r="AF168" s="215"/>
      <c r="AG168" s="94"/>
      <c r="AH168" s="108"/>
      <c r="AI168" s="108"/>
      <c r="AJ168" s="89"/>
      <c r="AK168" s="89"/>
      <c r="AL168" s="99"/>
      <c r="AM168" s="99"/>
      <c r="AN168" s="89"/>
      <c r="AO168" s="89"/>
      <c r="AP168" s="89"/>
      <c r="AQ168" s="99"/>
      <c r="AR168" s="382"/>
      <c r="AS168" s="382"/>
      <c r="AT168" s="382"/>
      <c r="AU168" s="396"/>
      <c r="AV168" s="89"/>
      <c r="AW168" s="89"/>
      <c r="AX168" s="89"/>
    </row>
    <row r="169" spans="1:50" ht="12.75" customHeight="1">
      <c r="A169" s="89"/>
      <c r="B169" s="215"/>
      <c r="C169" s="356"/>
      <c r="D169" s="236"/>
      <c r="E169" s="231" t="str">
        <f t="shared" si="127"/>
        <v/>
      </c>
      <c r="F169" s="238" t="str">
        <f t="shared" si="128"/>
        <v/>
      </c>
      <c r="G169" s="233" t="str">
        <f t="shared" si="129"/>
        <v/>
      </c>
      <c r="H169" s="238" t="str">
        <f t="shared" si="130"/>
        <v/>
      </c>
      <c r="I169" s="233" t="str">
        <f t="shared" si="131"/>
        <v/>
      </c>
      <c r="J169" s="238" t="str">
        <f t="shared" si="132"/>
        <v/>
      </c>
      <c r="K169" s="233" t="str">
        <f t="shared" si="133"/>
        <v/>
      </c>
      <c r="L169" s="237" t="str">
        <f t="shared" si="134"/>
        <v/>
      </c>
      <c r="M169" s="234" t="str">
        <f>IF(C169="","",VLOOKUP(C169,'Tabela Nutricional'!A:AD,10,0)*D169)</f>
        <v/>
      </c>
      <c r="N169" s="237" t="str">
        <f>IF(C169="","",VLOOKUP(C169,'Tabela Nutricional'!A:AD,11,0)*D169)</f>
        <v/>
      </c>
      <c r="O169" s="234" t="str">
        <f>IF(C169="","",VLOOKUP(C169,'Tabela Nutricional'!A:AD,12,0)*D169)</f>
        <v/>
      </c>
      <c r="P169" s="237" t="str">
        <f>IF(C169="","",VLOOKUP(C169,'Tabela Nutricional'!A:AD,13,0)*D169)</f>
        <v/>
      </c>
      <c r="Q169" s="234" t="str">
        <f>IF(C169="","",VLOOKUP(C169,'Tabela Nutricional'!A:AD,14,0)*D169)</f>
        <v/>
      </c>
      <c r="R169" s="237" t="str">
        <f>IF(C169="","",VLOOKUP(C169,'Tabela Nutricional'!A:AD,15,0)*D169)</f>
        <v/>
      </c>
      <c r="S169" s="234" t="str">
        <f>IF(C169="","",VLOOKUP(C169,'Tabela Nutricional'!A:AD,16,0)*D169)</f>
        <v/>
      </c>
      <c r="T169" s="237" t="str">
        <f>IF(C169="","",VLOOKUP(C169,'Tabela Nutricional'!A:AD,17,0)*D169)</f>
        <v/>
      </c>
      <c r="U169" s="234" t="str">
        <f>IF(C169="","",VLOOKUP(C169,'Tabela Nutricional'!A:AD,18,0)*D169)</f>
        <v/>
      </c>
      <c r="V169" s="237" t="str">
        <f>IF(C169="","",VLOOKUP(C169,'Tabela Nutricional'!A:AD,21,0)*D169)</f>
        <v/>
      </c>
      <c r="W169" s="234" t="str">
        <f>IF(C169="","",VLOOKUP(C169,'Tabela Nutricional'!A:AD,22,0)*D169)</f>
        <v/>
      </c>
      <c r="X169" s="237" t="str">
        <f>IF(C169="","",VLOOKUP(C169,'Tabela Nutricional'!A:AD,23,0)*D169)</f>
        <v/>
      </c>
      <c r="Y169" s="234" t="str">
        <f>IF(C169="","",VLOOKUP(C169,'Tabela Nutricional'!A:AD,24,0)*D169)</f>
        <v/>
      </c>
      <c r="Z169" s="237" t="str">
        <f>IF(C169="","",VLOOKUP(C169,'Tabela Nutricional'!A:AD,25,0)*D169)</f>
        <v/>
      </c>
      <c r="AA169" s="234" t="str">
        <f>IF(C169="","",VLOOKUP(C169,'Tabela Nutricional'!A:AD,26,0)*D169)</f>
        <v/>
      </c>
      <c r="AB169" s="237" t="str">
        <f>IF(C169="","",VLOOKUP(C169,'Tabela Nutricional'!A:AD,27,0)*D169)</f>
        <v/>
      </c>
      <c r="AC169" s="234" t="str">
        <f>IF(C169="","",VLOOKUP(C169,'Tabela Nutricional'!A:AD,28,0)*D169)</f>
        <v/>
      </c>
      <c r="AD169" s="237" t="str">
        <f>IF(C169="","",VLOOKUP(C169,'Tabela Nutricional'!A:AD,29,0)*D169)</f>
        <v/>
      </c>
      <c r="AE169" s="234" t="str">
        <f>IF(C169="","",VLOOKUP(C169,'Tabela Nutricional'!A:AD,30,0)*D169)</f>
        <v/>
      </c>
      <c r="AF169" s="215"/>
      <c r="AG169" s="94"/>
      <c r="AH169" s="108"/>
      <c r="AI169" s="108"/>
      <c r="AJ169" s="89"/>
      <c r="AK169" s="89"/>
      <c r="AL169" s="99"/>
      <c r="AM169" s="99"/>
      <c r="AN169" s="89"/>
      <c r="AO169" s="89"/>
      <c r="AP169" s="89"/>
      <c r="AQ169" s="99"/>
      <c r="AR169" s="382"/>
      <c r="AS169" s="382"/>
      <c r="AT169" s="382"/>
      <c r="AU169" s="396"/>
      <c r="AV169" s="89"/>
      <c r="AW169" s="89"/>
      <c r="AX169" s="89"/>
    </row>
    <row r="170" spans="1:50" ht="12.75" customHeight="1">
      <c r="A170" s="89"/>
      <c r="B170" s="214"/>
      <c r="C170" s="356"/>
      <c r="D170" s="236"/>
      <c r="E170" s="231" t="str">
        <f t="shared" si="127"/>
        <v/>
      </c>
      <c r="F170" s="238" t="str">
        <f t="shared" si="128"/>
        <v/>
      </c>
      <c r="G170" s="233" t="str">
        <f t="shared" si="129"/>
        <v/>
      </c>
      <c r="H170" s="238" t="str">
        <f t="shared" si="130"/>
        <v/>
      </c>
      <c r="I170" s="233" t="str">
        <f t="shared" si="131"/>
        <v/>
      </c>
      <c r="J170" s="238" t="str">
        <f t="shared" si="132"/>
        <v/>
      </c>
      <c r="K170" s="233" t="str">
        <f t="shared" si="133"/>
        <v/>
      </c>
      <c r="L170" s="237" t="str">
        <f t="shared" si="134"/>
        <v/>
      </c>
      <c r="M170" s="234" t="str">
        <f>IF(C170="","",VLOOKUP(C170,'Tabela Nutricional'!A:AD,10,0)*D170)</f>
        <v/>
      </c>
      <c r="N170" s="237" t="str">
        <f>IF(C170="","",VLOOKUP(C170,'Tabela Nutricional'!A:AD,11,0)*D170)</f>
        <v/>
      </c>
      <c r="O170" s="234" t="str">
        <f>IF(C170="","",VLOOKUP(C170,'Tabela Nutricional'!A:AD,12,0)*D170)</f>
        <v/>
      </c>
      <c r="P170" s="237" t="str">
        <f>IF(C170="","",VLOOKUP(C170,'Tabela Nutricional'!A:AD,13,0)*D170)</f>
        <v/>
      </c>
      <c r="Q170" s="234" t="str">
        <f>IF(C170="","",VLOOKUP(C170,'Tabela Nutricional'!A:AD,14,0)*D170)</f>
        <v/>
      </c>
      <c r="R170" s="237" t="str">
        <f>IF(C170="","",VLOOKUP(C170,'Tabela Nutricional'!A:AD,15,0)*D170)</f>
        <v/>
      </c>
      <c r="S170" s="234" t="str">
        <f>IF(C170="","",VLOOKUP(C170,'Tabela Nutricional'!A:AD,16,0)*D170)</f>
        <v/>
      </c>
      <c r="T170" s="237" t="str">
        <f>IF(C170="","",VLOOKUP(C170,'Tabela Nutricional'!A:AD,17,0)*D170)</f>
        <v/>
      </c>
      <c r="U170" s="234" t="str">
        <f>IF(C170="","",VLOOKUP(C170,'Tabela Nutricional'!A:AD,18,0)*D170)</f>
        <v/>
      </c>
      <c r="V170" s="237" t="str">
        <f>IF(C170="","",VLOOKUP(C170,'Tabela Nutricional'!A:AD,21,0)*D170)</f>
        <v/>
      </c>
      <c r="W170" s="234" t="str">
        <f>IF(C170="","",VLOOKUP(C170,'Tabela Nutricional'!A:AD,22,0)*D170)</f>
        <v/>
      </c>
      <c r="X170" s="237" t="str">
        <f>IF(C170="","",VLOOKUP(C170,'Tabela Nutricional'!A:AD,23,0)*D170)</f>
        <v/>
      </c>
      <c r="Y170" s="234" t="str">
        <f>IF(C170="","",VLOOKUP(C170,'Tabela Nutricional'!A:AD,24,0)*D170)</f>
        <v/>
      </c>
      <c r="Z170" s="237" t="str">
        <f>IF(C170="","",VLOOKUP(C170,'Tabela Nutricional'!A:AD,25,0)*D170)</f>
        <v/>
      </c>
      <c r="AA170" s="234" t="str">
        <f>IF(C170="","",VLOOKUP(C170,'Tabela Nutricional'!A:AD,26,0)*D170)</f>
        <v/>
      </c>
      <c r="AB170" s="237" t="str">
        <f>IF(C170="","",VLOOKUP(C170,'Tabela Nutricional'!A:AD,27,0)*D170)</f>
        <v/>
      </c>
      <c r="AC170" s="234" t="str">
        <f>IF(C170="","",VLOOKUP(C170,'Tabela Nutricional'!A:AD,28,0)*D170)</f>
        <v/>
      </c>
      <c r="AD170" s="237" t="str">
        <f>IF(C170="","",VLOOKUP(C170,'Tabela Nutricional'!A:AD,29,0)*D170)</f>
        <v/>
      </c>
      <c r="AE170" s="234" t="str">
        <f>IF(C170="","",VLOOKUP(C170,'Tabela Nutricional'!A:AD,30,0)*D170)</f>
        <v/>
      </c>
      <c r="AF170" s="214"/>
      <c r="AG170" s="94"/>
      <c r="AH170" s="108"/>
      <c r="AI170" s="108"/>
      <c r="AJ170" s="89"/>
      <c r="AK170" s="89"/>
      <c r="AL170" s="99"/>
      <c r="AM170" s="99"/>
      <c r="AN170" s="89"/>
      <c r="AO170" s="89"/>
      <c r="AP170" s="89"/>
      <c r="AQ170" s="99"/>
      <c r="AR170" s="382"/>
      <c r="AS170" s="382"/>
      <c r="AT170" s="382"/>
      <c r="AU170" s="396"/>
      <c r="AV170" s="89"/>
      <c r="AW170" s="89"/>
      <c r="AX170" s="89"/>
    </row>
    <row r="171" spans="1:50" ht="12.75" customHeight="1">
      <c r="A171" s="89"/>
      <c r="B171" s="214"/>
      <c r="C171" s="356"/>
      <c r="D171" s="236"/>
      <c r="E171" s="231" t="str">
        <f t="shared" si="127"/>
        <v/>
      </c>
      <c r="F171" s="238" t="str">
        <f t="shared" si="128"/>
        <v/>
      </c>
      <c r="G171" s="233" t="str">
        <f t="shared" si="129"/>
        <v/>
      </c>
      <c r="H171" s="238" t="str">
        <f t="shared" si="130"/>
        <v/>
      </c>
      <c r="I171" s="233" t="str">
        <f t="shared" si="131"/>
        <v/>
      </c>
      <c r="J171" s="238" t="str">
        <f t="shared" si="132"/>
        <v/>
      </c>
      <c r="K171" s="233" t="str">
        <f t="shared" si="133"/>
        <v/>
      </c>
      <c r="L171" s="237" t="str">
        <f t="shared" si="134"/>
        <v/>
      </c>
      <c r="M171" s="234" t="str">
        <f>IF(C171="","",VLOOKUP(C171,'Tabela Nutricional'!A:AD,10,0)*D171)</f>
        <v/>
      </c>
      <c r="N171" s="237" t="str">
        <f>IF(C171="","",VLOOKUP(C171,'Tabela Nutricional'!A:AD,11,0)*D171)</f>
        <v/>
      </c>
      <c r="O171" s="234" t="str">
        <f>IF(C171="","",VLOOKUP(C171,'Tabela Nutricional'!A:AD,12,0)*D171)</f>
        <v/>
      </c>
      <c r="P171" s="237" t="str">
        <f>IF(C171="","",VLOOKUP(C171,'Tabela Nutricional'!A:AD,13,0)*D171)</f>
        <v/>
      </c>
      <c r="Q171" s="234" t="str">
        <f>IF(C171="","",VLOOKUP(C171,'Tabela Nutricional'!A:AD,14,0)*D171)</f>
        <v/>
      </c>
      <c r="R171" s="237" t="str">
        <f>IF(C171="","",VLOOKUP(C171,'Tabela Nutricional'!A:AD,15,0)*D171)</f>
        <v/>
      </c>
      <c r="S171" s="234" t="str">
        <f>IF(C171="","",VLOOKUP(C171,'Tabela Nutricional'!A:AD,16,0)*D171)</f>
        <v/>
      </c>
      <c r="T171" s="237" t="str">
        <f>IF(C171="","",VLOOKUP(C171,'Tabela Nutricional'!A:AD,17,0)*D171)</f>
        <v/>
      </c>
      <c r="U171" s="234" t="str">
        <f>IF(C171="","",VLOOKUP(C171,'Tabela Nutricional'!A:AD,18,0)*D171)</f>
        <v/>
      </c>
      <c r="V171" s="237" t="str">
        <f>IF(C171="","",VLOOKUP(C171,'Tabela Nutricional'!A:AD,21,0)*D171)</f>
        <v/>
      </c>
      <c r="W171" s="234" t="str">
        <f>IF(C171="","",VLOOKUP(C171,'Tabela Nutricional'!A:AD,22,0)*D171)</f>
        <v/>
      </c>
      <c r="X171" s="237" t="str">
        <f>IF(C171="","",VLOOKUP(C171,'Tabela Nutricional'!A:AD,23,0)*D171)</f>
        <v/>
      </c>
      <c r="Y171" s="234" t="str">
        <f>IF(C171="","",VLOOKUP(C171,'Tabela Nutricional'!A:AD,24,0)*D171)</f>
        <v/>
      </c>
      <c r="Z171" s="237" t="str">
        <f>IF(C171="","",VLOOKUP(C171,'Tabela Nutricional'!A:AD,25,0)*D171)</f>
        <v/>
      </c>
      <c r="AA171" s="234" t="str">
        <f>IF(C171="","",VLOOKUP(C171,'Tabela Nutricional'!A:AD,26,0)*D171)</f>
        <v/>
      </c>
      <c r="AB171" s="237" t="str">
        <f>IF(C171="","",VLOOKUP(C171,'Tabela Nutricional'!A:AD,27,0)*D171)</f>
        <v/>
      </c>
      <c r="AC171" s="234" t="str">
        <f>IF(C171="","",VLOOKUP(C171,'Tabela Nutricional'!A:AD,28,0)*D171)</f>
        <v/>
      </c>
      <c r="AD171" s="237" t="str">
        <f>IF(C171="","",VLOOKUP(C171,'Tabela Nutricional'!A:AD,29,0)*D171)</f>
        <v/>
      </c>
      <c r="AE171" s="234" t="str">
        <f>IF(C171="","",VLOOKUP(C171,'Tabela Nutricional'!A:AD,30,0)*D171)</f>
        <v/>
      </c>
      <c r="AF171" s="214"/>
      <c r="AG171" s="90"/>
      <c r="AH171" s="108"/>
      <c r="AI171" s="108"/>
      <c r="AJ171" s="89"/>
      <c r="AK171" s="89"/>
      <c r="AL171" s="99"/>
      <c r="AM171" s="99"/>
      <c r="AN171" s="89"/>
      <c r="AO171" s="89"/>
      <c r="AP171" s="89"/>
      <c r="AQ171" s="99"/>
      <c r="AR171" s="382"/>
      <c r="AS171" s="382"/>
      <c r="AT171" s="382"/>
      <c r="AU171" s="396"/>
      <c r="AV171" s="89"/>
      <c r="AW171" s="89"/>
      <c r="AX171" s="89"/>
    </row>
    <row r="172" spans="1:50" ht="12.75" customHeight="1">
      <c r="A172" s="90"/>
      <c r="B172" s="214"/>
      <c r="C172" s="356"/>
      <c r="D172" s="236"/>
      <c r="E172" s="231" t="str">
        <f t="shared" si="127"/>
        <v/>
      </c>
      <c r="F172" s="238" t="str">
        <f t="shared" si="128"/>
        <v/>
      </c>
      <c r="G172" s="233" t="str">
        <f t="shared" si="129"/>
        <v/>
      </c>
      <c r="H172" s="238" t="str">
        <f t="shared" si="130"/>
        <v/>
      </c>
      <c r="I172" s="233" t="str">
        <f t="shared" si="131"/>
        <v/>
      </c>
      <c r="J172" s="238" t="str">
        <f t="shared" si="132"/>
        <v/>
      </c>
      <c r="K172" s="233" t="str">
        <f t="shared" si="133"/>
        <v/>
      </c>
      <c r="L172" s="237" t="str">
        <f t="shared" si="134"/>
        <v/>
      </c>
      <c r="M172" s="234" t="str">
        <f>IF(C172="","",VLOOKUP(C172,'Tabela Nutricional'!A:AD,10,0)*D172)</f>
        <v/>
      </c>
      <c r="N172" s="237" t="str">
        <f>IF(C172="","",VLOOKUP(C172,'Tabela Nutricional'!A:AD,11,0)*D172)</f>
        <v/>
      </c>
      <c r="O172" s="234" t="str">
        <f>IF(C172="","",VLOOKUP(C172,'Tabela Nutricional'!A:AD,12,0)*D172)</f>
        <v/>
      </c>
      <c r="P172" s="237" t="str">
        <f>IF(C172="","",VLOOKUP(C172,'Tabela Nutricional'!A:AD,13,0)*D172)</f>
        <v/>
      </c>
      <c r="Q172" s="234" t="str">
        <f>IF(C172="","",VLOOKUP(C172,'Tabela Nutricional'!A:AD,14,0)*D172)</f>
        <v/>
      </c>
      <c r="R172" s="237" t="str">
        <f>IF(C172="","",VLOOKUP(C172,'Tabela Nutricional'!A:AD,15,0)*D172)</f>
        <v/>
      </c>
      <c r="S172" s="234" t="str">
        <f>IF(C172="","",VLOOKUP(C172,'Tabela Nutricional'!A:AD,16,0)*D172)</f>
        <v/>
      </c>
      <c r="T172" s="237" t="str">
        <f>IF(C172="","",VLOOKUP(C172,'Tabela Nutricional'!A:AD,17,0)*D172)</f>
        <v/>
      </c>
      <c r="U172" s="234" t="str">
        <f>IF(C172="","",VLOOKUP(C172,'Tabela Nutricional'!A:AD,18,0)*D172)</f>
        <v/>
      </c>
      <c r="V172" s="237" t="str">
        <f>IF(C172="","",VLOOKUP(C172,'Tabela Nutricional'!A:AD,21,0)*D172)</f>
        <v/>
      </c>
      <c r="W172" s="234" t="str">
        <f>IF(C172="","",VLOOKUP(C172,'Tabela Nutricional'!A:AD,22,0)*D172)</f>
        <v/>
      </c>
      <c r="X172" s="237" t="str">
        <f>IF(C172="","",VLOOKUP(C172,'Tabela Nutricional'!A:AD,23,0)*D172)</f>
        <v/>
      </c>
      <c r="Y172" s="234" t="str">
        <f>IF(C172="","",VLOOKUP(C172,'Tabela Nutricional'!A:AD,24,0)*D172)</f>
        <v/>
      </c>
      <c r="Z172" s="237" t="str">
        <f>IF(C172="","",VLOOKUP(C172,'Tabela Nutricional'!A:AD,25,0)*D172)</f>
        <v/>
      </c>
      <c r="AA172" s="234" t="str">
        <f>IF(C172="","",VLOOKUP(C172,'Tabela Nutricional'!A:AD,26,0)*D172)</f>
        <v/>
      </c>
      <c r="AB172" s="237" t="str">
        <f>IF(C172="","",VLOOKUP(C172,'Tabela Nutricional'!A:AD,27,0)*D172)</f>
        <v/>
      </c>
      <c r="AC172" s="234" t="str">
        <f>IF(C172="","",VLOOKUP(C172,'Tabela Nutricional'!A:AD,28,0)*D172)</f>
        <v/>
      </c>
      <c r="AD172" s="237" t="str">
        <f>IF(C172="","",VLOOKUP(C172,'Tabela Nutricional'!A:AD,29,0)*D172)</f>
        <v/>
      </c>
      <c r="AE172" s="234" t="str">
        <f>IF(C172="","",VLOOKUP(C172,'Tabela Nutricional'!A:AD,30,0)*D172)</f>
        <v/>
      </c>
      <c r="AF172" s="214"/>
      <c r="AG172" s="92"/>
      <c r="AH172" s="108"/>
      <c r="AI172" s="108"/>
      <c r="AJ172" s="89"/>
      <c r="AK172" s="89"/>
      <c r="AL172" s="99"/>
      <c r="AM172" s="99"/>
      <c r="AN172" s="89"/>
      <c r="AO172" s="89"/>
      <c r="AP172" s="89"/>
      <c r="AQ172" s="99"/>
      <c r="AR172" s="382"/>
      <c r="AS172" s="382"/>
      <c r="AT172" s="382"/>
      <c r="AU172" s="396"/>
      <c r="AV172" s="89"/>
      <c r="AW172" s="89"/>
      <c r="AX172" s="89"/>
    </row>
    <row r="173" spans="1:50" ht="12.75" customHeight="1">
      <c r="A173" s="90"/>
      <c r="B173" s="214"/>
      <c r="C173" s="375"/>
      <c r="D173" s="236"/>
      <c r="E173" s="231" t="str">
        <f t="shared" si="127"/>
        <v/>
      </c>
      <c r="F173" s="238" t="str">
        <f t="shared" si="128"/>
        <v/>
      </c>
      <c r="G173" s="233" t="str">
        <f t="shared" si="129"/>
        <v/>
      </c>
      <c r="H173" s="238" t="str">
        <f t="shared" si="130"/>
        <v/>
      </c>
      <c r="I173" s="233" t="str">
        <f t="shared" si="131"/>
        <v/>
      </c>
      <c r="J173" s="238" t="str">
        <f t="shared" si="132"/>
        <v/>
      </c>
      <c r="K173" s="233" t="str">
        <f t="shared" si="133"/>
        <v/>
      </c>
      <c r="L173" s="237" t="str">
        <f t="shared" si="134"/>
        <v/>
      </c>
      <c r="M173" s="234" t="str">
        <f>IF(C173="","",VLOOKUP(C173,'Tabela Nutricional'!A:AD,10,0)*D173)</f>
        <v/>
      </c>
      <c r="N173" s="237" t="str">
        <f>IF(C173="","",VLOOKUP(C173,'Tabela Nutricional'!A:AD,11,0)*D173)</f>
        <v/>
      </c>
      <c r="O173" s="234" t="str">
        <f>IF(C173="","",VLOOKUP(C173,'Tabela Nutricional'!A:AD,12,0)*D173)</f>
        <v/>
      </c>
      <c r="P173" s="237" t="str">
        <f>IF(C173="","",VLOOKUP(C173,'Tabela Nutricional'!A:AD,13,0)*D173)</f>
        <v/>
      </c>
      <c r="Q173" s="234" t="str">
        <f>IF(C173="","",VLOOKUP(C173,'Tabela Nutricional'!A:AD,14,0)*D173)</f>
        <v/>
      </c>
      <c r="R173" s="237" t="str">
        <f>IF(C173="","",VLOOKUP(C173,'Tabela Nutricional'!A:AD,15,0)*D173)</f>
        <v/>
      </c>
      <c r="S173" s="234" t="str">
        <f>IF(C173="","",VLOOKUP(C173,'Tabela Nutricional'!A:AD,16,0)*D173)</f>
        <v/>
      </c>
      <c r="T173" s="237" t="str">
        <f>IF(C173="","",VLOOKUP(C173,'Tabela Nutricional'!A:AD,17,0)*D173)</f>
        <v/>
      </c>
      <c r="U173" s="234" t="str">
        <f>IF(C173="","",VLOOKUP(C173,'Tabela Nutricional'!A:AD,18,0)*D173)</f>
        <v/>
      </c>
      <c r="V173" s="237" t="str">
        <f>IF(C173="","",VLOOKUP(C173,'Tabela Nutricional'!A:AD,21,0)*D173)</f>
        <v/>
      </c>
      <c r="W173" s="234" t="str">
        <f>IF(C173="","",VLOOKUP(C173,'Tabela Nutricional'!A:AD,22,0)*D173)</f>
        <v/>
      </c>
      <c r="X173" s="237" t="str">
        <f>IF(C173="","",VLOOKUP(C173,'Tabela Nutricional'!A:AD,23,0)*D173)</f>
        <v/>
      </c>
      <c r="Y173" s="234" t="str">
        <f>IF(C173="","",VLOOKUP(C173,'Tabela Nutricional'!A:AD,24,0)*D173)</f>
        <v/>
      </c>
      <c r="Z173" s="237" t="str">
        <f>IF(C173="","",VLOOKUP(C173,'Tabela Nutricional'!A:AD,25,0)*D173)</f>
        <v/>
      </c>
      <c r="AA173" s="234" t="str">
        <f>IF(C173="","",VLOOKUP(C173,'Tabela Nutricional'!A:AD,26,0)*D173)</f>
        <v/>
      </c>
      <c r="AB173" s="237" t="str">
        <f>IF(C173="","",VLOOKUP(C173,'Tabela Nutricional'!A:AD,27,0)*D173)</f>
        <v/>
      </c>
      <c r="AC173" s="234" t="str">
        <f>IF(C173="","",VLOOKUP(C173,'Tabela Nutricional'!A:AD,28,0)*D173)</f>
        <v/>
      </c>
      <c r="AD173" s="237" t="str">
        <f>IF(C173="","",VLOOKUP(C173,'Tabela Nutricional'!A:AD,29,0)*D173)</f>
        <v/>
      </c>
      <c r="AE173" s="234" t="str">
        <f>IF(C173="","",VLOOKUP(C173,'Tabela Nutricional'!A:AD,30,0)*D173)</f>
        <v/>
      </c>
      <c r="AF173" s="214"/>
      <c r="AG173" s="91"/>
      <c r="AH173" s="108"/>
      <c r="AI173" s="108"/>
      <c r="AJ173" s="89"/>
      <c r="AK173" s="89"/>
      <c r="AL173" s="99"/>
      <c r="AM173" s="99"/>
      <c r="AN173" s="89"/>
      <c r="AO173" s="89"/>
      <c r="AP173" s="89"/>
      <c r="AQ173" s="99"/>
      <c r="AR173" s="382"/>
      <c r="AS173" s="382"/>
      <c r="AT173" s="382"/>
      <c r="AU173" s="396"/>
      <c r="AV173" s="89"/>
      <c r="AW173" s="89"/>
      <c r="AX173" s="89"/>
    </row>
    <row r="174" spans="1:50" ht="12.75" customHeight="1">
      <c r="A174" s="90"/>
      <c r="B174" s="214"/>
      <c r="C174" s="376" t="s">
        <v>27</v>
      </c>
      <c r="D174" s="216"/>
      <c r="E174" s="217" t="s">
        <v>29</v>
      </c>
      <c r="F174" s="218">
        <f t="shared" ref="F174:AE174" si="135">SUM(F164:F173)</f>
        <v>0</v>
      </c>
      <c r="G174" s="219">
        <f t="shared" si="135"/>
        <v>0</v>
      </c>
      <c r="H174" s="220">
        <f t="shared" si="135"/>
        <v>0</v>
      </c>
      <c r="I174" s="221">
        <f t="shared" si="135"/>
        <v>0</v>
      </c>
      <c r="J174" s="222">
        <f t="shared" si="135"/>
        <v>0</v>
      </c>
      <c r="K174" s="223">
        <f t="shared" si="135"/>
        <v>0</v>
      </c>
      <c r="L174" s="224">
        <f t="shared" si="135"/>
        <v>0</v>
      </c>
      <c r="M174" s="225">
        <f t="shared" si="135"/>
        <v>0</v>
      </c>
      <c r="N174" s="225">
        <f t="shared" si="135"/>
        <v>0</v>
      </c>
      <c r="O174" s="225">
        <f t="shared" si="135"/>
        <v>0</v>
      </c>
      <c r="P174" s="225">
        <f t="shared" si="135"/>
        <v>0</v>
      </c>
      <c r="Q174" s="225">
        <f t="shared" si="135"/>
        <v>0</v>
      </c>
      <c r="R174" s="225">
        <f t="shared" si="135"/>
        <v>0</v>
      </c>
      <c r="S174" s="225">
        <f t="shared" si="135"/>
        <v>0</v>
      </c>
      <c r="T174" s="225">
        <f t="shared" si="135"/>
        <v>0</v>
      </c>
      <c r="U174" s="225">
        <f t="shared" si="135"/>
        <v>0</v>
      </c>
      <c r="V174" s="225">
        <f t="shared" si="135"/>
        <v>0</v>
      </c>
      <c r="W174" s="225">
        <f t="shared" si="135"/>
        <v>0</v>
      </c>
      <c r="X174" s="225">
        <f t="shared" si="135"/>
        <v>0</v>
      </c>
      <c r="Y174" s="225">
        <f t="shared" si="135"/>
        <v>0</v>
      </c>
      <c r="Z174" s="225">
        <f t="shared" si="135"/>
        <v>0</v>
      </c>
      <c r="AA174" s="225">
        <f t="shared" si="135"/>
        <v>0</v>
      </c>
      <c r="AB174" s="225">
        <f t="shared" si="135"/>
        <v>0</v>
      </c>
      <c r="AC174" s="225">
        <f t="shared" si="135"/>
        <v>0</v>
      </c>
      <c r="AD174" s="225">
        <f t="shared" si="135"/>
        <v>0</v>
      </c>
      <c r="AE174" s="225">
        <f t="shared" si="135"/>
        <v>0</v>
      </c>
      <c r="AF174" s="214"/>
      <c r="AG174" s="91"/>
      <c r="AH174" s="108"/>
      <c r="AI174" s="108"/>
      <c r="AJ174" s="89"/>
      <c r="AK174" s="89"/>
      <c r="AL174" s="99"/>
      <c r="AM174" s="99"/>
      <c r="AN174" s="89"/>
      <c r="AO174" s="89"/>
      <c r="AP174" s="89"/>
      <c r="AQ174" s="99"/>
      <c r="AR174" s="382"/>
      <c r="AS174" s="382"/>
      <c r="AT174" s="382"/>
      <c r="AU174" s="396"/>
      <c r="AV174" s="89"/>
      <c r="AW174" s="89"/>
      <c r="AX174" s="89"/>
    </row>
    <row r="175" spans="1:50" ht="12.75" customHeight="1">
      <c r="A175" s="90"/>
      <c r="B175" s="214"/>
      <c r="C175" s="377">
        <f>SUM(F175:K175)</f>
        <v>0</v>
      </c>
      <c r="D175" s="216"/>
      <c r="E175" s="217" t="s">
        <v>30</v>
      </c>
      <c r="F175" s="218">
        <f t="shared" ref="F175:H175" si="136">F174*4</f>
        <v>0</v>
      </c>
      <c r="G175" s="219">
        <f t="shared" si="136"/>
        <v>0</v>
      </c>
      <c r="H175" s="220">
        <f t="shared" si="136"/>
        <v>0</v>
      </c>
      <c r="I175" s="221">
        <f t="shared" ref="I175:K175" si="137">I174*9</f>
        <v>0</v>
      </c>
      <c r="J175" s="222">
        <f t="shared" si="137"/>
        <v>0</v>
      </c>
      <c r="K175" s="223">
        <f t="shared" si="137"/>
        <v>0</v>
      </c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  <c r="Z175" s="226"/>
      <c r="AA175" s="226"/>
      <c r="AB175" s="226"/>
      <c r="AC175" s="226"/>
      <c r="AD175" s="226"/>
      <c r="AE175" s="226"/>
      <c r="AF175" s="214"/>
      <c r="AG175" s="91"/>
      <c r="AH175" s="108"/>
      <c r="AI175" s="108"/>
      <c r="AJ175" s="89"/>
      <c r="AK175" s="89"/>
      <c r="AL175" s="99"/>
      <c r="AM175" s="99"/>
      <c r="AN175" s="89"/>
      <c r="AO175" s="89"/>
      <c r="AP175" s="89"/>
      <c r="AQ175" s="99"/>
      <c r="AR175" s="382"/>
      <c r="AS175" s="382"/>
      <c r="AT175" s="382"/>
      <c r="AU175" s="396"/>
      <c r="AV175" s="89"/>
      <c r="AW175" s="89"/>
      <c r="AX175" s="89"/>
    </row>
    <row r="176" spans="1:50" ht="12.75" customHeight="1">
      <c r="A176" s="90"/>
      <c r="B176" s="214"/>
      <c r="C176" s="378"/>
      <c r="D176" s="318"/>
      <c r="E176" s="227"/>
      <c r="F176" s="228"/>
      <c r="G176" s="229"/>
      <c r="H176" s="228"/>
      <c r="I176" s="228"/>
      <c r="J176" s="228"/>
      <c r="K176" s="228"/>
      <c r="L176" s="230"/>
      <c r="M176" s="230"/>
      <c r="N176" s="230"/>
      <c r="O176" s="230"/>
      <c r="P176" s="230"/>
      <c r="Q176" s="230"/>
      <c r="R176" s="230"/>
      <c r="S176" s="230"/>
      <c r="T176" s="230"/>
      <c r="U176" s="230"/>
      <c r="V176" s="230"/>
      <c r="W176" s="230"/>
      <c r="X176" s="230"/>
      <c r="Y176" s="230"/>
      <c r="Z176" s="230"/>
      <c r="AA176" s="230"/>
      <c r="AB176" s="230"/>
      <c r="AC176" s="230"/>
      <c r="AD176" s="230"/>
      <c r="AE176" s="230"/>
      <c r="AF176" s="214"/>
      <c r="AG176" s="91"/>
      <c r="AH176" s="108"/>
      <c r="AI176" s="108"/>
      <c r="AJ176" s="89"/>
      <c r="AK176" s="89"/>
      <c r="AL176" s="99"/>
      <c r="AM176" s="99"/>
      <c r="AN176" s="89"/>
      <c r="AO176" s="89"/>
      <c r="AP176" s="89"/>
      <c r="AQ176" s="99"/>
      <c r="AR176" s="382"/>
      <c r="AS176" s="382"/>
      <c r="AT176" s="382"/>
      <c r="AU176" s="396"/>
      <c r="AV176" s="89"/>
      <c r="AW176" s="89"/>
      <c r="AX176" s="89"/>
    </row>
    <row r="177" spans="1:50" ht="12.75" customHeight="1">
      <c r="A177" s="81"/>
      <c r="B177" s="81"/>
      <c r="C177" s="372"/>
      <c r="D177" s="82"/>
      <c r="E177" s="87"/>
      <c r="F177" s="83"/>
      <c r="G177" s="84"/>
      <c r="H177" s="85"/>
      <c r="I177" s="86"/>
      <c r="J177" s="86"/>
      <c r="K177" s="86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81"/>
      <c r="AG177" s="88"/>
      <c r="AH177" s="108"/>
      <c r="AI177" s="108"/>
      <c r="AJ177" s="89"/>
      <c r="AK177" s="89"/>
      <c r="AL177" s="99"/>
      <c r="AM177" s="99"/>
      <c r="AN177" s="89"/>
      <c r="AO177" s="89"/>
      <c r="AP177" s="89"/>
      <c r="AQ177" s="99"/>
      <c r="AR177" s="382"/>
      <c r="AS177" s="382"/>
      <c r="AT177" s="382"/>
      <c r="AU177" s="396"/>
      <c r="AV177" s="89"/>
      <c r="AW177" s="89"/>
      <c r="AX177" s="89"/>
    </row>
    <row r="178" spans="1:50" ht="12.75" customHeight="1">
      <c r="A178" s="81"/>
      <c r="B178" s="200"/>
      <c r="C178" s="373"/>
      <c r="D178" s="340">
        <v>12</v>
      </c>
      <c r="E178" s="307"/>
      <c r="F178" s="303"/>
      <c r="G178" s="303"/>
      <c r="H178" s="303"/>
      <c r="I178" s="303"/>
      <c r="J178" s="303"/>
      <c r="K178" s="304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2" t="s">
        <v>2786</v>
      </c>
      <c r="W178" s="202" t="s">
        <v>2786</v>
      </c>
      <c r="X178" s="202" t="s">
        <v>2786</v>
      </c>
      <c r="Y178" s="202" t="s">
        <v>2786</v>
      </c>
      <c r="Z178" s="202" t="s">
        <v>2786</v>
      </c>
      <c r="AA178" s="202" t="s">
        <v>2786</v>
      </c>
      <c r="AB178" s="201"/>
      <c r="AC178" s="202" t="s">
        <v>2786</v>
      </c>
      <c r="AD178" s="202" t="s">
        <v>2786</v>
      </c>
      <c r="AE178" s="202" t="s">
        <v>2786</v>
      </c>
      <c r="AF178" s="200"/>
      <c r="AG178" s="81"/>
      <c r="AH178" s="108"/>
      <c r="AI178" s="108"/>
      <c r="AJ178" s="89"/>
      <c r="AK178" s="89"/>
      <c r="AL178" s="99"/>
      <c r="AM178" s="99"/>
      <c r="AN178" s="89"/>
      <c r="AO178" s="89"/>
      <c r="AP178" s="89"/>
      <c r="AQ178" s="99"/>
      <c r="AR178" s="382"/>
      <c r="AS178" s="382"/>
      <c r="AT178" s="382"/>
      <c r="AU178" s="396"/>
      <c r="AV178" s="89"/>
      <c r="AW178" s="89"/>
      <c r="AX178" s="89"/>
    </row>
    <row r="179" spans="1:50" ht="12.75" customHeight="1">
      <c r="A179" s="81"/>
      <c r="B179" s="203"/>
      <c r="C179" s="374" t="s">
        <v>5</v>
      </c>
      <c r="D179" s="204" t="s">
        <v>6</v>
      </c>
      <c r="E179" s="205" t="s">
        <v>7</v>
      </c>
      <c r="F179" s="206" t="s">
        <v>8</v>
      </c>
      <c r="G179" s="207" t="s">
        <v>9</v>
      </c>
      <c r="H179" s="208" t="s">
        <v>10</v>
      </c>
      <c r="I179" s="209" t="s">
        <v>11</v>
      </c>
      <c r="J179" s="210" t="s">
        <v>13</v>
      </c>
      <c r="K179" s="211" t="s">
        <v>12</v>
      </c>
      <c r="L179" s="212" t="s">
        <v>767</v>
      </c>
      <c r="M179" s="202" t="s">
        <v>792</v>
      </c>
      <c r="N179" s="202" t="s">
        <v>791</v>
      </c>
      <c r="O179" s="202" t="s">
        <v>2777</v>
      </c>
      <c r="P179" s="202" t="s">
        <v>2778</v>
      </c>
      <c r="Q179" s="202" t="s">
        <v>793</v>
      </c>
      <c r="R179" s="202" t="s">
        <v>794</v>
      </c>
      <c r="S179" s="202" t="s">
        <v>799</v>
      </c>
      <c r="T179" s="202" t="s">
        <v>2782</v>
      </c>
      <c r="U179" s="202" t="s">
        <v>795</v>
      </c>
      <c r="V179" s="202" t="s">
        <v>2783</v>
      </c>
      <c r="W179" s="202" t="s">
        <v>2779</v>
      </c>
      <c r="X179" s="202" t="s">
        <v>2780</v>
      </c>
      <c r="Y179" s="202" t="s">
        <v>796</v>
      </c>
      <c r="Z179" s="202" t="s">
        <v>797</v>
      </c>
      <c r="AA179" s="202" t="s">
        <v>798</v>
      </c>
      <c r="AB179" s="202" t="s">
        <v>2776</v>
      </c>
      <c r="AC179" s="202" t="s">
        <v>2784</v>
      </c>
      <c r="AD179" s="202" t="s">
        <v>2785</v>
      </c>
      <c r="AE179" s="202" t="s">
        <v>2781</v>
      </c>
      <c r="AF179" s="213"/>
      <c r="AG179" s="183"/>
      <c r="AH179" s="108"/>
      <c r="AI179" s="108"/>
      <c r="AJ179" s="89"/>
      <c r="AK179" s="89"/>
      <c r="AL179" s="99"/>
      <c r="AM179" s="99"/>
      <c r="AN179" s="89"/>
      <c r="AO179" s="89"/>
      <c r="AP179" s="89"/>
      <c r="AQ179" s="99"/>
      <c r="AR179" s="382"/>
      <c r="AS179" s="382"/>
      <c r="AT179" s="382"/>
      <c r="AU179" s="396"/>
      <c r="AV179" s="89"/>
      <c r="AW179" s="89"/>
      <c r="AX179" s="89"/>
    </row>
    <row r="180" spans="1:50" ht="12.75" customHeight="1">
      <c r="A180" s="89"/>
      <c r="B180" s="214"/>
      <c r="C180" s="232"/>
      <c r="D180" s="235"/>
      <c r="E180" s="231" t="str">
        <f t="shared" ref="E180:E189" si="138">IF(C180="","",VLOOKUP(C180,Nutr,2,0))</f>
        <v/>
      </c>
      <c r="F180" s="238" t="str">
        <f t="shared" ref="F180:F189" si="139">IF(C180="","",VLOOKUP(C180,Nutr,3,0)*D180)</f>
        <v/>
      </c>
      <c r="G180" s="233" t="str">
        <f t="shared" ref="G180:G189" si="140">IF(C180="","",VLOOKUP(C180,Nutr,4,0)*D180)</f>
        <v/>
      </c>
      <c r="H180" s="238" t="str">
        <f t="shared" ref="H180:H189" si="141">IF(C180="","",VLOOKUP(C180,Nutr,5,0)*D180)</f>
        <v/>
      </c>
      <c r="I180" s="233" t="str">
        <f t="shared" ref="I180:I189" si="142">IF(C180="","",VLOOKUP(C180,Nutr,6,0)*D180)</f>
        <v/>
      </c>
      <c r="J180" s="238" t="str">
        <f t="shared" ref="J180:J189" si="143">IF(C180="","",VLOOKUP(C180,Nutr,7,0)*D180)</f>
        <v/>
      </c>
      <c r="K180" s="233" t="str">
        <f t="shared" ref="K180:K189" si="144">IF(C180="","",VLOOKUP(C180,Nutr,8,0)*D180)</f>
        <v/>
      </c>
      <c r="L180" s="237" t="str">
        <f>IF(C180="","",VLOOKUP(C180,Nutr,9,0)*D180)</f>
        <v/>
      </c>
      <c r="M180" s="234" t="str">
        <f>IF(C180="","",VLOOKUP(C180,'Tabela Nutricional'!A:AD,10,0)*D180)</f>
        <v/>
      </c>
      <c r="N180" s="237" t="str">
        <f>IF(C180="","",VLOOKUP(C180,'Tabela Nutricional'!A:AD,11,0)*D180)</f>
        <v/>
      </c>
      <c r="O180" s="234" t="str">
        <f>IF(C180="","",VLOOKUP(C180,'Tabela Nutricional'!A:AD,12,0)*D180)</f>
        <v/>
      </c>
      <c r="P180" s="237" t="str">
        <f>IF(C180="","",VLOOKUP(C180,'Tabela Nutricional'!A:AD,13,0)*D180)</f>
        <v/>
      </c>
      <c r="Q180" s="234" t="str">
        <f>IF(C180="","",VLOOKUP(C180,'Tabela Nutricional'!A:AD,14,0)*D180)</f>
        <v/>
      </c>
      <c r="R180" s="237" t="str">
        <f>IF(C180="","",VLOOKUP(C180,'Tabela Nutricional'!A:AD,15,0)*D180)</f>
        <v/>
      </c>
      <c r="S180" s="234" t="str">
        <f>IF(C180="","",VLOOKUP(C180,'Tabela Nutricional'!A:AD,16,0)*D180)</f>
        <v/>
      </c>
      <c r="T180" s="237" t="str">
        <f>IF(C180="","",VLOOKUP(C180,'Tabela Nutricional'!A:AD,17,0)*D180)</f>
        <v/>
      </c>
      <c r="U180" s="234" t="str">
        <f>IF(C180="","",VLOOKUP(C180,'Tabela Nutricional'!A:AD,18,0)*D180)</f>
        <v/>
      </c>
      <c r="V180" s="237" t="str">
        <f>IF(C180="","",VLOOKUP(C180,'Tabela Nutricional'!A:AD,21,0)*D180)</f>
        <v/>
      </c>
      <c r="W180" s="234" t="str">
        <f>IF(C180="","",VLOOKUP(C180,'Tabela Nutricional'!A:AD,22,0)*D180)</f>
        <v/>
      </c>
      <c r="X180" s="237" t="str">
        <f>IF(C180="","",VLOOKUP(C180,'Tabela Nutricional'!A:AD,23,0)*D180)</f>
        <v/>
      </c>
      <c r="Y180" s="234" t="str">
        <f>IF(C180="","",VLOOKUP(C180,'Tabela Nutricional'!A:AD,24,0)*D180)</f>
        <v/>
      </c>
      <c r="Z180" s="237" t="str">
        <f>IF(C180="","",VLOOKUP(C180,'Tabela Nutricional'!A:AD,25,0)*D180)</f>
        <v/>
      </c>
      <c r="AA180" s="234" t="str">
        <f>IF(C180="","",VLOOKUP(C180,'Tabela Nutricional'!A:AD,26,0)*D180)</f>
        <v/>
      </c>
      <c r="AB180" s="237" t="str">
        <f>IF(C180="","",VLOOKUP(C180,'Tabela Nutricional'!A:AD,27,0)*D180)</f>
        <v/>
      </c>
      <c r="AC180" s="234" t="str">
        <f>IF(C180="","",VLOOKUP(C180,'Tabela Nutricional'!A:AD,28,0)*D180)</f>
        <v/>
      </c>
      <c r="AD180" s="237" t="str">
        <f>IF(C180="","",VLOOKUP(C180,'Tabela Nutricional'!A:AD,29,0)*D180)</f>
        <v/>
      </c>
      <c r="AE180" s="234" t="str">
        <f>IF(C180="","",VLOOKUP(C180,'Tabela Nutricional'!A:AD,30,0)*D180)</f>
        <v/>
      </c>
      <c r="AF180" s="214"/>
      <c r="AG180" s="90"/>
      <c r="AH180" s="108"/>
      <c r="AI180" s="108"/>
      <c r="AJ180" s="89"/>
      <c r="AK180" s="89"/>
      <c r="AL180" s="99"/>
      <c r="AM180" s="99"/>
      <c r="AN180" s="89"/>
      <c r="AO180" s="89"/>
      <c r="AP180" s="89"/>
      <c r="AQ180" s="99"/>
      <c r="AR180" s="382"/>
      <c r="AS180" s="382"/>
      <c r="AT180" s="382"/>
      <c r="AU180" s="396"/>
      <c r="AV180" s="89"/>
      <c r="AW180" s="89"/>
      <c r="AX180" s="89"/>
    </row>
    <row r="181" spans="1:50" ht="12.75" customHeight="1">
      <c r="A181" s="89"/>
      <c r="B181" s="214"/>
      <c r="C181" s="232"/>
      <c r="D181" s="235"/>
      <c r="E181" s="231" t="str">
        <f t="shared" si="138"/>
        <v/>
      </c>
      <c r="F181" s="238" t="str">
        <f t="shared" si="139"/>
        <v/>
      </c>
      <c r="G181" s="233" t="str">
        <f t="shared" si="140"/>
        <v/>
      </c>
      <c r="H181" s="238" t="str">
        <f t="shared" si="141"/>
        <v/>
      </c>
      <c r="I181" s="233" t="str">
        <f t="shared" si="142"/>
        <v/>
      </c>
      <c r="J181" s="238" t="str">
        <f t="shared" si="143"/>
        <v/>
      </c>
      <c r="K181" s="233" t="str">
        <f t="shared" si="144"/>
        <v/>
      </c>
      <c r="L181" s="237" t="str">
        <f t="shared" ref="L181:L189" si="145">IF(C181="","",VLOOKUP(C181,Nutr,9,0)*D181)</f>
        <v/>
      </c>
      <c r="M181" s="234" t="str">
        <f>IF(C181="","",VLOOKUP(C181,'Tabela Nutricional'!A:AD,10,0)*D181)</f>
        <v/>
      </c>
      <c r="N181" s="237" t="str">
        <f>IF(C181="","",VLOOKUP(C181,'Tabela Nutricional'!A:AD,11,0)*D181)</f>
        <v/>
      </c>
      <c r="O181" s="234" t="str">
        <f>IF(C181="","",VLOOKUP(C181,'Tabela Nutricional'!A:AD,12,0)*D181)</f>
        <v/>
      </c>
      <c r="P181" s="237" t="str">
        <f>IF(C181="","",VLOOKUP(C181,'Tabela Nutricional'!A:AD,13,0)*D181)</f>
        <v/>
      </c>
      <c r="Q181" s="234" t="str">
        <f>IF(C181="","",VLOOKUP(C181,'Tabela Nutricional'!A:AD,14,0)*D181)</f>
        <v/>
      </c>
      <c r="R181" s="237" t="str">
        <f>IF(C181="","",VLOOKUP(C181,'Tabela Nutricional'!A:AD,15,0)*D181)</f>
        <v/>
      </c>
      <c r="S181" s="234" t="str">
        <f>IF(C181="","",VLOOKUP(C181,'Tabela Nutricional'!A:AD,16,0)*D181)</f>
        <v/>
      </c>
      <c r="T181" s="237" t="str">
        <f>IF(C181="","",VLOOKUP(C181,'Tabela Nutricional'!A:AD,17,0)*D181)</f>
        <v/>
      </c>
      <c r="U181" s="234" t="str">
        <f>IF(C181="","",VLOOKUP(C181,'Tabela Nutricional'!A:AD,18,0)*D181)</f>
        <v/>
      </c>
      <c r="V181" s="237" t="str">
        <f>IF(C181="","",VLOOKUP(C181,'Tabela Nutricional'!A:AD,21,0)*D181)</f>
        <v/>
      </c>
      <c r="W181" s="234" t="str">
        <f>IF(C181="","",VLOOKUP(C181,'Tabela Nutricional'!A:AD,22,0)*D181)</f>
        <v/>
      </c>
      <c r="X181" s="237" t="str">
        <f>IF(C181="","",VLOOKUP(C181,'Tabela Nutricional'!A:AD,23,0)*D181)</f>
        <v/>
      </c>
      <c r="Y181" s="234" t="str">
        <f>IF(C181="","",VLOOKUP(C181,'Tabela Nutricional'!A:AD,24,0)*D181)</f>
        <v/>
      </c>
      <c r="Z181" s="237" t="str">
        <f>IF(C181="","",VLOOKUP(C181,'Tabela Nutricional'!A:AD,25,0)*D181)</f>
        <v/>
      </c>
      <c r="AA181" s="234" t="str">
        <f>IF(C181="","",VLOOKUP(C181,'Tabela Nutricional'!A:AD,26,0)*D181)</f>
        <v/>
      </c>
      <c r="AB181" s="237" t="str">
        <f>IF(C181="","",VLOOKUP(C181,'Tabela Nutricional'!A:AD,27,0)*D181)</f>
        <v/>
      </c>
      <c r="AC181" s="234" t="str">
        <f>IF(C181="","",VLOOKUP(C181,'Tabela Nutricional'!A:AD,28,0)*D181)</f>
        <v/>
      </c>
      <c r="AD181" s="237" t="str">
        <f>IF(C181="","",VLOOKUP(C181,'Tabela Nutricional'!A:AD,29,0)*D181)</f>
        <v/>
      </c>
      <c r="AE181" s="234" t="str">
        <f>IF(C181="","",VLOOKUP(C181,'Tabela Nutricional'!A:AD,30,0)*D181)</f>
        <v/>
      </c>
      <c r="AF181" s="214"/>
      <c r="AG181" s="90"/>
      <c r="AH181" s="108"/>
      <c r="AI181" s="108"/>
      <c r="AJ181" s="89"/>
      <c r="AK181" s="89"/>
      <c r="AL181" s="99"/>
      <c r="AM181" s="99"/>
      <c r="AN181" s="89"/>
      <c r="AO181" s="89"/>
      <c r="AP181" s="89"/>
      <c r="AQ181" s="99"/>
      <c r="AR181" s="382"/>
      <c r="AS181" s="382"/>
      <c r="AT181" s="382"/>
      <c r="AU181" s="396"/>
      <c r="AV181" s="89"/>
      <c r="AW181" s="89"/>
      <c r="AX181" s="89"/>
    </row>
    <row r="182" spans="1:50" ht="12.75" customHeight="1">
      <c r="A182" s="89"/>
      <c r="B182" s="214"/>
      <c r="C182" s="232"/>
      <c r="D182" s="235"/>
      <c r="E182" s="231" t="str">
        <f t="shared" si="138"/>
        <v/>
      </c>
      <c r="F182" s="238" t="str">
        <f t="shared" si="139"/>
        <v/>
      </c>
      <c r="G182" s="233" t="str">
        <f t="shared" si="140"/>
        <v/>
      </c>
      <c r="H182" s="238" t="str">
        <f t="shared" si="141"/>
        <v/>
      </c>
      <c r="I182" s="233" t="str">
        <f t="shared" si="142"/>
        <v/>
      </c>
      <c r="J182" s="238" t="str">
        <f t="shared" si="143"/>
        <v/>
      </c>
      <c r="K182" s="233" t="str">
        <f t="shared" si="144"/>
        <v/>
      </c>
      <c r="L182" s="237" t="str">
        <f t="shared" si="145"/>
        <v/>
      </c>
      <c r="M182" s="234" t="str">
        <f>IF(C182="","",VLOOKUP(C182,'Tabela Nutricional'!A:AD,10,0)*D182)</f>
        <v/>
      </c>
      <c r="N182" s="237" t="str">
        <f>IF(C182="","",VLOOKUP(C182,'Tabela Nutricional'!A:AD,11,0)*D182)</f>
        <v/>
      </c>
      <c r="O182" s="234" t="str">
        <f>IF(C182="","",VLOOKUP(C182,'Tabela Nutricional'!A:AD,12,0)*D182)</f>
        <v/>
      </c>
      <c r="P182" s="237" t="str">
        <f>IF(C182="","",VLOOKUP(C182,'Tabela Nutricional'!A:AD,13,0)*D182)</f>
        <v/>
      </c>
      <c r="Q182" s="234" t="str">
        <f>IF(C182="","",VLOOKUP(C182,'Tabela Nutricional'!A:AD,14,0)*D182)</f>
        <v/>
      </c>
      <c r="R182" s="237" t="str">
        <f>IF(C182="","",VLOOKUP(C182,'Tabela Nutricional'!A:AD,15,0)*D182)</f>
        <v/>
      </c>
      <c r="S182" s="234" t="str">
        <f>IF(C182="","",VLOOKUP(C182,'Tabela Nutricional'!A:AD,16,0)*D182)</f>
        <v/>
      </c>
      <c r="T182" s="237" t="str">
        <f>IF(C182="","",VLOOKUP(C182,'Tabela Nutricional'!A:AD,17,0)*D182)</f>
        <v/>
      </c>
      <c r="U182" s="234" t="str">
        <f>IF(C182="","",VLOOKUP(C182,'Tabela Nutricional'!A:AD,18,0)*D182)</f>
        <v/>
      </c>
      <c r="V182" s="237" t="str">
        <f>IF(C182="","",VLOOKUP(C182,'Tabela Nutricional'!A:AD,21,0)*D182)</f>
        <v/>
      </c>
      <c r="W182" s="234" t="str">
        <f>IF(C182="","",VLOOKUP(C182,'Tabela Nutricional'!A:AD,22,0)*D182)</f>
        <v/>
      </c>
      <c r="X182" s="237" t="str">
        <f>IF(C182="","",VLOOKUP(C182,'Tabela Nutricional'!A:AD,23,0)*D182)</f>
        <v/>
      </c>
      <c r="Y182" s="234" t="str">
        <f>IF(C182="","",VLOOKUP(C182,'Tabela Nutricional'!A:AD,24,0)*D182)</f>
        <v/>
      </c>
      <c r="Z182" s="237" t="str">
        <f>IF(C182="","",VLOOKUP(C182,'Tabela Nutricional'!A:AD,25,0)*D182)</f>
        <v/>
      </c>
      <c r="AA182" s="234" t="str">
        <f>IF(C182="","",VLOOKUP(C182,'Tabela Nutricional'!A:AD,26,0)*D182)</f>
        <v/>
      </c>
      <c r="AB182" s="237" t="str">
        <f>IF(C182="","",VLOOKUP(C182,'Tabela Nutricional'!A:AD,27,0)*D182)</f>
        <v/>
      </c>
      <c r="AC182" s="234" t="str">
        <f>IF(C182="","",VLOOKUP(C182,'Tabela Nutricional'!A:AD,28,0)*D182)</f>
        <v/>
      </c>
      <c r="AD182" s="237" t="str">
        <f>IF(C182="","",VLOOKUP(C182,'Tabela Nutricional'!A:AD,29,0)*D182)</f>
        <v/>
      </c>
      <c r="AE182" s="234" t="str">
        <f>IF(C182="","",VLOOKUP(C182,'Tabela Nutricional'!A:AD,30,0)*D182)</f>
        <v/>
      </c>
      <c r="AF182" s="214"/>
      <c r="AG182" s="94"/>
      <c r="AH182" s="108"/>
      <c r="AI182" s="108"/>
      <c r="AJ182" s="89"/>
      <c r="AK182" s="89"/>
      <c r="AL182" s="99"/>
      <c r="AM182" s="99"/>
      <c r="AN182" s="89"/>
      <c r="AO182" s="89"/>
      <c r="AP182" s="89"/>
      <c r="AQ182" s="99"/>
      <c r="AR182" s="382"/>
      <c r="AS182" s="382"/>
      <c r="AT182" s="382"/>
      <c r="AU182" s="396"/>
      <c r="AV182" s="89"/>
      <c r="AW182" s="89"/>
      <c r="AX182" s="89"/>
    </row>
    <row r="183" spans="1:50" ht="12.75" customHeight="1">
      <c r="A183" s="89"/>
      <c r="B183" s="215"/>
      <c r="C183" s="356"/>
      <c r="D183" s="236"/>
      <c r="E183" s="231" t="str">
        <f t="shared" si="138"/>
        <v/>
      </c>
      <c r="F183" s="238" t="str">
        <f t="shared" si="139"/>
        <v/>
      </c>
      <c r="G183" s="233" t="str">
        <f t="shared" si="140"/>
        <v/>
      </c>
      <c r="H183" s="238" t="str">
        <f t="shared" si="141"/>
        <v/>
      </c>
      <c r="I183" s="233" t="str">
        <f t="shared" si="142"/>
        <v/>
      </c>
      <c r="J183" s="238" t="str">
        <f t="shared" si="143"/>
        <v/>
      </c>
      <c r="K183" s="233" t="str">
        <f t="shared" si="144"/>
        <v/>
      </c>
      <c r="L183" s="237" t="str">
        <f t="shared" si="145"/>
        <v/>
      </c>
      <c r="M183" s="234" t="str">
        <f>IF(C183="","",VLOOKUP(C183,'Tabela Nutricional'!A:AD,10,0)*D183)</f>
        <v/>
      </c>
      <c r="N183" s="237" t="str">
        <f>IF(C183="","",VLOOKUP(C183,'Tabela Nutricional'!A:AD,11,0)*D183)</f>
        <v/>
      </c>
      <c r="O183" s="234" t="str">
        <f>IF(C183="","",VLOOKUP(C183,'Tabela Nutricional'!A:AD,12,0)*D183)</f>
        <v/>
      </c>
      <c r="P183" s="237" t="str">
        <f>IF(C183="","",VLOOKUP(C183,'Tabela Nutricional'!A:AD,13,0)*D183)</f>
        <v/>
      </c>
      <c r="Q183" s="234" t="str">
        <f>IF(C183="","",VLOOKUP(C183,'Tabela Nutricional'!A:AD,14,0)*D183)</f>
        <v/>
      </c>
      <c r="R183" s="237" t="str">
        <f>IF(C183="","",VLOOKUP(C183,'Tabela Nutricional'!A:AD,15,0)*D183)</f>
        <v/>
      </c>
      <c r="S183" s="234" t="str">
        <f>IF(C183="","",VLOOKUP(C183,'Tabela Nutricional'!A:AD,16,0)*D183)</f>
        <v/>
      </c>
      <c r="T183" s="237" t="str">
        <f>IF(C183="","",VLOOKUP(C183,'Tabela Nutricional'!A:AD,17,0)*D183)</f>
        <v/>
      </c>
      <c r="U183" s="234" t="str">
        <f>IF(C183="","",VLOOKUP(C183,'Tabela Nutricional'!A:AD,18,0)*D183)</f>
        <v/>
      </c>
      <c r="V183" s="237" t="str">
        <f>IF(C183="","",VLOOKUP(C183,'Tabela Nutricional'!A:AD,21,0)*D183)</f>
        <v/>
      </c>
      <c r="W183" s="234" t="str">
        <f>IF(C183="","",VLOOKUP(C183,'Tabela Nutricional'!A:AD,22,0)*D183)</f>
        <v/>
      </c>
      <c r="X183" s="237" t="str">
        <f>IF(C183="","",VLOOKUP(C183,'Tabela Nutricional'!A:AD,23,0)*D183)</f>
        <v/>
      </c>
      <c r="Y183" s="234" t="str">
        <f>IF(C183="","",VLOOKUP(C183,'Tabela Nutricional'!A:AD,24,0)*D183)</f>
        <v/>
      </c>
      <c r="Z183" s="237" t="str">
        <f>IF(C183="","",VLOOKUP(C183,'Tabela Nutricional'!A:AD,25,0)*D183)</f>
        <v/>
      </c>
      <c r="AA183" s="234" t="str">
        <f>IF(C183="","",VLOOKUP(C183,'Tabela Nutricional'!A:AD,26,0)*D183)</f>
        <v/>
      </c>
      <c r="AB183" s="237" t="str">
        <f>IF(C183="","",VLOOKUP(C183,'Tabela Nutricional'!A:AD,27,0)*D183)</f>
        <v/>
      </c>
      <c r="AC183" s="234" t="str">
        <f>IF(C183="","",VLOOKUP(C183,'Tabela Nutricional'!A:AD,28,0)*D183)</f>
        <v/>
      </c>
      <c r="AD183" s="237" t="str">
        <f>IF(C183="","",VLOOKUP(C183,'Tabela Nutricional'!A:AD,29,0)*D183)</f>
        <v/>
      </c>
      <c r="AE183" s="234" t="str">
        <f>IF(C183="","",VLOOKUP(C183,'Tabela Nutricional'!A:AD,30,0)*D183)</f>
        <v/>
      </c>
      <c r="AF183" s="215"/>
      <c r="AG183" s="94"/>
      <c r="AH183" s="108"/>
      <c r="AI183" s="108"/>
      <c r="AJ183" s="89"/>
      <c r="AK183" s="89"/>
      <c r="AL183" s="99"/>
      <c r="AM183" s="99"/>
      <c r="AN183" s="89"/>
      <c r="AO183" s="89"/>
      <c r="AP183" s="89"/>
      <c r="AQ183" s="99"/>
      <c r="AR183" s="382"/>
      <c r="AS183" s="382"/>
      <c r="AT183" s="382"/>
      <c r="AU183" s="396"/>
      <c r="AV183" s="89"/>
      <c r="AW183" s="89"/>
      <c r="AX183" s="89"/>
    </row>
    <row r="184" spans="1:50" ht="12.75" customHeight="1">
      <c r="A184" s="89"/>
      <c r="B184" s="215"/>
      <c r="C184" s="356"/>
      <c r="D184" s="236"/>
      <c r="E184" s="231" t="str">
        <f t="shared" si="138"/>
        <v/>
      </c>
      <c r="F184" s="238" t="str">
        <f t="shared" si="139"/>
        <v/>
      </c>
      <c r="G184" s="233" t="str">
        <f t="shared" si="140"/>
        <v/>
      </c>
      <c r="H184" s="238" t="str">
        <f t="shared" si="141"/>
        <v/>
      </c>
      <c r="I184" s="233" t="str">
        <f t="shared" si="142"/>
        <v/>
      </c>
      <c r="J184" s="238" t="str">
        <f t="shared" si="143"/>
        <v/>
      </c>
      <c r="K184" s="233" t="str">
        <f t="shared" si="144"/>
        <v/>
      </c>
      <c r="L184" s="237" t="str">
        <f t="shared" si="145"/>
        <v/>
      </c>
      <c r="M184" s="234" t="str">
        <f>IF(C184="","",VLOOKUP(C184,'Tabela Nutricional'!A:AD,10,0)*D184)</f>
        <v/>
      </c>
      <c r="N184" s="237" t="str">
        <f>IF(C184="","",VLOOKUP(C184,'Tabela Nutricional'!A:AD,11,0)*D184)</f>
        <v/>
      </c>
      <c r="O184" s="234" t="str">
        <f>IF(C184="","",VLOOKUP(C184,'Tabela Nutricional'!A:AD,12,0)*D184)</f>
        <v/>
      </c>
      <c r="P184" s="237" t="str">
        <f>IF(C184="","",VLOOKUP(C184,'Tabela Nutricional'!A:AD,13,0)*D184)</f>
        <v/>
      </c>
      <c r="Q184" s="234" t="str">
        <f>IF(C184="","",VLOOKUP(C184,'Tabela Nutricional'!A:AD,14,0)*D184)</f>
        <v/>
      </c>
      <c r="R184" s="237" t="str">
        <f>IF(C184="","",VLOOKUP(C184,'Tabela Nutricional'!A:AD,15,0)*D184)</f>
        <v/>
      </c>
      <c r="S184" s="234" t="str">
        <f>IF(C184="","",VLOOKUP(C184,'Tabela Nutricional'!A:AD,16,0)*D184)</f>
        <v/>
      </c>
      <c r="T184" s="237" t="str">
        <f>IF(C184="","",VLOOKUP(C184,'Tabela Nutricional'!A:AD,17,0)*D184)</f>
        <v/>
      </c>
      <c r="U184" s="234" t="str">
        <f>IF(C184="","",VLOOKUP(C184,'Tabela Nutricional'!A:AD,18,0)*D184)</f>
        <v/>
      </c>
      <c r="V184" s="237" t="str">
        <f>IF(C184="","",VLOOKUP(C184,'Tabela Nutricional'!A:AD,21,0)*D184)</f>
        <v/>
      </c>
      <c r="W184" s="234" t="str">
        <f>IF(C184="","",VLOOKUP(C184,'Tabela Nutricional'!A:AD,22,0)*D184)</f>
        <v/>
      </c>
      <c r="X184" s="237" t="str">
        <f>IF(C184="","",VLOOKUP(C184,'Tabela Nutricional'!A:AD,23,0)*D184)</f>
        <v/>
      </c>
      <c r="Y184" s="234" t="str">
        <f>IF(C184="","",VLOOKUP(C184,'Tabela Nutricional'!A:AD,24,0)*D184)</f>
        <v/>
      </c>
      <c r="Z184" s="237" t="str">
        <f>IF(C184="","",VLOOKUP(C184,'Tabela Nutricional'!A:AD,25,0)*D184)</f>
        <v/>
      </c>
      <c r="AA184" s="234" t="str">
        <f>IF(C184="","",VLOOKUP(C184,'Tabela Nutricional'!A:AD,26,0)*D184)</f>
        <v/>
      </c>
      <c r="AB184" s="237" t="str">
        <f>IF(C184="","",VLOOKUP(C184,'Tabela Nutricional'!A:AD,27,0)*D184)</f>
        <v/>
      </c>
      <c r="AC184" s="234" t="str">
        <f>IF(C184="","",VLOOKUP(C184,'Tabela Nutricional'!A:AD,28,0)*D184)</f>
        <v/>
      </c>
      <c r="AD184" s="237" t="str">
        <f>IF(C184="","",VLOOKUP(C184,'Tabela Nutricional'!A:AD,29,0)*D184)</f>
        <v/>
      </c>
      <c r="AE184" s="234" t="str">
        <f>IF(C184="","",VLOOKUP(C184,'Tabela Nutricional'!A:AD,30,0)*D184)</f>
        <v/>
      </c>
      <c r="AF184" s="215"/>
      <c r="AG184" s="94"/>
      <c r="AH184" s="108"/>
      <c r="AI184" s="108"/>
      <c r="AJ184" s="89"/>
      <c r="AK184" s="89"/>
      <c r="AL184" s="99"/>
      <c r="AM184" s="99"/>
      <c r="AN184" s="89"/>
      <c r="AO184" s="89"/>
      <c r="AP184" s="89"/>
      <c r="AQ184" s="99"/>
      <c r="AR184" s="382"/>
      <c r="AS184" s="382"/>
      <c r="AT184" s="382"/>
      <c r="AU184" s="396"/>
      <c r="AV184" s="89"/>
      <c r="AW184" s="89"/>
      <c r="AX184" s="89"/>
    </row>
    <row r="185" spans="1:50" ht="12.75" customHeight="1">
      <c r="A185" s="89"/>
      <c r="B185" s="215"/>
      <c r="C185" s="356"/>
      <c r="D185" s="236"/>
      <c r="E185" s="231" t="str">
        <f t="shared" si="138"/>
        <v/>
      </c>
      <c r="F185" s="238" t="str">
        <f t="shared" si="139"/>
        <v/>
      </c>
      <c r="G185" s="233" t="str">
        <f t="shared" si="140"/>
        <v/>
      </c>
      <c r="H185" s="238" t="str">
        <f t="shared" si="141"/>
        <v/>
      </c>
      <c r="I185" s="233" t="str">
        <f t="shared" si="142"/>
        <v/>
      </c>
      <c r="J185" s="238" t="str">
        <f t="shared" si="143"/>
        <v/>
      </c>
      <c r="K185" s="233" t="str">
        <f t="shared" si="144"/>
        <v/>
      </c>
      <c r="L185" s="237" t="str">
        <f t="shared" si="145"/>
        <v/>
      </c>
      <c r="M185" s="234" t="str">
        <f>IF(C185="","",VLOOKUP(C185,'Tabela Nutricional'!A:AD,10,0)*D185)</f>
        <v/>
      </c>
      <c r="N185" s="237" t="str">
        <f>IF(C185="","",VLOOKUP(C185,'Tabela Nutricional'!A:AD,11,0)*D185)</f>
        <v/>
      </c>
      <c r="O185" s="234" t="str">
        <f>IF(C185="","",VLOOKUP(C185,'Tabela Nutricional'!A:AD,12,0)*D185)</f>
        <v/>
      </c>
      <c r="P185" s="237" t="str">
        <f>IF(C185="","",VLOOKUP(C185,'Tabela Nutricional'!A:AD,13,0)*D185)</f>
        <v/>
      </c>
      <c r="Q185" s="234" t="str">
        <f>IF(C185="","",VLOOKUP(C185,'Tabela Nutricional'!A:AD,14,0)*D185)</f>
        <v/>
      </c>
      <c r="R185" s="237" t="str">
        <f>IF(C185="","",VLOOKUP(C185,'Tabela Nutricional'!A:AD,15,0)*D185)</f>
        <v/>
      </c>
      <c r="S185" s="234" t="str">
        <f>IF(C185="","",VLOOKUP(C185,'Tabela Nutricional'!A:AD,16,0)*D185)</f>
        <v/>
      </c>
      <c r="T185" s="237" t="str">
        <f>IF(C185="","",VLOOKUP(C185,'Tabela Nutricional'!A:AD,17,0)*D185)</f>
        <v/>
      </c>
      <c r="U185" s="234" t="str">
        <f>IF(C185="","",VLOOKUP(C185,'Tabela Nutricional'!A:AD,18,0)*D185)</f>
        <v/>
      </c>
      <c r="V185" s="237" t="str">
        <f>IF(C185="","",VLOOKUP(C185,'Tabela Nutricional'!A:AD,21,0)*D185)</f>
        <v/>
      </c>
      <c r="W185" s="234" t="str">
        <f>IF(C185="","",VLOOKUP(C185,'Tabela Nutricional'!A:AD,22,0)*D185)</f>
        <v/>
      </c>
      <c r="X185" s="237" t="str">
        <f>IF(C185="","",VLOOKUP(C185,'Tabela Nutricional'!A:AD,23,0)*D185)</f>
        <v/>
      </c>
      <c r="Y185" s="234" t="str">
        <f>IF(C185="","",VLOOKUP(C185,'Tabela Nutricional'!A:AD,24,0)*D185)</f>
        <v/>
      </c>
      <c r="Z185" s="237" t="str">
        <f>IF(C185="","",VLOOKUP(C185,'Tabela Nutricional'!A:AD,25,0)*D185)</f>
        <v/>
      </c>
      <c r="AA185" s="234" t="str">
        <f>IF(C185="","",VLOOKUP(C185,'Tabela Nutricional'!A:AD,26,0)*D185)</f>
        <v/>
      </c>
      <c r="AB185" s="237" t="str">
        <f>IF(C185="","",VLOOKUP(C185,'Tabela Nutricional'!A:AD,27,0)*D185)</f>
        <v/>
      </c>
      <c r="AC185" s="234" t="str">
        <f>IF(C185="","",VLOOKUP(C185,'Tabela Nutricional'!A:AD,28,0)*D185)</f>
        <v/>
      </c>
      <c r="AD185" s="237" t="str">
        <f>IF(C185="","",VLOOKUP(C185,'Tabela Nutricional'!A:AD,29,0)*D185)</f>
        <v/>
      </c>
      <c r="AE185" s="234" t="str">
        <f>IF(C185="","",VLOOKUP(C185,'Tabela Nutricional'!A:AD,30,0)*D185)</f>
        <v/>
      </c>
      <c r="AF185" s="215"/>
      <c r="AG185" s="94"/>
      <c r="AH185" s="108"/>
      <c r="AI185" s="108"/>
      <c r="AJ185" s="89"/>
      <c r="AK185" s="89"/>
      <c r="AL185" s="99"/>
      <c r="AM185" s="99"/>
      <c r="AN185" s="89"/>
      <c r="AO185" s="89"/>
      <c r="AP185" s="89"/>
      <c r="AQ185" s="99"/>
      <c r="AR185" s="382"/>
      <c r="AS185" s="382"/>
      <c r="AT185" s="382"/>
      <c r="AU185" s="396"/>
      <c r="AV185" s="89"/>
      <c r="AW185" s="89"/>
      <c r="AX185" s="89"/>
    </row>
    <row r="186" spans="1:50" ht="12.75" customHeight="1">
      <c r="A186" s="89"/>
      <c r="B186" s="214"/>
      <c r="C186" s="356"/>
      <c r="D186" s="236"/>
      <c r="E186" s="231" t="str">
        <f t="shared" si="138"/>
        <v/>
      </c>
      <c r="F186" s="238" t="str">
        <f t="shared" si="139"/>
        <v/>
      </c>
      <c r="G186" s="233" t="str">
        <f t="shared" si="140"/>
        <v/>
      </c>
      <c r="H186" s="238" t="str">
        <f t="shared" si="141"/>
        <v/>
      </c>
      <c r="I186" s="233" t="str">
        <f t="shared" si="142"/>
        <v/>
      </c>
      <c r="J186" s="238" t="str">
        <f t="shared" si="143"/>
        <v/>
      </c>
      <c r="K186" s="233" t="str">
        <f t="shared" si="144"/>
        <v/>
      </c>
      <c r="L186" s="237" t="str">
        <f t="shared" si="145"/>
        <v/>
      </c>
      <c r="M186" s="234" t="str">
        <f>IF(C186="","",VLOOKUP(C186,'Tabela Nutricional'!A:AD,10,0)*D186)</f>
        <v/>
      </c>
      <c r="N186" s="237" t="str">
        <f>IF(C186="","",VLOOKUP(C186,'Tabela Nutricional'!A:AD,11,0)*D186)</f>
        <v/>
      </c>
      <c r="O186" s="234" t="str">
        <f>IF(C186="","",VLOOKUP(C186,'Tabela Nutricional'!A:AD,12,0)*D186)</f>
        <v/>
      </c>
      <c r="P186" s="237" t="str">
        <f>IF(C186="","",VLOOKUP(C186,'Tabela Nutricional'!A:AD,13,0)*D186)</f>
        <v/>
      </c>
      <c r="Q186" s="234" t="str">
        <f>IF(C186="","",VLOOKUP(C186,'Tabela Nutricional'!A:AD,14,0)*D186)</f>
        <v/>
      </c>
      <c r="R186" s="237" t="str">
        <f>IF(C186="","",VLOOKUP(C186,'Tabela Nutricional'!A:AD,15,0)*D186)</f>
        <v/>
      </c>
      <c r="S186" s="234" t="str">
        <f>IF(C186="","",VLOOKUP(C186,'Tabela Nutricional'!A:AD,16,0)*D186)</f>
        <v/>
      </c>
      <c r="T186" s="237" t="str">
        <f>IF(C186="","",VLOOKUP(C186,'Tabela Nutricional'!A:AD,17,0)*D186)</f>
        <v/>
      </c>
      <c r="U186" s="234" t="str">
        <f>IF(C186="","",VLOOKUP(C186,'Tabela Nutricional'!A:AD,18,0)*D186)</f>
        <v/>
      </c>
      <c r="V186" s="237" t="str">
        <f>IF(C186="","",VLOOKUP(C186,'Tabela Nutricional'!A:AD,21,0)*D186)</f>
        <v/>
      </c>
      <c r="W186" s="234" t="str">
        <f>IF(C186="","",VLOOKUP(C186,'Tabela Nutricional'!A:AD,22,0)*D186)</f>
        <v/>
      </c>
      <c r="X186" s="237" t="str">
        <f>IF(C186="","",VLOOKUP(C186,'Tabela Nutricional'!A:AD,23,0)*D186)</f>
        <v/>
      </c>
      <c r="Y186" s="234" t="str">
        <f>IF(C186="","",VLOOKUP(C186,'Tabela Nutricional'!A:AD,24,0)*D186)</f>
        <v/>
      </c>
      <c r="Z186" s="237" t="str">
        <f>IF(C186="","",VLOOKUP(C186,'Tabela Nutricional'!A:AD,25,0)*D186)</f>
        <v/>
      </c>
      <c r="AA186" s="234" t="str">
        <f>IF(C186="","",VLOOKUP(C186,'Tabela Nutricional'!A:AD,26,0)*D186)</f>
        <v/>
      </c>
      <c r="AB186" s="237" t="str">
        <f>IF(C186="","",VLOOKUP(C186,'Tabela Nutricional'!A:AD,27,0)*D186)</f>
        <v/>
      </c>
      <c r="AC186" s="234" t="str">
        <f>IF(C186="","",VLOOKUP(C186,'Tabela Nutricional'!A:AD,28,0)*D186)</f>
        <v/>
      </c>
      <c r="AD186" s="237" t="str">
        <f>IF(C186="","",VLOOKUP(C186,'Tabela Nutricional'!A:AD,29,0)*D186)</f>
        <v/>
      </c>
      <c r="AE186" s="234" t="str">
        <f>IF(C186="","",VLOOKUP(C186,'Tabela Nutricional'!A:AD,30,0)*D186)</f>
        <v/>
      </c>
      <c r="AF186" s="214"/>
      <c r="AG186" s="94"/>
      <c r="AH186" s="108"/>
      <c r="AI186" s="108"/>
      <c r="AJ186" s="89"/>
      <c r="AK186" s="89"/>
      <c r="AL186" s="99"/>
      <c r="AM186" s="99"/>
      <c r="AN186" s="89"/>
      <c r="AO186" s="89"/>
      <c r="AP186" s="89"/>
      <c r="AQ186" s="99"/>
      <c r="AR186" s="382"/>
      <c r="AS186" s="382"/>
      <c r="AT186" s="382"/>
      <c r="AU186" s="396"/>
      <c r="AV186" s="89"/>
      <c r="AW186" s="89"/>
      <c r="AX186" s="89"/>
    </row>
    <row r="187" spans="1:50" ht="12.75" customHeight="1">
      <c r="A187" s="89"/>
      <c r="B187" s="214"/>
      <c r="C187" s="356"/>
      <c r="D187" s="236"/>
      <c r="E187" s="231" t="str">
        <f t="shared" si="138"/>
        <v/>
      </c>
      <c r="F187" s="238" t="str">
        <f t="shared" si="139"/>
        <v/>
      </c>
      <c r="G187" s="233" t="str">
        <f t="shared" si="140"/>
        <v/>
      </c>
      <c r="H187" s="238" t="str">
        <f t="shared" si="141"/>
        <v/>
      </c>
      <c r="I187" s="233" t="str">
        <f t="shared" si="142"/>
        <v/>
      </c>
      <c r="J187" s="238" t="str">
        <f t="shared" si="143"/>
        <v/>
      </c>
      <c r="K187" s="233" t="str">
        <f t="shared" si="144"/>
        <v/>
      </c>
      <c r="L187" s="237" t="str">
        <f t="shared" si="145"/>
        <v/>
      </c>
      <c r="M187" s="234" t="str">
        <f>IF(C187="","",VLOOKUP(C187,'Tabela Nutricional'!A:AD,10,0)*D187)</f>
        <v/>
      </c>
      <c r="N187" s="237" t="str">
        <f>IF(C187="","",VLOOKUP(C187,'Tabela Nutricional'!A:AD,11,0)*D187)</f>
        <v/>
      </c>
      <c r="O187" s="234" t="str">
        <f>IF(C187="","",VLOOKUP(C187,'Tabela Nutricional'!A:AD,12,0)*D187)</f>
        <v/>
      </c>
      <c r="P187" s="237" t="str">
        <f>IF(C187="","",VLOOKUP(C187,'Tabela Nutricional'!A:AD,13,0)*D187)</f>
        <v/>
      </c>
      <c r="Q187" s="234" t="str">
        <f>IF(C187="","",VLOOKUP(C187,'Tabela Nutricional'!A:AD,14,0)*D187)</f>
        <v/>
      </c>
      <c r="R187" s="237" t="str">
        <f>IF(C187="","",VLOOKUP(C187,'Tabela Nutricional'!A:AD,15,0)*D187)</f>
        <v/>
      </c>
      <c r="S187" s="234" t="str">
        <f>IF(C187="","",VLOOKUP(C187,'Tabela Nutricional'!A:AD,16,0)*D187)</f>
        <v/>
      </c>
      <c r="T187" s="237" t="str">
        <f>IF(C187="","",VLOOKUP(C187,'Tabela Nutricional'!A:AD,17,0)*D187)</f>
        <v/>
      </c>
      <c r="U187" s="234" t="str">
        <f>IF(C187="","",VLOOKUP(C187,'Tabela Nutricional'!A:AD,18,0)*D187)</f>
        <v/>
      </c>
      <c r="V187" s="237" t="str">
        <f>IF(C187="","",VLOOKUP(C187,'Tabela Nutricional'!A:AD,21,0)*D187)</f>
        <v/>
      </c>
      <c r="W187" s="234" t="str">
        <f>IF(C187="","",VLOOKUP(C187,'Tabela Nutricional'!A:AD,22,0)*D187)</f>
        <v/>
      </c>
      <c r="X187" s="237" t="str">
        <f>IF(C187="","",VLOOKUP(C187,'Tabela Nutricional'!A:AD,23,0)*D187)</f>
        <v/>
      </c>
      <c r="Y187" s="234" t="str">
        <f>IF(C187="","",VLOOKUP(C187,'Tabela Nutricional'!A:AD,24,0)*D187)</f>
        <v/>
      </c>
      <c r="Z187" s="237" t="str">
        <f>IF(C187="","",VLOOKUP(C187,'Tabela Nutricional'!A:AD,25,0)*D187)</f>
        <v/>
      </c>
      <c r="AA187" s="234" t="str">
        <f>IF(C187="","",VLOOKUP(C187,'Tabela Nutricional'!A:AD,26,0)*D187)</f>
        <v/>
      </c>
      <c r="AB187" s="237" t="str">
        <f>IF(C187="","",VLOOKUP(C187,'Tabela Nutricional'!A:AD,27,0)*D187)</f>
        <v/>
      </c>
      <c r="AC187" s="234" t="str">
        <f>IF(C187="","",VLOOKUP(C187,'Tabela Nutricional'!A:AD,28,0)*D187)</f>
        <v/>
      </c>
      <c r="AD187" s="237" t="str">
        <f>IF(C187="","",VLOOKUP(C187,'Tabela Nutricional'!A:AD,29,0)*D187)</f>
        <v/>
      </c>
      <c r="AE187" s="234" t="str">
        <f>IF(C187="","",VLOOKUP(C187,'Tabela Nutricional'!A:AD,30,0)*D187)</f>
        <v/>
      </c>
      <c r="AF187" s="214"/>
      <c r="AG187" s="90"/>
      <c r="AH187" s="108"/>
      <c r="AI187" s="108"/>
      <c r="AJ187" s="89"/>
      <c r="AK187" s="89"/>
      <c r="AL187" s="99"/>
      <c r="AM187" s="99"/>
      <c r="AN187" s="89"/>
      <c r="AO187" s="89"/>
      <c r="AP187" s="89"/>
      <c r="AQ187" s="99"/>
      <c r="AR187" s="382"/>
      <c r="AS187" s="382"/>
      <c r="AT187" s="382"/>
      <c r="AU187" s="396"/>
      <c r="AV187" s="89"/>
      <c r="AW187" s="89"/>
      <c r="AX187" s="89"/>
    </row>
    <row r="188" spans="1:50" ht="12.75" customHeight="1">
      <c r="A188" s="90"/>
      <c r="B188" s="214"/>
      <c r="C188" s="356"/>
      <c r="D188" s="236"/>
      <c r="E188" s="231" t="str">
        <f t="shared" si="138"/>
        <v/>
      </c>
      <c r="F188" s="238" t="str">
        <f t="shared" si="139"/>
        <v/>
      </c>
      <c r="G188" s="233" t="str">
        <f t="shared" si="140"/>
        <v/>
      </c>
      <c r="H188" s="238" t="str">
        <f t="shared" si="141"/>
        <v/>
      </c>
      <c r="I188" s="233" t="str">
        <f t="shared" si="142"/>
        <v/>
      </c>
      <c r="J188" s="238" t="str">
        <f t="shared" si="143"/>
        <v/>
      </c>
      <c r="K188" s="233" t="str">
        <f t="shared" si="144"/>
        <v/>
      </c>
      <c r="L188" s="237" t="str">
        <f t="shared" si="145"/>
        <v/>
      </c>
      <c r="M188" s="234" t="str">
        <f>IF(C188="","",VLOOKUP(C188,'Tabela Nutricional'!A:AD,10,0)*D188)</f>
        <v/>
      </c>
      <c r="N188" s="237" t="str">
        <f>IF(C188="","",VLOOKUP(C188,'Tabela Nutricional'!A:AD,11,0)*D188)</f>
        <v/>
      </c>
      <c r="O188" s="234" t="str">
        <f>IF(C188="","",VLOOKUP(C188,'Tabela Nutricional'!A:AD,12,0)*D188)</f>
        <v/>
      </c>
      <c r="P188" s="237" t="str">
        <f>IF(C188="","",VLOOKUP(C188,'Tabela Nutricional'!A:AD,13,0)*D188)</f>
        <v/>
      </c>
      <c r="Q188" s="234" t="str">
        <f>IF(C188="","",VLOOKUP(C188,'Tabela Nutricional'!A:AD,14,0)*D188)</f>
        <v/>
      </c>
      <c r="R188" s="237" t="str">
        <f>IF(C188="","",VLOOKUP(C188,'Tabela Nutricional'!A:AD,15,0)*D188)</f>
        <v/>
      </c>
      <c r="S188" s="234" t="str">
        <f>IF(C188="","",VLOOKUP(C188,'Tabela Nutricional'!A:AD,16,0)*D188)</f>
        <v/>
      </c>
      <c r="T188" s="237" t="str">
        <f>IF(C188="","",VLOOKUP(C188,'Tabela Nutricional'!A:AD,17,0)*D188)</f>
        <v/>
      </c>
      <c r="U188" s="234" t="str">
        <f>IF(C188="","",VLOOKUP(C188,'Tabela Nutricional'!A:AD,18,0)*D188)</f>
        <v/>
      </c>
      <c r="V188" s="237" t="str">
        <f>IF(C188="","",VLOOKUP(C188,'Tabela Nutricional'!A:AD,21,0)*D188)</f>
        <v/>
      </c>
      <c r="W188" s="234" t="str">
        <f>IF(C188="","",VLOOKUP(C188,'Tabela Nutricional'!A:AD,22,0)*D188)</f>
        <v/>
      </c>
      <c r="X188" s="237" t="str">
        <f>IF(C188="","",VLOOKUP(C188,'Tabela Nutricional'!A:AD,23,0)*D188)</f>
        <v/>
      </c>
      <c r="Y188" s="234" t="str">
        <f>IF(C188="","",VLOOKUP(C188,'Tabela Nutricional'!A:AD,24,0)*D188)</f>
        <v/>
      </c>
      <c r="Z188" s="237" t="str">
        <f>IF(C188="","",VLOOKUP(C188,'Tabela Nutricional'!A:AD,25,0)*D188)</f>
        <v/>
      </c>
      <c r="AA188" s="234" t="str">
        <f>IF(C188="","",VLOOKUP(C188,'Tabela Nutricional'!A:AD,26,0)*D188)</f>
        <v/>
      </c>
      <c r="AB188" s="237" t="str">
        <f>IF(C188="","",VLOOKUP(C188,'Tabela Nutricional'!A:AD,27,0)*D188)</f>
        <v/>
      </c>
      <c r="AC188" s="234" t="str">
        <f>IF(C188="","",VLOOKUP(C188,'Tabela Nutricional'!A:AD,28,0)*D188)</f>
        <v/>
      </c>
      <c r="AD188" s="237" t="str">
        <f>IF(C188="","",VLOOKUP(C188,'Tabela Nutricional'!A:AD,29,0)*D188)</f>
        <v/>
      </c>
      <c r="AE188" s="234" t="str">
        <f>IF(C188="","",VLOOKUP(C188,'Tabela Nutricional'!A:AD,30,0)*D188)</f>
        <v/>
      </c>
      <c r="AF188" s="214"/>
      <c r="AG188" s="92"/>
      <c r="AH188" s="108"/>
      <c r="AI188" s="108"/>
      <c r="AJ188" s="89"/>
      <c r="AK188" s="89"/>
      <c r="AL188" s="99"/>
      <c r="AM188" s="99"/>
      <c r="AN188" s="89"/>
      <c r="AO188" s="89"/>
      <c r="AP188" s="89"/>
      <c r="AQ188" s="99"/>
      <c r="AR188" s="382"/>
      <c r="AS188" s="382"/>
      <c r="AT188" s="382"/>
      <c r="AU188" s="396"/>
      <c r="AV188" s="89"/>
      <c r="AW188" s="89"/>
      <c r="AX188" s="89"/>
    </row>
    <row r="189" spans="1:50" ht="12.75" customHeight="1">
      <c r="A189" s="90"/>
      <c r="B189" s="214"/>
      <c r="C189" s="375"/>
      <c r="D189" s="236"/>
      <c r="E189" s="231" t="str">
        <f t="shared" si="138"/>
        <v/>
      </c>
      <c r="F189" s="238" t="str">
        <f t="shared" si="139"/>
        <v/>
      </c>
      <c r="G189" s="233" t="str">
        <f t="shared" si="140"/>
        <v/>
      </c>
      <c r="H189" s="238" t="str">
        <f t="shared" si="141"/>
        <v/>
      </c>
      <c r="I189" s="233" t="str">
        <f t="shared" si="142"/>
        <v/>
      </c>
      <c r="J189" s="238" t="str">
        <f t="shared" si="143"/>
        <v/>
      </c>
      <c r="K189" s="233" t="str">
        <f t="shared" si="144"/>
        <v/>
      </c>
      <c r="L189" s="237" t="str">
        <f t="shared" si="145"/>
        <v/>
      </c>
      <c r="M189" s="234" t="str">
        <f>IF(C189="","",VLOOKUP(C189,'Tabela Nutricional'!A:AD,10,0)*D189)</f>
        <v/>
      </c>
      <c r="N189" s="237" t="str">
        <f>IF(C189="","",VLOOKUP(C189,'Tabela Nutricional'!A:AD,11,0)*D189)</f>
        <v/>
      </c>
      <c r="O189" s="234" t="str">
        <f>IF(C189="","",VLOOKUP(C189,'Tabela Nutricional'!A:AD,12,0)*D189)</f>
        <v/>
      </c>
      <c r="P189" s="237" t="str">
        <f>IF(C189="","",VLOOKUP(C189,'Tabela Nutricional'!A:AD,13,0)*D189)</f>
        <v/>
      </c>
      <c r="Q189" s="234" t="str">
        <f>IF(C189="","",VLOOKUP(C189,'Tabela Nutricional'!A:AD,14,0)*D189)</f>
        <v/>
      </c>
      <c r="R189" s="237" t="str">
        <f>IF(C189="","",VLOOKUP(C189,'Tabela Nutricional'!A:AD,15,0)*D189)</f>
        <v/>
      </c>
      <c r="S189" s="234" t="str">
        <f>IF(C189="","",VLOOKUP(C189,'Tabela Nutricional'!A:AD,16,0)*D189)</f>
        <v/>
      </c>
      <c r="T189" s="237" t="str">
        <f>IF(C189="","",VLOOKUP(C189,'Tabela Nutricional'!A:AD,17,0)*D189)</f>
        <v/>
      </c>
      <c r="U189" s="234" t="str">
        <f>IF(C189="","",VLOOKUP(C189,'Tabela Nutricional'!A:AD,18,0)*D189)</f>
        <v/>
      </c>
      <c r="V189" s="237" t="str">
        <f>IF(C189="","",VLOOKUP(C189,'Tabela Nutricional'!A:AD,21,0)*D189)</f>
        <v/>
      </c>
      <c r="W189" s="234" t="str">
        <f>IF(C189="","",VLOOKUP(C189,'Tabela Nutricional'!A:AD,22,0)*D189)</f>
        <v/>
      </c>
      <c r="X189" s="237" t="str">
        <f>IF(C189="","",VLOOKUP(C189,'Tabela Nutricional'!A:AD,23,0)*D189)</f>
        <v/>
      </c>
      <c r="Y189" s="234" t="str">
        <f>IF(C189="","",VLOOKUP(C189,'Tabela Nutricional'!A:AD,24,0)*D189)</f>
        <v/>
      </c>
      <c r="Z189" s="237" t="str">
        <f>IF(C189="","",VLOOKUP(C189,'Tabela Nutricional'!A:AD,25,0)*D189)</f>
        <v/>
      </c>
      <c r="AA189" s="234" t="str">
        <f>IF(C189="","",VLOOKUP(C189,'Tabela Nutricional'!A:AD,26,0)*D189)</f>
        <v/>
      </c>
      <c r="AB189" s="237" t="str">
        <f>IF(C189="","",VLOOKUP(C189,'Tabela Nutricional'!A:AD,27,0)*D189)</f>
        <v/>
      </c>
      <c r="AC189" s="234" t="str">
        <f>IF(C189="","",VLOOKUP(C189,'Tabela Nutricional'!A:AD,28,0)*D189)</f>
        <v/>
      </c>
      <c r="AD189" s="237" t="str">
        <f>IF(C189="","",VLOOKUP(C189,'Tabela Nutricional'!A:AD,29,0)*D189)</f>
        <v/>
      </c>
      <c r="AE189" s="234" t="str">
        <f>IF(C189="","",VLOOKUP(C189,'Tabela Nutricional'!A:AD,30,0)*D189)</f>
        <v/>
      </c>
      <c r="AF189" s="214"/>
      <c r="AG189" s="91"/>
      <c r="AH189" s="108"/>
      <c r="AI189" s="108"/>
      <c r="AJ189" s="89"/>
      <c r="AK189" s="89"/>
      <c r="AL189" s="99"/>
      <c r="AM189" s="99"/>
      <c r="AN189" s="89"/>
      <c r="AO189" s="89"/>
      <c r="AP189" s="89"/>
      <c r="AQ189" s="99"/>
      <c r="AR189" s="382"/>
      <c r="AS189" s="382"/>
      <c r="AT189" s="382"/>
      <c r="AU189" s="396"/>
      <c r="AV189" s="89"/>
      <c r="AW189" s="89"/>
      <c r="AX189" s="89"/>
    </row>
    <row r="190" spans="1:50" ht="12.75" customHeight="1">
      <c r="A190" s="90"/>
      <c r="B190" s="214"/>
      <c r="C190" s="376" t="s">
        <v>27</v>
      </c>
      <c r="D190" s="216"/>
      <c r="E190" s="217" t="s">
        <v>29</v>
      </c>
      <c r="F190" s="218">
        <f t="shared" ref="F190:AE190" si="146">SUM(F180:F189)</f>
        <v>0</v>
      </c>
      <c r="G190" s="219">
        <f t="shared" si="146"/>
        <v>0</v>
      </c>
      <c r="H190" s="220">
        <f t="shared" si="146"/>
        <v>0</v>
      </c>
      <c r="I190" s="221">
        <f t="shared" si="146"/>
        <v>0</v>
      </c>
      <c r="J190" s="222">
        <f t="shared" si="146"/>
        <v>0</v>
      </c>
      <c r="K190" s="223">
        <f t="shared" si="146"/>
        <v>0</v>
      </c>
      <c r="L190" s="224">
        <f t="shared" si="146"/>
        <v>0</v>
      </c>
      <c r="M190" s="225">
        <f t="shared" si="146"/>
        <v>0</v>
      </c>
      <c r="N190" s="225">
        <f t="shared" si="146"/>
        <v>0</v>
      </c>
      <c r="O190" s="225">
        <f t="shared" si="146"/>
        <v>0</v>
      </c>
      <c r="P190" s="225">
        <f t="shared" si="146"/>
        <v>0</v>
      </c>
      <c r="Q190" s="225">
        <f t="shared" si="146"/>
        <v>0</v>
      </c>
      <c r="R190" s="225">
        <f t="shared" si="146"/>
        <v>0</v>
      </c>
      <c r="S190" s="225">
        <f t="shared" si="146"/>
        <v>0</v>
      </c>
      <c r="T190" s="225">
        <f t="shared" si="146"/>
        <v>0</v>
      </c>
      <c r="U190" s="225">
        <f t="shared" si="146"/>
        <v>0</v>
      </c>
      <c r="V190" s="225">
        <f t="shared" si="146"/>
        <v>0</v>
      </c>
      <c r="W190" s="225">
        <f t="shared" si="146"/>
        <v>0</v>
      </c>
      <c r="X190" s="225">
        <f t="shared" si="146"/>
        <v>0</v>
      </c>
      <c r="Y190" s="225">
        <f t="shared" si="146"/>
        <v>0</v>
      </c>
      <c r="Z190" s="225">
        <f t="shared" si="146"/>
        <v>0</v>
      </c>
      <c r="AA190" s="225">
        <f t="shared" si="146"/>
        <v>0</v>
      </c>
      <c r="AB190" s="225">
        <f t="shared" si="146"/>
        <v>0</v>
      </c>
      <c r="AC190" s="225">
        <f t="shared" si="146"/>
        <v>0</v>
      </c>
      <c r="AD190" s="225">
        <f t="shared" si="146"/>
        <v>0</v>
      </c>
      <c r="AE190" s="225">
        <f t="shared" si="146"/>
        <v>0</v>
      </c>
      <c r="AF190" s="214"/>
      <c r="AG190" s="91"/>
      <c r="AH190" s="108"/>
      <c r="AI190" s="108"/>
      <c r="AJ190" s="89"/>
      <c r="AK190" s="89"/>
      <c r="AL190" s="99"/>
      <c r="AM190" s="99"/>
      <c r="AN190" s="89"/>
      <c r="AO190" s="89"/>
      <c r="AP190" s="89"/>
      <c r="AQ190" s="99"/>
      <c r="AR190" s="382"/>
      <c r="AS190" s="382"/>
      <c r="AT190" s="382"/>
      <c r="AU190" s="396"/>
      <c r="AV190" s="89"/>
      <c r="AW190" s="89"/>
      <c r="AX190" s="89"/>
    </row>
    <row r="191" spans="1:50" ht="12.75" customHeight="1">
      <c r="A191" s="90"/>
      <c r="B191" s="214"/>
      <c r="C191" s="377">
        <f>SUM(F191:K191)</f>
        <v>0</v>
      </c>
      <c r="D191" s="216"/>
      <c r="E191" s="217" t="s">
        <v>30</v>
      </c>
      <c r="F191" s="218">
        <f t="shared" ref="F191:H191" si="147">F190*4</f>
        <v>0</v>
      </c>
      <c r="G191" s="219">
        <f t="shared" si="147"/>
        <v>0</v>
      </c>
      <c r="H191" s="220">
        <f t="shared" si="147"/>
        <v>0</v>
      </c>
      <c r="I191" s="221">
        <f t="shared" ref="I191:K191" si="148">I190*9</f>
        <v>0</v>
      </c>
      <c r="J191" s="222">
        <f t="shared" si="148"/>
        <v>0</v>
      </c>
      <c r="K191" s="223">
        <f t="shared" si="148"/>
        <v>0</v>
      </c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14"/>
      <c r="AG191" s="91"/>
      <c r="AH191" s="108"/>
      <c r="AI191" s="108"/>
      <c r="AJ191" s="89"/>
      <c r="AK191" s="89"/>
      <c r="AL191" s="99"/>
      <c r="AM191" s="99"/>
      <c r="AN191" s="89"/>
      <c r="AO191" s="89"/>
      <c r="AP191" s="89"/>
      <c r="AQ191" s="99"/>
      <c r="AR191" s="382"/>
      <c r="AS191" s="382"/>
      <c r="AT191" s="382"/>
      <c r="AU191" s="396"/>
      <c r="AV191" s="89"/>
      <c r="AW191" s="89"/>
      <c r="AX191" s="89"/>
    </row>
    <row r="192" spans="1:50" ht="12.75" customHeight="1">
      <c r="A192" s="90"/>
      <c r="B192" s="214"/>
      <c r="C192" s="378"/>
      <c r="D192" s="318"/>
      <c r="E192" s="227"/>
      <c r="F192" s="228"/>
      <c r="G192" s="229"/>
      <c r="H192" s="228"/>
      <c r="I192" s="228"/>
      <c r="J192" s="228"/>
      <c r="K192" s="228"/>
      <c r="L192" s="230"/>
      <c r="M192" s="230"/>
      <c r="N192" s="230"/>
      <c r="O192" s="230"/>
      <c r="P192" s="230"/>
      <c r="Q192" s="230"/>
      <c r="R192" s="230"/>
      <c r="S192" s="230"/>
      <c r="T192" s="230"/>
      <c r="U192" s="230"/>
      <c r="V192" s="230"/>
      <c r="W192" s="230"/>
      <c r="X192" s="230"/>
      <c r="Y192" s="230"/>
      <c r="Z192" s="230"/>
      <c r="AA192" s="230"/>
      <c r="AB192" s="230"/>
      <c r="AC192" s="230"/>
      <c r="AD192" s="230"/>
      <c r="AE192" s="230"/>
      <c r="AF192" s="214"/>
      <c r="AG192" s="91"/>
      <c r="AH192" s="108"/>
      <c r="AI192" s="108"/>
      <c r="AJ192" s="89"/>
      <c r="AK192" s="89"/>
      <c r="AL192" s="99"/>
      <c r="AM192" s="99"/>
      <c r="AN192" s="89"/>
      <c r="AO192" s="89"/>
      <c r="AP192" s="89"/>
      <c r="AQ192" s="99"/>
      <c r="AR192" s="382"/>
      <c r="AS192" s="382"/>
      <c r="AT192" s="382"/>
      <c r="AU192" s="396"/>
      <c r="AV192" s="89"/>
      <c r="AW192" s="89"/>
      <c r="AX192" s="89"/>
    </row>
    <row r="193" spans="1:50" ht="12.75" customHeight="1">
      <c r="A193" s="81"/>
      <c r="B193" s="81"/>
      <c r="C193" s="372"/>
      <c r="D193" s="82"/>
      <c r="E193" s="87"/>
      <c r="F193" s="83"/>
      <c r="G193" s="84"/>
      <c r="H193" s="85"/>
      <c r="I193" s="86"/>
      <c r="J193" s="86"/>
      <c r="K193" s="86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81"/>
      <c r="AG193" s="88"/>
      <c r="AH193" s="108"/>
      <c r="AI193" s="108"/>
      <c r="AJ193" s="89"/>
      <c r="AK193" s="89"/>
      <c r="AL193" s="99"/>
      <c r="AM193" s="99"/>
      <c r="AN193" s="89"/>
      <c r="AO193" s="89"/>
      <c r="AP193" s="89"/>
      <c r="AQ193" s="99"/>
      <c r="AR193" s="382"/>
      <c r="AS193" s="382"/>
      <c r="AT193" s="382"/>
      <c r="AU193" s="396"/>
      <c r="AV193" s="89"/>
      <c r="AW193" s="89"/>
      <c r="AX193" s="89"/>
    </row>
    <row r="194" spans="1:50" ht="12.75" customHeight="1">
      <c r="A194" s="89"/>
      <c r="B194" s="89"/>
      <c r="C194" s="96"/>
      <c r="D194" s="190"/>
      <c r="E194" s="110"/>
      <c r="F194" s="111"/>
      <c r="G194" s="112"/>
      <c r="H194" s="113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108"/>
      <c r="AI194" s="108"/>
      <c r="AJ194" s="89"/>
      <c r="AK194" s="89"/>
      <c r="AL194" s="99"/>
      <c r="AM194" s="99"/>
      <c r="AN194" s="89"/>
      <c r="AO194" s="89"/>
      <c r="AP194" s="89"/>
      <c r="AQ194" s="99"/>
      <c r="AR194" s="382"/>
      <c r="AS194" s="382"/>
      <c r="AT194" s="382"/>
      <c r="AU194" s="396"/>
      <c r="AV194" s="89"/>
      <c r="AW194" s="89"/>
      <c r="AX194" s="89"/>
    </row>
    <row r="195" spans="1:50" ht="12.75" customHeight="1">
      <c r="A195" s="89"/>
      <c r="B195" s="89"/>
      <c r="C195" s="96"/>
      <c r="D195" s="190"/>
      <c r="E195" s="110"/>
      <c r="F195" s="111"/>
      <c r="G195" s="112"/>
      <c r="H195" s="113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108"/>
      <c r="AI195" s="108"/>
      <c r="AJ195" s="89"/>
      <c r="AK195" s="89"/>
      <c r="AL195" s="99"/>
      <c r="AM195" s="99"/>
      <c r="AN195" s="89"/>
      <c r="AO195" s="89"/>
      <c r="AP195" s="89"/>
      <c r="AQ195" s="99"/>
      <c r="AR195" s="382"/>
      <c r="AS195" s="382"/>
      <c r="AT195" s="382"/>
      <c r="AU195" s="396"/>
      <c r="AV195" s="89"/>
      <c r="AW195" s="89"/>
      <c r="AX195" s="89"/>
    </row>
    <row r="196" spans="1:50" ht="12.75" customHeight="1">
      <c r="A196" s="89"/>
      <c r="B196" s="89"/>
      <c r="C196" s="96"/>
      <c r="D196" s="190"/>
      <c r="E196" s="110"/>
      <c r="F196" s="111"/>
      <c r="G196" s="112"/>
      <c r="H196" s="113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108"/>
      <c r="AI196" s="108"/>
      <c r="AJ196" s="89"/>
      <c r="AK196" s="89"/>
      <c r="AL196" s="99"/>
      <c r="AM196" s="99"/>
      <c r="AN196" s="89"/>
      <c r="AO196" s="89"/>
      <c r="AP196" s="89"/>
      <c r="AQ196" s="99"/>
      <c r="AR196" s="382"/>
      <c r="AS196" s="382"/>
      <c r="AT196" s="382"/>
      <c r="AU196" s="396"/>
      <c r="AV196" s="89"/>
      <c r="AW196" s="89"/>
      <c r="AX196" s="89"/>
    </row>
    <row r="197" spans="1:50" ht="12.75" customHeight="1">
      <c r="A197" s="89"/>
      <c r="B197" s="89"/>
      <c r="C197" s="96"/>
      <c r="D197" s="190"/>
      <c r="E197" s="110"/>
      <c r="F197" s="111"/>
      <c r="G197" s="112"/>
      <c r="H197" s="113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108"/>
      <c r="AI197" s="108"/>
      <c r="AJ197" s="89"/>
      <c r="AK197" s="89"/>
      <c r="AL197" s="99"/>
      <c r="AM197" s="99"/>
      <c r="AN197" s="89"/>
      <c r="AO197" s="89"/>
      <c r="AP197" s="89"/>
      <c r="AQ197" s="99"/>
      <c r="AR197" s="382"/>
      <c r="AS197" s="382"/>
      <c r="AT197" s="382"/>
      <c r="AU197" s="396"/>
      <c r="AV197" s="89"/>
      <c r="AW197" s="89"/>
      <c r="AX197" s="89"/>
    </row>
    <row r="198" spans="1:50" ht="12.75" customHeight="1">
      <c r="A198" s="89"/>
      <c r="B198" s="89"/>
      <c r="C198" s="96"/>
      <c r="D198" s="190"/>
      <c r="E198" s="110"/>
      <c r="F198" s="111"/>
      <c r="G198" s="112"/>
      <c r="H198" s="113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108"/>
      <c r="AI198" s="108"/>
      <c r="AJ198" s="89"/>
      <c r="AK198" s="89"/>
      <c r="AL198" s="99"/>
      <c r="AM198" s="99"/>
      <c r="AN198" s="89"/>
      <c r="AO198" s="89"/>
      <c r="AP198" s="89"/>
      <c r="AQ198" s="99"/>
      <c r="AR198" s="382"/>
      <c r="AS198" s="382"/>
      <c r="AT198" s="382"/>
      <c r="AU198" s="396"/>
      <c r="AV198" s="89"/>
      <c r="AW198" s="89"/>
      <c r="AX198" s="89"/>
    </row>
    <row r="199" spans="1:50" ht="12.75" customHeight="1">
      <c r="A199" s="89"/>
      <c r="B199" s="89"/>
      <c r="C199" s="96"/>
      <c r="D199" s="190"/>
      <c r="E199" s="110"/>
      <c r="F199" s="111"/>
      <c r="G199" s="112"/>
      <c r="H199" s="113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108"/>
      <c r="AI199" s="108"/>
      <c r="AJ199" s="89"/>
      <c r="AK199" s="89"/>
      <c r="AL199" s="99"/>
      <c r="AM199" s="99"/>
      <c r="AN199" s="89"/>
      <c r="AO199" s="89"/>
      <c r="AP199" s="89"/>
      <c r="AQ199" s="99"/>
      <c r="AR199" s="382"/>
      <c r="AS199" s="382"/>
      <c r="AT199" s="382"/>
      <c r="AU199" s="396"/>
      <c r="AV199" s="89"/>
      <c r="AW199" s="89"/>
      <c r="AX199" s="89"/>
    </row>
    <row r="200" spans="1:50" ht="12.75" customHeight="1">
      <c r="A200" s="89"/>
      <c r="B200" s="89"/>
      <c r="C200" s="96"/>
      <c r="D200" s="190"/>
      <c r="E200" s="110"/>
      <c r="F200" s="111"/>
      <c r="G200" s="112"/>
      <c r="H200" s="113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108"/>
      <c r="AI200" s="108"/>
      <c r="AJ200" s="89"/>
      <c r="AK200" s="89"/>
      <c r="AL200" s="99"/>
      <c r="AM200" s="99"/>
      <c r="AN200" s="89"/>
      <c r="AO200" s="89"/>
      <c r="AP200" s="89"/>
      <c r="AQ200" s="99"/>
      <c r="AR200" s="382"/>
      <c r="AS200" s="382"/>
      <c r="AT200" s="382"/>
      <c r="AU200" s="396"/>
      <c r="AV200" s="89"/>
      <c r="AW200" s="89"/>
      <c r="AX200" s="89"/>
    </row>
    <row r="201" spans="1:50" ht="12.75" customHeight="1">
      <c r="A201" s="89"/>
      <c r="B201" s="89"/>
      <c r="C201" s="96"/>
      <c r="D201" s="190"/>
      <c r="E201" s="110"/>
      <c r="F201" s="111"/>
      <c r="G201" s="112"/>
      <c r="H201" s="113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108"/>
      <c r="AI201" s="108"/>
      <c r="AJ201" s="89"/>
      <c r="AK201" s="89"/>
      <c r="AL201" s="99"/>
      <c r="AM201" s="99"/>
      <c r="AN201" s="89"/>
      <c r="AO201" s="89"/>
      <c r="AP201" s="89"/>
      <c r="AQ201" s="99"/>
      <c r="AR201" s="382"/>
      <c r="AS201" s="382"/>
      <c r="AT201" s="382"/>
      <c r="AU201" s="396"/>
      <c r="AV201" s="89"/>
      <c r="AW201" s="89"/>
      <c r="AX201" s="89"/>
    </row>
    <row r="202" spans="1:50" ht="12.75" customHeight="1">
      <c r="A202" s="89"/>
      <c r="B202" s="89"/>
      <c r="C202" s="96"/>
      <c r="D202" s="190"/>
      <c r="E202" s="110"/>
      <c r="F202" s="111"/>
      <c r="G202" s="112"/>
      <c r="H202" s="113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108"/>
      <c r="AI202" s="108"/>
      <c r="AJ202" s="89"/>
      <c r="AK202" s="89"/>
      <c r="AL202" s="99"/>
      <c r="AM202" s="99"/>
      <c r="AN202" s="89"/>
      <c r="AO202" s="89"/>
      <c r="AP202" s="89"/>
      <c r="AQ202" s="99"/>
      <c r="AR202" s="382"/>
      <c r="AS202" s="382"/>
      <c r="AT202" s="382"/>
      <c r="AU202" s="396"/>
      <c r="AV202" s="89"/>
      <c r="AW202" s="89"/>
      <c r="AX202" s="89"/>
    </row>
    <row r="203" spans="1:50" ht="12.75" customHeight="1">
      <c r="A203" s="89"/>
      <c r="B203" s="89"/>
      <c r="C203" s="96"/>
      <c r="D203" s="190"/>
      <c r="E203" s="110"/>
      <c r="F203" s="111"/>
      <c r="G203" s="112"/>
      <c r="H203" s="113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108"/>
      <c r="AI203" s="108"/>
      <c r="AJ203" s="89"/>
      <c r="AK203" s="89"/>
      <c r="AL203" s="99"/>
      <c r="AM203" s="99"/>
      <c r="AN203" s="89"/>
      <c r="AO203" s="89"/>
      <c r="AP203" s="89"/>
      <c r="AQ203" s="99"/>
      <c r="AR203" s="382"/>
      <c r="AS203" s="382"/>
      <c r="AT203" s="382"/>
      <c r="AU203" s="396"/>
      <c r="AV203" s="89"/>
      <c r="AW203" s="89"/>
      <c r="AX203" s="89"/>
    </row>
    <row r="204" spans="1:50" ht="12.75" customHeight="1">
      <c r="A204" s="89"/>
      <c r="B204" s="89"/>
      <c r="C204" s="96"/>
      <c r="D204" s="190"/>
      <c r="E204" s="110"/>
      <c r="F204" s="111"/>
      <c r="G204" s="112"/>
      <c r="H204" s="113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108"/>
      <c r="AI204" s="108"/>
      <c r="AJ204" s="89"/>
      <c r="AK204" s="89"/>
      <c r="AL204" s="99"/>
      <c r="AM204" s="99"/>
      <c r="AN204" s="89"/>
      <c r="AO204" s="89"/>
      <c r="AP204" s="89"/>
      <c r="AQ204" s="99"/>
      <c r="AR204" s="382"/>
      <c r="AS204" s="382"/>
      <c r="AT204" s="382"/>
      <c r="AU204" s="396"/>
      <c r="AV204" s="89"/>
      <c r="AW204" s="89"/>
      <c r="AX204" s="89"/>
    </row>
    <row r="205" spans="1:50" ht="12.75" customHeight="1">
      <c r="A205" s="89"/>
      <c r="B205" s="89"/>
      <c r="C205" s="96"/>
      <c r="D205" s="190"/>
      <c r="E205" s="110"/>
      <c r="F205" s="111"/>
      <c r="G205" s="112"/>
      <c r="H205" s="113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108"/>
      <c r="AI205" s="108"/>
      <c r="AJ205" s="89"/>
      <c r="AK205" s="89"/>
      <c r="AL205" s="99"/>
      <c r="AM205" s="99"/>
      <c r="AN205" s="89"/>
      <c r="AO205" s="89"/>
      <c r="AP205" s="89"/>
      <c r="AQ205" s="99"/>
      <c r="AR205" s="382"/>
      <c r="AS205" s="382"/>
      <c r="AT205" s="382"/>
      <c r="AU205" s="396"/>
      <c r="AV205" s="89"/>
      <c r="AW205" s="89"/>
      <c r="AX205" s="89"/>
    </row>
    <row r="206" spans="1:50" ht="12.75" customHeight="1">
      <c r="A206" s="89"/>
      <c r="B206" s="89"/>
      <c r="C206" s="96"/>
      <c r="D206" s="190"/>
      <c r="E206" s="110"/>
      <c r="F206" s="111"/>
      <c r="G206" s="112"/>
      <c r="H206" s="113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108"/>
      <c r="AI206" s="108"/>
      <c r="AJ206" s="89"/>
      <c r="AK206" s="89"/>
      <c r="AL206" s="99"/>
      <c r="AM206" s="99"/>
      <c r="AN206" s="89"/>
      <c r="AO206" s="89"/>
      <c r="AP206" s="89"/>
      <c r="AQ206" s="99"/>
      <c r="AR206" s="382"/>
      <c r="AS206" s="382"/>
      <c r="AT206" s="382"/>
      <c r="AU206" s="396"/>
      <c r="AV206" s="89"/>
      <c r="AW206" s="89"/>
      <c r="AX206" s="89"/>
    </row>
    <row r="207" spans="1:50" ht="12.75" customHeight="1">
      <c r="A207" s="89"/>
      <c r="B207" s="89"/>
      <c r="C207" s="96"/>
      <c r="D207" s="190"/>
      <c r="E207" s="110"/>
      <c r="F207" s="111"/>
      <c r="G207" s="112"/>
      <c r="H207" s="113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108"/>
      <c r="AI207" s="108"/>
      <c r="AJ207" s="89"/>
      <c r="AK207" s="89"/>
      <c r="AL207" s="99"/>
      <c r="AM207" s="99"/>
      <c r="AN207" s="89"/>
      <c r="AO207" s="89"/>
      <c r="AP207" s="89"/>
      <c r="AQ207" s="99"/>
      <c r="AR207" s="382"/>
      <c r="AS207" s="382"/>
      <c r="AT207" s="382"/>
      <c r="AU207" s="396"/>
      <c r="AV207" s="89"/>
      <c r="AW207" s="89"/>
      <c r="AX207" s="89"/>
    </row>
    <row r="208" spans="1:50" ht="12.75" customHeight="1">
      <c r="A208" s="89"/>
      <c r="B208" s="89"/>
      <c r="C208" s="96"/>
      <c r="D208" s="190"/>
      <c r="E208" s="110"/>
      <c r="F208" s="111"/>
      <c r="G208" s="112"/>
      <c r="H208" s="113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108"/>
      <c r="AI208" s="108"/>
      <c r="AJ208" s="89"/>
      <c r="AK208" s="89"/>
      <c r="AL208" s="99"/>
      <c r="AM208" s="99"/>
      <c r="AN208" s="89"/>
      <c r="AO208" s="89"/>
      <c r="AP208" s="89"/>
      <c r="AQ208" s="99"/>
      <c r="AR208" s="382"/>
      <c r="AS208" s="382"/>
      <c r="AT208" s="382"/>
      <c r="AU208" s="396"/>
      <c r="AV208" s="89"/>
      <c r="AW208" s="89"/>
      <c r="AX208" s="89"/>
    </row>
    <row r="209" spans="1:50" ht="12.75" customHeight="1">
      <c r="A209" s="89"/>
      <c r="B209" s="89"/>
      <c r="C209" s="96"/>
      <c r="D209" s="190"/>
      <c r="E209" s="110"/>
      <c r="F209" s="111"/>
      <c r="G209" s="112"/>
      <c r="H209" s="113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108"/>
      <c r="AI209" s="108"/>
      <c r="AJ209" s="89"/>
      <c r="AK209" s="89"/>
      <c r="AL209" s="99"/>
      <c r="AM209" s="99"/>
      <c r="AN209" s="89"/>
      <c r="AO209" s="89"/>
      <c r="AP209" s="89"/>
      <c r="AQ209" s="99"/>
      <c r="AR209" s="382"/>
      <c r="AS209" s="382"/>
      <c r="AT209" s="382"/>
      <c r="AU209" s="396"/>
      <c r="AV209" s="89"/>
      <c r="AW209" s="89"/>
      <c r="AX209" s="89"/>
    </row>
    <row r="210" spans="1:50" ht="12.75" customHeight="1">
      <c r="A210" s="89"/>
      <c r="B210" s="89"/>
      <c r="C210" s="96"/>
      <c r="D210" s="190"/>
      <c r="E210" s="110"/>
      <c r="F210" s="111"/>
      <c r="G210" s="112"/>
      <c r="H210" s="113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108"/>
      <c r="AI210" s="108"/>
      <c r="AJ210" s="89"/>
      <c r="AK210" s="89"/>
      <c r="AL210" s="99"/>
      <c r="AM210" s="99"/>
      <c r="AN210" s="89"/>
      <c r="AO210" s="89"/>
      <c r="AP210" s="89"/>
      <c r="AQ210" s="99"/>
      <c r="AR210" s="382"/>
      <c r="AS210" s="382"/>
      <c r="AT210" s="382"/>
      <c r="AU210" s="396"/>
      <c r="AV210" s="89"/>
      <c r="AW210" s="89"/>
      <c r="AX210" s="89"/>
    </row>
    <row r="211" spans="1:50" ht="12.75" customHeight="1">
      <c r="A211" s="89"/>
      <c r="B211" s="89"/>
      <c r="C211" s="96"/>
      <c r="D211" s="190"/>
      <c r="E211" s="110"/>
      <c r="F211" s="111"/>
      <c r="G211" s="112"/>
      <c r="H211" s="113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108"/>
      <c r="AI211" s="108"/>
      <c r="AJ211" s="89"/>
      <c r="AK211" s="89"/>
      <c r="AL211" s="99"/>
      <c r="AM211" s="99"/>
      <c r="AN211" s="89"/>
      <c r="AO211" s="89"/>
      <c r="AP211" s="89"/>
      <c r="AQ211" s="99"/>
      <c r="AR211" s="382"/>
      <c r="AS211" s="382"/>
      <c r="AT211" s="382"/>
      <c r="AU211" s="396"/>
      <c r="AV211" s="89"/>
      <c r="AW211" s="89"/>
      <c r="AX211" s="89"/>
    </row>
    <row r="212" spans="1:50" ht="12.75" customHeight="1">
      <c r="A212" s="89"/>
      <c r="B212" s="89"/>
      <c r="C212" s="96"/>
      <c r="D212" s="190"/>
      <c r="E212" s="110"/>
      <c r="F212" s="111"/>
      <c r="G212" s="112"/>
      <c r="H212" s="113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108"/>
      <c r="AI212" s="108"/>
      <c r="AJ212" s="89"/>
      <c r="AK212" s="89"/>
      <c r="AL212" s="99"/>
      <c r="AM212" s="99"/>
      <c r="AN212" s="89"/>
      <c r="AO212" s="89"/>
      <c r="AP212" s="89"/>
      <c r="AQ212" s="99"/>
      <c r="AR212" s="382"/>
      <c r="AS212" s="382"/>
      <c r="AT212" s="382"/>
      <c r="AU212" s="396"/>
      <c r="AV212" s="89"/>
      <c r="AW212" s="89"/>
      <c r="AX212" s="89"/>
    </row>
    <row r="213" spans="1:50" ht="12.75" customHeight="1">
      <c r="A213" s="89"/>
      <c r="B213" s="89"/>
      <c r="C213" s="96"/>
      <c r="D213" s="190"/>
      <c r="E213" s="110"/>
      <c r="F213" s="111"/>
      <c r="G213" s="112"/>
      <c r="H213" s="113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108"/>
      <c r="AI213" s="108"/>
      <c r="AJ213" s="89"/>
      <c r="AK213" s="89"/>
      <c r="AL213" s="99"/>
      <c r="AM213" s="99"/>
      <c r="AN213" s="89"/>
      <c r="AO213" s="89"/>
      <c r="AP213" s="89"/>
      <c r="AQ213" s="99"/>
      <c r="AR213" s="382"/>
      <c r="AS213" s="382"/>
      <c r="AT213" s="382"/>
      <c r="AU213" s="396"/>
      <c r="AV213" s="89"/>
      <c r="AW213" s="89"/>
      <c r="AX213" s="89"/>
    </row>
    <row r="214" spans="1:50" ht="12.75" customHeight="1">
      <c r="A214" s="89"/>
      <c r="B214" s="89"/>
      <c r="C214" s="96"/>
      <c r="D214" s="190"/>
      <c r="E214" s="110"/>
      <c r="F214" s="111"/>
      <c r="G214" s="112"/>
      <c r="H214" s="113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108"/>
      <c r="AI214" s="108"/>
      <c r="AJ214" s="89"/>
      <c r="AK214" s="89"/>
      <c r="AL214" s="99"/>
      <c r="AM214" s="99"/>
      <c r="AN214" s="89"/>
      <c r="AO214" s="89"/>
      <c r="AP214" s="89"/>
      <c r="AQ214" s="99"/>
      <c r="AR214" s="382"/>
      <c r="AS214" s="382"/>
      <c r="AT214" s="382"/>
      <c r="AU214" s="396"/>
      <c r="AV214" s="89"/>
      <c r="AW214" s="89"/>
      <c r="AX214" s="89"/>
    </row>
    <row r="215" spans="1:50" ht="12.75" customHeight="1">
      <c r="A215" s="89"/>
      <c r="B215" s="89"/>
      <c r="C215" s="96"/>
      <c r="D215" s="190"/>
      <c r="E215" s="110"/>
      <c r="F215" s="111"/>
      <c r="G215" s="112"/>
      <c r="H215" s="113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108"/>
      <c r="AI215" s="108"/>
      <c r="AJ215" s="89"/>
      <c r="AK215" s="89"/>
      <c r="AL215" s="99"/>
      <c r="AM215" s="99"/>
      <c r="AN215" s="89"/>
      <c r="AO215" s="89"/>
      <c r="AP215" s="89"/>
      <c r="AQ215" s="99"/>
      <c r="AR215" s="382"/>
      <c r="AS215" s="382"/>
      <c r="AT215" s="382"/>
      <c r="AU215" s="396"/>
      <c r="AV215" s="89"/>
      <c r="AW215" s="89"/>
      <c r="AX215" s="89"/>
    </row>
    <row r="216" spans="1:50" ht="12.75" customHeight="1">
      <c r="A216" s="89"/>
      <c r="B216" s="89"/>
      <c r="C216" s="96"/>
      <c r="D216" s="190"/>
      <c r="E216" s="110"/>
      <c r="F216" s="111"/>
      <c r="G216" s="112"/>
      <c r="H216" s="113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108"/>
      <c r="AI216" s="108"/>
      <c r="AJ216" s="89"/>
      <c r="AK216" s="89"/>
      <c r="AL216" s="99"/>
      <c r="AM216" s="99"/>
      <c r="AN216" s="89"/>
      <c r="AO216" s="89"/>
      <c r="AP216" s="89"/>
      <c r="AQ216" s="99"/>
      <c r="AR216" s="382"/>
      <c r="AS216" s="382"/>
      <c r="AT216" s="382"/>
      <c r="AU216" s="396"/>
      <c r="AV216" s="89"/>
      <c r="AW216" s="89"/>
      <c r="AX216" s="89"/>
    </row>
    <row r="217" spans="1:50" ht="12.75" customHeight="1">
      <c r="A217" s="89"/>
      <c r="B217" s="89"/>
      <c r="C217" s="96"/>
      <c r="D217" s="190"/>
      <c r="E217" s="110"/>
      <c r="F217" s="111"/>
      <c r="G217" s="112"/>
      <c r="H217" s="113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108"/>
      <c r="AI217" s="108"/>
      <c r="AJ217" s="89"/>
      <c r="AK217" s="89"/>
      <c r="AL217" s="99"/>
      <c r="AM217" s="99"/>
      <c r="AN217" s="89"/>
      <c r="AO217" s="89"/>
      <c r="AP217" s="89"/>
      <c r="AQ217" s="99"/>
      <c r="AR217" s="382"/>
      <c r="AS217" s="382"/>
      <c r="AT217" s="382"/>
      <c r="AU217" s="396"/>
      <c r="AV217" s="89"/>
      <c r="AW217" s="89"/>
      <c r="AX217" s="89"/>
    </row>
    <row r="218" spans="1:50" ht="12.75" customHeight="1">
      <c r="A218" s="89"/>
      <c r="B218" s="89"/>
      <c r="C218" s="96"/>
      <c r="D218" s="190"/>
      <c r="E218" s="110"/>
      <c r="F218" s="111"/>
      <c r="G218" s="112"/>
      <c r="H218" s="113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108"/>
      <c r="AI218" s="108"/>
      <c r="AJ218" s="89"/>
      <c r="AK218" s="89"/>
      <c r="AL218" s="99"/>
      <c r="AM218" s="99"/>
      <c r="AN218" s="89"/>
      <c r="AO218" s="89"/>
      <c r="AP218" s="89"/>
      <c r="AQ218" s="99"/>
      <c r="AR218" s="382"/>
      <c r="AS218" s="382"/>
      <c r="AT218" s="382"/>
      <c r="AU218" s="396"/>
      <c r="AV218" s="89"/>
      <c r="AW218" s="89"/>
      <c r="AX218" s="89"/>
    </row>
    <row r="219" spans="1:50" ht="12.75" customHeight="1">
      <c r="A219" s="89"/>
      <c r="B219" s="89"/>
      <c r="C219" s="96"/>
      <c r="D219" s="190"/>
      <c r="E219" s="110"/>
      <c r="F219" s="111"/>
      <c r="G219" s="112"/>
      <c r="H219" s="113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108"/>
      <c r="AI219" s="108"/>
      <c r="AJ219" s="89"/>
      <c r="AK219" s="89"/>
      <c r="AL219" s="99"/>
      <c r="AM219" s="99"/>
      <c r="AN219" s="89"/>
      <c r="AO219" s="89"/>
      <c r="AP219" s="89"/>
      <c r="AQ219" s="99"/>
      <c r="AR219" s="382"/>
      <c r="AS219" s="382"/>
      <c r="AT219" s="382"/>
      <c r="AU219" s="396"/>
      <c r="AV219" s="89"/>
      <c r="AW219" s="89"/>
      <c r="AX219" s="89"/>
    </row>
    <row r="220" spans="1:50" ht="12.75" customHeight="1">
      <c r="A220" s="89"/>
      <c r="B220" s="89"/>
      <c r="C220" s="96"/>
      <c r="D220" s="190"/>
      <c r="E220" s="110"/>
      <c r="F220" s="111"/>
      <c r="G220" s="112"/>
      <c r="H220" s="113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108"/>
      <c r="AI220" s="108"/>
      <c r="AJ220" s="89"/>
      <c r="AK220" s="89"/>
      <c r="AL220" s="99"/>
      <c r="AM220" s="99"/>
      <c r="AN220" s="89"/>
      <c r="AO220" s="89"/>
      <c r="AP220" s="89"/>
      <c r="AQ220" s="99"/>
      <c r="AR220" s="382"/>
      <c r="AS220" s="382"/>
      <c r="AT220" s="382"/>
      <c r="AU220" s="396"/>
      <c r="AV220" s="89"/>
      <c r="AW220" s="89"/>
      <c r="AX220" s="89"/>
    </row>
    <row r="221" spans="1:50" ht="12.75" customHeight="1">
      <c r="A221" s="89"/>
      <c r="B221" s="89"/>
      <c r="C221" s="96"/>
      <c r="D221" s="190"/>
      <c r="E221" s="110"/>
      <c r="F221" s="111"/>
      <c r="G221" s="112"/>
      <c r="H221" s="113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108"/>
      <c r="AI221" s="108"/>
      <c r="AJ221" s="89"/>
      <c r="AK221" s="89"/>
      <c r="AL221" s="99"/>
      <c r="AM221" s="99"/>
      <c r="AN221" s="89"/>
      <c r="AO221" s="89"/>
      <c r="AP221" s="89"/>
      <c r="AQ221" s="99"/>
      <c r="AR221" s="382"/>
      <c r="AS221" s="382"/>
      <c r="AT221" s="382"/>
      <c r="AU221" s="396"/>
      <c r="AV221" s="89"/>
      <c r="AW221" s="89"/>
      <c r="AX221" s="89"/>
    </row>
    <row r="222" spans="1:50" ht="12.75" customHeight="1">
      <c r="A222" s="89"/>
      <c r="B222" s="89"/>
      <c r="C222" s="96"/>
      <c r="D222" s="190"/>
      <c r="E222" s="110"/>
      <c r="F222" s="111"/>
      <c r="G222" s="112"/>
      <c r="H222" s="113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108"/>
      <c r="AI222" s="108"/>
      <c r="AJ222" s="89"/>
      <c r="AK222" s="89"/>
      <c r="AL222" s="99"/>
      <c r="AM222" s="99"/>
      <c r="AN222" s="89"/>
      <c r="AO222" s="89"/>
      <c r="AP222" s="89"/>
      <c r="AQ222" s="99"/>
      <c r="AR222" s="382"/>
      <c r="AS222" s="382"/>
      <c r="AT222" s="382"/>
      <c r="AU222" s="396"/>
      <c r="AV222" s="89"/>
      <c r="AW222" s="89"/>
      <c r="AX222" s="89"/>
    </row>
    <row r="223" spans="1:50" ht="12.75" customHeight="1">
      <c r="A223" s="89"/>
      <c r="B223" s="89"/>
      <c r="C223" s="96"/>
      <c r="D223" s="190"/>
      <c r="E223" s="110"/>
      <c r="F223" s="111"/>
      <c r="G223" s="112"/>
      <c r="H223" s="113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108"/>
      <c r="AI223" s="108"/>
      <c r="AJ223" s="89"/>
      <c r="AK223" s="89"/>
      <c r="AL223" s="99"/>
      <c r="AM223" s="99"/>
      <c r="AN223" s="89"/>
      <c r="AO223" s="89"/>
      <c r="AP223" s="89"/>
      <c r="AQ223" s="99"/>
      <c r="AR223" s="382"/>
      <c r="AS223" s="382"/>
      <c r="AT223" s="382"/>
      <c r="AU223" s="396"/>
      <c r="AV223" s="89"/>
      <c r="AW223" s="89"/>
      <c r="AX223" s="89"/>
    </row>
    <row r="224" spans="1:50" ht="12.75" customHeight="1">
      <c r="A224" s="89"/>
      <c r="B224" s="89"/>
      <c r="C224" s="96"/>
      <c r="D224" s="190"/>
      <c r="E224" s="110"/>
      <c r="F224" s="111"/>
      <c r="G224" s="112"/>
      <c r="H224" s="113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108"/>
      <c r="AI224" s="108"/>
      <c r="AJ224" s="89"/>
      <c r="AK224" s="89"/>
      <c r="AL224" s="99"/>
      <c r="AM224" s="99"/>
      <c r="AN224" s="89"/>
      <c r="AO224" s="89"/>
      <c r="AP224" s="89"/>
      <c r="AQ224" s="99"/>
      <c r="AR224" s="382"/>
      <c r="AS224" s="382"/>
      <c r="AT224" s="382"/>
      <c r="AU224" s="396"/>
      <c r="AV224" s="89"/>
      <c r="AW224" s="89"/>
      <c r="AX224" s="89"/>
    </row>
    <row r="225" spans="1:50" ht="12.75" customHeight="1">
      <c r="A225" s="89"/>
      <c r="B225" s="89"/>
      <c r="C225" s="96"/>
      <c r="D225" s="190"/>
      <c r="E225" s="110"/>
      <c r="F225" s="111"/>
      <c r="G225" s="112"/>
      <c r="H225" s="113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108"/>
      <c r="AI225" s="108"/>
      <c r="AJ225" s="89"/>
      <c r="AK225" s="89"/>
      <c r="AL225" s="99"/>
      <c r="AM225" s="99"/>
      <c r="AN225" s="89"/>
      <c r="AO225" s="89"/>
      <c r="AP225" s="89"/>
      <c r="AQ225" s="99"/>
      <c r="AR225" s="382"/>
      <c r="AS225" s="382"/>
      <c r="AT225" s="382"/>
      <c r="AU225" s="396"/>
      <c r="AV225" s="89"/>
      <c r="AW225" s="89"/>
      <c r="AX225" s="89"/>
    </row>
    <row r="226" spans="1:50" ht="12.75" customHeight="1">
      <c r="A226" s="89"/>
      <c r="B226" s="89"/>
      <c r="C226" s="96"/>
      <c r="D226" s="190"/>
      <c r="E226" s="110"/>
      <c r="F226" s="111"/>
      <c r="G226" s="112"/>
      <c r="H226" s="113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108"/>
      <c r="AI226" s="108"/>
      <c r="AJ226" s="89"/>
      <c r="AK226" s="89"/>
      <c r="AL226" s="99"/>
      <c r="AM226" s="99"/>
      <c r="AN226" s="89"/>
      <c r="AO226" s="89"/>
      <c r="AP226" s="89"/>
      <c r="AQ226" s="99"/>
      <c r="AR226" s="382"/>
      <c r="AS226" s="382"/>
      <c r="AT226" s="382"/>
      <c r="AU226" s="396"/>
      <c r="AV226" s="89"/>
      <c r="AW226" s="89"/>
      <c r="AX226" s="89"/>
    </row>
    <row r="227" spans="1:50" ht="12.75" customHeight="1">
      <c r="A227" s="89"/>
      <c r="B227" s="89"/>
      <c r="C227" s="96"/>
      <c r="D227" s="190"/>
      <c r="E227" s="110"/>
      <c r="F227" s="111"/>
      <c r="G227" s="112"/>
      <c r="H227" s="113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108"/>
      <c r="AI227" s="108"/>
      <c r="AJ227" s="89"/>
      <c r="AK227" s="89"/>
      <c r="AL227" s="99"/>
      <c r="AM227" s="99"/>
      <c r="AN227" s="89"/>
      <c r="AO227" s="89"/>
      <c r="AP227" s="89"/>
      <c r="AQ227" s="99"/>
      <c r="AR227" s="382"/>
      <c r="AS227" s="382"/>
      <c r="AT227" s="382"/>
      <c r="AU227" s="396"/>
      <c r="AV227" s="89"/>
      <c r="AW227" s="89"/>
      <c r="AX227" s="89"/>
    </row>
    <row r="228" spans="1:50" ht="12.75" customHeight="1">
      <c r="A228" s="89"/>
      <c r="B228" s="89"/>
      <c r="C228" s="96"/>
      <c r="D228" s="190"/>
      <c r="E228" s="110"/>
      <c r="F228" s="111"/>
      <c r="G228" s="112"/>
      <c r="H228" s="113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108"/>
      <c r="AI228" s="108"/>
      <c r="AJ228" s="89"/>
      <c r="AK228" s="89"/>
      <c r="AL228" s="99"/>
      <c r="AM228" s="99"/>
      <c r="AN228" s="89"/>
      <c r="AO228" s="89"/>
      <c r="AP228" s="89"/>
      <c r="AQ228" s="99"/>
      <c r="AR228" s="382"/>
      <c r="AS228" s="382"/>
      <c r="AT228" s="382"/>
      <c r="AU228" s="396"/>
      <c r="AV228" s="89"/>
      <c r="AW228" s="89"/>
      <c r="AX228" s="89"/>
    </row>
    <row r="229" spans="1:50" ht="12.75" customHeight="1">
      <c r="A229" s="89"/>
      <c r="B229" s="89"/>
      <c r="C229" s="96"/>
      <c r="D229" s="190"/>
      <c r="E229" s="110"/>
      <c r="F229" s="111"/>
      <c r="G229" s="112"/>
      <c r="H229" s="113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108"/>
      <c r="AI229" s="108"/>
      <c r="AJ229" s="89"/>
      <c r="AK229" s="89"/>
      <c r="AL229" s="99"/>
      <c r="AM229" s="99"/>
      <c r="AN229" s="89"/>
      <c r="AO229" s="89"/>
      <c r="AP229" s="89"/>
      <c r="AQ229" s="99"/>
      <c r="AR229" s="382"/>
      <c r="AS229" s="382"/>
      <c r="AT229" s="382"/>
      <c r="AU229" s="396"/>
      <c r="AV229" s="89"/>
      <c r="AW229" s="89"/>
      <c r="AX229" s="89"/>
    </row>
    <row r="230" spans="1:50" ht="12.75" customHeight="1">
      <c r="A230" s="89"/>
      <c r="B230" s="89"/>
      <c r="C230" s="96"/>
      <c r="D230" s="190"/>
      <c r="E230" s="110"/>
      <c r="F230" s="111"/>
      <c r="G230" s="112"/>
      <c r="H230" s="113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108"/>
      <c r="AI230" s="108"/>
      <c r="AJ230" s="89"/>
      <c r="AK230" s="89"/>
      <c r="AL230" s="99"/>
      <c r="AM230" s="99"/>
      <c r="AN230" s="89"/>
      <c r="AO230" s="89"/>
      <c r="AP230" s="89"/>
      <c r="AQ230" s="99"/>
      <c r="AR230" s="382"/>
      <c r="AS230" s="382"/>
      <c r="AT230" s="382"/>
      <c r="AU230" s="396"/>
      <c r="AV230" s="89"/>
      <c r="AW230" s="89"/>
      <c r="AX230" s="89"/>
    </row>
    <row r="231" spans="1:50" ht="12.75" customHeight="1">
      <c r="A231" s="89"/>
      <c r="B231" s="89"/>
      <c r="C231" s="96"/>
      <c r="D231" s="190"/>
      <c r="E231" s="110"/>
      <c r="F231" s="111"/>
      <c r="G231" s="112"/>
      <c r="H231" s="113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108"/>
      <c r="AI231" s="108"/>
      <c r="AJ231" s="89"/>
      <c r="AK231" s="89"/>
      <c r="AL231" s="99"/>
      <c r="AM231" s="99"/>
      <c r="AN231" s="89"/>
      <c r="AO231" s="89"/>
      <c r="AP231" s="89"/>
      <c r="AQ231" s="99"/>
      <c r="AR231" s="382"/>
      <c r="AS231" s="382"/>
      <c r="AT231" s="382"/>
      <c r="AU231" s="396"/>
      <c r="AV231" s="89"/>
      <c r="AW231" s="89"/>
      <c r="AX231" s="89"/>
    </row>
    <row r="232" spans="1:50" ht="12.75" customHeight="1">
      <c r="A232" s="89"/>
      <c r="B232" s="89"/>
      <c r="C232" s="96"/>
      <c r="D232" s="190"/>
      <c r="E232" s="110"/>
      <c r="F232" s="111"/>
      <c r="G232" s="112"/>
      <c r="H232" s="113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108"/>
      <c r="AI232" s="108"/>
      <c r="AJ232" s="89"/>
      <c r="AK232" s="89"/>
      <c r="AL232" s="99"/>
      <c r="AM232" s="99"/>
      <c r="AN232" s="89"/>
      <c r="AO232" s="89"/>
      <c r="AP232" s="89"/>
      <c r="AQ232" s="99"/>
      <c r="AR232" s="382"/>
      <c r="AS232" s="382"/>
      <c r="AT232" s="382"/>
      <c r="AU232" s="396"/>
      <c r="AV232" s="89"/>
      <c r="AW232" s="89"/>
      <c r="AX232" s="89"/>
    </row>
    <row r="233" spans="1:50" ht="12.75" customHeight="1">
      <c r="A233" s="89"/>
      <c r="B233" s="89"/>
      <c r="C233" s="96"/>
      <c r="D233" s="190"/>
      <c r="E233" s="110"/>
      <c r="F233" s="111"/>
      <c r="G233" s="112"/>
      <c r="H233" s="113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108"/>
      <c r="AI233" s="108"/>
      <c r="AJ233" s="89"/>
      <c r="AK233" s="89"/>
      <c r="AL233" s="99"/>
      <c r="AM233" s="99"/>
      <c r="AN233" s="89"/>
      <c r="AO233" s="89"/>
      <c r="AP233" s="89"/>
      <c r="AQ233" s="99"/>
      <c r="AR233" s="382"/>
      <c r="AS233" s="382"/>
      <c r="AT233" s="382"/>
      <c r="AU233" s="396"/>
      <c r="AV233" s="89"/>
      <c r="AW233" s="89"/>
      <c r="AX233" s="89"/>
    </row>
    <row r="234" spans="1:50" ht="12.75" customHeight="1">
      <c r="A234" s="89"/>
      <c r="B234" s="89"/>
      <c r="C234" s="96"/>
      <c r="D234" s="190"/>
      <c r="E234" s="110"/>
      <c r="F234" s="111"/>
      <c r="G234" s="112"/>
      <c r="H234" s="113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108"/>
      <c r="AI234" s="108"/>
      <c r="AJ234" s="89"/>
      <c r="AK234" s="89"/>
      <c r="AL234" s="99"/>
      <c r="AM234" s="99"/>
      <c r="AN234" s="89"/>
      <c r="AO234" s="89"/>
      <c r="AP234" s="89"/>
      <c r="AQ234" s="99"/>
      <c r="AR234" s="382"/>
      <c r="AS234" s="382"/>
      <c r="AT234" s="382"/>
      <c r="AU234" s="396"/>
      <c r="AV234" s="89"/>
      <c r="AW234" s="89"/>
      <c r="AX234" s="89"/>
    </row>
    <row r="235" spans="1:50" ht="12.75" customHeight="1">
      <c r="A235" s="89"/>
      <c r="B235" s="89"/>
      <c r="C235" s="96"/>
      <c r="D235" s="190"/>
      <c r="E235" s="110"/>
      <c r="F235" s="111"/>
      <c r="G235" s="112"/>
      <c r="H235" s="113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108"/>
      <c r="AI235" s="108"/>
      <c r="AJ235" s="89"/>
      <c r="AK235" s="89"/>
      <c r="AL235" s="99"/>
      <c r="AM235" s="99"/>
      <c r="AN235" s="89"/>
      <c r="AO235" s="89"/>
      <c r="AP235" s="89"/>
      <c r="AQ235" s="99"/>
      <c r="AR235" s="382"/>
      <c r="AS235" s="382"/>
      <c r="AT235" s="382"/>
      <c r="AU235" s="396"/>
      <c r="AV235" s="89"/>
      <c r="AW235" s="89"/>
      <c r="AX235" s="89"/>
    </row>
    <row r="236" spans="1:50" ht="12.75" customHeight="1">
      <c r="A236" s="89"/>
      <c r="B236" s="89"/>
      <c r="C236" s="96"/>
      <c r="D236" s="190"/>
      <c r="E236" s="110"/>
      <c r="F236" s="111"/>
      <c r="G236" s="112"/>
      <c r="H236" s="113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108"/>
      <c r="AI236" s="108"/>
      <c r="AJ236" s="89"/>
      <c r="AK236" s="89"/>
      <c r="AL236" s="99"/>
      <c r="AM236" s="99"/>
      <c r="AN236" s="89"/>
      <c r="AO236" s="89"/>
      <c r="AP236" s="89"/>
      <c r="AQ236" s="99"/>
      <c r="AR236" s="382"/>
      <c r="AS236" s="382"/>
      <c r="AT236" s="382"/>
      <c r="AU236" s="396"/>
      <c r="AV236" s="89"/>
      <c r="AW236" s="89"/>
      <c r="AX236" s="89"/>
    </row>
    <row r="237" spans="1:50" ht="12.75" customHeight="1">
      <c r="A237" s="89"/>
      <c r="B237" s="89"/>
      <c r="C237" s="96"/>
      <c r="D237" s="190"/>
      <c r="E237" s="110"/>
      <c r="F237" s="111"/>
      <c r="G237" s="112"/>
      <c r="H237" s="113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108"/>
      <c r="AI237" s="108"/>
      <c r="AJ237" s="89"/>
      <c r="AK237" s="89"/>
      <c r="AL237" s="99"/>
      <c r="AM237" s="99"/>
      <c r="AN237" s="89"/>
      <c r="AO237" s="89"/>
      <c r="AP237" s="89"/>
      <c r="AQ237" s="99"/>
      <c r="AR237" s="382"/>
      <c r="AS237" s="382"/>
      <c r="AT237" s="382"/>
      <c r="AU237" s="396"/>
      <c r="AV237" s="89"/>
      <c r="AW237" s="89"/>
      <c r="AX237" s="89"/>
    </row>
    <row r="238" spans="1:50" ht="12.75" customHeight="1">
      <c r="A238" s="89"/>
      <c r="B238" s="89"/>
      <c r="C238" s="96"/>
      <c r="D238" s="190"/>
      <c r="E238" s="110"/>
      <c r="F238" s="111"/>
      <c r="G238" s="112"/>
      <c r="H238" s="113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108"/>
      <c r="AI238" s="108"/>
      <c r="AJ238" s="89"/>
      <c r="AK238" s="89"/>
      <c r="AL238" s="99"/>
      <c r="AM238" s="99"/>
      <c r="AN238" s="89"/>
      <c r="AO238" s="89"/>
      <c r="AP238" s="89"/>
      <c r="AQ238" s="99"/>
      <c r="AR238" s="382"/>
      <c r="AS238" s="382"/>
      <c r="AT238" s="382"/>
      <c r="AU238" s="396"/>
      <c r="AV238" s="89"/>
      <c r="AW238" s="89"/>
      <c r="AX238" s="89"/>
    </row>
    <row r="239" spans="1:50" ht="12.75" customHeight="1">
      <c r="A239" s="89"/>
      <c r="B239" s="89"/>
      <c r="C239" s="96"/>
      <c r="D239" s="190"/>
      <c r="E239" s="110"/>
      <c r="F239" s="111"/>
      <c r="G239" s="112"/>
      <c r="H239" s="113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108"/>
      <c r="AI239" s="108"/>
      <c r="AJ239" s="89"/>
      <c r="AK239" s="89"/>
      <c r="AL239" s="99"/>
      <c r="AM239" s="99"/>
      <c r="AN239" s="89"/>
      <c r="AO239" s="89"/>
      <c r="AP239" s="89"/>
      <c r="AQ239" s="99"/>
      <c r="AR239" s="382"/>
      <c r="AS239" s="382"/>
      <c r="AT239" s="382"/>
      <c r="AU239" s="396"/>
      <c r="AV239" s="89"/>
      <c r="AW239" s="89"/>
      <c r="AX239" s="89"/>
    </row>
    <row r="240" spans="1:50" ht="12.75" customHeight="1">
      <c r="A240" s="89"/>
      <c r="B240" s="89"/>
      <c r="C240" s="96"/>
      <c r="D240" s="190"/>
      <c r="E240" s="110"/>
      <c r="F240" s="111"/>
      <c r="G240" s="112"/>
      <c r="H240" s="113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108"/>
      <c r="AI240" s="108"/>
      <c r="AJ240" s="89"/>
      <c r="AK240" s="89"/>
      <c r="AL240" s="99"/>
      <c r="AM240" s="99"/>
      <c r="AN240" s="89"/>
      <c r="AO240" s="89"/>
      <c r="AP240" s="89"/>
      <c r="AQ240" s="99"/>
      <c r="AR240" s="382"/>
      <c r="AS240" s="382"/>
      <c r="AT240" s="382"/>
      <c r="AU240" s="396"/>
      <c r="AV240" s="89"/>
      <c r="AW240" s="89"/>
      <c r="AX240" s="89"/>
    </row>
    <row r="241" spans="1:50" ht="12.75" customHeight="1">
      <c r="A241" s="89"/>
      <c r="B241" s="89"/>
      <c r="C241" s="96"/>
      <c r="D241" s="190"/>
      <c r="E241" s="110"/>
      <c r="F241" s="111"/>
      <c r="G241" s="112"/>
      <c r="H241" s="113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108"/>
      <c r="AI241" s="108"/>
      <c r="AJ241" s="89"/>
      <c r="AK241" s="89"/>
      <c r="AL241" s="99"/>
      <c r="AM241" s="99"/>
      <c r="AN241" s="89"/>
      <c r="AO241" s="89"/>
      <c r="AP241" s="89"/>
      <c r="AQ241" s="99"/>
      <c r="AR241" s="382"/>
      <c r="AS241" s="382"/>
      <c r="AT241" s="382"/>
      <c r="AU241" s="396"/>
      <c r="AV241" s="89"/>
      <c r="AW241" s="89"/>
      <c r="AX241" s="89"/>
    </row>
    <row r="242" spans="1:50" ht="12.75" customHeight="1">
      <c r="A242" s="89"/>
      <c r="B242" s="89"/>
      <c r="C242" s="96"/>
      <c r="D242" s="190"/>
      <c r="E242" s="110"/>
      <c r="F242" s="111"/>
      <c r="G242" s="112"/>
      <c r="H242" s="113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108"/>
      <c r="AI242" s="108"/>
      <c r="AJ242" s="89"/>
      <c r="AK242" s="89"/>
      <c r="AL242" s="99"/>
      <c r="AM242" s="99"/>
      <c r="AN242" s="89"/>
      <c r="AO242" s="89"/>
      <c r="AP242" s="89"/>
      <c r="AQ242" s="99"/>
      <c r="AR242" s="382"/>
      <c r="AS242" s="382"/>
      <c r="AT242" s="382"/>
      <c r="AU242" s="396"/>
      <c r="AV242" s="89"/>
      <c r="AW242" s="89"/>
      <c r="AX242" s="89"/>
    </row>
    <row r="243" spans="1:50" ht="12.75" customHeight="1">
      <c r="A243" s="89"/>
      <c r="B243" s="89"/>
      <c r="C243" s="96"/>
      <c r="D243" s="190"/>
      <c r="E243" s="110"/>
      <c r="F243" s="111"/>
      <c r="G243" s="112"/>
      <c r="H243" s="113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108"/>
      <c r="AI243" s="108"/>
      <c r="AJ243" s="89"/>
      <c r="AK243" s="89"/>
      <c r="AL243" s="99"/>
      <c r="AM243" s="99"/>
      <c r="AN243" s="89"/>
      <c r="AO243" s="89"/>
      <c r="AP243" s="89"/>
      <c r="AQ243" s="99"/>
      <c r="AR243" s="382"/>
      <c r="AS243" s="382"/>
      <c r="AT243" s="382"/>
      <c r="AU243" s="396"/>
      <c r="AV243" s="89"/>
      <c r="AW243" s="89"/>
      <c r="AX243" s="89"/>
    </row>
    <row r="244" spans="1:50" ht="12.75" customHeight="1">
      <c r="A244" s="89"/>
      <c r="B244" s="89"/>
      <c r="C244" s="96"/>
      <c r="D244" s="190"/>
      <c r="E244" s="110"/>
      <c r="F244" s="111"/>
      <c r="G244" s="112"/>
      <c r="H244" s="113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108"/>
      <c r="AI244" s="108"/>
      <c r="AJ244" s="89"/>
      <c r="AK244" s="89"/>
      <c r="AL244" s="99"/>
      <c r="AM244" s="99"/>
      <c r="AN244" s="89"/>
      <c r="AO244" s="89"/>
      <c r="AP244" s="89"/>
      <c r="AQ244" s="99"/>
      <c r="AR244" s="382"/>
      <c r="AS244" s="382"/>
      <c r="AT244" s="382"/>
      <c r="AU244" s="396"/>
      <c r="AV244" s="89"/>
      <c r="AW244" s="89"/>
      <c r="AX244" s="89"/>
    </row>
    <row r="245" spans="1:50" ht="12.75" customHeight="1">
      <c r="A245" s="89"/>
      <c r="B245" s="89"/>
      <c r="C245" s="96"/>
      <c r="D245" s="190"/>
      <c r="E245" s="110"/>
      <c r="F245" s="111"/>
      <c r="G245" s="112"/>
      <c r="H245" s="113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108"/>
      <c r="AI245" s="108"/>
      <c r="AJ245" s="89"/>
      <c r="AK245" s="89"/>
      <c r="AL245" s="99"/>
      <c r="AM245" s="99"/>
      <c r="AN245" s="89"/>
      <c r="AO245" s="89"/>
      <c r="AP245" s="89"/>
      <c r="AQ245" s="99"/>
      <c r="AR245" s="382"/>
      <c r="AS245" s="382"/>
      <c r="AT245" s="382"/>
      <c r="AU245" s="396"/>
      <c r="AV245" s="89"/>
      <c r="AW245" s="89"/>
      <c r="AX245" s="89"/>
    </row>
    <row r="246" spans="1:50" ht="12.75" customHeight="1">
      <c r="A246" s="89"/>
      <c r="B246" s="89"/>
      <c r="C246" s="96"/>
      <c r="D246" s="190"/>
      <c r="E246" s="110"/>
      <c r="F246" s="111"/>
      <c r="G246" s="112"/>
      <c r="H246" s="113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108"/>
      <c r="AI246" s="108"/>
      <c r="AJ246" s="89"/>
      <c r="AK246" s="89"/>
      <c r="AL246" s="99"/>
      <c r="AM246" s="99"/>
      <c r="AN246" s="89"/>
      <c r="AO246" s="89"/>
      <c r="AP246" s="89"/>
      <c r="AQ246" s="99"/>
      <c r="AR246" s="382"/>
      <c r="AS246" s="382"/>
      <c r="AT246" s="382"/>
      <c r="AU246" s="396"/>
      <c r="AV246" s="89"/>
      <c r="AW246" s="89"/>
      <c r="AX246" s="89"/>
    </row>
    <row r="247" spans="1:50" ht="12.75" customHeight="1">
      <c r="A247" s="89"/>
      <c r="B247" s="89"/>
      <c r="C247" s="96"/>
      <c r="D247" s="190"/>
      <c r="E247" s="110"/>
      <c r="F247" s="111"/>
      <c r="G247" s="112"/>
      <c r="H247" s="113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108"/>
      <c r="AI247" s="108"/>
      <c r="AJ247" s="89"/>
      <c r="AK247" s="89"/>
      <c r="AL247" s="99"/>
      <c r="AM247" s="99"/>
      <c r="AN247" s="89"/>
      <c r="AO247" s="89"/>
      <c r="AP247" s="89"/>
      <c r="AQ247" s="99"/>
      <c r="AR247" s="382"/>
      <c r="AS247" s="382"/>
      <c r="AT247" s="382"/>
      <c r="AU247" s="396"/>
      <c r="AV247" s="89"/>
      <c r="AW247" s="89"/>
      <c r="AX247" s="89"/>
    </row>
    <row r="248" spans="1:50" ht="12.75" customHeight="1">
      <c r="A248" s="89"/>
      <c r="B248" s="89"/>
      <c r="C248" s="96"/>
      <c r="D248" s="190"/>
      <c r="E248" s="110"/>
      <c r="F248" s="111"/>
      <c r="G248" s="112"/>
      <c r="H248" s="113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108"/>
      <c r="AI248" s="108"/>
      <c r="AJ248" s="89"/>
      <c r="AK248" s="89"/>
      <c r="AL248" s="99"/>
      <c r="AM248" s="99"/>
      <c r="AN248" s="89"/>
      <c r="AO248" s="89"/>
      <c r="AP248" s="89"/>
      <c r="AQ248" s="99"/>
      <c r="AR248" s="382"/>
      <c r="AS248" s="382"/>
      <c r="AT248" s="382"/>
      <c r="AU248" s="396"/>
      <c r="AV248" s="89"/>
      <c r="AW248" s="89"/>
      <c r="AX248" s="89"/>
    </row>
    <row r="249" spans="1:50" ht="12.75" customHeight="1">
      <c r="A249" s="89"/>
      <c r="B249" s="89"/>
      <c r="C249" s="96"/>
      <c r="D249" s="190"/>
      <c r="E249" s="110"/>
      <c r="F249" s="111"/>
      <c r="G249" s="112"/>
      <c r="H249" s="113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108"/>
      <c r="AI249" s="108"/>
      <c r="AJ249" s="89"/>
      <c r="AK249" s="89"/>
      <c r="AL249" s="99"/>
      <c r="AM249" s="99"/>
      <c r="AN249" s="89"/>
      <c r="AO249" s="89"/>
      <c r="AP249" s="89"/>
      <c r="AQ249" s="99"/>
      <c r="AR249" s="382"/>
      <c r="AS249" s="382"/>
      <c r="AT249" s="382"/>
      <c r="AU249" s="396"/>
      <c r="AV249" s="89"/>
      <c r="AW249" s="89"/>
      <c r="AX249" s="89"/>
    </row>
    <row r="250" spans="1:50" ht="12.75" customHeight="1">
      <c r="A250" s="89"/>
      <c r="B250" s="89"/>
      <c r="C250" s="96"/>
      <c r="D250" s="190"/>
      <c r="E250" s="110"/>
      <c r="F250" s="111"/>
      <c r="G250" s="112"/>
      <c r="H250" s="113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108"/>
      <c r="AI250" s="108"/>
      <c r="AJ250" s="89"/>
      <c r="AK250" s="89"/>
      <c r="AL250" s="99"/>
      <c r="AM250" s="99"/>
      <c r="AN250" s="89"/>
      <c r="AO250" s="89"/>
      <c r="AP250" s="89"/>
      <c r="AQ250" s="99"/>
      <c r="AR250" s="382"/>
      <c r="AS250" s="382"/>
      <c r="AT250" s="382"/>
      <c r="AU250" s="396"/>
      <c r="AV250" s="89"/>
      <c r="AW250" s="89"/>
      <c r="AX250" s="89"/>
    </row>
    <row r="251" spans="1:50" ht="12.75" customHeight="1">
      <c r="A251" s="89"/>
      <c r="B251" s="89"/>
      <c r="C251" s="96"/>
      <c r="D251" s="190"/>
      <c r="E251" s="110"/>
      <c r="F251" s="111"/>
      <c r="G251" s="112"/>
      <c r="H251" s="113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108"/>
      <c r="AI251" s="108"/>
      <c r="AJ251" s="89"/>
      <c r="AK251" s="89"/>
      <c r="AL251" s="99"/>
      <c r="AM251" s="99"/>
      <c r="AN251" s="89"/>
      <c r="AO251" s="89"/>
      <c r="AP251" s="89"/>
      <c r="AQ251" s="99"/>
      <c r="AR251" s="382"/>
      <c r="AS251" s="382"/>
      <c r="AT251" s="382"/>
      <c r="AU251" s="396"/>
      <c r="AV251" s="89"/>
      <c r="AW251" s="89"/>
      <c r="AX251" s="89"/>
    </row>
    <row r="252" spans="1:50" ht="12.75" customHeight="1">
      <c r="A252" s="89"/>
      <c r="B252" s="89"/>
      <c r="C252" s="96"/>
      <c r="D252" s="190"/>
      <c r="E252" s="110"/>
      <c r="F252" s="111"/>
      <c r="G252" s="112"/>
      <c r="H252" s="113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108"/>
      <c r="AI252" s="108"/>
      <c r="AJ252" s="89"/>
      <c r="AK252" s="89"/>
      <c r="AL252" s="99"/>
      <c r="AM252" s="99"/>
      <c r="AN252" s="89"/>
      <c r="AO252" s="89"/>
      <c r="AP252" s="89"/>
      <c r="AQ252" s="99"/>
      <c r="AR252" s="382"/>
      <c r="AS252" s="382"/>
      <c r="AT252" s="382"/>
      <c r="AU252" s="396"/>
      <c r="AV252" s="89"/>
      <c r="AW252" s="89"/>
      <c r="AX252" s="89"/>
    </row>
    <row r="253" spans="1:50" ht="12.75" customHeight="1">
      <c r="A253" s="89"/>
      <c r="B253" s="89"/>
      <c r="C253" s="96"/>
      <c r="D253" s="190"/>
      <c r="E253" s="110"/>
      <c r="F253" s="111"/>
      <c r="G253" s="112"/>
      <c r="H253" s="113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108"/>
      <c r="AI253" s="108"/>
      <c r="AJ253" s="89"/>
      <c r="AK253" s="89"/>
      <c r="AL253" s="99"/>
      <c r="AM253" s="99"/>
      <c r="AN253" s="89"/>
      <c r="AO253" s="89"/>
      <c r="AP253" s="89"/>
      <c r="AQ253" s="99"/>
      <c r="AR253" s="382"/>
      <c r="AS253" s="382"/>
      <c r="AT253" s="382"/>
      <c r="AU253" s="396"/>
      <c r="AV253" s="89"/>
      <c r="AW253" s="89"/>
      <c r="AX253" s="89"/>
    </row>
    <row r="254" spans="1:50" ht="12.75" customHeight="1">
      <c r="A254" s="89"/>
      <c r="B254" s="89"/>
      <c r="C254" s="96"/>
      <c r="D254" s="190"/>
      <c r="E254" s="110"/>
      <c r="F254" s="111"/>
      <c r="G254" s="112"/>
      <c r="H254" s="113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108"/>
      <c r="AI254" s="108"/>
      <c r="AJ254" s="89"/>
      <c r="AK254" s="89"/>
      <c r="AL254" s="99"/>
      <c r="AM254" s="99"/>
      <c r="AN254" s="89"/>
      <c r="AO254" s="89"/>
      <c r="AP254" s="89"/>
      <c r="AQ254" s="99"/>
      <c r="AR254" s="382"/>
      <c r="AS254" s="382"/>
      <c r="AT254" s="382"/>
      <c r="AU254" s="396"/>
      <c r="AV254" s="89"/>
      <c r="AW254" s="89"/>
      <c r="AX254" s="89"/>
    </row>
    <row r="255" spans="1:50" ht="12.75" customHeight="1">
      <c r="A255" s="89"/>
      <c r="B255" s="89"/>
      <c r="C255" s="96"/>
      <c r="D255" s="190"/>
      <c r="E255" s="110"/>
      <c r="F255" s="111"/>
      <c r="G255" s="112"/>
      <c r="H255" s="113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108"/>
      <c r="AI255" s="108"/>
      <c r="AJ255" s="89"/>
      <c r="AK255" s="89"/>
      <c r="AL255" s="99"/>
      <c r="AM255" s="99"/>
      <c r="AN255" s="89"/>
      <c r="AO255" s="89"/>
      <c r="AP255" s="89"/>
      <c r="AQ255" s="99"/>
      <c r="AR255" s="382"/>
      <c r="AS255" s="382"/>
      <c r="AT255" s="382"/>
      <c r="AU255" s="396"/>
      <c r="AV255" s="89"/>
      <c r="AW255" s="89"/>
      <c r="AX255" s="89"/>
    </row>
    <row r="256" spans="1:50" ht="12.75" customHeight="1">
      <c r="A256" s="89"/>
      <c r="B256" s="89"/>
      <c r="C256" s="96"/>
      <c r="D256" s="190"/>
      <c r="E256" s="110"/>
      <c r="F256" s="111"/>
      <c r="G256" s="112"/>
      <c r="H256" s="113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108"/>
      <c r="AI256" s="108"/>
      <c r="AJ256" s="89"/>
      <c r="AK256" s="89"/>
      <c r="AL256" s="99"/>
      <c r="AM256" s="99"/>
      <c r="AN256" s="89"/>
      <c r="AO256" s="89"/>
      <c r="AP256" s="89"/>
      <c r="AQ256" s="99"/>
      <c r="AR256" s="382"/>
      <c r="AS256" s="382"/>
      <c r="AT256" s="382"/>
      <c r="AU256" s="396"/>
      <c r="AV256" s="89"/>
      <c r="AW256" s="89"/>
      <c r="AX256" s="89"/>
    </row>
    <row r="257" spans="1:50" ht="12.75" customHeight="1">
      <c r="A257" s="89"/>
      <c r="B257" s="89"/>
      <c r="C257" s="96"/>
      <c r="D257" s="190"/>
      <c r="E257" s="110"/>
      <c r="F257" s="111"/>
      <c r="G257" s="112"/>
      <c r="H257" s="113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108"/>
      <c r="AI257" s="108"/>
      <c r="AJ257" s="89"/>
      <c r="AK257" s="89"/>
      <c r="AL257" s="99"/>
      <c r="AM257" s="99"/>
      <c r="AN257" s="89"/>
      <c r="AO257" s="89"/>
      <c r="AP257" s="89"/>
      <c r="AQ257" s="99"/>
      <c r="AR257" s="382"/>
      <c r="AS257" s="382"/>
      <c r="AT257" s="382"/>
      <c r="AU257" s="396"/>
      <c r="AV257" s="89"/>
      <c r="AW257" s="89"/>
      <c r="AX257" s="89"/>
    </row>
    <row r="258" spans="1:50" ht="12.75" customHeight="1">
      <c r="A258" s="89"/>
      <c r="B258" s="89"/>
      <c r="C258" s="96"/>
      <c r="D258" s="190"/>
      <c r="E258" s="110"/>
      <c r="F258" s="111"/>
      <c r="G258" s="112"/>
      <c r="H258" s="113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108"/>
      <c r="AI258" s="108"/>
      <c r="AJ258" s="89"/>
      <c r="AK258" s="89"/>
      <c r="AL258" s="99"/>
      <c r="AM258" s="99"/>
      <c r="AN258" s="89"/>
      <c r="AO258" s="89"/>
      <c r="AP258" s="89"/>
      <c r="AQ258" s="99"/>
      <c r="AR258" s="382"/>
      <c r="AS258" s="382"/>
      <c r="AT258" s="382"/>
      <c r="AU258" s="396"/>
      <c r="AV258" s="89"/>
      <c r="AW258" s="89"/>
      <c r="AX258" s="89"/>
    </row>
    <row r="259" spans="1:50" ht="12.75" customHeight="1">
      <c r="A259" s="89"/>
      <c r="B259" s="89"/>
      <c r="C259" s="96"/>
      <c r="D259" s="190"/>
      <c r="E259" s="110"/>
      <c r="F259" s="111"/>
      <c r="G259" s="112"/>
      <c r="H259" s="113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108"/>
      <c r="AI259" s="108"/>
      <c r="AJ259" s="89"/>
      <c r="AK259" s="89"/>
      <c r="AL259" s="99"/>
      <c r="AM259" s="99"/>
      <c r="AN259" s="89"/>
      <c r="AO259" s="89"/>
      <c r="AP259" s="89"/>
      <c r="AQ259" s="99"/>
      <c r="AR259" s="382"/>
      <c r="AS259" s="382"/>
      <c r="AT259" s="382"/>
      <c r="AU259" s="396"/>
      <c r="AV259" s="89"/>
      <c r="AW259" s="89"/>
      <c r="AX259" s="89"/>
    </row>
    <row r="260" spans="1:50" ht="12.75" customHeight="1">
      <c r="A260" s="89"/>
      <c r="B260" s="89"/>
      <c r="C260" s="96"/>
      <c r="D260" s="190"/>
      <c r="E260" s="110"/>
      <c r="F260" s="111"/>
      <c r="G260" s="112"/>
      <c r="H260" s="113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108"/>
      <c r="AI260" s="108"/>
      <c r="AJ260" s="89"/>
      <c r="AK260" s="89"/>
      <c r="AL260" s="99"/>
      <c r="AM260" s="99"/>
      <c r="AN260" s="89"/>
      <c r="AO260" s="89"/>
      <c r="AP260" s="89"/>
      <c r="AQ260" s="99"/>
      <c r="AR260" s="382"/>
      <c r="AS260" s="382"/>
      <c r="AT260" s="382"/>
      <c r="AU260" s="396"/>
      <c r="AV260" s="89"/>
      <c r="AW260" s="89"/>
      <c r="AX260" s="89"/>
    </row>
    <row r="261" spans="1:50" ht="12.75" customHeight="1">
      <c r="A261" s="89"/>
      <c r="B261" s="89"/>
      <c r="C261" s="96"/>
      <c r="D261" s="190"/>
      <c r="E261" s="110"/>
      <c r="F261" s="111"/>
      <c r="G261" s="112"/>
      <c r="H261" s="113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108"/>
      <c r="AI261" s="108"/>
      <c r="AJ261" s="89"/>
      <c r="AK261" s="89"/>
      <c r="AL261" s="99"/>
      <c r="AM261" s="99"/>
      <c r="AN261" s="89"/>
      <c r="AO261" s="89"/>
      <c r="AP261" s="89"/>
      <c r="AQ261" s="99"/>
      <c r="AR261" s="382"/>
      <c r="AS261" s="382"/>
      <c r="AT261" s="382"/>
      <c r="AU261" s="396"/>
      <c r="AV261" s="89"/>
      <c r="AW261" s="89"/>
      <c r="AX261" s="89"/>
    </row>
    <row r="262" spans="1:50" ht="12.75" customHeight="1">
      <c r="A262" s="89"/>
      <c r="B262" s="89"/>
      <c r="C262" s="96"/>
      <c r="D262" s="190"/>
      <c r="E262" s="110"/>
      <c r="F262" s="111"/>
      <c r="G262" s="112"/>
      <c r="H262" s="113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108"/>
      <c r="AI262" s="108"/>
      <c r="AJ262" s="89"/>
      <c r="AK262" s="89"/>
      <c r="AL262" s="99"/>
      <c r="AM262" s="99"/>
      <c r="AN262" s="89"/>
      <c r="AO262" s="89"/>
      <c r="AP262" s="89"/>
      <c r="AQ262" s="99"/>
      <c r="AR262" s="382"/>
      <c r="AS262" s="382"/>
      <c r="AT262" s="382"/>
      <c r="AU262" s="396"/>
      <c r="AV262" s="89"/>
      <c r="AW262" s="89"/>
      <c r="AX262" s="89"/>
    </row>
    <row r="263" spans="1:50" ht="12.75" customHeight="1">
      <c r="A263" s="89"/>
      <c r="B263" s="89"/>
      <c r="C263" s="96"/>
      <c r="D263" s="190"/>
      <c r="E263" s="110"/>
      <c r="F263" s="111"/>
      <c r="G263" s="112"/>
      <c r="H263" s="113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108"/>
      <c r="AI263" s="108"/>
      <c r="AJ263" s="89"/>
      <c r="AK263" s="89"/>
      <c r="AL263" s="99"/>
      <c r="AM263" s="99"/>
      <c r="AN263" s="89"/>
      <c r="AO263" s="89"/>
      <c r="AP263" s="89"/>
      <c r="AQ263" s="99"/>
      <c r="AR263" s="382"/>
      <c r="AS263" s="382"/>
      <c r="AT263" s="382"/>
      <c r="AU263" s="396"/>
      <c r="AV263" s="89"/>
      <c r="AW263" s="89"/>
      <c r="AX263" s="89"/>
    </row>
    <row r="264" spans="1:50" ht="12.75" customHeight="1">
      <c r="A264" s="89"/>
      <c r="B264" s="89"/>
      <c r="C264" s="96"/>
      <c r="D264" s="190"/>
      <c r="E264" s="110"/>
      <c r="F264" s="111"/>
      <c r="G264" s="112"/>
      <c r="H264" s="113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108"/>
      <c r="AI264" s="108"/>
      <c r="AJ264" s="89"/>
      <c r="AK264" s="89"/>
      <c r="AL264" s="99"/>
      <c r="AM264" s="99"/>
      <c r="AN264" s="89"/>
      <c r="AO264" s="89"/>
      <c r="AP264" s="89"/>
      <c r="AQ264" s="99"/>
      <c r="AR264" s="382"/>
      <c r="AS264" s="382"/>
      <c r="AT264" s="382"/>
      <c r="AU264" s="396"/>
      <c r="AV264" s="89"/>
      <c r="AW264" s="89"/>
      <c r="AX264" s="89"/>
    </row>
    <row r="265" spans="1:50" ht="12.75" customHeight="1">
      <c r="A265" s="89"/>
      <c r="B265" s="89"/>
      <c r="C265" s="96"/>
      <c r="D265" s="190"/>
      <c r="E265" s="110"/>
      <c r="F265" s="111"/>
      <c r="G265" s="112"/>
      <c r="H265" s="113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108"/>
      <c r="AI265" s="108"/>
      <c r="AJ265" s="89"/>
      <c r="AK265" s="89"/>
      <c r="AL265" s="99"/>
      <c r="AM265" s="99"/>
      <c r="AN265" s="89"/>
      <c r="AO265" s="89"/>
      <c r="AP265" s="89"/>
      <c r="AQ265" s="99"/>
      <c r="AR265" s="382"/>
      <c r="AS265" s="382"/>
      <c r="AT265" s="382"/>
      <c r="AU265" s="396"/>
      <c r="AV265" s="89"/>
      <c r="AW265" s="89"/>
      <c r="AX265" s="89"/>
    </row>
    <row r="266" spans="1:50" ht="12.75" customHeight="1">
      <c r="A266" s="89"/>
      <c r="B266" s="89"/>
      <c r="C266" s="96"/>
      <c r="D266" s="190"/>
      <c r="E266" s="110"/>
      <c r="F266" s="111"/>
      <c r="G266" s="112"/>
      <c r="H266" s="113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108"/>
      <c r="AI266" s="108"/>
      <c r="AJ266" s="89"/>
      <c r="AK266" s="89"/>
      <c r="AL266" s="99"/>
      <c r="AM266" s="99"/>
      <c r="AN266" s="89"/>
      <c r="AO266" s="89"/>
      <c r="AP266" s="89"/>
      <c r="AQ266" s="99"/>
      <c r="AR266" s="382"/>
      <c r="AS266" s="382"/>
      <c r="AT266" s="382"/>
      <c r="AU266" s="396"/>
      <c r="AV266" s="89"/>
      <c r="AW266" s="89"/>
      <c r="AX266" s="89"/>
    </row>
    <row r="267" spans="1:50" ht="12.75" customHeight="1">
      <c r="A267" s="89"/>
      <c r="B267" s="89"/>
      <c r="C267" s="96"/>
      <c r="D267" s="190"/>
      <c r="E267" s="110"/>
      <c r="F267" s="111"/>
      <c r="G267" s="112"/>
      <c r="H267" s="113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108"/>
      <c r="AI267" s="108"/>
      <c r="AJ267" s="89"/>
      <c r="AK267" s="89"/>
      <c r="AL267" s="99"/>
      <c r="AM267" s="99"/>
      <c r="AN267" s="89"/>
      <c r="AO267" s="89"/>
      <c r="AP267" s="89"/>
      <c r="AQ267" s="99"/>
      <c r="AR267" s="382"/>
      <c r="AS267" s="382"/>
      <c r="AT267" s="382"/>
      <c r="AU267" s="396"/>
      <c r="AV267" s="89"/>
      <c r="AW267" s="89"/>
      <c r="AX267" s="89"/>
    </row>
    <row r="268" spans="1:50" ht="12.75" customHeight="1">
      <c r="A268" s="89"/>
      <c r="B268" s="89"/>
      <c r="C268" s="96"/>
      <c r="D268" s="190"/>
      <c r="E268" s="110"/>
      <c r="F268" s="111"/>
      <c r="G268" s="112"/>
      <c r="H268" s="113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108"/>
      <c r="AI268" s="108"/>
      <c r="AJ268" s="89"/>
      <c r="AK268" s="89"/>
      <c r="AL268" s="99"/>
      <c r="AM268" s="99"/>
      <c r="AN268" s="89"/>
      <c r="AO268" s="89"/>
      <c r="AP268" s="89"/>
      <c r="AQ268" s="99"/>
      <c r="AR268" s="382"/>
      <c r="AS268" s="382"/>
      <c r="AT268" s="382"/>
      <c r="AU268" s="396"/>
      <c r="AV268" s="89"/>
      <c r="AW268" s="89"/>
      <c r="AX268" s="89"/>
    </row>
    <row r="269" spans="1:50" ht="12.75" customHeight="1">
      <c r="A269" s="89"/>
      <c r="B269" s="89"/>
      <c r="C269" s="96"/>
      <c r="D269" s="190"/>
      <c r="E269" s="110"/>
      <c r="F269" s="111"/>
      <c r="G269" s="112"/>
      <c r="H269" s="113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108"/>
      <c r="AI269" s="108"/>
      <c r="AJ269" s="89"/>
      <c r="AK269" s="89"/>
      <c r="AL269" s="99"/>
      <c r="AM269" s="99"/>
      <c r="AN269" s="89"/>
      <c r="AO269" s="89"/>
      <c r="AP269" s="89"/>
      <c r="AQ269" s="99"/>
      <c r="AR269" s="382"/>
      <c r="AS269" s="382"/>
      <c r="AT269" s="382"/>
      <c r="AU269" s="396"/>
      <c r="AV269" s="89"/>
      <c r="AW269" s="89"/>
      <c r="AX269" s="89"/>
    </row>
    <row r="270" spans="1:50" ht="12.75" customHeight="1">
      <c r="A270" s="89"/>
      <c r="B270" s="89"/>
      <c r="C270" s="96"/>
      <c r="D270" s="190"/>
      <c r="E270" s="110"/>
      <c r="F270" s="111"/>
      <c r="G270" s="112"/>
      <c r="H270" s="113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108"/>
      <c r="AI270" s="108"/>
      <c r="AJ270" s="89"/>
      <c r="AK270" s="89"/>
      <c r="AL270" s="99"/>
      <c r="AM270" s="99"/>
      <c r="AN270" s="89"/>
      <c r="AO270" s="89"/>
      <c r="AP270" s="89"/>
      <c r="AQ270" s="99"/>
      <c r="AR270" s="382"/>
      <c r="AS270" s="382"/>
      <c r="AT270" s="382"/>
      <c r="AU270" s="396"/>
      <c r="AV270" s="89"/>
      <c r="AW270" s="89"/>
      <c r="AX270" s="89"/>
    </row>
    <row r="271" spans="1:50" ht="12.75" customHeight="1">
      <c r="A271" s="89"/>
      <c r="B271" s="89"/>
      <c r="C271" s="96"/>
      <c r="D271" s="190"/>
      <c r="E271" s="110"/>
      <c r="F271" s="111"/>
      <c r="G271" s="112"/>
      <c r="H271" s="113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108"/>
      <c r="AI271" s="108"/>
      <c r="AJ271" s="89"/>
      <c r="AK271" s="89"/>
      <c r="AL271" s="99"/>
      <c r="AM271" s="99"/>
      <c r="AN271" s="89"/>
      <c r="AO271" s="89"/>
      <c r="AP271" s="89"/>
      <c r="AQ271" s="99"/>
      <c r="AR271" s="382"/>
      <c r="AS271" s="382"/>
      <c r="AT271" s="382"/>
      <c r="AU271" s="396"/>
      <c r="AV271" s="89"/>
      <c r="AW271" s="89"/>
      <c r="AX271" s="89"/>
    </row>
    <row r="272" spans="1:50" ht="12.75" customHeight="1">
      <c r="A272" s="89"/>
      <c r="B272" s="89"/>
      <c r="C272" s="96"/>
      <c r="D272" s="190"/>
      <c r="E272" s="110"/>
      <c r="F272" s="111"/>
      <c r="G272" s="112"/>
      <c r="H272" s="113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108"/>
      <c r="AI272" s="108"/>
      <c r="AJ272" s="89"/>
      <c r="AK272" s="89"/>
      <c r="AL272" s="99"/>
      <c r="AM272" s="99"/>
      <c r="AN272" s="89"/>
      <c r="AO272" s="89"/>
      <c r="AP272" s="89"/>
      <c r="AQ272" s="99"/>
      <c r="AR272" s="382"/>
      <c r="AS272" s="382"/>
      <c r="AT272" s="382"/>
      <c r="AU272" s="396"/>
      <c r="AV272" s="89"/>
      <c r="AW272" s="89"/>
      <c r="AX272" s="89"/>
    </row>
    <row r="273" spans="1:50" ht="12.75" customHeight="1">
      <c r="A273" s="89"/>
      <c r="B273" s="89"/>
      <c r="C273" s="96"/>
      <c r="D273" s="190"/>
      <c r="E273" s="110"/>
      <c r="F273" s="111"/>
      <c r="G273" s="112"/>
      <c r="H273" s="113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108"/>
      <c r="AI273" s="108"/>
      <c r="AJ273" s="89"/>
      <c r="AK273" s="89"/>
      <c r="AL273" s="99"/>
      <c r="AM273" s="99"/>
      <c r="AN273" s="89"/>
      <c r="AO273" s="89"/>
      <c r="AP273" s="89"/>
      <c r="AQ273" s="99"/>
      <c r="AR273" s="382"/>
      <c r="AS273" s="382"/>
      <c r="AT273" s="382"/>
      <c r="AU273" s="396"/>
      <c r="AV273" s="89"/>
      <c r="AW273" s="89"/>
      <c r="AX273" s="89"/>
    </row>
    <row r="274" spans="1:50" ht="12.75" customHeight="1">
      <c r="A274" s="89"/>
      <c r="B274" s="89"/>
      <c r="C274" s="96"/>
      <c r="D274" s="190"/>
      <c r="E274" s="110"/>
      <c r="F274" s="111"/>
      <c r="G274" s="112"/>
      <c r="H274" s="113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108"/>
      <c r="AI274" s="108"/>
      <c r="AJ274" s="89"/>
      <c r="AK274" s="89"/>
      <c r="AL274" s="99"/>
      <c r="AM274" s="99"/>
      <c r="AN274" s="89"/>
      <c r="AO274" s="89"/>
      <c r="AP274" s="89"/>
      <c r="AQ274" s="99"/>
      <c r="AR274" s="382"/>
      <c r="AS274" s="382"/>
      <c r="AT274" s="382"/>
      <c r="AU274" s="396"/>
      <c r="AV274" s="89"/>
      <c r="AW274" s="89"/>
      <c r="AX274" s="89"/>
    </row>
    <row r="275" spans="1:50" ht="12.75" customHeight="1">
      <c r="A275" s="89"/>
      <c r="B275" s="89"/>
      <c r="C275" s="96"/>
      <c r="D275" s="190"/>
      <c r="E275" s="110"/>
      <c r="F275" s="111"/>
      <c r="G275" s="112"/>
      <c r="H275" s="113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108"/>
      <c r="AI275" s="108"/>
      <c r="AJ275" s="89"/>
      <c r="AK275" s="89"/>
      <c r="AL275" s="99"/>
      <c r="AM275" s="99"/>
      <c r="AN275" s="89"/>
      <c r="AO275" s="89"/>
      <c r="AP275" s="89"/>
      <c r="AQ275" s="99"/>
      <c r="AR275" s="382"/>
      <c r="AS275" s="382"/>
      <c r="AT275" s="382"/>
      <c r="AU275" s="396"/>
      <c r="AV275" s="89"/>
      <c r="AW275" s="89"/>
      <c r="AX275" s="89"/>
    </row>
    <row r="276" spans="1:50" ht="12.75" customHeight="1">
      <c r="A276" s="89"/>
      <c r="B276" s="89"/>
      <c r="C276" s="96"/>
      <c r="D276" s="190"/>
      <c r="E276" s="110"/>
      <c r="F276" s="111"/>
      <c r="G276" s="112"/>
      <c r="H276" s="113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108"/>
      <c r="AI276" s="108"/>
      <c r="AJ276" s="89"/>
      <c r="AK276" s="89"/>
      <c r="AL276" s="99"/>
      <c r="AM276" s="99"/>
      <c r="AN276" s="89"/>
      <c r="AO276" s="89"/>
      <c r="AP276" s="89"/>
      <c r="AQ276" s="99"/>
      <c r="AR276" s="382"/>
      <c r="AS276" s="382"/>
      <c r="AT276" s="382"/>
      <c r="AU276" s="396"/>
      <c r="AV276" s="89"/>
      <c r="AW276" s="89"/>
      <c r="AX276" s="89"/>
    </row>
    <row r="277" spans="1:50" ht="12.75" customHeight="1">
      <c r="A277" s="89"/>
      <c r="B277" s="89"/>
      <c r="C277" s="96"/>
      <c r="D277" s="190"/>
      <c r="E277" s="110"/>
      <c r="F277" s="111"/>
      <c r="G277" s="112"/>
      <c r="H277" s="113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108"/>
      <c r="AI277" s="108"/>
      <c r="AJ277" s="89"/>
      <c r="AK277" s="89"/>
      <c r="AL277" s="99"/>
      <c r="AM277" s="99"/>
      <c r="AN277" s="89"/>
      <c r="AO277" s="89"/>
      <c r="AP277" s="89"/>
      <c r="AQ277" s="99"/>
      <c r="AR277" s="382"/>
      <c r="AS277" s="382"/>
      <c r="AT277" s="382"/>
      <c r="AU277" s="396"/>
      <c r="AV277" s="89"/>
      <c r="AW277" s="89"/>
      <c r="AX277" s="89"/>
    </row>
    <row r="278" spans="1:50" ht="12.75" customHeight="1">
      <c r="A278" s="89"/>
      <c r="B278" s="89"/>
      <c r="C278" s="96"/>
      <c r="D278" s="190"/>
      <c r="E278" s="110"/>
      <c r="F278" s="111"/>
      <c r="G278" s="112"/>
      <c r="H278" s="113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108"/>
      <c r="AI278" s="108"/>
      <c r="AJ278" s="89"/>
      <c r="AK278" s="89"/>
      <c r="AL278" s="99"/>
      <c r="AM278" s="99"/>
      <c r="AN278" s="89"/>
      <c r="AO278" s="89"/>
      <c r="AP278" s="89"/>
      <c r="AQ278" s="99"/>
      <c r="AR278" s="382"/>
      <c r="AS278" s="382"/>
      <c r="AT278" s="382"/>
      <c r="AU278" s="396"/>
      <c r="AV278" s="89"/>
      <c r="AW278" s="89"/>
      <c r="AX278" s="89"/>
    </row>
    <row r="279" spans="1:50" ht="12.75" customHeight="1">
      <c r="A279" s="89"/>
      <c r="B279" s="89"/>
      <c r="C279" s="96"/>
      <c r="D279" s="190"/>
      <c r="E279" s="110"/>
      <c r="F279" s="111"/>
      <c r="G279" s="112"/>
      <c r="H279" s="113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108"/>
      <c r="AI279" s="108"/>
      <c r="AJ279" s="89"/>
      <c r="AK279" s="89"/>
      <c r="AL279" s="99"/>
      <c r="AM279" s="99"/>
      <c r="AN279" s="89"/>
      <c r="AO279" s="89"/>
      <c r="AP279" s="89"/>
      <c r="AQ279" s="99"/>
      <c r="AR279" s="382"/>
      <c r="AS279" s="382"/>
      <c r="AT279" s="382"/>
      <c r="AU279" s="396"/>
      <c r="AV279" s="89"/>
      <c r="AW279" s="89"/>
      <c r="AX279" s="89"/>
    </row>
    <row r="280" spans="1:50" ht="12.75" customHeight="1">
      <c r="A280" s="89"/>
      <c r="B280" s="89"/>
      <c r="C280" s="96"/>
      <c r="D280" s="190"/>
      <c r="E280" s="110"/>
      <c r="F280" s="111"/>
      <c r="G280" s="112"/>
      <c r="H280" s="113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108"/>
      <c r="AI280" s="108"/>
      <c r="AJ280" s="89"/>
      <c r="AK280" s="89"/>
      <c r="AL280" s="99"/>
      <c r="AM280" s="99"/>
      <c r="AN280" s="89"/>
      <c r="AO280" s="89"/>
      <c r="AP280" s="89"/>
      <c r="AQ280" s="99"/>
      <c r="AR280" s="382"/>
      <c r="AS280" s="382"/>
      <c r="AT280" s="382"/>
      <c r="AU280" s="396"/>
      <c r="AV280" s="89"/>
      <c r="AW280" s="89"/>
      <c r="AX280" s="89"/>
    </row>
    <row r="281" spans="1:50" ht="12.75" customHeight="1">
      <c r="A281" s="89"/>
      <c r="B281" s="89"/>
      <c r="C281" s="96"/>
      <c r="D281" s="190"/>
      <c r="E281" s="110"/>
      <c r="F281" s="111"/>
      <c r="G281" s="112"/>
      <c r="H281" s="113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108"/>
      <c r="AI281" s="108"/>
      <c r="AJ281" s="89"/>
      <c r="AK281" s="89"/>
      <c r="AL281" s="99"/>
      <c r="AM281" s="99"/>
      <c r="AN281" s="89"/>
      <c r="AO281" s="89"/>
      <c r="AP281" s="89"/>
      <c r="AQ281" s="99"/>
      <c r="AR281" s="382"/>
      <c r="AS281" s="382"/>
      <c r="AT281" s="382"/>
      <c r="AU281" s="396"/>
      <c r="AV281" s="89"/>
      <c r="AW281" s="89"/>
      <c r="AX281" s="89"/>
    </row>
    <row r="282" spans="1:50" ht="12.75" customHeight="1">
      <c r="A282" s="89"/>
      <c r="B282" s="89"/>
      <c r="C282" s="96"/>
      <c r="D282" s="190"/>
      <c r="E282" s="110"/>
      <c r="F282" s="111"/>
      <c r="G282" s="112"/>
      <c r="H282" s="113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108"/>
      <c r="AI282" s="108"/>
      <c r="AJ282" s="89"/>
      <c r="AK282" s="89"/>
      <c r="AL282" s="99"/>
      <c r="AM282" s="99"/>
      <c r="AN282" s="89"/>
      <c r="AO282" s="89"/>
      <c r="AP282" s="89"/>
      <c r="AQ282" s="99"/>
      <c r="AR282" s="382"/>
      <c r="AS282" s="382"/>
      <c r="AT282" s="382"/>
      <c r="AU282" s="396"/>
      <c r="AV282" s="89"/>
      <c r="AW282" s="89"/>
      <c r="AX282" s="89"/>
    </row>
    <row r="283" spans="1:50" ht="12.75" customHeight="1">
      <c r="A283" s="89"/>
      <c r="B283" s="89"/>
      <c r="C283" s="96"/>
      <c r="D283" s="190"/>
      <c r="E283" s="110"/>
      <c r="F283" s="111"/>
      <c r="G283" s="112"/>
      <c r="H283" s="113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108"/>
      <c r="AI283" s="108"/>
      <c r="AJ283" s="89"/>
      <c r="AK283" s="89"/>
      <c r="AL283" s="99"/>
      <c r="AM283" s="99"/>
      <c r="AN283" s="89"/>
      <c r="AO283" s="89"/>
      <c r="AP283" s="89"/>
      <c r="AQ283" s="99"/>
      <c r="AR283" s="382"/>
      <c r="AS283" s="382"/>
      <c r="AT283" s="382"/>
      <c r="AU283" s="396"/>
      <c r="AV283" s="89"/>
      <c r="AW283" s="89"/>
      <c r="AX283" s="89"/>
    </row>
    <row r="284" spans="1:50" ht="12.75" customHeight="1">
      <c r="A284" s="89"/>
      <c r="B284" s="89"/>
      <c r="C284" s="96"/>
      <c r="D284" s="190"/>
      <c r="E284" s="110"/>
      <c r="F284" s="111"/>
      <c r="G284" s="112"/>
      <c r="H284" s="113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108"/>
      <c r="AI284" s="108"/>
      <c r="AJ284" s="89"/>
      <c r="AK284" s="89"/>
      <c r="AL284" s="99"/>
      <c r="AM284" s="99"/>
      <c r="AN284" s="89"/>
      <c r="AO284" s="89"/>
      <c r="AP284" s="89"/>
      <c r="AQ284" s="99"/>
      <c r="AR284" s="382"/>
      <c r="AS284" s="382"/>
      <c r="AT284" s="382"/>
      <c r="AU284" s="396"/>
      <c r="AV284" s="89"/>
      <c r="AW284" s="89"/>
      <c r="AX284" s="89"/>
    </row>
    <row r="285" spans="1:50" ht="12.75" customHeight="1">
      <c r="A285" s="89"/>
      <c r="B285" s="89"/>
      <c r="C285" s="96"/>
      <c r="D285" s="190"/>
      <c r="E285" s="110"/>
      <c r="F285" s="111"/>
      <c r="G285" s="112"/>
      <c r="H285" s="113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108"/>
      <c r="AI285" s="108"/>
      <c r="AJ285" s="89"/>
      <c r="AK285" s="89"/>
      <c r="AL285" s="99"/>
      <c r="AM285" s="99"/>
      <c r="AN285" s="89"/>
      <c r="AO285" s="89"/>
      <c r="AP285" s="89"/>
      <c r="AQ285" s="99"/>
      <c r="AR285" s="382"/>
      <c r="AS285" s="382"/>
      <c r="AT285" s="382"/>
      <c r="AU285" s="396"/>
      <c r="AV285" s="89"/>
      <c r="AW285" s="89"/>
      <c r="AX285" s="89"/>
    </row>
    <row r="286" spans="1:50" ht="12.75" customHeight="1">
      <c r="A286" s="89"/>
      <c r="B286" s="89"/>
      <c r="C286" s="96"/>
      <c r="D286" s="190"/>
      <c r="E286" s="110"/>
      <c r="F286" s="111"/>
      <c r="G286" s="112"/>
      <c r="H286" s="113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108"/>
      <c r="AI286" s="108"/>
      <c r="AJ286" s="89"/>
      <c r="AK286" s="89"/>
      <c r="AL286" s="99"/>
      <c r="AM286" s="99"/>
      <c r="AN286" s="89"/>
      <c r="AO286" s="89"/>
      <c r="AP286" s="89"/>
      <c r="AQ286" s="99"/>
      <c r="AR286" s="382"/>
      <c r="AS286" s="382"/>
      <c r="AT286" s="382"/>
      <c r="AU286" s="396"/>
      <c r="AV286" s="89"/>
      <c r="AW286" s="89"/>
      <c r="AX286" s="89"/>
    </row>
    <row r="287" spans="1:50" ht="12.75" customHeight="1">
      <c r="A287" s="89"/>
      <c r="B287" s="89"/>
      <c r="C287" s="96"/>
      <c r="D287" s="190"/>
      <c r="E287" s="110"/>
      <c r="F287" s="111"/>
      <c r="G287" s="112"/>
      <c r="H287" s="113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108"/>
      <c r="AI287" s="108"/>
      <c r="AJ287" s="89"/>
      <c r="AK287" s="89"/>
      <c r="AL287" s="99"/>
      <c r="AM287" s="99"/>
      <c r="AN287" s="89"/>
      <c r="AO287" s="89"/>
      <c r="AP287" s="89"/>
      <c r="AQ287" s="99"/>
      <c r="AR287" s="382"/>
      <c r="AS287" s="382"/>
      <c r="AT287" s="382"/>
      <c r="AU287" s="396"/>
      <c r="AV287" s="89"/>
      <c r="AW287" s="89"/>
      <c r="AX287" s="89"/>
    </row>
    <row r="288" spans="1:50" ht="12.75" customHeight="1">
      <c r="A288" s="89"/>
      <c r="B288" s="89"/>
      <c r="C288" s="96"/>
      <c r="D288" s="190"/>
      <c r="E288" s="110"/>
      <c r="F288" s="111"/>
      <c r="G288" s="112"/>
      <c r="H288" s="113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108"/>
      <c r="AI288" s="108"/>
      <c r="AJ288" s="89"/>
      <c r="AK288" s="89"/>
      <c r="AL288" s="99"/>
      <c r="AM288" s="99"/>
      <c r="AN288" s="89"/>
      <c r="AO288" s="89"/>
      <c r="AP288" s="89"/>
      <c r="AQ288" s="99"/>
      <c r="AR288" s="382"/>
      <c r="AS288" s="382"/>
      <c r="AT288" s="382"/>
      <c r="AU288" s="396"/>
      <c r="AV288" s="89"/>
      <c r="AW288" s="89"/>
      <c r="AX288" s="89"/>
    </row>
    <row r="289" spans="1:50" ht="12.75" customHeight="1">
      <c r="A289" s="89"/>
      <c r="B289" s="89"/>
      <c r="C289" s="96"/>
      <c r="D289" s="190"/>
      <c r="E289" s="110"/>
      <c r="F289" s="111"/>
      <c r="G289" s="112"/>
      <c r="H289" s="113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108"/>
      <c r="AI289" s="108"/>
      <c r="AJ289" s="89"/>
      <c r="AK289" s="89"/>
      <c r="AL289" s="99"/>
      <c r="AM289" s="99"/>
      <c r="AN289" s="89"/>
      <c r="AO289" s="89"/>
      <c r="AP289" s="89"/>
      <c r="AQ289" s="99"/>
      <c r="AR289" s="382"/>
      <c r="AS289" s="382"/>
      <c r="AT289" s="382"/>
      <c r="AU289" s="396"/>
      <c r="AV289" s="89"/>
      <c r="AW289" s="89"/>
      <c r="AX289" s="89"/>
    </row>
    <row r="290" spans="1:50" ht="12.75" customHeight="1">
      <c r="A290" s="89"/>
      <c r="B290" s="89"/>
      <c r="C290" s="96"/>
      <c r="D290" s="190"/>
      <c r="E290" s="110"/>
      <c r="F290" s="111"/>
      <c r="G290" s="112"/>
      <c r="H290" s="113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108"/>
      <c r="AI290" s="108"/>
      <c r="AJ290" s="89"/>
      <c r="AK290" s="89"/>
      <c r="AL290" s="99"/>
      <c r="AM290" s="99"/>
      <c r="AN290" s="89"/>
      <c r="AO290" s="89"/>
      <c r="AP290" s="89"/>
      <c r="AQ290" s="99"/>
      <c r="AR290" s="382"/>
      <c r="AS290" s="382"/>
      <c r="AT290" s="382"/>
      <c r="AU290" s="396"/>
      <c r="AV290" s="89"/>
      <c r="AW290" s="89"/>
      <c r="AX290" s="89"/>
    </row>
    <row r="291" spans="1:50" ht="12.75" customHeight="1">
      <c r="A291" s="89"/>
      <c r="B291" s="89"/>
      <c r="C291" s="96"/>
      <c r="D291" s="190"/>
      <c r="E291" s="110"/>
      <c r="F291" s="111"/>
      <c r="G291" s="112"/>
      <c r="H291" s="113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108"/>
      <c r="AI291" s="108"/>
      <c r="AJ291" s="89"/>
      <c r="AK291" s="89"/>
      <c r="AL291" s="99"/>
      <c r="AM291" s="99"/>
      <c r="AN291" s="89"/>
      <c r="AO291" s="89"/>
      <c r="AP291" s="89"/>
      <c r="AQ291" s="99"/>
      <c r="AR291" s="382"/>
      <c r="AS291" s="382"/>
      <c r="AT291" s="382"/>
      <c r="AU291" s="396"/>
      <c r="AV291" s="89"/>
      <c r="AW291" s="89"/>
      <c r="AX291" s="89"/>
    </row>
    <row r="292" spans="1:50" ht="12.75" customHeight="1">
      <c r="A292" s="89"/>
      <c r="B292" s="89"/>
      <c r="C292" s="96"/>
      <c r="D292" s="190"/>
      <c r="E292" s="110"/>
      <c r="F292" s="111"/>
      <c r="G292" s="112"/>
      <c r="H292" s="113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108"/>
      <c r="AI292" s="108"/>
      <c r="AJ292" s="89"/>
      <c r="AK292" s="89"/>
      <c r="AL292" s="99"/>
      <c r="AM292" s="99"/>
      <c r="AN292" s="89"/>
      <c r="AO292" s="89"/>
      <c r="AP292" s="89"/>
      <c r="AQ292" s="99"/>
      <c r="AR292" s="382"/>
      <c r="AS292" s="382"/>
      <c r="AT292" s="382"/>
      <c r="AU292" s="396"/>
      <c r="AV292" s="89"/>
      <c r="AW292" s="89"/>
      <c r="AX292" s="89"/>
    </row>
    <row r="293" spans="1:50" ht="12.75" customHeight="1">
      <c r="A293" s="89"/>
      <c r="B293" s="89"/>
      <c r="C293" s="96"/>
      <c r="D293" s="190"/>
      <c r="E293" s="110"/>
      <c r="F293" s="111"/>
      <c r="G293" s="112"/>
      <c r="H293" s="113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108"/>
      <c r="AI293" s="108"/>
      <c r="AJ293" s="89"/>
      <c r="AK293" s="89"/>
      <c r="AL293" s="99"/>
      <c r="AM293" s="99"/>
      <c r="AN293" s="89"/>
      <c r="AO293" s="89"/>
      <c r="AP293" s="89"/>
      <c r="AQ293" s="99"/>
      <c r="AR293" s="382"/>
      <c r="AS293" s="382"/>
      <c r="AT293" s="382"/>
      <c r="AU293" s="396"/>
      <c r="AV293" s="89"/>
      <c r="AW293" s="89"/>
      <c r="AX293" s="89"/>
    </row>
    <row r="294" spans="1:50" ht="12.75" customHeight="1">
      <c r="A294" s="89"/>
      <c r="B294" s="89"/>
      <c r="C294" s="96"/>
      <c r="D294" s="190"/>
      <c r="E294" s="110"/>
      <c r="F294" s="111"/>
      <c r="G294" s="112"/>
      <c r="H294" s="113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108"/>
      <c r="AI294" s="108"/>
      <c r="AJ294" s="89"/>
      <c r="AK294" s="89"/>
      <c r="AL294" s="99"/>
      <c r="AM294" s="99"/>
      <c r="AN294" s="89"/>
      <c r="AO294" s="89"/>
      <c r="AP294" s="89"/>
      <c r="AQ294" s="99"/>
      <c r="AR294" s="382"/>
      <c r="AS294" s="382"/>
      <c r="AT294" s="382"/>
      <c r="AU294" s="396"/>
      <c r="AV294" s="89"/>
      <c r="AW294" s="89"/>
      <c r="AX294" s="89"/>
    </row>
    <row r="295" spans="1:50" ht="12.75" customHeight="1">
      <c r="A295" s="89"/>
      <c r="B295" s="89"/>
      <c r="C295" s="96"/>
      <c r="D295" s="190"/>
      <c r="E295" s="110"/>
      <c r="F295" s="111"/>
      <c r="G295" s="112"/>
      <c r="H295" s="113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108"/>
      <c r="AI295" s="108"/>
      <c r="AJ295" s="89"/>
      <c r="AK295" s="89"/>
      <c r="AL295" s="99"/>
      <c r="AM295" s="99"/>
      <c r="AN295" s="89"/>
      <c r="AO295" s="89"/>
      <c r="AP295" s="89"/>
      <c r="AQ295" s="99"/>
      <c r="AR295" s="382"/>
      <c r="AS295" s="382"/>
      <c r="AT295" s="382"/>
      <c r="AU295" s="396"/>
      <c r="AV295" s="89"/>
      <c r="AW295" s="89"/>
      <c r="AX295" s="89"/>
    </row>
    <row r="296" spans="1:50" ht="12.75" customHeight="1">
      <c r="A296" s="89"/>
      <c r="B296" s="89"/>
      <c r="C296" s="96"/>
      <c r="D296" s="190"/>
      <c r="E296" s="110"/>
      <c r="F296" s="111"/>
      <c r="G296" s="112"/>
      <c r="H296" s="113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108"/>
      <c r="AI296" s="108"/>
      <c r="AJ296" s="89"/>
      <c r="AK296" s="89"/>
      <c r="AL296" s="99"/>
      <c r="AM296" s="99"/>
      <c r="AN296" s="89"/>
      <c r="AO296" s="89"/>
      <c r="AP296" s="89"/>
      <c r="AQ296" s="99"/>
      <c r="AR296" s="382"/>
      <c r="AS296" s="382"/>
      <c r="AT296" s="382"/>
      <c r="AU296" s="396"/>
      <c r="AV296" s="89"/>
      <c r="AW296" s="89"/>
      <c r="AX296" s="89"/>
    </row>
    <row r="297" spans="1:50" ht="12.75" customHeight="1">
      <c r="A297" s="89"/>
      <c r="B297" s="89"/>
      <c r="C297" s="96"/>
      <c r="D297" s="190"/>
      <c r="E297" s="110"/>
      <c r="F297" s="111"/>
      <c r="G297" s="112"/>
      <c r="H297" s="113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108"/>
      <c r="AI297" s="108"/>
      <c r="AJ297" s="89"/>
      <c r="AK297" s="89"/>
      <c r="AL297" s="99"/>
      <c r="AM297" s="99"/>
      <c r="AN297" s="89"/>
      <c r="AO297" s="89"/>
      <c r="AP297" s="89"/>
      <c r="AQ297" s="99"/>
      <c r="AR297" s="382"/>
      <c r="AS297" s="382"/>
      <c r="AT297" s="382"/>
      <c r="AU297" s="396"/>
      <c r="AV297" s="89"/>
      <c r="AW297" s="89"/>
      <c r="AX297" s="89"/>
    </row>
    <row r="298" spans="1:50" ht="12.75" customHeight="1">
      <c r="A298" s="89"/>
      <c r="B298" s="89"/>
      <c r="C298" s="96"/>
      <c r="D298" s="190"/>
      <c r="E298" s="110"/>
      <c r="F298" s="111"/>
      <c r="G298" s="112"/>
      <c r="H298" s="113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108"/>
      <c r="AI298" s="108"/>
      <c r="AJ298" s="89"/>
      <c r="AK298" s="89"/>
      <c r="AL298" s="99"/>
      <c r="AM298" s="99"/>
      <c r="AN298" s="89"/>
      <c r="AO298" s="89"/>
      <c r="AP298" s="89"/>
      <c r="AQ298" s="99"/>
      <c r="AR298" s="382"/>
      <c r="AS298" s="382"/>
      <c r="AT298" s="382"/>
      <c r="AU298" s="396"/>
      <c r="AV298" s="89"/>
      <c r="AW298" s="89"/>
      <c r="AX298" s="89"/>
    </row>
    <row r="299" spans="1:50" ht="12.75" customHeight="1">
      <c r="A299" s="89"/>
      <c r="B299" s="89"/>
      <c r="C299" s="96"/>
      <c r="D299" s="190"/>
      <c r="E299" s="110"/>
      <c r="F299" s="111"/>
      <c r="G299" s="112"/>
      <c r="H299" s="113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108"/>
      <c r="AI299" s="108"/>
      <c r="AJ299" s="89"/>
      <c r="AK299" s="89"/>
      <c r="AL299" s="99"/>
      <c r="AM299" s="99"/>
      <c r="AN299" s="89"/>
      <c r="AO299" s="89"/>
      <c r="AP299" s="89"/>
      <c r="AQ299" s="99"/>
      <c r="AR299" s="382"/>
      <c r="AS299" s="382"/>
      <c r="AT299" s="382"/>
      <c r="AU299" s="396"/>
      <c r="AV299" s="89"/>
      <c r="AW299" s="89"/>
      <c r="AX299" s="89"/>
    </row>
    <row r="300" spans="1:50" ht="12.75" customHeight="1">
      <c r="A300" s="89"/>
      <c r="B300" s="89"/>
      <c r="C300" s="96"/>
      <c r="D300" s="190"/>
      <c r="E300" s="110"/>
      <c r="F300" s="111"/>
      <c r="G300" s="112"/>
      <c r="H300" s="113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108"/>
      <c r="AI300" s="108"/>
      <c r="AJ300" s="89"/>
      <c r="AK300" s="89"/>
      <c r="AL300" s="99"/>
      <c r="AM300" s="99"/>
      <c r="AN300" s="89"/>
      <c r="AO300" s="89"/>
      <c r="AP300" s="89"/>
      <c r="AQ300" s="99"/>
      <c r="AR300" s="382"/>
      <c r="AS300" s="382"/>
      <c r="AT300" s="382"/>
      <c r="AU300" s="396"/>
      <c r="AV300" s="89"/>
      <c r="AW300" s="89"/>
      <c r="AX300" s="89"/>
    </row>
    <row r="301" spans="1:50" ht="12.75" customHeight="1">
      <c r="A301" s="89"/>
      <c r="B301" s="89"/>
      <c r="C301" s="96"/>
      <c r="D301" s="190"/>
      <c r="E301" s="110"/>
      <c r="F301" s="111"/>
      <c r="G301" s="112"/>
      <c r="H301" s="113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108"/>
      <c r="AI301" s="108"/>
      <c r="AJ301" s="89"/>
      <c r="AK301" s="89"/>
      <c r="AL301" s="99"/>
      <c r="AM301" s="99"/>
      <c r="AN301" s="89"/>
      <c r="AO301" s="89"/>
      <c r="AP301" s="89"/>
      <c r="AQ301" s="99"/>
      <c r="AR301" s="382"/>
      <c r="AS301" s="382"/>
      <c r="AT301" s="382"/>
      <c r="AU301" s="396"/>
      <c r="AV301" s="89"/>
      <c r="AW301" s="89"/>
      <c r="AX301" s="89"/>
    </row>
    <row r="302" spans="1:50" ht="12.75" customHeight="1">
      <c r="A302" s="89"/>
      <c r="B302" s="89"/>
      <c r="C302" s="96"/>
      <c r="D302" s="190"/>
      <c r="E302" s="110"/>
      <c r="F302" s="111"/>
      <c r="G302" s="112"/>
      <c r="H302" s="113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108"/>
      <c r="AI302" s="108"/>
      <c r="AJ302" s="89"/>
      <c r="AK302" s="89"/>
      <c r="AL302" s="99"/>
      <c r="AM302" s="99"/>
      <c r="AN302" s="89"/>
      <c r="AO302" s="89"/>
      <c r="AP302" s="89"/>
      <c r="AQ302" s="99"/>
      <c r="AR302" s="382"/>
      <c r="AS302" s="382"/>
      <c r="AT302" s="382"/>
      <c r="AU302" s="396"/>
      <c r="AV302" s="89"/>
      <c r="AW302" s="89"/>
      <c r="AX302" s="89"/>
    </row>
    <row r="303" spans="1:50" ht="12.75" customHeight="1">
      <c r="A303" s="89"/>
      <c r="B303" s="89"/>
      <c r="C303" s="96"/>
      <c r="D303" s="190"/>
      <c r="E303" s="110"/>
      <c r="F303" s="111"/>
      <c r="G303" s="112"/>
      <c r="H303" s="113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108"/>
      <c r="AI303" s="108"/>
      <c r="AJ303" s="89"/>
      <c r="AK303" s="89"/>
      <c r="AL303" s="99"/>
      <c r="AM303" s="99"/>
      <c r="AN303" s="89"/>
      <c r="AO303" s="89"/>
      <c r="AP303" s="89"/>
      <c r="AQ303" s="99"/>
      <c r="AR303" s="382"/>
      <c r="AS303" s="382"/>
      <c r="AT303" s="382"/>
      <c r="AU303" s="396"/>
      <c r="AV303" s="89"/>
      <c r="AW303" s="89"/>
      <c r="AX303" s="89"/>
    </row>
    <row r="304" spans="1:50" ht="12.75" customHeight="1">
      <c r="A304" s="89"/>
      <c r="B304" s="89"/>
      <c r="C304" s="96"/>
      <c r="D304" s="190"/>
      <c r="E304" s="110"/>
      <c r="F304" s="111"/>
      <c r="G304" s="112"/>
      <c r="H304" s="113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108"/>
      <c r="AI304" s="108"/>
      <c r="AJ304" s="89"/>
      <c r="AK304" s="89"/>
      <c r="AL304" s="99"/>
      <c r="AM304" s="99"/>
      <c r="AN304" s="89"/>
      <c r="AO304" s="89"/>
      <c r="AP304" s="89"/>
      <c r="AQ304" s="99"/>
      <c r="AR304" s="382"/>
      <c r="AS304" s="382"/>
      <c r="AT304" s="382"/>
      <c r="AU304" s="396"/>
      <c r="AV304" s="89"/>
      <c r="AW304" s="89"/>
      <c r="AX304" s="89"/>
    </row>
    <row r="305" spans="1:50" ht="12.75" customHeight="1">
      <c r="A305" s="89"/>
      <c r="B305" s="89"/>
      <c r="C305" s="96"/>
      <c r="D305" s="190"/>
      <c r="E305" s="110"/>
      <c r="F305" s="111"/>
      <c r="G305" s="112"/>
      <c r="H305" s="113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108"/>
      <c r="AI305" s="108"/>
      <c r="AJ305" s="89"/>
      <c r="AK305" s="89"/>
      <c r="AL305" s="99"/>
      <c r="AM305" s="99"/>
      <c r="AN305" s="89"/>
      <c r="AO305" s="89"/>
      <c r="AP305" s="89"/>
      <c r="AQ305" s="99"/>
      <c r="AR305" s="382"/>
      <c r="AS305" s="382"/>
      <c r="AT305" s="382"/>
      <c r="AU305" s="396"/>
      <c r="AV305" s="89"/>
      <c r="AW305" s="89"/>
      <c r="AX305" s="89"/>
    </row>
    <row r="306" spans="1:50" ht="12.75" customHeight="1">
      <c r="A306" s="89"/>
      <c r="B306" s="89"/>
      <c r="C306" s="96"/>
      <c r="D306" s="190"/>
      <c r="E306" s="110"/>
      <c r="F306" s="111"/>
      <c r="G306" s="112"/>
      <c r="H306" s="113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108"/>
      <c r="AI306" s="108"/>
      <c r="AJ306" s="89"/>
      <c r="AK306" s="89"/>
      <c r="AL306" s="99"/>
      <c r="AM306" s="99"/>
      <c r="AN306" s="89"/>
      <c r="AO306" s="89"/>
      <c r="AP306" s="89"/>
      <c r="AQ306" s="99"/>
      <c r="AR306" s="382"/>
      <c r="AS306" s="382"/>
      <c r="AT306" s="382"/>
      <c r="AU306" s="396"/>
      <c r="AV306" s="89"/>
      <c r="AW306" s="89"/>
      <c r="AX306" s="89"/>
    </row>
    <row r="307" spans="1:50" ht="12.75" customHeight="1">
      <c r="A307" s="89"/>
      <c r="B307" s="89"/>
      <c r="C307" s="96"/>
      <c r="D307" s="190"/>
      <c r="E307" s="110"/>
      <c r="F307" s="111"/>
      <c r="G307" s="112"/>
      <c r="H307" s="113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108"/>
      <c r="AI307" s="108"/>
      <c r="AJ307" s="89"/>
      <c r="AK307" s="89"/>
      <c r="AL307" s="99"/>
      <c r="AM307" s="99"/>
      <c r="AN307" s="89"/>
      <c r="AO307" s="89"/>
      <c r="AP307" s="89"/>
      <c r="AQ307" s="99"/>
      <c r="AR307" s="382"/>
      <c r="AS307" s="382"/>
      <c r="AT307" s="382"/>
      <c r="AU307" s="396"/>
      <c r="AV307" s="89"/>
      <c r="AW307" s="89"/>
      <c r="AX307" s="89"/>
    </row>
    <row r="308" spans="1:50" ht="12.75" customHeight="1">
      <c r="A308" s="89"/>
      <c r="B308" s="89"/>
      <c r="C308" s="96"/>
      <c r="D308" s="190"/>
      <c r="E308" s="110"/>
      <c r="F308" s="111"/>
      <c r="G308" s="112"/>
      <c r="H308" s="113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08"/>
      <c r="AI308" s="108"/>
      <c r="AJ308" s="89"/>
      <c r="AK308" s="89"/>
      <c r="AL308" s="99"/>
      <c r="AM308" s="99"/>
      <c r="AN308" s="89"/>
      <c r="AO308" s="89"/>
      <c r="AP308" s="89"/>
      <c r="AQ308" s="99"/>
      <c r="AR308" s="382"/>
      <c r="AS308" s="382"/>
      <c r="AT308" s="382"/>
      <c r="AU308" s="396"/>
      <c r="AV308" s="89"/>
      <c r="AW308" s="89"/>
      <c r="AX308" s="89"/>
    </row>
    <row r="309" spans="1:50" ht="12.75" customHeight="1">
      <c r="A309" s="89"/>
      <c r="B309" s="89"/>
      <c r="C309" s="96"/>
      <c r="D309" s="190"/>
      <c r="E309" s="110"/>
      <c r="F309" s="111"/>
      <c r="G309" s="112"/>
      <c r="H309" s="113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108"/>
      <c r="AI309" s="108"/>
      <c r="AJ309" s="89"/>
      <c r="AK309" s="89"/>
      <c r="AL309" s="99"/>
      <c r="AM309" s="99"/>
      <c r="AN309" s="89"/>
      <c r="AO309" s="89"/>
      <c r="AP309" s="89"/>
      <c r="AQ309" s="99"/>
      <c r="AR309" s="382"/>
      <c r="AS309" s="382"/>
      <c r="AT309" s="382"/>
      <c r="AU309" s="396"/>
      <c r="AV309" s="89"/>
      <c r="AW309" s="89"/>
      <c r="AX309" s="89"/>
    </row>
    <row r="310" spans="1:50" ht="12.75" customHeight="1">
      <c r="A310" s="89"/>
      <c r="B310" s="89"/>
      <c r="C310" s="96"/>
      <c r="D310" s="190"/>
      <c r="E310" s="110"/>
      <c r="F310" s="111"/>
      <c r="G310" s="112"/>
      <c r="H310" s="113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108"/>
      <c r="AI310" s="108"/>
      <c r="AJ310" s="89"/>
      <c r="AK310" s="89"/>
      <c r="AL310" s="99"/>
      <c r="AM310" s="99"/>
      <c r="AN310" s="89"/>
      <c r="AO310" s="89"/>
      <c r="AP310" s="89"/>
      <c r="AQ310" s="99"/>
      <c r="AR310" s="382"/>
      <c r="AS310" s="382"/>
      <c r="AT310" s="382"/>
      <c r="AU310" s="396"/>
      <c r="AV310" s="89"/>
      <c r="AW310" s="89"/>
      <c r="AX310" s="89"/>
    </row>
    <row r="311" spans="1:50" ht="12.75" customHeight="1">
      <c r="A311" s="89"/>
      <c r="B311" s="89"/>
      <c r="C311" s="96"/>
      <c r="D311" s="190"/>
      <c r="E311" s="110"/>
      <c r="F311" s="111"/>
      <c r="G311" s="112"/>
      <c r="H311" s="113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108"/>
      <c r="AI311" s="108"/>
      <c r="AJ311" s="89"/>
      <c r="AK311" s="89"/>
      <c r="AL311" s="99"/>
      <c r="AM311" s="99"/>
      <c r="AN311" s="89"/>
      <c r="AO311" s="89"/>
      <c r="AP311" s="89"/>
      <c r="AQ311" s="99"/>
      <c r="AR311" s="382"/>
      <c r="AS311" s="382"/>
      <c r="AT311" s="382"/>
      <c r="AU311" s="396"/>
      <c r="AV311" s="89"/>
      <c r="AW311" s="89"/>
      <c r="AX311" s="89"/>
    </row>
    <row r="312" spans="1:50" ht="12.75" customHeight="1">
      <c r="A312" s="89"/>
      <c r="B312" s="89"/>
      <c r="C312" s="96"/>
      <c r="D312" s="190"/>
      <c r="E312" s="110"/>
      <c r="F312" s="111"/>
      <c r="G312" s="112"/>
      <c r="H312" s="113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108"/>
      <c r="AI312" s="108"/>
      <c r="AJ312" s="89"/>
      <c r="AK312" s="89"/>
      <c r="AL312" s="99"/>
      <c r="AM312" s="99"/>
      <c r="AN312" s="89"/>
      <c r="AO312" s="89"/>
      <c r="AP312" s="89"/>
      <c r="AQ312" s="99"/>
      <c r="AR312" s="382"/>
      <c r="AS312" s="382"/>
      <c r="AT312" s="382"/>
      <c r="AU312" s="396"/>
      <c r="AV312" s="89"/>
      <c r="AW312" s="89"/>
      <c r="AX312" s="89"/>
    </row>
    <row r="313" spans="1:50" ht="12.75" customHeight="1">
      <c r="A313" s="89"/>
      <c r="B313" s="89"/>
      <c r="C313" s="96"/>
      <c r="D313" s="190"/>
      <c r="E313" s="110"/>
      <c r="F313" s="111"/>
      <c r="G313" s="112"/>
      <c r="H313" s="113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108"/>
      <c r="AI313" s="108"/>
      <c r="AJ313" s="89"/>
      <c r="AK313" s="89"/>
      <c r="AL313" s="99"/>
      <c r="AM313" s="99"/>
      <c r="AN313" s="89"/>
      <c r="AO313" s="89"/>
      <c r="AP313" s="89"/>
      <c r="AQ313" s="99"/>
      <c r="AR313" s="382"/>
      <c r="AS313" s="382"/>
      <c r="AT313" s="382"/>
      <c r="AU313" s="396"/>
      <c r="AV313" s="89"/>
      <c r="AW313" s="89"/>
      <c r="AX313" s="89"/>
    </row>
    <row r="314" spans="1:50" ht="12.75" customHeight="1">
      <c r="A314" s="89"/>
      <c r="B314" s="89"/>
      <c r="C314" s="96"/>
      <c r="D314" s="190"/>
      <c r="E314" s="110"/>
      <c r="F314" s="111"/>
      <c r="G314" s="112"/>
      <c r="H314" s="113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108"/>
      <c r="AI314" s="108"/>
      <c r="AJ314" s="89"/>
      <c r="AK314" s="89"/>
      <c r="AL314" s="99"/>
      <c r="AM314" s="99"/>
      <c r="AN314" s="89"/>
      <c r="AO314" s="89"/>
      <c r="AP314" s="89"/>
      <c r="AQ314" s="99"/>
      <c r="AR314" s="382"/>
      <c r="AS314" s="382"/>
      <c r="AT314" s="382"/>
      <c r="AU314" s="396"/>
      <c r="AV314" s="89"/>
      <c r="AW314" s="89"/>
      <c r="AX314" s="89"/>
    </row>
    <row r="315" spans="1:50" ht="12.75" customHeight="1">
      <c r="A315" s="89"/>
      <c r="B315" s="89"/>
      <c r="C315" s="96"/>
      <c r="D315" s="190"/>
      <c r="E315" s="110"/>
      <c r="F315" s="111"/>
      <c r="G315" s="112"/>
      <c r="H315" s="113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108"/>
      <c r="AI315" s="108"/>
      <c r="AJ315" s="89"/>
      <c r="AK315" s="89"/>
      <c r="AL315" s="99"/>
      <c r="AM315" s="99"/>
      <c r="AN315" s="89"/>
      <c r="AO315" s="89"/>
      <c r="AP315" s="89"/>
      <c r="AQ315" s="99"/>
      <c r="AR315" s="382"/>
      <c r="AS315" s="382"/>
      <c r="AT315" s="382"/>
      <c r="AU315" s="396"/>
      <c r="AV315" s="89"/>
      <c r="AW315" s="89"/>
      <c r="AX315" s="89"/>
    </row>
    <row r="316" spans="1:50" ht="12.75" customHeight="1">
      <c r="A316" s="89"/>
      <c r="B316" s="89"/>
      <c r="C316" s="96"/>
      <c r="D316" s="190"/>
      <c r="E316" s="110"/>
      <c r="F316" s="111"/>
      <c r="G316" s="112"/>
      <c r="H316" s="113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108"/>
      <c r="AI316" s="108"/>
      <c r="AJ316" s="89"/>
      <c r="AK316" s="89"/>
      <c r="AL316" s="99"/>
      <c r="AM316" s="99"/>
      <c r="AN316" s="89"/>
      <c r="AO316" s="89"/>
      <c r="AP316" s="89"/>
      <c r="AQ316" s="99"/>
      <c r="AR316" s="382"/>
      <c r="AS316" s="382"/>
      <c r="AT316" s="382"/>
      <c r="AU316" s="396"/>
      <c r="AV316" s="89"/>
      <c r="AW316" s="89"/>
      <c r="AX316" s="89"/>
    </row>
    <row r="317" spans="1:50" ht="12.75" customHeight="1">
      <c r="A317" s="89"/>
      <c r="B317" s="89"/>
      <c r="C317" s="96"/>
      <c r="D317" s="190"/>
      <c r="E317" s="110"/>
      <c r="F317" s="111"/>
      <c r="G317" s="112"/>
      <c r="H317" s="113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108"/>
      <c r="AI317" s="108"/>
      <c r="AJ317" s="89"/>
      <c r="AK317" s="89"/>
      <c r="AL317" s="99"/>
      <c r="AM317" s="99"/>
      <c r="AN317" s="89"/>
      <c r="AO317" s="89"/>
      <c r="AP317" s="89"/>
      <c r="AQ317" s="99"/>
      <c r="AR317" s="382"/>
      <c r="AS317" s="382"/>
      <c r="AT317" s="382"/>
      <c r="AU317" s="396"/>
      <c r="AV317" s="89"/>
      <c r="AW317" s="89"/>
      <c r="AX317" s="89"/>
    </row>
    <row r="318" spans="1:50" ht="12.75" customHeight="1">
      <c r="A318" s="89"/>
      <c r="B318" s="89"/>
      <c r="C318" s="96"/>
      <c r="D318" s="190"/>
      <c r="E318" s="110"/>
      <c r="F318" s="111"/>
      <c r="G318" s="112"/>
      <c r="H318" s="113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108"/>
      <c r="AI318" s="108"/>
      <c r="AJ318" s="89"/>
      <c r="AK318" s="89"/>
      <c r="AL318" s="99"/>
      <c r="AM318" s="99"/>
      <c r="AN318" s="89"/>
      <c r="AO318" s="89"/>
      <c r="AP318" s="89"/>
      <c r="AQ318" s="99"/>
      <c r="AR318" s="382"/>
      <c r="AS318" s="382"/>
      <c r="AT318" s="382"/>
      <c r="AU318" s="396"/>
      <c r="AV318" s="89"/>
      <c r="AW318" s="89"/>
      <c r="AX318" s="89"/>
    </row>
    <row r="319" spans="1:50" ht="12.75" customHeight="1">
      <c r="A319" s="89"/>
      <c r="B319" s="89"/>
      <c r="C319" s="96"/>
      <c r="D319" s="190"/>
      <c r="E319" s="110"/>
      <c r="F319" s="111"/>
      <c r="G319" s="112"/>
      <c r="H319" s="113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108"/>
      <c r="AI319" s="108"/>
      <c r="AJ319" s="89"/>
      <c r="AK319" s="89"/>
      <c r="AL319" s="99"/>
      <c r="AM319" s="99"/>
      <c r="AN319" s="89"/>
      <c r="AO319" s="89"/>
      <c r="AP319" s="89"/>
      <c r="AQ319" s="99"/>
      <c r="AR319" s="382"/>
      <c r="AS319" s="382"/>
      <c r="AT319" s="382"/>
      <c r="AU319" s="396"/>
      <c r="AV319" s="89"/>
      <c r="AW319" s="89"/>
      <c r="AX319" s="89"/>
    </row>
    <row r="320" spans="1:50" ht="12.75" customHeight="1">
      <c r="A320" s="89"/>
      <c r="B320" s="89"/>
      <c r="C320" s="96"/>
      <c r="D320" s="190"/>
      <c r="E320" s="110"/>
      <c r="F320" s="111"/>
      <c r="G320" s="112"/>
      <c r="H320" s="113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108"/>
      <c r="AI320" s="108"/>
      <c r="AJ320" s="89"/>
      <c r="AK320" s="89"/>
      <c r="AL320" s="99"/>
      <c r="AM320" s="99"/>
      <c r="AN320" s="89"/>
      <c r="AO320" s="89"/>
      <c r="AP320" s="89"/>
      <c r="AQ320" s="99"/>
      <c r="AR320" s="382"/>
      <c r="AS320" s="382"/>
      <c r="AT320" s="382"/>
      <c r="AU320" s="396"/>
      <c r="AV320" s="89"/>
      <c r="AW320" s="89"/>
      <c r="AX320" s="89"/>
    </row>
    <row r="321" spans="1:50" ht="12.75" customHeight="1">
      <c r="A321" s="89"/>
      <c r="B321" s="89"/>
      <c r="C321" s="96"/>
      <c r="D321" s="190"/>
      <c r="E321" s="110"/>
      <c r="F321" s="111"/>
      <c r="G321" s="112"/>
      <c r="H321" s="113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108"/>
      <c r="AI321" s="108"/>
      <c r="AJ321" s="89"/>
      <c r="AK321" s="89"/>
      <c r="AL321" s="99"/>
      <c r="AM321" s="99"/>
      <c r="AN321" s="89"/>
      <c r="AO321" s="89"/>
      <c r="AP321" s="89"/>
      <c r="AQ321" s="99"/>
      <c r="AR321" s="382"/>
      <c r="AS321" s="382"/>
      <c r="AT321" s="382"/>
      <c r="AU321" s="396"/>
      <c r="AV321" s="89"/>
      <c r="AW321" s="89"/>
      <c r="AX321" s="89"/>
    </row>
    <row r="322" spans="1:50" ht="12.75" customHeight="1">
      <c r="A322" s="89"/>
      <c r="B322" s="89"/>
      <c r="C322" s="96"/>
      <c r="D322" s="190"/>
      <c r="E322" s="110"/>
      <c r="F322" s="111"/>
      <c r="G322" s="112"/>
      <c r="H322" s="113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108"/>
      <c r="AI322" s="108"/>
      <c r="AJ322" s="89"/>
      <c r="AK322" s="89"/>
      <c r="AL322" s="99"/>
      <c r="AM322" s="99"/>
      <c r="AN322" s="89"/>
      <c r="AO322" s="89"/>
      <c r="AP322" s="89"/>
      <c r="AQ322" s="99"/>
      <c r="AR322" s="382"/>
      <c r="AS322" s="382"/>
      <c r="AT322" s="382"/>
      <c r="AU322" s="396"/>
      <c r="AV322" s="89"/>
      <c r="AW322" s="89"/>
      <c r="AX322" s="89"/>
    </row>
    <row r="323" spans="1:50" ht="12.75" customHeight="1">
      <c r="A323" s="89"/>
      <c r="B323" s="89"/>
      <c r="C323" s="96"/>
      <c r="D323" s="190"/>
      <c r="E323" s="110"/>
      <c r="F323" s="111"/>
      <c r="G323" s="112"/>
      <c r="H323" s="113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108"/>
      <c r="AI323" s="108"/>
      <c r="AJ323" s="89"/>
      <c r="AK323" s="89"/>
      <c r="AL323" s="99"/>
      <c r="AM323" s="99"/>
      <c r="AN323" s="89"/>
      <c r="AO323" s="89"/>
      <c r="AP323" s="89"/>
      <c r="AQ323" s="99"/>
      <c r="AR323" s="382"/>
      <c r="AS323" s="382"/>
      <c r="AT323" s="382"/>
      <c r="AU323" s="396"/>
      <c r="AV323" s="89"/>
      <c r="AW323" s="89"/>
      <c r="AX323" s="89"/>
    </row>
    <row r="324" spans="1:50" ht="12.75" customHeight="1">
      <c r="A324" s="89"/>
      <c r="B324" s="89"/>
      <c r="C324" s="96"/>
      <c r="D324" s="190"/>
      <c r="E324" s="110"/>
      <c r="F324" s="111"/>
      <c r="G324" s="112"/>
      <c r="H324" s="113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108"/>
      <c r="AI324" s="108"/>
      <c r="AJ324" s="89"/>
      <c r="AK324" s="89"/>
      <c r="AL324" s="99"/>
      <c r="AM324" s="99"/>
      <c r="AN324" s="89"/>
      <c r="AO324" s="89"/>
      <c r="AP324" s="89"/>
      <c r="AQ324" s="99"/>
      <c r="AR324" s="382"/>
      <c r="AS324" s="382"/>
      <c r="AT324" s="382"/>
      <c r="AU324" s="396"/>
      <c r="AV324" s="89"/>
      <c r="AW324" s="89"/>
      <c r="AX324" s="89"/>
    </row>
    <row r="325" spans="1:50" ht="12.75" customHeight="1">
      <c r="A325" s="89"/>
      <c r="B325" s="89"/>
      <c r="C325" s="96"/>
      <c r="D325" s="190"/>
      <c r="E325" s="110"/>
      <c r="F325" s="111"/>
      <c r="G325" s="112"/>
      <c r="H325" s="113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108"/>
      <c r="AI325" s="108"/>
      <c r="AJ325" s="89"/>
      <c r="AK325" s="89"/>
      <c r="AL325" s="99"/>
      <c r="AM325" s="99"/>
      <c r="AN325" s="89"/>
      <c r="AO325" s="89"/>
      <c r="AP325" s="89"/>
      <c r="AQ325" s="99"/>
      <c r="AR325" s="382"/>
      <c r="AS325" s="382"/>
      <c r="AT325" s="382"/>
      <c r="AU325" s="396"/>
      <c r="AV325" s="89"/>
      <c r="AW325" s="89"/>
      <c r="AX325" s="89"/>
    </row>
    <row r="326" spans="1:50" ht="12.75" customHeight="1">
      <c r="A326" s="89"/>
      <c r="B326" s="89"/>
      <c r="C326" s="96"/>
      <c r="D326" s="190"/>
      <c r="E326" s="110"/>
      <c r="F326" s="111"/>
      <c r="G326" s="112"/>
      <c r="H326" s="113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108"/>
      <c r="AI326" s="108"/>
      <c r="AJ326" s="89"/>
      <c r="AK326" s="89"/>
      <c r="AL326" s="99"/>
      <c r="AM326" s="99"/>
      <c r="AN326" s="89"/>
      <c r="AO326" s="89"/>
      <c r="AP326" s="89"/>
      <c r="AQ326" s="99"/>
      <c r="AR326" s="382"/>
      <c r="AS326" s="382"/>
      <c r="AT326" s="382"/>
      <c r="AU326" s="396"/>
      <c r="AV326" s="89"/>
      <c r="AW326" s="89"/>
      <c r="AX326" s="89"/>
    </row>
    <row r="327" spans="1:50" ht="12.75" customHeight="1">
      <c r="A327" s="89"/>
      <c r="B327" s="89"/>
      <c r="C327" s="96"/>
      <c r="D327" s="190"/>
      <c r="E327" s="110"/>
      <c r="F327" s="111"/>
      <c r="G327" s="112"/>
      <c r="H327" s="113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108"/>
      <c r="AI327" s="108"/>
      <c r="AJ327" s="89"/>
      <c r="AK327" s="89"/>
      <c r="AL327" s="99"/>
      <c r="AM327" s="99"/>
      <c r="AN327" s="89"/>
      <c r="AO327" s="89"/>
      <c r="AP327" s="89"/>
      <c r="AQ327" s="99"/>
      <c r="AR327" s="382"/>
      <c r="AS327" s="382"/>
      <c r="AT327" s="382"/>
      <c r="AU327" s="396"/>
      <c r="AV327" s="89"/>
      <c r="AW327" s="89"/>
      <c r="AX327" s="89"/>
    </row>
    <row r="328" spans="1:50" ht="12.75" customHeight="1">
      <c r="A328" s="89"/>
      <c r="B328" s="89"/>
      <c r="C328" s="96"/>
      <c r="D328" s="190"/>
      <c r="E328" s="110"/>
      <c r="F328" s="111"/>
      <c r="G328" s="112"/>
      <c r="H328" s="113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108"/>
      <c r="AI328" s="108"/>
      <c r="AJ328" s="89"/>
      <c r="AK328" s="89"/>
      <c r="AL328" s="99"/>
      <c r="AM328" s="99"/>
      <c r="AN328" s="89"/>
      <c r="AO328" s="89"/>
      <c r="AP328" s="89"/>
      <c r="AQ328" s="99"/>
      <c r="AR328" s="382"/>
      <c r="AS328" s="382"/>
      <c r="AT328" s="382"/>
      <c r="AU328" s="396"/>
      <c r="AV328" s="89"/>
      <c r="AW328" s="89"/>
      <c r="AX328" s="89"/>
    </row>
    <row r="329" spans="1:50" ht="12.75" customHeight="1">
      <c r="A329" s="89"/>
      <c r="B329" s="89"/>
      <c r="C329" s="96"/>
      <c r="D329" s="190"/>
      <c r="E329" s="110"/>
      <c r="F329" s="111"/>
      <c r="G329" s="112"/>
      <c r="H329" s="113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108"/>
      <c r="AI329" s="108"/>
      <c r="AJ329" s="89"/>
      <c r="AK329" s="89"/>
      <c r="AL329" s="99"/>
      <c r="AM329" s="99"/>
      <c r="AN329" s="89"/>
      <c r="AO329" s="89"/>
      <c r="AP329" s="89"/>
      <c r="AQ329" s="99"/>
      <c r="AR329" s="382"/>
      <c r="AS329" s="382"/>
      <c r="AT329" s="382"/>
      <c r="AU329" s="396"/>
      <c r="AV329" s="89"/>
      <c r="AW329" s="89"/>
      <c r="AX329" s="89"/>
    </row>
    <row r="330" spans="1:50" ht="12.75" customHeight="1">
      <c r="A330" s="89"/>
      <c r="B330" s="89"/>
      <c r="C330" s="96"/>
      <c r="D330" s="190"/>
      <c r="E330" s="110"/>
      <c r="F330" s="111"/>
      <c r="G330" s="112"/>
      <c r="H330" s="113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108"/>
      <c r="AI330" s="108"/>
      <c r="AJ330" s="89"/>
      <c r="AK330" s="89"/>
      <c r="AL330" s="99"/>
      <c r="AM330" s="99"/>
      <c r="AN330" s="89"/>
      <c r="AO330" s="89"/>
      <c r="AP330" s="89"/>
      <c r="AQ330" s="99"/>
      <c r="AR330" s="382"/>
      <c r="AS330" s="382"/>
      <c r="AT330" s="382"/>
      <c r="AU330" s="396"/>
      <c r="AV330" s="89"/>
      <c r="AW330" s="89"/>
      <c r="AX330" s="89"/>
    </row>
    <row r="331" spans="1:50" ht="12.75" customHeight="1">
      <c r="A331" s="89"/>
      <c r="B331" s="89"/>
      <c r="C331" s="96"/>
      <c r="D331" s="190"/>
      <c r="E331" s="110"/>
      <c r="F331" s="111"/>
      <c r="G331" s="112"/>
      <c r="H331" s="113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108"/>
      <c r="AI331" s="108"/>
      <c r="AJ331" s="89"/>
      <c r="AK331" s="89"/>
      <c r="AL331" s="99"/>
      <c r="AM331" s="99"/>
      <c r="AN331" s="89"/>
      <c r="AO331" s="89"/>
      <c r="AP331" s="89"/>
      <c r="AQ331" s="99"/>
      <c r="AR331" s="382"/>
      <c r="AS331" s="382"/>
      <c r="AT331" s="382"/>
      <c r="AU331" s="396"/>
      <c r="AV331" s="89"/>
      <c r="AW331" s="89"/>
      <c r="AX331" s="89"/>
    </row>
    <row r="332" spans="1:50" ht="12.75" customHeight="1">
      <c r="A332" s="89"/>
      <c r="B332" s="89"/>
      <c r="C332" s="96"/>
      <c r="D332" s="190"/>
      <c r="E332" s="110"/>
      <c r="F332" s="111"/>
      <c r="G332" s="112"/>
      <c r="H332" s="113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108"/>
      <c r="AI332" s="108"/>
      <c r="AJ332" s="89"/>
      <c r="AK332" s="89"/>
      <c r="AL332" s="99"/>
      <c r="AM332" s="99"/>
      <c r="AN332" s="89"/>
      <c r="AO332" s="89"/>
      <c r="AP332" s="89"/>
      <c r="AQ332" s="99"/>
      <c r="AR332" s="382"/>
      <c r="AS332" s="382"/>
      <c r="AT332" s="382"/>
      <c r="AU332" s="396"/>
      <c r="AV332" s="89"/>
      <c r="AW332" s="89"/>
      <c r="AX332" s="89"/>
    </row>
    <row r="333" spans="1:50" ht="12.75" customHeight="1">
      <c r="A333" s="89"/>
      <c r="B333" s="89"/>
      <c r="C333" s="96"/>
      <c r="D333" s="190"/>
      <c r="E333" s="110"/>
      <c r="F333" s="111"/>
      <c r="G333" s="112"/>
      <c r="H333" s="113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108"/>
      <c r="AI333" s="108"/>
      <c r="AJ333" s="89"/>
      <c r="AK333" s="89"/>
      <c r="AL333" s="99"/>
      <c r="AM333" s="99"/>
      <c r="AN333" s="89"/>
      <c r="AO333" s="89"/>
      <c r="AP333" s="89"/>
      <c r="AQ333" s="99"/>
      <c r="AR333" s="382"/>
      <c r="AS333" s="382"/>
      <c r="AT333" s="382"/>
      <c r="AU333" s="396"/>
      <c r="AV333" s="89"/>
      <c r="AW333" s="89"/>
      <c r="AX333" s="89"/>
    </row>
    <row r="334" spans="1:50" ht="12.75" customHeight="1">
      <c r="A334" s="89"/>
      <c r="B334" s="89"/>
      <c r="C334" s="96"/>
      <c r="D334" s="190"/>
      <c r="E334" s="110"/>
      <c r="F334" s="111"/>
      <c r="G334" s="112"/>
      <c r="H334" s="113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108"/>
      <c r="AI334" s="108"/>
      <c r="AJ334" s="89"/>
      <c r="AK334" s="89"/>
      <c r="AL334" s="99"/>
      <c r="AM334" s="99"/>
      <c r="AN334" s="89"/>
      <c r="AO334" s="89"/>
      <c r="AP334" s="89"/>
      <c r="AQ334" s="99"/>
      <c r="AR334" s="382"/>
      <c r="AS334" s="382"/>
      <c r="AT334" s="382"/>
      <c r="AU334" s="396"/>
      <c r="AV334" s="89"/>
      <c r="AW334" s="89"/>
      <c r="AX334" s="89"/>
    </row>
    <row r="335" spans="1:50" ht="12.75" customHeight="1">
      <c r="A335" s="89"/>
      <c r="B335" s="89"/>
      <c r="C335" s="96"/>
      <c r="D335" s="190"/>
      <c r="E335" s="110"/>
      <c r="F335" s="111"/>
      <c r="G335" s="112"/>
      <c r="H335" s="113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108"/>
      <c r="AI335" s="108"/>
      <c r="AJ335" s="89"/>
      <c r="AK335" s="89"/>
      <c r="AL335" s="99"/>
      <c r="AM335" s="99"/>
      <c r="AN335" s="89"/>
      <c r="AO335" s="89"/>
      <c r="AP335" s="89"/>
      <c r="AQ335" s="99"/>
      <c r="AR335" s="382"/>
      <c r="AS335" s="382"/>
      <c r="AT335" s="382"/>
      <c r="AU335" s="396"/>
      <c r="AV335" s="89"/>
      <c r="AW335" s="89"/>
      <c r="AX335" s="89"/>
    </row>
    <row r="336" spans="1:50" ht="12.75" customHeight="1">
      <c r="A336" s="89"/>
      <c r="B336" s="89"/>
      <c r="C336" s="96"/>
      <c r="D336" s="190"/>
      <c r="E336" s="110"/>
      <c r="F336" s="111"/>
      <c r="G336" s="112"/>
      <c r="H336" s="113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108"/>
      <c r="AI336" s="108"/>
      <c r="AJ336" s="89"/>
      <c r="AK336" s="89"/>
      <c r="AL336" s="99"/>
      <c r="AM336" s="99"/>
      <c r="AN336" s="89"/>
      <c r="AO336" s="89"/>
      <c r="AP336" s="89"/>
      <c r="AQ336" s="99"/>
      <c r="AR336" s="382"/>
      <c r="AS336" s="382"/>
      <c r="AT336" s="382"/>
      <c r="AU336" s="396"/>
      <c r="AV336" s="89"/>
      <c r="AW336" s="89"/>
      <c r="AX336" s="89"/>
    </row>
    <row r="337" spans="1:50" ht="12.75" customHeight="1">
      <c r="A337" s="89"/>
      <c r="B337" s="89"/>
      <c r="C337" s="96"/>
      <c r="D337" s="190"/>
      <c r="E337" s="110"/>
      <c r="F337" s="111"/>
      <c r="G337" s="112"/>
      <c r="H337" s="113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108"/>
      <c r="AI337" s="108"/>
      <c r="AJ337" s="89"/>
      <c r="AK337" s="89"/>
      <c r="AL337" s="99"/>
      <c r="AM337" s="99"/>
      <c r="AN337" s="89"/>
      <c r="AO337" s="89"/>
      <c r="AP337" s="89"/>
      <c r="AQ337" s="99"/>
      <c r="AR337" s="382"/>
      <c r="AS337" s="382"/>
      <c r="AT337" s="382"/>
      <c r="AU337" s="396"/>
      <c r="AV337" s="89"/>
      <c r="AW337" s="89"/>
      <c r="AX337" s="89"/>
    </row>
    <row r="338" spans="1:50" ht="12.75" customHeight="1">
      <c r="A338" s="89"/>
      <c r="B338" s="89"/>
      <c r="C338" s="96"/>
      <c r="D338" s="190"/>
      <c r="E338" s="110"/>
      <c r="F338" s="111"/>
      <c r="G338" s="112"/>
      <c r="H338" s="113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108"/>
      <c r="AI338" s="108"/>
      <c r="AJ338" s="89"/>
      <c r="AK338" s="89"/>
      <c r="AL338" s="99"/>
      <c r="AM338" s="99"/>
      <c r="AN338" s="89"/>
      <c r="AO338" s="89"/>
      <c r="AP338" s="89"/>
      <c r="AQ338" s="99"/>
      <c r="AR338" s="382"/>
      <c r="AS338" s="382"/>
      <c r="AT338" s="382"/>
      <c r="AU338" s="396"/>
      <c r="AV338" s="89"/>
      <c r="AW338" s="89"/>
      <c r="AX338" s="89"/>
    </row>
    <row r="339" spans="1:50" ht="12.75" customHeight="1">
      <c r="A339" s="89"/>
      <c r="B339" s="89"/>
      <c r="C339" s="96"/>
      <c r="D339" s="190"/>
      <c r="E339" s="110"/>
      <c r="F339" s="111"/>
      <c r="G339" s="112"/>
      <c r="H339" s="113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108"/>
      <c r="AI339" s="108"/>
      <c r="AJ339" s="89"/>
      <c r="AK339" s="89"/>
      <c r="AL339" s="99"/>
      <c r="AM339" s="99"/>
      <c r="AN339" s="89"/>
      <c r="AO339" s="89"/>
      <c r="AP339" s="89"/>
      <c r="AQ339" s="99"/>
      <c r="AR339" s="382"/>
      <c r="AS339" s="382"/>
      <c r="AT339" s="382"/>
      <c r="AU339" s="396"/>
      <c r="AV339" s="89"/>
      <c r="AW339" s="89"/>
      <c r="AX339" s="89"/>
    </row>
    <row r="340" spans="1:50" ht="12.75" customHeight="1">
      <c r="A340" s="89"/>
      <c r="B340" s="89"/>
      <c r="C340" s="96"/>
      <c r="D340" s="190"/>
      <c r="E340" s="110"/>
      <c r="F340" s="111"/>
      <c r="G340" s="112"/>
      <c r="H340" s="113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108"/>
      <c r="AI340" s="108"/>
      <c r="AJ340" s="89"/>
      <c r="AK340" s="89"/>
      <c r="AL340" s="99"/>
      <c r="AM340" s="99"/>
      <c r="AN340" s="89"/>
      <c r="AO340" s="89"/>
      <c r="AP340" s="89"/>
      <c r="AQ340" s="99"/>
      <c r="AR340" s="382"/>
      <c r="AS340" s="382"/>
      <c r="AT340" s="382"/>
      <c r="AU340" s="396"/>
      <c r="AV340" s="89"/>
      <c r="AW340" s="89"/>
      <c r="AX340" s="89"/>
    </row>
    <row r="341" spans="1:50" ht="12.75" customHeight="1">
      <c r="A341" s="89"/>
      <c r="B341" s="89"/>
      <c r="C341" s="96"/>
      <c r="D341" s="190"/>
      <c r="E341" s="110"/>
      <c r="F341" s="111"/>
      <c r="G341" s="112"/>
      <c r="H341" s="113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108"/>
      <c r="AI341" s="108"/>
      <c r="AJ341" s="89"/>
      <c r="AK341" s="89"/>
      <c r="AL341" s="99"/>
      <c r="AM341" s="99"/>
      <c r="AN341" s="89"/>
      <c r="AO341" s="89"/>
      <c r="AP341" s="89"/>
      <c r="AQ341" s="99"/>
      <c r="AR341" s="382"/>
      <c r="AS341" s="382"/>
      <c r="AT341" s="382"/>
      <c r="AU341" s="396"/>
      <c r="AV341" s="89"/>
      <c r="AW341" s="89"/>
      <c r="AX341" s="89"/>
    </row>
    <row r="342" spans="1:50" ht="12.75" customHeight="1">
      <c r="A342" s="89"/>
      <c r="B342" s="89"/>
      <c r="C342" s="96"/>
      <c r="D342" s="190"/>
      <c r="E342" s="110"/>
      <c r="F342" s="111"/>
      <c r="G342" s="112"/>
      <c r="H342" s="113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108"/>
      <c r="AI342" s="108"/>
      <c r="AJ342" s="89"/>
      <c r="AK342" s="89"/>
      <c r="AL342" s="99"/>
      <c r="AM342" s="99"/>
      <c r="AN342" s="89"/>
      <c r="AO342" s="89"/>
      <c r="AP342" s="89"/>
      <c r="AQ342" s="99"/>
      <c r="AR342" s="382"/>
      <c r="AS342" s="382"/>
      <c r="AT342" s="382"/>
      <c r="AU342" s="396"/>
      <c r="AV342" s="89"/>
      <c r="AW342" s="89"/>
      <c r="AX342" s="89"/>
    </row>
    <row r="343" spans="1:50" ht="12.75" customHeight="1">
      <c r="A343" s="89"/>
      <c r="B343" s="89"/>
      <c r="C343" s="96"/>
      <c r="D343" s="190"/>
      <c r="E343" s="110"/>
      <c r="F343" s="111"/>
      <c r="G343" s="112"/>
      <c r="H343" s="113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108"/>
      <c r="AI343" s="108"/>
      <c r="AJ343" s="89"/>
      <c r="AK343" s="89"/>
      <c r="AL343" s="99"/>
      <c r="AM343" s="99"/>
      <c r="AN343" s="89"/>
      <c r="AO343" s="89"/>
      <c r="AP343" s="89"/>
      <c r="AQ343" s="99"/>
      <c r="AR343" s="382"/>
      <c r="AS343" s="382"/>
      <c r="AT343" s="382"/>
      <c r="AU343" s="396"/>
      <c r="AV343" s="89"/>
      <c r="AW343" s="89"/>
      <c r="AX343" s="89"/>
    </row>
    <row r="344" spans="1:50" ht="12.75" customHeight="1">
      <c r="A344" s="89"/>
      <c r="B344" s="89"/>
      <c r="C344" s="96"/>
      <c r="D344" s="190"/>
      <c r="E344" s="110"/>
      <c r="F344" s="111"/>
      <c r="G344" s="112"/>
      <c r="H344" s="113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108"/>
      <c r="AI344" s="108"/>
      <c r="AJ344" s="89"/>
      <c r="AK344" s="89"/>
      <c r="AL344" s="99"/>
      <c r="AM344" s="99"/>
      <c r="AN344" s="89"/>
      <c r="AO344" s="89"/>
      <c r="AP344" s="89"/>
      <c r="AQ344" s="99"/>
      <c r="AR344" s="382"/>
      <c r="AS344" s="382"/>
      <c r="AT344" s="382"/>
      <c r="AU344" s="396"/>
      <c r="AV344" s="89"/>
      <c r="AW344" s="89"/>
      <c r="AX344" s="89"/>
    </row>
    <row r="345" spans="1:50" ht="12.75" customHeight="1">
      <c r="A345" s="89"/>
      <c r="B345" s="89"/>
      <c r="C345" s="96"/>
      <c r="D345" s="190"/>
      <c r="E345" s="110"/>
      <c r="F345" s="111"/>
      <c r="G345" s="112"/>
      <c r="H345" s="113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108"/>
      <c r="AI345" s="108"/>
      <c r="AJ345" s="89"/>
      <c r="AK345" s="89"/>
      <c r="AL345" s="99"/>
      <c r="AM345" s="99"/>
      <c r="AN345" s="89"/>
      <c r="AO345" s="89"/>
      <c r="AP345" s="89"/>
      <c r="AQ345" s="99"/>
      <c r="AR345" s="382"/>
      <c r="AS345" s="382"/>
      <c r="AT345" s="382"/>
      <c r="AU345" s="396"/>
      <c r="AV345" s="89"/>
      <c r="AW345" s="89"/>
      <c r="AX345" s="89"/>
    </row>
    <row r="346" spans="1:50" ht="12.75" customHeight="1">
      <c r="A346" s="89"/>
      <c r="B346" s="89"/>
      <c r="C346" s="96"/>
      <c r="D346" s="190"/>
      <c r="E346" s="110"/>
      <c r="F346" s="111"/>
      <c r="G346" s="112"/>
      <c r="H346" s="113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108"/>
      <c r="AI346" s="108"/>
      <c r="AJ346" s="89"/>
      <c r="AK346" s="89"/>
      <c r="AL346" s="99"/>
      <c r="AM346" s="99"/>
      <c r="AN346" s="89"/>
      <c r="AO346" s="89"/>
      <c r="AP346" s="89"/>
      <c r="AQ346" s="99"/>
      <c r="AR346" s="382"/>
      <c r="AS346" s="382"/>
      <c r="AT346" s="382"/>
      <c r="AU346" s="396"/>
      <c r="AV346" s="89"/>
      <c r="AW346" s="89"/>
      <c r="AX346" s="89"/>
    </row>
    <row r="347" spans="1:50" ht="12.75" customHeight="1">
      <c r="A347" s="89"/>
      <c r="B347" s="89"/>
      <c r="C347" s="96"/>
      <c r="D347" s="190"/>
      <c r="E347" s="110"/>
      <c r="F347" s="111"/>
      <c r="G347" s="112"/>
      <c r="H347" s="113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108"/>
      <c r="AI347" s="108"/>
      <c r="AJ347" s="89"/>
      <c r="AK347" s="89"/>
      <c r="AL347" s="99"/>
      <c r="AM347" s="99"/>
      <c r="AN347" s="89"/>
      <c r="AO347" s="89"/>
      <c r="AP347" s="89"/>
      <c r="AQ347" s="99"/>
      <c r="AR347" s="382"/>
      <c r="AS347" s="382"/>
      <c r="AT347" s="382"/>
      <c r="AU347" s="396"/>
      <c r="AV347" s="89"/>
      <c r="AW347" s="89"/>
      <c r="AX347" s="89"/>
    </row>
    <row r="348" spans="1:50" ht="12.75" customHeight="1">
      <c r="A348" s="89"/>
      <c r="B348" s="89"/>
      <c r="C348" s="96"/>
      <c r="D348" s="190"/>
      <c r="E348" s="110"/>
      <c r="F348" s="111"/>
      <c r="G348" s="112"/>
      <c r="H348" s="113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108"/>
      <c r="AI348" s="108"/>
      <c r="AJ348" s="89"/>
      <c r="AK348" s="89"/>
      <c r="AL348" s="99"/>
      <c r="AM348" s="99"/>
      <c r="AN348" s="89"/>
      <c r="AO348" s="89"/>
      <c r="AP348" s="89"/>
      <c r="AQ348" s="99"/>
      <c r="AR348" s="382"/>
      <c r="AS348" s="382"/>
      <c r="AT348" s="382"/>
      <c r="AU348" s="396"/>
      <c r="AV348" s="89"/>
      <c r="AW348" s="89"/>
      <c r="AX348" s="89"/>
    </row>
    <row r="349" spans="1:50" ht="12.75" customHeight="1">
      <c r="A349" s="89"/>
      <c r="B349" s="89"/>
      <c r="C349" s="96"/>
      <c r="D349" s="190"/>
      <c r="E349" s="110"/>
      <c r="F349" s="111"/>
      <c r="G349" s="112"/>
      <c r="H349" s="113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108"/>
      <c r="AI349" s="108"/>
      <c r="AJ349" s="89"/>
      <c r="AK349" s="89"/>
      <c r="AL349" s="99"/>
      <c r="AM349" s="99"/>
      <c r="AN349" s="89"/>
      <c r="AO349" s="89"/>
      <c r="AP349" s="89"/>
      <c r="AQ349" s="99"/>
      <c r="AR349" s="382"/>
      <c r="AS349" s="382"/>
      <c r="AT349" s="382"/>
      <c r="AU349" s="396"/>
      <c r="AV349" s="89"/>
      <c r="AW349" s="89"/>
      <c r="AX349" s="89"/>
    </row>
    <row r="350" spans="1:50" ht="12.75" customHeight="1">
      <c r="A350" s="89"/>
      <c r="B350" s="89"/>
      <c r="C350" s="96"/>
      <c r="D350" s="190"/>
      <c r="E350" s="110"/>
      <c r="F350" s="111"/>
      <c r="G350" s="112"/>
      <c r="H350" s="113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108"/>
      <c r="AI350" s="108"/>
      <c r="AJ350" s="89"/>
      <c r="AK350" s="89"/>
      <c r="AL350" s="99"/>
      <c r="AM350" s="99"/>
      <c r="AN350" s="89"/>
      <c r="AO350" s="89"/>
      <c r="AP350" s="89"/>
      <c r="AQ350" s="99"/>
      <c r="AR350" s="382"/>
      <c r="AS350" s="382"/>
      <c r="AT350" s="382"/>
      <c r="AU350" s="396"/>
      <c r="AV350" s="89"/>
      <c r="AW350" s="89"/>
      <c r="AX350" s="89"/>
    </row>
    <row r="351" spans="1:50" ht="12.75" customHeight="1">
      <c r="A351" s="89"/>
      <c r="B351" s="89"/>
      <c r="C351" s="96"/>
      <c r="D351" s="190"/>
      <c r="E351" s="110"/>
      <c r="F351" s="111"/>
      <c r="G351" s="112"/>
      <c r="H351" s="113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108"/>
      <c r="AI351" s="108"/>
      <c r="AJ351" s="89"/>
      <c r="AK351" s="89"/>
      <c r="AL351" s="99"/>
      <c r="AM351" s="99"/>
      <c r="AN351" s="89"/>
      <c r="AO351" s="89"/>
      <c r="AP351" s="89"/>
      <c r="AQ351" s="99"/>
      <c r="AR351" s="382"/>
      <c r="AS351" s="382"/>
      <c r="AT351" s="382"/>
      <c r="AU351" s="396"/>
      <c r="AV351" s="89"/>
      <c r="AW351" s="89"/>
      <c r="AX351" s="89"/>
    </row>
    <row r="352" spans="1:50" ht="12.75" customHeight="1">
      <c r="A352" s="89"/>
      <c r="B352" s="89"/>
      <c r="C352" s="96"/>
      <c r="D352" s="190"/>
      <c r="E352" s="110"/>
      <c r="F352" s="111"/>
      <c r="G352" s="112"/>
      <c r="H352" s="113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108"/>
      <c r="AI352" s="108"/>
      <c r="AJ352" s="89"/>
      <c r="AK352" s="89"/>
      <c r="AL352" s="99"/>
      <c r="AM352" s="99"/>
      <c r="AN352" s="89"/>
      <c r="AO352" s="89"/>
      <c r="AP352" s="89"/>
      <c r="AQ352" s="99"/>
      <c r="AR352" s="382"/>
      <c r="AS352" s="382"/>
      <c r="AT352" s="382"/>
      <c r="AU352" s="396"/>
      <c r="AV352" s="89"/>
      <c r="AW352" s="89"/>
      <c r="AX352" s="89"/>
    </row>
    <row r="353" spans="1:50" ht="12.75" customHeight="1">
      <c r="A353" s="89"/>
      <c r="B353" s="89"/>
      <c r="C353" s="96"/>
      <c r="D353" s="190"/>
      <c r="E353" s="110"/>
      <c r="F353" s="111"/>
      <c r="G353" s="112"/>
      <c r="H353" s="113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108"/>
      <c r="AI353" s="108"/>
      <c r="AJ353" s="89"/>
      <c r="AK353" s="89"/>
      <c r="AL353" s="99"/>
      <c r="AM353" s="99"/>
      <c r="AN353" s="89"/>
      <c r="AO353" s="89"/>
      <c r="AP353" s="89"/>
      <c r="AQ353" s="99"/>
      <c r="AR353" s="382"/>
      <c r="AS353" s="382"/>
      <c r="AT353" s="382"/>
      <c r="AU353" s="396"/>
      <c r="AV353" s="89"/>
      <c r="AW353" s="89"/>
      <c r="AX353" s="89"/>
    </row>
    <row r="354" spans="1:50" ht="12.75" customHeight="1">
      <c r="A354" s="89"/>
      <c r="B354" s="89"/>
      <c r="C354" s="96"/>
      <c r="D354" s="190"/>
      <c r="E354" s="110"/>
      <c r="F354" s="111"/>
      <c r="G354" s="112"/>
      <c r="H354" s="113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108"/>
      <c r="AI354" s="108"/>
      <c r="AJ354" s="89"/>
      <c r="AK354" s="89"/>
      <c r="AL354" s="99"/>
      <c r="AM354" s="99"/>
      <c r="AN354" s="89"/>
      <c r="AO354" s="89"/>
      <c r="AP354" s="89"/>
      <c r="AQ354" s="99"/>
      <c r="AR354" s="382"/>
      <c r="AS354" s="382"/>
      <c r="AT354" s="382"/>
      <c r="AU354" s="396"/>
      <c r="AV354" s="89"/>
      <c r="AW354" s="89"/>
      <c r="AX354" s="89"/>
    </row>
    <row r="355" spans="1:50" ht="12.75" customHeight="1">
      <c r="A355" s="89"/>
      <c r="B355" s="89"/>
      <c r="C355" s="96"/>
      <c r="D355" s="190"/>
      <c r="E355" s="110"/>
      <c r="F355" s="111"/>
      <c r="G355" s="112"/>
      <c r="H355" s="113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108"/>
      <c r="AI355" s="108"/>
      <c r="AJ355" s="89"/>
      <c r="AK355" s="89"/>
      <c r="AL355" s="99"/>
      <c r="AM355" s="99"/>
      <c r="AN355" s="89"/>
      <c r="AO355" s="89"/>
      <c r="AP355" s="89"/>
      <c r="AQ355" s="99"/>
      <c r="AR355" s="382"/>
      <c r="AS355" s="382"/>
      <c r="AT355" s="382"/>
      <c r="AU355" s="396"/>
      <c r="AV355" s="89"/>
      <c r="AW355" s="89"/>
      <c r="AX355" s="89"/>
    </row>
    <row r="356" spans="1:50" ht="12.75" customHeight="1">
      <c r="A356" s="89"/>
      <c r="B356" s="89"/>
      <c r="C356" s="96"/>
      <c r="D356" s="190"/>
      <c r="E356" s="110"/>
      <c r="F356" s="111"/>
      <c r="G356" s="112"/>
      <c r="H356" s="113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108"/>
      <c r="AI356" s="108"/>
      <c r="AJ356" s="89"/>
      <c r="AK356" s="89"/>
      <c r="AL356" s="99"/>
      <c r="AM356" s="99"/>
      <c r="AN356" s="89"/>
      <c r="AO356" s="89"/>
      <c r="AP356" s="89"/>
      <c r="AQ356" s="99"/>
      <c r="AR356" s="382"/>
      <c r="AS356" s="382"/>
      <c r="AT356" s="382"/>
      <c r="AU356" s="396"/>
      <c r="AV356" s="89"/>
      <c r="AW356" s="89"/>
      <c r="AX356" s="89"/>
    </row>
    <row r="357" spans="1:50" ht="12.75" customHeight="1">
      <c r="A357" s="89"/>
      <c r="B357" s="89"/>
      <c r="C357" s="96"/>
      <c r="D357" s="190"/>
      <c r="E357" s="110"/>
      <c r="F357" s="111"/>
      <c r="G357" s="112"/>
      <c r="H357" s="113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108"/>
      <c r="AI357" s="108"/>
      <c r="AJ357" s="89"/>
      <c r="AK357" s="89"/>
      <c r="AL357" s="99"/>
      <c r="AM357" s="99"/>
      <c r="AN357" s="89"/>
      <c r="AO357" s="89"/>
      <c r="AP357" s="89"/>
      <c r="AQ357" s="99"/>
      <c r="AR357" s="382"/>
      <c r="AS357" s="382"/>
      <c r="AT357" s="382"/>
      <c r="AU357" s="396"/>
      <c r="AV357" s="89"/>
      <c r="AW357" s="89"/>
      <c r="AX357" s="89"/>
    </row>
    <row r="358" spans="1:50" ht="12.75" customHeight="1">
      <c r="A358" s="89"/>
      <c r="B358" s="89"/>
      <c r="C358" s="96"/>
      <c r="D358" s="190"/>
      <c r="E358" s="110"/>
      <c r="F358" s="111"/>
      <c r="G358" s="112"/>
      <c r="H358" s="113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108"/>
      <c r="AI358" s="108"/>
      <c r="AJ358" s="89"/>
      <c r="AK358" s="89"/>
      <c r="AL358" s="99"/>
      <c r="AM358" s="99"/>
      <c r="AN358" s="89"/>
      <c r="AO358" s="89"/>
      <c r="AP358" s="89"/>
      <c r="AQ358" s="99"/>
      <c r="AR358" s="382"/>
      <c r="AS358" s="382"/>
      <c r="AT358" s="382"/>
      <c r="AU358" s="396"/>
      <c r="AV358" s="89"/>
      <c r="AW358" s="89"/>
      <c r="AX358" s="89"/>
    </row>
    <row r="359" spans="1:50" ht="12.75" customHeight="1">
      <c r="A359" s="89"/>
      <c r="B359" s="89"/>
      <c r="C359" s="96"/>
      <c r="D359" s="190"/>
      <c r="E359" s="110"/>
      <c r="F359" s="111"/>
      <c r="G359" s="112"/>
      <c r="H359" s="113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108"/>
      <c r="AI359" s="108"/>
      <c r="AJ359" s="89"/>
      <c r="AK359" s="89"/>
      <c r="AL359" s="99"/>
      <c r="AM359" s="99"/>
      <c r="AN359" s="89"/>
      <c r="AO359" s="89"/>
      <c r="AP359" s="89"/>
      <c r="AQ359" s="99"/>
      <c r="AR359" s="382"/>
      <c r="AS359" s="382"/>
      <c r="AT359" s="382"/>
      <c r="AU359" s="396"/>
      <c r="AV359" s="89"/>
      <c r="AW359" s="89"/>
      <c r="AX359" s="89"/>
    </row>
    <row r="360" spans="1:50" ht="12.75" customHeight="1">
      <c r="A360" s="89"/>
      <c r="B360" s="89"/>
      <c r="C360" s="96"/>
      <c r="D360" s="190"/>
      <c r="E360" s="110"/>
      <c r="F360" s="111"/>
      <c r="G360" s="112"/>
      <c r="H360" s="113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108"/>
      <c r="AI360" s="108"/>
      <c r="AJ360" s="89"/>
      <c r="AK360" s="89"/>
      <c r="AL360" s="99"/>
      <c r="AM360" s="99"/>
      <c r="AN360" s="89"/>
      <c r="AO360" s="89"/>
      <c r="AP360" s="89"/>
      <c r="AQ360" s="99"/>
      <c r="AR360" s="382"/>
      <c r="AS360" s="382"/>
      <c r="AT360" s="382"/>
      <c r="AU360" s="396"/>
      <c r="AV360" s="89"/>
      <c r="AW360" s="89"/>
      <c r="AX360" s="89"/>
    </row>
    <row r="361" spans="1:50" ht="12.75" customHeight="1">
      <c r="A361" s="89"/>
      <c r="B361" s="89"/>
      <c r="C361" s="96"/>
      <c r="D361" s="190"/>
      <c r="E361" s="110"/>
      <c r="F361" s="111"/>
      <c r="G361" s="112"/>
      <c r="H361" s="113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108"/>
      <c r="AI361" s="108"/>
      <c r="AJ361" s="89"/>
      <c r="AK361" s="89"/>
      <c r="AL361" s="99"/>
      <c r="AM361" s="99"/>
      <c r="AN361" s="89"/>
      <c r="AO361" s="89"/>
      <c r="AP361" s="89"/>
      <c r="AQ361" s="99"/>
      <c r="AR361" s="382"/>
      <c r="AS361" s="382"/>
      <c r="AT361" s="382"/>
      <c r="AU361" s="396"/>
      <c r="AV361" s="89"/>
      <c r="AW361" s="89"/>
      <c r="AX361" s="89"/>
    </row>
    <row r="362" spans="1:50" ht="12.75" customHeight="1">
      <c r="A362" s="89"/>
      <c r="B362" s="89"/>
      <c r="C362" s="96"/>
      <c r="D362" s="190"/>
      <c r="E362" s="110"/>
      <c r="F362" s="111"/>
      <c r="G362" s="112"/>
      <c r="H362" s="113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108"/>
      <c r="AI362" s="108"/>
      <c r="AJ362" s="89"/>
      <c r="AK362" s="89"/>
      <c r="AL362" s="99"/>
      <c r="AM362" s="99"/>
      <c r="AN362" s="89"/>
      <c r="AO362" s="89"/>
      <c r="AP362" s="89"/>
      <c r="AQ362" s="99"/>
      <c r="AR362" s="382"/>
      <c r="AS362" s="382"/>
      <c r="AT362" s="382"/>
      <c r="AU362" s="396"/>
      <c r="AV362" s="89"/>
      <c r="AW362" s="89"/>
      <c r="AX362" s="89"/>
    </row>
    <row r="363" spans="1:50" ht="12.75" customHeight="1">
      <c r="A363" s="89"/>
      <c r="B363" s="89"/>
      <c r="C363" s="96"/>
      <c r="D363" s="190"/>
      <c r="E363" s="110"/>
      <c r="F363" s="111"/>
      <c r="G363" s="112"/>
      <c r="H363" s="113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108"/>
      <c r="AI363" s="108"/>
      <c r="AJ363" s="89"/>
      <c r="AK363" s="89"/>
      <c r="AL363" s="99"/>
      <c r="AM363" s="99"/>
      <c r="AN363" s="89"/>
      <c r="AO363" s="89"/>
      <c r="AP363" s="89"/>
      <c r="AQ363" s="99"/>
      <c r="AR363" s="382"/>
      <c r="AS363" s="382"/>
      <c r="AT363" s="382"/>
      <c r="AU363" s="396"/>
      <c r="AV363" s="89"/>
      <c r="AW363" s="89"/>
      <c r="AX363" s="89"/>
    </row>
    <row r="364" spans="1:50" ht="12.75" customHeight="1">
      <c r="A364" s="89"/>
      <c r="B364" s="89"/>
      <c r="C364" s="96"/>
      <c r="D364" s="190"/>
      <c r="E364" s="110"/>
      <c r="F364" s="111"/>
      <c r="G364" s="112"/>
      <c r="H364" s="113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108"/>
      <c r="AI364" s="108"/>
      <c r="AJ364" s="89"/>
      <c r="AK364" s="89"/>
      <c r="AL364" s="99"/>
      <c r="AM364" s="99"/>
      <c r="AN364" s="89"/>
      <c r="AO364" s="89"/>
      <c r="AP364" s="89"/>
      <c r="AQ364" s="99"/>
      <c r="AR364" s="382"/>
      <c r="AS364" s="382"/>
      <c r="AT364" s="382"/>
      <c r="AU364" s="396"/>
      <c r="AV364" s="89"/>
      <c r="AW364" s="89"/>
      <c r="AX364" s="89"/>
    </row>
    <row r="365" spans="1:50" ht="12.75" customHeight="1">
      <c r="A365" s="89"/>
      <c r="B365" s="89"/>
      <c r="C365" s="96"/>
      <c r="D365" s="190"/>
      <c r="E365" s="110"/>
      <c r="F365" s="111"/>
      <c r="G365" s="112"/>
      <c r="H365" s="113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108"/>
      <c r="AI365" s="108"/>
      <c r="AJ365" s="89"/>
      <c r="AK365" s="89"/>
      <c r="AL365" s="99"/>
      <c r="AM365" s="99"/>
      <c r="AN365" s="89"/>
      <c r="AO365" s="89"/>
      <c r="AP365" s="89"/>
      <c r="AQ365" s="99"/>
      <c r="AR365" s="382"/>
      <c r="AS365" s="382"/>
      <c r="AT365" s="382"/>
      <c r="AU365" s="396"/>
      <c r="AV365" s="89"/>
      <c r="AW365" s="89"/>
      <c r="AX365" s="89"/>
    </row>
    <row r="366" spans="1:50" ht="12.75" customHeight="1">
      <c r="A366" s="89"/>
      <c r="B366" s="89"/>
      <c r="C366" s="96"/>
      <c r="D366" s="190"/>
      <c r="E366" s="110"/>
      <c r="F366" s="111"/>
      <c r="G366" s="112"/>
      <c r="H366" s="113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108"/>
      <c r="AI366" s="108"/>
      <c r="AJ366" s="89"/>
      <c r="AK366" s="89"/>
      <c r="AL366" s="99"/>
      <c r="AM366" s="99"/>
      <c r="AN366" s="89"/>
      <c r="AO366" s="89"/>
      <c r="AP366" s="89"/>
      <c r="AQ366" s="99"/>
      <c r="AR366" s="382"/>
      <c r="AS366" s="382"/>
      <c r="AT366" s="382"/>
      <c r="AU366" s="396"/>
      <c r="AV366" s="89"/>
      <c r="AW366" s="89"/>
      <c r="AX366" s="89"/>
    </row>
    <row r="367" spans="1:50" ht="12.75" customHeight="1">
      <c r="A367" s="89"/>
      <c r="B367" s="89"/>
      <c r="C367" s="96"/>
      <c r="D367" s="190"/>
      <c r="E367" s="110"/>
      <c r="F367" s="111"/>
      <c r="G367" s="112"/>
      <c r="H367" s="113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108"/>
      <c r="AI367" s="108"/>
      <c r="AJ367" s="89"/>
      <c r="AK367" s="89"/>
      <c r="AL367" s="99"/>
      <c r="AM367" s="99"/>
      <c r="AN367" s="89"/>
      <c r="AO367" s="89"/>
      <c r="AP367" s="89"/>
      <c r="AQ367" s="99"/>
      <c r="AR367" s="382"/>
      <c r="AS367" s="382"/>
      <c r="AT367" s="382"/>
      <c r="AU367" s="396"/>
      <c r="AV367" s="89"/>
      <c r="AW367" s="89"/>
      <c r="AX367" s="89"/>
    </row>
    <row r="368" spans="1:50" ht="12.75" customHeight="1">
      <c r="A368" s="89"/>
      <c r="B368" s="89"/>
      <c r="C368" s="96"/>
      <c r="D368" s="190"/>
      <c r="E368" s="110"/>
      <c r="F368" s="111"/>
      <c r="G368" s="112"/>
      <c r="H368" s="113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108"/>
      <c r="AI368" s="108"/>
      <c r="AJ368" s="89"/>
      <c r="AK368" s="89"/>
      <c r="AL368" s="99"/>
      <c r="AM368" s="99"/>
      <c r="AN368" s="89"/>
      <c r="AO368" s="89"/>
      <c r="AP368" s="89"/>
      <c r="AQ368" s="99"/>
      <c r="AR368" s="382"/>
      <c r="AS368" s="382"/>
      <c r="AT368" s="382"/>
      <c r="AU368" s="396"/>
      <c r="AV368" s="89"/>
      <c r="AW368" s="89"/>
      <c r="AX368" s="89"/>
    </row>
    <row r="369" spans="1:50" ht="12.75" customHeight="1">
      <c r="A369" s="89"/>
      <c r="B369" s="89"/>
      <c r="C369" s="96"/>
      <c r="D369" s="190"/>
      <c r="E369" s="110"/>
      <c r="F369" s="111"/>
      <c r="G369" s="112"/>
      <c r="H369" s="113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108"/>
      <c r="AI369" s="108"/>
      <c r="AJ369" s="89"/>
      <c r="AK369" s="89"/>
      <c r="AL369" s="99"/>
      <c r="AM369" s="99"/>
      <c r="AN369" s="89"/>
      <c r="AO369" s="89"/>
      <c r="AP369" s="89"/>
      <c r="AQ369" s="99"/>
      <c r="AR369" s="382"/>
      <c r="AS369" s="382"/>
      <c r="AT369" s="382"/>
      <c r="AU369" s="396"/>
      <c r="AV369" s="89"/>
      <c r="AW369" s="89"/>
      <c r="AX369" s="89"/>
    </row>
    <row r="370" spans="1:50" ht="12.75" customHeight="1">
      <c r="A370" s="89"/>
      <c r="B370" s="89"/>
      <c r="C370" s="96"/>
      <c r="D370" s="190"/>
      <c r="E370" s="110"/>
      <c r="F370" s="111"/>
      <c r="G370" s="112"/>
      <c r="H370" s="113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108"/>
      <c r="AI370" s="108"/>
      <c r="AJ370" s="89"/>
      <c r="AK370" s="89"/>
      <c r="AL370" s="99"/>
      <c r="AM370" s="99"/>
      <c r="AN370" s="89"/>
      <c r="AO370" s="89"/>
      <c r="AP370" s="89"/>
      <c r="AQ370" s="99"/>
      <c r="AR370" s="382"/>
      <c r="AS370" s="382"/>
      <c r="AT370" s="382"/>
      <c r="AU370" s="396"/>
      <c r="AV370" s="89"/>
      <c r="AW370" s="89"/>
      <c r="AX370" s="89"/>
    </row>
    <row r="371" spans="1:50" ht="12.75" customHeight="1">
      <c r="A371" s="89"/>
      <c r="B371" s="89"/>
      <c r="C371" s="96"/>
      <c r="D371" s="190"/>
      <c r="E371" s="110"/>
      <c r="F371" s="111"/>
      <c r="G371" s="112"/>
      <c r="H371" s="113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108"/>
      <c r="AI371" s="108"/>
      <c r="AJ371" s="89"/>
      <c r="AK371" s="89"/>
      <c r="AL371" s="99"/>
      <c r="AM371" s="99"/>
      <c r="AN371" s="89"/>
      <c r="AO371" s="89"/>
      <c r="AP371" s="89"/>
      <c r="AQ371" s="99"/>
      <c r="AR371" s="382"/>
      <c r="AS371" s="382"/>
      <c r="AT371" s="382"/>
      <c r="AU371" s="396"/>
      <c r="AV371" s="89"/>
      <c r="AW371" s="89"/>
      <c r="AX371" s="89"/>
    </row>
    <row r="372" spans="1:50" ht="12.75" customHeight="1">
      <c r="A372" s="89"/>
      <c r="B372" s="89"/>
      <c r="C372" s="96"/>
      <c r="D372" s="190"/>
      <c r="E372" s="110"/>
      <c r="F372" s="111"/>
      <c r="G372" s="112"/>
      <c r="H372" s="113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108"/>
      <c r="AI372" s="108"/>
      <c r="AJ372" s="89"/>
      <c r="AK372" s="89"/>
      <c r="AL372" s="99"/>
      <c r="AM372" s="99"/>
      <c r="AN372" s="89"/>
      <c r="AO372" s="89"/>
      <c r="AP372" s="89"/>
      <c r="AQ372" s="99"/>
      <c r="AR372" s="382"/>
      <c r="AS372" s="382"/>
      <c r="AT372" s="382"/>
      <c r="AU372" s="396"/>
      <c r="AV372" s="89"/>
      <c r="AW372" s="89"/>
      <c r="AX372" s="89"/>
    </row>
    <row r="373" spans="1:50" ht="12.75" customHeight="1">
      <c r="A373" s="89"/>
      <c r="B373" s="89"/>
      <c r="C373" s="96"/>
      <c r="D373" s="190"/>
      <c r="E373" s="110"/>
      <c r="F373" s="111"/>
      <c r="G373" s="112"/>
      <c r="H373" s="113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108"/>
      <c r="AI373" s="108"/>
      <c r="AJ373" s="89"/>
      <c r="AK373" s="89"/>
      <c r="AL373" s="99"/>
      <c r="AM373" s="99"/>
      <c r="AN373" s="89"/>
      <c r="AO373" s="89"/>
      <c r="AP373" s="89"/>
      <c r="AQ373" s="99"/>
      <c r="AR373" s="382"/>
      <c r="AS373" s="382"/>
      <c r="AT373" s="382"/>
      <c r="AU373" s="396"/>
      <c r="AV373" s="89"/>
      <c r="AW373" s="89"/>
      <c r="AX373" s="89"/>
    </row>
    <row r="374" spans="1:50" ht="12.75" customHeight="1">
      <c r="A374" s="89"/>
      <c r="B374" s="89"/>
      <c r="C374" s="96"/>
      <c r="D374" s="190"/>
      <c r="E374" s="110"/>
      <c r="F374" s="111"/>
      <c r="G374" s="112"/>
      <c r="H374" s="113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108"/>
      <c r="AI374" s="108"/>
      <c r="AJ374" s="89"/>
      <c r="AK374" s="89"/>
      <c r="AL374" s="99"/>
      <c r="AM374" s="99"/>
      <c r="AN374" s="89"/>
      <c r="AO374" s="89"/>
      <c r="AP374" s="89"/>
      <c r="AQ374" s="99"/>
      <c r="AR374" s="382"/>
      <c r="AS374" s="382"/>
      <c r="AT374" s="382"/>
      <c r="AU374" s="396"/>
      <c r="AV374" s="89"/>
      <c r="AW374" s="89"/>
      <c r="AX374" s="89"/>
    </row>
    <row r="375" spans="1:50" ht="12.75" customHeight="1">
      <c r="A375" s="89"/>
      <c r="B375" s="89"/>
      <c r="C375" s="96"/>
      <c r="D375" s="190"/>
      <c r="E375" s="110"/>
      <c r="F375" s="111"/>
      <c r="G375" s="112"/>
      <c r="H375" s="113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108"/>
      <c r="AI375" s="108"/>
      <c r="AJ375" s="89"/>
      <c r="AK375" s="89"/>
      <c r="AL375" s="99"/>
      <c r="AM375" s="99"/>
      <c r="AN375" s="89"/>
      <c r="AO375" s="89"/>
      <c r="AP375" s="89"/>
      <c r="AQ375" s="99"/>
      <c r="AR375" s="382"/>
      <c r="AS375" s="382"/>
      <c r="AT375" s="382"/>
      <c r="AU375" s="396"/>
      <c r="AV375" s="89"/>
      <c r="AW375" s="89"/>
      <c r="AX375" s="89"/>
    </row>
    <row r="376" spans="1:50" ht="12.75" customHeight="1">
      <c r="A376" s="89"/>
      <c r="B376" s="89"/>
      <c r="C376" s="96"/>
      <c r="D376" s="190"/>
      <c r="E376" s="110"/>
      <c r="F376" s="111"/>
      <c r="G376" s="112"/>
      <c r="H376" s="113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108"/>
      <c r="AI376" s="108"/>
      <c r="AJ376" s="89"/>
      <c r="AK376" s="89"/>
      <c r="AL376" s="99"/>
      <c r="AM376" s="99"/>
      <c r="AN376" s="89"/>
      <c r="AO376" s="89"/>
      <c r="AP376" s="89"/>
      <c r="AQ376" s="99"/>
      <c r="AR376" s="382"/>
      <c r="AS376" s="382"/>
      <c r="AT376" s="382"/>
      <c r="AU376" s="396"/>
      <c r="AV376" s="89"/>
      <c r="AW376" s="89"/>
      <c r="AX376" s="89"/>
    </row>
    <row r="377" spans="1:50" ht="12.75" customHeight="1">
      <c r="A377" s="89"/>
      <c r="B377" s="89"/>
      <c r="C377" s="96"/>
      <c r="D377" s="190"/>
      <c r="E377" s="110"/>
      <c r="F377" s="111"/>
      <c r="G377" s="112"/>
      <c r="H377" s="113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108"/>
      <c r="AI377" s="108"/>
      <c r="AJ377" s="89"/>
      <c r="AK377" s="89"/>
      <c r="AL377" s="99"/>
      <c r="AM377" s="99"/>
      <c r="AN377" s="89"/>
      <c r="AO377" s="89"/>
      <c r="AP377" s="89"/>
      <c r="AQ377" s="99"/>
      <c r="AR377" s="382"/>
      <c r="AS377" s="382"/>
      <c r="AT377" s="382"/>
      <c r="AU377" s="396"/>
      <c r="AV377" s="89"/>
      <c r="AW377" s="89"/>
      <c r="AX377" s="89"/>
    </row>
    <row r="378" spans="1:50" ht="12.75" customHeight="1">
      <c r="A378" s="89"/>
      <c r="B378" s="89"/>
      <c r="C378" s="96"/>
      <c r="D378" s="190"/>
      <c r="E378" s="110"/>
      <c r="F378" s="111"/>
      <c r="G378" s="112"/>
      <c r="H378" s="113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108"/>
      <c r="AI378" s="108"/>
      <c r="AJ378" s="89"/>
      <c r="AK378" s="89"/>
      <c r="AL378" s="99"/>
      <c r="AM378" s="99"/>
      <c r="AN378" s="89"/>
      <c r="AO378" s="89"/>
      <c r="AP378" s="89"/>
      <c r="AQ378" s="99"/>
      <c r="AR378" s="382"/>
      <c r="AS378" s="382"/>
      <c r="AT378" s="382"/>
      <c r="AU378" s="396"/>
      <c r="AV378" s="89"/>
      <c r="AW378" s="89"/>
      <c r="AX378" s="89"/>
    </row>
    <row r="379" spans="1:50" ht="12.75" customHeight="1">
      <c r="A379" s="89"/>
      <c r="B379" s="89"/>
      <c r="C379" s="96"/>
      <c r="D379" s="190"/>
      <c r="E379" s="110"/>
      <c r="F379" s="111"/>
      <c r="G379" s="112"/>
      <c r="H379" s="113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108"/>
      <c r="AI379" s="108"/>
      <c r="AJ379" s="89"/>
      <c r="AK379" s="89"/>
      <c r="AL379" s="99"/>
      <c r="AM379" s="99"/>
      <c r="AN379" s="89"/>
      <c r="AO379" s="89"/>
      <c r="AP379" s="89"/>
      <c r="AQ379" s="99"/>
      <c r="AR379" s="382"/>
      <c r="AS379" s="382"/>
      <c r="AT379" s="382"/>
      <c r="AU379" s="396"/>
      <c r="AV379" s="89"/>
      <c r="AW379" s="89"/>
      <c r="AX379" s="89"/>
    </row>
    <row r="380" spans="1:50" ht="12.75" customHeight="1">
      <c r="A380" s="89"/>
      <c r="B380" s="89"/>
      <c r="C380" s="96"/>
      <c r="D380" s="190"/>
      <c r="E380" s="110"/>
      <c r="F380" s="111"/>
      <c r="G380" s="112"/>
      <c r="H380" s="113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108"/>
      <c r="AI380" s="108"/>
      <c r="AJ380" s="89"/>
      <c r="AK380" s="89"/>
      <c r="AL380" s="99"/>
      <c r="AM380" s="99"/>
      <c r="AN380" s="89"/>
      <c r="AO380" s="89"/>
      <c r="AP380" s="89"/>
      <c r="AQ380" s="99"/>
      <c r="AR380" s="382"/>
      <c r="AS380" s="382"/>
      <c r="AT380" s="382"/>
      <c r="AU380" s="396"/>
      <c r="AV380" s="89"/>
      <c r="AW380" s="89"/>
      <c r="AX380" s="89"/>
    </row>
    <row r="381" spans="1:50" ht="12.75" customHeight="1">
      <c r="A381" s="89"/>
      <c r="B381" s="89"/>
      <c r="C381" s="96"/>
      <c r="D381" s="190"/>
      <c r="E381" s="110"/>
      <c r="F381" s="111"/>
      <c r="G381" s="112"/>
      <c r="H381" s="113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108"/>
      <c r="AI381" s="108"/>
      <c r="AJ381" s="89"/>
      <c r="AK381" s="89"/>
      <c r="AL381" s="99"/>
      <c r="AM381" s="99"/>
      <c r="AN381" s="89"/>
      <c r="AO381" s="89"/>
      <c r="AP381" s="89"/>
      <c r="AQ381" s="99"/>
      <c r="AR381" s="382"/>
      <c r="AS381" s="382"/>
      <c r="AT381" s="382"/>
      <c r="AU381" s="396"/>
      <c r="AV381" s="89"/>
      <c r="AW381" s="89"/>
      <c r="AX381" s="89"/>
    </row>
    <row r="382" spans="1:50" ht="12.75" customHeight="1">
      <c r="A382" s="89"/>
      <c r="B382" s="89"/>
      <c r="C382" s="96"/>
      <c r="D382" s="190"/>
      <c r="E382" s="110"/>
      <c r="F382" s="111"/>
      <c r="G382" s="112"/>
      <c r="H382" s="113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108"/>
      <c r="AI382" s="108"/>
      <c r="AJ382" s="89"/>
      <c r="AK382" s="89"/>
      <c r="AL382" s="99"/>
      <c r="AM382" s="99"/>
      <c r="AN382" s="89"/>
      <c r="AO382" s="89"/>
      <c r="AP382" s="89"/>
      <c r="AQ382" s="99"/>
      <c r="AR382" s="382"/>
      <c r="AS382" s="382"/>
      <c r="AT382" s="382"/>
      <c r="AU382" s="396"/>
      <c r="AV382" s="89"/>
      <c r="AW382" s="89"/>
      <c r="AX382" s="89"/>
    </row>
    <row r="383" spans="1:50" ht="12.75" customHeight="1">
      <c r="A383" s="89"/>
      <c r="B383" s="89"/>
      <c r="C383" s="96"/>
      <c r="D383" s="190"/>
      <c r="E383" s="110"/>
      <c r="F383" s="111"/>
      <c r="G383" s="112"/>
      <c r="H383" s="113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108"/>
      <c r="AI383" s="108"/>
      <c r="AJ383" s="89"/>
      <c r="AK383" s="89"/>
      <c r="AL383" s="99"/>
      <c r="AM383" s="99"/>
      <c r="AN383" s="89"/>
      <c r="AO383" s="89"/>
      <c r="AP383" s="89"/>
      <c r="AQ383" s="99"/>
      <c r="AR383" s="382"/>
      <c r="AS383" s="382"/>
      <c r="AT383" s="382"/>
      <c r="AU383" s="396"/>
      <c r="AV383" s="89"/>
      <c r="AW383" s="89"/>
      <c r="AX383" s="89"/>
    </row>
    <row r="384" spans="1:50" ht="12.75" customHeight="1">
      <c r="A384" s="89"/>
      <c r="B384" s="89"/>
      <c r="C384" s="96"/>
      <c r="D384" s="190"/>
      <c r="E384" s="110"/>
      <c r="F384" s="111"/>
      <c r="G384" s="112"/>
      <c r="H384" s="113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108"/>
      <c r="AI384" s="108"/>
      <c r="AJ384" s="89"/>
      <c r="AK384" s="89"/>
      <c r="AL384" s="99"/>
      <c r="AM384" s="99"/>
      <c r="AN384" s="89"/>
      <c r="AO384" s="89"/>
      <c r="AP384" s="89"/>
      <c r="AQ384" s="99"/>
      <c r="AR384" s="382"/>
      <c r="AS384" s="382"/>
      <c r="AT384" s="382"/>
      <c r="AU384" s="396"/>
      <c r="AV384" s="89"/>
      <c r="AW384" s="89"/>
      <c r="AX384" s="89"/>
    </row>
    <row r="385" spans="1:50" ht="12.75" customHeight="1">
      <c r="A385" s="89"/>
      <c r="B385" s="89"/>
      <c r="C385" s="96"/>
      <c r="D385" s="190"/>
      <c r="E385" s="110"/>
      <c r="F385" s="111"/>
      <c r="G385" s="112"/>
      <c r="H385" s="113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108"/>
      <c r="AI385" s="108"/>
      <c r="AJ385" s="89"/>
      <c r="AK385" s="89"/>
      <c r="AL385" s="99"/>
      <c r="AM385" s="99"/>
      <c r="AN385" s="89"/>
      <c r="AO385" s="89"/>
      <c r="AP385" s="89"/>
      <c r="AQ385" s="99"/>
      <c r="AR385" s="382"/>
      <c r="AS385" s="382"/>
      <c r="AT385" s="382"/>
      <c r="AU385" s="396"/>
      <c r="AV385" s="89"/>
      <c r="AW385" s="89"/>
      <c r="AX385" s="89"/>
    </row>
    <row r="386" spans="1:50" ht="12.75" customHeight="1">
      <c r="A386" s="89"/>
      <c r="B386" s="89"/>
      <c r="C386" s="96"/>
      <c r="D386" s="190"/>
      <c r="E386" s="110"/>
      <c r="F386" s="111"/>
      <c r="G386" s="112"/>
      <c r="H386" s="113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108"/>
      <c r="AI386" s="108"/>
      <c r="AJ386" s="89"/>
      <c r="AK386" s="89"/>
      <c r="AL386" s="99"/>
      <c r="AM386" s="99"/>
      <c r="AN386" s="89"/>
      <c r="AO386" s="89"/>
      <c r="AP386" s="89"/>
      <c r="AQ386" s="99"/>
      <c r="AR386" s="382"/>
      <c r="AS386" s="382"/>
      <c r="AT386" s="382"/>
      <c r="AU386" s="396"/>
      <c r="AV386" s="89"/>
      <c r="AW386" s="89"/>
      <c r="AX386" s="89"/>
    </row>
    <row r="387" spans="1:50" ht="12.75" customHeight="1">
      <c r="A387" s="89"/>
      <c r="B387" s="89"/>
      <c r="C387" s="96"/>
      <c r="D387" s="190"/>
      <c r="E387" s="110"/>
      <c r="F387" s="111"/>
      <c r="G387" s="112"/>
      <c r="H387" s="113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108"/>
      <c r="AI387" s="108"/>
      <c r="AJ387" s="89"/>
      <c r="AK387" s="89"/>
      <c r="AL387" s="99"/>
      <c r="AM387" s="99"/>
      <c r="AN387" s="89"/>
      <c r="AO387" s="89"/>
      <c r="AP387" s="89"/>
      <c r="AQ387" s="99"/>
      <c r="AR387" s="382"/>
      <c r="AS387" s="382"/>
      <c r="AT387" s="382"/>
      <c r="AU387" s="396"/>
      <c r="AV387" s="89"/>
      <c r="AW387" s="89"/>
      <c r="AX387" s="89"/>
    </row>
    <row r="388" spans="1:50" ht="12.75" customHeight="1">
      <c r="A388" s="89"/>
      <c r="B388" s="89"/>
      <c r="C388" s="96"/>
      <c r="D388" s="190"/>
      <c r="E388" s="110"/>
      <c r="F388" s="111"/>
      <c r="G388" s="112"/>
      <c r="H388" s="113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108"/>
      <c r="AI388" s="108"/>
      <c r="AJ388" s="89"/>
      <c r="AK388" s="89"/>
      <c r="AL388" s="99"/>
      <c r="AM388" s="99"/>
      <c r="AN388" s="89"/>
      <c r="AO388" s="89"/>
      <c r="AP388" s="89"/>
      <c r="AQ388" s="99"/>
      <c r="AR388" s="382"/>
      <c r="AS388" s="382"/>
      <c r="AT388" s="382"/>
      <c r="AU388" s="396"/>
      <c r="AV388" s="89"/>
      <c r="AW388" s="89"/>
      <c r="AX388" s="89"/>
    </row>
    <row r="389" spans="1:50" ht="12.75" customHeight="1">
      <c r="A389" s="89"/>
      <c r="B389" s="89"/>
      <c r="C389" s="96"/>
      <c r="D389" s="190"/>
      <c r="E389" s="110"/>
      <c r="F389" s="111"/>
      <c r="G389" s="112"/>
      <c r="H389" s="113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108"/>
      <c r="AI389" s="108"/>
      <c r="AJ389" s="89"/>
      <c r="AK389" s="89"/>
      <c r="AL389" s="99"/>
      <c r="AM389" s="99"/>
      <c r="AN389" s="89"/>
      <c r="AO389" s="89"/>
      <c r="AP389" s="89"/>
      <c r="AQ389" s="99"/>
      <c r="AR389" s="382"/>
      <c r="AS389" s="382"/>
      <c r="AT389" s="382"/>
      <c r="AU389" s="396"/>
      <c r="AV389" s="89"/>
      <c r="AW389" s="89"/>
      <c r="AX389" s="89"/>
    </row>
    <row r="390" spans="1:50" ht="12.75" customHeight="1">
      <c r="A390" s="89"/>
      <c r="B390" s="89"/>
      <c r="C390" s="96"/>
      <c r="D390" s="190"/>
      <c r="E390" s="110"/>
      <c r="F390" s="111"/>
      <c r="G390" s="112"/>
      <c r="H390" s="113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108"/>
      <c r="AI390" s="108"/>
      <c r="AJ390" s="89"/>
      <c r="AK390" s="89"/>
      <c r="AL390" s="99"/>
      <c r="AM390" s="99"/>
      <c r="AN390" s="89"/>
      <c r="AO390" s="89"/>
      <c r="AP390" s="89"/>
      <c r="AQ390" s="99"/>
      <c r="AR390" s="382"/>
      <c r="AS390" s="382"/>
      <c r="AT390" s="382"/>
      <c r="AU390" s="396"/>
      <c r="AV390" s="89"/>
      <c r="AW390" s="89"/>
      <c r="AX390" s="89"/>
    </row>
    <row r="391" spans="1:50" ht="12.75" customHeight="1">
      <c r="A391" s="89"/>
      <c r="B391" s="89"/>
      <c r="C391" s="96"/>
      <c r="D391" s="190"/>
      <c r="E391" s="110"/>
      <c r="F391" s="111"/>
      <c r="G391" s="112"/>
      <c r="H391" s="113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108"/>
      <c r="AI391" s="108"/>
      <c r="AJ391" s="89"/>
      <c r="AK391" s="89"/>
      <c r="AL391" s="99"/>
      <c r="AM391" s="99"/>
      <c r="AN391" s="89"/>
      <c r="AO391" s="89"/>
      <c r="AP391" s="89"/>
      <c r="AQ391" s="99"/>
      <c r="AR391" s="382"/>
      <c r="AS391" s="382"/>
      <c r="AT391" s="382"/>
      <c r="AU391" s="396"/>
      <c r="AV391" s="89"/>
      <c r="AW391" s="89"/>
      <c r="AX391" s="89"/>
    </row>
    <row r="392" spans="1:50" ht="12.75" customHeight="1">
      <c r="A392" s="89"/>
      <c r="B392" s="89"/>
      <c r="C392" s="96"/>
      <c r="D392" s="190"/>
      <c r="E392" s="110"/>
      <c r="F392" s="111"/>
      <c r="G392" s="112"/>
      <c r="H392" s="113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108"/>
      <c r="AI392" s="108"/>
      <c r="AJ392" s="89"/>
      <c r="AK392" s="89"/>
      <c r="AL392" s="99"/>
      <c r="AM392" s="99"/>
      <c r="AN392" s="89"/>
      <c r="AO392" s="89"/>
      <c r="AP392" s="89"/>
      <c r="AQ392" s="99"/>
      <c r="AR392" s="382"/>
      <c r="AS392" s="382"/>
      <c r="AT392" s="382"/>
      <c r="AU392" s="396"/>
      <c r="AV392" s="89"/>
      <c r="AW392" s="89"/>
      <c r="AX392" s="89"/>
    </row>
    <row r="393" spans="1:50" ht="12.75" customHeight="1">
      <c r="A393" s="89"/>
      <c r="B393" s="89"/>
      <c r="C393" s="96"/>
      <c r="D393" s="190"/>
      <c r="E393" s="110"/>
      <c r="F393" s="111"/>
      <c r="G393" s="112"/>
      <c r="H393" s="113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108"/>
      <c r="AI393" s="108"/>
      <c r="AJ393" s="89"/>
      <c r="AK393" s="89"/>
      <c r="AL393" s="99"/>
      <c r="AM393" s="99"/>
      <c r="AN393" s="89"/>
      <c r="AO393" s="89"/>
      <c r="AP393" s="89"/>
      <c r="AQ393" s="99"/>
      <c r="AR393" s="382"/>
      <c r="AS393" s="382"/>
      <c r="AT393" s="382"/>
      <c r="AU393" s="396"/>
      <c r="AV393" s="89"/>
      <c r="AW393" s="89"/>
      <c r="AX393" s="89"/>
    </row>
    <row r="394" spans="1:50" ht="12.75" customHeight="1">
      <c r="A394" s="89"/>
      <c r="B394" s="89"/>
      <c r="C394" s="96"/>
      <c r="D394" s="190"/>
      <c r="E394" s="110"/>
      <c r="F394" s="111"/>
      <c r="G394" s="112"/>
      <c r="H394" s="113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108"/>
      <c r="AI394" s="108"/>
      <c r="AJ394" s="89"/>
      <c r="AK394" s="89"/>
      <c r="AL394" s="99"/>
      <c r="AM394" s="99"/>
      <c r="AN394" s="89"/>
      <c r="AO394" s="89"/>
      <c r="AP394" s="89"/>
      <c r="AQ394" s="99"/>
      <c r="AR394" s="382"/>
      <c r="AS394" s="382"/>
      <c r="AT394" s="382"/>
      <c r="AU394" s="396"/>
      <c r="AV394" s="89"/>
      <c r="AW394" s="89"/>
      <c r="AX394" s="89"/>
    </row>
    <row r="395" spans="1:50" ht="12.75" customHeight="1">
      <c r="A395" s="89"/>
      <c r="B395" s="89"/>
      <c r="C395" s="96"/>
      <c r="D395" s="190"/>
      <c r="E395" s="110"/>
      <c r="F395" s="111"/>
      <c r="G395" s="112"/>
      <c r="H395" s="113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108"/>
      <c r="AI395" s="108"/>
      <c r="AJ395" s="89"/>
      <c r="AK395" s="89"/>
      <c r="AL395" s="99"/>
      <c r="AM395" s="99"/>
      <c r="AN395" s="89"/>
      <c r="AO395" s="89"/>
      <c r="AP395" s="89"/>
      <c r="AQ395" s="99"/>
      <c r="AR395" s="382"/>
      <c r="AS395" s="382"/>
      <c r="AT395" s="382"/>
      <c r="AU395" s="396"/>
      <c r="AV395" s="89"/>
      <c r="AW395" s="89"/>
      <c r="AX395" s="89"/>
    </row>
    <row r="396" spans="1:50" ht="12.75" customHeight="1">
      <c r="A396" s="89"/>
      <c r="B396" s="89"/>
      <c r="C396" s="96"/>
      <c r="D396" s="190"/>
      <c r="E396" s="110"/>
      <c r="F396" s="111"/>
      <c r="G396" s="112"/>
      <c r="H396" s="113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108"/>
      <c r="AI396" s="108"/>
      <c r="AJ396" s="89"/>
      <c r="AK396" s="89"/>
      <c r="AL396" s="99"/>
      <c r="AM396" s="99"/>
      <c r="AN396" s="89"/>
      <c r="AO396" s="89"/>
      <c r="AP396" s="89"/>
      <c r="AQ396" s="99"/>
      <c r="AR396" s="382"/>
      <c r="AS396" s="382"/>
      <c r="AT396" s="382"/>
      <c r="AU396" s="396"/>
      <c r="AV396" s="89"/>
      <c r="AW396" s="89"/>
      <c r="AX396" s="89"/>
    </row>
    <row r="397" spans="1:50" ht="12.75" customHeight="1">
      <c r="A397" s="89"/>
      <c r="B397" s="89"/>
      <c r="C397" s="96"/>
      <c r="D397" s="190"/>
      <c r="E397" s="110"/>
      <c r="F397" s="111"/>
      <c r="G397" s="112"/>
      <c r="H397" s="113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108"/>
      <c r="AI397" s="108"/>
      <c r="AJ397" s="89"/>
      <c r="AK397" s="89"/>
      <c r="AL397" s="99"/>
      <c r="AM397" s="99"/>
      <c r="AN397" s="89"/>
      <c r="AO397" s="89"/>
      <c r="AP397" s="89"/>
      <c r="AQ397" s="99"/>
      <c r="AR397" s="382"/>
      <c r="AS397" s="382"/>
      <c r="AT397" s="382"/>
      <c r="AU397" s="396"/>
      <c r="AV397" s="89"/>
      <c r="AW397" s="89"/>
      <c r="AX397" s="89"/>
    </row>
    <row r="398" spans="1:50" ht="12.75" customHeight="1">
      <c r="A398" s="89"/>
      <c r="B398" s="89"/>
      <c r="C398" s="96"/>
      <c r="D398" s="190"/>
      <c r="E398" s="110"/>
      <c r="F398" s="111"/>
      <c r="G398" s="112"/>
      <c r="H398" s="113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108"/>
      <c r="AI398" s="108"/>
      <c r="AJ398" s="89"/>
      <c r="AK398" s="89"/>
      <c r="AL398" s="99"/>
      <c r="AM398" s="99"/>
      <c r="AN398" s="89"/>
      <c r="AO398" s="89"/>
      <c r="AP398" s="89"/>
      <c r="AQ398" s="99"/>
      <c r="AR398" s="382"/>
      <c r="AS398" s="382"/>
      <c r="AT398" s="382"/>
      <c r="AU398" s="396"/>
      <c r="AV398" s="89"/>
      <c r="AW398" s="89"/>
      <c r="AX398" s="89"/>
    </row>
    <row r="399" spans="1:50" ht="12.75" customHeight="1">
      <c r="A399" s="89"/>
      <c r="B399" s="89"/>
      <c r="C399" s="96"/>
      <c r="D399" s="190"/>
      <c r="E399" s="110"/>
      <c r="F399" s="111"/>
      <c r="G399" s="112"/>
      <c r="H399" s="113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108"/>
      <c r="AI399" s="108"/>
      <c r="AJ399" s="89"/>
      <c r="AK399" s="89"/>
      <c r="AL399" s="99"/>
      <c r="AM399" s="99"/>
      <c r="AN399" s="89"/>
      <c r="AO399" s="89"/>
      <c r="AP399" s="89"/>
      <c r="AQ399" s="99"/>
      <c r="AR399" s="382"/>
      <c r="AS399" s="382"/>
      <c r="AT399" s="382"/>
      <c r="AU399" s="396"/>
      <c r="AV399" s="89"/>
      <c r="AW399" s="89"/>
      <c r="AX399" s="89"/>
    </row>
    <row r="400" spans="1:50" ht="12.75" customHeight="1">
      <c r="A400" s="89"/>
      <c r="B400" s="89"/>
      <c r="C400" s="96"/>
      <c r="D400" s="190"/>
      <c r="E400" s="110"/>
      <c r="F400" s="111"/>
      <c r="G400" s="112"/>
      <c r="H400" s="113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108"/>
      <c r="AI400" s="108"/>
      <c r="AJ400" s="89"/>
      <c r="AK400" s="89"/>
      <c r="AL400" s="99"/>
      <c r="AM400" s="99"/>
      <c r="AN400" s="89"/>
      <c r="AO400" s="89"/>
      <c r="AP400" s="89"/>
      <c r="AQ400" s="99"/>
      <c r="AR400" s="382"/>
      <c r="AS400" s="382"/>
      <c r="AT400" s="382"/>
      <c r="AU400" s="396"/>
      <c r="AV400" s="89"/>
      <c r="AW400" s="89"/>
      <c r="AX400" s="89"/>
    </row>
    <row r="401" spans="1:50" ht="12.75" customHeight="1">
      <c r="A401" s="89"/>
      <c r="B401" s="89"/>
      <c r="C401" s="96"/>
      <c r="D401" s="190"/>
      <c r="E401" s="110"/>
      <c r="F401" s="111"/>
      <c r="G401" s="112"/>
      <c r="H401" s="113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108"/>
      <c r="AI401" s="108"/>
      <c r="AJ401" s="89"/>
      <c r="AK401" s="89"/>
      <c r="AL401" s="99"/>
      <c r="AM401" s="99"/>
      <c r="AN401" s="89"/>
      <c r="AO401" s="89"/>
      <c r="AP401" s="89"/>
      <c r="AQ401" s="99"/>
      <c r="AR401" s="382"/>
      <c r="AS401" s="382"/>
      <c r="AT401" s="382"/>
      <c r="AU401" s="396"/>
      <c r="AV401" s="89"/>
      <c r="AW401" s="89"/>
      <c r="AX401" s="89"/>
    </row>
    <row r="402" spans="1:50" ht="12.75" customHeight="1">
      <c r="A402" s="89"/>
      <c r="B402" s="89"/>
      <c r="C402" s="96"/>
      <c r="D402" s="190"/>
      <c r="E402" s="110"/>
      <c r="F402" s="111"/>
      <c r="G402" s="112"/>
      <c r="H402" s="113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108"/>
      <c r="AI402" s="108"/>
      <c r="AJ402" s="89"/>
      <c r="AK402" s="89"/>
      <c r="AL402" s="99"/>
      <c r="AM402" s="99"/>
      <c r="AN402" s="89"/>
      <c r="AO402" s="89"/>
      <c r="AP402" s="89"/>
      <c r="AQ402" s="99"/>
      <c r="AR402" s="382"/>
      <c r="AS402" s="382"/>
      <c r="AT402" s="382"/>
      <c r="AU402" s="396"/>
      <c r="AV402" s="89"/>
      <c r="AW402" s="89"/>
      <c r="AX402" s="89"/>
    </row>
    <row r="403" spans="1:50" ht="12.75" customHeight="1">
      <c r="A403" s="89"/>
      <c r="B403" s="89"/>
      <c r="C403" s="96"/>
      <c r="D403" s="190"/>
      <c r="E403" s="110"/>
      <c r="F403" s="111"/>
      <c r="G403" s="112"/>
      <c r="H403" s="113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108"/>
      <c r="AI403" s="108"/>
      <c r="AJ403" s="89"/>
      <c r="AK403" s="89"/>
      <c r="AL403" s="99"/>
      <c r="AM403" s="99"/>
      <c r="AN403" s="89"/>
      <c r="AO403" s="89"/>
      <c r="AP403" s="89"/>
      <c r="AQ403" s="99"/>
      <c r="AR403" s="382"/>
      <c r="AS403" s="382"/>
      <c r="AT403" s="382"/>
      <c r="AU403" s="396"/>
      <c r="AV403" s="89"/>
      <c r="AW403" s="89"/>
      <c r="AX403" s="89"/>
    </row>
    <row r="404" spans="1:50" ht="12.75" customHeight="1">
      <c r="A404" s="89"/>
      <c r="B404" s="89"/>
      <c r="C404" s="96"/>
      <c r="D404" s="190"/>
      <c r="E404" s="110"/>
      <c r="F404" s="111"/>
      <c r="G404" s="112"/>
      <c r="H404" s="113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108"/>
      <c r="AI404" s="108"/>
      <c r="AJ404" s="89"/>
      <c r="AK404" s="89"/>
      <c r="AL404" s="99"/>
      <c r="AM404" s="99"/>
      <c r="AN404" s="89"/>
      <c r="AO404" s="89"/>
      <c r="AP404" s="89"/>
      <c r="AQ404" s="99"/>
      <c r="AR404" s="382"/>
      <c r="AS404" s="382"/>
      <c r="AT404" s="382"/>
      <c r="AU404" s="396"/>
      <c r="AV404" s="89"/>
      <c r="AW404" s="89"/>
      <c r="AX404" s="89"/>
    </row>
    <row r="405" spans="1:50" ht="12.75" customHeight="1">
      <c r="A405" s="89"/>
      <c r="B405" s="89"/>
      <c r="C405" s="96"/>
      <c r="D405" s="190"/>
      <c r="E405" s="110"/>
      <c r="F405" s="111"/>
      <c r="G405" s="112"/>
      <c r="H405" s="113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108"/>
      <c r="AI405" s="108"/>
      <c r="AJ405" s="89"/>
      <c r="AK405" s="89"/>
      <c r="AL405" s="99"/>
      <c r="AM405" s="99"/>
      <c r="AN405" s="89"/>
      <c r="AO405" s="89"/>
      <c r="AP405" s="89"/>
      <c r="AQ405" s="99"/>
      <c r="AR405" s="382"/>
      <c r="AS405" s="382"/>
      <c r="AT405" s="382"/>
      <c r="AU405" s="396"/>
      <c r="AV405" s="89"/>
      <c r="AW405" s="89"/>
      <c r="AX405" s="89"/>
    </row>
    <row r="406" spans="1:50" ht="12.75" customHeight="1">
      <c r="A406" s="89"/>
      <c r="B406" s="89"/>
      <c r="C406" s="96"/>
      <c r="D406" s="190"/>
      <c r="E406" s="110"/>
      <c r="F406" s="111"/>
      <c r="G406" s="112"/>
      <c r="H406" s="113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108"/>
      <c r="AI406" s="108"/>
      <c r="AJ406" s="89"/>
      <c r="AK406" s="89"/>
      <c r="AL406" s="99"/>
      <c r="AM406" s="99"/>
      <c r="AN406" s="89"/>
      <c r="AO406" s="89"/>
      <c r="AP406" s="89"/>
      <c r="AQ406" s="99"/>
      <c r="AR406" s="382"/>
      <c r="AS406" s="382"/>
      <c r="AT406" s="382"/>
      <c r="AU406" s="396"/>
      <c r="AV406" s="89"/>
      <c r="AW406" s="89"/>
      <c r="AX406" s="89"/>
    </row>
    <row r="407" spans="1:50" ht="12.75" customHeight="1">
      <c r="A407" s="89"/>
      <c r="B407" s="89"/>
      <c r="C407" s="96"/>
      <c r="D407" s="190"/>
      <c r="E407" s="110"/>
      <c r="F407" s="111"/>
      <c r="G407" s="112"/>
      <c r="H407" s="113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108"/>
      <c r="AI407" s="108"/>
      <c r="AJ407" s="89"/>
      <c r="AK407" s="89"/>
      <c r="AL407" s="99"/>
      <c r="AM407" s="99"/>
      <c r="AN407" s="89"/>
      <c r="AO407" s="89"/>
      <c r="AP407" s="89"/>
      <c r="AQ407" s="99"/>
      <c r="AR407" s="382"/>
      <c r="AS407" s="382"/>
      <c r="AT407" s="382"/>
      <c r="AU407" s="396"/>
      <c r="AV407" s="89"/>
      <c r="AW407" s="89"/>
      <c r="AX407" s="89"/>
    </row>
    <row r="408" spans="1:50" ht="12.75" customHeight="1">
      <c r="A408" s="89"/>
      <c r="B408" s="89"/>
      <c r="C408" s="96"/>
      <c r="D408" s="190"/>
      <c r="E408" s="110"/>
      <c r="F408" s="111"/>
      <c r="G408" s="112"/>
      <c r="H408" s="113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108"/>
      <c r="AI408" s="108"/>
      <c r="AJ408" s="89"/>
      <c r="AK408" s="89"/>
      <c r="AL408" s="99"/>
      <c r="AM408" s="99"/>
      <c r="AN408" s="89"/>
      <c r="AO408" s="89"/>
      <c r="AP408" s="89"/>
      <c r="AQ408" s="99"/>
      <c r="AR408" s="382"/>
      <c r="AS408" s="382"/>
      <c r="AT408" s="382"/>
      <c r="AU408" s="396"/>
      <c r="AV408" s="89"/>
      <c r="AW408" s="89"/>
      <c r="AX408" s="89"/>
    </row>
    <row r="409" spans="1:50" ht="12.75" customHeight="1">
      <c r="A409" s="89"/>
      <c r="B409" s="89"/>
      <c r="C409" s="96"/>
      <c r="D409" s="190"/>
      <c r="E409" s="110"/>
      <c r="F409" s="111"/>
      <c r="G409" s="112"/>
      <c r="H409" s="113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108"/>
      <c r="AI409" s="108"/>
      <c r="AJ409" s="89"/>
      <c r="AK409" s="89"/>
      <c r="AL409" s="99"/>
      <c r="AM409" s="99"/>
      <c r="AN409" s="89"/>
      <c r="AO409" s="89"/>
      <c r="AP409" s="89"/>
      <c r="AQ409" s="99"/>
      <c r="AR409" s="382"/>
      <c r="AS409" s="382"/>
      <c r="AT409" s="382"/>
      <c r="AU409" s="396"/>
      <c r="AV409" s="89"/>
      <c r="AW409" s="89"/>
      <c r="AX409" s="89"/>
    </row>
    <row r="410" spans="1:50" ht="12.75" customHeight="1">
      <c r="A410" s="89"/>
      <c r="B410" s="89"/>
      <c r="C410" s="96"/>
      <c r="D410" s="190"/>
      <c r="E410" s="110"/>
      <c r="F410" s="111"/>
      <c r="G410" s="112"/>
      <c r="H410" s="113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108"/>
      <c r="AI410" s="108"/>
      <c r="AJ410" s="89"/>
      <c r="AK410" s="89"/>
      <c r="AL410" s="99"/>
      <c r="AM410" s="99"/>
      <c r="AN410" s="89"/>
      <c r="AO410" s="89"/>
      <c r="AP410" s="89"/>
      <c r="AQ410" s="99"/>
      <c r="AR410" s="382"/>
      <c r="AS410" s="382"/>
      <c r="AT410" s="382"/>
      <c r="AU410" s="396"/>
      <c r="AV410" s="89"/>
      <c r="AW410" s="89"/>
      <c r="AX410" s="89"/>
    </row>
    <row r="411" spans="1:50" ht="12.75" customHeight="1">
      <c r="A411" s="89"/>
      <c r="B411" s="89"/>
      <c r="C411" s="96"/>
      <c r="D411" s="190"/>
      <c r="E411" s="110"/>
      <c r="F411" s="111"/>
      <c r="G411" s="112"/>
      <c r="H411" s="113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108"/>
      <c r="AI411" s="108"/>
      <c r="AJ411" s="89"/>
      <c r="AK411" s="89"/>
      <c r="AL411" s="99"/>
      <c r="AM411" s="99"/>
      <c r="AN411" s="89"/>
      <c r="AO411" s="89"/>
      <c r="AP411" s="89"/>
      <c r="AQ411" s="99"/>
      <c r="AR411" s="382"/>
      <c r="AS411" s="382"/>
      <c r="AT411" s="382"/>
      <c r="AU411" s="396"/>
      <c r="AV411" s="89"/>
      <c r="AW411" s="89"/>
      <c r="AX411" s="89"/>
    </row>
    <row r="412" spans="1:50" ht="12.75" customHeight="1">
      <c r="A412" s="89"/>
      <c r="B412" s="89"/>
      <c r="C412" s="96"/>
      <c r="D412" s="190"/>
      <c r="E412" s="110"/>
      <c r="F412" s="111"/>
      <c r="G412" s="112"/>
      <c r="H412" s="113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108"/>
      <c r="AI412" s="108"/>
      <c r="AJ412" s="89"/>
      <c r="AK412" s="89"/>
      <c r="AL412" s="99"/>
      <c r="AM412" s="99"/>
      <c r="AN412" s="89"/>
      <c r="AO412" s="89"/>
      <c r="AP412" s="89"/>
      <c r="AQ412" s="99"/>
      <c r="AR412" s="382"/>
      <c r="AS412" s="382"/>
      <c r="AT412" s="382"/>
      <c r="AU412" s="396"/>
      <c r="AV412" s="89"/>
      <c r="AW412" s="89"/>
      <c r="AX412" s="89"/>
    </row>
    <row r="413" spans="1:50" ht="12.75" customHeight="1">
      <c r="A413" s="89"/>
      <c r="B413" s="89"/>
      <c r="C413" s="96"/>
      <c r="D413" s="190"/>
      <c r="E413" s="110"/>
      <c r="F413" s="111"/>
      <c r="G413" s="112"/>
      <c r="H413" s="113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108"/>
      <c r="AI413" s="108"/>
      <c r="AJ413" s="89"/>
      <c r="AK413" s="89"/>
      <c r="AL413" s="99"/>
      <c r="AM413" s="99"/>
      <c r="AN413" s="89"/>
      <c r="AO413" s="89"/>
      <c r="AP413" s="89"/>
      <c r="AQ413" s="99"/>
      <c r="AR413" s="382"/>
      <c r="AS413" s="382"/>
      <c r="AT413" s="382"/>
      <c r="AU413" s="396"/>
      <c r="AV413" s="89"/>
      <c r="AW413" s="89"/>
      <c r="AX413" s="89"/>
    </row>
    <row r="414" spans="1:50" ht="12.75" customHeight="1">
      <c r="A414" s="89"/>
      <c r="B414" s="89"/>
      <c r="C414" s="96"/>
      <c r="D414" s="190"/>
      <c r="E414" s="110"/>
      <c r="F414" s="111"/>
      <c r="G414" s="112"/>
      <c r="H414" s="113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108"/>
      <c r="AI414" s="108"/>
      <c r="AJ414" s="89"/>
      <c r="AK414" s="89"/>
      <c r="AL414" s="99"/>
      <c r="AM414" s="99"/>
      <c r="AN414" s="89"/>
      <c r="AO414" s="89"/>
      <c r="AP414" s="89"/>
      <c r="AQ414" s="99"/>
      <c r="AR414" s="382"/>
      <c r="AS414" s="382"/>
      <c r="AT414" s="382"/>
      <c r="AU414" s="396"/>
      <c r="AV414" s="89"/>
      <c r="AW414" s="89"/>
      <c r="AX414" s="89"/>
    </row>
    <row r="415" spans="1:50" ht="12.75" customHeight="1">
      <c r="A415" s="89"/>
      <c r="B415" s="89"/>
      <c r="C415" s="96"/>
      <c r="D415" s="190"/>
      <c r="E415" s="110"/>
      <c r="F415" s="111"/>
      <c r="G415" s="112"/>
      <c r="H415" s="113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108"/>
      <c r="AI415" s="108"/>
      <c r="AJ415" s="89"/>
      <c r="AK415" s="89"/>
      <c r="AL415" s="99"/>
      <c r="AM415" s="99"/>
      <c r="AN415" s="89"/>
      <c r="AO415" s="89"/>
      <c r="AP415" s="89"/>
      <c r="AQ415" s="99"/>
      <c r="AR415" s="382"/>
      <c r="AS415" s="382"/>
      <c r="AT415" s="382"/>
      <c r="AU415" s="396"/>
      <c r="AV415" s="89"/>
      <c r="AW415" s="89"/>
      <c r="AX415" s="89"/>
    </row>
    <row r="416" spans="1:50" ht="12.75" customHeight="1">
      <c r="A416" s="89"/>
      <c r="B416" s="89"/>
      <c r="C416" s="96"/>
      <c r="D416" s="190"/>
      <c r="E416" s="110"/>
      <c r="F416" s="111"/>
      <c r="G416" s="112"/>
      <c r="H416" s="113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108"/>
      <c r="AI416" s="108"/>
      <c r="AJ416" s="89"/>
      <c r="AK416" s="89"/>
      <c r="AL416" s="99"/>
      <c r="AM416" s="99"/>
      <c r="AN416" s="89"/>
      <c r="AO416" s="89"/>
      <c r="AP416" s="89"/>
      <c r="AQ416" s="99"/>
      <c r="AR416" s="382"/>
      <c r="AS416" s="382"/>
      <c r="AT416" s="382"/>
      <c r="AU416" s="396"/>
      <c r="AV416" s="89"/>
      <c r="AW416" s="89"/>
      <c r="AX416" s="89"/>
    </row>
    <row r="417" spans="1:50" ht="12.75" customHeight="1">
      <c r="A417" s="89"/>
      <c r="B417" s="89"/>
      <c r="C417" s="96"/>
      <c r="D417" s="190"/>
      <c r="E417" s="110"/>
      <c r="F417" s="111"/>
      <c r="G417" s="112"/>
      <c r="H417" s="113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108"/>
      <c r="AI417" s="108"/>
      <c r="AJ417" s="89"/>
      <c r="AK417" s="89"/>
      <c r="AL417" s="99"/>
      <c r="AM417" s="99"/>
      <c r="AN417" s="89"/>
      <c r="AO417" s="89"/>
      <c r="AP417" s="89"/>
      <c r="AQ417" s="99"/>
      <c r="AR417" s="382"/>
      <c r="AS417" s="382"/>
      <c r="AT417" s="382"/>
      <c r="AU417" s="396"/>
      <c r="AV417" s="89"/>
      <c r="AW417" s="89"/>
      <c r="AX417" s="89"/>
    </row>
    <row r="418" spans="1:50" ht="12.75" customHeight="1">
      <c r="A418" s="89"/>
      <c r="B418" s="89"/>
      <c r="C418" s="96"/>
      <c r="D418" s="190"/>
      <c r="E418" s="110"/>
      <c r="F418" s="111"/>
      <c r="G418" s="112"/>
      <c r="H418" s="113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108"/>
      <c r="AI418" s="108"/>
      <c r="AJ418" s="89"/>
      <c r="AK418" s="89"/>
      <c r="AL418" s="99"/>
      <c r="AM418" s="99"/>
      <c r="AN418" s="89"/>
      <c r="AO418" s="89"/>
      <c r="AP418" s="89"/>
      <c r="AQ418" s="99"/>
      <c r="AR418" s="382"/>
      <c r="AS418" s="382"/>
      <c r="AT418" s="382"/>
      <c r="AU418" s="396"/>
      <c r="AV418" s="89"/>
      <c r="AW418" s="89"/>
      <c r="AX418" s="89"/>
    </row>
    <row r="419" spans="1:50" ht="12.75" customHeight="1">
      <c r="A419" s="89"/>
      <c r="B419" s="89"/>
      <c r="C419" s="96"/>
      <c r="D419" s="190"/>
      <c r="E419" s="110"/>
      <c r="F419" s="111"/>
      <c r="G419" s="112"/>
      <c r="H419" s="113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108"/>
      <c r="AI419" s="108"/>
      <c r="AJ419" s="89"/>
      <c r="AK419" s="89"/>
      <c r="AL419" s="99"/>
      <c r="AM419" s="99"/>
      <c r="AN419" s="89"/>
      <c r="AO419" s="89"/>
      <c r="AP419" s="89"/>
      <c r="AQ419" s="99"/>
      <c r="AR419" s="382"/>
      <c r="AS419" s="382"/>
      <c r="AT419" s="382"/>
      <c r="AU419" s="396"/>
      <c r="AV419" s="89"/>
      <c r="AW419" s="89"/>
      <c r="AX419" s="89"/>
    </row>
    <row r="420" spans="1:50" ht="12.75" customHeight="1">
      <c r="A420" s="89"/>
      <c r="B420" s="89"/>
      <c r="C420" s="96"/>
      <c r="D420" s="190"/>
      <c r="E420" s="110"/>
      <c r="F420" s="111"/>
      <c r="G420" s="112"/>
      <c r="H420" s="113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108"/>
      <c r="AI420" s="108"/>
      <c r="AJ420" s="89"/>
      <c r="AK420" s="89"/>
      <c r="AL420" s="99"/>
      <c r="AM420" s="99"/>
      <c r="AN420" s="89"/>
      <c r="AO420" s="89"/>
      <c r="AP420" s="89"/>
      <c r="AQ420" s="99"/>
      <c r="AR420" s="382"/>
      <c r="AS420" s="382"/>
      <c r="AT420" s="382"/>
      <c r="AU420" s="396"/>
      <c r="AV420" s="89"/>
      <c r="AW420" s="89"/>
      <c r="AX420" s="89"/>
    </row>
    <row r="421" spans="1:50" ht="12.75" customHeight="1">
      <c r="A421" s="89"/>
      <c r="B421" s="89"/>
      <c r="C421" s="96"/>
      <c r="D421" s="190"/>
      <c r="E421" s="110"/>
      <c r="F421" s="111"/>
      <c r="G421" s="112"/>
      <c r="H421" s="113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108"/>
      <c r="AI421" s="108"/>
      <c r="AJ421" s="89"/>
      <c r="AK421" s="89"/>
      <c r="AL421" s="99"/>
      <c r="AM421" s="99"/>
      <c r="AN421" s="89"/>
      <c r="AO421" s="89"/>
      <c r="AP421" s="89"/>
      <c r="AQ421" s="99"/>
      <c r="AR421" s="382"/>
      <c r="AS421" s="382"/>
      <c r="AT421" s="382"/>
      <c r="AU421" s="396"/>
      <c r="AV421" s="89"/>
      <c r="AW421" s="89"/>
      <c r="AX421" s="89"/>
    </row>
    <row r="422" spans="1:50" ht="12.75" customHeight="1">
      <c r="A422" s="89"/>
      <c r="B422" s="89"/>
      <c r="C422" s="96"/>
      <c r="D422" s="190"/>
      <c r="E422" s="110"/>
      <c r="F422" s="111"/>
      <c r="G422" s="112"/>
      <c r="H422" s="113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108"/>
      <c r="AI422" s="108"/>
      <c r="AJ422" s="89"/>
      <c r="AK422" s="89"/>
      <c r="AL422" s="99"/>
      <c r="AM422" s="99"/>
      <c r="AN422" s="89"/>
      <c r="AO422" s="89"/>
      <c r="AP422" s="89"/>
      <c r="AQ422" s="99"/>
      <c r="AR422" s="382"/>
      <c r="AS422" s="382"/>
      <c r="AT422" s="382"/>
      <c r="AU422" s="396"/>
      <c r="AV422" s="89"/>
      <c r="AW422" s="89"/>
      <c r="AX422" s="89"/>
    </row>
    <row r="423" spans="1:50" ht="12.75" customHeight="1">
      <c r="A423" s="89"/>
      <c r="B423" s="89"/>
      <c r="C423" s="96"/>
      <c r="D423" s="190"/>
      <c r="E423" s="110"/>
      <c r="F423" s="111"/>
      <c r="G423" s="112"/>
      <c r="H423" s="113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108"/>
      <c r="AI423" s="108"/>
      <c r="AJ423" s="89"/>
      <c r="AK423" s="89"/>
      <c r="AL423" s="99"/>
      <c r="AM423" s="99"/>
      <c r="AN423" s="89"/>
      <c r="AO423" s="89"/>
      <c r="AP423" s="89"/>
      <c r="AQ423" s="99"/>
      <c r="AR423" s="382"/>
      <c r="AS423" s="382"/>
      <c r="AT423" s="382"/>
      <c r="AU423" s="396"/>
      <c r="AV423" s="89"/>
      <c r="AW423" s="89"/>
      <c r="AX423" s="89"/>
    </row>
    <row r="424" spans="1:50" ht="12.75" customHeight="1">
      <c r="A424" s="89"/>
      <c r="B424" s="89"/>
      <c r="C424" s="96"/>
      <c r="D424" s="190"/>
      <c r="E424" s="110"/>
      <c r="F424" s="111"/>
      <c r="G424" s="112"/>
      <c r="H424" s="113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108"/>
      <c r="AI424" s="108"/>
      <c r="AJ424" s="89"/>
      <c r="AK424" s="89"/>
      <c r="AL424" s="99"/>
      <c r="AM424" s="99"/>
      <c r="AN424" s="89"/>
      <c r="AO424" s="89"/>
      <c r="AP424" s="89"/>
      <c r="AQ424" s="99"/>
      <c r="AR424" s="382"/>
      <c r="AS424" s="382"/>
      <c r="AT424" s="382"/>
      <c r="AU424" s="396"/>
      <c r="AV424" s="89"/>
      <c r="AW424" s="89"/>
      <c r="AX424" s="89"/>
    </row>
    <row r="425" spans="1:50" ht="12.75" customHeight="1">
      <c r="A425" s="89"/>
      <c r="B425" s="89"/>
      <c r="C425" s="96"/>
      <c r="D425" s="190"/>
      <c r="E425" s="110"/>
      <c r="F425" s="111"/>
      <c r="G425" s="112"/>
      <c r="H425" s="113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108"/>
      <c r="AI425" s="108"/>
      <c r="AJ425" s="89"/>
      <c r="AK425" s="89"/>
      <c r="AL425" s="99"/>
      <c r="AM425" s="99"/>
      <c r="AN425" s="89"/>
      <c r="AO425" s="89"/>
      <c r="AP425" s="89"/>
      <c r="AQ425" s="99"/>
      <c r="AR425" s="382"/>
      <c r="AS425" s="382"/>
      <c r="AT425" s="382"/>
      <c r="AU425" s="396"/>
      <c r="AV425" s="89"/>
      <c r="AW425" s="89"/>
      <c r="AX425" s="89"/>
    </row>
    <row r="426" spans="1:50" ht="12.75" customHeight="1">
      <c r="A426" s="89"/>
      <c r="B426" s="89"/>
      <c r="C426" s="96"/>
      <c r="D426" s="190"/>
      <c r="E426" s="110"/>
      <c r="F426" s="111"/>
      <c r="G426" s="112"/>
      <c r="H426" s="113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108"/>
      <c r="AI426" s="108"/>
      <c r="AJ426" s="89"/>
      <c r="AK426" s="89"/>
      <c r="AL426" s="99"/>
      <c r="AM426" s="99"/>
      <c r="AN426" s="89"/>
      <c r="AO426" s="89"/>
      <c r="AP426" s="89"/>
      <c r="AQ426" s="99"/>
      <c r="AR426" s="382"/>
      <c r="AS426" s="382"/>
      <c r="AT426" s="382"/>
      <c r="AU426" s="396"/>
      <c r="AV426" s="89"/>
      <c r="AW426" s="89"/>
      <c r="AX426" s="89"/>
    </row>
    <row r="427" spans="1:50" ht="12.75" customHeight="1">
      <c r="A427" s="89"/>
      <c r="B427" s="89"/>
      <c r="C427" s="96"/>
      <c r="D427" s="190"/>
      <c r="E427" s="110"/>
      <c r="F427" s="111"/>
      <c r="G427" s="112"/>
      <c r="H427" s="113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108"/>
      <c r="AI427" s="108"/>
      <c r="AJ427" s="89"/>
      <c r="AK427" s="89"/>
      <c r="AL427" s="99"/>
      <c r="AM427" s="99"/>
      <c r="AN427" s="89"/>
      <c r="AO427" s="89"/>
      <c r="AP427" s="89"/>
      <c r="AQ427" s="99"/>
      <c r="AR427" s="382"/>
      <c r="AS427" s="382"/>
      <c r="AT427" s="382"/>
      <c r="AU427" s="396"/>
      <c r="AV427" s="89"/>
      <c r="AW427" s="89"/>
      <c r="AX427" s="89"/>
    </row>
    <row r="428" spans="1:50" ht="12.75" customHeight="1">
      <c r="A428" s="89"/>
      <c r="B428" s="89"/>
      <c r="C428" s="96"/>
      <c r="D428" s="190"/>
      <c r="E428" s="110"/>
      <c r="F428" s="111"/>
      <c r="G428" s="112"/>
      <c r="H428" s="113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108"/>
      <c r="AI428" s="108"/>
      <c r="AJ428" s="89"/>
      <c r="AK428" s="89"/>
      <c r="AL428" s="99"/>
      <c r="AM428" s="99"/>
      <c r="AN428" s="89"/>
      <c r="AO428" s="89"/>
      <c r="AP428" s="89"/>
      <c r="AQ428" s="99"/>
      <c r="AR428" s="382"/>
      <c r="AS428" s="382"/>
      <c r="AT428" s="382"/>
      <c r="AU428" s="396"/>
      <c r="AV428" s="89"/>
      <c r="AW428" s="89"/>
      <c r="AX428" s="89"/>
    </row>
    <row r="429" spans="1:50" ht="12.75" customHeight="1">
      <c r="A429" s="89"/>
      <c r="B429" s="89"/>
      <c r="C429" s="96"/>
      <c r="D429" s="190"/>
      <c r="E429" s="110"/>
      <c r="F429" s="111"/>
      <c r="G429" s="112"/>
      <c r="H429" s="113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108"/>
      <c r="AI429" s="108"/>
      <c r="AJ429" s="89"/>
      <c r="AK429" s="89"/>
      <c r="AL429" s="99"/>
      <c r="AM429" s="99"/>
      <c r="AN429" s="89"/>
      <c r="AO429" s="89"/>
      <c r="AP429" s="89"/>
      <c r="AQ429" s="99"/>
      <c r="AR429" s="382"/>
      <c r="AS429" s="382"/>
      <c r="AT429" s="382"/>
      <c r="AU429" s="396"/>
      <c r="AV429" s="89"/>
      <c r="AW429" s="89"/>
      <c r="AX429" s="89"/>
    </row>
    <row r="430" spans="1:50" ht="12.75" customHeight="1">
      <c r="A430" s="89"/>
      <c r="B430" s="89"/>
      <c r="C430" s="96"/>
      <c r="D430" s="190"/>
      <c r="E430" s="110"/>
      <c r="F430" s="111"/>
      <c r="G430" s="112"/>
      <c r="H430" s="113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108"/>
      <c r="AI430" s="108"/>
      <c r="AJ430" s="89"/>
      <c r="AK430" s="89"/>
      <c r="AL430" s="99"/>
      <c r="AM430" s="99"/>
      <c r="AN430" s="89"/>
      <c r="AO430" s="89"/>
      <c r="AP430" s="89"/>
      <c r="AQ430" s="99"/>
      <c r="AR430" s="382"/>
      <c r="AS430" s="382"/>
      <c r="AT430" s="382"/>
      <c r="AU430" s="396"/>
      <c r="AV430" s="89"/>
      <c r="AW430" s="89"/>
      <c r="AX430" s="89"/>
    </row>
    <row r="431" spans="1:50" ht="12.75" customHeight="1">
      <c r="A431" s="89"/>
      <c r="B431" s="89"/>
      <c r="C431" s="96"/>
      <c r="D431" s="190"/>
      <c r="E431" s="110"/>
      <c r="F431" s="111"/>
      <c r="G431" s="112"/>
      <c r="H431" s="113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108"/>
      <c r="AI431" s="108"/>
      <c r="AJ431" s="89"/>
      <c r="AK431" s="89"/>
      <c r="AL431" s="99"/>
      <c r="AM431" s="99"/>
      <c r="AN431" s="89"/>
      <c r="AO431" s="89"/>
      <c r="AP431" s="89"/>
      <c r="AQ431" s="99"/>
      <c r="AR431" s="382"/>
      <c r="AS431" s="382"/>
      <c r="AT431" s="382"/>
      <c r="AU431" s="396"/>
      <c r="AV431" s="89"/>
      <c r="AW431" s="89"/>
      <c r="AX431" s="89"/>
    </row>
    <row r="432" spans="1:50" ht="12.75" customHeight="1">
      <c r="A432" s="89"/>
      <c r="B432" s="89"/>
      <c r="C432" s="96"/>
      <c r="D432" s="190"/>
      <c r="E432" s="110"/>
      <c r="F432" s="111"/>
      <c r="G432" s="112"/>
      <c r="H432" s="113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108"/>
      <c r="AI432" s="108"/>
      <c r="AJ432" s="89"/>
      <c r="AK432" s="89"/>
      <c r="AL432" s="99"/>
      <c r="AM432" s="99"/>
      <c r="AN432" s="89"/>
      <c r="AO432" s="89"/>
      <c r="AP432" s="89"/>
      <c r="AQ432" s="99"/>
      <c r="AR432" s="382"/>
      <c r="AS432" s="382"/>
      <c r="AT432" s="382"/>
      <c r="AU432" s="396"/>
      <c r="AV432" s="89"/>
      <c r="AW432" s="89"/>
      <c r="AX432" s="89"/>
    </row>
    <row r="433" spans="1:50" ht="12.75" customHeight="1">
      <c r="A433" s="89"/>
      <c r="B433" s="89"/>
      <c r="C433" s="96"/>
      <c r="D433" s="190"/>
      <c r="E433" s="110"/>
      <c r="F433" s="111"/>
      <c r="G433" s="112"/>
      <c r="H433" s="113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108"/>
      <c r="AI433" s="108"/>
      <c r="AJ433" s="89"/>
      <c r="AK433" s="89"/>
      <c r="AL433" s="99"/>
      <c r="AM433" s="99"/>
      <c r="AN433" s="89"/>
      <c r="AO433" s="89"/>
      <c r="AP433" s="89"/>
      <c r="AQ433" s="99"/>
      <c r="AR433" s="382"/>
      <c r="AS433" s="382"/>
      <c r="AT433" s="382"/>
      <c r="AU433" s="396"/>
      <c r="AV433" s="89"/>
      <c r="AW433" s="89"/>
      <c r="AX433" s="89"/>
    </row>
    <row r="434" spans="1:50" ht="12.75" customHeight="1">
      <c r="A434" s="89"/>
      <c r="B434" s="89"/>
      <c r="C434" s="96"/>
      <c r="D434" s="190"/>
      <c r="E434" s="110"/>
      <c r="F434" s="111"/>
      <c r="G434" s="112"/>
      <c r="H434" s="113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108"/>
      <c r="AI434" s="108"/>
      <c r="AJ434" s="89"/>
      <c r="AK434" s="89"/>
      <c r="AL434" s="99"/>
      <c r="AM434" s="99"/>
      <c r="AN434" s="89"/>
      <c r="AO434" s="89"/>
      <c r="AP434" s="89"/>
      <c r="AQ434" s="99"/>
      <c r="AR434" s="382"/>
      <c r="AS434" s="382"/>
      <c r="AT434" s="382"/>
      <c r="AU434" s="396"/>
      <c r="AV434" s="89"/>
      <c r="AW434" s="89"/>
      <c r="AX434" s="89"/>
    </row>
    <row r="435" spans="1:50" ht="12.75" customHeight="1">
      <c r="A435" s="89"/>
      <c r="B435" s="89"/>
      <c r="C435" s="96"/>
      <c r="D435" s="190"/>
      <c r="E435" s="110"/>
      <c r="F435" s="111"/>
      <c r="G435" s="112"/>
      <c r="H435" s="113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108"/>
      <c r="AI435" s="108"/>
      <c r="AJ435" s="89"/>
      <c r="AK435" s="89"/>
      <c r="AL435" s="99"/>
      <c r="AM435" s="99"/>
      <c r="AN435" s="89"/>
      <c r="AO435" s="89"/>
      <c r="AP435" s="89"/>
      <c r="AQ435" s="99"/>
      <c r="AR435" s="382"/>
      <c r="AS435" s="382"/>
      <c r="AT435" s="382"/>
      <c r="AU435" s="396"/>
      <c r="AV435" s="89"/>
      <c r="AW435" s="89"/>
      <c r="AX435" s="89"/>
    </row>
    <row r="436" spans="1:50" ht="12.75" customHeight="1">
      <c r="A436" s="89"/>
      <c r="B436" s="89"/>
      <c r="C436" s="96"/>
      <c r="D436" s="190"/>
      <c r="E436" s="110"/>
      <c r="F436" s="111"/>
      <c r="G436" s="112"/>
      <c r="H436" s="113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108"/>
      <c r="AI436" s="108"/>
      <c r="AJ436" s="89"/>
      <c r="AK436" s="89"/>
      <c r="AL436" s="99"/>
      <c r="AM436" s="99"/>
      <c r="AN436" s="89"/>
      <c r="AO436" s="89"/>
      <c r="AP436" s="89"/>
      <c r="AQ436" s="99"/>
      <c r="AR436" s="382"/>
      <c r="AS436" s="382"/>
      <c r="AT436" s="382"/>
      <c r="AU436" s="396"/>
      <c r="AV436" s="89"/>
      <c r="AW436" s="89"/>
      <c r="AX436" s="89"/>
    </row>
    <row r="437" spans="1:50" ht="12.75" customHeight="1">
      <c r="A437" s="89"/>
      <c r="B437" s="89"/>
      <c r="C437" s="96"/>
      <c r="D437" s="190"/>
      <c r="E437" s="110"/>
      <c r="F437" s="111"/>
      <c r="G437" s="112"/>
      <c r="H437" s="113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108"/>
      <c r="AI437" s="108"/>
      <c r="AJ437" s="89"/>
      <c r="AK437" s="89"/>
      <c r="AL437" s="99"/>
      <c r="AM437" s="99"/>
      <c r="AN437" s="89"/>
      <c r="AO437" s="89"/>
      <c r="AP437" s="89"/>
      <c r="AQ437" s="99"/>
      <c r="AR437" s="382"/>
      <c r="AS437" s="382"/>
      <c r="AT437" s="382"/>
      <c r="AU437" s="396"/>
      <c r="AV437" s="89"/>
      <c r="AW437" s="89"/>
      <c r="AX437" s="89"/>
    </row>
    <row r="438" spans="1:50" ht="12.75" customHeight="1">
      <c r="A438" s="89"/>
      <c r="B438" s="89"/>
      <c r="C438" s="96"/>
      <c r="D438" s="190"/>
      <c r="E438" s="110"/>
      <c r="F438" s="111"/>
      <c r="G438" s="112"/>
      <c r="H438" s="113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108"/>
      <c r="AI438" s="108"/>
      <c r="AJ438" s="89"/>
      <c r="AK438" s="89"/>
      <c r="AL438" s="99"/>
      <c r="AM438" s="99"/>
      <c r="AN438" s="89"/>
      <c r="AO438" s="89"/>
      <c r="AP438" s="89"/>
      <c r="AQ438" s="99"/>
      <c r="AR438" s="382"/>
      <c r="AS438" s="382"/>
      <c r="AT438" s="382"/>
      <c r="AU438" s="396"/>
      <c r="AV438" s="89"/>
      <c r="AW438" s="89"/>
      <c r="AX438" s="89"/>
    </row>
    <row r="439" spans="1:50" ht="12.75" customHeight="1">
      <c r="A439" s="89"/>
      <c r="B439" s="89"/>
      <c r="C439" s="96"/>
      <c r="D439" s="190"/>
      <c r="E439" s="110"/>
      <c r="F439" s="111"/>
      <c r="G439" s="112"/>
      <c r="H439" s="113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108"/>
      <c r="AI439" s="108"/>
      <c r="AJ439" s="89"/>
      <c r="AK439" s="89"/>
      <c r="AL439" s="99"/>
      <c r="AM439" s="99"/>
      <c r="AN439" s="89"/>
      <c r="AO439" s="89"/>
      <c r="AP439" s="89"/>
      <c r="AQ439" s="99"/>
      <c r="AR439" s="382"/>
      <c r="AS439" s="382"/>
      <c r="AT439" s="382"/>
      <c r="AU439" s="396"/>
      <c r="AV439" s="89"/>
      <c r="AW439" s="89"/>
      <c r="AX439" s="89"/>
    </row>
    <row r="440" spans="1:50" ht="12.75" customHeight="1">
      <c r="A440" s="89"/>
      <c r="B440" s="89"/>
      <c r="C440" s="96"/>
      <c r="D440" s="190"/>
      <c r="E440" s="110"/>
      <c r="F440" s="111"/>
      <c r="G440" s="112"/>
      <c r="H440" s="113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108"/>
      <c r="AI440" s="108"/>
      <c r="AJ440" s="89"/>
      <c r="AK440" s="89"/>
      <c r="AL440" s="99"/>
      <c r="AM440" s="99"/>
      <c r="AN440" s="89"/>
      <c r="AO440" s="89"/>
      <c r="AP440" s="89"/>
      <c r="AQ440" s="99"/>
      <c r="AR440" s="382"/>
      <c r="AS440" s="382"/>
      <c r="AT440" s="382"/>
      <c r="AU440" s="396"/>
      <c r="AV440" s="89"/>
      <c r="AW440" s="89"/>
      <c r="AX440" s="89"/>
    </row>
    <row r="441" spans="1:50" ht="12.75" customHeight="1">
      <c r="A441" s="89"/>
      <c r="B441" s="89"/>
      <c r="C441" s="96"/>
      <c r="D441" s="190"/>
      <c r="E441" s="110"/>
      <c r="F441" s="111"/>
      <c r="G441" s="112"/>
      <c r="H441" s="113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108"/>
      <c r="AI441" s="108"/>
      <c r="AJ441" s="89"/>
      <c r="AK441" s="89"/>
      <c r="AL441" s="99"/>
      <c r="AM441" s="99"/>
      <c r="AN441" s="89"/>
      <c r="AO441" s="89"/>
      <c r="AP441" s="89"/>
      <c r="AQ441" s="99"/>
      <c r="AR441" s="382"/>
      <c r="AS441" s="382"/>
      <c r="AT441" s="382"/>
      <c r="AU441" s="396"/>
      <c r="AV441" s="89"/>
      <c r="AW441" s="89"/>
      <c r="AX441" s="89"/>
    </row>
    <row r="442" spans="1:50" ht="12.75" customHeight="1">
      <c r="A442" s="89"/>
      <c r="B442" s="89"/>
      <c r="C442" s="96"/>
      <c r="D442" s="190"/>
      <c r="E442" s="110"/>
      <c r="F442" s="111"/>
      <c r="G442" s="112"/>
      <c r="H442" s="113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108"/>
      <c r="AI442" s="108"/>
      <c r="AJ442" s="89"/>
      <c r="AK442" s="89"/>
      <c r="AL442" s="99"/>
      <c r="AM442" s="99"/>
      <c r="AN442" s="89"/>
      <c r="AO442" s="89"/>
      <c r="AP442" s="89"/>
      <c r="AQ442" s="99"/>
      <c r="AR442" s="382"/>
      <c r="AS442" s="382"/>
      <c r="AT442" s="382"/>
      <c r="AU442" s="396"/>
      <c r="AV442" s="89"/>
      <c r="AW442" s="89"/>
      <c r="AX442" s="89"/>
    </row>
    <row r="443" spans="1:50" ht="12.75" customHeight="1">
      <c r="A443" s="89"/>
      <c r="B443" s="89"/>
      <c r="C443" s="96"/>
      <c r="D443" s="190"/>
      <c r="E443" s="110"/>
      <c r="F443" s="111"/>
      <c r="G443" s="112"/>
      <c r="H443" s="113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108"/>
      <c r="AI443" s="108"/>
      <c r="AJ443" s="89"/>
      <c r="AK443" s="89"/>
      <c r="AL443" s="99"/>
      <c r="AM443" s="99"/>
      <c r="AN443" s="89"/>
      <c r="AO443" s="89"/>
      <c r="AP443" s="89"/>
      <c r="AQ443" s="99"/>
      <c r="AR443" s="382"/>
      <c r="AS443" s="382"/>
      <c r="AT443" s="382"/>
      <c r="AU443" s="396"/>
      <c r="AV443" s="89"/>
      <c r="AW443" s="89"/>
      <c r="AX443" s="89"/>
    </row>
    <row r="444" spans="1:50" ht="12.75" customHeight="1">
      <c r="A444" s="89"/>
      <c r="B444" s="89"/>
      <c r="C444" s="96"/>
      <c r="D444" s="190"/>
      <c r="E444" s="110"/>
      <c r="F444" s="111"/>
      <c r="G444" s="112"/>
      <c r="H444" s="113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108"/>
      <c r="AI444" s="108"/>
      <c r="AJ444" s="89"/>
      <c r="AK444" s="89"/>
      <c r="AL444" s="99"/>
      <c r="AM444" s="99"/>
      <c r="AN444" s="89"/>
      <c r="AO444" s="89"/>
      <c r="AP444" s="89"/>
      <c r="AQ444" s="99"/>
      <c r="AR444" s="382"/>
      <c r="AS444" s="382"/>
      <c r="AT444" s="382"/>
      <c r="AU444" s="396"/>
      <c r="AV444" s="89"/>
      <c r="AW444" s="89"/>
      <c r="AX444" s="89"/>
    </row>
    <row r="445" spans="1:50" ht="12.75" customHeight="1">
      <c r="A445" s="89"/>
      <c r="B445" s="89"/>
      <c r="C445" s="96"/>
      <c r="D445" s="190"/>
      <c r="E445" s="110"/>
      <c r="F445" s="111"/>
      <c r="G445" s="112"/>
      <c r="H445" s="113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108"/>
      <c r="AI445" s="108"/>
      <c r="AJ445" s="89"/>
      <c r="AK445" s="89"/>
      <c r="AL445" s="99"/>
      <c r="AM445" s="99"/>
      <c r="AN445" s="89"/>
      <c r="AO445" s="89"/>
      <c r="AP445" s="89"/>
      <c r="AQ445" s="99"/>
      <c r="AR445" s="382"/>
      <c r="AS445" s="382"/>
      <c r="AT445" s="382"/>
      <c r="AU445" s="396"/>
      <c r="AV445" s="89"/>
      <c r="AW445" s="89"/>
      <c r="AX445" s="89"/>
    </row>
    <row r="446" spans="1:50" ht="12.75" customHeight="1">
      <c r="A446" s="89"/>
      <c r="B446" s="89"/>
      <c r="C446" s="96"/>
      <c r="D446" s="190"/>
      <c r="E446" s="110"/>
      <c r="F446" s="111"/>
      <c r="G446" s="112"/>
      <c r="H446" s="113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108"/>
      <c r="AI446" s="108"/>
      <c r="AJ446" s="89"/>
      <c r="AK446" s="89"/>
      <c r="AL446" s="99"/>
      <c r="AM446" s="99"/>
      <c r="AN446" s="89"/>
      <c r="AO446" s="89"/>
      <c r="AP446" s="89"/>
      <c r="AQ446" s="99"/>
      <c r="AR446" s="382"/>
      <c r="AS446" s="382"/>
      <c r="AT446" s="382"/>
      <c r="AU446" s="396"/>
      <c r="AV446" s="89"/>
      <c r="AW446" s="89"/>
      <c r="AX446" s="89"/>
    </row>
    <row r="447" spans="1:50" ht="12.75" customHeight="1">
      <c r="A447" s="89"/>
      <c r="B447" s="89"/>
      <c r="C447" s="96"/>
      <c r="D447" s="190"/>
      <c r="E447" s="110"/>
      <c r="F447" s="111"/>
      <c r="G447" s="112"/>
      <c r="H447" s="113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108"/>
      <c r="AI447" s="108"/>
      <c r="AJ447" s="89"/>
      <c r="AK447" s="89"/>
      <c r="AL447" s="99"/>
      <c r="AM447" s="99"/>
      <c r="AN447" s="89"/>
      <c r="AO447" s="89"/>
      <c r="AP447" s="89"/>
      <c r="AQ447" s="99"/>
      <c r="AR447" s="382"/>
      <c r="AS447" s="382"/>
      <c r="AT447" s="382"/>
      <c r="AU447" s="396"/>
      <c r="AV447" s="89"/>
      <c r="AW447" s="89"/>
      <c r="AX447" s="89"/>
    </row>
    <row r="448" spans="1:50" ht="12.75" customHeight="1">
      <c r="A448" s="89"/>
      <c r="B448" s="89"/>
      <c r="C448" s="96"/>
      <c r="D448" s="190"/>
      <c r="E448" s="110"/>
      <c r="F448" s="111"/>
      <c r="G448" s="112"/>
      <c r="H448" s="113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108"/>
      <c r="AI448" s="108"/>
      <c r="AJ448" s="89"/>
      <c r="AK448" s="89"/>
      <c r="AL448" s="99"/>
      <c r="AM448" s="99"/>
      <c r="AN448" s="89"/>
      <c r="AO448" s="89"/>
      <c r="AP448" s="89"/>
      <c r="AQ448" s="99"/>
      <c r="AR448" s="382"/>
      <c r="AS448" s="382"/>
      <c r="AT448" s="382"/>
      <c r="AU448" s="396"/>
      <c r="AV448" s="89"/>
      <c r="AW448" s="89"/>
      <c r="AX448" s="89"/>
    </row>
    <row r="449" spans="1:50" ht="12.75" customHeight="1">
      <c r="A449" s="89"/>
      <c r="B449" s="89"/>
      <c r="C449" s="96"/>
      <c r="D449" s="190"/>
      <c r="E449" s="110"/>
      <c r="F449" s="111"/>
      <c r="G449" s="112"/>
      <c r="H449" s="113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108"/>
      <c r="AI449" s="108"/>
      <c r="AJ449" s="89"/>
      <c r="AK449" s="89"/>
      <c r="AL449" s="99"/>
      <c r="AM449" s="99"/>
      <c r="AN449" s="89"/>
      <c r="AO449" s="89"/>
      <c r="AP449" s="89"/>
      <c r="AQ449" s="99"/>
      <c r="AR449" s="382"/>
      <c r="AS449" s="382"/>
      <c r="AT449" s="382"/>
      <c r="AU449" s="396"/>
      <c r="AV449" s="89"/>
      <c r="AW449" s="89"/>
      <c r="AX449" s="89"/>
    </row>
    <row r="450" spans="1:50" ht="12.75" customHeight="1">
      <c r="A450" s="89"/>
      <c r="B450" s="89"/>
      <c r="C450" s="96"/>
      <c r="D450" s="190"/>
      <c r="E450" s="110"/>
      <c r="F450" s="111"/>
      <c r="G450" s="112"/>
      <c r="H450" s="113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108"/>
      <c r="AI450" s="108"/>
      <c r="AJ450" s="89"/>
      <c r="AK450" s="89"/>
      <c r="AL450" s="99"/>
      <c r="AM450" s="99"/>
      <c r="AN450" s="89"/>
      <c r="AO450" s="89"/>
      <c r="AP450" s="89"/>
      <c r="AQ450" s="99"/>
      <c r="AR450" s="382"/>
      <c r="AS450" s="382"/>
      <c r="AT450" s="382"/>
      <c r="AU450" s="396"/>
      <c r="AV450" s="89"/>
      <c r="AW450" s="89"/>
      <c r="AX450" s="89"/>
    </row>
    <row r="451" spans="1:50" ht="12.75" customHeight="1">
      <c r="A451" s="89"/>
      <c r="B451" s="89"/>
      <c r="C451" s="96"/>
      <c r="D451" s="190"/>
      <c r="E451" s="110"/>
      <c r="F451" s="111"/>
      <c r="G451" s="112"/>
      <c r="H451" s="113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108"/>
      <c r="AI451" s="108"/>
      <c r="AJ451" s="89"/>
      <c r="AK451" s="89"/>
      <c r="AL451" s="99"/>
      <c r="AM451" s="99"/>
      <c r="AN451" s="89"/>
      <c r="AO451" s="89"/>
      <c r="AP451" s="89"/>
      <c r="AQ451" s="99"/>
      <c r="AR451" s="382"/>
      <c r="AS451" s="382"/>
      <c r="AT451" s="382"/>
      <c r="AU451" s="396"/>
      <c r="AV451" s="89"/>
      <c r="AW451" s="89"/>
      <c r="AX451" s="89"/>
    </row>
    <row r="452" spans="1:50" ht="12.75" customHeight="1">
      <c r="A452" s="89"/>
      <c r="B452" s="89"/>
      <c r="C452" s="96"/>
      <c r="D452" s="190"/>
      <c r="E452" s="110"/>
      <c r="F452" s="111"/>
      <c r="G452" s="112"/>
      <c r="H452" s="113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108"/>
      <c r="AI452" s="108"/>
      <c r="AJ452" s="89"/>
      <c r="AK452" s="89"/>
      <c r="AL452" s="99"/>
      <c r="AM452" s="99"/>
      <c r="AN452" s="89"/>
      <c r="AO452" s="89"/>
      <c r="AP452" s="89"/>
      <c r="AQ452" s="99"/>
      <c r="AR452" s="382"/>
      <c r="AS452" s="382"/>
      <c r="AT452" s="382"/>
      <c r="AU452" s="396"/>
      <c r="AV452" s="89"/>
      <c r="AW452" s="89"/>
      <c r="AX452" s="89"/>
    </row>
    <row r="453" spans="1:50" ht="12.75" customHeight="1">
      <c r="A453" s="89"/>
      <c r="B453" s="89"/>
      <c r="C453" s="96"/>
      <c r="D453" s="190"/>
      <c r="E453" s="110"/>
      <c r="F453" s="111"/>
      <c r="G453" s="112"/>
      <c r="H453" s="113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108"/>
      <c r="AI453" s="108"/>
      <c r="AJ453" s="89"/>
      <c r="AK453" s="89"/>
      <c r="AL453" s="99"/>
      <c r="AM453" s="99"/>
      <c r="AN453" s="89"/>
      <c r="AO453" s="89"/>
      <c r="AP453" s="89"/>
      <c r="AQ453" s="99"/>
      <c r="AR453" s="382"/>
      <c r="AS453" s="382"/>
      <c r="AT453" s="382"/>
      <c r="AU453" s="396"/>
      <c r="AV453" s="89"/>
      <c r="AW453" s="89"/>
      <c r="AX453" s="89"/>
    </row>
    <row r="454" spans="1:50" ht="12.75" customHeight="1">
      <c r="A454" s="89"/>
      <c r="B454" s="89"/>
      <c r="C454" s="96"/>
      <c r="D454" s="190"/>
      <c r="E454" s="110"/>
      <c r="F454" s="111"/>
      <c r="G454" s="112"/>
      <c r="H454" s="113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108"/>
      <c r="AI454" s="108"/>
      <c r="AJ454" s="89"/>
      <c r="AK454" s="89"/>
      <c r="AL454" s="99"/>
      <c r="AM454" s="99"/>
      <c r="AN454" s="89"/>
      <c r="AO454" s="89"/>
      <c r="AP454" s="89"/>
      <c r="AQ454" s="99"/>
      <c r="AR454" s="382"/>
      <c r="AS454" s="382"/>
      <c r="AT454" s="382"/>
      <c r="AU454" s="396"/>
      <c r="AV454" s="89"/>
      <c r="AW454" s="89"/>
      <c r="AX454" s="89"/>
    </row>
    <row r="455" spans="1:50" ht="12.75" customHeight="1">
      <c r="A455" s="89"/>
      <c r="B455" s="89"/>
      <c r="C455" s="96"/>
      <c r="D455" s="190"/>
      <c r="E455" s="110"/>
      <c r="F455" s="111"/>
      <c r="G455" s="112"/>
      <c r="H455" s="113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108"/>
      <c r="AI455" s="108"/>
      <c r="AJ455" s="89"/>
      <c r="AK455" s="89"/>
      <c r="AL455" s="99"/>
      <c r="AM455" s="99"/>
      <c r="AN455" s="89"/>
      <c r="AO455" s="89"/>
      <c r="AP455" s="89"/>
      <c r="AQ455" s="99"/>
      <c r="AR455" s="382"/>
      <c r="AS455" s="382"/>
      <c r="AT455" s="382"/>
      <c r="AU455" s="396"/>
      <c r="AV455" s="89"/>
      <c r="AW455" s="89"/>
      <c r="AX455" s="89"/>
    </row>
    <row r="456" spans="1:50" ht="12.75" customHeight="1">
      <c r="A456" s="89"/>
      <c r="B456" s="89"/>
      <c r="C456" s="96"/>
      <c r="D456" s="190"/>
      <c r="E456" s="110"/>
      <c r="F456" s="111"/>
      <c r="G456" s="112"/>
      <c r="H456" s="113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108"/>
      <c r="AI456" s="108"/>
      <c r="AJ456" s="89"/>
      <c r="AK456" s="89"/>
      <c r="AL456" s="99"/>
      <c r="AM456" s="99"/>
      <c r="AN456" s="89"/>
      <c r="AO456" s="89"/>
      <c r="AP456" s="89"/>
      <c r="AQ456" s="99"/>
      <c r="AR456" s="382"/>
      <c r="AS456" s="382"/>
      <c r="AT456" s="382"/>
      <c r="AU456" s="396"/>
      <c r="AV456" s="89"/>
      <c r="AW456" s="89"/>
      <c r="AX456" s="89"/>
    </row>
    <row r="457" spans="1:50" ht="12.75" customHeight="1">
      <c r="A457" s="89"/>
      <c r="B457" s="89"/>
      <c r="C457" s="96"/>
      <c r="D457" s="190"/>
      <c r="E457" s="110"/>
      <c r="F457" s="111"/>
      <c r="G457" s="112"/>
      <c r="H457" s="113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108"/>
      <c r="AI457" s="108"/>
      <c r="AJ457" s="89"/>
      <c r="AK457" s="89"/>
      <c r="AL457" s="99"/>
      <c r="AM457" s="99"/>
      <c r="AN457" s="89"/>
      <c r="AO457" s="89"/>
      <c r="AP457" s="89"/>
      <c r="AQ457" s="99"/>
      <c r="AR457" s="382"/>
      <c r="AS457" s="382"/>
      <c r="AT457" s="382"/>
      <c r="AU457" s="396"/>
      <c r="AV457" s="89"/>
      <c r="AW457" s="89"/>
      <c r="AX457" s="89"/>
    </row>
    <row r="458" spans="1:50" ht="12.75" customHeight="1">
      <c r="A458" s="89"/>
      <c r="B458" s="89"/>
      <c r="C458" s="96"/>
      <c r="D458" s="190"/>
      <c r="E458" s="110"/>
      <c r="F458" s="111"/>
      <c r="G458" s="112"/>
      <c r="H458" s="113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108"/>
      <c r="AI458" s="108"/>
      <c r="AJ458" s="89"/>
      <c r="AK458" s="89"/>
      <c r="AL458" s="99"/>
      <c r="AM458" s="99"/>
      <c r="AN458" s="89"/>
      <c r="AO458" s="89"/>
      <c r="AP458" s="89"/>
      <c r="AQ458" s="99"/>
      <c r="AR458" s="382"/>
      <c r="AS458" s="382"/>
      <c r="AT458" s="382"/>
      <c r="AU458" s="396"/>
      <c r="AV458" s="89"/>
      <c r="AW458" s="89"/>
      <c r="AX458" s="89"/>
    </row>
    <row r="459" spans="1:50" ht="12.75" customHeight="1">
      <c r="A459" s="89"/>
      <c r="B459" s="89"/>
      <c r="C459" s="96"/>
      <c r="D459" s="190"/>
      <c r="E459" s="110"/>
      <c r="F459" s="111"/>
      <c r="G459" s="112"/>
      <c r="H459" s="113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108"/>
      <c r="AI459" s="108"/>
      <c r="AJ459" s="89"/>
      <c r="AK459" s="89"/>
      <c r="AL459" s="99"/>
      <c r="AM459" s="99"/>
      <c r="AN459" s="89"/>
      <c r="AO459" s="89"/>
      <c r="AP459" s="89"/>
      <c r="AQ459" s="99"/>
      <c r="AR459" s="382"/>
      <c r="AS459" s="382"/>
      <c r="AT459" s="382"/>
      <c r="AU459" s="396"/>
      <c r="AV459" s="89"/>
      <c r="AW459" s="89"/>
      <c r="AX459" s="89"/>
    </row>
    <row r="460" spans="1:50" ht="12.75" customHeight="1">
      <c r="A460" s="89"/>
      <c r="B460" s="89"/>
      <c r="C460" s="96"/>
      <c r="D460" s="190"/>
      <c r="E460" s="110"/>
      <c r="F460" s="111"/>
      <c r="G460" s="112"/>
      <c r="H460" s="113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108"/>
      <c r="AI460" s="108"/>
      <c r="AJ460" s="89"/>
      <c r="AK460" s="89"/>
      <c r="AL460" s="99"/>
      <c r="AM460" s="99"/>
      <c r="AN460" s="89"/>
      <c r="AO460" s="89"/>
      <c r="AP460" s="89"/>
      <c r="AQ460" s="99"/>
      <c r="AR460" s="382"/>
      <c r="AS460" s="382"/>
      <c r="AT460" s="382"/>
      <c r="AU460" s="396"/>
      <c r="AV460" s="89"/>
      <c r="AW460" s="89"/>
      <c r="AX460" s="89"/>
    </row>
    <row r="461" spans="1:50" ht="12.75" customHeight="1">
      <c r="A461" s="89"/>
      <c r="B461" s="89"/>
      <c r="C461" s="96"/>
      <c r="D461" s="190"/>
      <c r="E461" s="110"/>
      <c r="F461" s="111"/>
      <c r="G461" s="112"/>
      <c r="H461" s="113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108"/>
      <c r="AI461" s="108"/>
      <c r="AJ461" s="89"/>
      <c r="AK461" s="89"/>
      <c r="AL461" s="99"/>
      <c r="AM461" s="99"/>
      <c r="AN461" s="89"/>
      <c r="AO461" s="89"/>
      <c r="AP461" s="89"/>
      <c r="AQ461" s="99"/>
      <c r="AR461" s="382"/>
      <c r="AS461" s="382"/>
      <c r="AT461" s="382"/>
      <c r="AU461" s="396"/>
      <c r="AV461" s="89"/>
      <c r="AW461" s="89"/>
      <c r="AX461" s="89"/>
    </row>
    <row r="462" spans="1:50" ht="12.75" customHeight="1">
      <c r="A462" s="89"/>
      <c r="B462" s="89"/>
      <c r="C462" s="96"/>
      <c r="D462" s="190"/>
      <c r="E462" s="110"/>
      <c r="F462" s="111"/>
      <c r="G462" s="112"/>
      <c r="H462" s="113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108"/>
      <c r="AI462" s="108"/>
      <c r="AJ462" s="89"/>
      <c r="AK462" s="89"/>
      <c r="AL462" s="99"/>
      <c r="AM462" s="99"/>
      <c r="AN462" s="89"/>
      <c r="AO462" s="89"/>
      <c r="AP462" s="89"/>
      <c r="AQ462" s="99"/>
      <c r="AR462" s="382"/>
      <c r="AS462" s="382"/>
      <c r="AT462" s="382"/>
      <c r="AU462" s="396"/>
      <c r="AV462" s="89"/>
      <c r="AW462" s="89"/>
      <c r="AX462" s="89"/>
    </row>
    <row r="463" spans="1:50" ht="12.75" customHeight="1">
      <c r="A463" s="89"/>
      <c r="B463" s="89"/>
      <c r="C463" s="96"/>
      <c r="D463" s="190"/>
      <c r="E463" s="110"/>
      <c r="F463" s="111"/>
      <c r="G463" s="112"/>
      <c r="H463" s="113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108"/>
      <c r="AI463" s="108"/>
      <c r="AJ463" s="89"/>
      <c r="AK463" s="89"/>
      <c r="AL463" s="99"/>
      <c r="AM463" s="99"/>
      <c r="AN463" s="89"/>
      <c r="AO463" s="89"/>
      <c r="AP463" s="89"/>
      <c r="AQ463" s="99"/>
      <c r="AR463" s="382"/>
      <c r="AS463" s="382"/>
      <c r="AT463" s="382"/>
      <c r="AU463" s="396"/>
      <c r="AV463" s="89"/>
      <c r="AW463" s="89"/>
      <c r="AX463" s="89"/>
    </row>
    <row r="464" spans="1:50" ht="12.75" customHeight="1">
      <c r="A464" s="89"/>
      <c r="B464" s="89"/>
      <c r="C464" s="96"/>
      <c r="D464" s="190"/>
      <c r="E464" s="110"/>
      <c r="F464" s="111"/>
      <c r="G464" s="112"/>
      <c r="H464" s="113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108"/>
      <c r="AI464" s="108"/>
      <c r="AJ464" s="89"/>
      <c r="AK464" s="89"/>
      <c r="AL464" s="99"/>
      <c r="AM464" s="99"/>
      <c r="AN464" s="89"/>
      <c r="AO464" s="89"/>
      <c r="AP464" s="89"/>
      <c r="AQ464" s="99"/>
      <c r="AR464" s="382"/>
      <c r="AS464" s="382"/>
      <c r="AT464" s="382"/>
      <c r="AU464" s="396"/>
      <c r="AV464" s="89"/>
      <c r="AW464" s="89"/>
      <c r="AX464" s="89"/>
    </row>
    <row r="465" spans="1:50" ht="12.75" customHeight="1">
      <c r="A465" s="89"/>
      <c r="B465" s="89"/>
      <c r="C465" s="96"/>
      <c r="D465" s="190"/>
      <c r="E465" s="110"/>
      <c r="F465" s="111"/>
      <c r="G465" s="112"/>
      <c r="H465" s="113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108"/>
      <c r="AI465" s="108"/>
      <c r="AJ465" s="89"/>
      <c r="AK465" s="89"/>
      <c r="AL465" s="99"/>
      <c r="AM465" s="99"/>
      <c r="AN465" s="89"/>
      <c r="AO465" s="89"/>
      <c r="AP465" s="89"/>
      <c r="AQ465" s="99"/>
      <c r="AR465" s="382"/>
      <c r="AS465" s="382"/>
      <c r="AT465" s="382"/>
      <c r="AU465" s="396"/>
      <c r="AV465" s="89"/>
      <c r="AW465" s="89"/>
      <c r="AX465" s="89"/>
    </row>
    <row r="466" spans="1:50" ht="12.75" customHeight="1">
      <c r="A466" s="89"/>
      <c r="B466" s="89"/>
      <c r="C466" s="96"/>
      <c r="D466" s="190"/>
      <c r="E466" s="110"/>
      <c r="F466" s="111"/>
      <c r="G466" s="112"/>
      <c r="H466" s="113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108"/>
      <c r="AI466" s="108"/>
      <c r="AJ466" s="89"/>
      <c r="AK466" s="89"/>
      <c r="AL466" s="99"/>
      <c r="AM466" s="99"/>
      <c r="AN466" s="89"/>
      <c r="AO466" s="89"/>
      <c r="AP466" s="89"/>
      <c r="AQ466" s="99"/>
      <c r="AR466" s="382"/>
      <c r="AS466" s="382"/>
      <c r="AT466" s="382"/>
      <c r="AU466" s="396"/>
      <c r="AV466" s="89"/>
      <c r="AW466" s="89"/>
      <c r="AX466" s="89"/>
    </row>
    <row r="467" spans="1:50" ht="12.75" customHeight="1">
      <c r="A467" s="89"/>
      <c r="B467" s="89"/>
      <c r="C467" s="96"/>
      <c r="D467" s="190"/>
      <c r="E467" s="110"/>
      <c r="F467" s="111"/>
      <c r="G467" s="112"/>
      <c r="H467" s="113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108"/>
      <c r="AI467" s="108"/>
      <c r="AJ467" s="89"/>
      <c r="AK467" s="89"/>
      <c r="AL467" s="99"/>
      <c r="AM467" s="99"/>
      <c r="AN467" s="89"/>
      <c r="AO467" s="89"/>
      <c r="AP467" s="89"/>
      <c r="AQ467" s="99"/>
      <c r="AR467" s="382"/>
      <c r="AS467" s="382"/>
      <c r="AT467" s="382"/>
      <c r="AU467" s="396"/>
      <c r="AV467" s="89"/>
      <c r="AW467" s="89"/>
      <c r="AX467" s="89"/>
    </row>
    <row r="468" spans="1:50" ht="12.75" customHeight="1">
      <c r="A468" s="89"/>
      <c r="B468" s="89"/>
      <c r="C468" s="96"/>
      <c r="D468" s="190"/>
      <c r="E468" s="110"/>
      <c r="F468" s="111"/>
      <c r="G468" s="112"/>
      <c r="H468" s="113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108"/>
      <c r="AI468" s="108"/>
      <c r="AJ468" s="89"/>
      <c r="AK468" s="89"/>
      <c r="AL468" s="99"/>
      <c r="AM468" s="99"/>
      <c r="AN468" s="89"/>
      <c r="AO468" s="89"/>
      <c r="AP468" s="89"/>
      <c r="AQ468" s="99"/>
      <c r="AR468" s="382"/>
      <c r="AS468" s="382"/>
      <c r="AT468" s="382"/>
      <c r="AU468" s="396"/>
      <c r="AV468" s="89"/>
      <c r="AW468" s="89"/>
      <c r="AX468" s="89"/>
    </row>
    <row r="469" spans="1:50" ht="12.75" customHeight="1">
      <c r="A469" s="89"/>
      <c r="B469" s="89"/>
      <c r="C469" s="96"/>
      <c r="D469" s="190"/>
      <c r="E469" s="110"/>
      <c r="F469" s="111"/>
      <c r="G469" s="112"/>
      <c r="H469" s="113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108"/>
      <c r="AI469" s="108"/>
      <c r="AJ469" s="89"/>
      <c r="AK469" s="89"/>
      <c r="AL469" s="99"/>
      <c r="AM469" s="99"/>
      <c r="AN469" s="89"/>
      <c r="AO469" s="89"/>
      <c r="AP469" s="89"/>
      <c r="AQ469" s="99"/>
      <c r="AR469" s="382"/>
      <c r="AS469" s="382"/>
      <c r="AT469" s="382"/>
      <c r="AU469" s="396"/>
      <c r="AV469" s="89"/>
      <c r="AW469" s="89"/>
      <c r="AX469" s="89"/>
    </row>
    <row r="470" spans="1:50" ht="12.75" customHeight="1">
      <c r="A470" s="89"/>
      <c r="B470" s="89"/>
      <c r="C470" s="96"/>
      <c r="D470" s="190"/>
      <c r="E470" s="110"/>
      <c r="F470" s="111"/>
      <c r="G470" s="112"/>
      <c r="H470" s="113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108"/>
      <c r="AI470" s="108"/>
      <c r="AJ470" s="89"/>
      <c r="AK470" s="89"/>
      <c r="AL470" s="99"/>
      <c r="AM470" s="99"/>
      <c r="AN470" s="89"/>
      <c r="AO470" s="89"/>
      <c r="AP470" s="89"/>
      <c r="AQ470" s="99"/>
      <c r="AR470" s="382"/>
      <c r="AS470" s="382"/>
      <c r="AT470" s="382"/>
      <c r="AU470" s="396"/>
      <c r="AV470" s="89"/>
      <c r="AW470" s="89"/>
      <c r="AX470" s="89"/>
    </row>
    <row r="471" spans="1:50" ht="12.75" customHeight="1">
      <c r="A471" s="89"/>
      <c r="B471" s="89"/>
      <c r="C471" s="96"/>
      <c r="D471" s="190"/>
      <c r="E471" s="110"/>
      <c r="F471" s="111"/>
      <c r="G471" s="112"/>
      <c r="H471" s="113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108"/>
      <c r="AI471" s="108"/>
      <c r="AJ471" s="89"/>
      <c r="AK471" s="89"/>
      <c r="AL471" s="99"/>
      <c r="AM471" s="99"/>
      <c r="AN471" s="89"/>
      <c r="AO471" s="89"/>
      <c r="AP471" s="89"/>
      <c r="AQ471" s="99"/>
      <c r="AR471" s="382"/>
      <c r="AS471" s="382"/>
      <c r="AT471" s="382"/>
      <c r="AU471" s="396"/>
      <c r="AV471" s="89"/>
      <c r="AW471" s="89"/>
      <c r="AX471" s="89"/>
    </row>
    <row r="472" spans="1:50" ht="12.75" customHeight="1">
      <c r="A472" s="89"/>
      <c r="B472" s="89"/>
      <c r="C472" s="96"/>
      <c r="D472" s="190"/>
      <c r="E472" s="110"/>
      <c r="F472" s="111"/>
      <c r="G472" s="112"/>
      <c r="H472" s="113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108"/>
      <c r="AI472" s="108"/>
      <c r="AJ472" s="89"/>
      <c r="AK472" s="89"/>
      <c r="AL472" s="99"/>
      <c r="AM472" s="99"/>
      <c r="AN472" s="89"/>
      <c r="AO472" s="89"/>
      <c r="AP472" s="89"/>
      <c r="AQ472" s="99"/>
      <c r="AR472" s="382"/>
      <c r="AS472" s="382"/>
      <c r="AT472" s="382"/>
      <c r="AU472" s="396"/>
      <c r="AV472" s="89"/>
      <c r="AW472" s="89"/>
      <c r="AX472" s="89"/>
    </row>
    <row r="473" spans="1:50" ht="12.75" customHeight="1">
      <c r="A473" s="89"/>
      <c r="B473" s="89"/>
      <c r="C473" s="96"/>
      <c r="D473" s="190"/>
      <c r="E473" s="110"/>
      <c r="F473" s="111"/>
      <c r="G473" s="112"/>
      <c r="H473" s="113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108"/>
      <c r="AI473" s="108"/>
      <c r="AJ473" s="89"/>
      <c r="AK473" s="89"/>
      <c r="AL473" s="99"/>
      <c r="AM473" s="99"/>
      <c r="AN473" s="89"/>
      <c r="AO473" s="89"/>
      <c r="AP473" s="89"/>
      <c r="AQ473" s="99"/>
      <c r="AR473" s="382"/>
      <c r="AS473" s="382"/>
      <c r="AT473" s="382"/>
      <c r="AU473" s="396"/>
      <c r="AV473" s="89"/>
      <c r="AW473" s="89"/>
      <c r="AX473" s="89"/>
    </row>
    <row r="474" spans="1:50" ht="12.75" customHeight="1">
      <c r="A474" s="89"/>
      <c r="B474" s="89"/>
      <c r="C474" s="96"/>
      <c r="D474" s="190"/>
      <c r="E474" s="110"/>
      <c r="F474" s="111"/>
      <c r="G474" s="112"/>
      <c r="H474" s="113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108"/>
      <c r="AI474" s="108"/>
      <c r="AJ474" s="89"/>
      <c r="AK474" s="89"/>
      <c r="AL474" s="99"/>
      <c r="AM474" s="99"/>
      <c r="AN474" s="89"/>
      <c r="AO474" s="89"/>
      <c r="AP474" s="89"/>
      <c r="AQ474" s="99"/>
      <c r="AR474" s="382"/>
      <c r="AS474" s="382"/>
      <c r="AT474" s="382"/>
      <c r="AU474" s="396"/>
      <c r="AV474" s="89"/>
      <c r="AW474" s="89"/>
      <c r="AX474" s="89"/>
    </row>
    <row r="475" spans="1:50" ht="12.75" customHeight="1">
      <c r="A475" s="89"/>
      <c r="B475" s="89"/>
      <c r="C475" s="96"/>
      <c r="D475" s="190"/>
      <c r="E475" s="110"/>
      <c r="F475" s="111"/>
      <c r="G475" s="112"/>
      <c r="H475" s="113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108"/>
      <c r="AI475" s="108"/>
      <c r="AJ475" s="89"/>
      <c r="AK475" s="89"/>
      <c r="AL475" s="99"/>
      <c r="AM475" s="99"/>
      <c r="AN475" s="89"/>
      <c r="AO475" s="89"/>
      <c r="AP475" s="89"/>
      <c r="AQ475" s="99"/>
      <c r="AR475" s="382"/>
      <c r="AS475" s="382"/>
      <c r="AT475" s="382"/>
      <c r="AU475" s="396"/>
      <c r="AV475" s="89"/>
      <c r="AW475" s="89"/>
      <c r="AX475" s="89"/>
    </row>
    <row r="476" spans="1:50" ht="12.75" customHeight="1">
      <c r="A476" s="89"/>
      <c r="B476" s="89"/>
      <c r="C476" s="96"/>
      <c r="D476" s="190"/>
      <c r="E476" s="110"/>
      <c r="F476" s="111"/>
      <c r="G476" s="112"/>
      <c r="H476" s="113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108"/>
      <c r="AI476" s="108"/>
      <c r="AJ476" s="89"/>
      <c r="AK476" s="89"/>
      <c r="AL476" s="99"/>
      <c r="AM476" s="99"/>
      <c r="AN476" s="89"/>
      <c r="AO476" s="89"/>
      <c r="AP476" s="89"/>
      <c r="AQ476" s="99"/>
      <c r="AR476" s="382"/>
      <c r="AS476" s="382"/>
      <c r="AT476" s="382"/>
      <c r="AU476" s="396"/>
      <c r="AV476" s="89"/>
      <c r="AW476" s="89"/>
      <c r="AX476" s="89"/>
    </row>
    <row r="477" spans="1:50" ht="12.75" customHeight="1">
      <c r="A477" s="89"/>
      <c r="B477" s="89"/>
      <c r="C477" s="96"/>
      <c r="D477" s="190"/>
      <c r="E477" s="110"/>
      <c r="F477" s="111"/>
      <c r="G477" s="112"/>
      <c r="H477" s="113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108"/>
      <c r="AI477" s="108"/>
      <c r="AJ477" s="89"/>
      <c r="AK477" s="89"/>
      <c r="AL477" s="99"/>
      <c r="AM477" s="99"/>
      <c r="AN477" s="89"/>
      <c r="AO477" s="89"/>
      <c r="AP477" s="89"/>
      <c r="AQ477" s="99"/>
      <c r="AR477" s="382"/>
      <c r="AS477" s="382"/>
      <c r="AT477" s="382"/>
      <c r="AU477" s="396"/>
      <c r="AV477" s="89"/>
      <c r="AW477" s="89"/>
      <c r="AX477" s="89"/>
    </row>
    <row r="478" spans="1:50" ht="12.75" customHeight="1">
      <c r="A478" s="89"/>
      <c r="B478" s="89"/>
      <c r="C478" s="96"/>
      <c r="D478" s="190"/>
      <c r="E478" s="110"/>
      <c r="F478" s="111"/>
      <c r="G478" s="112"/>
      <c r="H478" s="113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108"/>
      <c r="AI478" s="108"/>
      <c r="AJ478" s="89"/>
      <c r="AK478" s="89"/>
      <c r="AL478" s="99"/>
      <c r="AM478" s="99"/>
      <c r="AN478" s="89"/>
      <c r="AO478" s="89"/>
      <c r="AP478" s="89"/>
      <c r="AQ478" s="99"/>
      <c r="AR478" s="382"/>
      <c r="AS478" s="382"/>
      <c r="AT478" s="382"/>
      <c r="AU478" s="396"/>
      <c r="AV478" s="89"/>
      <c r="AW478" s="89"/>
      <c r="AX478" s="89"/>
    </row>
    <row r="479" spans="1:50" ht="12.75" customHeight="1">
      <c r="A479" s="89"/>
      <c r="B479" s="89"/>
      <c r="C479" s="96"/>
      <c r="D479" s="190"/>
      <c r="E479" s="110"/>
      <c r="F479" s="111"/>
      <c r="G479" s="112"/>
      <c r="H479" s="113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108"/>
      <c r="AI479" s="108"/>
      <c r="AJ479" s="89"/>
      <c r="AK479" s="89"/>
      <c r="AL479" s="99"/>
      <c r="AM479" s="99"/>
      <c r="AN479" s="89"/>
      <c r="AO479" s="89"/>
      <c r="AP479" s="89"/>
      <c r="AQ479" s="99"/>
      <c r="AR479" s="382"/>
      <c r="AS479" s="382"/>
      <c r="AT479" s="382"/>
      <c r="AU479" s="396"/>
      <c r="AV479" s="89"/>
      <c r="AW479" s="89"/>
      <c r="AX479" s="89"/>
    </row>
    <row r="480" spans="1:50" ht="12.75" customHeight="1">
      <c r="A480" s="89"/>
      <c r="B480" s="89"/>
      <c r="C480" s="96"/>
      <c r="D480" s="190"/>
      <c r="E480" s="110"/>
      <c r="F480" s="111"/>
      <c r="G480" s="112"/>
      <c r="H480" s="113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108"/>
      <c r="AI480" s="108"/>
      <c r="AJ480" s="89"/>
      <c r="AK480" s="89"/>
      <c r="AL480" s="99"/>
      <c r="AM480" s="99"/>
      <c r="AN480" s="89"/>
      <c r="AO480" s="89"/>
      <c r="AP480" s="89"/>
      <c r="AQ480" s="99"/>
      <c r="AR480" s="382"/>
      <c r="AS480" s="382"/>
      <c r="AT480" s="382"/>
      <c r="AU480" s="396"/>
      <c r="AV480" s="89"/>
      <c r="AW480" s="89"/>
      <c r="AX480" s="89"/>
    </row>
    <row r="481" spans="1:50" ht="12.75" customHeight="1">
      <c r="A481" s="89"/>
      <c r="B481" s="89"/>
      <c r="C481" s="96"/>
      <c r="D481" s="190"/>
      <c r="E481" s="110"/>
      <c r="F481" s="111"/>
      <c r="G481" s="112"/>
      <c r="H481" s="113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108"/>
      <c r="AI481" s="108"/>
      <c r="AJ481" s="89"/>
      <c r="AK481" s="89"/>
      <c r="AL481" s="99"/>
      <c r="AM481" s="99"/>
      <c r="AN481" s="89"/>
      <c r="AO481" s="89"/>
      <c r="AP481" s="89"/>
      <c r="AQ481" s="99"/>
      <c r="AR481" s="382"/>
      <c r="AS481" s="382"/>
      <c r="AT481" s="382"/>
      <c r="AU481" s="396"/>
      <c r="AV481" s="89"/>
      <c r="AW481" s="89"/>
      <c r="AX481" s="89"/>
    </row>
    <row r="482" spans="1:50" ht="12.75" customHeight="1">
      <c r="A482" s="89"/>
      <c r="B482" s="89"/>
      <c r="C482" s="96"/>
      <c r="D482" s="190"/>
      <c r="E482" s="110"/>
      <c r="F482" s="111"/>
      <c r="G482" s="112"/>
      <c r="H482" s="113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108"/>
      <c r="AI482" s="108"/>
      <c r="AJ482" s="89"/>
      <c r="AK482" s="89"/>
      <c r="AL482" s="99"/>
      <c r="AM482" s="99"/>
      <c r="AN482" s="89"/>
      <c r="AO482" s="89"/>
      <c r="AP482" s="89"/>
      <c r="AQ482" s="99"/>
      <c r="AR482" s="382"/>
      <c r="AS482" s="382"/>
      <c r="AT482" s="382"/>
      <c r="AU482" s="396"/>
      <c r="AV482" s="89"/>
      <c r="AW482" s="89"/>
      <c r="AX482" s="89"/>
    </row>
    <row r="483" spans="1:50" ht="12.75" customHeight="1">
      <c r="A483" s="89"/>
      <c r="B483" s="89"/>
      <c r="C483" s="96"/>
      <c r="D483" s="190"/>
      <c r="E483" s="110"/>
      <c r="F483" s="111"/>
      <c r="G483" s="112"/>
      <c r="H483" s="113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108"/>
      <c r="AI483" s="108"/>
      <c r="AJ483" s="89"/>
      <c r="AK483" s="89"/>
      <c r="AL483" s="99"/>
      <c r="AM483" s="99"/>
      <c r="AN483" s="89"/>
      <c r="AO483" s="89"/>
      <c r="AP483" s="89"/>
      <c r="AQ483" s="99"/>
      <c r="AR483" s="382"/>
      <c r="AS483" s="382"/>
      <c r="AT483" s="382"/>
      <c r="AU483" s="396"/>
      <c r="AV483" s="89"/>
      <c r="AW483" s="89"/>
      <c r="AX483" s="89"/>
    </row>
    <row r="484" spans="1:50" ht="12.75" customHeight="1">
      <c r="A484" s="89"/>
      <c r="B484" s="89"/>
      <c r="C484" s="96"/>
      <c r="D484" s="190"/>
      <c r="E484" s="110"/>
      <c r="F484" s="111"/>
      <c r="G484" s="112"/>
      <c r="H484" s="113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108"/>
      <c r="AI484" s="108"/>
      <c r="AJ484" s="89"/>
      <c r="AK484" s="89"/>
      <c r="AL484" s="99"/>
      <c r="AM484" s="99"/>
      <c r="AN484" s="89"/>
      <c r="AO484" s="89"/>
      <c r="AP484" s="89"/>
      <c r="AQ484" s="99"/>
      <c r="AR484" s="382"/>
      <c r="AS484" s="382"/>
      <c r="AT484" s="382"/>
      <c r="AU484" s="396"/>
      <c r="AV484" s="89"/>
      <c r="AW484" s="89"/>
      <c r="AX484" s="89"/>
    </row>
    <row r="485" spans="1:50" ht="12.75" customHeight="1">
      <c r="A485" s="89"/>
      <c r="B485" s="89"/>
      <c r="C485" s="96"/>
      <c r="D485" s="190"/>
      <c r="E485" s="110"/>
      <c r="F485" s="111"/>
      <c r="G485" s="112"/>
      <c r="H485" s="113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108"/>
      <c r="AI485" s="108"/>
      <c r="AJ485" s="89"/>
      <c r="AK485" s="89"/>
      <c r="AL485" s="99"/>
      <c r="AM485" s="99"/>
      <c r="AN485" s="89"/>
      <c r="AO485" s="89"/>
      <c r="AP485" s="89"/>
      <c r="AQ485" s="99"/>
      <c r="AR485" s="382"/>
      <c r="AS485" s="382"/>
      <c r="AT485" s="382"/>
      <c r="AU485" s="396"/>
      <c r="AV485" s="89"/>
      <c r="AW485" s="89"/>
      <c r="AX485" s="89"/>
    </row>
    <row r="486" spans="1:50" ht="12.75" customHeight="1">
      <c r="A486" s="89"/>
      <c r="B486" s="89"/>
      <c r="C486" s="96"/>
      <c r="D486" s="190"/>
      <c r="E486" s="110"/>
      <c r="F486" s="111"/>
      <c r="G486" s="112"/>
      <c r="H486" s="113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108"/>
      <c r="AI486" s="108"/>
      <c r="AJ486" s="89"/>
      <c r="AK486" s="89"/>
      <c r="AL486" s="99"/>
      <c r="AM486" s="99"/>
      <c r="AN486" s="89"/>
      <c r="AO486" s="89"/>
      <c r="AP486" s="89"/>
      <c r="AQ486" s="99"/>
      <c r="AR486" s="382"/>
      <c r="AS486" s="382"/>
      <c r="AT486" s="382"/>
      <c r="AU486" s="396"/>
      <c r="AV486" s="89"/>
      <c r="AW486" s="89"/>
      <c r="AX486" s="89"/>
    </row>
    <row r="487" spans="1:50" ht="12.75" customHeight="1">
      <c r="A487" s="89"/>
      <c r="B487" s="89"/>
      <c r="C487" s="96"/>
      <c r="D487" s="190"/>
      <c r="E487" s="110"/>
      <c r="F487" s="111"/>
      <c r="G487" s="112"/>
      <c r="H487" s="113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108"/>
      <c r="AI487" s="108"/>
      <c r="AJ487" s="89"/>
      <c r="AK487" s="89"/>
      <c r="AL487" s="99"/>
      <c r="AM487" s="99"/>
      <c r="AN487" s="89"/>
      <c r="AO487" s="89"/>
      <c r="AP487" s="89"/>
      <c r="AQ487" s="99"/>
      <c r="AR487" s="382"/>
      <c r="AS487" s="382"/>
      <c r="AT487" s="382"/>
      <c r="AU487" s="396"/>
      <c r="AV487" s="89"/>
      <c r="AW487" s="89"/>
      <c r="AX487" s="89"/>
    </row>
    <row r="488" spans="1:50" ht="12.75" customHeight="1">
      <c r="A488" s="89"/>
      <c r="B488" s="89"/>
      <c r="C488" s="96"/>
      <c r="D488" s="190"/>
      <c r="E488" s="110"/>
      <c r="F488" s="111"/>
      <c r="G488" s="112"/>
      <c r="H488" s="113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108"/>
      <c r="AI488" s="108"/>
      <c r="AJ488" s="89"/>
      <c r="AK488" s="89"/>
      <c r="AL488" s="99"/>
      <c r="AM488" s="99"/>
      <c r="AN488" s="89"/>
      <c r="AO488" s="89"/>
      <c r="AP488" s="89"/>
      <c r="AQ488" s="99"/>
      <c r="AR488" s="382"/>
      <c r="AS488" s="382"/>
      <c r="AT488" s="382"/>
      <c r="AU488" s="396"/>
      <c r="AV488" s="89"/>
      <c r="AW488" s="89"/>
      <c r="AX488" s="89"/>
    </row>
    <row r="489" spans="1:50" ht="12.75" customHeight="1">
      <c r="A489" s="89"/>
      <c r="B489" s="89"/>
      <c r="C489" s="96"/>
      <c r="D489" s="190"/>
      <c r="E489" s="110"/>
      <c r="F489" s="111"/>
      <c r="G489" s="112"/>
      <c r="H489" s="113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108"/>
      <c r="AI489" s="108"/>
      <c r="AJ489" s="89"/>
      <c r="AK489" s="89"/>
      <c r="AL489" s="99"/>
      <c r="AM489" s="99"/>
      <c r="AN489" s="89"/>
      <c r="AO489" s="89"/>
      <c r="AP489" s="89"/>
      <c r="AQ489" s="99"/>
      <c r="AR489" s="382"/>
      <c r="AS489" s="382"/>
      <c r="AT489" s="382"/>
      <c r="AU489" s="396"/>
      <c r="AV489" s="89"/>
      <c r="AW489" s="89"/>
      <c r="AX489" s="89"/>
    </row>
    <row r="490" spans="1:50" ht="12.75" customHeight="1">
      <c r="A490" s="89"/>
      <c r="B490" s="89"/>
      <c r="C490" s="96"/>
      <c r="D490" s="190"/>
      <c r="E490" s="110"/>
      <c r="F490" s="111"/>
      <c r="G490" s="112"/>
      <c r="H490" s="113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108"/>
      <c r="AI490" s="108"/>
      <c r="AJ490" s="89"/>
      <c r="AK490" s="89"/>
      <c r="AL490" s="99"/>
      <c r="AM490" s="99"/>
      <c r="AN490" s="89"/>
      <c r="AO490" s="89"/>
      <c r="AP490" s="89"/>
      <c r="AQ490" s="99"/>
      <c r="AR490" s="382"/>
      <c r="AS490" s="382"/>
      <c r="AT490" s="382"/>
      <c r="AU490" s="396"/>
      <c r="AV490" s="89"/>
      <c r="AW490" s="89"/>
      <c r="AX490" s="89"/>
    </row>
    <row r="491" spans="1:50" ht="12.75" customHeight="1">
      <c r="A491" s="89"/>
      <c r="B491" s="89"/>
      <c r="C491" s="96"/>
      <c r="D491" s="190"/>
      <c r="E491" s="110"/>
      <c r="F491" s="111"/>
      <c r="G491" s="112"/>
      <c r="H491" s="113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108"/>
      <c r="AI491" s="108"/>
      <c r="AJ491" s="89"/>
      <c r="AK491" s="89"/>
      <c r="AL491" s="99"/>
      <c r="AM491" s="99"/>
      <c r="AN491" s="89"/>
      <c r="AO491" s="89"/>
      <c r="AP491" s="89"/>
      <c r="AQ491" s="99"/>
      <c r="AR491" s="382"/>
      <c r="AS491" s="382"/>
      <c r="AT491" s="382"/>
      <c r="AU491" s="396"/>
      <c r="AV491" s="89"/>
      <c r="AW491" s="89"/>
      <c r="AX491" s="89"/>
    </row>
    <row r="492" spans="1:50" ht="12.75" customHeight="1">
      <c r="A492" s="89"/>
      <c r="B492" s="89"/>
      <c r="C492" s="96"/>
      <c r="D492" s="190"/>
      <c r="E492" s="110"/>
      <c r="F492" s="111"/>
      <c r="G492" s="112"/>
      <c r="H492" s="113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108"/>
      <c r="AI492" s="108"/>
      <c r="AJ492" s="89"/>
      <c r="AK492" s="89"/>
      <c r="AL492" s="99"/>
      <c r="AM492" s="99"/>
      <c r="AN492" s="89"/>
      <c r="AO492" s="89"/>
      <c r="AP492" s="89"/>
      <c r="AQ492" s="99"/>
      <c r="AR492" s="382"/>
      <c r="AS492" s="382"/>
      <c r="AT492" s="382"/>
      <c r="AU492" s="396"/>
      <c r="AV492" s="89"/>
      <c r="AW492" s="89"/>
      <c r="AX492" s="89"/>
    </row>
    <row r="493" spans="1:50" ht="12.75" customHeight="1">
      <c r="A493" s="89"/>
      <c r="B493" s="89"/>
      <c r="C493" s="96"/>
      <c r="D493" s="190"/>
      <c r="E493" s="110"/>
      <c r="F493" s="111"/>
      <c r="G493" s="112"/>
      <c r="H493" s="113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108"/>
      <c r="AI493" s="108"/>
      <c r="AJ493" s="89"/>
      <c r="AK493" s="89"/>
      <c r="AL493" s="99"/>
      <c r="AM493" s="99"/>
      <c r="AN493" s="89"/>
      <c r="AO493" s="89"/>
      <c r="AP493" s="89"/>
      <c r="AQ493" s="99"/>
      <c r="AR493" s="382"/>
      <c r="AS493" s="382"/>
      <c r="AT493" s="382"/>
      <c r="AU493" s="396"/>
      <c r="AV493" s="89"/>
      <c r="AW493" s="89"/>
      <c r="AX493" s="89"/>
    </row>
    <row r="494" spans="1:50" ht="12.75" customHeight="1">
      <c r="A494" s="89"/>
      <c r="B494" s="89"/>
      <c r="C494" s="96"/>
      <c r="D494" s="190"/>
      <c r="E494" s="110"/>
      <c r="F494" s="111"/>
      <c r="G494" s="112"/>
      <c r="H494" s="113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108"/>
      <c r="AI494" s="108"/>
      <c r="AJ494" s="89"/>
      <c r="AK494" s="89"/>
      <c r="AL494" s="99"/>
      <c r="AM494" s="99"/>
      <c r="AN494" s="89"/>
      <c r="AO494" s="89"/>
      <c r="AP494" s="89"/>
      <c r="AQ494" s="99"/>
      <c r="AR494" s="382"/>
      <c r="AS494" s="382"/>
      <c r="AT494" s="382"/>
      <c r="AU494" s="396"/>
      <c r="AV494" s="89"/>
      <c r="AW494" s="89"/>
      <c r="AX494" s="89"/>
    </row>
    <row r="495" spans="1:50" ht="12.75" customHeight="1">
      <c r="A495" s="89"/>
      <c r="B495" s="89"/>
      <c r="C495" s="96"/>
      <c r="D495" s="190"/>
      <c r="E495" s="110"/>
      <c r="F495" s="111"/>
      <c r="G495" s="112"/>
      <c r="H495" s="113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108"/>
      <c r="AI495" s="108"/>
      <c r="AJ495" s="89"/>
      <c r="AK495" s="89"/>
      <c r="AL495" s="99"/>
      <c r="AM495" s="99"/>
      <c r="AN495" s="89"/>
      <c r="AO495" s="89"/>
      <c r="AP495" s="89"/>
      <c r="AQ495" s="99"/>
      <c r="AR495" s="382"/>
      <c r="AS495" s="382"/>
      <c r="AT495" s="382"/>
      <c r="AU495" s="396"/>
      <c r="AV495" s="89"/>
      <c r="AW495" s="89"/>
      <c r="AX495" s="89"/>
    </row>
    <row r="496" spans="1:50" ht="12.75" customHeight="1">
      <c r="A496" s="89"/>
      <c r="B496" s="89"/>
      <c r="C496" s="96"/>
      <c r="D496" s="190"/>
      <c r="E496" s="110"/>
      <c r="F496" s="111"/>
      <c r="G496" s="112"/>
      <c r="H496" s="113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108"/>
      <c r="AI496" s="108"/>
      <c r="AJ496" s="89"/>
      <c r="AK496" s="89"/>
      <c r="AL496" s="99"/>
      <c r="AM496" s="99"/>
      <c r="AN496" s="89"/>
      <c r="AO496" s="89"/>
      <c r="AP496" s="89"/>
      <c r="AQ496" s="99"/>
      <c r="AR496" s="382"/>
      <c r="AS496" s="382"/>
      <c r="AT496" s="382"/>
      <c r="AU496" s="396"/>
      <c r="AV496" s="89"/>
      <c r="AW496" s="89"/>
      <c r="AX496" s="89"/>
    </row>
    <row r="497" spans="1:50" ht="12.75" customHeight="1">
      <c r="A497" s="89"/>
      <c r="B497" s="89"/>
      <c r="C497" s="96"/>
      <c r="D497" s="190"/>
      <c r="E497" s="110"/>
      <c r="F497" s="111"/>
      <c r="G497" s="112"/>
      <c r="H497" s="113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108"/>
      <c r="AI497" s="108"/>
      <c r="AJ497" s="89"/>
      <c r="AK497" s="89"/>
      <c r="AL497" s="99"/>
      <c r="AM497" s="99"/>
      <c r="AN497" s="89"/>
      <c r="AO497" s="89"/>
      <c r="AP497" s="89"/>
      <c r="AQ497" s="99"/>
      <c r="AR497" s="382"/>
      <c r="AS497" s="382"/>
      <c r="AT497" s="382"/>
      <c r="AU497" s="396"/>
      <c r="AV497" s="89"/>
      <c r="AW497" s="89"/>
      <c r="AX497" s="89"/>
    </row>
    <row r="498" spans="1:50" ht="12.75" customHeight="1">
      <c r="A498" s="89"/>
      <c r="B498" s="89"/>
      <c r="C498" s="96"/>
      <c r="D498" s="190"/>
      <c r="E498" s="110"/>
      <c r="F498" s="111"/>
      <c r="G498" s="112"/>
      <c r="H498" s="113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108"/>
      <c r="AI498" s="108"/>
      <c r="AJ498" s="89"/>
      <c r="AK498" s="89"/>
      <c r="AL498" s="99"/>
      <c r="AM498" s="99"/>
      <c r="AN498" s="89"/>
      <c r="AO498" s="89"/>
      <c r="AP498" s="89"/>
      <c r="AQ498" s="99"/>
      <c r="AR498" s="382"/>
      <c r="AS498" s="382"/>
      <c r="AT498" s="382"/>
      <c r="AU498" s="396"/>
      <c r="AV498" s="89"/>
      <c r="AW498" s="89"/>
      <c r="AX498" s="89"/>
    </row>
    <row r="499" spans="1:50" ht="12.75" customHeight="1">
      <c r="A499" s="89"/>
      <c r="B499" s="89"/>
      <c r="C499" s="96"/>
      <c r="D499" s="190"/>
      <c r="E499" s="110"/>
      <c r="F499" s="111"/>
      <c r="G499" s="112"/>
      <c r="H499" s="113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108"/>
      <c r="AI499" s="108"/>
      <c r="AJ499" s="89"/>
      <c r="AK499" s="89"/>
      <c r="AL499" s="99"/>
      <c r="AM499" s="99"/>
      <c r="AN499" s="89"/>
      <c r="AO499" s="89"/>
      <c r="AP499" s="89"/>
      <c r="AQ499" s="99"/>
      <c r="AR499" s="382"/>
      <c r="AS499" s="382"/>
      <c r="AT499" s="382"/>
      <c r="AU499" s="396"/>
      <c r="AV499" s="89"/>
      <c r="AW499" s="89"/>
      <c r="AX499" s="89"/>
    </row>
    <row r="500" spans="1:50" ht="12.75" customHeight="1">
      <c r="A500" s="89"/>
      <c r="B500" s="89"/>
      <c r="C500" s="96"/>
      <c r="D500" s="190"/>
      <c r="E500" s="110"/>
      <c r="F500" s="111"/>
      <c r="G500" s="112"/>
      <c r="H500" s="113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108"/>
      <c r="AI500" s="108"/>
      <c r="AJ500" s="89"/>
      <c r="AK500" s="89"/>
      <c r="AL500" s="99"/>
      <c r="AM500" s="99"/>
      <c r="AN500" s="89"/>
      <c r="AO500" s="89"/>
      <c r="AP500" s="89"/>
      <c r="AQ500" s="99"/>
      <c r="AR500" s="382"/>
      <c r="AS500" s="382"/>
      <c r="AT500" s="382"/>
      <c r="AU500" s="396"/>
      <c r="AV500" s="89"/>
      <c r="AW500" s="89"/>
      <c r="AX500" s="89"/>
    </row>
    <row r="501" spans="1:50" ht="12.75" customHeight="1">
      <c r="A501" s="89"/>
      <c r="B501" s="89"/>
      <c r="C501" s="96"/>
      <c r="D501" s="190"/>
      <c r="E501" s="110"/>
      <c r="F501" s="111"/>
      <c r="G501" s="112"/>
      <c r="H501" s="113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108"/>
      <c r="AI501" s="108"/>
      <c r="AJ501" s="89"/>
      <c r="AK501" s="89"/>
      <c r="AL501" s="99"/>
      <c r="AM501" s="99"/>
      <c r="AN501" s="89"/>
      <c r="AO501" s="89"/>
      <c r="AP501" s="89"/>
      <c r="AQ501" s="99"/>
      <c r="AR501" s="382"/>
      <c r="AS501" s="382"/>
      <c r="AT501" s="382"/>
      <c r="AU501" s="396"/>
      <c r="AV501" s="89"/>
      <c r="AW501" s="89"/>
      <c r="AX501" s="89"/>
    </row>
    <row r="502" spans="1:50" ht="12.75" customHeight="1">
      <c r="A502" s="89"/>
      <c r="B502" s="89"/>
      <c r="C502" s="96"/>
      <c r="D502" s="190"/>
      <c r="E502" s="110"/>
      <c r="F502" s="111"/>
      <c r="G502" s="112"/>
      <c r="H502" s="113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108"/>
      <c r="AI502" s="108"/>
      <c r="AJ502" s="89"/>
      <c r="AK502" s="89"/>
      <c r="AL502" s="99"/>
      <c r="AM502" s="99"/>
      <c r="AN502" s="89"/>
      <c r="AO502" s="89"/>
      <c r="AP502" s="89"/>
      <c r="AQ502" s="99"/>
      <c r="AR502" s="382"/>
      <c r="AS502" s="382"/>
      <c r="AT502" s="382"/>
      <c r="AU502" s="396"/>
      <c r="AV502" s="89"/>
      <c r="AW502" s="89"/>
      <c r="AX502" s="89"/>
    </row>
    <row r="503" spans="1:50" ht="12.75" customHeight="1">
      <c r="A503" s="89"/>
      <c r="B503" s="89"/>
      <c r="C503" s="96"/>
      <c r="D503" s="190"/>
      <c r="E503" s="110"/>
      <c r="F503" s="111"/>
      <c r="G503" s="112"/>
      <c r="H503" s="113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108"/>
      <c r="AI503" s="108"/>
      <c r="AJ503" s="89"/>
      <c r="AK503" s="89"/>
      <c r="AL503" s="99"/>
      <c r="AM503" s="99"/>
      <c r="AN503" s="89"/>
      <c r="AO503" s="89"/>
      <c r="AP503" s="89"/>
      <c r="AQ503" s="99"/>
      <c r="AR503" s="382"/>
      <c r="AS503" s="382"/>
      <c r="AT503" s="382"/>
      <c r="AU503" s="396"/>
      <c r="AV503" s="89"/>
      <c r="AW503" s="89"/>
      <c r="AX503" s="89"/>
    </row>
    <row r="504" spans="1:50" ht="12.75" customHeight="1">
      <c r="A504" s="89"/>
      <c r="B504" s="89"/>
      <c r="C504" s="96"/>
      <c r="D504" s="190"/>
      <c r="E504" s="110"/>
      <c r="F504" s="111"/>
      <c r="G504" s="112"/>
      <c r="H504" s="113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108"/>
      <c r="AI504" s="108"/>
      <c r="AJ504" s="89"/>
      <c r="AK504" s="89"/>
      <c r="AL504" s="99"/>
      <c r="AM504" s="99"/>
      <c r="AN504" s="89"/>
      <c r="AO504" s="89"/>
      <c r="AP504" s="89"/>
      <c r="AQ504" s="99"/>
      <c r="AR504" s="382"/>
      <c r="AS504" s="382"/>
      <c r="AT504" s="382"/>
      <c r="AU504" s="396"/>
      <c r="AV504" s="89"/>
      <c r="AW504" s="89"/>
      <c r="AX504" s="89"/>
    </row>
    <row r="505" spans="1:50" ht="12.75" customHeight="1">
      <c r="A505" s="89"/>
      <c r="B505" s="89"/>
      <c r="C505" s="96"/>
      <c r="D505" s="190"/>
      <c r="E505" s="110"/>
      <c r="F505" s="111"/>
      <c r="G505" s="112"/>
      <c r="H505" s="113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108"/>
      <c r="AI505" s="108"/>
      <c r="AJ505" s="89"/>
      <c r="AK505" s="89"/>
      <c r="AL505" s="99"/>
      <c r="AM505" s="99"/>
      <c r="AN505" s="89"/>
      <c r="AO505" s="89"/>
      <c r="AP505" s="89"/>
      <c r="AQ505" s="99"/>
      <c r="AR505" s="382"/>
      <c r="AS505" s="382"/>
      <c r="AT505" s="382"/>
      <c r="AU505" s="396"/>
      <c r="AV505" s="89"/>
      <c r="AW505" s="89"/>
      <c r="AX505" s="89"/>
    </row>
    <row r="506" spans="1:50" ht="12.75" customHeight="1">
      <c r="A506" s="89"/>
      <c r="B506" s="89"/>
      <c r="C506" s="96"/>
      <c r="D506" s="190"/>
      <c r="E506" s="110"/>
      <c r="F506" s="111"/>
      <c r="G506" s="112"/>
      <c r="H506" s="113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108"/>
      <c r="AI506" s="108"/>
      <c r="AJ506" s="89"/>
      <c r="AK506" s="89"/>
      <c r="AL506" s="99"/>
      <c r="AM506" s="99"/>
      <c r="AN506" s="89"/>
      <c r="AO506" s="89"/>
      <c r="AP506" s="89"/>
      <c r="AQ506" s="99"/>
      <c r="AR506" s="382"/>
      <c r="AS506" s="382"/>
      <c r="AT506" s="382"/>
      <c r="AU506" s="396"/>
      <c r="AV506" s="89"/>
      <c r="AW506" s="89"/>
      <c r="AX506" s="89"/>
    </row>
    <row r="507" spans="1:50" ht="12.75" customHeight="1">
      <c r="A507" s="89"/>
      <c r="B507" s="89"/>
      <c r="C507" s="96"/>
      <c r="D507" s="190"/>
      <c r="E507" s="110"/>
      <c r="F507" s="111"/>
      <c r="G507" s="112"/>
      <c r="H507" s="113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108"/>
      <c r="AI507" s="108"/>
      <c r="AJ507" s="89"/>
      <c r="AK507" s="89"/>
      <c r="AL507" s="99"/>
      <c r="AM507" s="99"/>
      <c r="AN507" s="89"/>
      <c r="AO507" s="89"/>
      <c r="AP507" s="89"/>
      <c r="AQ507" s="99"/>
      <c r="AR507" s="382"/>
      <c r="AS507" s="382"/>
      <c r="AT507" s="382"/>
      <c r="AU507" s="396"/>
      <c r="AV507" s="89"/>
      <c r="AW507" s="89"/>
      <c r="AX507" s="89"/>
    </row>
    <row r="508" spans="1:50" ht="12.75" customHeight="1">
      <c r="A508" s="89"/>
      <c r="B508" s="89"/>
      <c r="C508" s="96"/>
      <c r="D508" s="190"/>
      <c r="E508" s="110"/>
      <c r="F508" s="111"/>
      <c r="G508" s="112"/>
      <c r="H508" s="113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108"/>
      <c r="AI508" s="108"/>
      <c r="AJ508" s="89"/>
      <c r="AK508" s="89"/>
      <c r="AL508" s="99"/>
      <c r="AM508" s="99"/>
      <c r="AN508" s="89"/>
      <c r="AO508" s="89"/>
      <c r="AP508" s="89"/>
      <c r="AQ508" s="99"/>
      <c r="AR508" s="382"/>
      <c r="AS508" s="382"/>
      <c r="AT508" s="382"/>
      <c r="AU508" s="396"/>
      <c r="AV508" s="89"/>
      <c r="AW508" s="89"/>
      <c r="AX508" s="89"/>
    </row>
    <row r="509" spans="1:50" ht="12.75" customHeight="1">
      <c r="A509" s="89"/>
      <c r="B509" s="89"/>
      <c r="C509" s="96"/>
      <c r="D509" s="190"/>
      <c r="E509" s="110"/>
      <c r="F509" s="111"/>
      <c r="G509" s="112"/>
      <c r="H509" s="113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108"/>
      <c r="AI509" s="108"/>
      <c r="AJ509" s="89"/>
      <c r="AK509" s="89"/>
      <c r="AL509" s="99"/>
      <c r="AM509" s="99"/>
      <c r="AN509" s="89"/>
      <c r="AO509" s="89"/>
      <c r="AP509" s="89"/>
      <c r="AQ509" s="99"/>
      <c r="AR509" s="382"/>
      <c r="AS509" s="382"/>
      <c r="AT509" s="382"/>
      <c r="AU509" s="396"/>
      <c r="AV509" s="89"/>
      <c r="AW509" s="89"/>
      <c r="AX509" s="89"/>
    </row>
    <row r="510" spans="1:50" ht="12.75" customHeight="1">
      <c r="A510" s="89"/>
      <c r="B510" s="89"/>
      <c r="C510" s="96"/>
      <c r="D510" s="190"/>
      <c r="E510" s="110"/>
      <c r="F510" s="111"/>
      <c r="G510" s="112"/>
      <c r="H510" s="113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108"/>
      <c r="AI510" s="108"/>
      <c r="AJ510" s="89"/>
      <c r="AK510" s="89"/>
      <c r="AL510" s="99"/>
      <c r="AM510" s="99"/>
      <c r="AN510" s="89"/>
      <c r="AO510" s="89"/>
      <c r="AP510" s="89"/>
      <c r="AQ510" s="99"/>
      <c r="AR510" s="382"/>
      <c r="AS510" s="382"/>
      <c r="AT510" s="382"/>
      <c r="AU510" s="396"/>
      <c r="AV510" s="89"/>
      <c r="AW510" s="89"/>
      <c r="AX510" s="89"/>
    </row>
    <row r="511" spans="1:50" ht="12.75" customHeight="1">
      <c r="A511" s="89"/>
      <c r="B511" s="89"/>
      <c r="C511" s="96"/>
      <c r="D511" s="190"/>
      <c r="E511" s="110"/>
      <c r="F511" s="111"/>
      <c r="G511" s="112"/>
      <c r="H511" s="113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108"/>
      <c r="AI511" s="108"/>
      <c r="AJ511" s="89"/>
      <c r="AK511" s="89"/>
      <c r="AL511" s="99"/>
      <c r="AM511" s="99"/>
      <c r="AN511" s="89"/>
      <c r="AO511" s="89"/>
      <c r="AP511" s="89"/>
      <c r="AQ511" s="99"/>
      <c r="AR511" s="382"/>
      <c r="AS511" s="382"/>
      <c r="AT511" s="382"/>
      <c r="AU511" s="396"/>
      <c r="AV511" s="89"/>
      <c r="AW511" s="89"/>
      <c r="AX511" s="89"/>
    </row>
    <row r="512" spans="1:50" ht="12.75" customHeight="1">
      <c r="A512" s="89"/>
      <c r="B512" s="89"/>
      <c r="C512" s="96"/>
      <c r="D512" s="190"/>
      <c r="E512" s="110"/>
      <c r="F512" s="111"/>
      <c r="G512" s="112"/>
      <c r="H512" s="113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108"/>
      <c r="AI512" s="108"/>
      <c r="AJ512" s="89"/>
      <c r="AK512" s="89"/>
      <c r="AL512" s="99"/>
      <c r="AM512" s="99"/>
      <c r="AN512" s="89"/>
      <c r="AO512" s="89"/>
      <c r="AP512" s="89"/>
      <c r="AQ512" s="99"/>
      <c r="AR512" s="382"/>
      <c r="AS512" s="382"/>
      <c r="AT512" s="382"/>
      <c r="AU512" s="396"/>
      <c r="AV512" s="89"/>
      <c r="AW512" s="89"/>
      <c r="AX512" s="89"/>
    </row>
    <row r="513" spans="1:50" ht="12.75" customHeight="1">
      <c r="A513" s="89"/>
      <c r="B513" s="89"/>
      <c r="C513" s="96"/>
      <c r="D513" s="190"/>
      <c r="E513" s="110"/>
      <c r="F513" s="111"/>
      <c r="G513" s="112"/>
      <c r="H513" s="113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108"/>
      <c r="AI513" s="108"/>
      <c r="AJ513" s="89"/>
      <c r="AK513" s="89"/>
      <c r="AL513" s="99"/>
      <c r="AM513" s="99"/>
      <c r="AN513" s="89"/>
      <c r="AO513" s="89"/>
      <c r="AP513" s="89"/>
      <c r="AQ513" s="99"/>
      <c r="AR513" s="382"/>
      <c r="AS513" s="382"/>
      <c r="AT513" s="382"/>
      <c r="AU513" s="396"/>
      <c r="AV513" s="89"/>
      <c r="AW513" s="89"/>
      <c r="AX513" s="89"/>
    </row>
    <row r="514" spans="1:50" ht="12.75" customHeight="1">
      <c r="A514" s="89"/>
      <c r="B514" s="89"/>
      <c r="C514" s="96"/>
      <c r="D514" s="190"/>
      <c r="E514" s="110"/>
      <c r="F514" s="111"/>
      <c r="G514" s="112"/>
      <c r="H514" s="113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108"/>
      <c r="AI514" s="108"/>
      <c r="AJ514" s="89"/>
      <c r="AK514" s="89"/>
      <c r="AL514" s="99"/>
      <c r="AM514" s="99"/>
      <c r="AN514" s="89"/>
      <c r="AO514" s="89"/>
      <c r="AP514" s="89"/>
      <c r="AQ514" s="99"/>
      <c r="AR514" s="382"/>
      <c r="AS514" s="382"/>
      <c r="AT514" s="382"/>
      <c r="AU514" s="396"/>
      <c r="AV514" s="89"/>
      <c r="AW514" s="89"/>
      <c r="AX514" s="89"/>
    </row>
    <row r="515" spans="1:50" ht="12.75" customHeight="1">
      <c r="A515" s="89"/>
      <c r="B515" s="89"/>
      <c r="C515" s="96"/>
      <c r="D515" s="190"/>
      <c r="E515" s="110"/>
      <c r="F515" s="111"/>
      <c r="G515" s="112"/>
      <c r="H515" s="113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108"/>
      <c r="AI515" s="108"/>
      <c r="AJ515" s="89"/>
      <c r="AK515" s="89"/>
      <c r="AL515" s="99"/>
      <c r="AM515" s="99"/>
      <c r="AN515" s="89"/>
      <c r="AO515" s="89"/>
      <c r="AP515" s="89"/>
      <c r="AQ515" s="99"/>
      <c r="AR515" s="382"/>
      <c r="AS515" s="382"/>
      <c r="AT515" s="382"/>
      <c r="AU515" s="396"/>
      <c r="AV515" s="89"/>
      <c r="AW515" s="89"/>
      <c r="AX515" s="89"/>
    </row>
    <row r="516" spans="1:50" ht="12.75" customHeight="1">
      <c r="A516" s="89"/>
      <c r="B516" s="89"/>
      <c r="C516" s="96"/>
      <c r="D516" s="190"/>
      <c r="E516" s="110"/>
      <c r="F516" s="111"/>
      <c r="G516" s="112"/>
      <c r="H516" s="113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108"/>
      <c r="AI516" s="108"/>
      <c r="AJ516" s="89"/>
      <c r="AK516" s="89"/>
      <c r="AL516" s="99"/>
      <c r="AM516" s="99"/>
      <c r="AN516" s="89"/>
      <c r="AO516" s="89"/>
      <c r="AP516" s="89"/>
      <c r="AQ516" s="99"/>
      <c r="AR516" s="382"/>
      <c r="AS516" s="382"/>
      <c r="AT516" s="382"/>
      <c r="AU516" s="396"/>
      <c r="AV516" s="89"/>
      <c r="AW516" s="89"/>
      <c r="AX516" s="89"/>
    </row>
    <row r="517" spans="1:50" ht="12.75" customHeight="1">
      <c r="A517" s="89"/>
      <c r="B517" s="89"/>
      <c r="C517" s="96"/>
      <c r="D517" s="190"/>
      <c r="E517" s="110"/>
      <c r="F517" s="111"/>
      <c r="G517" s="112"/>
      <c r="H517" s="113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108"/>
      <c r="AI517" s="108"/>
      <c r="AJ517" s="89"/>
      <c r="AK517" s="89"/>
      <c r="AL517" s="99"/>
      <c r="AM517" s="99"/>
      <c r="AN517" s="89"/>
      <c r="AO517" s="89"/>
      <c r="AP517" s="89"/>
      <c r="AQ517" s="99"/>
      <c r="AR517" s="382"/>
      <c r="AS517" s="382"/>
      <c r="AT517" s="382"/>
      <c r="AU517" s="396"/>
      <c r="AV517" s="89"/>
      <c r="AW517" s="89"/>
      <c r="AX517" s="89"/>
    </row>
    <row r="518" spans="1:50" ht="12.75" customHeight="1">
      <c r="A518" s="89"/>
      <c r="B518" s="89"/>
      <c r="C518" s="96"/>
      <c r="D518" s="190"/>
      <c r="E518" s="110"/>
      <c r="F518" s="111"/>
      <c r="G518" s="112"/>
      <c r="H518" s="113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108"/>
      <c r="AI518" s="108"/>
      <c r="AJ518" s="89"/>
      <c r="AK518" s="89"/>
      <c r="AL518" s="99"/>
      <c r="AM518" s="99"/>
      <c r="AN518" s="89"/>
      <c r="AO518" s="89"/>
      <c r="AP518" s="89"/>
      <c r="AQ518" s="99"/>
      <c r="AR518" s="382"/>
      <c r="AS518" s="382"/>
      <c r="AT518" s="382"/>
      <c r="AU518" s="396"/>
      <c r="AV518" s="89"/>
      <c r="AW518" s="89"/>
      <c r="AX518" s="89"/>
    </row>
    <row r="519" spans="1:50" ht="12.75" customHeight="1">
      <c r="A519" s="89"/>
      <c r="B519" s="89"/>
      <c r="C519" s="96"/>
      <c r="D519" s="190"/>
      <c r="E519" s="110"/>
      <c r="F519" s="111"/>
      <c r="G519" s="112"/>
      <c r="H519" s="113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108"/>
      <c r="AI519" s="108"/>
      <c r="AJ519" s="89"/>
      <c r="AK519" s="89"/>
      <c r="AL519" s="99"/>
      <c r="AM519" s="99"/>
      <c r="AN519" s="89"/>
      <c r="AO519" s="89"/>
      <c r="AP519" s="89"/>
      <c r="AQ519" s="99"/>
      <c r="AR519" s="382"/>
      <c r="AS519" s="382"/>
      <c r="AT519" s="382"/>
      <c r="AU519" s="396"/>
      <c r="AV519" s="89"/>
      <c r="AW519" s="89"/>
      <c r="AX519" s="89"/>
    </row>
    <row r="520" spans="1:50" ht="12.75" customHeight="1">
      <c r="A520" s="89"/>
      <c r="B520" s="89"/>
      <c r="C520" s="96"/>
      <c r="D520" s="190"/>
      <c r="E520" s="110"/>
      <c r="F520" s="111"/>
      <c r="G520" s="112"/>
      <c r="H520" s="113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108"/>
      <c r="AI520" s="108"/>
      <c r="AJ520" s="89"/>
      <c r="AK520" s="89"/>
      <c r="AL520" s="99"/>
      <c r="AM520" s="99"/>
      <c r="AN520" s="89"/>
      <c r="AO520" s="89"/>
      <c r="AP520" s="89"/>
      <c r="AQ520" s="99"/>
      <c r="AR520" s="382"/>
      <c r="AS520" s="382"/>
      <c r="AT520" s="382"/>
      <c r="AU520" s="396"/>
      <c r="AV520" s="89"/>
      <c r="AW520" s="89"/>
      <c r="AX520" s="89"/>
    </row>
    <row r="521" spans="1:50" ht="12.75" customHeight="1">
      <c r="A521" s="89"/>
      <c r="B521" s="89"/>
      <c r="C521" s="96"/>
      <c r="D521" s="190"/>
      <c r="E521" s="110"/>
      <c r="F521" s="111"/>
      <c r="G521" s="112"/>
      <c r="H521" s="113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108"/>
      <c r="AI521" s="108"/>
      <c r="AJ521" s="89"/>
      <c r="AK521" s="89"/>
      <c r="AL521" s="99"/>
      <c r="AM521" s="99"/>
      <c r="AN521" s="89"/>
      <c r="AO521" s="89"/>
      <c r="AP521" s="89"/>
      <c r="AQ521" s="99"/>
      <c r="AR521" s="382"/>
      <c r="AS521" s="382"/>
      <c r="AT521" s="382"/>
      <c r="AU521" s="396"/>
      <c r="AV521" s="89"/>
      <c r="AW521" s="89"/>
      <c r="AX521" s="89"/>
    </row>
    <row r="522" spans="1:50" ht="12.75" customHeight="1">
      <c r="A522" s="89"/>
      <c r="B522" s="89"/>
      <c r="C522" s="96"/>
      <c r="D522" s="190"/>
      <c r="E522" s="110"/>
      <c r="F522" s="111"/>
      <c r="G522" s="112"/>
      <c r="H522" s="113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108"/>
      <c r="AI522" s="108"/>
      <c r="AJ522" s="89"/>
      <c r="AK522" s="89"/>
      <c r="AL522" s="99"/>
      <c r="AM522" s="99"/>
      <c r="AN522" s="89"/>
      <c r="AO522" s="89"/>
      <c r="AP522" s="89"/>
      <c r="AQ522" s="99"/>
      <c r="AR522" s="382"/>
      <c r="AS522" s="382"/>
      <c r="AT522" s="382"/>
      <c r="AU522" s="396"/>
      <c r="AV522" s="89"/>
      <c r="AW522" s="89"/>
      <c r="AX522" s="89"/>
    </row>
    <row r="523" spans="1:50" ht="12.75" customHeight="1">
      <c r="A523" s="89"/>
      <c r="B523" s="89"/>
      <c r="C523" s="96"/>
      <c r="D523" s="190"/>
      <c r="E523" s="110"/>
      <c r="F523" s="111"/>
      <c r="G523" s="112"/>
      <c r="H523" s="113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108"/>
      <c r="AI523" s="108"/>
      <c r="AJ523" s="89"/>
      <c r="AK523" s="89"/>
      <c r="AL523" s="99"/>
      <c r="AM523" s="99"/>
      <c r="AN523" s="89"/>
      <c r="AO523" s="89"/>
      <c r="AP523" s="89"/>
      <c r="AQ523" s="99"/>
      <c r="AR523" s="382"/>
      <c r="AS523" s="382"/>
      <c r="AT523" s="382"/>
      <c r="AU523" s="396"/>
      <c r="AV523" s="89"/>
      <c r="AW523" s="89"/>
      <c r="AX523" s="89"/>
    </row>
    <row r="524" spans="1:50" ht="12.75" customHeight="1">
      <c r="A524" s="89"/>
      <c r="B524" s="89"/>
      <c r="C524" s="96"/>
      <c r="D524" s="190"/>
      <c r="E524" s="110"/>
      <c r="F524" s="111"/>
      <c r="G524" s="112"/>
      <c r="H524" s="113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108"/>
      <c r="AI524" s="108"/>
      <c r="AJ524" s="89"/>
      <c r="AK524" s="89"/>
      <c r="AL524" s="99"/>
      <c r="AM524" s="99"/>
      <c r="AN524" s="89"/>
      <c r="AO524" s="89"/>
      <c r="AP524" s="89"/>
      <c r="AQ524" s="99"/>
      <c r="AR524" s="382"/>
      <c r="AS524" s="382"/>
      <c r="AT524" s="382"/>
      <c r="AU524" s="396"/>
      <c r="AV524" s="89"/>
      <c r="AW524" s="89"/>
      <c r="AX524" s="89"/>
    </row>
    <row r="525" spans="1:50" ht="12.75" customHeight="1">
      <c r="A525" s="89"/>
      <c r="B525" s="89"/>
      <c r="C525" s="96"/>
      <c r="D525" s="190"/>
      <c r="E525" s="110"/>
      <c r="F525" s="111"/>
      <c r="G525" s="112"/>
      <c r="H525" s="113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108"/>
      <c r="AI525" s="108"/>
      <c r="AJ525" s="89"/>
      <c r="AK525" s="89"/>
      <c r="AL525" s="99"/>
      <c r="AM525" s="99"/>
      <c r="AN525" s="89"/>
      <c r="AO525" s="89"/>
      <c r="AP525" s="89"/>
      <c r="AQ525" s="99"/>
      <c r="AR525" s="382"/>
      <c r="AS525" s="382"/>
      <c r="AT525" s="382"/>
      <c r="AU525" s="396"/>
      <c r="AV525" s="89"/>
      <c r="AW525" s="89"/>
      <c r="AX525" s="89"/>
    </row>
    <row r="526" spans="1:50" ht="12.75" customHeight="1">
      <c r="A526" s="89"/>
      <c r="B526" s="89"/>
      <c r="C526" s="96"/>
      <c r="D526" s="190"/>
      <c r="E526" s="110"/>
      <c r="F526" s="111"/>
      <c r="G526" s="112"/>
      <c r="H526" s="113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108"/>
      <c r="AI526" s="108"/>
      <c r="AJ526" s="89"/>
      <c r="AK526" s="89"/>
      <c r="AL526" s="99"/>
      <c r="AM526" s="99"/>
      <c r="AN526" s="89"/>
      <c r="AO526" s="89"/>
      <c r="AP526" s="89"/>
      <c r="AQ526" s="99"/>
      <c r="AR526" s="382"/>
      <c r="AS526" s="382"/>
      <c r="AT526" s="382"/>
      <c r="AU526" s="396"/>
      <c r="AV526" s="89"/>
      <c r="AW526" s="89"/>
      <c r="AX526" s="89"/>
    </row>
    <row r="527" spans="1:50" ht="12.75" customHeight="1">
      <c r="A527" s="89"/>
      <c r="B527" s="89"/>
      <c r="C527" s="96"/>
      <c r="D527" s="190"/>
      <c r="E527" s="110"/>
      <c r="F527" s="111"/>
      <c r="G527" s="112"/>
      <c r="H527" s="113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108"/>
      <c r="AI527" s="108"/>
      <c r="AJ527" s="89"/>
      <c r="AK527" s="89"/>
      <c r="AL527" s="99"/>
      <c r="AM527" s="99"/>
      <c r="AN527" s="89"/>
      <c r="AO527" s="89"/>
      <c r="AP527" s="89"/>
      <c r="AQ527" s="99"/>
      <c r="AR527" s="382"/>
      <c r="AS527" s="382"/>
      <c r="AT527" s="382"/>
      <c r="AU527" s="396"/>
      <c r="AV527" s="89"/>
      <c r="AW527" s="89"/>
      <c r="AX527" s="89"/>
    </row>
    <row r="528" spans="1:50" ht="12.75" customHeight="1">
      <c r="A528" s="89"/>
      <c r="B528" s="89"/>
      <c r="C528" s="96"/>
      <c r="D528" s="190"/>
      <c r="E528" s="110"/>
      <c r="F528" s="111"/>
      <c r="G528" s="112"/>
      <c r="H528" s="113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108"/>
      <c r="AI528" s="108"/>
      <c r="AJ528" s="89"/>
      <c r="AK528" s="89"/>
      <c r="AL528" s="99"/>
      <c r="AM528" s="99"/>
      <c r="AN528" s="89"/>
      <c r="AO528" s="89"/>
      <c r="AP528" s="89"/>
      <c r="AQ528" s="99"/>
      <c r="AR528" s="382"/>
      <c r="AS528" s="382"/>
      <c r="AT528" s="382"/>
      <c r="AU528" s="396"/>
      <c r="AV528" s="89"/>
      <c r="AW528" s="89"/>
      <c r="AX528" s="89"/>
    </row>
    <row r="529" spans="1:50" ht="12.75" customHeight="1">
      <c r="A529" s="89"/>
      <c r="B529" s="89"/>
      <c r="C529" s="96"/>
      <c r="D529" s="190"/>
      <c r="E529" s="110"/>
      <c r="F529" s="111"/>
      <c r="G529" s="112"/>
      <c r="H529" s="113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108"/>
      <c r="AI529" s="108"/>
      <c r="AJ529" s="89"/>
      <c r="AK529" s="89"/>
      <c r="AL529" s="99"/>
      <c r="AM529" s="99"/>
      <c r="AN529" s="89"/>
      <c r="AO529" s="89"/>
      <c r="AP529" s="89"/>
      <c r="AQ529" s="99"/>
      <c r="AR529" s="382"/>
      <c r="AS529" s="382"/>
      <c r="AT529" s="382"/>
      <c r="AU529" s="396"/>
      <c r="AV529" s="89"/>
      <c r="AW529" s="89"/>
      <c r="AX529" s="89"/>
    </row>
    <row r="530" spans="1:50" ht="12.75" customHeight="1">
      <c r="A530" s="89"/>
      <c r="B530" s="89"/>
      <c r="C530" s="96"/>
      <c r="D530" s="190"/>
      <c r="E530" s="110"/>
      <c r="F530" s="111"/>
      <c r="G530" s="112"/>
      <c r="H530" s="113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108"/>
      <c r="AI530" s="108"/>
      <c r="AJ530" s="89"/>
      <c r="AK530" s="89"/>
      <c r="AL530" s="99"/>
      <c r="AM530" s="99"/>
      <c r="AN530" s="89"/>
      <c r="AO530" s="89"/>
      <c r="AP530" s="89"/>
      <c r="AQ530" s="99"/>
      <c r="AR530" s="382"/>
      <c r="AS530" s="382"/>
      <c r="AT530" s="382"/>
      <c r="AU530" s="396"/>
      <c r="AV530" s="89"/>
      <c r="AW530" s="89"/>
      <c r="AX530" s="89"/>
    </row>
    <row r="531" spans="1:50" ht="12.75" customHeight="1">
      <c r="A531" s="89"/>
      <c r="B531" s="89"/>
      <c r="C531" s="96"/>
      <c r="D531" s="190"/>
      <c r="E531" s="110"/>
      <c r="F531" s="111"/>
      <c r="G531" s="112"/>
      <c r="H531" s="113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108"/>
      <c r="AI531" s="108"/>
      <c r="AJ531" s="89"/>
      <c r="AK531" s="89"/>
      <c r="AL531" s="99"/>
      <c r="AM531" s="99"/>
      <c r="AN531" s="89"/>
      <c r="AO531" s="89"/>
      <c r="AP531" s="89"/>
      <c r="AQ531" s="99"/>
      <c r="AR531" s="382"/>
      <c r="AS531" s="382"/>
      <c r="AT531" s="382"/>
      <c r="AU531" s="396"/>
      <c r="AV531" s="89"/>
      <c r="AW531" s="89"/>
      <c r="AX531" s="89"/>
    </row>
    <row r="532" spans="1:50" ht="12.75" customHeight="1">
      <c r="A532" s="89"/>
      <c r="B532" s="89"/>
      <c r="C532" s="96"/>
      <c r="D532" s="190"/>
      <c r="E532" s="110"/>
      <c r="F532" s="111"/>
      <c r="G532" s="112"/>
      <c r="H532" s="113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108"/>
      <c r="AI532" s="108"/>
      <c r="AJ532" s="89"/>
      <c r="AK532" s="89"/>
      <c r="AL532" s="99"/>
      <c r="AM532" s="99"/>
      <c r="AN532" s="89"/>
      <c r="AO532" s="89"/>
      <c r="AP532" s="89"/>
      <c r="AQ532" s="99"/>
      <c r="AR532" s="382"/>
      <c r="AS532" s="382"/>
      <c r="AT532" s="382"/>
      <c r="AU532" s="396"/>
      <c r="AV532" s="89"/>
      <c r="AW532" s="89"/>
      <c r="AX532" s="89"/>
    </row>
    <row r="533" spans="1:50" ht="12.75" customHeight="1">
      <c r="A533" s="89"/>
      <c r="B533" s="89"/>
      <c r="C533" s="96"/>
      <c r="D533" s="190"/>
      <c r="E533" s="110"/>
      <c r="F533" s="111"/>
      <c r="G533" s="112"/>
      <c r="H533" s="113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108"/>
      <c r="AI533" s="108"/>
      <c r="AJ533" s="89"/>
      <c r="AK533" s="89"/>
      <c r="AL533" s="99"/>
      <c r="AM533" s="99"/>
      <c r="AN533" s="89"/>
      <c r="AO533" s="89"/>
      <c r="AP533" s="89"/>
      <c r="AQ533" s="99"/>
      <c r="AR533" s="382"/>
      <c r="AS533" s="382"/>
      <c r="AT533" s="382"/>
      <c r="AU533" s="396"/>
      <c r="AV533" s="89"/>
      <c r="AW533" s="89"/>
      <c r="AX533" s="89"/>
    </row>
    <row r="534" spans="1:50" ht="12.75" customHeight="1">
      <c r="A534" s="89"/>
      <c r="B534" s="89"/>
      <c r="C534" s="96"/>
      <c r="D534" s="190"/>
      <c r="E534" s="110"/>
      <c r="F534" s="111"/>
      <c r="G534" s="112"/>
      <c r="H534" s="113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108"/>
      <c r="AI534" s="108"/>
      <c r="AJ534" s="89"/>
      <c r="AK534" s="89"/>
      <c r="AL534" s="99"/>
      <c r="AM534" s="99"/>
      <c r="AN534" s="89"/>
      <c r="AO534" s="89"/>
      <c r="AP534" s="89"/>
      <c r="AQ534" s="99"/>
      <c r="AR534" s="382"/>
      <c r="AS534" s="382"/>
      <c r="AT534" s="382"/>
      <c r="AU534" s="396"/>
      <c r="AV534" s="89"/>
      <c r="AW534" s="89"/>
      <c r="AX534" s="89"/>
    </row>
    <row r="535" spans="1:50" ht="12.75" customHeight="1">
      <c r="A535" s="89"/>
      <c r="B535" s="89"/>
      <c r="C535" s="96"/>
      <c r="D535" s="190"/>
      <c r="E535" s="110"/>
      <c r="F535" s="111"/>
      <c r="G535" s="112"/>
      <c r="H535" s="113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108"/>
      <c r="AI535" s="108"/>
      <c r="AJ535" s="89"/>
      <c r="AK535" s="89"/>
      <c r="AL535" s="99"/>
      <c r="AM535" s="99"/>
      <c r="AN535" s="89"/>
      <c r="AO535" s="89"/>
      <c r="AP535" s="89"/>
      <c r="AQ535" s="99"/>
      <c r="AR535" s="382"/>
      <c r="AS535" s="382"/>
      <c r="AT535" s="382"/>
      <c r="AU535" s="396"/>
      <c r="AV535" s="89"/>
      <c r="AW535" s="89"/>
      <c r="AX535" s="89"/>
    </row>
    <row r="536" spans="1:50" ht="12.75" customHeight="1">
      <c r="A536" s="89"/>
      <c r="B536" s="89"/>
      <c r="C536" s="96"/>
      <c r="D536" s="190"/>
      <c r="E536" s="110"/>
      <c r="F536" s="111"/>
      <c r="G536" s="112"/>
      <c r="H536" s="113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108"/>
      <c r="AI536" s="108"/>
      <c r="AJ536" s="89"/>
      <c r="AK536" s="89"/>
      <c r="AL536" s="99"/>
      <c r="AM536" s="99"/>
      <c r="AN536" s="89"/>
      <c r="AO536" s="89"/>
      <c r="AP536" s="89"/>
      <c r="AQ536" s="99"/>
      <c r="AR536" s="382"/>
      <c r="AS536" s="382"/>
      <c r="AT536" s="382"/>
      <c r="AU536" s="396"/>
      <c r="AV536" s="89"/>
      <c r="AW536" s="89"/>
      <c r="AX536" s="89"/>
    </row>
    <row r="537" spans="1:50" ht="12.75" customHeight="1">
      <c r="A537" s="89"/>
      <c r="B537" s="89"/>
      <c r="C537" s="96"/>
      <c r="D537" s="190"/>
      <c r="E537" s="110"/>
      <c r="F537" s="111"/>
      <c r="G537" s="112"/>
      <c r="H537" s="113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108"/>
      <c r="AI537" s="108"/>
      <c r="AJ537" s="89"/>
      <c r="AK537" s="89"/>
      <c r="AL537" s="99"/>
      <c r="AM537" s="99"/>
      <c r="AN537" s="89"/>
      <c r="AO537" s="89"/>
      <c r="AP537" s="89"/>
      <c r="AQ537" s="99"/>
      <c r="AR537" s="382"/>
      <c r="AS537" s="382"/>
      <c r="AT537" s="382"/>
      <c r="AU537" s="396"/>
      <c r="AV537" s="89"/>
      <c r="AW537" s="89"/>
      <c r="AX537" s="89"/>
    </row>
    <row r="538" spans="1:50" ht="12.75" customHeight="1">
      <c r="A538" s="89"/>
      <c r="B538" s="89"/>
      <c r="C538" s="96"/>
      <c r="D538" s="190"/>
      <c r="E538" s="110"/>
      <c r="F538" s="111"/>
      <c r="G538" s="112"/>
      <c r="H538" s="113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108"/>
      <c r="AI538" s="108"/>
      <c r="AJ538" s="89"/>
      <c r="AK538" s="89"/>
      <c r="AL538" s="99"/>
      <c r="AM538" s="99"/>
      <c r="AN538" s="89"/>
      <c r="AO538" s="89"/>
      <c r="AP538" s="89"/>
      <c r="AQ538" s="99"/>
      <c r="AR538" s="382"/>
      <c r="AS538" s="382"/>
      <c r="AT538" s="382"/>
      <c r="AU538" s="396"/>
      <c r="AV538" s="89"/>
      <c r="AW538" s="89"/>
      <c r="AX538" s="89"/>
    </row>
    <row r="539" spans="1:50" ht="12.75" customHeight="1">
      <c r="A539" s="89"/>
      <c r="B539" s="89"/>
      <c r="C539" s="96"/>
      <c r="D539" s="190"/>
      <c r="E539" s="110"/>
      <c r="F539" s="111"/>
      <c r="G539" s="112"/>
      <c r="H539" s="113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108"/>
      <c r="AI539" s="108"/>
      <c r="AJ539" s="89"/>
      <c r="AK539" s="89"/>
      <c r="AL539" s="99"/>
      <c r="AM539" s="99"/>
      <c r="AN539" s="89"/>
      <c r="AO539" s="89"/>
      <c r="AP539" s="89"/>
      <c r="AQ539" s="99"/>
      <c r="AR539" s="382"/>
      <c r="AS539" s="382"/>
      <c r="AT539" s="382"/>
      <c r="AU539" s="396"/>
      <c r="AV539" s="89"/>
      <c r="AW539" s="89"/>
      <c r="AX539" s="89"/>
    </row>
    <row r="540" spans="1:50" ht="12.75" customHeight="1">
      <c r="A540" s="89"/>
      <c r="B540" s="89"/>
      <c r="C540" s="96"/>
      <c r="D540" s="190"/>
      <c r="E540" s="110"/>
      <c r="F540" s="111"/>
      <c r="G540" s="112"/>
      <c r="H540" s="113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108"/>
      <c r="AI540" s="108"/>
      <c r="AJ540" s="89"/>
      <c r="AK540" s="89"/>
      <c r="AL540" s="99"/>
      <c r="AM540" s="99"/>
      <c r="AN540" s="89"/>
      <c r="AO540" s="89"/>
      <c r="AP540" s="89"/>
      <c r="AQ540" s="99"/>
      <c r="AR540" s="382"/>
      <c r="AS540" s="382"/>
      <c r="AT540" s="382"/>
      <c r="AU540" s="396"/>
      <c r="AV540" s="89"/>
      <c r="AW540" s="89"/>
      <c r="AX540" s="89"/>
    </row>
    <row r="541" spans="1:50" ht="12.75" customHeight="1">
      <c r="A541" s="89"/>
      <c r="B541" s="89"/>
      <c r="C541" s="96"/>
      <c r="D541" s="190"/>
      <c r="E541" s="110"/>
      <c r="F541" s="111"/>
      <c r="G541" s="112"/>
      <c r="H541" s="113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108"/>
      <c r="AI541" s="108"/>
      <c r="AJ541" s="89"/>
      <c r="AK541" s="89"/>
      <c r="AL541" s="99"/>
      <c r="AM541" s="99"/>
      <c r="AN541" s="89"/>
      <c r="AO541" s="89"/>
      <c r="AP541" s="89"/>
      <c r="AQ541" s="99"/>
      <c r="AR541" s="382"/>
      <c r="AS541" s="382"/>
      <c r="AT541" s="382"/>
      <c r="AU541" s="396"/>
      <c r="AV541" s="89"/>
      <c r="AW541" s="89"/>
      <c r="AX541" s="89"/>
    </row>
    <row r="542" spans="1:50" ht="12.75" customHeight="1">
      <c r="A542" s="89"/>
      <c r="B542" s="89"/>
      <c r="C542" s="96"/>
      <c r="D542" s="190"/>
      <c r="E542" s="110"/>
      <c r="F542" s="111"/>
      <c r="G542" s="112"/>
      <c r="H542" s="113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108"/>
      <c r="AI542" s="108"/>
      <c r="AJ542" s="89"/>
      <c r="AK542" s="89"/>
      <c r="AL542" s="99"/>
      <c r="AM542" s="99"/>
      <c r="AN542" s="89"/>
      <c r="AO542" s="89"/>
      <c r="AP542" s="89"/>
      <c r="AQ542" s="99"/>
      <c r="AR542" s="382"/>
      <c r="AS542" s="382"/>
      <c r="AT542" s="382"/>
      <c r="AU542" s="396"/>
      <c r="AV542" s="89"/>
      <c r="AW542" s="89"/>
      <c r="AX542" s="89"/>
    </row>
    <row r="543" spans="1:50" ht="12.75" customHeight="1">
      <c r="A543" s="89"/>
      <c r="B543" s="89"/>
      <c r="C543" s="96"/>
      <c r="D543" s="190"/>
      <c r="E543" s="110"/>
      <c r="F543" s="111"/>
      <c r="G543" s="112"/>
      <c r="H543" s="113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108"/>
      <c r="AI543" s="108"/>
      <c r="AJ543" s="89"/>
      <c r="AK543" s="89"/>
      <c r="AL543" s="99"/>
      <c r="AM543" s="99"/>
      <c r="AN543" s="89"/>
      <c r="AO543" s="89"/>
      <c r="AP543" s="89"/>
      <c r="AQ543" s="99"/>
      <c r="AR543" s="382"/>
      <c r="AS543" s="382"/>
      <c r="AT543" s="382"/>
      <c r="AU543" s="396"/>
      <c r="AV543" s="89"/>
      <c r="AW543" s="89"/>
      <c r="AX543" s="89"/>
    </row>
    <row r="544" spans="1:50" ht="12.75" customHeight="1">
      <c r="A544" s="89"/>
      <c r="B544" s="89"/>
      <c r="C544" s="96"/>
      <c r="D544" s="190"/>
      <c r="E544" s="110"/>
      <c r="F544" s="111"/>
      <c r="G544" s="112"/>
      <c r="H544" s="113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108"/>
      <c r="AI544" s="108"/>
      <c r="AJ544" s="89"/>
      <c r="AK544" s="89"/>
      <c r="AL544" s="99"/>
      <c r="AM544" s="99"/>
      <c r="AN544" s="89"/>
      <c r="AO544" s="89"/>
      <c r="AP544" s="89"/>
      <c r="AQ544" s="99"/>
      <c r="AR544" s="382"/>
      <c r="AS544" s="382"/>
      <c r="AT544" s="382"/>
      <c r="AU544" s="396"/>
      <c r="AV544" s="89"/>
      <c r="AW544" s="89"/>
      <c r="AX544" s="89"/>
    </row>
    <row r="545" spans="1:50" ht="12.75" customHeight="1">
      <c r="A545" s="89"/>
      <c r="B545" s="89"/>
      <c r="C545" s="96"/>
      <c r="D545" s="190"/>
      <c r="E545" s="110"/>
      <c r="F545" s="111"/>
      <c r="G545" s="112"/>
      <c r="H545" s="113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108"/>
      <c r="AI545" s="108"/>
      <c r="AJ545" s="89"/>
      <c r="AK545" s="89"/>
      <c r="AL545" s="99"/>
      <c r="AM545" s="99"/>
      <c r="AN545" s="89"/>
      <c r="AO545" s="89"/>
      <c r="AP545" s="89"/>
      <c r="AQ545" s="99"/>
      <c r="AR545" s="382"/>
      <c r="AS545" s="382"/>
      <c r="AT545" s="382"/>
      <c r="AU545" s="396"/>
      <c r="AV545" s="89"/>
      <c r="AW545" s="89"/>
      <c r="AX545" s="89"/>
    </row>
    <row r="546" spans="1:50" ht="12.75" customHeight="1">
      <c r="A546" s="89"/>
      <c r="B546" s="89"/>
      <c r="C546" s="96"/>
      <c r="D546" s="190"/>
      <c r="E546" s="110"/>
      <c r="F546" s="111"/>
      <c r="G546" s="112"/>
      <c r="H546" s="113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108"/>
      <c r="AI546" s="108"/>
      <c r="AJ546" s="89"/>
      <c r="AK546" s="89"/>
      <c r="AL546" s="99"/>
      <c r="AM546" s="99"/>
      <c r="AN546" s="89"/>
      <c r="AO546" s="89"/>
      <c r="AP546" s="89"/>
      <c r="AQ546" s="99"/>
      <c r="AR546" s="382"/>
      <c r="AS546" s="382"/>
      <c r="AT546" s="382"/>
      <c r="AU546" s="396"/>
      <c r="AV546" s="89"/>
      <c r="AW546" s="89"/>
      <c r="AX546" s="89"/>
    </row>
    <row r="547" spans="1:50" ht="12.75" customHeight="1">
      <c r="A547" s="89"/>
      <c r="B547" s="89"/>
      <c r="C547" s="96"/>
      <c r="D547" s="190"/>
      <c r="E547" s="110"/>
      <c r="F547" s="111"/>
      <c r="G547" s="112"/>
      <c r="H547" s="113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108"/>
      <c r="AI547" s="108"/>
      <c r="AJ547" s="89"/>
      <c r="AK547" s="89"/>
      <c r="AL547" s="99"/>
      <c r="AM547" s="99"/>
      <c r="AN547" s="89"/>
      <c r="AO547" s="89"/>
      <c r="AP547" s="89"/>
      <c r="AQ547" s="99"/>
      <c r="AR547" s="382"/>
      <c r="AS547" s="382"/>
      <c r="AT547" s="382"/>
      <c r="AU547" s="396"/>
      <c r="AV547" s="89"/>
      <c r="AW547" s="89"/>
      <c r="AX547" s="89"/>
    </row>
    <row r="548" spans="1:50" ht="12.75" customHeight="1">
      <c r="A548" s="89"/>
      <c r="B548" s="89"/>
      <c r="C548" s="96"/>
      <c r="D548" s="190"/>
      <c r="E548" s="110"/>
      <c r="F548" s="111"/>
      <c r="G548" s="112"/>
      <c r="H548" s="113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108"/>
      <c r="AI548" s="108"/>
      <c r="AJ548" s="89"/>
      <c r="AK548" s="89"/>
      <c r="AL548" s="99"/>
      <c r="AM548" s="99"/>
      <c r="AN548" s="89"/>
      <c r="AO548" s="89"/>
      <c r="AP548" s="89"/>
      <c r="AQ548" s="99"/>
      <c r="AR548" s="382"/>
      <c r="AS548" s="382"/>
      <c r="AT548" s="382"/>
      <c r="AU548" s="396"/>
      <c r="AV548" s="89"/>
      <c r="AW548" s="89"/>
      <c r="AX548" s="89"/>
    </row>
    <row r="549" spans="1:50" ht="12.75" customHeight="1">
      <c r="A549" s="89"/>
      <c r="B549" s="89"/>
      <c r="C549" s="96"/>
      <c r="D549" s="190"/>
      <c r="E549" s="110"/>
      <c r="F549" s="111"/>
      <c r="G549" s="112"/>
      <c r="H549" s="113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108"/>
      <c r="AI549" s="108"/>
      <c r="AJ549" s="89"/>
      <c r="AK549" s="89"/>
      <c r="AL549" s="99"/>
      <c r="AM549" s="99"/>
      <c r="AN549" s="89"/>
      <c r="AO549" s="89"/>
      <c r="AP549" s="89"/>
      <c r="AQ549" s="99"/>
      <c r="AR549" s="382"/>
      <c r="AS549" s="382"/>
      <c r="AT549" s="382"/>
      <c r="AU549" s="396"/>
      <c r="AV549" s="89"/>
      <c r="AW549" s="89"/>
      <c r="AX549" s="89"/>
    </row>
    <row r="550" spans="1:50" ht="12.75" customHeight="1">
      <c r="A550" s="89"/>
      <c r="B550" s="89"/>
      <c r="C550" s="96"/>
      <c r="D550" s="190"/>
      <c r="E550" s="110"/>
      <c r="F550" s="111"/>
      <c r="G550" s="112"/>
      <c r="H550" s="113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108"/>
      <c r="AI550" s="108"/>
      <c r="AJ550" s="89"/>
      <c r="AK550" s="89"/>
      <c r="AL550" s="99"/>
      <c r="AM550" s="99"/>
      <c r="AN550" s="89"/>
      <c r="AO550" s="89"/>
      <c r="AP550" s="89"/>
      <c r="AQ550" s="99"/>
      <c r="AR550" s="382"/>
      <c r="AS550" s="382"/>
      <c r="AT550" s="382"/>
      <c r="AU550" s="396"/>
      <c r="AV550" s="89"/>
      <c r="AW550" s="89"/>
      <c r="AX550" s="89"/>
    </row>
    <row r="551" spans="1:50" ht="12.75" customHeight="1">
      <c r="A551" s="89"/>
      <c r="B551" s="89"/>
      <c r="C551" s="96"/>
      <c r="D551" s="190"/>
      <c r="E551" s="110"/>
      <c r="F551" s="111"/>
      <c r="G551" s="112"/>
      <c r="H551" s="113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108"/>
      <c r="AI551" s="108"/>
      <c r="AJ551" s="89"/>
      <c r="AK551" s="89"/>
      <c r="AL551" s="99"/>
      <c r="AM551" s="99"/>
      <c r="AN551" s="89"/>
      <c r="AO551" s="89"/>
      <c r="AP551" s="89"/>
      <c r="AQ551" s="99"/>
      <c r="AR551" s="382"/>
      <c r="AS551" s="382"/>
      <c r="AT551" s="382"/>
      <c r="AU551" s="396"/>
      <c r="AV551" s="89"/>
      <c r="AW551" s="89"/>
      <c r="AX551" s="89"/>
    </row>
    <row r="552" spans="1:50" ht="12.75" customHeight="1">
      <c r="A552" s="89"/>
      <c r="B552" s="89"/>
      <c r="C552" s="96"/>
      <c r="D552" s="190"/>
      <c r="E552" s="110"/>
      <c r="F552" s="111"/>
      <c r="G552" s="112"/>
      <c r="H552" s="113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108"/>
      <c r="AI552" s="108"/>
      <c r="AJ552" s="89"/>
      <c r="AK552" s="89"/>
      <c r="AL552" s="99"/>
      <c r="AM552" s="99"/>
      <c r="AN552" s="89"/>
      <c r="AO552" s="89"/>
      <c r="AP552" s="89"/>
      <c r="AQ552" s="99"/>
      <c r="AR552" s="382"/>
      <c r="AS552" s="382"/>
      <c r="AT552" s="382"/>
      <c r="AU552" s="396"/>
      <c r="AV552" s="89"/>
      <c r="AW552" s="89"/>
      <c r="AX552" s="89"/>
    </row>
    <row r="553" spans="1:50" ht="12.75" customHeight="1">
      <c r="A553" s="89"/>
      <c r="B553" s="89"/>
      <c r="C553" s="96"/>
      <c r="D553" s="190"/>
      <c r="E553" s="110"/>
      <c r="F553" s="111"/>
      <c r="G553" s="112"/>
      <c r="H553" s="113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108"/>
      <c r="AI553" s="108"/>
      <c r="AJ553" s="89"/>
      <c r="AK553" s="89"/>
      <c r="AL553" s="99"/>
      <c r="AM553" s="99"/>
      <c r="AN553" s="89"/>
      <c r="AO553" s="89"/>
      <c r="AP553" s="89"/>
      <c r="AQ553" s="99"/>
      <c r="AR553" s="382"/>
      <c r="AS553" s="382"/>
      <c r="AT553" s="382"/>
      <c r="AU553" s="396"/>
      <c r="AV553" s="89"/>
      <c r="AW553" s="89"/>
      <c r="AX553" s="89"/>
    </row>
    <row r="554" spans="1:50" ht="12.75" customHeight="1">
      <c r="A554" s="89"/>
      <c r="B554" s="89"/>
      <c r="C554" s="96"/>
      <c r="D554" s="190"/>
      <c r="E554" s="110"/>
      <c r="F554" s="111"/>
      <c r="G554" s="112"/>
      <c r="H554" s="113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108"/>
      <c r="AI554" s="108"/>
      <c r="AJ554" s="89"/>
      <c r="AK554" s="89"/>
      <c r="AL554" s="99"/>
      <c r="AM554" s="99"/>
      <c r="AN554" s="89"/>
      <c r="AO554" s="89"/>
      <c r="AP554" s="89"/>
      <c r="AQ554" s="99"/>
      <c r="AR554" s="382"/>
      <c r="AS554" s="382"/>
      <c r="AT554" s="382"/>
      <c r="AU554" s="396"/>
      <c r="AV554" s="89"/>
      <c r="AW554" s="89"/>
      <c r="AX554" s="89"/>
    </row>
    <row r="555" spans="1:50" ht="12.75" customHeight="1">
      <c r="A555" s="89"/>
      <c r="B555" s="89"/>
      <c r="C555" s="96"/>
      <c r="D555" s="190"/>
      <c r="E555" s="110"/>
      <c r="F555" s="111"/>
      <c r="G555" s="112"/>
      <c r="H555" s="113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108"/>
      <c r="AI555" s="108"/>
      <c r="AJ555" s="89"/>
      <c r="AK555" s="89"/>
      <c r="AL555" s="99"/>
      <c r="AM555" s="99"/>
      <c r="AN555" s="89"/>
      <c r="AO555" s="89"/>
      <c r="AP555" s="89"/>
      <c r="AQ555" s="99"/>
      <c r="AR555" s="382"/>
      <c r="AS555" s="382"/>
      <c r="AT555" s="382"/>
      <c r="AU555" s="396"/>
      <c r="AV555" s="89"/>
      <c r="AW555" s="89"/>
      <c r="AX555" s="89"/>
    </row>
    <row r="556" spans="1:50" ht="12.75" customHeight="1">
      <c r="A556" s="89"/>
      <c r="B556" s="89"/>
      <c r="C556" s="96"/>
      <c r="D556" s="190"/>
      <c r="E556" s="110"/>
      <c r="F556" s="111"/>
      <c r="G556" s="112"/>
      <c r="H556" s="113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108"/>
      <c r="AI556" s="108"/>
      <c r="AJ556" s="89"/>
      <c r="AK556" s="89"/>
      <c r="AL556" s="99"/>
      <c r="AM556" s="99"/>
      <c r="AN556" s="89"/>
      <c r="AO556" s="89"/>
      <c r="AP556" s="89"/>
      <c r="AQ556" s="99"/>
      <c r="AR556" s="382"/>
      <c r="AS556" s="382"/>
      <c r="AT556" s="382"/>
      <c r="AU556" s="396"/>
      <c r="AV556" s="89"/>
      <c r="AW556" s="89"/>
      <c r="AX556" s="89"/>
    </row>
    <row r="557" spans="1:50" ht="12.75" customHeight="1">
      <c r="A557" s="89"/>
      <c r="B557" s="89"/>
      <c r="C557" s="96"/>
      <c r="D557" s="190"/>
      <c r="E557" s="110"/>
      <c r="F557" s="111"/>
      <c r="G557" s="112"/>
      <c r="H557" s="113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108"/>
      <c r="AI557" s="108"/>
      <c r="AJ557" s="89"/>
      <c r="AK557" s="89"/>
      <c r="AL557" s="99"/>
      <c r="AM557" s="99"/>
      <c r="AN557" s="89"/>
      <c r="AO557" s="89"/>
      <c r="AP557" s="89"/>
      <c r="AQ557" s="99"/>
      <c r="AR557" s="382"/>
      <c r="AS557" s="382"/>
      <c r="AT557" s="382"/>
      <c r="AU557" s="396"/>
      <c r="AV557" s="89"/>
      <c r="AW557" s="89"/>
      <c r="AX557" s="89"/>
    </row>
    <row r="558" spans="1:50" ht="12.75" customHeight="1">
      <c r="A558" s="89"/>
      <c r="B558" s="89"/>
      <c r="C558" s="96"/>
      <c r="D558" s="190"/>
      <c r="E558" s="110"/>
      <c r="F558" s="111"/>
      <c r="G558" s="112"/>
      <c r="H558" s="113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108"/>
      <c r="AI558" s="108"/>
      <c r="AJ558" s="89"/>
      <c r="AK558" s="89"/>
      <c r="AL558" s="99"/>
      <c r="AM558" s="99"/>
      <c r="AN558" s="89"/>
      <c r="AO558" s="89"/>
      <c r="AP558" s="89"/>
      <c r="AQ558" s="99"/>
      <c r="AR558" s="382"/>
      <c r="AS558" s="382"/>
      <c r="AT558" s="382"/>
      <c r="AU558" s="396"/>
      <c r="AV558" s="89"/>
      <c r="AW558" s="89"/>
      <c r="AX558" s="89"/>
    </row>
    <row r="559" spans="1:50" ht="12.75" customHeight="1">
      <c r="A559" s="89"/>
      <c r="B559" s="89"/>
      <c r="C559" s="96"/>
      <c r="D559" s="190"/>
      <c r="E559" s="110"/>
      <c r="F559" s="111"/>
      <c r="G559" s="112"/>
      <c r="H559" s="113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108"/>
      <c r="AI559" s="108"/>
      <c r="AJ559" s="89"/>
      <c r="AK559" s="89"/>
      <c r="AL559" s="99"/>
      <c r="AM559" s="99"/>
      <c r="AN559" s="89"/>
      <c r="AO559" s="89"/>
      <c r="AP559" s="89"/>
      <c r="AQ559" s="99"/>
      <c r="AR559" s="382"/>
      <c r="AS559" s="382"/>
      <c r="AT559" s="382"/>
      <c r="AU559" s="396"/>
      <c r="AV559" s="89"/>
      <c r="AW559" s="89"/>
      <c r="AX559" s="89"/>
    </row>
    <row r="560" spans="1:50" ht="12.75" customHeight="1">
      <c r="A560" s="89"/>
      <c r="B560" s="89"/>
      <c r="C560" s="96"/>
      <c r="D560" s="190"/>
      <c r="E560" s="110"/>
      <c r="F560" s="111"/>
      <c r="G560" s="112"/>
      <c r="H560" s="113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108"/>
      <c r="AI560" s="108"/>
      <c r="AJ560" s="89"/>
      <c r="AK560" s="89"/>
      <c r="AL560" s="99"/>
      <c r="AM560" s="99"/>
      <c r="AN560" s="89"/>
      <c r="AO560" s="89"/>
      <c r="AP560" s="89"/>
      <c r="AQ560" s="99"/>
      <c r="AR560" s="382"/>
      <c r="AS560" s="382"/>
      <c r="AT560" s="382"/>
      <c r="AU560" s="396"/>
      <c r="AV560" s="89"/>
      <c r="AW560" s="89"/>
      <c r="AX560" s="89"/>
    </row>
    <row r="561" spans="1:50" ht="12.75" customHeight="1">
      <c r="A561" s="89"/>
      <c r="B561" s="89"/>
      <c r="C561" s="96"/>
      <c r="D561" s="190"/>
      <c r="E561" s="110"/>
      <c r="F561" s="111"/>
      <c r="G561" s="112"/>
      <c r="H561" s="113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108"/>
      <c r="AI561" s="108"/>
      <c r="AJ561" s="89"/>
      <c r="AK561" s="89"/>
      <c r="AL561" s="99"/>
      <c r="AM561" s="99"/>
      <c r="AN561" s="89"/>
      <c r="AO561" s="89"/>
      <c r="AP561" s="89"/>
      <c r="AQ561" s="99"/>
      <c r="AR561" s="382"/>
      <c r="AS561" s="382"/>
      <c r="AT561" s="382"/>
      <c r="AU561" s="396"/>
      <c r="AV561" s="89"/>
      <c r="AW561" s="89"/>
      <c r="AX561" s="89"/>
    </row>
    <row r="562" spans="1:50" ht="12.75" customHeight="1">
      <c r="A562" s="89"/>
      <c r="B562" s="89"/>
      <c r="C562" s="96"/>
      <c r="D562" s="190"/>
      <c r="E562" s="110"/>
      <c r="F562" s="111"/>
      <c r="G562" s="112"/>
      <c r="H562" s="113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108"/>
      <c r="AI562" s="108"/>
      <c r="AJ562" s="89"/>
      <c r="AK562" s="89"/>
      <c r="AL562" s="99"/>
      <c r="AM562" s="99"/>
      <c r="AN562" s="89"/>
      <c r="AO562" s="89"/>
      <c r="AP562" s="89"/>
      <c r="AQ562" s="99"/>
      <c r="AR562" s="382"/>
      <c r="AS562" s="382"/>
      <c r="AT562" s="382"/>
      <c r="AU562" s="396"/>
      <c r="AV562" s="89"/>
      <c r="AW562" s="89"/>
      <c r="AX562" s="89"/>
    </row>
    <row r="563" spans="1:50" ht="12.75" customHeight="1">
      <c r="A563" s="89"/>
      <c r="B563" s="89"/>
      <c r="C563" s="96"/>
      <c r="D563" s="190"/>
      <c r="E563" s="110"/>
      <c r="F563" s="111"/>
      <c r="G563" s="112"/>
      <c r="H563" s="113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108"/>
      <c r="AI563" s="108"/>
      <c r="AJ563" s="89"/>
      <c r="AK563" s="89"/>
      <c r="AL563" s="99"/>
      <c r="AM563" s="99"/>
      <c r="AN563" s="89"/>
      <c r="AO563" s="89"/>
      <c r="AP563" s="89"/>
      <c r="AQ563" s="99"/>
      <c r="AR563" s="382"/>
      <c r="AS563" s="382"/>
      <c r="AT563" s="382"/>
      <c r="AU563" s="396"/>
      <c r="AV563" s="89"/>
      <c r="AW563" s="89"/>
      <c r="AX563" s="89"/>
    </row>
    <row r="564" spans="1:50" ht="12.75" customHeight="1">
      <c r="A564" s="89"/>
      <c r="B564" s="89"/>
      <c r="C564" s="96"/>
      <c r="D564" s="190"/>
      <c r="E564" s="110"/>
      <c r="F564" s="111"/>
      <c r="G564" s="112"/>
      <c r="H564" s="113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108"/>
      <c r="AI564" s="108"/>
      <c r="AJ564" s="89"/>
      <c r="AK564" s="89"/>
      <c r="AL564" s="99"/>
      <c r="AM564" s="99"/>
      <c r="AN564" s="89"/>
      <c r="AO564" s="89"/>
      <c r="AP564" s="89"/>
      <c r="AQ564" s="99"/>
      <c r="AR564" s="382"/>
      <c r="AS564" s="382"/>
      <c r="AT564" s="382"/>
      <c r="AU564" s="396"/>
      <c r="AV564" s="89"/>
      <c r="AW564" s="89"/>
      <c r="AX564" s="89"/>
    </row>
    <row r="565" spans="1:50" ht="12.75" customHeight="1">
      <c r="A565" s="89"/>
      <c r="B565" s="89"/>
      <c r="C565" s="96"/>
      <c r="D565" s="190"/>
      <c r="E565" s="110"/>
      <c r="F565" s="111"/>
      <c r="G565" s="112"/>
      <c r="H565" s="113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108"/>
      <c r="AI565" s="108"/>
      <c r="AJ565" s="89"/>
      <c r="AK565" s="89"/>
      <c r="AL565" s="99"/>
      <c r="AM565" s="99"/>
      <c r="AN565" s="89"/>
      <c r="AO565" s="89"/>
      <c r="AP565" s="89"/>
      <c r="AQ565" s="99"/>
      <c r="AR565" s="382"/>
      <c r="AS565" s="382"/>
      <c r="AT565" s="382"/>
      <c r="AU565" s="396"/>
      <c r="AV565" s="89"/>
      <c r="AW565" s="89"/>
      <c r="AX565" s="89"/>
    </row>
    <row r="566" spans="1:50" ht="12.75" customHeight="1">
      <c r="A566" s="89"/>
      <c r="B566" s="89"/>
      <c r="C566" s="96"/>
      <c r="D566" s="190"/>
      <c r="E566" s="110"/>
      <c r="F566" s="111"/>
      <c r="G566" s="112"/>
      <c r="H566" s="113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108"/>
      <c r="AI566" s="108"/>
      <c r="AJ566" s="89"/>
      <c r="AK566" s="89"/>
      <c r="AL566" s="99"/>
      <c r="AM566" s="99"/>
      <c r="AN566" s="89"/>
      <c r="AO566" s="89"/>
      <c r="AP566" s="89"/>
      <c r="AQ566" s="99"/>
      <c r="AR566" s="382"/>
      <c r="AS566" s="382"/>
      <c r="AT566" s="382"/>
      <c r="AU566" s="396"/>
      <c r="AV566" s="89"/>
      <c r="AW566" s="89"/>
      <c r="AX566" s="89"/>
    </row>
    <row r="567" spans="1:50" ht="12.75" customHeight="1">
      <c r="A567" s="89"/>
      <c r="B567" s="89"/>
      <c r="C567" s="96"/>
      <c r="D567" s="190"/>
      <c r="E567" s="110"/>
      <c r="F567" s="111"/>
      <c r="G567" s="112"/>
      <c r="H567" s="113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108"/>
      <c r="AI567" s="108"/>
      <c r="AJ567" s="89"/>
      <c r="AK567" s="89"/>
      <c r="AL567" s="99"/>
      <c r="AM567" s="99"/>
      <c r="AN567" s="89"/>
      <c r="AO567" s="89"/>
      <c r="AP567" s="89"/>
      <c r="AQ567" s="99"/>
      <c r="AR567" s="382"/>
      <c r="AS567" s="382"/>
      <c r="AT567" s="382"/>
      <c r="AU567" s="396"/>
      <c r="AV567" s="89"/>
      <c r="AW567" s="89"/>
      <c r="AX567" s="89"/>
    </row>
    <row r="568" spans="1:50" ht="12.75" customHeight="1">
      <c r="A568" s="89"/>
      <c r="B568" s="89"/>
      <c r="C568" s="96"/>
      <c r="D568" s="190"/>
      <c r="E568" s="110"/>
      <c r="F568" s="111"/>
      <c r="G568" s="112"/>
      <c r="H568" s="113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108"/>
      <c r="AI568" s="108"/>
      <c r="AJ568" s="89"/>
      <c r="AK568" s="89"/>
      <c r="AL568" s="99"/>
      <c r="AM568" s="99"/>
      <c r="AN568" s="89"/>
      <c r="AO568" s="89"/>
      <c r="AP568" s="89"/>
      <c r="AQ568" s="99"/>
      <c r="AR568" s="382"/>
      <c r="AS568" s="382"/>
      <c r="AT568" s="382"/>
      <c r="AU568" s="396"/>
      <c r="AV568" s="89"/>
      <c r="AW568" s="89"/>
      <c r="AX568" s="89"/>
    </row>
    <row r="569" spans="1:50" ht="12.75" customHeight="1">
      <c r="A569" s="89"/>
      <c r="B569" s="89"/>
      <c r="C569" s="96"/>
      <c r="D569" s="190"/>
      <c r="E569" s="110"/>
      <c r="F569" s="111"/>
      <c r="G569" s="112"/>
      <c r="H569" s="113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108"/>
      <c r="AI569" s="108"/>
      <c r="AJ569" s="89"/>
      <c r="AK569" s="89"/>
      <c r="AL569" s="99"/>
      <c r="AM569" s="99"/>
      <c r="AN569" s="89"/>
      <c r="AO569" s="89"/>
      <c r="AP569" s="89"/>
      <c r="AQ569" s="99"/>
      <c r="AR569" s="382"/>
      <c r="AS569" s="382"/>
      <c r="AT569" s="382"/>
      <c r="AU569" s="396"/>
      <c r="AV569" s="89"/>
      <c r="AW569" s="89"/>
      <c r="AX569" s="89"/>
    </row>
    <row r="570" spans="1:50" ht="12.75" customHeight="1">
      <c r="A570" s="89"/>
      <c r="B570" s="89"/>
      <c r="C570" s="96"/>
      <c r="D570" s="190"/>
      <c r="E570" s="110"/>
      <c r="F570" s="111"/>
      <c r="G570" s="112"/>
      <c r="H570" s="113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108"/>
      <c r="AI570" s="108"/>
      <c r="AJ570" s="89"/>
      <c r="AK570" s="89"/>
      <c r="AL570" s="99"/>
      <c r="AM570" s="99"/>
      <c r="AN570" s="89"/>
      <c r="AO570" s="89"/>
      <c r="AP570" s="89"/>
      <c r="AQ570" s="99"/>
      <c r="AR570" s="382"/>
      <c r="AS570" s="382"/>
      <c r="AT570" s="382"/>
      <c r="AU570" s="396"/>
      <c r="AV570" s="89"/>
      <c r="AW570" s="89"/>
      <c r="AX570" s="89"/>
    </row>
    <row r="571" spans="1:50" ht="12.75" customHeight="1">
      <c r="A571" s="89"/>
      <c r="B571" s="89"/>
      <c r="C571" s="96"/>
      <c r="D571" s="190"/>
      <c r="E571" s="110"/>
      <c r="F571" s="111"/>
      <c r="G571" s="112"/>
      <c r="H571" s="113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108"/>
      <c r="AI571" s="108"/>
      <c r="AJ571" s="89"/>
      <c r="AK571" s="89"/>
      <c r="AL571" s="99"/>
      <c r="AM571" s="99"/>
      <c r="AN571" s="89"/>
      <c r="AO571" s="89"/>
      <c r="AP571" s="89"/>
      <c r="AQ571" s="99"/>
      <c r="AR571" s="382"/>
      <c r="AS571" s="382"/>
      <c r="AT571" s="382"/>
      <c r="AU571" s="396"/>
      <c r="AV571" s="89"/>
      <c r="AW571" s="89"/>
      <c r="AX571" s="89"/>
    </row>
    <row r="572" spans="1:50" ht="12.75" customHeight="1">
      <c r="A572" s="89"/>
      <c r="B572" s="89"/>
      <c r="C572" s="96"/>
      <c r="D572" s="190"/>
      <c r="E572" s="110"/>
      <c r="F572" s="111"/>
      <c r="G572" s="112"/>
      <c r="H572" s="113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108"/>
      <c r="AI572" s="108"/>
      <c r="AJ572" s="89"/>
      <c r="AK572" s="89"/>
      <c r="AL572" s="99"/>
      <c r="AM572" s="99"/>
      <c r="AN572" s="89"/>
      <c r="AO572" s="89"/>
      <c r="AP572" s="89"/>
      <c r="AQ572" s="99"/>
      <c r="AR572" s="382"/>
      <c r="AS572" s="382"/>
      <c r="AT572" s="382"/>
      <c r="AU572" s="396"/>
      <c r="AV572" s="89"/>
      <c r="AW572" s="89"/>
      <c r="AX572" s="89"/>
    </row>
    <row r="573" spans="1:50" ht="12.75" customHeight="1">
      <c r="A573" s="89"/>
      <c r="B573" s="89"/>
      <c r="C573" s="96"/>
      <c r="D573" s="190"/>
      <c r="E573" s="110"/>
      <c r="F573" s="111"/>
      <c r="G573" s="112"/>
      <c r="H573" s="113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108"/>
      <c r="AI573" s="108"/>
      <c r="AJ573" s="89"/>
      <c r="AK573" s="89"/>
      <c r="AL573" s="99"/>
      <c r="AM573" s="99"/>
      <c r="AN573" s="89"/>
      <c r="AO573" s="89"/>
      <c r="AP573" s="89"/>
      <c r="AQ573" s="99"/>
      <c r="AR573" s="382"/>
      <c r="AS573" s="382"/>
      <c r="AT573" s="382"/>
      <c r="AU573" s="396"/>
      <c r="AV573" s="89"/>
      <c r="AW573" s="89"/>
      <c r="AX573" s="89"/>
    </row>
    <row r="574" spans="1:50" ht="12.75" customHeight="1">
      <c r="A574" s="89"/>
      <c r="B574" s="89"/>
      <c r="C574" s="96"/>
      <c r="D574" s="190"/>
      <c r="E574" s="110"/>
      <c r="F574" s="111"/>
      <c r="G574" s="112"/>
      <c r="H574" s="113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108"/>
      <c r="AI574" s="108"/>
      <c r="AJ574" s="89"/>
      <c r="AK574" s="89"/>
      <c r="AL574" s="99"/>
      <c r="AM574" s="99"/>
      <c r="AN574" s="89"/>
      <c r="AO574" s="89"/>
      <c r="AP574" s="89"/>
      <c r="AQ574" s="99"/>
      <c r="AR574" s="382"/>
      <c r="AS574" s="382"/>
      <c r="AT574" s="382"/>
      <c r="AU574" s="396"/>
      <c r="AV574" s="89"/>
      <c r="AW574" s="89"/>
      <c r="AX574" s="89"/>
    </row>
    <row r="575" spans="1:50" ht="12.75" customHeight="1">
      <c r="A575" s="89"/>
      <c r="B575" s="89"/>
      <c r="C575" s="96"/>
      <c r="D575" s="190"/>
      <c r="E575" s="110"/>
      <c r="F575" s="111"/>
      <c r="G575" s="112"/>
      <c r="H575" s="113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108"/>
      <c r="AI575" s="108"/>
      <c r="AJ575" s="89"/>
      <c r="AK575" s="89"/>
      <c r="AL575" s="99"/>
      <c r="AM575" s="99"/>
      <c r="AN575" s="89"/>
      <c r="AO575" s="89"/>
      <c r="AP575" s="89"/>
      <c r="AQ575" s="99"/>
      <c r="AR575" s="382"/>
      <c r="AS575" s="382"/>
      <c r="AT575" s="382"/>
      <c r="AU575" s="396"/>
      <c r="AV575" s="89"/>
      <c r="AW575" s="89"/>
      <c r="AX575" s="89"/>
    </row>
    <row r="576" spans="1:50" ht="12.75" customHeight="1">
      <c r="A576" s="89"/>
      <c r="B576" s="89"/>
      <c r="C576" s="96"/>
      <c r="D576" s="190"/>
      <c r="E576" s="110"/>
      <c r="F576" s="111"/>
      <c r="G576" s="112"/>
      <c r="H576" s="113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108"/>
      <c r="AI576" s="108"/>
      <c r="AJ576" s="89"/>
      <c r="AK576" s="89"/>
      <c r="AL576" s="99"/>
      <c r="AM576" s="99"/>
      <c r="AN576" s="89"/>
      <c r="AO576" s="89"/>
      <c r="AP576" s="89"/>
      <c r="AQ576" s="99"/>
      <c r="AR576" s="382"/>
      <c r="AS576" s="382"/>
      <c r="AT576" s="382"/>
      <c r="AU576" s="396"/>
      <c r="AV576" s="89"/>
      <c r="AW576" s="89"/>
      <c r="AX576" s="89"/>
    </row>
    <row r="577" spans="1:50" ht="12.75" customHeight="1">
      <c r="A577" s="89"/>
      <c r="B577" s="89"/>
      <c r="C577" s="96"/>
      <c r="D577" s="190"/>
      <c r="E577" s="110"/>
      <c r="F577" s="111"/>
      <c r="G577" s="112"/>
      <c r="H577" s="113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108"/>
      <c r="AI577" s="108"/>
      <c r="AJ577" s="89"/>
      <c r="AK577" s="89"/>
      <c r="AL577" s="99"/>
      <c r="AM577" s="99"/>
      <c r="AN577" s="89"/>
      <c r="AO577" s="89"/>
      <c r="AP577" s="89"/>
      <c r="AQ577" s="99"/>
      <c r="AR577" s="382"/>
      <c r="AS577" s="382"/>
      <c r="AT577" s="382"/>
      <c r="AU577" s="396"/>
      <c r="AV577" s="89"/>
      <c r="AW577" s="89"/>
      <c r="AX577" s="89"/>
    </row>
    <row r="578" spans="1:50" ht="12.75" customHeight="1">
      <c r="A578" s="89"/>
      <c r="B578" s="89"/>
      <c r="C578" s="96"/>
      <c r="D578" s="190"/>
      <c r="E578" s="110"/>
      <c r="F578" s="111"/>
      <c r="G578" s="112"/>
      <c r="H578" s="113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108"/>
      <c r="AI578" s="108"/>
      <c r="AJ578" s="89"/>
      <c r="AK578" s="89"/>
      <c r="AL578" s="99"/>
      <c r="AM578" s="99"/>
      <c r="AN578" s="89"/>
      <c r="AO578" s="89"/>
      <c r="AP578" s="89"/>
      <c r="AQ578" s="99"/>
      <c r="AR578" s="382"/>
      <c r="AS578" s="382"/>
      <c r="AT578" s="382"/>
      <c r="AU578" s="396"/>
      <c r="AV578" s="89"/>
      <c r="AW578" s="89"/>
      <c r="AX578" s="89"/>
    </row>
    <row r="579" spans="1:50" ht="12.75" customHeight="1">
      <c r="A579" s="89"/>
      <c r="B579" s="89"/>
      <c r="C579" s="96"/>
      <c r="D579" s="190"/>
      <c r="E579" s="110"/>
      <c r="F579" s="111"/>
      <c r="G579" s="112"/>
      <c r="H579" s="113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108"/>
      <c r="AI579" s="108"/>
      <c r="AJ579" s="89"/>
      <c r="AK579" s="89"/>
      <c r="AL579" s="99"/>
      <c r="AM579" s="99"/>
      <c r="AN579" s="89"/>
      <c r="AO579" s="89"/>
      <c r="AP579" s="89"/>
      <c r="AQ579" s="99"/>
      <c r="AR579" s="382"/>
      <c r="AS579" s="382"/>
      <c r="AT579" s="382"/>
      <c r="AU579" s="396"/>
      <c r="AV579" s="89"/>
      <c r="AW579" s="89"/>
      <c r="AX579" s="89"/>
    </row>
    <row r="580" spans="1:50" ht="12.75" customHeight="1">
      <c r="A580" s="89"/>
      <c r="B580" s="89"/>
      <c r="C580" s="96"/>
      <c r="D580" s="190"/>
      <c r="E580" s="110"/>
      <c r="F580" s="111"/>
      <c r="G580" s="112"/>
      <c r="H580" s="113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108"/>
      <c r="AI580" s="108"/>
      <c r="AJ580" s="89"/>
      <c r="AK580" s="89"/>
      <c r="AL580" s="99"/>
      <c r="AM580" s="99"/>
      <c r="AN580" s="89"/>
      <c r="AO580" s="89"/>
      <c r="AP580" s="89"/>
      <c r="AQ580" s="99"/>
      <c r="AR580" s="382"/>
      <c r="AS580" s="382"/>
      <c r="AT580" s="382"/>
      <c r="AU580" s="396"/>
      <c r="AV580" s="89"/>
      <c r="AW580" s="89"/>
      <c r="AX580" s="89"/>
    </row>
    <row r="581" spans="1:50" ht="12.75" customHeight="1">
      <c r="A581" s="89"/>
      <c r="B581" s="89"/>
      <c r="C581" s="96"/>
      <c r="D581" s="190"/>
      <c r="E581" s="110"/>
      <c r="F581" s="111"/>
      <c r="G581" s="112"/>
      <c r="H581" s="113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108"/>
      <c r="AI581" s="108"/>
      <c r="AJ581" s="89"/>
      <c r="AK581" s="89"/>
      <c r="AL581" s="99"/>
      <c r="AM581" s="99"/>
      <c r="AN581" s="89"/>
      <c r="AO581" s="89"/>
      <c r="AP581" s="89"/>
      <c r="AQ581" s="99"/>
      <c r="AR581" s="382"/>
      <c r="AS581" s="382"/>
      <c r="AT581" s="382"/>
      <c r="AU581" s="396"/>
      <c r="AV581" s="89"/>
      <c r="AW581" s="89"/>
      <c r="AX581" s="89"/>
    </row>
    <row r="582" spans="1:50" ht="12.75" customHeight="1">
      <c r="A582" s="89"/>
      <c r="B582" s="89"/>
      <c r="C582" s="96"/>
      <c r="D582" s="190"/>
      <c r="E582" s="110"/>
      <c r="F582" s="111"/>
      <c r="G582" s="112"/>
      <c r="H582" s="113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108"/>
      <c r="AI582" s="108"/>
      <c r="AJ582" s="89"/>
      <c r="AK582" s="89"/>
      <c r="AL582" s="99"/>
      <c r="AM582" s="99"/>
      <c r="AN582" s="89"/>
      <c r="AO582" s="89"/>
      <c r="AP582" s="89"/>
      <c r="AQ582" s="99"/>
      <c r="AR582" s="382"/>
      <c r="AS582" s="382"/>
      <c r="AT582" s="382"/>
      <c r="AU582" s="396"/>
      <c r="AV582" s="89"/>
      <c r="AW582" s="89"/>
      <c r="AX582" s="89"/>
    </row>
    <row r="583" spans="1:50" ht="12.75" customHeight="1">
      <c r="A583" s="89"/>
      <c r="B583" s="89"/>
      <c r="C583" s="96"/>
      <c r="D583" s="190"/>
      <c r="E583" s="110"/>
      <c r="F583" s="111"/>
      <c r="G583" s="112"/>
      <c r="H583" s="113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108"/>
      <c r="AI583" s="108"/>
      <c r="AJ583" s="89"/>
      <c r="AK583" s="89"/>
      <c r="AL583" s="99"/>
      <c r="AM583" s="99"/>
      <c r="AN583" s="89"/>
      <c r="AO583" s="89"/>
      <c r="AP583" s="89"/>
      <c r="AQ583" s="99"/>
      <c r="AR583" s="382"/>
      <c r="AS583" s="382"/>
      <c r="AT583" s="382"/>
      <c r="AU583" s="396"/>
      <c r="AV583" s="89"/>
      <c r="AW583" s="89"/>
      <c r="AX583" s="89"/>
    </row>
    <row r="584" spans="1:50" ht="12.75" customHeight="1">
      <c r="A584" s="89"/>
      <c r="B584" s="89"/>
      <c r="C584" s="96"/>
      <c r="D584" s="190"/>
      <c r="E584" s="110"/>
      <c r="F584" s="111"/>
      <c r="G584" s="112"/>
      <c r="H584" s="113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108"/>
      <c r="AI584" s="108"/>
      <c r="AJ584" s="89"/>
      <c r="AK584" s="89"/>
      <c r="AL584" s="99"/>
      <c r="AM584" s="99"/>
      <c r="AN584" s="89"/>
      <c r="AO584" s="89"/>
      <c r="AP584" s="89"/>
      <c r="AQ584" s="99"/>
      <c r="AR584" s="382"/>
      <c r="AS584" s="382"/>
      <c r="AT584" s="382"/>
      <c r="AU584" s="396"/>
      <c r="AV584" s="89"/>
      <c r="AW584" s="89"/>
      <c r="AX584" s="89"/>
    </row>
    <row r="585" spans="1:50" ht="12.75" customHeight="1">
      <c r="A585" s="89"/>
      <c r="B585" s="89"/>
      <c r="C585" s="96"/>
      <c r="D585" s="190"/>
      <c r="E585" s="110"/>
      <c r="F585" s="111"/>
      <c r="G585" s="112"/>
      <c r="H585" s="113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108"/>
      <c r="AI585" s="108"/>
      <c r="AJ585" s="89"/>
      <c r="AK585" s="89"/>
      <c r="AL585" s="99"/>
      <c r="AM585" s="99"/>
      <c r="AN585" s="89"/>
      <c r="AO585" s="89"/>
      <c r="AP585" s="89"/>
      <c r="AQ585" s="99"/>
      <c r="AR585" s="382"/>
      <c r="AS585" s="382"/>
      <c r="AT585" s="382"/>
      <c r="AU585" s="396"/>
      <c r="AV585" s="89"/>
      <c r="AW585" s="89"/>
      <c r="AX585" s="89"/>
    </row>
    <row r="586" spans="1:50" ht="12.75" customHeight="1">
      <c r="A586" s="89"/>
      <c r="B586" s="89"/>
      <c r="C586" s="96"/>
      <c r="D586" s="190"/>
      <c r="E586" s="110"/>
      <c r="F586" s="111"/>
      <c r="G586" s="112"/>
      <c r="H586" s="113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108"/>
      <c r="AI586" s="108"/>
      <c r="AJ586" s="89"/>
      <c r="AK586" s="89"/>
      <c r="AL586" s="99"/>
      <c r="AM586" s="99"/>
      <c r="AN586" s="89"/>
      <c r="AO586" s="89"/>
      <c r="AP586" s="89"/>
      <c r="AQ586" s="99"/>
      <c r="AR586" s="382"/>
      <c r="AS586" s="382"/>
      <c r="AT586" s="382"/>
      <c r="AU586" s="396"/>
      <c r="AV586" s="89"/>
      <c r="AW586" s="89"/>
      <c r="AX586" s="89"/>
    </row>
    <row r="587" spans="1:50" ht="12.75" customHeight="1">
      <c r="A587" s="89"/>
      <c r="B587" s="89"/>
      <c r="C587" s="96"/>
      <c r="D587" s="190"/>
      <c r="E587" s="110"/>
      <c r="F587" s="111"/>
      <c r="G587" s="112"/>
      <c r="H587" s="113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108"/>
      <c r="AI587" s="108"/>
      <c r="AJ587" s="89"/>
      <c r="AK587" s="89"/>
      <c r="AL587" s="99"/>
      <c r="AM587" s="99"/>
      <c r="AN587" s="89"/>
      <c r="AO587" s="89"/>
      <c r="AP587" s="89"/>
      <c r="AQ587" s="99"/>
      <c r="AR587" s="382"/>
      <c r="AS587" s="382"/>
      <c r="AT587" s="382"/>
      <c r="AU587" s="396"/>
      <c r="AV587" s="89"/>
      <c r="AW587" s="89"/>
      <c r="AX587" s="89"/>
    </row>
    <row r="588" spans="1:50" ht="12.75" customHeight="1">
      <c r="A588" s="89"/>
      <c r="B588" s="89"/>
      <c r="C588" s="96"/>
      <c r="D588" s="190"/>
      <c r="E588" s="110"/>
      <c r="F588" s="111"/>
      <c r="G588" s="112"/>
      <c r="H588" s="113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108"/>
      <c r="AI588" s="108"/>
      <c r="AJ588" s="89"/>
      <c r="AK588" s="89"/>
      <c r="AL588" s="99"/>
      <c r="AM588" s="99"/>
      <c r="AN588" s="89"/>
      <c r="AO588" s="89"/>
      <c r="AP588" s="89"/>
      <c r="AQ588" s="99"/>
      <c r="AR588" s="382"/>
      <c r="AS588" s="382"/>
      <c r="AT588" s="382"/>
      <c r="AU588" s="396"/>
      <c r="AV588" s="89"/>
      <c r="AW588" s="89"/>
      <c r="AX588" s="89"/>
    </row>
    <row r="589" spans="1:50" ht="12.75" customHeight="1">
      <c r="A589" s="89"/>
      <c r="B589" s="89"/>
      <c r="C589" s="96"/>
      <c r="D589" s="190"/>
      <c r="E589" s="110"/>
      <c r="F589" s="111"/>
      <c r="G589" s="112"/>
      <c r="H589" s="113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108"/>
      <c r="AI589" s="108"/>
      <c r="AJ589" s="89"/>
      <c r="AK589" s="89"/>
      <c r="AL589" s="99"/>
      <c r="AM589" s="99"/>
      <c r="AN589" s="89"/>
      <c r="AO589" s="89"/>
      <c r="AP589" s="89"/>
      <c r="AQ589" s="99"/>
      <c r="AR589" s="382"/>
      <c r="AS589" s="382"/>
      <c r="AT589" s="382"/>
      <c r="AU589" s="396"/>
      <c r="AV589" s="89"/>
      <c r="AW589" s="89"/>
      <c r="AX589" s="89"/>
    </row>
    <row r="590" spans="1:50" ht="12.75" customHeight="1">
      <c r="A590" s="89"/>
      <c r="B590" s="89"/>
      <c r="C590" s="96"/>
      <c r="D590" s="190"/>
      <c r="E590" s="110"/>
      <c r="F590" s="111"/>
      <c r="G590" s="112"/>
      <c r="H590" s="113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108"/>
      <c r="AI590" s="108"/>
      <c r="AJ590" s="89"/>
      <c r="AK590" s="89"/>
      <c r="AL590" s="99"/>
      <c r="AM590" s="99"/>
      <c r="AN590" s="89"/>
      <c r="AO590" s="89"/>
      <c r="AP590" s="89"/>
      <c r="AQ590" s="99"/>
      <c r="AR590" s="382"/>
      <c r="AS590" s="382"/>
      <c r="AT590" s="382"/>
      <c r="AU590" s="396"/>
      <c r="AV590" s="89"/>
      <c r="AW590" s="89"/>
      <c r="AX590" s="89"/>
    </row>
    <row r="591" spans="1:50" ht="12.75" customHeight="1">
      <c r="A591" s="89"/>
      <c r="B591" s="89"/>
      <c r="C591" s="96"/>
      <c r="D591" s="190"/>
      <c r="E591" s="110"/>
      <c r="F591" s="111"/>
      <c r="G591" s="112"/>
      <c r="H591" s="113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108"/>
      <c r="AI591" s="108"/>
      <c r="AJ591" s="89"/>
      <c r="AK591" s="89"/>
      <c r="AL591" s="99"/>
      <c r="AM591" s="99"/>
      <c r="AN591" s="89"/>
      <c r="AO591" s="89"/>
      <c r="AP591" s="89"/>
      <c r="AQ591" s="99"/>
      <c r="AR591" s="382"/>
      <c r="AS591" s="382"/>
      <c r="AT591" s="382"/>
      <c r="AU591" s="396"/>
      <c r="AV591" s="89"/>
      <c r="AW591" s="89"/>
      <c r="AX591" s="89"/>
    </row>
    <row r="592" spans="1:50" ht="12.75" customHeight="1">
      <c r="A592" s="89"/>
      <c r="B592" s="89"/>
      <c r="C592" s="96"/>
      <c r="D592" s="190"/>
      <c r="E592" s="110"/>
      <c r="F592" s="111"/>
      <c r="G592" s="112"/>
      <c r="H592" s="113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108"/>
      <c r="AI592" s="108"/>
      <c r="AJ592" s="89"/>
      <c r="AK592" s="89"/>
      <c r="AL592" s="99"/>
      <c r="AM592" s="99"/>
      <c r="AN592" s="89"/>
      <c r="AO592" s="89"/>
      <c r="AP592" s="89"/>
      <c r="AQ592" s="99"/>
      <c r="AR592" s="382"/>
      <c r="AS592" s="382"/>
      <c r="AT592" s="382"/>
      <c r="AU592" s="396"/>
      <c r="AV592" s="89"/>
      <c r="AW592" s="89"/>
      <c r="AX592" s="89"/>
    </row>
    <row r="593" spans="1:50" ht="12.75" customHeight="1">
      <c r="A593" s="89"/>
      <c r="B593" s="89"/>
      <c r="C593" s="96"/>
      <c r="D593" s="190"/>
      <c r="E593" s="110"/>
      <c r="F593" s="111"/>
      <c r="G593" s="112"/>
      <c r="H593" s="113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108"/>
      <c r="AI593" s="108"/>
      <c r="AJ593" s="89"/>
      <c r="AK593" s="89"/>
      <c r="AL593" s="99"/>
      <c r="AM593" s="99"/>
      <c r="AN593" s="89"/>
      <c r="AO593" s="89"/>
      <c r="AP593" s="89"/>
      <c r="AQ593" s="99"/>
      <c r="AR593" s="382"/>
      <c r="AS593" s="382"/>
      <c r="AT593" s="382"/>
      <c r="AU593" s="396"/>
      <c r="AV593" s="89"/>
      <c r="AW593" s="89"/>
      <c r="AX593" s="89"/>
    </row>
    <row r="594" spans="1:50" ht="12.75" customHeight="1">
      <c r="A594" s="89"/>
      <c r="B594" s="89"/>
      <c r="C594" s="96"/>
      <c r="D594" s="190"/>
      <c r="E594" s="110"/>
      <c r="F594" s="111"/>
      <c r="G594" s="112"/>
      <c r="H594" s="113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108"/>
      <c r="AI594" s="108"/>
      <c r="AJ594" s="89"/>
      <c r="AK594" s="89"/>
      <c r="AL594" s="99"/>
      <c r="AM594" s="99"/>
      <c r="AN594" s="89"/>
      <c r="AO594" s="89"/>
      <c r="AP594" s="89"/>
      <c r="AQ594" s="99"/>
      <c r="AR594" s="382"/>
      <c r="AS594" s="382"/>
      <c r="AT594" s="382"/>
      <c r="AU594" s="396"/>
      <c r="AV594" s="89"/>
      <c r="AW594" s="89"/>
      <c r="AX594" s="89"/>
    </row>
    <row r="595" spans="1:50" ht="12.75" customHeight="1">
      <c r="A595" s="89"/>
      <c r="B595" s="89"/>
      <c r="C595" s="96"/>
      <c r="D595" s="190"/>
      <c r="E595" s="110"/>
      <c r="F595" s="111"/>
      <c r="G595" s="112"/>
      <c r="H595" s="113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108"/>
      <c r="AI595" s="108"/>
      <c r="AJ595" s="89"/>
      <c r="AK595" s="89"/>
      <c r="AL595" s="99"/>
      <c r="AM595" s="99"/>
      <c r="AN595" s="89"/>
      <c r="AO595" s="89"/>
      <c r="AP595" s="89"/>
      <c r="AQ595" s="99"/>
      <c r="AR595" s="382"/>
      <c r="AS595" s="382"/>
      <c r="AT595" s="382"/>
      <c r="AU595" s="396"/>
      <c r="AV595" s="89"/>
      <c r="AW595" s="89"/>
      <c r="AX595" s="89"/>
    </row>
    <row r="596" spans="1:50" ht="12.75" customHeight="1">
      <c r="A596" s="89"/>
      <c r="B596" s="89"/>
      <c r="C596" s="96"/>
      <c r="D596" s="190"/>
      <c r="E596" s="110"/>
      <c r="F596" s="111"/>
      <c r="G596" s="112"/>
      <c r="H596" s="113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108"/>
      <c r="AI596" s="108"/>
      <c r="AJ596" s="89"/>
      <c r="AK596" s="89"/>
      <c r="AL596" s="99"/>
      <c r="AM596" s="99"/>
      <c r="AN596" s="89"/>
      <c r="AO596" s="89"/>
      <c r="AP596" s="89"/>
      <c r="AQ596" s="99"/>
      <c r="AR596" s="382"/>
      <c r="AS596" s="382"/>
      <c r="AT596" s="382"/>
      <c r="AU596" s="396"/>
      <c r="AV596" s="89"/>
      <c r="AW596" s="89"/>
      <c r="AX596" s="89"/>
    </row>
    <row r="597" spans="1:50" ht="12.75" customHeight="1">
      <c r="A597" s="89"/>
      <c r="B597" s="89"/>
      <c r="C597" s="96"/>
      <c r="D597" s="190"/>
      <c r="E597" s="110"/>
      <c r="F597" s="111"/>
      <c r="G597" s="112"/>
      <c r="H597" s="113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108"/>
      <c r="AI597" s="108"/>
      <c r="AJ597" s="89"/>
      <c r="AK597" s="89"/>
      <c r="AL597" s="99"/>
      <c r="AM597" s="99"/>
      <c r="AN597" s="89"/>
      <c r="AO597" s="89"/>
      <c r="AP597" s="89"/>
      <c r="AQ597" s="99"/>
      <c r="AR597" s="382"/>
      <c r="AS597" s="382"/>
      <c r="AT597" s="382"/>
      <c r="AU597" s="396"/>
      <c r="AV597" s="89"/>
      <c r="AW597" s="89"/>
      <c r="AX597" s="89"/>
    </row>
    <row r="598" spans="1:50" ht="12.75" customHeight="1">
      <c r="A598" s="89"/>
      <c r="B598" s="89"/>
      <c r="C598" s="96"/>
      <c r="D598" s="190"/>
      <c r="E598" s="110"/>
      <c r="F598" s="111"/>
      <c r="G598" s="112"/>
      <c r="H598" s="113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108"/>
      <c r="AI598" s="108"/>
      <c r="AJ598" s="89"/>
      <c r="AK598" s="89"/>
      <c r="AL598" s="99"/>
      <c r="AM598" s="99"/>
      <c r="AN598" s="89"/>
      <c r="AO598" s="89"/>
      <c r="AP598" s="89"/>
      <c r="AQ598" s="99"/>
      <c r="AR598" s="382"/>
      <c r="AS598" s="382"/>
      <c r="AT598" s="382"/>
      <c r="AU598" s="396"/>
      <c r="AV598" s="89"/>
      <c r="AW598" s="89"/>
      <c r="AX598" s="89"/>
    </row>
    <row r="599" spans="1:50" ht="12.75" customHeight="1">
      <c r="A599" s="89"/>
      <c r="B599" s="89"/>
      <c r="C599" s="96"/>
      <c r="D599" s="190"/>
      <c r="E599" s="110"/>
      <c r="F599" s="111"/>
      <c r="G599" s="112"/>
      <c r="H599" s="113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108"/>
      <c r="AI599" s="108"/>
      <c r="AJ599" s="89"/>
      <c r="AK599" s="89"/>
      <c r="AL599" s="99"/>
      <c r="AM599" s="99"/>
      <c r="AN599" s="89"/>
      <c r="AO599" s="89"/>
      <c r="AP599" s="89"/>
      <c r="AQ599" s="99"/>
      <c r="AR599" s="382"/>
      <c r="AS599" s="382"/>
      <c r="AT599" s="382"/>
      <c r="AU599" s="396"/>
      <c r="AV599" s="89"/>
      <c r="AW599" s="89"/>
      <c r="AX599" s="89"/>
    </row>
    <row r="600" spans="1:50" ht="12.75" customHeight="1">
      <c r="A600" s="89"/>
      <c r="B600" s="89"/>
      <c r="C600" s="96"/>
      <c r="D600" s="190"/>
      <c r="E600" s="110"/>
      <c r="F600" s="111"/>
      <c r="G600" s="112"/>
      <c r="H600" s="113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108"/>
      <c r="AI600" s="108"/>
      <c r="AJ600" s="89"/>
      <c r="AK600" s="89"/>
      <c r="AL600" s="99"/>
      <c r="AM600" s="99"/>
      <c r="AN600" s="89"/>
      <c r="AO600" s="89"/>
      <c r="AP600" s="89"/>
      <c r="AQ600" s="99"/>
      <c r="AR600" s="382"/>
      <c r="AS600" s="382"/>
      <c r="AT600" s="382"/>
      <c r="AU600" s="396"/>
      <c r="AV600" s="89"/>
      <c r="AW600" s="89"/>
      <c r="AX600" s="89"/>
    </row>
    <row r="601" spans="1:50" ht="12.75" customHeight="1">
      <c r="A601" s="89"/>
      <c r="B601" s="89"/>
      <c r="C601" s="96"/>
      <c r="D601" s="190"/>
      <c r="E601" s="110"/>
      <c r="F601" s="111"/>
      <c r="G601" s="112"/>
      <c r="H601" s="113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108"/>
      <c r="AI601" s="108"/>
      <c r="AJ601" s="89"/>
      <c r="AK601" s="89"/>
      <c r="AL601" s="99"/>
      <c r="AM601" s="99"/>
      <c r="AN601" s="89"/>
      <c r="AO601" s="89"/>
      <c r="AP601" s="89"/>
      <c r="AQ601" s="99"/>
      <c r="AR601" s="382"/>
      <c r="AS601" s="382"/>
      <c r="AT601" s="382"/>
      <c r="AU601" s="396"/>
      <c r="AV601" s="89"/>
      <c r="AW601" s="89"/>
      <c r="AX601" s="89"/>
    </row>
    <row r="602" spans="1:50" ht="12.75" customHeight="1">
      <c r="A602" s="89"/>
      <c r="B602" s="89"/>
      <c r="C602" s="96"/>
      <c r="D602" s="190"/>
      <c r="E602" s="110"/>
      <c r="F602" s="111"/>
      <c r="G602" s="112"/>
      <c r="H602" s="113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108"/>
      <c r="AI602" s="108"/>
      <c r="AJ602" s="89"/>
      <c r="AK602" s="89"/>
      <c r="AL602" s="99"/>
      <c r="AM602" s="99"/>
      <c r="AN602" s="89"/>
      <c r="AO602" s="89"/>
      <c r="AP602" s="89"/>
      <c r="AQ602" s="99"/>
      <c r="AR602" s="382"/>
      <c r="AS602" s="382"/>
      <c r="AT602" s="382"/>
      <c r="AU602" s="396"/>
      <c r="AV602" s="89"/>
      <c r="AW602" s="89"/>
      <c r="AX602" s="89"/>
    </row>
    <row r="603" spans="1:50" ht="12.75" customHeight="1">
      <c r="A603" s="89"/>
      <c r="B603" s="89"/>
      <c r="C603" s="96"/>
      <c r="D603" s="190"/>
      <c r="E603" s="110"/>
      <c r="F603" s="111"/>
      <c r="G603" s="112"/>
      <c r="H603" s="113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108"/>
      <c r="AI603" s="108"/>
      <c r="AJ603" s="89"/>
      <c r="AK603" s="89"/>
      <c r="AL603" s="99"/>
      <c r="AM603" s="99"/>
      <c r="AN603" s="89"/>
      <c r="AO603" s="89"/>
      <c r="AP603" s="89"/>
      <c r="AQ603" s="99"/>
      <c r="AR603" s="382"/>
      <c r="AS603" s="382"/>
      <c r="AT603" s="382"/>
      <c r="AU603" s="396"/>
      <c r="AV603" s="89"/>
      <c r="AW603" s="89"/>
      <c r="AX603" s="89"/>
    </row>
    <row r="604" spans="1:50" ht="12.75" customHeight="1">
      <c r="A604" s="89"/>
      <c r="B604" s="89"/>
      <c r="C604" s="96"/>
      <c r="D604" s="190"/>
      <c r="E604" s="110"/>
      <c r="F604" s="111"/>
      <c r="G604" s="112"/>
      <c r="H604" s="113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108"/>
      <c r="AI604" s="108"/>
      <c r="AJ604" s="89"/>
      <c r="AK604" s="89"/>
      <c r="AL604" s="99"/>
      <c r="AM604" s="99"/>
      <c r="AN604" s="89"/>
      <c r="AO604" s="89"/>
      <c r="AP604" s="89"/>
      <c r="AQ604" s="99"/>
      <c r="AR604" s="382"/>
      <c r="AS604" s="382"/>
      <c r="AT604" s="382"/>
      <c r="AU604" s="396"/>
      <c r="AV604" s="89"/>
      <c r="AW604" s="89"/>
      <c r="AX604" s="89"/>
    </row>
    <row r="605" spans="1:50" ht="12.75" customHeight="1">
      <c r="A605" s="89"/>
      <c r="B605" s="89"/>
      <c r="C605" s="96"/>
      <c r="D605" s="190"/>
      <c r="E605" s="110"/>
      <c r="F605" s="111"/>
      <c r="G605" s="112"/>
      <c r="H605" s="113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108"/>
      <c r="AI605" s="108"/>
      <c r="AJ605" s="89"/>
      <c r="AK605" s="89"/>
      <c r="AL605" s="99"/>
      <c r="AM605" s="99"/>
      <c r="AN605" s="89"/>
      <c r="AO605" s="89"/>
      <c r="AP605" s="89"/>
      <c r="AQ605" s="99"/>
      <c r="AR605" s="382"/>
      <c r="AS605" s="382"/>
      <c r="AT605" s="382"/>
      <c r="AU605" s="396"/>
      <c r="AV605" s="89"/>
      <c r="AW605" s="89"/>
      <c r="AX605" s="89"/>
    </row>
    <row r="606" spans="1:50" ht="12.75" customHeight="1">
      <c r="A606" s="89"/>
      <c r="B606" s="89"/>
      <c r="C606" s="96"/>
      <c r="D606" s="190"/>
      <c r="E606" s="110"/>
      <c r="F606" s="111"/>
      <c r="G606" s="112"/>
      <c r="H606" s="113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108"/>
      <c r="AI606" s="108"/>
      <c r="AJ606" s="89"/>
      <c r="AK606" s="89"/>
      <c r="AL606" s="99"/>
      <c r="AM606" s="99"/>
      <c r="AN606" s="89"/>
      <c r="AO606" s="89"/>
      <c r="AP606" s="89"/>
      <c r="AQ606" s="99"/>
      <c r="AR606" s="382"/>
      <c r="AS606" s="382"/>
      <c r="AT606" s="382"/>
      <c r="AU606" s="396"/>
      <c r="AV606" s="89"/>
      <c r="AW606" s="89"/>
      <c r="AX606" s="89"/>
    </row>
    <row r="607" spans="1:50" ht="12.75" customHeight="1">
      <c r="A607" s="89"/>
      <c r="B607" s="89"/>
      <c r="C607" s="96"/>
      <c r="D607" s="190"/>
      <c r="E607" s="110"/>
      <c r="F607" s="111"/>
      <c r="G607" s="112"/>
      <c r="H607" s="113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108"/>
      <c r="AI607" s="108"/>
      <c r="AJ607" s="89"/>
      <c r="AK607" s="89"/>
      <c r="AL607" s="99"/>
      <c r="AM607" s="99"/>
      <c r="AN607" s="89"/>
      <c r="AO607" s="89"/>
      <c r="AP607" s="89"/>
      <c r="AQ607" s="99"/>
      <c r="AR607" s="382"/>
      <c r="AS607" s="382"/>
      <c r="AT607" s="382"/>
      <c r="AU607" s="396"/>
      <c r="AV607" s="89"/>
      <c r="AW607" s="89"/>
      <c r="AX607" s="89"/>
    </row>
    <row r="608" spans="1:50" ht="12.75" customHeight="1">
      <c r="A608" s="89"/>
      <c r="B608" s="89"/>
      <c r="C608" s="96"/>
      <c r="D608" s="190"/>
      <c r="E608" s="110"/>
      <c r="F608" s="111"/>
      <c r="G608" s="112"/>
      <c r="H608" s="113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108"/>
      <c r="AI608" s="108"/>
      <c r="AJ608" s="89"/>
      <c r="AK608" s="89"/>
      <c r="AL608" s="99"/>
      <c r="AM608" s="99"/>
      <c r="AN608" s="89"/>
      <c r="AO608" s="89"/>
      <c r="AP608" s="89"/>
      <c r="AQ608" s="99"/>
      <c r="AR608" s="382"/>
      <c r="AS608" s="382"/>
      <c r="AT608" s="382"/>
      <c r="AU608" s="396"/>
      <c r="AV608" s="89"/>
      <c r="AW608" s="89"/>
      <c r="AX608" s="89"/>
    </row>
    <row r="609" spans="1:50" ht="12.75" customHeight="1">
      <c r="A609" s="89"/>
      <c r="B609" s="89"/>
      <c r="C609" s="96"/>
      <c r="D609" s="190"/>
      <c r="E609" s="110"/>
      <c r="F609" s="111"/>
      <c r="G609" s="112"/>
      <c r="H609" s="113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108"/>
      <c r="AI609" s="108"/>
      <c r="AJ609" s="89"/>
      <c r="AK609" s="89"/>
      <c r="AL609" s="99"/>
      <c r="AM609" s="99"/>
      <c r="AN609" s="89"/>
      <c r="AO609" s="89"/>
      <c r="AP609" s="89"/>
      <c r="AQ609" s="99"/>
      <c r="AR609" s="382"/>
      <c r="AS609" s="382"/>
      <c r="AT609" s="382"/>
      <c r="AU609" s="396"/>
      <c r="AV609" s="89"/>
      <c r="AW609" s="89"/>
      <c r="AX609" s="89"/>
    </row>
    <row r="610" spans="1:50" ht="12.75" customHeight="1">
      <c r="A610" s="89"/>
      <c r="B610" s="89"/>
      <c r="C610" s="96"/>
      <c r="D610" s="190"/>
      <c r="E610" s="110"/>
      <c r="F610" s="111"/>
      <c r="G610" s="112"/>
      <c r="H610" s="113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108"/>
      <c r="AI610" s="108"/>
      <c r="AJ610" s="89"/>
      <c r="AK610" s="89"/>
      <c r="AL610" s="99"/>
      <c r="AM610" s="99"/>
      <c r="AN610" s="89"/>
      <c r="AO610" s="89"/>
      <c r="AP610" s="89"/>
      <c r="AQ610" s="99"/>
      <c r="AR610" s="382"/>
      <c r="AS610" s="382"/>
      <c r="AT610" s="382"/>
      <c r="AU610" s="396"/>
      <c r="AV610" s="89"/>
      <c r="AW610" s="89"/>
      <c r="AX610" s="89"/>
    </row>
    <row r="611" spans="1:50" ht="12.75" customHeight="1">
      <c r="A611" s="89"/>
      <c r="B611" s="89"/>
      <c r="C611" s="96"/>
      <c r="D611" s="190"/>
      <c r="E611" s="110"/>
      <c r="F611" s="111"/>
      <c r="G611" s="112"/>
      <c r="H611" s="113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108"/>
      <c r="AI611" s="108"/>
      <c r="AJ611" s="89"/>
      <c r="AK611" s="89"/>
      <c r="AL611" s="99"/>
      <c r="AM611" s="99"/>
      <c r="AN611" s="89"/>
      <c r="AO611" s="89"/>
      <c r="AP611" s="89"/>
      <c r="AQ611" s="99"/>
      <c r="AR611" s="382"/>
      <c r="AS611" s="382"/>
      <c r="AT611" s="382"/>
      <c r="AU611" s="396"/>
      <c r="AV611" s="89"/>
      <c r="AW611" s="89"/>
      <c r="AX611" s="89"/>
    </row>
    <row r="612" spans="1:50" ht="12.75" customHeight="1">
      <c r="A612" s="89"/>
      <c r="B612" s="89"/>
      <c r="C612" s="96"/>
      <c r="D612" s="190"/>
      <c r="E612" s="110"/>
      <c r="F612" s="111"/>
      <c r="G612" s="112"/>
      <c r="H612" s="113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108"/>
      <c r="AI612" s="108"/>
      <c r="AJ612" s="89"/>
      <c r="AK612" s="89"/>
      <c r="AL612" s="99"/>
      <c r="AM612" s="99"/>
      <c r="AN612" s="89"/>
      <c r="AO612" s="89"/>
      <c r="AP612" s="89"/>
      <c r="AQ612" s="99"/>
      <c r="AR612" s="382"/>
      <c r="AS612" s="382"/>
      <c r="AT612" s="382"/>
      <c r="AU612" s="396"/>
      <c r="AV612" s="89"/>
      <c r="AW612" s="89"/>
      <c r="AX612" s="89"/>
    </row>
    <row r="613" spans="1:50" ht="12.75" customHeight="1">
      <c r="A613" s="89"/>
      <c r="B613" s="89"/>
      <c r="C613" s="96"/>
      <c r="D613" s="190"/>
      <c r="E613" s="110"/>
      <c r="F613" s="111"/>
      <c r="G613" s="112"/>
      <c r="H613" s="113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108"/>
      <c r="AI613" s="108"/>
      <c r="AJ613" s="89"/>
      <c r="AK613" s="89"/>
      <c r="AL613" s="99"/>
      <c r="AM613" s="99"/>
      <c r="AN613" s="89"/>
      <c r="AO613" s="89"/>
      <c r="AP613" s="89"/>
      <c r="AQ613" s="99"/>
      <c r="AR613" s="382"/>
      <c r="AS613" s="382"/>
      <c r="AT613" s="382"/>
      <c r="AU613" s="396"/>
      <c r="AV613" s="89"/>
      <c r="AW613" s="89"/>
      <c r="AX613" s="89"/>
    </row>
    <row r="614" spans="1:50" ht="12.75" customHeight="1">
      <c r="A614" s="89"/>
      <c r="B614" s="89"/>
      <c r="C614" s="96"/>
      <c r="D614" s="190"/>
      <c r="E614" s="110"/>
      <c r="F614" s="111"/>
      <c r="G614" s="112"/>
      <c r="H614" s="113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108"/>
      <c r="AI614" s="108"/>
      <c r="AJ614" s="89"/>
      <c r="AK614" s="89"/>
      <c r="AL614" s="99"/>
      <c r="AM614" s="99"/>
      <c r="AN614" s="89"/>
      <c r="AO614" s="89"/>
      <c r="AP614" s="89"/>
      <c r="AQ614" s="99"/>
      <c r="AR614" s="382"/>
      <c r="AS614" s="382"/>
      <c r="AT614" s="382"/>
      <c r="AU614" s="396"/>
      <c r="AV614" s="89"/>
      <c r="AW614" s="89"/>
      <c r="AX614" s="89"/>
    </row>
    <row r="615" spans="1:50" ht="12.75" customHeight="1">
      <c r="A615" s="89"/>
      <c r="B615" s="89"/>
      <c r="C615" s="96"/>
      <c r="D615" s="190"/>
      <c r="E615" s="110"/>
      <c r="F615" s="111"/>
      <c r="G615" s="112"/>
      <c r="H615" s="113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108"/>
      <c r="AI615" s="108"/>
      <c r="AJ615" s="89"/>
      <c r="AK615" s="89"/>
      <c r="AL615" s="99"/>
      <c r="AM615" s="99"/>
      <c r="AN615" s="89"/>
      <c r="AO615" s="89"/>
      <c r="AP615" s="89"/>
      <c r="AQ615" s="99"/>
      <c r="AR615" s="382"/>
      <c r="AS615" s="382"/>
      <c r="AT615" s="382"/>
      <c r="AU615" s="396"/>
      <c r="AV615" s="89"/>
      <c r="AW615" s="89"/>
      <c r="AX615" s="89"/>
    </row>
    <row r="616" spans="1:50" ht="12.75" customHeight="1">
      <c r="A616" s="89"/>
      <c r="B616" s="89"/>
      <c r="C616" s="96"/>
      <c r="D616" s="190"/>
      <c r="E616" s="110"/>
      <c r="F616" s="111"/>
      <c r="G616" s="112"/>
      <c r="H616" s="113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108"/>
      <c r="AI616" s="108"/>
      <c r="AJ616" s="89"/>
      <c r="AK616" s="89"/>
      <c r="AL616" s="99"/>
      <c r="AM616" s="99"/>
      <c r="AN616" s="89"/>
      <c r="AO616" s="89"/>
      <c r="AP616" s="89"/>
      <c r="AQ616" s="99"/>
      <c r="AR616" s="382"/>
      <c r="AS616" s="382"/>
      <c r="AT616" s="382"/>
      <c r="AU616" s="396"/>
      <c r="AV616" s="89"/>
      <c r="AW616" s="89"/>
      <c r="AX616" s="89"/>
    </row>
    <row r="617" spans="1:50" ht="12.75" customHeight="1">
      <c r="A617" s="89"/>
      <c r="B617" s="89"/>
      <c r="C617" s="96"/>
      <c r="D617" s="190"/>
      <c r="E617" s="110"/>
      <c r="F617" s="111"/>
      <c r="G617" s="112"/>
      <c r="H617" s="113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108"/>
      <c r="AI617" s="108"/>
      <c r="AJ617" s="89"/>
      <c r="AK617" s="89"/>
      <c r="AL617" s="99"/>
      <c r="AM617" s="99"/>
      <c r="AN617" s="89"/>
      <c r="AO617" s="89"/>
      <c r="AP617" s="89"/>
      <c r="AQ617" s="99"/>
      <c r="AR617" s="382"/>
      <c r="AS617" s="382"/>
      <c r="AT617" s="382"/>
      <c r="AU617" s="396"/>
      <c r="AV617" s="89"/>
      <c r="AW617" s="89"/>
      <c r="AX617" s="89"/>
    </row>
    <row r="618" spans="1:50" ht="12.75" customHeight="1">
      <c r="A618" s="89"/>
      <c r="B618" s="89"/>
      <c r="C618" s="96"/>
      <c r="D618" s="190"/>
      <c r="E618" s="110"/>
      <c r="F618" s="111"/>
      <c r="G618" s="112"/>
      <c r="H618" s="113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108"/>
      <c r="AI618" s="108"/>
      <c r="AJ618" s="89"/>
      <c r="AK618" s="89"/>
      <c r="AL618" s="99"/>
      <c r="AM618" s="99"/>
      <c r="AN618" s="89"/>
      <c r="AO618" s="89"/>
      <c r="AP618" s="89"/>
      <c r="AQ618" s="99"/>
      <c r="AR618" s="382"/>
      <c r="AS618" s="382"/>
      <c r="AT618" s="382"/>
      <c r="AU618" s="396"/>
      <c r="AV618" s="89"/>
      <c r="AW618" s="89"/>
      <c r="AX618" s="89"/>
    </row>
    <row r="619" spans="1:50" ht="12.75" customHeight="1">
      <c r="A619" s="89"/>
      <c r="B619" s="89"/>
      <c r="C619" s="96"/>
      <c r="D619" s="190"/>
      <c r="E619" s="110"/>
      <c r="F619" s="111"/>
      <c r="G619" s="112"/>
      <c r="H619" s="113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108"/>
      <c r="AI619" s="108"/>
      <c r="AJ619" s="89"/>
      <c r="AK619" s="89"/>
      <c r="AL619" s="99"/>
      <c r="AM619" s="99"/>
      <c r="AN619" s="89"/>
      <c r="AO619" s="89"/>
      <c r="AP619" s="89"/>
      <c r="AQ619" s="99"/>
      <c r="AR619" s="382"/>
      <c r="AS619" s="382"/>
      <c r="AT619" s="382"/>
      <c r="AU619" s="396"/>
      <c r="AV619" s="89"/>
      <c r="AW619" s="89"/>
      <c r="AX619" s="89"/>
    </row>
    <row r="620" spans="1:50" ht="12.75" customHeight="1">
      <c r="A620" s="89"/>
      <c r="B620" s="89"/>
      <c r="C620" s="96"/>
      <c r="D620" s="190"/>
      <c r="E620" s="110"/>
      <c r="F620" s="111"/>
      <c r="G620" s="112"/>
      <c r="H620" s="113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108"/>
      <c r="AI620" s="108"/>
      <c r="AJ620" s="89"/>
      <c r="AK620" s="89"/>
      <c r="AL620" s="99"/>
      <c r="AM620" s="99"/>
      <c r="AN620" s="89"/>
      <c r="AO620" s="89"/>
      <c r="AP620" s="89"/>
      <c r="AQ620" s="99"/>
      <c r="AR620" s="382"/>
      <c r="AS620" s="382"/>
      <c r="AT620" s="382"/>
      <c r="AU620" s="396"/>
      <c r="AV620" s="89"/>
      <c r="AW620" s="89"/>
      <c r="AX620" s="89"/>
    </row>
    <row r="621" spans="1:50" ht="12.75" customHeight="1">
      <c r="A621" s="89"/>
      <c r="B621" s="89"/>
      <c r="C621" s="96"/>
      <c r="D621" s="190"/>
      <c r="E621" s="110"/>
      <c r="F621" s="111"/>
      <c r="G621" s="112"/>
      <c r="H621" s="113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108"/>
      <c r="AI621" s="108"/>
      <c r="AJ621" s="89"/>
      <c r="AK621" s="89"/>
      <c r="AL621" s="99"/>
      <c r="AM621" s="99"/>
      <c r="AN621" s="89"/>
      <c r="AO621" s="89"/>
      <c r="AP621" s="89"/>
      <c r="AQ621" s="99"/>
      <c r="AR621" s="382"/>
      <c r="AS621" s="382"/>
      <c r="AT621" s="382"/>
      <c r="AU621" s="396"/>
      <c r="AV621" s="89"/>
      <c r="AW621" s="89"/>
      <c r="AX621" s="89"/>
    </row>
    <row r="622" spans="1:50" ht="12.75" customHeight="1">
      <c r="A622" s="89"/>
      <c r="B622" s="89"/>
      <c r="C622" s="96"/>
      <c r="D622" s="190"/>
      <c r="E622" s="110"/>
      <c r="F622" s="111"/>
      <c r="G622" s="112"/>
      <c r="H622" s="113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108"/>
      <c r="AI622" s="108"/>
      <c r="AJ622" s="89"/>
      <c r="AK622" s="89"/>
      <c r="AL622" s="99"/>
      <c r="AM622" s="99"/>
      <c r="AN622" s="89"/>
      <c r="AO622" s="89"/>
      <c r="AP622" s="89"/>
      <c r="AQ622" s="99"/>
      <c r="AR622" s="382"/>
      <c r="AS622" s="382"/>
      <c r="AT622" s="382"/>
      <c r="AU622" s="396"/>
      <c r="AV622" s="89"/>
      <c r="AW622" s="89"/>
      <c r="AX622" s="89"/>
    </row>
    <row r="623" spans="1:50" ht="12.75" customHeight="1">
      <c r="A623" s="89"/>
      <c r="B623" s="89"/>
      <c r="C623" s="96"/>
      <c r="D623" s="190"/>
      <c r="E623" s="110"/>
      <c r="F623" s="111"/>
      <c r="G623" s="112"/>
      <c r="H623" s="113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108"/>
      <c r="AI623" s="108"/>
      <c r="AJ623" s="89"/>
      <c r="AK623" s="89"/>
      <c r="AL623" s="99"/>
      <c r="AM623" s="99"/>
      <c r="AN623" s="89"/>
      <c r="AO623" s="89"/>
      <c r="AP623" s="89"/>
      <c r="AQ623" s="99"/>
      <c r="AR623" s="382"/>
      <c r="AS623" s="382"/>
      <c r="AT623" s="382"/>
      <c r="AU623" s="396"/>
      <c r="AV623" s="89"/>
      <c r="AW623" s="89"/>
      <c r="AX623" s="89"/>
    </row>
    <row r="624" spans="1:50" ht="12.75" customHeight="1">
      <c r="A624" s="89"/>
      <c r="B624" s="89"/>
      <c r="C624" s="96"/>
      <c r="D624" s="190"/>
      <c r="E624" s="110"/>
      <c r="F624" s="111"/>
      <c r="G624" s="112"/>
      <c r="H624" s="113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108"/>
      <c r="AI624" s="108"/>
      <c r="AJ624" s="89"/>
      <c r="AK624" s="89"/>
      <c r="AL624" s="99"/>
      <c r="AM624" s="99"/>
      <c r="AN624" s="89"/>
      <c r="AO624" s="89"/>
      <c r="AP624" s="89"/>
      <c r="AQ624" s="99"/>
      <c r="AR624" s="382"/>
      <c r="AS624" s="382"/>
      <c r="AT624" s="382"/>
      <c r="AU624" s="396"/>
      <c r="AV624" s="89"/>
      <c r="AW624" s="89"/>
      <c r="AX624" s="89"/>
    </row>
    <row r="625" spans="1:50" ht="12.75" customHeight="1">
      <c r="A625" s="89"/>
      <c r="B625" s="89"/>
      <c r="C625" s="96"/>
      <c r="D625" s="190"/>
      <c r="E625" s="110"/>
      <c r="F625" s="111"/>
      <c r="G625" s="112"/>
      <c r="H625" s="113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108"/>
      <c r="AI625" s="108"/>
      <c r="AJ625" s="89"/>
      <c r="AK625" s="89"/>
      <c r="AL625" s="99"/>
      <c r="AM625" s="99"/>
      <c r="AN625" s="89"/>
      <c r="AO625" s="89"/>
      <c r="AP625" s="89"/>
      <c r="AQ625" s="99"/>
      <c r="AR625" s="382"/>
      <c r="AS625" s="382"/>
      <c r="AT625" s="382"/>
      <c r="AU625" s="396"/>
      <c r="AV625" s="89"/>
      <c r="AW625" s="89"/>
      <c r="AX625" s="89"/>
    </row>
    <row r="626" spans="1:50" ht="12.75" customHeight="1">
      <c r="A626" s="89"/>
      <c r="B626" s="89"/>
      <c r="C626" s="96"/>
      <c r="D626" s="190"/>
      <c r="E626" s="110"/>
      <c r="F626" s="111"/>
      <c r="G626" s="112"/>
      <c r="H626" s="113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108"/>
      <c r="AI626" s="108"/>
      <c r="AJ626" s="89"/>
      <c r="AK626" s="89"/>
      <c r="AL626" s="99"/>
      <c r="AM626" s="99"/>
      <c r="AN626" s="89"/>
      <c r="AO626" s="89"/>
      <c r="AP626" s="89"/>
      <c r="AQ626" s="99"/>
      <c r="AR626" s="382"/>
      <c r="AS626" s="382"/>
      <c r="AT626" s="382"/>
      <c r="AU626" s="396"/>
      <c r="AV626" s="89"/>
      <c r="AW626" s="89"/>
      <c r="AX626" s="89"/>
    </row>
    <row r="627" spans="1:50" ht="12.75" customHeight="1">
      <c r="A627" s="89"/>
      <c r="B627" s="89"/>
      <c r="C627" s="96"/>
      <c r="D627" s="190"/>
      <c r="E627" s="110"/>
      <c r="F627" s="111"/>
      <c r="G627" s="112"/>
      <c r="H627" s="113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108"/>
      <c r="AI627" s="108"/>
      <c r="AJ627" s="89"/>
      <c r="AK627" s="89"/>
      <c r="AL627" s="99"/>
      <c r="AM627" s="99"/>
      <c r="AN627" s="89"/>
      <c r="AO627" s="89"/>
      <c r="AP627" s="89"/>
      <c r="AQ627" s="99"/>
      <c r="AR627" s="382"/>
      <c r="AS627" s="382"/>
      <c r="AT627" s="382"/>
      <c r="AU627" s="396"/>
      <c r="AV627" s="89"/>
      <c r="AW627" s="89"/>
      <c r="AX627" s="89"/>
    </row>
    <row r="628" spans="1:50" ht="12.75" customHeight="1">
      <c r="A628" s="89"/>
      <c r="B628" s="89"/>
      <c r="C628" s="96"/>
      <c r="D628" s="190"/>
      <c r="E628" s="110"/>
      <c r="F628" s="111"/>
      <c r="G628" s="112"/>
      <c r="H628" s="113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108"/>
      <c r="AI628" s="108"/>
      <c r="AJ628" s="89"/>
      <c r="AK628" s="89"/>
      <c r="AL628" s="99"/>
      <c r="AM628" s="99"/>
      <c r="AN628" s="89"/>
      <c r="AO628" s="89"/>
      <c r="AP628" s="89"/>
      <c r="AQ628" s="99"/>
      <c r="AR628" s="382"/>
      <c r="AS628" s="382"/>
      <c r="AT628" s="382"/>
      <c r="AU628" s="396"/>
      <c r="AV628" s="89"/>
      <c r="AW628" s="89"/>
      <c r="AX628" s="89"/>
    </row>
    <row r="629" spans="1:50" ht="12.75" customHeight="1">
      <c r="A629" s="89"/>
      <c r="B629" s="89"/>
      <c r="C629" s="96"/>
      <c r="D629" s="190"/>
      <c r="E629" s="110"/>
      <c r="F629" s="111"/>
      <c r="G629" s="112"/>
      <c r="H629" s="113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108"/>
      <c r="AI629" s="108"/>
      <c r="AJ629" s="89"/>
      <c r="AK629" s="89"/>
      <c r="AL629" s="99"/>
      <c r="AM629" s="99"/>
      <c r="AN629" s="89"/>
      <c r="AO629" s="89"/>
      <c r="AP629" s="89"/>
      <c r="AQ629" s="99"/>
      <c r="AR629" s="382"/>
      <c r="AS629" s="382"/>
      <c r="AT629" s="382"/>
      <c r="AU629" s="396"/>
      <c r="AV629" s="89"/>
      <c r="AW629" s="89"/>
      <c r="AX629" s="89"/>
    </row>
    <row r="630" spans="1:50" ht="12.75" customHeight="1">
      <c r="A630" s="89"/>
      <c r="B630" s="89"/>
      <c r="C630" s="96"/>
      <c r="D630" s="190"/>
      <c r="E630" s="110"/>
      <c r="F630" s="111"/>
      <c r="G630" s="112"/>
      <c r="H630" s="113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108"/>
      <c r="AI630" s="108"/>
      <c r="AJ630" s="89"/>
      <c r="AK630" s="89"/>
      <c r="AL630" s="99"/>
      <c r="AM630" s="99"/>
      <c r="AN630" s="89"/>
      <c r="AO630" s="89"/>
      <c r="AP630" s="89"/>
      <c r="AQ630" s="99"/>
      <c r="AR630" s="382"/>
      <c r="AS630" s="382"/>
      <c r="AT630" s="382"/>
      <c r="AU630" s="396"/>
      <c r="AV630" s="89"/>
      <c r="AW630" s="89"/>
      <c r="AX630" s="89"/>
    </row>
    <row r="631" spans="1:50" ht="12.75" customHeight="1">
      <c r="A631" s="89"/>
      <c r="B631" s="89"/>
      <c r="C631" s="96"/>
      <c r="D631" s="190"/>
      <c r="E631" s="110"/>
      <c r="F631" s="111"/>
      <c r="G631" s="112"/>
      <c r="H631" s="113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108"/>
      <c r="AI631" s="108"/>
      <c r="AJ631" s="89"/>
      <c r="AK631" s="89"/>
      <c r="AL631" s="99"/>
      <c r="AM631" s="99"/>
      <c r="AN631" s="89"/>
      <c r="AO631" s="89"/>
      <c r="AP631" s="89"/>
      <c r="AQ631" s="99"/>
      <c r="AR631" s="382"/>
      <c r="AS631" s="382"/>
      <c r="AT631" s="382"/>
      <c r="AU631" s="396"/>
      <c r="AV631" s="89"/>
      <c r="AW631" s="89"/>
      <c r="AX631" s="89"/>
    </row>
    <row r="632" spans="1:50" ht="12.75" customHeight="1">
      <c r="A632" s="89"/>
      <c r="B632" s="89"/>
      <c r="C632" s="96"/>
      <c r="D632" s="190"/>
      <c r="E632" s="110"/>
      <c r="F632" s="111"/>
      <c r="G632" s="112"/>
      <c r="H632" s="113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108"/>
      <c r="AI632" s="108"/>
      <c r="AJ632" s="89"/>
      <c r="AK632" s="89"/>
      <c r="AL632" s="99"/>
      <c r="AM632" s="99"/>
      <c r="AN632" s="89"/>
      <c r="AO632" s="89"/>
      <c r="AP632" s="89"/>
      <c r="AQ632" s="99"/>
      <c r="AR632" s="382"/>
      <c r="AS632" s="382"/>
      <c r="AT632" s="382"/>
      <c r="AU632" s="396"/>
      <c r="AV632" s="89"/>
      <c r="AW632" s="89"/>
      <c r="AX632" s="89"/>
    </row>
    <row r="633" spans="1:50" ht="12.75" customHeight="1">
      <c r="A633" s="89"/>
      <c r="B633" s="89"/>
      <c r="C633" s="96"/>
      <c r="D633" s="190"/>
      <c r="E633" s="110"/>
      <c r="F633" s="111"/>
      <c r="G633" s="112"/>
      <c r="H633" s="113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108"/>
      <c r="AI633" s="108"/>
      <c r="AJ633" s="89"/>
      <c r="AK633" s="89"/>
      <c r="AL633" s="99"/>
      <c r="AM633" s="99"/>
      <c r="AN633" s="89"/>
      <c r="AO633" s="89"/>
      <c r="AP633" s="89"/>
      <c r="AQ633" s="99"/>
      <c r="AR633" s="382"/>
      <c r="AS633" s="382"/>
      <c r="AT633" s="382"/>
      <c r="AU633" s="396"/>
      <c r="AV633" s="89"/>
      <c r="AW633" s="89"/>
      <c r="AX633" s="89"/>
    </row>
    <row r="634" spans="1:50" ht="12.75" customHeight="1">
      <c r="A634" s="89"/>
      <c r="B634" s="89"/>
      <c r="C634" s="96"/>
      <c r="D634" s="190"/>
      <c r="E634" s="110"/>
      <c r="F634" s="111"/>
      <c r="G634" s="112"/>
      <c r="H634" s="113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108"/>
      <c r="AI634" s="108"/>
      <c r="AJ634" s="89"/>
      <c r="AK634" s="89"/>
      <c r="AL634" s="99"/>
      <c r="AM634" s="99"/>
      <c r="AN634" s="89"/>
      <c r="AO634" s="89"/>
      <c r="AP634" s="89"/>
      <c r="AQ634" s="99"/>
      <c r="AR634" s="382"/>
      <c r="AS634" s="382"/>
      <c r="AT634" s="382"/>
      <c r="AU634" s="396"/>
      <c r="AV634" s="89"/>
      <c r="AW634" s="89"/>
      <c r="AX634" s="89"/>
    </row>
    <row r="635" spans="1:50" ht="12.75" customHeight="1">
      <c r="A635" s="89"/>
      <c r="B635" s="89"/>
      <c r="C635" s="96"/>
      <c r="D635" s="190"/>
      <c r="E635" s="110"/>
      <c r="F635" s="111"/>
      <c r="G635" s="112"/>
      <c r="H635" s="113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108"/>
      <c r="AI635" s="108"/>
      <c r="AJ635" s="89"/>
      <c r="AK635" s="89"/>
      <c r="AL635" s="99"/>
      <c r="AM635" s="99"/>
      <c r="AN635" s="89"/>
      <c r="AO635" s="89"/>
      <c r="AP635" s="89"/>
      <c r="AQ635" s="99"/>
      <c r="AR635" s="382"/>
      <c r="AS635" s="382"/>
      <c r="AT635" s="382"/>
      <c r="AU635" s="396"/>
      <c r="AV635" s="89"/>
      <c r="AW635" s="89"/>
      <c r="AX635" s="89"/>
    </row>
    <row r="636" spans="1:50" ht="12.75" customHeight="1">
      <c r="A636" s="89"/>
      <c r="B636" s="89"/>
      <c r="C636" s="96"/>
      <c r="D636" s="190"/>
      <c r="E636" s="110"/>
      <c r="F636" s="111"/>
      <c r="G636" s="112"/>
      <c r="H636" s="113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108"/>
      <c r="AI636" s="108"/>
      <c r="AJ636" s="89"/>
      <c r="AK636" s="89"/>
      <c r="AL636" s="99"/>
      <c r="AM636" s="99"/>
      <c r="AN636" s="89"/>
      <c r="AO636" s="89"/>
      <c r="AP636" s="89"/>
      <c r="AQ636" s="99"/>
      <c r="AR636" s="382"/>
      <c r="AS636" s="382"/>
      <c r="AT636" s="382"/>
      <c r="AU636" s="396"/>
      <c r="AV636" s="89"/>
      <c r="AW636" s="89"/>
      <c r="AX636" s="89"/>
    </row>
    <row r="637" spans="1:50" ht="12.75" customHeight="1">
      <c r="A637" s="89"/>
      <c r="B637" s="89"/>
      <c r="C637" s="96"/>
      <c r="D637" s="190"/>
      <c r="E637" s="110"/>
      <c r="F637" s="111"/>
      <c r="G637" s="112"/>
      <c r="H637" s="113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108"/>
      <c r="AI637" s="108"/>
      <c r="AJ637" s="89"/>
      <c r="AK637" s="89"/>
      <c r="AL637" s="99"/>
      <c r="AM637" s="99"/>
      <c r="AN637" s="89"/>
      <c r="AO637" s="89"/>
      <c r="AP637" s="89"/>
      <c r="AQ637" s="99"/>
      <c r="AR637" s="382"/>
      <c r="AS637" s="382"/>
      <c r="AT637" s="382"/>
      <c r="AU637" s="396"/>
      <c r="AV637" s="89"/>
      <c r="AW637" s="89"/>
      <c r="AX637" s="89"/>
    </row>
    <row r="638" spans="1:50" ht="12.75" customHeight="1">
      <c r="A638" s="89"/>
      <c r="B638" s="89"/>
      <c r="C638" s="96"/>
      <c r="D638" s="190"/>
      <c r="E638" s="110"/>
      <c r="F638" s="111"/>
      <c r="G638" s="112"/>
      <c r="H638" s="113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108"/>
      <c r="AI638" s="108"/>
      <c r="AJ638" s="89"/>
      <c r="AK638" s="89"/>
      <c r="AL638" s="99"/>
      <c r="AM638" s="99"/>
      <c r="AN638" s="89"/>
      <c r="AO638" s="89"/>
      <c r="AP638" s="89"/>
      <c r="AQ638" s="99"/>
      <c r="AR638" s="382"/>
      <c r="AS638" s="382"/>
      <c r="AT638" s="382"/>
      <c r="AU638" s="396"/>
      <c r="AV638" s="89"/>
      <c r="AW638" s="89"/>
      <c r="AX638" s="89"/>
    </row>
    <row r="639" spans="1:50" ht="12.75" customHeight="1">
      <c r="A639" s="89"/>
      <c r="B639" s="89"/>
      <c r="C639" s="96"/>
      <c r="D639" s="190"/>
      <c r="E639" s="110"/>
      <c r="F639" s="111"/>
      <c r="G639" s="112"/>
      <c r="H639" s="113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108"/>
      <c r="AI639" s="108"/>
      <c r="AJ639" s="89"/>
      <c r="AK639" s="89"/>
      <c r="AL639" s="99"/>
      <c r="AM639" s="99"/>
      <c r="AN639" s="89"/>
      <c r="AO639" s="89"/>
      <c r="AP639" s="89"/>
      <c r="AQ639" s="99"/>
      <c r="AR639" s="382"/>
      <c r="AS639" s="382"/>
      <c r="AT639" s="382"/>
      <c r="AU639" s="396"/>
      <c r="AV639" s="89"/>
      <c r="AW639" s="89"/>
      <c r="AX639" s="89"/>
    </row>
    <row r="640" spans="1:50" ht="12.75" customHeight="1">
      <c r="A640" s="89"/>
      <c r="B640" s="89"/>
      <c r="C640" s="96"/>
      <c r="D640" s="190"/>
      <c r="E640" s="110"/>
      <c r="F640" s="111"/>
      <c r="G640" s="112"/>
      <c r="H640" s="113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108"/>
      <c r="AI640" s="108"/>
      <c r="AJ640" s="89"/>
      <c r="AK640" s="89"/>
      <c r="AL640" s="99"/>
      <c r="AM640" s="99"/>
      <c r="AN640" s="89"/>
      <c r="AO640" s="89"/>
      <c r="AP640" s="89"/>
      <c r="AQ640" s="99"/>
      <c r="AR640" s="382"/>
      <c r="AS640" s="382"/>
      <c r="AT640" s="382"/>
      <c r="AU640" s="396"/>
      <c r="AV640" s="89"/>
      <c r="AW640" s="89"/>
      <c r="AX640" s="89"/>
    </row>
    <row r="641" spans="1:50" ht="12.75" customHeight="1">
      <c r="A641" s="89"/>
      <c r="B641" s="89"/>
      <c r="C641" s="96"/>
      <c r="D641" s="190"/>
      <c r="E641" s="110"/>
      <c r="F641" s="111"/>
      <c r="G641" s="112"/>
      <c r="H641" s="113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108"/>
      <c r="AI641" s="108"/>
      <c r="AJ641" s="89"/>
      <c r="AK641" s="89"/>
      <c r="AL641" s="99"/>
      <c r="AM641" s="99"/>
      <c r="AN641" s="89"/>
      <c r="AO641" s="89"/>
      <c r="AP641" s="89"/>
      <c r="AQ641" s="99"/>
      <c r="AR641" s="382"/>
      <c r="AS641" s="382"/>
      <c r="AT641" s="382"/>
      <c r="AU641" s="396"/>
      <c r="AV641" s="89"/>
      <c r="AW641" s="89"/>
      <c r="AX641" s="89"/>
    </row>
    <row r="642" spans="1:50" ht="12.75" customHeight="1">
      <c r="A642" s="89"/>
      <c r="B642" s="89"/>
      <c r="C642" s="96"/>
      <c r="D642" s="190"/>
      <c r="E642" s="110"/>
      <c r="F642" s="111"/>
      <c r="G642" s="112"/>
      <c r="H642" s="113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108"/>
      <c r="AI642" s="108"/>
      <c r="AJ642" s="89"/>
      <c r="AK642" s="89"/>
      <c r="AL642" s="99"/>
      <c r="AM642" s="99"/>
      <c r="AN642" s="89"/>
      <c r="AO642" s="89"/>
      <c r="AP642" s="89"/>
      <c r="AQ642" s="99"/>
      <c r="AR642" s="382"/>
      <c r="AS642" s="382"/>
      <c r="AT642" s="382"/>
      <c r="AU642" s="396"/>
      <c r="AV642" s="89"/>
      <c r="AW642" s="89"/>
      <c r="AX642" s="89"/>
    </row>
    <row r="643" spans="1:50" ht="12.75" customHeight="1">
      <c r="A643" s="89"/>
      <c r="B643" s="89"/>
      <c r="C643" s="96"/>
      <c r="D643" s="190"/>
      <c r="E643" s="110"/>
      <c r="F643" s="111"/>
      <c r="G643" s="112"/>
      <c r="H643" s="113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108"/>
      <c r="AI643" s="108"/>
      <c r="AJ643" s="89"/>
      <c r="AK643" s="89"/>
      <c r="AL643" s="99"/>
      <c r="AM643" s="99"/>
      <c r="AN643" s="89"/>
      <c r="AO643" s="89"/>
      <c r="AP643" s="89"/>
      <c r="AQ643" s="99"/>
      <c r="AR643" s="382"/>
      <c r="AS643" s="382"/>
      <c r="AT643" s="382"/>
      <c r="AU643" s="396"/>
      <c r="AV643" s="89"/>
      <c r="AW643" s="89"/>
      <c r="AX643" s="89"/>
    </row>
    <row r="644" spans="1:50" ht="12.75" customHeight="1">
      <c r="A644" s="89"/>
      <c r="B644" s="89"/>
      <c r="C644" s="96"/>
      <c r="D644" s="190"/>
      <c r="E644" s="110"/>
      <c r="F644" s="111"/>
      <c r="G644" s="112"/>
      <c r="H644" s="113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108"/>
      <c r="AI644" s="108"/>
      <c r="AJ644" s="89"/>
      <c r="AK644" s="89"/>
      <c r="AL644" s="99"/>
      <c r="AM644" s="99"/>
      <c r="AN644" s="89"/>
      <c r="AO644" s="89"/>
      <c r="AP644" s="89"/>
      <c r="AQ644" s="99"/>
      <c r="AR644" s="382"/>
      <c r="AS644" s="382"/>
      <c r="AT644" s="382"/>
      <c r="AU644" s="396"/>
      <c r="AV644" s="89"/>
      <c r="AW644" s="89"/>
      <c r="AX644" s="89"/>
    </row>
    <row r="645" spans="1:50" ht="12.75" customHeight="1">
      <c r="A645" s="89"/>
      <c r="B645" s="89"/>
      <c r="C645" s="96"/>
      <c r="D645" s="190"/>
      <c r="E645" s="110"/>
      <c r="F645" s="111"/>
      <c r="G645" s="112"/>
      <c r="H645" s="113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108"/>
      <c r="AI645" s="108"/>
      <c r="AJ645" s="89"/>
      <c r="AK645" s="89"/>
      <c r="AL645" s="99"/>
      <c r="AM645" s="99"/>
      <c r="AN645" s="89"/>
      <c r="AO645" s="89"/>
      <c r="AP645" s="89"/>
      <c r="AQ645" s="99"/>
      <c r="AR645" s="382"/>
      <c r="AS645" s="382"/>
      <c r="AT645" s="382"/>
      <c r="AU645" s="396"/>
      <c r="AV645" s="89"/>
      <c r="AW645" s="89"/>
      <c r="AX645" s="89"/>
    </row>
    <row r="646" spans="1:50" ht="12.75" customHeight="1">
      <c r="A646" s="89"/>
      <c r="B646" s="89"/>
      <c r="C646" s="96"/>
      <c r="D646" s="190"/>
      <c r="E646" s="110"/>
      <c r="F646" s="111"/>
      <c r="G646" s="112"/>
      <c r="H646" s="113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108"/>
      <c r="AI646" s="108"/>
      <c r="AJ646" s="89"/>
      <c r="AK646" s="89"/>
      <c r="AL646" s="99"/>
      <c r="AM646" s="99"/>
      <c r="AN646" s="89"/>
      <c r="AO646" s="89"/>
      <c r="AP646" s="89"/>
      <c r="AQ646" s="99"/>
      <c r="AR646" s="382"/>
      <c r="AS646" s="382"/>
      <c r="AT646" s="382"/>
      <c r="AU646" s="396"/>
      <c r="AV646" s="89"/>
      <c r="AW646" s="89"/>
      <c r="AX646" s="89"/>
    </row>
    <row r="647" spans="1:50" ht="12.75" customHeight="1">
      <c r="A647" s="89"/>
      <c r="B647" s="89"/>
      <c r="C647" s="96"/>
      <c r="D647" s="190"/>
      <c r="E647" s="110"/>
      <c r="F647" s="111"/>
      <c r="G647" s="112"/>
      <c r="H647" s="113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108"/>
      <c r="AI647" s="108"/>
      <c r="AJ647" s="89"/>
      <c r="AK647" s="89"/>
      <c r="AL647" s="99"/>
      <c r="AM647" s="99"/>
      <c r="AN647" s="89"/>
      <c r="AO647" s="89"/>
      <c r="AP647" s="89"/>
      <c r="AQ647" s="99"/>
      <c r="AR647" s="382"/>
      <c r="AS647" s="382"/>
      <c r="AT647" s="382"/>
      <c r="AU647" s="396"/>
      <c r="AV647" s="89"/>
      <c r="AW647" s="89"/>
      <c r="AX647" s="89"/>
    </row>
    <row r="648" spans="1:50" ht="12.75" customHeight="1">
      <c r="A648" s="89"/>
      <c r="B648" s="89"/>
      <c r="C648" s="96"/>
      <c r="D648" s="190"/>
      <c r="E648" s="110"/>
      <c r="F648" s="111"/>
      <c r="G648" s="112"/>
      <c r="H648" s="113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108"/>
      <c r="AI648" s="108"/>
      <c r="AJ648" s="89"/>
      <c r="AK648" s="89"/>
      <c r="AL648" s="99"/>
      <c r="AM648" s="99"/>
      <c r="AN648" s="89"/>
      <c r="AO648" s="89"/>
      <c r="AP648" s="89"/>
      <c r="AQ648" s="99"/>
      <c r="AR648" s="382"/>
      <c r="AS648" s="382"/>
      <c r="AT648" s="382"/>
      <c r="AU648" s="396"/>
      <c r="AV648" s="89"/>
      <c r="AW648" s="89"/>
      <c r="AX648" s="89"/>
    </row>
    <row r="649" spans="1:50" ht="12.75" customHeight="1">
      <c r="A649" s="89"/>
      <c r="B649" s="89"/>
      <c r="C649" s="96"/>
      <c r="D649" s="190"/>
      <c r="E649" s="110"/>
      <c r="F649" s="111"/>
      <c r="G649" s="112"/>
      <c r="H649" s="113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108"/>
      <c r="AI649" s="108"/>
      <c r="AJ649" s="89"/>
      <c r="AK649" s="89"/>
      <c r="AL649" s="99"/>
      <c r="AM649" s="99"/>
      <c r="AN649" s="89"/>
      <c r="AO649" s="89"/>
      <c r="AP649" s="89"/>
      <c r="AQ649" s="99"/>
      <c r="AR649" s="382"/>
      <c r="AS649" s="382"/>
      <c r="AT649" s="382"/>
      <c r="AU649" s="396"/>
      <c r="AV649" s="89"/>
      <c r="AW649" s="89"/>
      <c r="AX649" s="89"/>
    </row>
    <row r="650" spans="1:50" ht="12.75" customHeight="1">
      <c r="A650" s="89"/>
      <c r="B650" s="89"/>
      <c r="C650" s="96"/>
      <c r="D650" s="190"/>
      <c r="E650" s="110"/>
      <c r="F650" s="111"/>
      <c r="G650" s="112"/>
      <c r="H650" s="113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108"/>
      <c r="AI650" s="108"/>
      <c r="AJ650" s="89"/>
      <c r="AK650" s="89"/>
      <c r="AL650" s="99"/>
      <c r="AM650" s="99"/>
      <c r="AN650" s="89"/>
      <c r="AO650" s="89"/>
      <c r="AP650" s="89"/>
      <c r="AQ650" s="99"/>
      <c r="AR650" s="382"/>
      <c r="AS650" s="382"/>
      <c r="AT650" s="382"/>
      <c r="AU650" s="396"/>
      <c r="AV650" s="89"/>
      <c r="AW650" s="89"/>
      <c r="AX650" s="89"/>
    </row>
    <row r="651" spans="1:50" ht="12.75" customHeight="1">
      <c r="A651" s="89"/>
      <c r="B651" s="89"/>
      <c r="C651" s="96"/>
      <c r="D651" s="190"/>
      <c r="E651" s="110"/>
      <c r="F651" s="111"/>
      <c r="G651" s="112"/>
      <c r="H651" s="113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108"/>
      <c r="AI651" s="108"/>
      <c r="AJ651" s="89"/>
      <c r="AK651" s="89"/>
      <c r="AL651" s="99"/>
      <c r="AM651" s="99"/>
      <c r="AN651" s="89"/>
      <c r="AO651" s="89"/>
      <c r="AP651" s="89"/>
      <c r="AQ651" s="99"/>
      <c r="AR651" s="382"/>
      <c r="AS651" s="382"/>
      <c r="AT651" s="382"/>
      <c r="AU651" s="396"/>
      <c r="AV651" s="89"/>
      <c r="AW651" s="89"/>
      <c r="AX651" s="89"/>
    </row>
    <row r="652" spans="1:50" ht="12.75" customHeight="1">
      <c r="A652" s="89"/>
      <c r="B652" s="89"/>
      <c r="C652" s="96"/>
      <c r="D652" s="190"/>
      <c r="E652" s="110"/>
      <c r="F652" s="111"/>
      <c r="G652" s="112"/>
      <c r="H652" s="113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108"/>
      <c r="AI652" s="108"/>
      <c r="AJ652" s="89"/>
      <c r="AK652" s="89"/>
      <c r="AL652" s="99"/>
      <c r="AM652" s="99"/>
      <c r="AN652" s="89"/>
      <c r="AO652" s="89"/>
      <c r="AP652" s="89"/>
      <c r="AQ652" s="99"/>
      <c r="AR652" s="382"/>
      <c r="AS652" s="382"/>
      <c r="AT652" s="382"/>
      <c r="AU652" s="396"/>
      <c r="AV652" s="89"/>
      <c r="AW652" s="89"/>
      <c r="AX652" s="89"/>
    </row>
    <row r="653" spans="1:50" ht="12.75" customHeight="1">
      <c r="A653" s="89"/>
      <c r="B653" s="89"/>
      <c r="C653" s="96"/>
      <c r="D653" s="190"/>
      <c r="E653" s="110"/>
      <c r="F653" s="111"/>
      <c r="G653" s="112"/>
      <c r="H653" s="113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108"/>
      <c r="AI653" s="108"/>
      <c r="AJ653" s="89"/>
      <c r="AK653" s="89"/>
      <c r="AL653" s="99"/>
      <c r="AM653" s="99"/>
      <c r="AN653" s="89"/>
      <c r="AO653" s="89"/>
      <c r="AP653" s="89"/>
      <c r="AQ653" s="99"/>
      <c r="AR653" s="382"/>
      <c r="AS653" s="382"/>
      <c r="AT653" s="382"/>
      <c r="AU653" s="396"/>
      <c r="AV653" s="89"/>
      <c r="AW653" s="89"/>
      <c r="AX653" s="89"/>
    </row>
    <row r="654" spans="1:50" ht="12.75" customHeight="1">
      <c r="A654" s="89"/>
      <c r="B654" s="89"/>
      <c r="C654" s="96"/>
      <c r="D654" s="190"/>
      <c r="E654" s="110"/>
      <c r="F654" s="111"/>
      <c r="G654" s="112"/>
      <c r="H654" s="113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108"/>
      <c r="AI654" s="108"/>
      <c r="AJ654" s="89"/>
      <c r="AK654" s="89"/>
      <c r="AL654" s="99"/>
      <c r="AM654" s="99"/>
      <c r="AN654" s="89"/>
      <c r="AO654" s="89"/>
      <c r="AP654" s="89"/>
      <c r="AQ654" s="99"/>
      <c r="AR654" s="382"/>
      <c r="AS654" s="382"/>
      <c r="AT654" s="382"/>
      <c r="AU654" s="396"/>
      <c r="AV654" s="89"/>
      <c r="AW654" s="89"/>
      <c r="AX654" s="89"/>
    </row>
    <row r="655" spans="1:50" ht="12.75" customHeight="1">
      <c r="A655" s="89"/>
      <c r="B655" s="89"/>
      <c r="C655" s="96"/>
      <c r="D655" s="190"/>
      <c r="E655" s="110"/>
      <c r="F655" s="111"/>
      <c r="G655" s="112"/>
      <c r="H655" s="113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108"/>
      <c r="AI655" s="108"/>
      <c r="AJ655" s="89"/>
      <c r="AK655" s="89"/>
      <c r="AL655" s="99"/>
      <c r="AM655" s="99"/>
      <c r="AN655" s="89"/>
      <c r="AO655" s="89"/>
      <c r="AP655" s="89"/>
      <c r="AQ655" s="99"/>
      <c r="AR655" s="382"/>
      <c r="AS655" s="382"/>
      <c r="AT655" s="382"/>
      <c r="AU655" s="396"/>
      <c r="AV655" s="89"/>
      <c r="AW655" s="89"/>
      <c r="AX655" s="89"/>
    </row>
    <row r="656" spans="1:50" ht="12.75" customHeight="1">
      <c r="A656" s="89"/>
      <c r="B656" s="89"/>
      <c r="C656" s="96"/>
      <c r="D656" s="190"/>
      <c r="E656" s="110"/>
      <c r="F656" s="111"/>
      <c r="G656" s="112"/>
      <c r="H656" s="113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108"/>
      <c r="AI656" s="108"/>
      <c r="AJ656" s="89"/>
      <c r="AK656" s="89"/>
      <c r="AL656" s="99"/>
      <c r="AM656" s="99"/>
      <c r="AN656" s="89"/>
      <c r="AO656" s="89"/>
      <c r="AP656" s="89"/>
      <c r="AQ656" s="99"/>
      <c r="AR656" s="382"/>
      <c r="AS656" s="382"/>
      <c r="AT656" s="382"/>
      <c r="AU656" s="396"/>
      <c r="AV656" s="89"/>
      <c r="AW656" s="89"/>
      <c r="AX656" s="89"/>
    </row>
    <row r="657" spans="1:50" ht="12.75" customHeight="1">
      <c r="A657" s="89"/>
      <c r="B657" s="89"/>
      <c r="C657" s="96"/>
      <c r="D657" s="190"/>
      <c r="E657" s="110"/>
      <c r="F657" s="111"/>
      <c r="G657" s="112"/>
      <c r="H657" s="113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108"/>
      <c r="AI657" s="108"/>
      <c r="AJ657" s="89"/>
      <c r="AK657" s="89"/>
      <c r="AL657" s="99"/>
      <c r="AM657" s="99"/>
      <c r="AN657" s="89"/>
      <c r="AO657" s="89"/>
      <c r="AP657" s="89"/>
      <c r="AQ657" s="99"/>
      <c r="AR657" s="382"/>
      <c r="AS657" s="382"/>
      <c r="AT657" s="382"/>
      <c r="AU657" s="396"/>
      <c r="AV657" s="89"/>
      <c r="AW657" s="89"/>
      <c r="AX657" s="89"/>
    </row>
    <row r="658" spans="1:50" ht="12.75" customHeight="1">
      <c r="A658" s="89"/>
      <c r="B658" s="89"/>
      <c r="C658" s="96"/>
      <c r="D658" s="190"/>
      <c r="E658" s="110"/>
      <c r="F658" s="111"/>
      <c r="G658" s="112"/>
      <c r="H658" s="113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108"/>
      <c r="AI658" s="108"/>
      <c r="AJ658" s="89"/>
      <c r="AK658" s="89"/>
      <c r="AL658" s="99"/>
      <c r="AM658" s="99"/>
      <c r="AN658" s="89"/>
      <c r="AO658" s="89"/>
      <c r="AP658" s="89"/>
      <c r="AQ658" s="99"/>
      <c r="AR658" s="382"/>
      <c r="AS658" s="382"/>
      <c r="AT658" s="382"/>
      <c r="AU658" s="396"/>
      <c r="AV658" s="89"/>
      <c r="AW658" s="89"/>
      <c r="AX658" s="89"/>
    </row>
    <row r="659" spans="1:50" ht="12.75" customHeight="1">
      <c r="A659" s="89"/>
      <c r="B659" s="89"/>
      <c r="C659" s="96"/>
      <c r="D659" s="190"/>
      <c r="E659" s="110"/>
      <c r="F659" s="111"/>
      <c r="G659" s="112"/>
      <c r="H659" s="113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108"/>
      <c r="AI659" s="108"/>
      <c r="AJ659" s="89"/>
      <c r="AK659" s="89"/>
      <c r="AL659" s="99"/>
      <c r="AM659" s="99"/>
      <c r="AN659" s="89"/>
      <c r="AO659" s="89"/>
      <c r="AP659" s="89"/>
      <c r="AQ659" s="99"/>
      <c r="AR659" s="382"/>
      <c r="AS659" s="382"/>
      <c r="AT659" s="382"/>
      <c r="AU659" s="396"/>
      <c r="AV659" s="89"/>
      <c r="AW659" s="89"/>
      <c r="AX659" s="89"/>
    </row>
    <row r="660" spans="1:50" ht="12.75" customHeight="1">
      <c r="A660" s="89"/>
      <c r="B660" s="89"/>
      <c r="C660" s="96"/>
      <c r="D660" s="190"/>
      <c r="E660" s="110"/>
      <c r="F660" s="111"/>
      <c r="G660" s="112"/>
      <c r="H660" s="113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108"/>
      <c r="AI660" s="108"/>
      <c r="AJ660" s="89"/>
      <c r="AK660" s="89"/>
      <c r="AL660" s="99"/>
      <c r="AM660" s="99"/>
      <c r="AN660" s="89"/>
      <c r="AO660" s="89"/>
      <c r="AP660" s="89"/>
      <c r="AQ660" s="99"/>
      <c r="AR660" s="382"/>
      <c r="AS660" s="382"/>
      <c r="AT660" s="382"/>
      <c r="AU660" s="396"/>
      <c r="AV660" s="89"/>
      <c r="AW660" s="89"/>
      <c r="AX660" s="89"/>
    </row>
    <row r="661" spans="1:50" ht="12.75" customHeight="1">
      <c r="A661" s="89"/>
      <c r="B661" s="89"/>
      <c r="C661" s="96"/>
      <c r="D661" s="190"/>
      <c r="E661" s="110"/>
      <c r="F661" s="111"/>
      <c r="G661" s="112"/>
      <c r="H661" s="113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108"/>
      <c r="AI661" s="108"/>
      <c r="AJ661" s="89"/>
      <c r="AK661" s="89"/>
      <c r="AL661" s="99"/>
      <c r="AM661" s="99"/>
      <c r="AN661" s="89"/>
      <c r="AO661" s="89"/>
      <c r="AP661" s="89"/>
      <c r="AQ661" s="99"/>
      <c r="AR661" s="382"/>
      <c r="AS661" s="382"/>
      <c r="AT661" s="382"/>
      <c r="AU661" s="396"/>
      <c r="AV661" s="89"/>
      <c r="AW661" s="89"/>
      <c r="AX661" s="89"/>
    </row>
    <row r="662" spans="1:50" ht="12.75" customHeight="1">
      <c r="A662" s="89"/>
      <c r="B662" s="89"/>
      <c r="C662" s="96"/>
      <c r="D662" s="190"/>
      <c r="E662" s="110"/>
      <c r="F662" s="111"/>
      <c r="G662" s="112"/>
      <c r="H662" s="113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108"/>
      <c r="AI662" s="108"/>
      <c r="AJ662" s="89"/>
      <c r="AK662" s="89"/>
      <c r="AL662" s="99"/>
      <c r="AM662" s="99"/>
      <c r="AN662" s="89"/>
      <c r="AO662" s="89"/>
      <c r="AP662" s="89"/>
      <c r="AQ662" s="99"/>
      <c r="AR662" s="382"/>
      <c r="AS662" s="382"/>
      <c r="AT662" s="382"/>
      <c r="AU662" s="396"/>
      <c r="AV662" s="89"/>
      <c r="AW662" s="89"/>
      <c r="AX662" s="89"/>
    </row>
    <row r="663" spans="1:50" ht="12.75" customHeight="1">
      <c r="A663" s="89"/>
      <c r="B663" s="89"/>
      <c r="C663" s="96"/>
      <c r="D663" s="190"/>
      <c r="E663" s="110"/>
      <c r="F663" s="111"/>
      <c r="G663" s="112"/>
      <c r="H663" s="113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108"/>
      <c r="AI663" s="108"/>
      <c r="AJ663" s="89"/>
      <c r="AK663" s="89"/>
      <c r="AL663" s="99"/>
      <c r="AM663" s="99"/>
      <c r="AN663" s="89"/>
      <c r="AO663" s="89"/>
      <c r="AP663" s="89"/>
      <c r="AQ663" s="99"/>
      <c r="AR663" s="382"/>
      <c r="AS663" s="382"/>
      <c r="AT663" s="382"/>
      <c r="AU663" s="396"/>
      <c r="AV663" s="89"/>
      <c r="AW663" s="89"/>
      <c r="AX663" s="89"/>
    </row>
    <row r="664" spans="1:50" ht="12.75" customHeight="1">
      <c r="A664" s="89"/>
      <c r="B664" s="89"/>
      <c r="C664" s="96"/>
      <c r="D664" s="190"/>
      <c r="E664" s="110"/>
      <c r="F664" s="111"/>
      <c r="G664" s="112"/>
      <c r="H664" s="113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108"/>
      <c r="AI664" s="108"/>
      <c r="AJ664" s="89"/>
      <c r="AK664" s="89"/>
      <c r="AL664" s="99"/>
      <c r="AM664" s="99"/>
      <c r="AN664" s="89"/>
      <c r="AO664" s="89"/>
      <c r="AP664" s="89"/>
      <c r="AQ664" s="99"/>
      <c r="AR664" s="382"/>
      <c r="AS664" s="382"/>
      <c r="AT664" s="382"/>
      <c r="AU664" s="396"/>
      <c r="AV664" s="89"/>
      <c r="AW664" s="89"/>
      <c r="AX664" s="89"/>
    </row>
    <row r="665" spans="1:50" ht="12.75" customHeight="1">
      <c r="A665" s="89"/>
      <c r="B665" s="89"/>
      <c r="C665" s="96"/>
      <c r="D665" s="190"/>
      <c r="E665" s="110"/>
      <c r="F665" s="111"/>
      <c r="G665" s="112"/>
      <c r="H665" s="113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108"/>
      <c r="AI665" s="108"/>
      <c r="AJ665" s="89"/>
      <c r="AK665" s="89"/>
      <c r="AL665" s="99"/>
      <c r="AM665" s="99"/>
      <c r="AN665" s="89"/>
      <c r="AO665" s="89"/>
      <c r="AP665" s="89"/>
      <c r="AQ665" s="99"/>
      <c r="AR665" s="382"/>
      <c r="AS665" s="382"/>
      <c r="AT665" s="382"/>
      <c r="AU665" s="396"/>
      <c r="AV665" s="89"/>
      <c r="AW665" s="89"/>
      <c r="AX665" s="89"/>
    </row>
    <row r="666" spans="1:50" ht="12.75" customHeight="1">
      <c r="A666" s="89"/>
      <c r="B666" s="89"/>
      <c r="C666" s="96"/>
      <c r="D666" s="190"/>
      <c r="E666" s="110"/>
      <c r="F666" s="111"/>
      <c r="G666" s="112"/>
      <c r="H666" s="113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108"/>
      <c r="AI666" s="108"/>
      <c r="AJ666" s="89"/>
      <c r="AK666" s="89"/>
      <c r="AL666" s="99"/>
      <c r="AM666" s="99"/>
      <c r="AN666" s="89"/>
      <c r="AO666" s="89"/>
      <c r="AP666" s="89"/>
      <c r="AQ666" s="99"/>
      <c r="AR666" s="382"/>
      <c r="AS666" s="382"/>
      <c r="AT666" s="382"/>
      <c r="AU666" s="396"/>
      <c r="AV666" s="89"/>
      <c r="AW666" s="89"/>
      <c r="AX666" s="89"/>
    </row>
    <row r="667" spans="1:50" ht="12.75" customHeight="1">
      <c r="A667" s="89"/>
      <c r="B667" s="89"/>
      <c r="C667" s="96"/>
      <c r="D667" s="190"/>
      <c r="E667" s="110"/>
      <c r="F667" s="111"/>
      <c r="G667" s="112"/>
      <c r="H667" s="113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108"/>
      <c r="AI667" s="108"/>
      <c r="AJ667" s="89"/>
      <c r="AK667" s="89"/>
      <c r="AL667" s="99"/>
      <c r="AM667" s="99"/>
      <c r="AN667" s="89"/>
      <c r="AO667" s="89"/>
      <c r="AP667" s="89"/>
      <c r="AQ667" s="99"/>
      <c r="AR667" s="382"/>
      <c r="AS667" s="382"/>
      <c r="AT667" s="382"/>
      <c r="AU667" s="396"/>
      <c r="AV667" s="89"/>
      <c r="AW667" s="89"/>
      <c r="AX667" s="89"/>
    </row>
    <row r="668" spans="1:50" ht="12.75" customHeight="1">
      <c r="A668" s="89"/>
      <c r="B668" s="89"/>
      <c r="C668" s="96"/>
      <c r="D668" s="190"/>
      <c r="E668" s="110"/>
      <c r="F668" s="111"/>
      <c r="G668" s="112"/>
      <c r="H668" s="113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108"/>
      <c r="AI668" s="108"/>
      <c r="AJ668" s="89"/>
      <c r="AK668" s="89"/>
      <c r="AL668" s="99"/>
      <c r="AM668" s="99"/>
      <c r="AN668" s="89"/>
      <c r="AO668" s="89"/>
      <c r="AP668" s="89"/>
      <c r="AQ668" s="99"/>
      <c r="AR668" s="382"/>
      <c r="AS668" s="382"/>
      <c r="AT668" s="382"/>
      <c r="AU668" s="396"/>
      <c r="AV668" s="89"/>
      <c r="AW668" s="89"/>
      <c r="AX668" s="89"/>
    </row>
    <row r="669" spans="1:50" ht="12.75" customHeight="1">
      <c r="A669" s="89"/>
      <c r="B669" s="89"/>
      <c r="C669" s="96"/>
      <c r="D669" s="190"/>
      <c r="E669" s="110"/>
      <c r="F669" s="111"/>
      <c r="G669" s="112"/>
      <c r="H669" s="113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108"/>
      <c r="AI669" s="108"/>
      <c r="AJ669" s="89"/>
      <c r="AK669" s="89"/>
      <c r="AL669" s="99"/>
      <c r="AM669" s="99"/>
      <c r="AN669" s="89"/>
      <c r="AO669" s="89"/>
      <c r="AP669" s="89"/>
      <c r="AQ669" s="99"/>
      <c r="AR669" s="382"/>
      <c r="AS669" s="382"/>
      <c r="AT669" s="382"/>
      <c r="AU669" s="396"/>
      <c r="AV669" s="89"/>
      <c r="AW669" s="89"/>
      <c r="AX669" s="89"/>
    </row>
    <row r="670" spans="1:50" ht="12.75" customHeight="1">
      <c r="A670" s="89"/>
      <c r="B670" s="89"/>
      <c r="C670" s="96"/>
      <c r="D670" s="190"/>
      <c r="E670" s="110"/>
      <c r="F670" s="111"/>
      <c r="G670" s="112"/>
      <c r="H670" s="113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108"/>
      <c r="AI670" s="108"/>
      <c r="AJ670" s="89"/>
      <c r="AK670" s="89"/>
      <c r="AL670" s="99"/>
      <c r="AM670" s="99"/>
      <c r="AN670" s="89"/>
      <c r="AO670" s="89"/>
      <c r="AP670" s="89"/>
      <c r="AQ670" s="99"/>
      <c r="AR670" s="382"/>
      <c r="AS670" s="382"/>
      <c r="AT670" s="382"/>
      <c r="AU670" s="396"/>
      <c r="AV670" s="89"/>
      <c r="AW670" s="89"/>
      <c r="AX670" s="89"/>
    </row>
    <row r="671" spans="1:50" ht="12.75" customHeight="1">
      <c r="A671" s="89"/>
      <c r="B671" s="89"/>
      <c r="C671" s="96"/>
      <c r="D671" s="190"/>
      <c r="E671" s="110"/>
      <c r="F671" s="111"/>
      <c r="G671" s="112"/>
      <c r="H671" s="113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108"/>
      <c r="AI671" s="108"/>
      <c r="AJ671" s="89"/>
      <c r="AK671" s="89"/>
      <c r="AL671" s="99"/>
      <c r="AM671" s="99"/>
      <c r="AN671" s="89"/>
      <c r="AO671" s="89"/>
      <c r="AP671" s="89"/>
      <c r="AQ671" s="99"/>
      <c r="AR671" s="382"/>
      <c r="AS671" s="382"/>
      <c r="AT671" s="382"/>
      <c r="AU671" s="396"/>
      <c r="AV671" s="89"/>
      <c r="AW671" s="89"/>
      <c r="AX671" s="89"/>
    </row>
    <row r="672" spans="1:50" ht="12.75" customHeight="1">
      <c r="A672" s="89"/>
      <c r="B672" s="89"/>
      <c r="C672" s="96"/>
      <c r="D672" s="190"/>
      <c r="E672" s="110"/>
      <c r="F672" s="111"/>
      <c r="G672" s="112"/>
      <c r="H672" s="113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108"/>
      <c r="AI672" s="108"/>
      <c r="AJ672" s="89"/>
      <c r="AK672" s="89"/>
      <c r="AL672" s="99"/>
      <c r="AM672" s="99"/>
      <c r="AN672" s="89"/>
      <c r="AO672" s="89"/>
      <c r="AP672" s="89"/>
      <c r="AQ672" s="99"/>
      <c r="AR672" s="382"/>
      <c r="AS672" s="382"/>
      <c r="AT672" s="382"/>
      <c r="AU672" s="396"/>
      <c r="AV672" s="89"/>
      <c r="AW672" s="89"/>
      <c r="AX672" s="89"/>
    </row>
    <row r="673" spans="1:50" ht="12.75" customHeight="1">
      <c r="A673" s="89"/>
      <c r="B673" s="89"/>
      <c r="C673" s="96"/>
      <c r="D673" s="190"/>
      <c r="E673" s="110"/>
      <c r="F673" s="111"/>
      <c r="G673" s="112"/>
      <c r="H673" s="113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108"/>
      <c r="AI673" s="108"/>
      <c r="AJ673" s="89"/>
      <c r="AK673" s="89"/>
      <c r="AL673" s="99"/>
      <c r="AM673" s="99"/>
      <c r="AN673" s="89"/>
      <c r="AO673" s="89"/>
      <c r="AP673" s="89"/>
      <c r="AQ673" s="99"/>
      <c r="AR673" s="382"/>
      <c r="AS673" s="382"/>
      <c r="AT673" s="382"/>
      <c r="AU673" s="396"/>
      <c r="AV673" s="89"/>
      <c r="AW673" s="89"/>
      <c r="AX673" s="89"/>
    </row>
    <row r="674" spans="1:50" ht="12.75" customHeight="1">
      <c r="A674" s="89"/>
      <c r="B674" s="89"/>
      <c r="C674" s="96"/>
      <c r="D674" s="190"/>
      <c r="E674" s="110"/>
      <c r="F674" s="111"/>
      <c r="G674" s="112"/>
      <c r="H674" s="113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108"/>
      <c r="AI674" s="108"/>
      <c r="AJ674" s="89"/>
      <c r="AK674" s="89"/>
      <c r="AL674" s="99"/>
      <c r="AM674" s="99"/>
      <c r="AN674" s="89"/>
      <c r="AO674" s="89"/>
      <c r="AP674" s="89"/>
      <c r="AQ674" s="99"/>
      <c r="AR674" s="382"/>
      <c r="AS674" s="382"/>
      <c r="AT674" s="382"/>
      <c r="AU674" s="396"/>
      <c r="AV674" s="89"/>
      <c r="AW674" s="89"/>
      <c r="AX674" s="89"/>
    </row>
    <row r="675" spans="1:50" ht="12.75" customHeight="1">
      <c r="A675" s="89"/>
      <c r="B675" s="89"/>
      <c r="C675" s="96"/>
      <c r="D675" s="190"/>
      <c r="E675" s="110"/>
      <c r="F675" s="111"/>
      <c r="G675" s="112"/>
      <c r="H675" s="113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108"/>
      <c r="AI675" s="108"/>
      <c r="AJ675" s="89"/>
      <c r="AK675" s="89"/>
      <c r="AL675" s="99"/>
      <c r="AM675" s="99"/>
      <c r="AN675" s="89"/>
      <c r="AO675" s="89"/>
      <c r="AP675" s="89"/>
      <c r="AQ675" s="99"/>
      <c r="AR675" s="382"/>
      <c r="AS675" s="382"/>
      <c r="AT675" s="382"/>
      <c r="AU675" s="396"/>
      <c r="AV675" s="89"/>
      <c r="AW675" s="89"/>
      <c r="AX675" s="89"/>
    </row>
    <row r="676" spans="1:50" ht="12.75" customHeight="1">
      <c r="A676" s="89"/>
      <c r="B676" s="89"/>
      <c r="C676" s="96"/>
      <c r="D676" s="190"/>
      <c r="E676" s="110"/>
      <c r="F676" s="111"/>
      <c r="G676" s="112"/>
      <c r="H676" s="113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108"/>
      <c r="AI676" s="108"/>
      <c r="AJ676" s="89"/>
      <c r="AK676" s="89"/>
      <c r="AL676" s="99"/>
      <c r="AM676" s="99"/>
      <c r="AN676" s="89"/>
      <c r="AO676" s="89"/>
      <c r="AP676" s="89"/>
      <c r="AQ676" s="99"/>
      <c r="AR676" s="382"/>
      <c r="AS676" s="382"/>
      <c r="AT676" s="382"/>
      <c r="AU676" s="396"/>
      <c r="AV676" s="89"/>
      <c r="AW676" s="89"/>
      <c r="AX676" s="89"/>
    </row>
    <row r="677" spans="1:50" ht="12.75" customHeight="1">
      <c r="A677" s="89"/>
      <c r="B677" s="89"/>
      <c r="C677" s="96"/>
      <c r="D677" s="190"/>
      <c r="E677" s="110"/>
      <c r="F677" s="111"/>
      <c r="G677" s="112"/>
      <c r="H677" s="113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108"/>
      <c r="AI677" s="108"/>
      <c r="AJ677" s="89"/>
      <c r="AK677" s="89"/>
      <c r="AL677" s="99"/>
      <c r="AM677" s="99"/>
      <c r="AN677" s="89"/>
      <c r="AO677" s="89"/>
      <c r="AP677" s="89"/>
      <c r="AQ677" s="99"/>
      <c r="AR677" s="382"/>
      <c r="AS677" s="382"/>
      <c r="AT677" s="382"/>
      <c r="AU677" s="396"/>
      <c r="AV677" s="89"/>
      <c r="AW677" s="89"/>
      <c r="AX677" s="89"/>
    </row>
    <row r="678" spans="1:50" ht="12.75" customHeight="1">
      <c r="A678" s="89"/>
      <c r="B678" s="89"/>
      <c r="C678" s="96"/>
      <c r="D678" s="190"/>
      <c r="E678" s="110"/>
      <c r="F678" s="111"/>
      <c r="G678" s="112"/>
      <c r="H678" s="113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108"/>
      <c r="AI678" s="108"/>
      <c r="AJ678" s="89"/>
      <c r="AK678" s="89"/>
      <c r="AL678" s="99"/>
      <c r="AM678" s="99"/>
      <c r="AN678" s="89"/>
      <c r="AO678" s="89"/>
      <c r="AP678" s="89"/>
      <c r="AQ678" s="99"/>
      <c r="AR678" s="382"/>
      <c r="AS678" s="382"/>
      <c r="AT678" s="382"/>
      <c r="AU678" s="396"/>
      <c r="AV678" s="89"/>
      <c r="AW678" s="89"/>
      <c r="AX678" s="89"/>
    </row>
    <row r="679" spans="1:50" ht="12.75" customHeight="1">
      <c r="A679" s="89"/>
      <c r="B679" s="89"/>
      <c r="C679" s="96"/>
      <c r="D679" s="190"/>
      <c r="E679" s="110"/>
      <c r="F679" s="111"/>
      <c r="G679" s="112"/>
      <c r="H679" s="113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108"/>
      <c r="AI679" s="108"/>
      <c r="AJ679" s="89"/>
      <c r="AK679" s="89"/>
      <c r="AL679" s="99"/>
      <c r="AM679" s="99"/>
      <c r="AN679" s="89"/>
      <c r="AO679" s="89"/>
      <c r="AP679" s="89"/>
      <c r="AQ679" s="99"/>
      <c r="AR679" s="382"/>
      <c r="AS679" s="382"/>
      <c r="AT679" s="382"/>
      <c r="AU679" s="396"/>
      <c r="AV679" s="89"/>
      <c r="AW679" s="89"/>
      <c r="AX679" s="89"/>
    </row>
    <row r="680" spans="1:50" ht="12.75" customHeight="1">
      <c r="A680" s="89"/>
      <c r="B680" s="89"/>
      <c r="C680" s="96"/>
      <c r="D680" s="190"/>
      <c r="E680" s="110"/>
      <c r="F680" s="111"/>
      <c r="G680" s="112"/>
      <c r="H680" s="113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108"/>
      <c r="AI680" s="108"/>
      <c r="AJ680" s="89"/>
      <c r="AK680" s="89"/>
      <c r="AL680" s="99"/>
      <c r="AM680" s="99"/>
      <c r="AN680" s="89"/>
      <c r="AO680" s="89"/>
      <c r="AP680" s="89"/>
      <c r="AQ680" s="99"/>
      <c r="AR680" s="382"/>
      <c r="AS680" s="382"/>
      <c r="AT680" s="382"/>
      <c r="AU680" s="396"/>
      <c r="AV680" s="89"/>
      <c r="AW680" s="89"/>
      <c r="AX680" s="89"/>
    </row>
    <row r="681" spans="1:50" ht="12.75" customHeight="1">
      <c r="A681" s="89"/>
      <c r="B681" s="89"/>
      <c r="C681" s="96"/>
      <c r="D681" s="190"/>
      <c r="E681" s="110"/>
      <c r="F681" s="111"/>
      <c r="G681" s="112"/>
      <c r="H681" s="113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108"/>
      <c r="AI681" s="108"/>
      <c r="AJ681" s="89"/>
      <c r="AK681" s="89"/>
      <c r="AL681" s="99"/>
      <c r="AM681" s="99"/>
      <c r="AN681" s="89"/>
      <c r="AO681" s="89"/>
      <c r="AP681" s="89"/>
      <c r="AQ681" s="99"/>
      <c r="AR681" s="382"/>
      <c r="AS681" s="382"/>
      <c r="AT681" s="382"/>
      <c r="AU681" s="396"/>
      <c r="AV681" s="89"/>
      <c r="AW681" s="89"/>
      <c r="AX681" s="89"/>
    </row>
    <row r="682" spans="1:50" ht="12.75" customHeight="1">
      <c r="A682" s="89"/>
      <c r="B682" s="89"/>
      <c r="C682" s="96"/>
      <c r="D682" s="190"/>
      <c r="E682" s="110"/>
      <c r="F682" s="111"/>
      <c r="G682" s="112"/>
      <c r="H682" s="113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108"/>
      <c r="AI682" s="108"/>
      <c r="AJ682" s="89"/>
      <c r="AK682" s="89"/>
      <c r="AL682" s="99"/>
      <c r="AM682" s="99"/>
      <c r="AN682" s="89"/>
      <c r="AO682" s="89"/>
      <c r="AP682" s="89"/>
      <c r="AQ682" s="99"/>
      <c r="AR682" s="382"/>
      <c r="AS682" s="382"/>
      <c r="AT682" s="382"/>
      <c r="AU682" s="396"/>
      <c r="AV682" s="89"/>
      <c r="AW682" s="89"/>
      <c r="AX682" s="89"/>
    </row>
    <row r="683" spans="1:50" ht="12.75" customHeight="1">
      <c r="A683" s="89"/>
      <c r="B683" s="89"/>
      <c r="C683" s="96"/>
      <c r="D683" s="190"/>
      <c r="E683" s="110"/>
      <c r="F683" s="111"/>
      <c r="G683" s="112"/>
      <c r="H683" s="113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108"/>
      <c r="AI683" s="108"/>
      <c r="AJ683" s="89"/>
      <c r="AK683" s="89"/>
      <c r="AL683" s="99"/>
      <c r="AM683" s="99"/>
      <c r="AN683" s="89"/>
      <c r="AO683" s="89"/>
      <c r="AP683" s="89"/>
      <c r="AQ683" s="99"/>
      <c r="AR683" s="382"/>
      <c r="AS683" s="382"/>
      <c r="AT683" s="382"/>
      <c r="AU683" s="396"/>
      <c r="AV683" s="89"/>
      <c r="AW683" s="89"/>
      <c r="AX683" s="89"/>
    </row>
    <row r="684" spans="1:50" ht="12.75" customHeight="1">
      <c r="A684" s="89"/>
      <c r="B684" s="89"/>
      <c r="C684" s="96"/>
      <c r="D684" s="190"/>
      <c r="E684" s="110"/>
      <c r="F684" s="111"/>
      <c r="G684" s="112"/>
      <c r="H684" s="113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108"/>
      <c r="AI684" s="108"/>
      <c r="AJ684" s="89"/>
      <c r="AK684" s="89"/>
      <c r="AL684" s="99"/>
      <c r="AM684" s="99"/>
      <c r="AN684" s="89"/>
      <c r="AO684" s="89"/>
      <c r="AP684" s="89"/>
      <c r="AQ684" s="99"/>
      <c r="AR684" s="382"/>
      <c r="AS684" s="382"/>
      <c r="AT684" s="382"/>
      <c r="AU684" s="396"/>
      <c r="AV684" s="89"/>
      <c r="AW684" s="89"/>
      <c r="AX684" s="89"/>
    </row>
    <row r="685" spans="1:50" ht="12.75" customHeight="1">
      <c r="A685" s="89"/>
      <c r="B685" s="89"/>
      <c r="C685" s="96"/>
      <c r="D685" s="190"/>
      <c r="E685" s="110"/>
      <c r="F685" s="111"/>
      <c r="G685" s="112"/>
      <c r="H685" s="113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108"/>
      <c r="AI685" s="108"/>
      <c r="AJ685" s="89"/>
      <c r="AK685" s="89"/>
      <c r="AL685" s="99"/>
      <c r="AM685" s="99"/>
      <c r="AN685" s="89"/>
      <c r="AO685" s="89"/>
      <c r="AP685" s="89"/>
      <c r="AQ685" s="99"/>
      <c r="AR685" s="382"/>
      <c r="AS685" s="382"/>
      <c r="AT685" s="382"/>
      <c r="AU685" s="396"/>
      <c r="AV685" s="89"/>
      <c r="AW685" s="89"/>
      <c r="AX685" s="89"/>
    </row>
    <row r="686" spans="1:50" ht="12.75" customHeight="1">
      <c r="A686" s="89"/>
      <c r="B686" s="89"/>
      <c r="C686" s="96"/>
      <c r="D686" s="190"/>
      <c r="E686" s="110"/>
      <c r="F686" s="111"/>
      <c r="G686" s="112"/>
      <c r="H686" s="113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108"/>
      <c r="AI686" s="108"/>
      <c r="AJ686" s="89"/>
      <c r="AK686" s="89"/>
      <c r="AL686" s="99"/>
      <c r="AM686" s="99"/>
      <c r="AN686" s="89"/>
      <c r="AO686" s="89"/>
      <c r="AP686" s="89"/>
      <c r="AQ686" s="99"/>
      <c r="AR686" s="382"/>
      <c r="AS686" s="382"/>
      <c r="AT686" s="382"/>
      <c r="AU686" s="396"/>
      <c r="AV686" s="89"/>
      <c r="AW686" s="89"/>
      <c r="AX686" s="89"/>
    </row>
    <row r="687" spans="1:50" ht="12.75" customHeight="1">
      <c r="A687" s="89"/>
      <c r="B687" s="89"/>
      <c r="C687" s="96"/>
      <c r="D687" s="190"/>
      <c r="E687" s="110"/>
      <c r="F687" s="111"/>
      <c r="G687" s="112"/>
      <c r="H687" s="113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108"/>
      <c r="AI687" s="108"/>
      <c r="AJ687" s="89"/>
      <c r="AK687" s="89"/>
      <c r="AL687" s="99"/>
      <c r="AM687" s="99"/>
      <c r="AN687" s="89"/>
      <c r="AO687" s="89"/>
      <c r="AP687" s="89"/>
      <c r="AQ687" s="99"/>
      <c r="AR687" s="382"/>
      <c r="AS687" s="382"/>
      <c r="AT687" s="382"/>
      <c r="AU687" s="396"/>
      <c r="AV687" s="89"/>
      <c r="AW687" s="89"/>
      <c r="AX687" s="89"/>
    </row>
    <row r="688" spans="1:50" ht="12.75" customHeight="1">
      <c r="A688" s="89"/>
      <c r="B688" s="89"/>
      <c r="C688" s="96"/>
      <c r="D688" s="190"/>
      <c r="E688" s="110"/>
      <c r="F688" s="111"/>
      <c r="G688" s="112"/>
      <c r="H688" s="113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108"/>
      <c r="AI688" s="108"/>
      <c r="AJ688" s="89"/>
      <c r="AK688" s="89"/>
      <c r="AL688" s="99"/>
      <c r="AM688" s="99"/>
      <c r="AN688" s="89"/>
      <c r="AO688" s="89"/>
      <c r="AP688" s="89"/>
      <c r="AQ688" s="99"/>
      <c r="AR688" s="382"/>
      <c r="AS688" s="382"/>
      <c r="AT688" s="382"/>
      <c r="AU688" s="396"/>
      <c r="AV688" s="89"/>
      <c r="AW688" s="89"/>
      <c r="AX688" s="89"/>
    </row>
    <row r="689" spans="1:50" ht="12.75" customHeight="1">
      <c r="A689" s="89"/>
      <c r="B689" s="89"/>
      <c r="C689" s="96"/>
      <c r="D689" s="190"/>
      <c r="E689" s="110"/>
      <c r="F689" s="111"/>
      <c r="G689" s="112"/>
      <c r="H689" s="113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108"/>
      <c r="AI689" s="108"/>
      <c r="AJ689" s="89"/>
      <c r="AK689" s="89"/>
      <c r="AL689" s="99"/>
      <c r="AM689" s="99"/>
      <c r="AN689" s="89"/>
      <c r="AO689" s="89"/>
      <c r="AP689" s="89"/>
      <c r="AQ689" s="99"/>
      <c r="AR689" s="382"/>
      <c r="AS689" s="382"/>
      <c r="AT689" s="382"/>
      <c r="AU689" s="396"/>
      <c r="AV689" s="89"/>
      <c r="AW689" s="89"/>
      <c r="AX689" s="89"/>
    </row>
    <row r="690" spans="1:50" ht="12.75" customHeight="1">
      <c r="A690" s="89"/>
      <c r="B690" s="89"/>
      <c r="C690" s="96"/>
      <c r="D690" s="190"/>
      <c r="E690" s="110"/>
      <c r="F690" s="111"/>
      <c r="G690" s="112"/>
      <c r="H690" s="113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108"/>
      <c r="AI690" s="108"/>
      <c r="AJ690" s="89"/>
      <c r="AK690" s="89"/>
      <c r="AL690" s="99"/>
      <c r="AM690" s="99"/>
      <c r="AN690" s="89"/>
      <c r="AO690" s="89"/>
      <c r="AP690" s="89"/>
      <c r="AQ690" s="99"/>
      <c r="AR690" s="382"/>
      <c r="AS690" s="382"/>
      <c r="AT690" s="382"/>
      <c r="AU690" s="396"/>
      <c r="AV690" s="89"/>
      <c r="AW690" s="89"/>
      <c r="AX690" s="89"/>
    </row>
    <row r="691" spans="1:50" ht="12.75" customHeight="1">
      <c r="A691" s="89"/>
      <c r="B691" s="89"/>
      <c r="C691" s="96"/>
      <c r="D691" s="190"/>
      <c r="E691" s="110"/>
      <c r="F691" s="111"/>
      <c r="G691" s="112"/>
      <c r="H691" s="113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108"/>
      <c r="AI691" s="108"/>
      <c r="AJ691" s="89"/>
      <c r="AK691" s="89"/>
      <c r="AL691" s="99"/>
      <c r="AM691" s="99"/>
      <c r="AN691" s="89"/>
      <c r="AO691" s="89"/>
      <c r="AP691" s="89"/>
      <c r="AQ691" s="99"/>
      <c r="AR691" s="382"/>
      <c r="AS691" s="382"/>
      <c r="AT691" s="382"/>
      <c r="AU691" s="396"/>
      <c r="AV691" s="89"/>
      <c r="AW691" s="89"/>
      <c r="AX691" s="89"/>
    </row>
    <row r="692" spans="1:50" ht="12.75" customHeight="1">
      <c r="A692" s="89"/>
      <c r="B692" s="89"/>
      <c r="C692" s="96"/>
      <c r="D692" s="190"/>
      <c r="E692" s="110"/>
      <c r="F692" s="111"/>
      <c r="G692" s="112"/>
      <c r="H692" s="113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108"/>
      <c r="AI692" s="108"/>
      <c r="AJ692" s="89"/>
      <c r="AK692" s="89"/>
      <c r="AL692" s="99"/>
      <c r="AM692" s="99"/>
      <c r="AN692" s="89"/>
      <c r="AO692" s="89"/>
      <c r="AP692" s="89"/>
      <c r="AQ692" s="99"/>
      <c r="AR692" s="382"/>
      <c r="AS692" s="382"/>
      <c r="AT692" s="382"/>
      <c r="AU692" s="396"/>
      <c r="AV692" s="89"/>
      <c r="AW692" s="89"/>
      <c r="AX692" s="89"/>
    </row>
    <row r="693" spans="1:50" ht="12.75" customHeight="1">
      <c r="A693" s="89"/>
      <c r="B693" s="89"/>
      <c r="C693" s="96"/>
      <c r="D693" s="190"/>
      <c r="E693" s="110"/>
      <c r="F693" s="111"/>
      <c r="G693" s="112"/>
      <c r="H693" s="113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108"/>
      <c r="AI693" s="108"/>
      <c r="AJ693" s="89"/>
      <c r="AK693" s="89"/>
      <c r="AL693" s="99"/>
      <c r="AM693" s="99"/>
      <c r="AN693" s="89"/>
      <c r="AO693" s="89"/>
      <c r="AP693" s="89"/>
      <c r="AQ693" s="99"/>
      <c r="AR693" s="382"/>
      <c r="AS693" s="382"/>
      <c r="AT693" s="382"/>
      <c r="AU693" s="396"/>
      <c r="AV693" s="89"/>
      <c r="AW693" s="89"/>
      <c r="AX693" s="89"/>
    </row>
    <row r="694" spans="1:50" ht="12.75" customHeight="1">
      <c r="A694" s="89"/>
      <c r="B694" s="89"/>
      <c r="C694" s="96"/>
      <c r="D694" s="190"/>
      <c r="E694" s="110"/>
      <c r="F694" s="111"/>
      <c r="G694" s="112"/>
      <c r="H694" s="113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108"/>
      <c r="AI694" s="108"/>
      <c r="AJ694" s="89"/>
      <c r="AK694" s="89"/>
      <c r="AL694" s="99"/>
      <c r="AM694" s="99"/>
      <c r="AN694" s="89"/>
      <c r="AO694" s="89"/>
      <c r="AP694" s="89"/>
      <c r="AQ694" s="99"/>
      <c r="AR694" s="382"/>
      <c r="AS694" s="382"/>
      <c r="AT694" s="382"/>
      <c r="AU694" s="396"/>
      <c r="AV694" s="89"/>
      <c r="AW694" s="89"/>
      <c r="AX694" s="89"/>
    </row>
    <row r="695" spans="1:50" ht="12.75" customHeight="1">
      <c r="A695" s="89"/>
      <c r="B695" s="89"/>
      <c r="C695" s="96"/>
      <c r="D695" s="190"/>
      <c r="E695" s="110"/>
      <c r="F695" s="111"/>
      <c r="G695" s="112"/>
      <c r="H695" s="113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108"/>
      <c r="AI695" s="108"/>
      <c r="AJ695" s="89"/>
      <c r="AK695" s="89"/>
      <c r="AL695" s="99"/>
      <c r="AM695" s="99"/>
      <c r="AN695" s="89"/>
      <c r="AO695" s="89"/>
      <c r="AP695" s="89"/>
      <c r="AQ695" s="99"/>
      <c r="AR695" s="382"/>
      <c r="AS695" s="382"/>
      <c r="AT695" s="382"/>
      <c r="AU695" s="396"/>
      <c r="AV695" s="89"/>
      <c r="AW695" s="89"/>
      <c r="AX695" s="89"/>
    </row>
    <row r="696" spans="1:50" ht="12.75" customHeight="1">
      <c r="A696" s="89"/>
      <c r="B696" s="89"/>
      <c r="C696" s="96"/>
      <c r="D696" s="190"/>
      <c r="E696" s="110"/>
      <c r="F696" s="111"/>
      <c r="G696" s="112"/>
      <c r="H696" s="113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108"/>
      <c r="AI696" s="108"/>
      <c r="AJ696" s="89"/>
      <c r="AK696" s="89"/>
      <c r="AL696" s="99"/>
      <c r="AM696" s="99"/>
      <c r="AN696" s="89"/>
      <c r="AO696" s="89"/>
      <c r="AP696" s="89"/>
      <c r="AQ696" s="99"/>
      <c r="AR696" s="382"/>
      <c r="AS696" s="382"/>
      <c r="AT696" s="382"/>
      <c r="AU696" s="396"/>
      <c r="AV696" s="89"/>
      <c r="AW696" s="89"/>
      <c r="AX696" s="89"/>
    </row>
    <row r="697" spans="1:50" ht="12.75" customHeight="1">
      <c r="A697" s="89"/>
      <c r="B697" s="89"/>
      <c r="C697" s="96"/>
      <c r="D697" s="190"/>
      <c r="E697" s="110"/>
      <c r="F697" s="111"/>
      <c r="G697" s="112"/>
      <c r="H697" s="113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108"/>
      <c r="AI697" s="108"/>
      <c r="AJ697" s="89"/>
      <c r="AK697" s="89"/>
      <c r="AL697" s="99"/>
      <c r="AM697" s="99"/>
      <c r="AN697" s="89"/>
      <c r="AO697" s="89"/>
      <c r="AP697" s="89"/>
      <c r="AQ697" s="99"/>
      <c r="AR697" s="382"/>
      <c r="AS697" s="382"/>
      <c r="AT697" s="382"/>
      <c r="AU697" s="396"/>
      <c r="AV697" s="89"/>
      <c r="AW697" s="89"/>
      <c r="AX697" s="89"/>
    </row>
    <row r="698" spans="1:50" ht="12.75" customHeight="1">
      <c r="A698" s="89"/>
      <c r="B698" s="89"/>
      <c r="C698" s="96"/>
      <c r="D698" s="190"/>
      <c r="E698" s="110"/>
      <c r="F698" s="111"/>
      <c r="G698" s="112"/>
      <c r="H698" s="113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108"/>
      <c r="AI698" s="108"/>
      <c r="AJ698" s="89"/>
      <c r="AK698" s="89"/>
      <c r="AL698" s="99"/>
      <c r="AM698" s="99"/>
      <c r="AN698" s="89"/>
      <c r="AO698" s="89"/>
      <c r="AP698" s="89"/>
      <c r="AQ698" s="99"/>
      <c r="AR698" s="382"/>
      <c r="AS698" s="382"/>
      <c r="AT698" s="382"/>
      <c r="AU698" s="396"/>
      <c r="AV698" s="89"/>
      <c r="AW698" s="89"/>
      <c r="AX698" s="89"/>
    </row>
    <row r="699" spans="1:50" ht="12.75" customHeight="1">
      <c r="A699" s="89"/>
      <c r="B699" s="89"/>
      <c r="C699" s="96"/>
      <c r="D699" s="190"/>
      <c r="E699" s="110"/>
      <c r="F699" s="111"/>
      <c r="G699" s="112"/>
      <c r="H699" s="113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108"/>
      <c r="AI699" s="108"/>
      <c r="AJ699" s="89"/>
      <c r="AK699" s="89"/>
      <c r="AL699" s="99"/>
      <c r="AM699" s="99"/>
      <c r="AN699" s="89"/>
      <c r="AO699" s="89"/>
      <c r="AP699" s="89"/>
      <c r="AQ699" s="99"/>
      <c r="AR699" s="382"/>
      <c r="AS699" s="382"/>
      <c r="AT699" s="382"/>
      <c r="AU699" s="396"/>
      <c r="AV699" s="89"/>
      <c r="AW699" s="89"/>
      <c r="AX699" s="89"/>
    </row>
    <row r="700" spans="1:50" ht="12.75" customHeight="1">
      <c r="A700" s="89"/>
      <c r="B700" s="89"/>
      <c r="C700" s="96"/>
      <c r="D700" s="190"/>
      <c r="E700" s="110"/>
      <c r="F700" s="111"/>
      <c r="G700" s="112"/>
      <c r="H700" s="113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108"/>
      <c r="AI700" s="108"/>
      <c r="AJ700" s="89"/>
      <c r="AK700" s="89"/>
      <c r="AL700" s="99"/>
      <c r="AM700" s="99"/>
      <c r="AN700" s="89"/>
      <c r="AO700" s="89"/>
      <c r="AP700" s="89"/>
      <c r="AQ700" s="99"/>
      <c r="AR700" s="382"/>
      <c r="AS700" s="382"/>
      <c r="AT700" s="382"/>
      <c r="AU700" s="396"/>
      <c r="AV700" s="89"/>
      <c r="AW700" s="89"/>
      <c r="AX700" s="89"/>
    </row>
    <row r="701" spans="1:50" ht="12.75" customHeight="1">
      <c r="A701" s="89"/>
      <c r="B701" s="89"/>
      <c r="C701" s="96"/>
      <c r="D701" s="190"/>
      <c r="E701" s="110"/>
      <c r="F701" s="111"/>
      <c r="G701" s="112"/>
      <c r="H701" s="113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108"/>
      <c r="AI701" s="108"/>
      <c r="AJ701" s="89"/>
      <c r="AK701" s="89"/>
      <c r="AL701" s="99"/>
      <c r="AM701" s="99"/>
      <c r="AN701" s="89"/>
      <c r="AO701" s="89"/>
      <c r="AP701" s="89"/>
      <c r="AQ701" s="99"/>
      <c r="AR701" s="382"/>
      <c r="AS701" s="382"/>
      <c r="AT701" s="382"/>
      <c r="AU701" s="396"/>
      <c r="AV701" s="89"/>
      <c r="AW701" s="89"/>
      <c r="AX701" s="89"/>
    </row>
    <row r="702" spans="1:50" ht="12.75" customHeight="1">
      <c r="A702" s="89"/>
      <c r="B702" s="89"/>
      <c r="C702" s="96"/>
      <c r="D702" s="190"/>
      <c r="E702" s="110"/>
      <c r="F702" s="111"/>
      <c r="G702" s="112"/>
      <c r="H702" s="113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108"/>
      <c r="AI702" s="108"/>
      <c r="AJ702" s="89"/>
      <c r="AK702" s="89"/>
      <c r="AL702" s="99"/>
      <c r="AM702" s="99"/>
      <c r="AN702" s="89"/>
      <c r="AO702" s="89"/>
      <c r="AP702" s="89"/>
      <c r="AQ702" s="99"/>
      <c r="AR702" s="382"/>
      <c r="AS702" s="382"/>
      <c r="AT702" s="382"/>
      <c r="AU702" s="396"/>
      <c r="AV702" s="89"/>
      <c r="AW702" s="89"/>
      <c r="AX702" s="89"/>
    </row>
    <row r="703" spans="1:50" ht="12.75" customHeight="1">
      <c r="A703" s="89"/>
      <c r="B703" s="89"/>
      <c r="C703" s="96"/>
      <c r="D703" s="190"/>
      <c r="E703" s="110"/>
      <c r="F703" s="111"/>
      <c r="G703" s="112"/>
      <c r="H703" s="113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108"/>
      <c r="AI703" s="108"/>
      <c r="AJ703" s="89"/>
      <c r="AK703" s="89"/>
      <c r="AL703" s="99"/>
      <c r="AM703" s="99"/>
      <c r="AN703" s="89"/>
      <c r="AO703" s="89"/>
      <c r="AP703" s="89"/>
      <c r="AQ703" s="99"/>
      <c r="AR703" s="382"/>
      <c r="AS703" s="382"/>
      <c r="AT703" s="382"/>
      <c r="AU703" s="396"/>
      <c r="AV703" s="89"/>
      <c r="AW703" s="89"/>
      <c r="AX703" s="89"/>
    </row>
    <row r="704" spans="1:50" ht="12.75" customHeight="1">
      <c r="A704" s="89"/>
      <c r="B704" s="89"/>
      <c r="C704" s="96"/>
      <c r="D704" s="190"/>
      <c r="E704" s="110"/>
      <c r="F704" s="111"/>
      <c r="G704" s="112"/>
      <c r="H704" s="113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108"/>
      <c r="AI704" s="108"/>
      <c r="AJ704" s="89"/>
      <c r="AK704" s="89"/>
      <c r="AL704" s="99"/>
      <c r="AM704" s="99"/>
      <c r="AN704" s="89"/>
      <c r="AO704" s="89"/>
      <c r="AP704" s="89"/>
      <c r="AQ704" s="99"/>
      <c r="AR704" s="382"/>
      <c r="AS704" s="382"/>
      <c r="AT704" s="382"/>
      <c r="AU704" s="396"/>
      <c r="AV704" s="89"/>
      <c r="AW704" s="89"/>
      <c r="AX704" s="89"/>
    </row>
    <row r="705" spans="1:50" ht="12.75" customHeight="1">
      <c r="A705" s="89"/>
      <c r="B705" s="89"/>
      <c r="C705" s="96"/>
      <c r="D705" s="190"/>
      <c r="E705" s="110"/>
      <c r="F705" s="111"/>
      <c r="G705" s="112"/>
      <c r="H705" s="113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108"/>
      <c r="AI705" s="108"/>
      <c r="AJ705" s="89"/>
      <c r="AK705" s="89"/>
      <c r="AL705" s="99"/>
      <c r="AM705" s="99"/>
      <c r="AN705" s="89"/>
      <c r="AO705" s="89"/>
      <c r="AP705" s="89"/>
      <c r="AQ705" s="99"/>
      <c r="AR705" s="382"/>
      <c r="AS705" s="382"/>
      <c r="AT705" s="382"/>
      <c r="AU705" s="396"/>
      <c r="AV705" s="89"/>
      <c r="AW705" s="89"/>
      <c r="AX705" s="89"/>
    </row>
    <row r="706" spans="1:50" ht="12.75" customHeight="1">
      <c r="A706" s="89"/>
      <c r="B706" s="89"/>
      <c r="C706" s="96"/>
      <c r="D706" s="190"/>
      <c r="E706" s="110"/>
      <c r="F706" s="111"/>
      <c r="G706" s="112"/>
      <c r="H706" s="113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108"/>
      <c r="AI706" s="108"/>
      <c r="AJ706" s="89"/>
      <c r="AK706" s="89"/>
      <c r="AL706" s="99"/>
      <c r="AM706" s="99"/>
      <c r="AN706" s="89"/>
      <c r="AO706" s="89"/>
      <c r="AP706" s="89"/>
      <c r="AQ706" s="99"/>
      <c r="AR706" s="382"/>
      <c r="AS706" s="382"/>
      <c r="AT706" s="382"/>
      <c r="AU706" s="396"/>
      <c r="AV706" s="89"/>
      <c r="AW706" s="89"/>
      <c r="AX706" s="89"/>
    </row>
    <row r="707" spans="1:50" ht="12.75" customHeight="1">
      <c r="A707" s="89"/>
      <c r="B707" s="89"/>
      <c r="C707" s="96"/>
      <c r="D707" s="190"/>
      <c r="E707" s="110"/>
      <c r="F707" s="111"/>
      <c r="G707" s="112"/>
      <c r="H707" s="113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108"/>
      <c r="AI707" s="108"/>
      <c r="AJ707" s="89"/>
      <c r="AK707" s="89"/>
      <c r="AL707" s="99"/>
      <c r="AM707" s="99"/>
      <c r="AN707" s="89"/>
      <c r="AO707" s="89"/>
      <c r="AP707" s="89"/>
      <c r="AQ707" s="99"/>
      <c r="AR707" s="382"/>
      <c r="AS707" s="382"/>
      <c r="AT707" s="382"/>
      <c r="AU707" s="396"/>
      <c r="AV707" s="89"/>
      <c r="AW707" s="89"/>
      <c r="AX707" s="89"/>
    </row>
    <row r="708" spans="1:50" ht="12.75" customHeight="1">
      <c r="A708" s="89"/>
      <c r="B708" s="89"/>
      <c r="C708" s="96"/>
      <c r="D708" s="190"/>
      <c r="E708" s="110"/>
      <c r="F708" s="111"/>
      <c r="G708" s="112"/>
      <c r="H708" s="113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108"/>
      <c r="AI708" s="108"/>
      <c r="AJ708" s="89"/>
      <c r="AK708" s="89"/>
      <c r="AL708" s="99"/>
      <c r="AM708" s="99"/>
      <c r="AN708" s="89"/>
      <c r="AO708" s="89"/>
      <c r="AP708" s="89"/>
      <c r="AQ708" s="99"/>
      <c r="AR708" s="382"/>
      <c r="AS708" s="382"/>
      <c r="AT708" s="382"/>
      <c r="AU708" s="396"/>
      <c r="AV708" s="89"/>
      <c r="AW708" s="89"/>
      <c r="AX708" s="89"/>
    </row>
    <row r="709" spans="1:50" ht="12.75" customHeight="1">
      <c r="A709" s="89"/>
      <c r="B709" s="89"/>
      <c r="C709" s="96"/>
      <c r="D709" s="190"/>
      <c r="E709" s="110"/>
      <c r="F709" s="111"/>
      <c r="G709" s="112"/>
      <c r="H709" s="113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108"/>
      <c r="AI709" s="108"/>
      <c r="AJ709" s="89"/>
      <c r="AK709" s="89"/>
      <c r="AL709" s="99"/>
      <c r="AM709" s="99"/>
      <c r="AN709" s="89"/>
      <c r="AO709" s="89"/>
      <c r="AP709" s="89"/>
      <c r="AQ709" s="99"/>
      <c r="AR709" s="382"/>
      <c r="AS709" s="382"/>
      <c r="AT709" s="382"/>
      <c r="AU709" s="396"/>
      <c r="AV709" s="89"/>
      <c r="AW709" s="89"/>
      <c r="AX709" s="89"/>
    </row>
    <row r="710" spans="1:50" ht="12.75" customHeight="1">
      <c r="A710" s="89"/>
      <c r="B710" s="89"/>
      <c r="C710" s="96"/>
      <c r="D710" s="190"/>
      <c r="E710" s="110"/>
      <c r="F710" s="111"/>
      <c r="G710" s="112"/>
      <c r="H710" s="113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108"/>
      <c r="AI710" s="108"/>
      <c r="AJ710" s="89"/>
      <c r="AK710" s="89"/>
      <c r="AL710" s="99"/>
      <c r="AM710" s="99"/>
      <c r="AN710" s="89"/>
      <c r="AO710" s="89"/>
      <c r="AP710" s="89"/>
      <c r="AQ710" s="99"/>
      <c r="AR710" s="382"/>
      <c r="AS710" s="382"/>
      <c r="AT710" s="382"/>
      <c r="AU710" s="396"/>
      <c r="AV710" s="89"/>
      <c r="AW710" s="89"/>
      <c r="AX710" s="89"/>
    </row>
    <row r="711" spans="1:50" ht="12.75" customHeight="1">
      <c r="A711" s="89"/>
      <c r="B711" s="89"/>
      <c r="C711" s="96"/>
      <c r="D711" s="190"/>
      <c r="E711" s="110"/>
      <c r="F711" s="111"/>
      <c r="G711" s="112"/>
      <c r="H711" s="113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108"/>
      <c r="AI711" s="108"/>
      <c r="AJ711" s="89"/>
      <c r="AK711" s="89"/>
      <c r="AL711" s="99"/>
      <c r="AM711" s="99"/>
      <c r="AN711" s="89"/>
      <c r="AO711" s="89"/>
      <c r="AP711" s="89"/>
      <c r="AQ711" s="99"/>
      <c r="AR711" s="382"/>
      <c r="AS711" s="382"/>
      <c r="AT711" s="382"/>
      <c r="AU711" s="396"/>
      <c r="AV711" s="89"/>
      <c r="AW711" s="89"/>
      <c r="AX711" s="89"/>
    </row>
    <row r="712" spans="1:50" ht="12.75" customHeight="1">
      <c r="A712" s="89"/>
      <c r="B712" s="89"/>
      <c r="C712" s="96"/>
      <c r="D712" s="190"/>
      <c r="E712" s="110"/>
      <c r="F712" s="111"/>
      <c r="G712" s="112"/>
      <c r="H712" s="113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108"/>
      <c r="AI712" s="108"/>
      <c r="AJ712" s="89"/>
      <c r="AK712" s="89"/>
      <c r="AL712" s="99"/>
      <c r="AM712" s="99"/>
      <c r="AN712" s="89"/>
      <c r="AO712" s="89"/>
      <c r="AP712" s="89"/>
      <c r="AQ712" s="99"/>
      <c r="AR712" s="382"/>
      <c r="AS712" s="382"/>
      <c r="AT712" s="382"/>
      <c r="AU712" s="396"/>
      <c r="AV712" s="89"/>
      <c r="AW712" s="89"/>
      <c r="AX712" s="89"/>
    </row>
    <row r="713" spans="1:50" ht="12.75" customHeight="1">
      <c r="A713" s="89"/>
      <c r="B713" s="89"/>
      <c r="C713" s="96"/>
      <c r="D713" s="190"/>
      <c r="E713" s="110"/>
      <c r="F713" s="111"/>
      <c r="G713" s="112"/>
      <c r="H713" s="113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108"/>
      <c r="AI713" s="108"/>
      <c r="AJ713" s="89"/>
      <c r="AK713" s="89"/>
      <c r="AL713" s="99"/>
      <c r="AM713" s="99"/>
      <c r="AN713" s="89"/>
      <c r="AO713" s="89"/>
      <c r="AP713" s="89"/>
      <c r="AQ713" s="99"/>
      <c r="AR713" s="382"/>
      <c r="AS713" s="382"/>
      <c r="AT713" s="382"/>
      <c r="AU713" s="396"/>
      <c r="AV713" s="89"/>
      <c r="AW713" s="89"/>
      <c r="AX713" s="89"/>
    </row>
    <row r="714" spans="1:50" ht="12.75" customHeight="1">
      <c r="A714" s="89"/>
      <c r="B714" s="89"/>
      <c r="C714" s="96"/>
      <c r="D714" s="190"/>
      <c r="E714" s="110"/>
      <c r="F714" s="111"/>
      <c r="G714" s="112"/>
      <c r="H714" s="113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108"/>
      <c r="AI714" s="108"/>
      <c r="AJ714" s="89"/>
      <c r="AK714" s="89"/>
      <c r="AL714" s="99"/>
      <c r="AM714" s="99"/>
      <c r="AN714" s="89"/>
      <c r="AO714" s="89"/>
      <c r="AP714" s="89"/>
      <c r="AQ714" s="99"/>
      <c r="AR714" s="382"/>
      <c r="AS714" s="382"/>
      <c r="AT714" s="382"/>
      <c r="AU714" s="396"/>
      <c r="AV714" s="89"/>
      <c r="AW714" s="89"/>
      <c r="AX714" s="89"/>
    </row>
    <row r="715" spans="1:50" ht="12.75" customHeight="1">
      <c r="A715" s="89"/>
      <c r="B715" s="89"/>
      <c r="C715" s="96"/>
      <c r="D715" s="190"/>
      <c r="E715" s="110"/>
      <c r="F715" s="111"/>
      <c r="G715" s="112"/>
      <c r="H715" s="113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108"/>
      <c r="AI715" s="108"/>
      <c r="AJ715" s="89"/>
      <c r="AK715" s="89"/>
      <c r="AL715" s="99"/>
      <c r="AM715" s="99"/>
      <c r="AN715" s="89"/>
      <c r="AO715" s="89"/>
      <c r="AP715" s="89"/>
      <c r="AQ715" s="99"/>
      <c r="AR715" s="382"/>
      <c r="AS715" s="382"/>
      <c r="AT715" s="382"/>
      <c r="AU715" s="396"/>
      <c r="AV715" s="89"/>
      <c r="AW715" s="89"/>
      <c r="AX715" s="89"/>
    </row>
    <row r="716" spans="1:50" ht="12.75" customHeight="1">
      <c r="A716" s="89"/>
      <c r="B716" s="89"/>
      <c r="C716" s="96"/>
      <c r="D716" s="190"/>
      <c r="E716" s="110"/>
      <c r="F716" s="111"/>
      <c r="G716" s="112"/>
      <c r="H716" s="113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108"/>
      <c r="AI716" s="108"/>
      <c r="AJ716" s="89"/>
      <c r="AK716" s="89"/>
      <c r="AL716" s="99"/>
      <c r="AM716" s="99"/>
      <c r="AN716" s="89"/>
      <c r="AO716" s="89"/>
      <c r="AP716" s="89"/>
      <c r="AQ716" s="99"/>
      <c r="AR716" s="382"/>
      <c r="AS716" s="382"/>
      <c r="AT716" s="382"/>
      <c r="AU716" s="396"/>
      <c r="AV716" s="89"/>
      <c r="AW716" s="89"/>
      <c r="AX716" s="89"/>
    </row>
    <row r="717" spans="1:50" ht="12.75" customHeight="1">
      <c r="A717" s="89"/>
      <c r="B717" s="89"/>
      <c r="C717" s="96"/>
      <c r="D717" s="190"/>
      <c r="E717" s="110"/>
      <c r="F717" s="111"/>
      <c r="G717" s="112"/>
      <c r="H717" s="113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108"/>
      <c r="AI717" s="108"/>
      <c r="AJ717" s="89"/>
      <c r="AK717" s="89"/>
      <c r="AL717" s="99"/>
      <c r="AM717" s="99"/>
      <c r="AN717" s="89"/>
      <c r="AO717" s="89"/>
      <c r="AP717" s="89"/>
      <c r="AQ717" s="99"/>
      <c r="AR717" s="382"/>
      <c r="AS717" s="382"/>
      <c r="AT717" s="382"/>
      <c r="AU717" s="396"/>
      <c r="AV717" s="89"/>
      <c r="AW717" s="89"/>
      <c r="AX717" s="89"/>
    </row>
    <row r="718" spans="1:50" ht="12.75" customHeight="1">
      <c r="A718" s="89"/>
      <c r="B718" s="89"/>
      <c r="C718" s="96"/>
      <c r="D718" s="190"/>
      <c r="E718" s="110"/>
      <c r="F718" s="111"/>
      <c r="G718" s="112"/>
      <c r="H718" s="113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108"/>
      <c r="AI718" s="108"/>
      <c r="AJ718" s="89"/>
      <c r="AK718" s="89"/>
      <c r="AL718" s="99"/>
      <c r="AM718" s="99"/>
      <c r="AN718" s="89"/>
      <c r="AO718" s="89"/>
      <c r="AP718" s="89"/>
      <c r="AQ718" s="99"/>
      <c r="AR718" s="382"/>
      <c r="AS718" s="382"/>
      <c r="AT718" s="382"/>
      <c r="AU718" s="396"/>
      <c r="AV718" s="89"/>
      <c r="AW718" s="89"/>
      <c r="AX718" s="89"/>
    </row>
    <row r="719" spans="1:50" ht="12.75" customHeight="1">
      <c r="A719" s="89"/>
      <c r="B719" s="89"/>
      <c r="C719" s="96"/>
      <c r="D719" s="190"/>
      <c r="E719" s="110"/>
      <c r="F719" s="111"/>
      <c r="G719" s="112"/>
      <c r="H719" s="113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108"/>
      <c r="AI719" s="108"/>
      <c r="AJ719" s="89"/>
      <c r="AK719" s="89"/>
      <c r="AL719" s="99"/>
      <c r="AM719" s="99"/>
      <c r="AN719" s="89"/>
      <c r="AO719" s="89"/>
      <c r="AP719" s="89"/>
      <c r="AQ719" s="99"/>
      <c r="AR719" s="382"/>
      <c r="AS719" s="382"/>
      <c r="AT719" s="382"/>
      <c r="AU719" s="396"/>
      <c r="AV719" s="89"/>
      <c r="AW719" s="89"/>
      <c r="AX719" s="89"/>
    </row>
    <row r="720" spans="1:50" ht="12.75" customHeight="1">
      <c r="A720" s="89"/>
      <c r="B720" s="89"/>
      <c r="C720" s="96"/>
      <c r="D720" s="190"/>
      <c r="E720" s="110"/>
      <c r="F720" s="111"/>
      <c r="G720" s="112"/>
      <c r="H720" s="113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108"/>
      <c r="AI720" s="108"/>
      <c r="AJ720" s="89"/>
      <c r="AK720" s="89"/>
      <c r="AL720" s="99"/>
      <c r="AM720" s="99"/>
      <c r="AN720" s="89"/>
      <c r="AO720" s="89"/>
      <c r="AP720" s="89"/>
      <c r="AQ720" s="99"/>
      <c r="AR720" s="382"/>
      <c r="AS720" s="382"/>
      <c r="AT720" s="382"/>
      <c r="AU720" s="396"/>
      <c r="AV720" s="89"/>
      <c r="AW720" s="89"/>
      <c r="AX720" s="89"/>
    </row>
    <row r="721" spans="1:50" ht="12.75" customHeight="1">
      <c r="A721" s="89"/>
      <c r="B721" s="89"/>
      <c r="C721" s="96"/>
      <c r="D721" s="190"/>
      <c r="E721" s="110"/>
      <c r="F721" s="111"/>
      <c r="G721" s="112"/>
      <c r="H721" s="113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108"/>
      <c r="AI721" s="108"/>
      <c r="AJ721" s="89"/>
      <c r="AK721" s="89"/>
      <c r="AL721" s="99"/>
      <c r="AM721" s="99"/>
      <c r="AN721" s="89"/>
      <c r="AO721" s="89"/>
      <c r="AP721" s="89"/>
      <c r="AQ721" s="99"/>
      <c r="AR721" s="382"/>
      <c r="AS721" s="382"/>
      <c r="AT721" s="382"/>
      <c r="AU721" s="396"/>
      <c r="AV721" s="89"/>
      <c r="AW721" s="89"/>
      <c r="AX721" s="89"/>
    </row>
    <row r="722" spans="1:50" ht="12.75" customHeight="1">
      <c r="A722" s="89"/>
      <c r="B722" s="89"/>
      <c r="C722" s="96"/>
      <c r="D722" s="190"/>
      <c r="E722" s="110"/>
      <c r="F722" s="111"/>
      <c r="G722" s="112"/>
      <c r="H722" s="113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108"/>
      <c r="AI722" s="108"/>
      <c r="AJ722" s="89"/>
      <c r="AK722" s="89"/>
      <c r="AL722" s="99"/>
      <c r="AM722" s="99"/>
      <c r="AN722" s="89"/>
      <c r="AO722" s="89"/>
      <c r="AP722" s="89"/>
      <c r="AQ722" s="99"/>
      <c r="AR722" s="382"/>
      <c r="AS722" s="382"/>
      <c r="AT722" s="382"/>
      <c r="AU722" s="396"/>
      <c r="AV722" s="89"/>
      <c r="AW722" s="89"/>
      <c r="AX722" s="89"/>
    </row>
    <row r="723" spans="1:50" ht="12.75" customHeight="1">
      <c r="A723" s="89"/>
      <c r="B723" s="89"/>
      <c r="C723" s="96"/>
      <c r="D723" s="190"/>
      <c r="E723" s="110"/>
      <c r="F723" s="111"/>
      <c r="G723" s="112"/>
      <c r="H723" s="113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108"/>
      <c r="AI723" s="108"/>
      <c r="AJ723" s="89"/>
      <c r="AK723" s="89"/>
      <c r="AL723" s="99"/>
      <c r="AM723" s="99"/>
      <c r="AN723" s="89"/>
      <c r="AO723" s="89"/>
      <c r="AP723" s="89"/>
      <c r="AQ723" s="99"/>
      <c r="AR723" s="382"/>
      <c r="AS723" s="382"/>
      <c r="AT723" s="382"/>
      <c r="AU723" s="396"/>
      <c r="AV723" s="89"/>
      <c r="AW723" s="89"/>
      <c r="AX723" s="89"/>
    </row>
    <row r="724" spans="1:50" ht="12.75" customHeight="1">
      <c r="A724" s="89"/>
      <c r="B724" s="89"/>
      <c r="C724" s="96"/>
      <c r="D724" s="190"/>
      <c r="E724" s="110"/>
      <c r="F724" s="111"/>
      <c r="G724" s="112"/>
      <c r="H724" s="113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108"/>
      <c r="AI724" s="108"/>
      <c r="AJ724" s="89"/>
      <c r="AK724" s="89"/>
      <c r="AL724" s="99"/>
      <c r="AM724" s="99"/>
      <c r="AN724" s="89"/>
      <c r="AO724" s="89"/>
      <c r="AP724" s="89"/>
      <c r="AQ724" s="99"/>
      <c r="AR724" s="382"/>
      <c r="AS724" s="382"/>
      <c r="AT724" s="382"/>
      <c r="AU724" s="396"/>
      <c r="AV724" s="89"/>
      <c r="AW724" s="89"/>
      <c r="AX724" s="89"/>
    </row>
    <row r="725" spans="1:50" ht="12.75" customHeight="1">
      <c r="A725" s="89"/>
      <c r="B725" s="89"/>
      <c r="C725" s="96"/>
      <c r="D725" s="190"/>
      <c r="E725" s="110"/>
      <c r="F725" s="111"/>
      <c r="G725" s="112"/>
      <c r="H725" s="113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108"/>
      <c r="AI725" s="108"/>
      <c r="AJ725" s="89"/>
      <c r="AK725" s="89"/>
      <c r="AL725" s="99"/>
      <c r="AM725" s="99"/>
      <c r="AN725" s="89"/>
      <c r="AO725" s="89"/>
      <c r="AP725" s="89"/>
      <c r="AQ725" s="99"/>
      <c r="AR725" s="382"/>
      <c r="AS725" s="382"/>
      <c r="AT725" s="382"/>
      <c r="AU725" s="396"/>
      <c r="AV725" s="89"/>
      <c r="AW725" s="89"/>
      <c r="AX725" s="89"/>
    </row>
    <row r="726" spans="1:50" ht="12.75" customHeight="1">
      <c r="A726" s="89"/>
      <c r="B726" s="89"/>
      <c r="C726" s="96"/>
      <c r="D726" s="190"/>
      <c r="E726" s="110"/>
      <c r="F726" s="111"/>
      <c r="G726" s="112"/>
      <c r="H726" s="113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108"/>
      <c r="AI726" s="108"/>
      <c r="AJ726" s="89"/>
      <c r="AK726" s="89"/>
      <c r="AL726" s="99"/>
      <c r="AM726" s="99"/>
      <c r="AN726" s="89"/>
      <c r="AO726" s="89"/>
      <c r="AP726" s="89"/>
      <c r="AQ726" s="99"/>
      <c r="AR726" s="382"/>
      <c r="AS726" s="382"/>
      <c r="AT726" s="382"/>
      <c r="AU726" s="396"/>
      <c r="AV726" s="89"/>
      <c r="AW726" s="89"/>
      <c r="AX726" s="89"/>
    </row>
    <row r="727" spans="1:50" ht="12.75" customHeight="1">
      <c r="A727" s="89"/>
      <c r="B727" s="89"/>
      <c r="C727" s="96"/>
      <c r="D727" s="190"/>
      <c r="E727" s="110"/>
      <c r="F727" s="111"/>
      <c r="G727" s="112"/>
      <c r="H727" s="113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108"/>
      <c r="AI727" s="108"/>
      <c r="AJ727" s="89"/>
      <c r="AK727" s="89"/>
      <c r="AL727" s="99"/>
      <c r="AM727" s="99"/>
      <c r="AN727" s="89"/>
      <c r="AO727" s="89"/>
      <c r="AP727" s="89"/>
      <c r="AQ727" s="99"/>
      <c r="AR727" s="382"/>
      <c r="AS727" s="382"/>
      <c r="AT727" s="382"/>
      <c r="AU727" s="396"/>
      <c r="AV727" s="89"/>
      <c r="AW727" s="89"/>
      <c r="AX727" s="89"/>
    </row>
    <row r="728" spans="1:50" ht="12.75" customHeight="1">
      <c r="A728" s="89"/>
      <c r="B728" s="89"/>
      <c r="C728" s="96"/>
      <c r="D728" s="190"/>
      <c r="E728" s="110"/>
      <c r="F728" s="111"/>
      <c r="G728" s="112"/>
      <c r="H728" s="113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108"/>
      <c r="AI728" s="108"/>
      <c r="AJ728" s="89"/>
      <c r="AK728" s="89"/>
      <c r="AL728" s="99"/>
      <c r="AM728" s="99"/>
      <c r="AN728" s="89"/>
      <c r="AO728" s="89"/>
      <c r="AP728" s="89"/>
      <c r="AQ728" s="99"/>
      <c r="AR728" s="382"/>
      <c r="AS728" s="382"/>
      <c r="AT728" s="382"/>
      <c r="AU728" s="396"/>
      <c r="AV728" s="89"/>
      <c r="AW728" s="89"/>
      <c r="AX728" s="89"/>
    </row>
    <row r="729" spans="1:50" ht="12.75" customHeight="1">
      <c r="A729" s="89"/>
      <c r="B729" s="89"/>
      <c r="C729" s="96"/>
      <c r="D729" s="190"/>
      <c r="E729" s="110"/>
      <c r="F729" s="111"/>
      <c r="G729" s="112"/>
      <c r="H729" s="113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108"/>
      <c r="AI729" s="108"/>
      <c r="AJ729" s="89"/>
      <c r="AK729" s="89"/>
      <c r="AL729" s="99"/>
      <c r="AM729" s="99"/>
      <c r="AN729" s="89"/>
      <c r="AO729" s="89"/>
      <c r="AP729" s="89"/>
      <c r="AQ729" s="99"/>
      <c r="AR729" s="382"/>
      <c r="AS729" s="382"/>
      <c r="AT729" s="382"/>
      <c r="AU729" s="396"/>
      <c r="AV729" s="89"/>
      <c r="AW729" s="89"/>
      <c r="AX729" s="89"/>
    </row>
    <row r="730" spans="1:50" ht="12.75" customHeight="1">
      <c r="A730" s="89"/>
      <c r="B730" s="89"/>
      <c r="C730" s="96"/>
      <c r="D730" s="190"/>
      <c r="E730" s="110"/>
      <c r="F730" s="111"/>
      <c r="G730" s="112"/>
      <c r="H730" s="113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108"/>
      <c r="AI730" s="108"/>
      <c r="AJ730" s="89"/>
      <c r="AK730" s="89"/>
      <c r="AL730" s="99"/>
      <c r="AM730" s="99"/>
      <c r="AN730" s="89"/>
      <c r="AO730" s="89"/>
      <c r="AP730" s="89"/>
      <c r="AQ730" s="99"/>
      <c r="AR730" s="382"/>
      <c r="AS730" s="382"/>
      <c r="AT730" s="382"/>
      <c r="AU730" s="396"/>
      <c r="AV730" s="89"/>
      <c r="AW730" s="89"/>
      <c r="AX730" s="89"/>
    </row>
    <row r="731" spans="1:50" ht="12.75" customHeight="1">
      <c r="A731" s="89"/>
      <c r="B731" s="89"/>
      <c r="C731" s="96"/>
      <c r="D731" s="190"/>
      <c r="E731" s="110"/>
      <c r="F731" s="111"/>
      <c r="G731" s="112"/>
      <c r="H731" s="113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108"/>
      <c r="AI731" s="108"/>
      <c r="AJ731" s="89"/>
      <c r="AK731" s="89"/>
      <c r="AL731" s="99"/>
      <c r="AM731" s="99"/>
      <c r="AN731" s="89"/>
      <c r="AO731" s="89"/>
      <c r="AP731" s="89"/>
      <c r="AQ731" s="99"/>
      <c r="AR731" s="382"/>
      <c r="AS731" s="382"/>
      <c r="AT731" s="382"/>
      <c r="AU731" s="396"/>
      <c r="AV731" s="89"/>
      <c r="AW731" s="89"/>
      <c r="AX731" s="89"/>
    </row>
    <row r="732" spans="1:50" ht="12.75" customHeight="1">
      <c r="A732" s="89"/>
      <c r="B732" s="89"/>
      <c r="C732" s="96"/>
      <c r="D732" s="190"/>
      <c r="E732" s="110"/>
      <c r="F732" s="111"/>
      <c r="G732" s="112"/>
      <c r="H732" s="113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108"/>
      <c r="AI732" s="108"/>
      <c r="AJ732" s="89"/>
      <c r="AK732" s="89"/>
      <c r="AL732" s="99"/>
      <c r="AM732" s="99"/>
      <c r="AN732" s="89"/>
      <c r="AO732" s="89"/>
      <c r="AP732" s="89"/>
      <c r="AQ732" s="99"/>
      <c r="AR732" s="382"/>
      <c r="AS732" s="382"/>
      <c r="AT732" s="382"/>
      <c r="AU732" s="396"/>
      <c r="AV732" s="89"/>
      <c r="AW732" s="89"/>
      <c r="AX732" s="89"/>
    </row>
    <row r="733" spans="1:50" ht="12.75" customHeight="1">
      <c r="A733" s="89"/>
      <c r="B733" s="89"/>
      <c r="C733" s="96"/>
      <c r="D733" s="190"/>
      <c r="E733" s="110"/>
      <c r="F733" s="111"/>
      <c r="G733" s="112"/>
      <c r="H733" s="113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108"/>
      <c r="AI733" s="108"/>
      <c r="AJ733" s="89"/>
      <c r="AK733" s="89"/>
      <c r="AL733" s="99"/>
      <c r="AM733" s="99"/>
      <c r="AN733" s="89"/>
      <c r="AO733" s="89"/>
      <c r="AP733" s="89"/>
      <c r="AQ733" s="99"/>
      <c r="AR733" s="382"/>
      <c r="AS733" s="382"/>
      <c r="AT733" s="382"/>
      <c r="AU733" s="396"/>
      <c r="AV733" s="89"/>
      <c r="AW733" s="89"/>
      <c r="AX733" s="89"/>
    </row>
    <row r="734" spans="1:50" ht="12.75" customHeight="1">
      <c r="A734" s="89"/>
      <c r="B734" s="89"/>
      <c r="C734" s="96"/>
      <c r="D734" s="190"/>
      <c r="E734" s="110"/>
      <c r="F734" s="111"/>
      <c r="G734" s="112"/>
      <c r="H734" s="113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108"/>
      <c r="AI734" s="108"/>
      <c r="AJ734" s="89"/>
      <c r="AK734" s="89"/>
      <c r="AL734" s="99"/>
      <c r="AM734" s="99"/>
      <c r="AN734" s="89"/>
      <c r="AO734" s="89"/>
      <c r="AP734" s="89"/>
      <c r="AQ734" s="99"/>
      <c r="AR734" s="382"/>
      <c r="AS734" s="382"/>
      <c r="AT734" s="382"/>
      <c r="AU734" s="396"/>
      <c r="AV734" s="89"/>
      <c r="AW734" s="89"/>
      <c r="AX734" s="89"/>
    </row>
    <row r="735" spans="1:50" ht="12.75" customHeight="1">
      <c r="A735" s="89"/>
      <c r="B735" s="89"/>
      <c r="C735" s="96"/>
      <c r="D735" s="190"/>
      <c r="E735" s="110"/>
      <c r="F735" s="111"/>
      <c r="G735" s="112"/>
      <c r="H735" s="113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108"/>
      <c r="AI735" s="108"/>
      <c r="AJ735" s="89"/>
      <c r="AK735" s="89"/>
      <c r="AL735" s="99"/>
      <c r="AM735" s="99"/>
      <c r="AN735" s="89"/>
      <c r="AO735" s="89"/>
      <c r="AP735" s="89"/>
      <c r="AQ735" s="99"/>
      <c r="AR735" s="382"/>
      <c r="AS735" s="382"/>
      <c r="AT735" s="382"/>
      <c r="AU735" s="396"/>
      <c r="AV735" s="89"/>
      <c r="AW735" s="89"/>
      <c r="AX735" s="89"/>
    </row>
    <row r="736" spans="1:50" ht="12.75" customHeight="1">
      <c r="A736" s="89"/>
      <c r="B736" s="89"/>
      <c r="C736" s="96"/>
      <c r="D736" s="190"/>
      <c r="E736" s="110"/>
      <c r="F736" s="111"/>
      <c r="G736" s="112"/>
      <c r="H736" s="113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108"/>
      <c r="AI736" s="108"/>
      <c r="AJ736" s="89"/>
      <c r="AK736" s="89"/>
      <c r="AL736" s="99"/>
      <c r="AM736" s="99"/>
      <c r="AN736" s="89"/>
      <c r="AO736" s="89"/>
      <c r="AP736" s="89"/>
      <c r="AQ736" s="99"/>
      <c r="AR736" s="382"/>
      <c r="AS736" s="382"/>
      <c r="AT736" s="382"/>
      <c r="AU736" s="396"/>
      <c r="AV736" s="89"/>
      <c r="AW736" s="89"/>
      <c r="AX736" s="89"/>
    </row>
    <row r="737" spans="1:50" ht="12.75" customHeight="1">
      <c r="A737" s="89"/>
      <c r="B737" s="89"/>
      <c r="C737" s="96"/>
      <c r="D737" s="190"/>
      <c r="E737" s="110"/>
      <c r="F737" s="111"/>
      <c r="G737" s="112"/>
      <c r="H737" s="113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108"/>
      <c r="AI737" s="108"/>
      <c r="AJ737" s="89"/>
      <c r="AK737" s="89"/>
      <c r="AL737" s="99"/>
      <c r="AM737" s="99"/>
      <c r="AN737" s="89"/>
      <c r="AO737" s="89"/>
      <c r="AP737" s="89"/>
      <c r="AQ737" s="99"/>
      <c r="AR737" s="382"/>
      <c r="AS737" s="382"/>
      <c r="AT737" s="382"/>
      <c r="AU737" s="396"/>
      <c r="AV737" s="89"/>
      <c r="AW737" s="89"/>
      <c r="AX737" s="89"/>
    </row>
    <row r="738" spans="1:50" ht="12.75" customHeight="1">
      <c r="A738" s="89"/>
      <c r="B738" s="89"/>
      <c r="C738" s="96"/>
      <c r="D738" s="190"/>
      <c r="E738" s="110"/>
      <c r="F738" s="111"/>
      <c r="G738" s="112"/>
      <c r="H738" s="113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108"/>
      <c r="AI738" s="108"/>
      <c r="AJ738" s="89"/>
      <c r="AK738" s="89"/>
      <c r="AL738" s="99"/>
      <c r="AM738" s="99"/>
      <c r="AN738" s="89"/>
      <c r="AO738" s="89"/>
      <c r="AP738" s="89"/>
      <c r="AQ738" s="99"/>
      <c r="AR738" s="382"/>
      <c r="AS738" s="382"/>
      <c r="AT738" s="382"/>
      <c r="AU738" s="396"/>
      <c r="AV738" s="89"/>
      <c r="AW738" s="89"/>
      <c r="AX738" s="89"/>
    </row>
    <row r="739" spans="1:50" ht="12.75" customHeight="1">
      <c r="A739" s="89"/>
      <c r="B739" s="89"/>
      <c r="C739" s="96"/>
      <c r="D739" s="190"/>
      <c r="E739" s="110"/>
      <c r="F739" s="111"/>
      <c r="G739" s="112"/>
      <c r="H739" s="113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108"/>
      <c r="AI739" s="108"/>
      <c r="AJ739" s="89"/>
      <c r="AK739" s="89"/>
      <c r="AL739" s="99"/>
      <c r="AM739" s="99"/>
      <c r="AN739" s="89"/>
      <c r="AO739" s="89"/>
      <c r="AP739" s="89"/>
      <c r="AQ739" s="99"/>
      <c r="AR739" s="382"/>
      <c r="AS739" s="382"/>
      <c r="AT739" s="382"/>
      <c r="AU739" s="396"/>
      <c r="AV739" s="89"/>
      <c r="AW739" s="89"/>
      <c r="AX739" s="89"/>
    </row>
    <row r="740" spans="1:50" ht="12.75" customHeight="1">
      <c r="A740" s="89"/>
      <c r="B740" s="89"/>
      <c r="C740" s="96"/>
      <c r="D740" s="190"/>
      <c r="E740" s="110"/>
      <c r="F740" s="111"/>
      <c r="G740" s="112"/>
      <c r="H740" s="113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108"/>
      <c r="AI740" s="108"/>
      <c r="AJ740" s="89"/>
      <c r="AK740" s="89"/>
      <c r="AL740" s="99"/>
      <c r="AM740" s="99"/>
      <c r="AN740" s="89"/>
      <c r="AO740" s="89"/>
      <c r="AP740" s="89"/>
      <c r="AQ740" s="99"/>
      <c r="AR740" s="382"/>
      <c r="AS740" s="382"/>
      <c r="AT740" s="382"/>
      <c r="AU740" s="396"/>
      <c r="AV740" s="89"/>
      <c r="AW740" s="89"/>
      <c r="AX740" s="89"/>
    </row>
    <row r="741" spans="1:50" ht="12.75" customHeight="1">
      <c r="A741" s="89"/>
      <c r="B741" s="89"/>
      <c r="C741" s="96"/>
      <c r="D741" s="190"/>
      <c r="E741" s="110"/>
      <c r="F741" s="111"/>
      <c r="G741" s="112"/>
      <c r="H741" s="113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108"/>
      <c r="AI741" s="108"/>
      <c r="AJ741" s="89"/>
      <c r="AK741" s="89"/>
      <c r="AL741" s="99"/>
      <c r="AM741" s="99"/>
      <c r="AN741" s="89"/>
      <c r="AO741" s="89"/>
      <c r="AP741" s="89"/>
      <c r="AQ741" s="99"/>
      <c r="AR741" s="382"/>
      <c r="AS741" s="382"/>
      <c r="AT741" s="382"/>
      <c r="AU741" s="396"/>
      <c r="AV741" s="89"/>
      <c r="AW741" s="89"/>
      <c r="AX741" s="89"/>
    </row>
    <row r="742" spans="1:50" ht="12.75" customHeight="1">
      <c r="A742" s="89"/>
      <c r="B742" s="89"/>
      <c r="C742" s="96"/>
      <c r="D742" s="190"/>
      <c r="E742" s="110"/>
      <c r="F742" s="111"/>
      <c r="G742" s="112"/>
      <c r="H742" s="113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108"/>
      <c r="AI742" s="108"/>
      <c r="AJ742" s="89"/>
      <c r="AK742" s="89"/>
      <c r="AL742" s="99"/>
      <c r="AM742" s="99"/>
      <c r="AN742" s="89"/>
      <c r="AO742" s="89"/>
      <c r="AP742" s="89"/>
      <c r="AQ742" s="99"/>
      <c r="AR742" s="382"/>
      <c r="AS742" s="382"/>
      <c r="AT742" s="382"/>
      <c r="AU742" s="396"/>
      <c r="AV742" s="89"/>
      <c r="AW742" s="89"/>
      <c r="AX742" s="89"/>
    </row>
    <row r="743" spans="1:50" ht="12.75" customHeight="1">
      <c r="A743" s="89"/>
      <c r="B743" s="89"/>
      <c r="C743" s="96"/>
      <c r="D743" s="190"/>
      <c r="E743" s="110"/>
      <c r="F743" s="111"/>
      <c r="G743" s="112"/>
      <c r="H743" s="113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108"/>
      <c r="AI743" s="108"/>
      <c r="AJ743" s="89"/>
      <c r="AK743" s="89"/>
      <c r="AL743" s="99"/>
      <c r="AM743" s="99"/>
      <c r="AN743" s="89"/>
      <c r="AO743" s="89"/>
      <c r="AP743" s="89"/>
      <c r="AQ743" s="99"/>
      <c r="AR743" s="382"/>
      <c r="AS743" s="382"/>
      <c r="AT743" s="382"/>
      <c r="AU743" s="396"/>
      <c r="AV743" s="89"/>
      <c r="AW743" s="89"/>
      <c r="AX743" s="89"/>
    </row>
    <row r="744" spans="1:50" ht="12.75" customHeight="1">
      <c r="A744" s="89"/>
      <c r="B744" s="89"/>
      <c r="C744" s="96"/>
      <c r="D744" s="190"/>
      <c r="E744" s="110"/>
      <c r="F744" s="111"/>
      <c r="G744" s="112"/>
      <c r="H744" s="113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108"/>
      <c r="AI744" s="108"/>
      <c r="AJ744" s="89"/>
      <c r="AK744" s="89"/>
      <c r="AL744" s="99"/>
      <c r="AM744" s="99"/>
      <c r="AN744" s="89"/>
      <c r="AO744" s="89"/>
      <c r="AP744" s="89"/>
      <c r="AQ744" s="99"/>
      <c r="AR744" s="382"/>
      <c r="AS744" s="382"/>
      <c r="AT744" s="382"/>
      <c r="AU744" s="396"/>
      <c r="AV744" s="89"/>
      <c r="AW744" s="89"/>
      <c r="AX744" s="89"/>
    </row>
    <row r="745" spans="1:50" ht="12.75" customHeight="1">
      <c r="A745" s="89"/>
      <c r="B745" s="89"/>
      <c r="C745" s="96"/>
      <c r="D745" s="190"/>
      <c r="E745" s="110"/>
      <c r="F745" s="111"/>
      <c r="G745" s="112"/>
      <c r="H745" s="113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108"/>
      <c r="AI745" s="108"/>
      <c r="AJ745" s="89"/>
      <c r="AK745" s="89"/>
      <c r="AL745" s="99"/>
      <c r="AM745" s="99"/>
      <c r="AN745" s="89"/>
      <c r="AO745" s="89"/>
      <c r="AP745" s="89"/>
      <c r="AQ745" s="99"/>
      <c r="AR745" s="382"/>
      <c r="AS745" s="382"/>
      <c r="AT745" s="382"/>
      <c r="AU745" s="396"/>
      <c r="AV745" s="89"/>
      <c r="AW745" s="89"/>
      <c r="AX745" s="89"/>
    </row>
    <row r="746" spans="1:50" ht="12.75" customHeight="1">
      <c r="A746" s="89"/>
      <c r="B746" s="89"/>
      <c r="C746" s="96"/>
      <c r="D746" s="190"/>
      <c r="E746" s="110"/>
      <c r="F746" s="111"/>
      <c r="G746" s="112"/>
      <c r="H746" s="113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108"/>
      <c r="AI746" s="108"/>
      <c r="AJ746" s="89"/>
      <c r="AK746" s="89"/>
      <c r="AL746" s="99"/>
      <c r="AM746" s="99"/>
      <c r="AN746" s="89"/>
      <c r="AO746" s="89"/>
      <c r="AP746" s="89"/>
      <c r="AQ746" s="99"/>
      <c r="AR746" s="382"/>
      <c r="AS746" s="382"/>
      <c r="AT746" s="382"/>
      <c r="AU746" s="396"/>
      <c r="AV746" s="89"/>
      <c r="AW746" s="89"/>
      <c r="AX746" s="89"/>
    </row>
    <row r="747" spans="1:50" ht="12.75" customHeight="1">
      <c r="A747" s="89"/>
      <c r="B747" s="89"/>
      <c r="C747" s="96"/>
      <c r="D747" s="190"/>
      <c r="E747" s="110"/>
      <c r="F747" s="111"/>
      <c r="G747" s="112"/>
      <c r="H747" s="113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108"/>
      <c r="AI747" s="108"/>
      <c r="AJ747" s="89"/>
      <c r="AK747" s="89"/>
      <c r="AL747" s="99"/>
      <c r="AM747" s="99"/>
      <c r="AN747" s="89"/>
      <c r="AO747" s="89"/>
      <c r="AP747" s="89"/>
      <c r="AQ747" s="99"/>
      <c r="AR747" s="382"/>
      <c r="AS747" s="382"/>
      <c r="AT747" s="382"/>
      <c r="AU747" s="396"/>
      <c r="AV747" s="89"/>
      <c r="AW747" s="89"/>
      <c r="AX747" s="89"/>
    </row>
    <row r="748" spans="1:50" ht="12.75" customHeight="1">
      <c r="A748" s="89"/>
      <c r="B748" s="89"/>
      <c r="C748" s="96"/>
      <c r="D748" s="190"/>
      <c r="E748" s="110"/>
      <c r="F748" s="111"/>
      <c r="G748" s="112"/>
      <c r="H748" s="113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108"/>
      <c r="AI748" s="108"/>
      <c r="AJ748" s="89"/>
      <c r="AK748" s="89"/>
      <c r="AL748" s="99"/>
      <c r="AM748" s="99"/>
      <c r="AN748" s="89"/>
      <c r="AO748" s="89"/>
      <c r="AP748" s="89"/>
      <c r="AQ748" s="99"/>
      <c r="AR748" s="382"/>
      <c r="AS748" s="382"/>
      <c r="AT748" s="382"/>
      <c r="AU748" s="396"/>
      <c r="AV748" s="89"/>
      <c r="AW748" s="89"/>
      <c r="AX748" s="89"/>
    </row>
    <row r="749" spans="1:50" ht="12.75" customHeight="1">
      <c r="A749" s="89"/>
      <c r="B749" s="89"/>
      <c r="C749" s="96"/>
      <c r="D749" s="190"/>
      <c r="E749" s="110"/>
      <c r="F749" s="111"/>
      <c r="G749" s="112"/>
      <c r="H749" s="113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108"/>
      <c r="AI749" s="108"/>
      <c r="AJ749" s="89"/>
      <c r="AK749" s="89"/>
      <c r="AL749" s="99"/>
      <c r="AM749" s="99"/>
      <c r="AN749" s="89"/>
      <c r="AO749" s="89"/>
      <c r="AP749" s="89"/>
      <c r="AQ749" s="99"/>
      <c r="AR749" s="382"/>
      <c r="AS749" s="382"/>
      <c r="AT749" s="382"/>
      <c r="AU749" s="396"/>
      <c r="AV749" s="89"/>
      <c r="AW749" s="89"/>
      <c r="AX749" s="89"/>
    </row>
    <row r="750" spans="1:50" ht="12.75" customHeight="1">
      <c r="A750" s="89"/>
      <c r="B750" s="89"/>
      <c r="C750" s="96"/>
      <c r="D750" s="190"/>
      <c r="E750" s="110"/>
      <c r="F750" s="111"/>
      <c r="G750" s="112"/>
      <c r="H750" s="113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108"/>
      <c r="AI750" s="108"/>
      <c r="AJ750" s="89"/>
      <c r="AK750" s="89"/>
      <c r="AL750" s="99"/>
      <c r="AM750" s="99"/>
      <c r="AN750" s="89"/>
      <c r="AO750" s="89"/>
      <c r="AP750" s="89"/>
      <c r="AQ750" s="99"/>
      <c r="AR750" s="382"/>
      <c r="AS750" s="382"/>
      <c r="AT750" s="382"/>
      <c r="AU750" s="396"/>
      <c r="AV750" s="89"/>
      <c r="AW750" s="89"/>
      <c r="AX750" s="89"/>
    </row>
    <row r="751" spans="1:50" ht="12.75" customHeight="1">
      <c r="A751" s="89"/>
      <c r="B751" s="89"/>
      <c r="C751" s="96"/>
      <c r="D751" s="190"/>
      <c r="E751" s="110"/>
      <c r="F751" s="111"/>
      <c r="G751" s="112"/>
      <c r="H751" s="113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108"/>
      <c r="AI751" s="108"/>
      <c r="AJ751" s="89"/>
      <c r="AK751" s="89"/>
      <c r="AL751" s="99"/>
      <c r="AM751" s="99"/>
      <c r="AN751" s="89"/>
      <c r="AO751" s="89"/>
      <c r="AP751" s="89"/>
      <c r="AQ751" s="99"/>
      <c r="AR751" s="382"/>
      <c r="AS751" s="382"/>
      <c r="AT751" s="382"/>
      <c r="AU751" s="396"/>
      <c r="AV751" s="89"/>
      <c r="AW751" s="89"/>
      <c r="AX751" s="89"/>
    </row>
    <row r="752" spans="1:50" ht="12.75" customHeight="1">
      <c r="A752" s="89"/>
      <c r="B752" s="89"/>
      <c r="C752" s="96"/>
      <c r="D752" s="190"/>
      <c r="E752" s="110"/>
      <c r="F752" s="111"/>
      <c r="G752" s="112"/>
      <c r="H752" s="113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108"/>
      <c r="AI752" s="108"/>
      <c r="AJ752" s="89"/>
      <c r="AK752" s="89"/>
      <c r="AL752" s="99"/>
      <c r="AM752" s="99"/>
      <c r="AN752" s="89"/>
      <c r="AO752" s="89"/>
      <c r="AP752" s="89"/>
      <c r="AQ752" s="99"/>
      <c r="AR752" s="382"/>
      <c r="AS752" s="382"/>
      <c r="AT752" s="382"/>
      <c r="AU752" s="396"/>
      <c r="AV752" s="89"/>
      <c r="AW752" s="89"/>
      <c r="AX752" s="89"/>
    </row>
    <row r="753" spans="1:50" ht="12.75" customHeight="1">
      <c r="A753" s="89"/>
      <c r="B753" s="89"/>
      <c r="C753" s="96"/>
      <c r="D753" s="190"/>
      <c r="E753" s="110"/>
      <c r="F753" s="111"/>
      <c r="G753" s="112"/>
      <c r="H753" s="113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108"/>
      <c r="AI753" s="108"/>
      <c r="AJ753" s="89"/>
      <c r="AK753" s="89"/>
      <c r="AL753" s="99"/>
      <c r="AM753" s="99"/>
      <c r="AN753" s="89"/>
      <c r="AO753" s="89"/>
      <c r="AP753" s="89"/>
      <c r="AQ753" s="99"/>
      <c r="AR753" s="382"/>
      <c r="AS753" s="382"/>
      <c r="AT753" s="382"/>
      <c r="AU753" s="396"/>
      <c r="AV753" s="89"/>
      <c r="AW753" s="89"/>
      <c r="AX753" s="89"/>
    </row>
    <row r="754" spans="1:50" ht="12.75" customHeight="1">
      <c r="A754" s="89"/>
      <c r="B754" s="89"/>
      <c r="C754" s="96"/>
      <c r="D754" s="190"/>
      <c r="E754" s="110"/>
      <c r="F754" s="111"/>
      <c r="G754" s="112"/>
      <c r="H754" s="113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108"/>
      <c r="AI754" s="108"/>
      <c r="AJ754" s="89"/>
      <c r="AK754" s="89"/>
      <c r="AL754" s="99"/>
      <c r="AM754" s="99"/>
      <c r="AN754" s="89"/>
      <c r="AO754" s="89"/>
      <c r="AP754" s="89"/>
      <c r="AQ754" s="99"/>
      <c r="AR754" s="382"/>
      <c r="AS754" s="382"/>
      <c r="AT754" s="382"/>
      <c r="AU754" s="396"/>
      <c r="AV754" s="89"/>
      <c r="AW754" s="89"/>
      <c r="AX754" s="89"/>
    </row>
    <row r="755" spans="1:50" ht="12.75" customHeight="1">
      <c r="A755" s="89"/>
      <c r="B755" s="89"/>
      <c r="C755" s="96"/>
      <c r="D755" s="190"/>
      <c r="E755" s="110"/>
      <c r="F755" s="111"/>
      <c r="G755" s="112"/>
      <c r="H755" s="113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108"/>
      <c r="AI755" s="108"/>
      <c r="AJ755" s="89"/>
      <c r="AK755" s="89"/>
      <c r="AL755" s="99"/>
      <c r="AM755" s="99"/>
      <c r="AN755" s="89"/>
      <c r="AO755" s="89"/>
      <c r="AP755" s="89"/>
      <c r="AQ755" s="99"/>
      <c r="AR755" s="382"/>
      <c r="AS755" s="382"/>
      <c r="AT755" s="382"/>
      <c r="AU755" s="396"/>
      <c r="AV755" s="89"/>
      <c r="AW755" s="89"/>
      <c r="AX755" s="89"/>
    </row>
    <row r="756" spans="1:50" ht="12.75" customHeight="1">
      <c r="A756" s="89"/>
      <c r="B756" s="89"/>
      <c r="C756" s="96"/>
      <c r="D756" s="190"/>
      <c r="E756" s="110"/>
      <c r="F756" s="111"/>
      <c r="G756" s="112"/>
      <c r="H756" s="113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108"/>
      <c r="AI756" s="108"/>
      <c r="AJ756" s="89"/>
      <c r="AK756" s="89"/>
      <c r="AL756" s="99"/>
      <c r="AM756" s="99"/>
      <c r="AN756" s="89"/>
      <c r="AO756" s="89"/>
      <c r="AP756" s="89"/>
      <c r="AQ756" s="99"/>
      <c r="AR756" s="382"/>
      <c r="AS756" s="382"/>
      <c r="AT756" s="382"/>
      <c r="AU756" s="396"/>
      <c r="AV756" s="89"/>
      <c r="AW756" s="89"/>
      <c r="AX756" s="89"/>
    </row>
    <row r="757" spans="1:50" ht="12.75" customHeight="1">
      <c r="A757" s="89"/>
      <c r="B757" s="89"/>
      <c r="C757" s="96"/>
      <c r="D757" s="190"/>
      <c r="E757" s="110"/>
      <c r="F757" s="111"/>
      <c r="G757" s="112"/>
      <c r="H757" s="113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108"/>
      <c r="AI757" s="108"/>
      <c r="AJ757" s="89"/>
      <c r="AK757" s="89"/>
      <c r="AL757" s="99"/>
      <c r="AM757" s="99"/>
      <c r="AN757" s="89"/>
      <c r="AO757" s="89"/>
      <c r="AP757" s="89"/>
      <c r="AQ757" s="99"/>
      <c r="AR757" s="382"/>
      <c r="AS757" s="382"/>
      <c r="AT757" s="382"/>
      <c r="AU757" s="396"/>
      <c r="AV757" s="89"/>
      <c r="AW757" s="89"/>
      <c r="AX757" s="89"/>
    </row>
    <row r="758" spans="1:50" ht="12.75" customHeight="1">
      <c r="A758" s="89"/>
      <c r="B758" s="89"/>
      <c r="C758" s="96"/>
      <c r="D758" s="190"/>
      <c r="E758" s="110"/>
      <c r="F758" s="111"/>
      <c r="G758" s="112"/>
      <c r="H758" s="113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108"/>
      <c r="AI758" s="108"/>
      <c r="AJ758" s="89"/>
      <c r="AK758" s="89"/>
      <c r="AL758" s="99"/>
      <c r="AM758" s="99"/>
      <c r="AN758" s="89"/>
      <c r="AO758" s="89"/>
      <c r="AP758" s="89"/>
      <c r="AQ758" s="99"/>
      <c r="AR758" s="382"/>
      <c r="AS758" s="382"/>
      <c r="AT758" s="382"/>
      <c r="AU758" s="396"/>
      <c r="AV758" s="89"/>
      <c r="AW758" s="89"/>
      <c r="AX758" s="89"/>
    </row>
    <row r="759" spans="1:50" ht="12.75" customHeight="1">
      <c r="A759" s="89"/>
      <c r="B759" s="89"/>
      <c r="C759" s="96"/>
      <c r="D759" s="190"/>
      <c r="E759" s="110"/>
      <c r="F759" s="111"/>
      <c r="G759" s="112"/>
      <c r="H759" s="113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108"/>
      <c r="AI759" s="108"/>
      <c r="AJ759" s="89"/>
      <c r="AK759" s="89"/>
      <c r="AL759" s="99"/>
      <c r="AM759" s="99"/>
      <c r="AN759" s="89"/>
      <c r="AO759" s="89"/>
      <c r="AP759" s="89"/>
      <c r="AQ759" s="99"/>
      <c r="AR759" s="382"/>
      <c r="AS759" s="382"/>
      <c r="AT759" s="382"/>
      <c r="AU759" s="396"/>
      <c r="AV759" s="89"/>
      <c r="AW759" s="89"/>
      <c r="AX759" s="89"/>
    </row>
    <row r="760" spans="1:50" ht="12.75" customHeight="1">
      <c r="A760" s="89"/>
      <c r="B760" s="89"/>
      <c r="C760" s="96"/>
      <c r="D760" s="190"/>
      <c r="E760" s="110"/>
      <c r="F760" s="111"/>
      <c r="G760" s="112"/>
      <c r="H760" s="113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108"/>
      <c r="AI760" s="108"/>
      <c r="AJ760" s="89"/>
      <c r="AK760" s="89"/>
      <c r="AL760" s="99"/>
      <c r="AM760" s="99"/>
      <c r="AN760" s="89"/>
      <c r="AO760" s="89"/>
      <c r="AP760" s="89"/>
      <c r="AQ760" s="99"/>
      <c r="AR760" s="382"/>
      <c r="AS760" s="382"/>
      <c r="AT760" s="382"/>
      <c r="AU760" s="396"/>
      <c r="AV760" s="89"/>
      <c r="AW760" s="89"/>
      <c r="AX760" s="89"/>
    </row>
    <row r="761" spans="1:50" ht="12.75" customHeight="1">
      <c r="A761" s="89"/>
      <c r="B761" s="89"/>
      <c r="C761" s="96"/>
      <c r="D761" s="190"/>
      <c r="E761" s="110"/>
      <c r="F761" s="111"/>
      <c r="G761" s="112"/>
      <c r="H761" s="113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108"/>
      <c r="AI761" s="108"/>
      <c r="AJ761" s="89"/>
      <c r="AK761" s="89"/>
      <c r="AL761" s="99"/>
      <c r="AM761" s="99"/>
      <c r="AN761" s="89"/>
      <c r="AO761" s="89"/>
      <c r="AP761" s="89"/>
      <c r="AQ761" s="99"/>
      <c r="AR761" s="382"/>
      <c r="AS761" s="382"/>
      <c r="AT761" s="382"/>
      <c r="AU761" s="396"/>
      <c r="AV761" s="89"/>
      <c r="AW761" s="89"/>
      <c r="AX761" s="89"/>
    </row>
    <row r="762" spans="1:50" ht="12.75" customHeight="1">
      <c r="A762" s="89"/>
      <c r="B762" s="89"/>
      <c r="C762" s="96"/>
      <c r="D762" s="190"/>
      <c r="E762" s="110"/>
      <c r="F762" s="111"/>
      <c r="G762" s="112"/>
      <c r="H762" s="113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108"/>
      <c r="AI762" s="108"/>
      <c r="AJ762" s="89"/>
      <c r="AK762" s="89"/>
      <c r="AL762" s="99"/>
      <c r="AM762" s="99"/>
      <c r="AN762" s="89"/>
      <c r="AO762" s="89"/>
      <c r="AP762" s="89"/>
      <c r="AQ762" s="99"/>
      <c r="AR762" s="382"/>
      <c r="AS762" s="382"/>
      <c r="AT762" s="382"/>
      <c r="AU762" s="396"/>
      <c r="AV762" s="89"/>
      <c r="AW762" s="89"/>
      <c r="AX762" s="89"/>
    </row>
    <row r="763" spans="1:50" ht="12.75" customHeight="1">
      <c r="A763" s="89"/>
      <c r="B763" s="89"/>
      <c r="C763" s="96"/>
      <c r="D763" s="190"/>
      <c r="E763" s="110"/>
      <c r="F763" s="111"/>
      <c r="G763" s="112"/>
      <c r="H763" s="113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108"/>
      <c r="AI763" s="108"/>
      <c r="AJ763" s="89"/>
      <c r="AK763" s="89"/>
      <c r="AL763" s="99"/>
      <c r="AM763" s="99"/>
      <c r="AN763" s="89"/>
      <c r="AO763" s="89"/>
      <c r="AP763" s="89"/>
      <c r="AQ763" s="99"/>
      <c r="AR763" s="382"/>
      <c r="AS763" s="382"/>
      <c r="AT763" s="382"/>
      <c r="AU763" s="396"/>
      <c r="AV763" s="89"/>
      <c r="AW763" s="89"/>
      <c r="AX763" s="89"/>
    </row>
    <row r="764" spans="1:50" ht="12.75" customHeight="1">
      <c r="A764" s="89"/>
      <c r="B764" s="89"/>
      <c r="C764" s="96"/>
      <c r="D764" s="190"/>
      <c r="E764" s="110"/>
      <c r="F764" s="111"/>
      <c r="G764" s="112"/>
      <c r="H764" s="113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108"/>
      <c r="AI764" s="108"/>
      <c r="AJ764" s="89"/>
      <c r="AK764" s="89"/>
      <c r="AL764" s="99"/>
      <c r="AM764" s="99"/>
      <c r="AN764" s="89"/>
      <c r="AO764" s="89"/>
      <c r="AP764" s="89"/>
      <c r="AQ764" s="99"/>
      <c r="AR764" s="382"/>
      <c r="AS764" s="382"/>
      <c r="AT764" s="382"/>
      <c r="AU764" s="396"/>
      <c r="AV764" s="89"/>
      <c r="AW764" s="89"/>
      <c r="AX764" s="89"/>
    </row>
    <row r="765" spans="1:50" ht="12.75" customHeight="1">
      <c r="A765" s="89"/>
      <c r="B765" s="89"/>
      <c r="C765" s="96"/>
      <c r="D765" s="190"/>
      <c r="E765" s="110"/>
      <c r="F765" s="111"/>
      <c r="G765" s="112"/>
      <c r="H765" s="113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108"/>
      <c r="AI765" s="108"/>
      <c r="AJ765" s="89"/>
      <c r="AK765" s="89"/>
      <c r="AL765" s="99"/>
      <c r="AM765" s="99"/>
      <c r="AN765" s="89"/>
      <c r="AO765" s="89"/>
      <c r="AP765" s="89"/>
      <c r="AQ765" s="99"/>
      <c r="AR765" s="382"/>
      <c r="AS765" s="382"/>
      <c r="AT765" s="382"/>
      <c r="AU765" s="396"/>
      <c r="AV765" s="89"/>
      <c r="AW765" s="89"/>
      <c r="AX765" s="89"/>
    </row>
    <row r="766" spans="1:50" ht="12.75" customHeight="1">
      <c r="A766" s="89"/>
      <c r="B766" s="89"/>
      <c r="C766" s="96"/>
      <c r="D766" s="190"/>
      <c r="E766" s="110"/>
      <c r="F766" s="111"/>
      <c r="G766" s="112"/>
      <c r="H766" s="113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108"/>
      <c r="AI766" s="108"/>
      <c r="AJ766" s="89"/>
      <c r="AK766" s="89"/>
      <c r="AL766" s="99"/>
      <c r="AM766" s="99"/>
      <c r="AN766" s="89"/>
      <c r="AO766" s="89"/>
      <c r="AP766" s="89"/>
      <c r="AQ766" s="99"/>
      <c r="AR766" s="382"/>
      <c r="AS766" s="382"/>
      <c r="AT766" s="382"/>
      <c r="AU766" s="396"/>
      <c r="AV766" s="89"/>
      <c r="AW766" s="89"/>
      <c r="AX766" s="89"/>
    </row>
    <row r="767" spans="1:50" ht="12.75" customHeight="1">
      <c r="A767" s="89"/>
      <c r="B767" s="89"/>
      <c r="C767" s="96"/>
      <c r="D767" s="190"/>
      <c r="E767" s="110"/>
      <c r="F767" s="111"/>
      <c r="G767" s="112"/>
      <c r="H767" s="113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108"/>
      <c r="AI767" s="108"/>
      <c r="AJ767" s="89"/>
      <c r="AK767" s="89"/>
      <c r="AL767" s="99"/>
      <c r="AM767" s="99"/>
      <c r="AN767" s="89"/>
      <c r="AO767" s="89"/>
      <c r="AP767" s="89"/>
      <c r="AQ767" s="99"/>
      <c r="AR767" s="382"/>
      <c r="AS767" s="382"/>
      <c r="AT767" s="382"/>
      <c r="AU767" s="396"/>
      <c r="AV767" s="89"/>
      <c r="AW767" s="89"/>
      <c r="AX767" s="89"/>
    </row>
    <row r="768" spans="1:50" ht="12.75" customHeight="1">
      <c r="A768" s="89"/>
      <c r="B768" s="89"/>
      <c r="C768" s="96"/>
      <c r="D768" s="190"/>
      <c r="E768" s="110"/>
      <c r="F768" s="111"/>
      <c r="G768" s="112"/>
      <c r="H768" s="113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108"/>
      <c r="AI768" s="108"/>
      <c r="AJ768" s="89"/>
      <c r="AK768" s="89"/>
      <c r="AL768" s="99"/>
      <c r="AM768" s="99"/>
      <c r="AN768" s="89"/>
      <c r="AO768" s="89"/>
      <c r="AP768" s="89"/>
      <c r="AQ768" s="99"/>
      <c r="AR768" s="382"/>
      <c r="AS768" s="382"/>
      <c r="AT768" s="382"/>
      <c r="AU768" s="396"/>
      <c r="AV768" s="89"/>
      <c r="AW768" s="89"/>
      <c r="AX768" s="89"/>
    </row>
    <row r="769" spans="1:50" ht="12.75" customHeight="1">
      <c r="A769" s="89"/>
      <c r="B769" s="89"/>
      <c r="C769" s="96"/>
      <c r="D769" s="190"/>
      <c r="E769" s="110"/>
      <c r="F769" s="111"/>
      <c r="G769" s="112"/>
      <c r="H769" s="113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108"/>
      <c r="AI769" s="108"/>
      <c r="AJ769" s="89"/>
      <c r="AK769" s="89"/>
      <c r="AL769" s="99"/>
      <c r="AM769" s="99"/>
      <c r="AN769" s="89"/>
      <c r="AO769" s="89"/>
      <c r="AP769" s="89"/>
      <c r="AQ769" s="99"/>
      <c r="AR769" s="382"/>
      <c r="AS769" s="382"/>
      <c r="AT769" s="382"/>
      <c r="AU769" s="396"/>
      <c r="AV769" s="89"/>
      <c r="AW769" s="89"/>
      <c r="AX769" s="89"/>
    </row>
    <row r="770" spans="1:50" ht="12.75" customHeight="1">
      <c r="A770" s="89"/>
      <c r="B770" s="89"/>
      <c r="C770" s="96"/>
      <c r="D770" s="190"/>
      <c r="E770" s="110"/>
      <c r="F770" s="111"/>
      <c r="G770" s="112"/>
      <c r="H770" s="113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108"/>
      <c r="AI770" s="108"/>
      <c r="AJ770" s="89"/>
      <c r="AK770" s="89"/>
      <c r="AL770" s="99"/>
      <c r="AM770" s="99"/>
      <c r="AN770" s="89"/>
      <c r="AO770" s="89"/>
      <c r="AP770" s="89"/>
      <c r="AQ770" s="99"/>
      <c r="AR770" s="382"/>
      <c r="AS770" s="382"/>
      <c r="AT770" s="382"/>
      <c r="AU770" s="396"/>
      <c r="AV770" s="89"/>
      <c r="AW770" s="89"/>
      <c r="AX770" s="89"/>
    </row>
    <row r="771" spans="1:50" ht="12.75" customHeight="1">
      <c r="A771" s="89"/>
      <c r="B771" s="89"/>
      <c r="C771" s="96"/>
      <c r="D771" s="190"/>
      <c r="E771" s="110"/>
      <c r="F771" s="111"/>
      <c r="G771" s="112"/>
      <c r="H771" s="113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108"/>
      <c r="AI771" s="108"/>
      <c r="AJ771" s="89"/>
      <c r="AK771" s="89"/>
      <c r="AL771" s="99"/>
      <c r="AM771" s="99"/>
      <c r="AN771" s="89"/>
      <c r="AO771" s="89"/>
      <c r="AP771" s="89"/>
      <c r="AQ771" s="99"/>
      <c r="AR771" s="382"/>
      <c r="AS771" s="382"/>
      <c r="AT771" s="382"/>
      <c r="AU771" s="396"/>
      <c r="AV771" s="89"/>
      <c r="AW771" s="89"/>
      <c r="AX771" s="89"/>
    </row>
    <row r="772" spans="1:50" ht="12.75" customHeight="1">
      <c r="A772" s="89"/>
      <c r="B772" s="89"/>
      <c r="C772" s="96"/>
      <c r="D772" s="190"/>
      <c r="E772" s="110"/>
      <c r="F772" s="111"/>
      <c r="G772" s="112"/>
      <c r="H772" s="113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108"/>
      <c r="AI772" s="108"/>
      <c r="AJ772" s="89"/>
      <c r="AK772" s="89"/>
      <c r="AL772" s="99"/>
      <c r="AM772" s="99"/>
      <c r="AN772" s="89"/>
      <c r="AO772" s="89"/>
      <c r="AP772" s="89"/>
      <c r="AQ772" s="99"/>
      <c r="AR772" s="382"/>
      <c r="AS772" s="382"/>
      <c r="AT772" s="382"/>
      <c r="AU772" s="396"/>
      <c r="AV772" s="89"/>
      <c r="AW772" s="89"/>
      <c r="AX772" s="89"/>
    </row>
    <row r="773" spans="1:50" ht="12.75" customHeight="1">
      <c r="A773" s="89"/>
      <c r="B773" s="89"/>
      <c r="C773" s="96"/>
      <c r="D773" s="190"/>
      <c r="E773" s="110"/>
      <c r="F773" s="111"/>
      <c r="G773" s="112"/>
      <c r="H773" s="113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108"/>
      <c r="AI773" s="108"/>
      <c r="AJ773" s="89"/>
      <c r="AK773" s="89"/>
      <c r="AL773" s="99"/>
      <c r="AM773" s="99"/>
      <c r="AN773" s="89"/>
      <c r="AO773" s="89"/>
      <c r="AP773" s="89"/>
      <c r="AQ773" s="99"/>
      <c r="AR773" s="382"/>
      <c r="AS773" s="382"/>
      <c r="AT773" s="382"/>
      <c r="AU773" s="396"/>
      <c r="AV773" s="89"/>
      <c r="AW773" s="89"/>
      <c r="AX773" s="89"/>
    </row>
    <row r="774" spans="1:50" ht="12.75" customHeight="1">
      <c r="A774" s="89"/>
      <c r="B774" s="89"/>
      <c r="C774" s="96"/>
      <c r="D774" s="190"/>
      <c r="E774" s="110"/>
      <c r="F774" s="111"/>
      <c r="G774" s="112"/>
      <c r="H774" s="113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108"/>
      <c r="AI774" s="108"/>
      <c r="AJ774" s="89"/>
      <c r="AK774" s="89"/>
      <c r="AL774" s="99"/>
      <c r="AM774" s="99"/>
      <c r="AN774" s="89"/>
      <c r="AO774" s="89"/>
      <c r="AP774" s="89"/>
      <c r="AQ774" s="99"/>
      <c r="AR774" s="382"/>
      <c r="AS774" s="382"/>
      <c r="AT774" s="382"/>
      <c r="AU774" s="396"/>
      <c r="AV774" s="89"/>
      <c r="AW774" s="89"/>
      <c r="AX774" s="89"/>
    </row>
    <row r="775" spans="1:50" ht="12.75" customHeight="1">
      <c r="A775" s="89"/>
      <c r="B775" s="89"/>
      <c r="C775" s="96"/>
      <c r="D775" s="190"/>
      <c r="E775" s="110"/>
      <c r="F775" s="111"/>
      <c r="G775" s="112"/>
      <c r="H775" s="113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108"/>
      <c r="AI775" s="108"/>
      <c r="AJ775" s="89"/>
      <c r="AK775" s="89"/>
      <c r="AL775" s="99"/>
      <c r="AM775" s="99"/>
      <c r="AN775" s="89"/>
      <c r="AO775" s="89"/>
      <c r="AP775" s="89"/>
      <c r="AQ775" s="99"/>
      <c r="AR775" s="382"/>
      <c r="AS775" s="382"/>
      <c r="AT775" s="382"/>
      <c r="AU775" s="396"/>
      <c r="AV775" s="89"/>
      <c r="AW775" s="89"/>
      <c r="AX775" s="89"/>
    </row>
    <row r="776" spans="1:50" ht="12.75" customHeight="1">
      <c r="A776" s="89"/>
      <c r="B776" s="89"/>
      <c r="C776" s="96"/>
      <c r="D776" s="190"/>
      <c r="E776" s="110"/>
      <c r="F776" s="111"/>
      <c r="G776" s="112"/>
      <c r="H776" s="11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108"/>
      <c r="AI776" s="108"/>
      <c r="AJ776" s="89"/>
      <c r="AK776" s="89"/>
      <c r="AL776" s="99"/>
      <c r="AM776" s="99"/>
      <c r="AN776" s="89"/>
      <c r="AO776" s="89"/>
      <c r="AP776" s="89"/>
      <c r="AQ776" s="99"/>
      <c r="AR776" s="382"/>
      <c r="AS776" s="382"/>
      <c r="AT776" s="382"/>
      <c r="AU776" s="396"/>
      <c r="AV776" s="89"/>
      <c r="AW776" s="89"/>
      <c r="AX776" s="89"/>
    </row>
    <row r="777" spans="1:50" ht="12.75" customHeight="1">
      <c r="A777" s="89"/>
      <c r="B777" s="89"/>
      <c r="C777" s="96"/>
      <c r="D777" s="190"/>
      <c r="E777" s="110"/>
      <c r="F777" s="111"/>
      <c r="G777" s="112"/>
      <c r="H777" s="113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108"/>
      <c r="AI777" s="108"/>
      <c r="AJ777" s="89"/>
      <c r="AK777" s="89"/>
      <c r="AL777" s="99"/>
      <c r="AM777" s="99"/>
      <c r="AN777" s="89"/>
      <c r="AO777" s="89"/>
      <c r="AP777" s="89"/>
      <c r="AQ777" s="99"/>
      <c r="AR777" s="382"/>
      <c r="AS777" s="382"/>
      <c r="AT777" s="382"/>
      <c r="AU777" s="396"/>
      <c r="AV777" s="89"/>
      <c r="AW777" s="89"/>
      <c r="AX777" s="89"/>
    </row>
    <row r="778" spans="1:50" ht="12.75" customHeight="1">
      <c r="A778" s="89"/>
      <c r="B778" s="89"/>
      <c r="C778" s="96"/>
      <c r="D778" s="190"/>
      <c r="E778" s="110"/>
      <c r="F778" s="111"/>
      <c r="G778" s="112"/>
      <c r="H778" s="113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108"/>
      <c r="AI778" s="108"/>
      <c r="AJ778" s="89"/>
      <c r="AK778" s="89"/>
      <c r="AL778" s="99"/>
      <c r="AM778" s="99"/>
      <c r="AN778" s="89"/>
      <c r="AO778" s="89"/>
      <c r="AP778" s="89"/>
      <c r="AQ778" s="99"/>
      <c r="AR778" s="382"/>
      <c r="AS778" s="382"/>
      <c r="AT778" s="382"/>
      <c r="AU778" s="396"/>
      <c r="AV778" s="89"/>
      <c r="AW778" s="89"/>
      <c r="AX778" s="89"/>
    </row>
    <row r="779" spans="1:50" ht="12.75" customHeight="1">
      <c r="A779" s="89"/>
      <c r="B779" s="89"/>
      <c r="C779" s="96"/>
      <c r="D779" s="190"/>
      <c r="E779" s="110"/>
      <c r="F779" s="111"/>
      <c r="G779" s="112"/>
      <c r="H779" s="113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108"/>
      <c r="AI779" s="108"/>
      <c r="AJ779" s="89"/>
      <c r="AK779" s="89"/>
      <c r="AL779" s="99"/>
      <c r="AM779" s="99"/>
      <c r="AN779" s="89"/>
      <c r="AO779" s="89"/>
      <c r="AP779" s="89"/>
      <c r="AQ779" s="99"/>
      <c r="AR779" s="382"/>
      <c r="AS779" s="382"/>
      <c r="AT779" s="382"/>
      <c r="AU779" s="396"/>
      <c r="AV779" s="89"/>
      <c r="AW779" s="89"/>
      <c r="AX779" s="89"/>
    </row>
    <row r="780" spans="1:50" ht="12.75" customHeight="1">
      <c r="A780" s="89"/>
      <c r="B780" s="89"/>
      <c r="C780" s="96"/>
      <c r="D780" s="190"/>
      <c r="E780" s="110"/>
      <c r="F780" s="111"/>
      <c r="G780" s="112"/>
      <c r="H780" s="113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108"/>
      <c r="AI780" s="108"/>
      <c r="AJ780" s="89"/>
      <c r="AK780" s="89"/>
      <c r="AL780" s="99"/>
      <c r="AM780" s="99"/>
      <c r="AN780" s="89"/>
      <c r="AO780" s="89"/>
      <c r="AP780" s="89"/>
      <c r="AQ780" s="99"/>
      <c r="AR780" s="382"/>
      <c r="AS780" s="382"/>
      <c r="AT780" s="382"/>
      <c r="AU780" s="396"/>
      <c r="AV780" s="89"/>
      <c r="AW780" s="89"/>
      <c r="AX780" s="89"/>
    </row>
    <row r="781" spans="1:50" ht="12.75" customHeight="1">
      <c r="A781" s="89"/>
      <c r="B781" s="89"/>
      <c r="C781" s="96"/>
      <c r="D781" s="190"/>
      <c r="E781" s="110"/>
      <c r="F781" s="111"/>
      <c r="G781" s="112"/>
      <c r="H781" s="113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108"/>
      <c r="AI781" s="108"/>
      <c r="AJ781" s="89"/>
      <c r="AK781" s="89"/>
      <c r="AL781" s="99"/>
      <c r="AM781" s="99"/>
      <c r="AN781" s="89"/>
      <c r="AO781" s="89"/>
      <c r="AP781" s="89"/>
      <c r="AQ781" s="99"/>
      <c r="AR781" s="382"/>
      <c r="AS781" s="382"/>
      <c r="AT781" s="382"/>
      <c r="AU781" s="396"/>
      <c r="AV781" s="89"/>
      <c r="AW781" s="89"/>
      <c r="AX781" s="89"/>
    </row>
    <row r="782" spans="1:50" ht="12.75" customHeight="1">
      <c r="A782" s="89"/>
      <c r="B782" s="89"/>
      <c r="C782" s="96"/>
      <c r="D782" s="190"/>
      <c r="E782" s="110"/>
      <c r="F782" s="111"/>
      <c r="G782" s="112"/>
      <c r="H782" s="113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108"/>
      <c r="AI782" s="108"/>
      <c r="AJ782" s="89"/>
      <c r="AK782" s="89"/>
      <c r="AL782" s="99"/>
      <c r="AM782" s="99"/>
      <c r="AN782" s="89"/>
      <c r="AO782" s="89"/>
      <c r="AP782" s="89"/>
      <c r="AQ782" s="99"/>
      <c r="AR782" s="382"/>
      <c r="AS782" s="382"/>
      <c r="AT782" s="382"/>
      <c r="AU782" s="396"/>
      <c r="AV782" s="89"/>
      <c r="AW782" s="89"/>
      <c r="AX782" s="89"/>
    </row>
    <row r="783" spans="1:50" ht="12.75" customHeight="1">
      <c r="A783" s="89"/>
      <c r="B783" s="89"/>
      <c r="C783" s="96"/>
      <c r="D783" s="190"/>
      <c r="E783" s="110"/>
      <c r="F783" s="111"/>
      <c r="G783" s="112"/>
      <c r="H783" s="113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108"/>
      <c r="AI783" s="108"/>
      <c r="AJ783" s="89"/>
      <c r="AK783" s="89"/>
      <c r="AL783" s="99"/>
      <c r="AM783" s="99"/>
      <c r="AN783" s="89"/>
      <c r="AO783" s="89"/>
      <c r="AP783" s="89"/>
      <c r="AQ783" s="99"/>
      <c r="AR783" s="382"/>
      <c r="AS783" s="382"/>
      <c r="AT783" s="382"/>
      <c r="AU783" s="396"/>
      <c r="AV783" s="89"/>
      <c r="AW783" s="89"/>
      <c r="AX783" s="89"/>
    </row>
    <row r="784" spans="1:50" ht="12.75" customHeight="1">
      <c r="A784" s="89"/>
      <c r="B784" s="89"/>
      <c r="C784" s="96"/>
      <c r="D784" s="190"/>
      <c r="E784" s="110"/>
      <c r="F784" s="111"/>
      <c r="G784" s="112"/>
      <c r="H784" s="113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108"/>
      <c r="AI784" s="108"/>
      <c r="AJ784" s="89"/>
      <c r="AK784" s="89"/>
      <c r="AL784" s="99"/>
      <c r="AM784" s="99"/>
      <c r="AN784" s="89"/>
      <c r="AO784" s="89"/>
      <c r="AP784" s="89"/>
      <c r="AQ784" s="99"/>
      <c r="AR784" s="382"/>
      <c r="AS784" s="382"/>
      <c r="AT784" s="382"/>
      <c r="AU784" s="396"/>
      <c r="AV784" s="89"/>
      <c r="AW784" s="89"/>
      <c r="AX784" s="89"/>
    </row>
    <row r="785" spans="1:50" ht="12.75" customHeight="1">
      <c r="A785" s="89"/>
      <c r="B785" s="89"/>
      <c r="C785" s="96"/>
      <c r="D785" s="190"/>
      <c r="E785" s="110"/>
      <c r="F785" s="111"/>
      <c r="G785" s="112"/>
      <c r="H785" s="113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108"/>
      <c r="AI785" s="108"/>
      <c r="AJ785" s="89"/>
      <c r="AK785" s="89"/>
      <c r="AL785" s="99"/>
      <c r="AM785" s="99"/>
      <c r="AN785" s="89"/>
      <c r="AO785" s="89"/>
      <c r="AP785" s="89"/>
      <c r="AQ785" s="99"/>
      <c r="AR785" s="382"/>
      <c r="AS785" s="382"/>
      <c r="AT785" s="382"/>
      <c r="AU785" s="396"/>
      <c r="AV785" s="89"/>
      <c r="AW785" s="89"/>
      <c r="AX785" s="89"/>
    </row>
    <row r="786" spans="1:50" ht="12.75" customHeight="1">
      <c r="A786" s="89"/>
      <c r="B786" s="89"/>
      <c r="C786" s="96"/>
      <c r="D786" s="190"/>
      <c r="E786" s="110"/>
      <c r="F786" s="111"/>
      <c r="G786" s="112"/>
      <c r="H786" s="113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108"/>
      <c r="AI786" s="108"/>
      <c r="AJ786" s="89"/>
      <c r="AK786" s="89"/>
      <c r="AL786" s="99"/>
      <c r="AM786" s="99"/>
      <c r="AN786" s="89"/>
      <c r="AO786" s="89"/>
      <c r="AP786" s="89"/>
      <c r="AQ786" s="99"/>
      <c r="AR786" s="382"/>
      <c r="AS786" s="382"/>
      <c r="AT786" s="382"/>
      <c r="AU786" s="396"/>
      <c r="AV786" s="89"/>
      <c r="AW786" s="89"/>
      <c r="AX786" s="89"/>
    </row>
    <row r="787" spans="1:50" ht="12.75" customHeight="1">
      <c r="A787" s="89"/>
      <c r="B787" s="89"/>
      <c r="C787" s="96"/>
      <c r="D787" s="190"/>
      <c r="E787" s="110"/>
      <c r="F787" s="111"/>
      <c r="G787" s="112"/>
      <c r="H787" s="113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108"/>
      <c r="AI787" s="108"/>
      <c r="AJ787" s="89"/>
      <c r="AK787" s="89"/>
      <c r="AL787" s="99"/>
      <c r="AM787" s="99"/>
      <c r="AN787" s="89"/>
      <c r="AO787" s="89"/>
      <c r="AP787" s="89"/>
      <c r="AQ787" s="99"/>
      <c r="AR787" s="382"/>
      <c r="AS787" s="382"/>
      <c r="AT787" s="382"/>
      <c r="AU787" s="396"/>
      <c r="AV787" s="89"/>
      <c r="AW787" s="89"/>
      <c r="AX787" s="89"/>
    </row>
    <row r="788" spans="1:50" ht="12.75" customHeight="1">
      <c r="A788" s="89"/>
      <c r="B788" s="89"/>
      <c r="C788" s="96"/>
      <c r="D788" s="190"/>
      <c r="E788" s="110"/>
      <c r="F788" s="111"/>
      <c r="G788" s="112"/>
      <c r="H788" s="113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108"/>
      <c r="AI788" s="108"/>
      <c r="AJ788" s="89"/>
      <c r="AK788" s="89"/>
      <c r="AL788" s="99"/>
      <c r="AM788" s="99"/>
      <c r="AN788" s="89"/>
      <c r="AO788" s="89"/>
      <c r="AP788" s="89"/>
      <c r="AQ788" s="99"/>
      <c r="AR788" s="382"/>
      <c r="AS788" s="382"/>
      <c r="AT788" s="382"/>
      <c r="AU788" s="396"/>
      <c r="AV788" s="89"/>
      <c r="AW788" s="89"/>
      <c r="AX788" s="89"/>
    </row>
    <row r="789" spans="1:50" ht="12.75" customHeight="1">
      <c r="A789" s="89"/>
      <c r="B789" s="89"/>
      <c r="C789" s="96"/>
      <c r="D789" s="190"/>
      <c r="E789" s="110"/>
      <c r="F789" s="111"/>
      <c r="G789" s="112"/>
      <c r="H789" s="113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108"/>
      <c r="AI789" s="108"/>
      <c r="AJ789" s="89"/>
      <c r="AK789" s="89"/>
      <c r="AL789" s="99"/>
      <c r="AM789" s="99"/>
      <c r="AN789" s="89"/>
      <c r="AO789" s="89"/>
      <c r="AP789" s="89"/>
      <c r="AQ789" s="99"/>
      <c r="AR789" s="382"/>
      <c r="AS789" s="382"/>
      <c r="AT789" s="382"/>
      <c r="AU789" s="396"/>
      <c r="AV789" s="89"/>
      <c r="AW789" s="89"/>
      <c r="AX789" s="89"/>
    </row>
    <row r="790" spans="1:50" ht="12.75" customHeight="1">
      <c r="A790" s="89"/>
      <c r="B790" s="89"/>
      <c r="C790" s="96"/>
      <c r="D790" s="190"/>
      <c r="E790" s="110"/>
      <c r="F790" s="111"/>
      <c r="G790" s="112"/>
      <c r="H790" s="113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108"/>
      <c r="AI790" s="108"/>
      <c r="AJ790" s="89"/>
      <c r="AK790" s="89"/>
      <c r="AL790" s="99"/>
      <c r="AM790" s="99"/>
      <c r="AN790" s="89"/>
      <c r="AO790" s="89"/>
      <c r="AP790" s="89"/>
      <c r="AQ790" s="99"/>
      <c r="AR790" s="382"/>
      <c r="AS790" s="382"/>
      <c r="AT790" s="382"/>
      <c r="AU790" s="396"/>
      <c r="AV790" s="89"/>
      <c r="AW790" s="89"/>
      <c r="AX790" s="89"/>
    </row>
    <row r="791" spans="1:50" ht="12.75" customHeight="1">
      <c r="A791" s="89"/>
      <c r="B791" s="89"/>
      <c r="C791" s="96"/>
      <c r="D791" s="190"/>
      <c r="E791" s="110"/>
      <c r="F791" s="111"/>
      <c r="G791" s="112"/>
      <c r="H791" s="113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108"/>
      <c r="AI791" s="108"/>
      <c r="AJ791" s="89"/>
      <c r="AK791" s="89"/>
      <c r="AL791" s="99"/>
      <c r="AM791" s="99"/>
      <c r="AN791" s="89"/>
      <c r="AO791" s="89"/>
      <c r="AP791" s="89"/>
      <c r="AQ791" s="99"/>
      <c r="AR791" s="382"/>
      <c r="AS791" s="382"/>
      <c r="AT791" s="382"/>
      <c r="AU791" s="396"/>
      <c r="AV791" s="89"/>
      <c r="AW791" s="89"/>
      <c r="AX791" s="89"/>
    </row>
    <row r="792" spans="1:50" ht="12.75" customHeight="1">
      <c r="A792" s="89"/>
      <c r="B792" s="89"/>
      <c r="C792" s="96"/>
      <c r="D792" s="190"/>
      <c r="E792" s="110"/>
      <c r="F792" s="111"/>
      <c r="G792" s="112"/>
      <c r="H792" s="113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108"/>
      <c r="AI792" s="108"/>
      <c r="AJ792" s="89"/>
      <c r="AK792" s="89"/>
      <c r="AL792" s="99"/>
      <c r="AM792" s="99"/>
      <c r="AN792" s="89"/>
      <c r="AO792" s="89"/>
      <c r="AP792" s="89"/>
      <c r="AQ792" s="99"/>
      <c r="AR792" s="382"/>
      <c r="AS792" s="382"/>
      <c r="AT792" s="382"/>
      <c r="AU792" s="396"/>
      <c r="AV792" s="89"/>
      <c r="AW792" s="89"/>
      <c r="AX792" s="89"/>
    </row>
    <row r="793" spans="1:50" ht="12.75" customHeight="1">
      <c r="A793" s="89"/>
      <c r="B793" s="89"/>
      <c r="C793" s="96"/>
      <c r="D793" s="190"/>
      <c r="E793" s="110"/>
      <c r="F793" s="111"/>
      <c r="G793" s="112"/>
      <c r="H793" s="113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108"/>
      <c r="AI793" s="108"/>
      <c r="AJ793" s="89"/>
      <c r="AK793" s="89"/>
      <c r="AL793" s="99"/>
      <c r="AM793" s="99"/>
      <c r="AN793" s="89"/>
      <c r="AO793" s="89"/>
      <c r="AP793" s="89"/>
      <c r="AQ793" s="99"/>
      <c r="AR793" s="382"/>
      <c r="AS793" s="382"/>
      <c r="AT793" s="382"/>
      <c r="AU793" s="396"/>
      <c r="AV793" s="89"/>
      <c r="AW793" s="89"/>
      <c r="AX793" s="89"/>
    </row>
    <row r="794" spans="1:50" ht="12.75" customHeight="1">
      <c r="A794" s="89"/>
      <c r="B794" s="89"/>
      <c r="C794" s="96"/>
      <c r="D794" s="190"/>
      <c r="E794" s="110"/>
      <c r="F794" s="111"/>
      <c r="G794" s="112"/>
      <c r="H794" s="113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108"/>
      <c r="AI794" s="108"/>
      <c r="AJ794" s="89"/>
      <c r="AK794" s="89"/>
      <c r="AL794" s="99"/>
      <c r="AM794" s="99"/>
      <c r="AN794" s="89"/>
      <c r="AO794" s="89"/>
      <c r="AP794" s="89"/>
      <c r="AQ794" s="99"/>
      <c r="AR794" s="382"/>
      <c r="AS794" s="382"/>
      <c r="AT794" s="382"/>
      <c r="AU794" s="396"/>
      <c r="AV794" s="89"/>
      <c r="AW794" s="89"/>
      <c r="AX794" s="89"/>
    </row>
    <row r="795" spans="1:50" ht="12.75" customHeight="1">
      <c r="A795" s="89"/>
      <c r="B795" s="89"/>
      <c r="C795" s="96"/>
      <c r="D795" s="190"/>
      <c r="E795" s="110"/>
      <c r="F795" s="111"/>
      <c r="G795" s="112"/>
      <c r="H795" s="113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108"/>
      <c r="AI795" s="108"/>
      <c r="AJ795" s="89"/>
      <c r="AK795" s="89"/>
      <c r="AL795" s="99"/>
      <c r="AM795" s="99"/>
      <c r="AN795" s="89"/>
      <c r="AO795" s="89"/>
      <c r="AP795" s="89"/>
      <c r="AQ795" s="99"/>
      <c r="AR795" s="382"/>
      <c r="AS795" s="382"/>
      <c r="AT795" s="382"/>
      <c r="AU795" s="396"/>
      <c r="AV795" s="89"/>
      <c r="AW795" s="89"/>
      <c r="AX795" s="89"/>
    </row>
    <row r="796" spans="1:50" ht="12.75" customHeight="1">
      <c r="A796" s="89"/>
      <c r="B796" s="89"/>
      <c r="C796" s="96"/>
      <c r="D796" s="190"/>
      <c r="E796" s="110"/>
      <c r="F796" s="111"/>
      <c r="G796" s="112"/>
      <c r="H796" s="113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108"/>
      <c r="AI796" s="108"/>
      <c r="AJ796" s="89"/>
      <c r="AK796" s="89"/>
      <c r="AL796" s="99"/>
      <c r="AM796" s="99"/>
      <c r="AN796" s="89"/>
      <c r="AO796" s="89"/>
      <c r="AP796" s="89"/>
      <c r="AQ796" s="99"/>
      <c r="AR796" s="382"/>
      <c r="AS796" s="382"/>
      <c r="AT796" s="382"/>
      <c r="AU796" s="396"/>
      <c r="AV796" s="89"/>
      <c r="AW796" s="89"/>
      <c r="AX796" s="89"/>
    </row>
    <row r="797" spans="1:50" ht="12.75" customHeight="1">
      <c r="A797" s="89"/>
      <c r="B797" s="89"/>
      <c r="C797" s="96"/>
      <c r="D797" s="190"/>
      <c r="E797" s="110"/>
      <c r="F797" s="111"/>
      <c r="G797" s="112"/>
      <c r="H797" s="113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108"/>
      <c r="AI797" s="108"/>
      <c r="AJ797" s="89"/>
      <c r="AK797" s="89"/>
      <c r="AL797" s="99"/>
      <c r="AM797" s="99"/>
      <c r="AN797" s="89"/>
      <c r="AO797" s="89"/>
      <c r="AP797" s="89"/>
      <c r="AQ797" s="99"/>
      <c r="AR797" s="382"/>
      <c r="AS797" s="382"/>
      <c r="AT797" s="382"/>
      <c r="AU797" s="396"/>
      <c r="AV797" s="89"/>
      <c r="AW797" s="89"/>
      <c r="AX797" s="89"/>
    </row>
    <row r="798" spans="1:50" ht="12.75" customHeight="1">
      <c r="A798" s="89"/>
      <c r="B798" s="89"/>
      <c r="C798" s="96"/>
      <c r="D798" s="190"/>
      <c r="E798" s="110"/>
      <c r="F798" s="111"/>
      <c r="G798" s="112"/>
      <c r="H798" s="113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108"/>
      <c r="AI798" s="108"/>
      <c r="AJ798" s="89"/>
      <c r="AK798" s="89"/>
      <c r="AL798" s="99"/>
      <c r="AM798" s="99"/>
      <c r="AN798" s="89"/>
      <c r="AO798" s="89"/>
      <c r="AP798" s="89"/>
      <c r="AQ798" s="99"/>
      <c r="AR798" s="382"/>
      <c r="AS798" s="382"/>
      <c r="AT798" s="382"/>
      <c r="AU798" s="396"/>
      <c r="AV798" s="89"/>
      <c r="AW798" s="89"/>
      <c r="AX798" s="89"/>
    </row>
    <row r="799" spans="1:50" ht="12.75" customHeight="1">
      <c r="A799" s="89"/>
      <c r="B799" s="89"/>
      <c r="C799" s="96"/>
      <c r="D799" s="190"/>
      <c r="E799" s="110"/>
      <c r="F799" s="111"/>
      <c r="G799" s="112"/>
      <c r="H799" s="113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108"/>
      <c r="AI799" s="108"/>
      <c r="AJ799" s="89"/>
      <c r="AK799" s="89"/>
      <c r="AL799" s="99"/>
      <c r="AM799" s="99"/>
      <c r="AN799" s="89"/>
      <c r="AO799" s="89"/>
      <c r="AP799" s="89"/>
      <c r="AQ799" s="99"/>
      <c r="AR799" s="382"/>
      <c r="AS799" s="382"/>
      <c r="AT799" s="382"/>
      <c r="AU799" s="396"/>
      <c r="AV799" s="89"/>
      <c r="AW799" s="89"/>
      <c r="AX799" s="89"/>
    </row>
    <row r="800" spans="1:50" ht="12.75" customHeight="1">
      <c r="A800" s="89"/>
      <c r="B800" s="89"/>
      <c r="C800" s="96"/>
      <c r="D800" s="190"/>
      <c r="E800" s="110"/>
      <c r="F800" s="111"/>
      <c r="G800" s="112"/>
      <c r="H800" s="113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108"/>
      <c r="AI800" s="108"/>
      <c r="AJ800" s="89"/>
      <c r="AK800" s="89"/>
      <c r="AL800" s="99"/>
      <c r="AM800" s="99"/>
      <c r="AN800" s="89"/>
      <c r="AO800" s="89"/>
      <c r="AP800" s="89"/>
      <c r="AQ800" s="99"/>
      <c r="AR800" s="382"/>
      <c r="AS800" s="382"/>
      <c r="AT800" s="382"/>
      <c r="AU800" s="396"/>
      <c r="AV800" s="89"/>
      <c r="AW800" s="89"/>
      <c r="AX800" s="89"/>
    </row>
    <row r="801" spans="1:50" ht="12.75" customHeight="1">
      <c r="A801" s="89"/>
      <c r="B801" s="89"/>
      <c r="C801" s="96"/>
      <c r="D801" s="190"/>
      <c r="E801" s="110"/>
      <c r="F801" s="111"/>
      <c r="G801" s="112"/>
      <c r="H801" s="113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108"/>
      <c r="AI801" s="108"/>
      <c r="AJ801" s="89"/>
      <c r="AK801" s="89"/>
      <c r="AL801" s="99"/>
      <c r="AM801" s="99"/>
      <c r="AN801" s="89"/>
      <c r="AO801" s="89"/>
      <c r="AP801" s="89"/>
      <c r="AQ801" s="99"/>
      <c r="AR801" s="382"/>
      <c r="AS801" s="382"/>
      <c r="AT801" s="382"/>
      <c r="AU801" s="396"/>
      <c r="AV801" s="89"/>
      <c r="AW801" s="89"/>
      <c r="AX801" s="89"/>
    </row>
    <row r="802" spans="1:50" ht="12.75" customHeight="1">
      <c r="A802" s="89"/>
      <c r="B802" s="89"/>
      <c r="C802" s="96"/>
      <c r="D802" s="190"/>
      <c r="E802" s="110"/>
      <c r="F802" s="111"/>
      <c r="G802" s="112"/>
      <c r="H802" s="113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108"/>
      <c r="AI802" s="108"/>
      <c r="AJ802" s="89"/>
      <c r="AK802" s="89"/>
      <c r="AL802" s="99"/>
      <c r="AM802" s="99"/>
      <c r="AN802" s="89"/>
      <c r="AO802" s="89"/>
      <c r="AP802" s="89"/>
      <c r="AQ802" s="99"/>
      <c r="AR802" s="382"/>
      <c r="AS802" s="382"/>
      <c r="AT802" s="382"/>
      <c r="AU802" s="396"/>
      <c r="AV802" s="89"/>
      <c r="AW802" s="89"/>
      <c r="AX802" s="89"/>
    </row>
    <row r="803" spans="1:50" ht="12.75" customHeight="1">
      <c r="A803" s="89"/>
      <c r="B803" s="89"/>
      <c r="C803" s="96"/>
      <c r="D803" s="190"/>
      <c r="E803" s="110"/>
      <c r="F803" s="111"/>
      <c r="G803" s="112"/>
      <c r="H803" s="113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108"/>
      <c r="AI803" s="108"/>
      <c r="AJ803" s="89"/>
      <c r="AK803" s="89"/>
      <c r="AL803" s="99"/>
      <c r="AM803" s="99"/>
      <c r="AN803" s="89"/>
      <c r="AO803" s="89"/>
      <c r="AP803" s="89"/>
      <c r="AQ803" s="99"/>
      <c r="AR803" s="382"/>
      <c r="AS803" s="382"/>
      <c r="AT803" s="382"/>
      <c r="AU803" s="396"/>
      <c r="AV803" s="89"/>
      <c r="AW803" s="89"/>
      <c r="AX803" s="89"/>
    </row>
    <row r="804" spans="1:50" ht="12.75" customHeight="1">
      <c r="A804" s="89"/>
      <c r="B804" s="89"/>
      <c r="C804" s="96"/>
      <c r="D804" s="190"/>
      <c r="E804" s="110"/>
      <c r="F804" s="111"/>
      <c r="G804" s="112"/>
      <c r="H804" s="113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108"/>
      <c r="AI804" s="108"/>
      <c r="AJ804" s="89"/>
      <c r="AK804" s="89"/>
      <c r="AL804" s="99"/>
      <c r="AM804" s="99"/>
      <c r="AN804" s="89"/>
      <c r="AO804" s="89"/>
      <c r="AP804" s="89"/>
      <c r="AQ804" s="99"/>
      <c r="AR804" s="382"/>
      <c r="AS804" s="382"/>
      <c r="AT804" s="382"/>
      <c r="AU804" s="396"/>
      <c r="AV804" s="89"/>
      <c r="AW804" s="89"/>
      <c r="AX804" s="89"/>
    </row>
    <row r="805" spans="1:50" ht="12.75" customHeight="1">
      <c r="A805" s="89"/>
      <c r="B805" s="89"/>
      <c r="C805" s="96"/>
      <c r="D805" s="190"/>
      <c r="E805" s="110"/>
      <c r="F805" s="111"/>
      <c r="G805" s="112"/>
      <c r="H805" s="113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108"/>
      <c r="AI805" s="108"/>
      <c r="AJ805" s="89"/>
      <c r="AK805" s="89"/>
      <c r="AL805" s="99"/>
      <c r="AM805" s="99"/>
      <c r="AN805" s="89"/>
      <c r="AO805" s="89"/>
      <c r="AP805" s="89"/>
      <c r="AQ805" s="99"/>
      <c r="AR805" s="382"/>
      <c r="AS805" s="382"/>
      <c r="AT805" s="382"/>
      <c r="AU805" s="396"/>
      <c r="AV805" s="89"/>
      <c r="AW805" s="89"/>
      <c r="AX805" s="89"/>
    </row>
    <row r="806" spans="1:50" ht="12.75" customHeight="1">
      <c r="A806" s="89"/>
      <c r="B806" s="89"/>
      <c r="C806" s="96"/>
      <c r="D806" s="190"/>
      <c r="E806" s="110"/>
      <c r="F806" s="111"/>
      <c r="G806" s="112"/>
      <c r="H806" s="113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108"/>
      <c r="AI806" s="108"/>
      <c r="AJ806" s="89"/>
      <c r="AK806" s="89"/>
      <c r="AL806" s="99"/>
      <c r="AM806" s="99"/>
      <c r="AN806" s="89"/>
      <c r="AO806" s="89"/>
      <c r="AP806" s="89"/>
      <c r="AQ806" s="99"/>
      <c r="AR806" s="382"/>
      <c r="AS806" s="382"/>
      <c r="AT806" s="382"/>
      <c r="AU806" s="396"/>
      <c r="AV806" s="89"/>
      <c r="AW806" s="89"/>
      <c r="AX806" s="89"/>
    </row>
    <row r="807" spans="1:50" ht="12.75" customHeight="1">
      <c r="A807" s="89"/>
      <c r="B807" s="89"/>
      <c r="C807" s="96"/>
      <c r="D807" s="190"/>
      <c r="E807" s="110"/>
      <c r="F807" s="111"/>
      <c r="G807" s="112"/>
      <c r="H807" s="113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108"/>
      <c r="AI807" s="108"/>
      <c r="AJ807" s="89"/>
      <c r="AK807" s="89"/>
      <c r="AL807" s="99"/>
      <c r="AM807" s="99"/>
      <c r="AN807" s="89"/>
      <c r="AO807" s="89"/>
      <c r="AP807" s="89"/>
      <c r="AQ807" s="99"/>
      <c r="AR807" s="382"/>
      <c r="AS807" s="382"/>
      <c r="AT807" s="382"/>
      <c r="AU807" s="396"/>
      <c r="AV807" s="89"/>
      <c r="AW807" s="89"/>
      <c r="AX807" s="89"/>
    </row>
    <row r="808" spans="1:50" ht="12.75" customHeight="1">
      <c r="A808" s="89"/>
      <c r="B808" s="89"/>
      <c r="C808" s="96"/>
      <c r="D808" s="190"/>
      <c r="E808" s="110"/>
      <c r="F808" s="111"/>
      <c r="G808" s="112"/>
      <c r="H808" s="113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108"/>
      <c r="AI808" s="108"/>
      <c r="AJ808" s="89"/>
      <c r="AK808" s="89"/>
      <c r="AL808" s="99"/>
      <c r="AM808" s="99"/>
      <c r="AN808" s="89"/>
      <c r="AO808" s="89"/>
      <c r="AP808" s="89"/>
      <c r="AQ808" s="99"/>
      <c r="AR808" s="382"/>
      <c r="AS808" s="382"/>
      <c r="AT808" s="382"/>
      <c r="AU808" s="396"/>
      <c r="AV808" s="89"/>
      <c r="AW808" s="89"/>
      <c r="AX808" s="89"/>
    </row>
    <row r="809" spans="1:50" ht="12.75" customHeight="1">
      <c r="A809" s="89"/>
      <c r="B809" s="89"/>
      <c r="C809" s="96"/>
      <c r="D809" s="190"/>
      <c r="E809" s="110"/>
      <c r="F809" s="111"/>
      <c r="G809" s="112"/>
      <c r="H809" s="113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108"/>
      <c r="AI809" s="108"/>
      <c r="AJ809" s="89"/>
      <c r="AK809" s="89"/>
      <c r="AL809" s="99"/>
      <c r="AM809" s="99"/>
      <c r="AN809" s="89"/>
      <c r="AO809" s="89"/>
      <c r="AP809" s="89"/>
      <c r="AQ809" s="99"/>
      <c r="AR809" s="382"/>
      <c r="AS809" s="382"/>
      <c r="AT809" s="382"/>
      <c r="AU809" s="396"/>
      <c r="AV809" s="89"/>
      <c r="AW809" s="89"/>
      <c r="AX809" s="89"/>
    </row>
    <row r="810" spans="1:50" ht="12.75" customHeight="1">
      <c r="A810" s="89"/>
      <c r="B810" s="89"/>
      <c r="C810" s="96"/>
      <c r="D810" s="190"/>
      <c r="E810" s="110"/>
      <c r="F810" s="111"/>
      <c r="G810" s="112"/>
      <c r="H810" s="113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108"/>
      <c r="AI810" s="108"/>
      <c r="AJ810" s="89"/>
      <c r="AK810" s="89"/>
      <c r="AL810" s="99"/>
      <c r="AM810" s="99"/>
      <c r="AN810" s="89"/>
      <c r="AO810" s="89"/>
      <c r="AP810" s="89"/>
      <c r="AQ810" s="99"/>
      <c r="AR810" s="382"/>
      <c r="AS810" s="382"/>
      <c r="AT810" s="382"/>
      <c r="AU810" s="396"/>
      <c r="AV810" s="89"/>
      <c r="AW810" s="89"/>
      <c r="AX810" s="89"/>
    </row>
    <row r="811" spans="1:50" ht="12.75" customHeight="1">
      <c r="A811" s="89"/>
      <c r="B811" s="89"/>
      <c r="C811" s="96"/>
      <c r="D811" s="190"/>
      <c r="E811" s="110"/>
      <c r="F811" s="111"/>
      <c r="G811" s="112"/>
      <c r="H811" s="113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108"/>
      <c r="AI811" s="108"/>
      <c r="AJ811" s="89"/>
      <c r="AK811" s="89"/>
      <c r="AL811" s="99"/>
      <c r="AM811" s="99"/>
      <c r="AN811" s="89"/>
      <c r="AO811" s="89"/>
      <c r="AP811" s="89"/>
      <c r="AQ811" s="99"/>
      <c r="AR811" s="382"/>
      <c r="AS811" s="382"/>
      <c r="AT811" s="382"/>
      <c r="AU811" s="396"/>
      <c r="AV811" s="89"/>
      <c r="AW811" s="89"/>
      <c r="AX811" s="89"/>
    </row>
    <row r="812" spans="1:50" ht="12.75" customHeight="1">
      <c r="A812" s="89"/>
      <c r="B812" s="89"/>
      <c r="C812" s="96"/>
      <c r="D812" s="190"/>
      <c r="E812" s="110"/>
      <c r="F812" s="111"/>
      <c r="G812" s="112"/>
      <c r="H812" s="113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108"/>
      <c r="AI812" s="108"/>
      <c r="AJ812" s="89"/>
      <c r="AK812" s="89"/>
      <c r="AL812" s="99"/>
      <c r="AM812" s="99"/>
      <c r="AN812" s="89"/>
      <c r="AO812" s="89"/>
      <c r="AP812" s="89"/>
      <c r="AQ812" s="99"/>
      <c r="AR812" s="382"/>
      <c r="AS812" s="382"/>
      <c r="AT812" s="382"/>
      <c r="AU812" s="396"/>
      <c r="AV812" s="89"/>
      <c r="AW812" s="89"/>
      <c r="AX812" s="89"/>
    </row>
    <row r="813" spans="1:50" ht="12.75" customHeight="1">
      <c r="A813" s="89"/>
      <c r="B813" s="89"/>
      <c r="C813" s="96"/>
      <c r="D813" s="190"/>
      <c r="E813" s="110"/>
      <c r="F813" s="111"/>
      <c r="G813" s="112"/>
      <c r="H813" s="113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108"/>
      <c r="AI813" s="108"/>
      <c r="AJ813" s="89"/>
      <c r="AK813" s="89"/>
      <c r="AL813" s="99"/>
      <c r="AM813" s="99"/>
      <c r="AN813" s="89"/>
      <c r="AO813" s="89"/>
      <c r="AP813" s="89"/>
      <c r="AQ813" s="99"/>
      <c r="AR813" s="382"/>
      <c r="AS813" s="382"/>
      <c r="AT813" s="382"/>
      <c r="AU813" s="396"/>
      <c r="AV813" s="89"/>
      <c r="AW813" s="89"/>
      <c r="AX813" s="89"/>
    </row>
    <row r="814" spans="1:50" ht="12.75" customHeight="1">
      <c r="A814" s="89"/>
      <c r="B814" s="89"/>
      <c r="C814" s="96"/>
      <c r="D814" s="190"/>
      <c r="E814" s="110"/>
      <c r="F814" s="111"/>
      <c r="G814" s="112"/>
      <c r="H814" s="113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108"/>
      <c r="AI814" s="108"/>
      <c r="AJ814" s="89"/>
      <c r="AK814" s="89"/>
      <c r="AL814" s="99"/>
      <c r="AM814" s="99"/>
      <c r="AN814" s="89"/>
      <c r="AO814" s="89"/>
      <c r="AP814" s="89"/>
      <c r="AQ814" s="99"/>
      <c r="AR814" s="382"/>
      <c r="AS814" s="382"/>
      <c r="AT814" s="382"/>
      <c r="AU814" s="396"/>
      <c r="AV814" s="89"/>
      <c r="AW814" s="89"/>
      <c r="AX814" s="89"/>
    </row>
    <row r="815" spans="1:50" ht="12.75" customHeight="1">
      <c r="A815" s="89"/>
      <c r="B815" s="89"/>
      <c r="C815" s="96"/>
      <c r="D815" s="190"/>
      <c r="E815" s="110"/>
      <c r="F815" s="111"/>
      <c r="G815" s="112"/>
      <c r="H815" s="113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108"/>
      <c r="AI815" s="108"/>
      <c r="AJ815" s="89"/>
      <c r="AK815" s="89"/>
      <c r="AL815" s="99"/>
      <c r="AM815" s="99"/>
      <c r="AN815" s="89"/>
      <c r="AO815" s="89"/>
      <c r="AP815" s="89"/>
      <c r="AQ815" s="99"/>
      <c r="AR815" s="382"/>
      <c r="AS815" s="382"/>
      <c r="AT815" s="382"/>
      <c r="AU815" s="396"/>
      <c r="AV815" s="89"/>
      <c r="AW815" s="89"/>
      <c r="AX815" s="89"/>
    </row>
    <row r="816" spans="1:50" ht="12.75" customHeight="1">
      <c r="A816" s="89"/>
      <c r="B816" s="89"/>
      <c r="C816" s="96"/>
      <c r="D816" s="190"/>
      <c r="E816" s="110"/>
      <c r="F816" s="111"/>
      <c r="G816" s="112"/>
      <c r="H816" s="113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108"/>
      <c r="AI816" s="108"/>
      <c r="AJ816" s="89"/>
      <c r="AK816" s="89"/>
      <c r="AL816" s="99"/>
      <c r="AM816" s="99"/>
      <c r="AN816" s="89"/>
      <c r="AO816" s="89"/>
      <c r="AP816" s="89"/>
      <c r="AQ816" s="99"/>
      <c r="AR816" s="382"/>
      <c r="AS816" s="382"/>
      <c r="AT816" s="382"/>
      <c r="AU816" s="396"/>
      <c r="AV816" s="89"/>
      <c r="AW816" s="89"/>
      <c r="AX816" s="89"/>
    </row>
    <row r="817" spans="1:50" ht="12.75" customHeight="1">
      <c r="A817" s="89"/>
      <c r="B817" s="89"/>
      <c r="C817" s="96"/>
      <c r="D817" s="190"/>
      <c r="E817" s="110"/>
      <c r="F817" s="111"/>
      <c r="G817" s="112"/>
      <c r="H817" s="113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108"/>
      <c r="AI817" s="108"/>
      <c r="AJ817" s="89"/>
      <c r="AK817" s="89"/>
      <c r="AL817" s="99"/>
      <c r="AM817" s="99"/>
      <c r="AN817" s="89"/>
      <c r="AO817" s="89"/>
      <c r="AP817" s="89"/>
      <c r="AQ817" s="99"/>
      <c r="AR817" s="382"/>
      <c r="AS817" s="382"/>
      <c r="AT817" s="382"/>
      <c r="AU817" s="396"/>
      <c r="AV817" s="89"/>
      <c r="AW817" s="89"/>
      <c r="AX817" s="89"/>
    </row>
    <row r="818" spans="1:50" ht="12.75" customHeight="1">
      <c r="A818" s="89"/>
      <c r="B818" s="89"/>
      <c r="C818" s="96"/>
      <c r="D818" s="190"/>
      <c r="E818" s="110"/>
      <c r="F818" s="111"/>
      <c r="G818" s="112"/>
      <c r="H818" s="113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108"/>
      <c r="AI818" s="108"/>
      <c r="AJ818" s="89"/>
      <c r="AK818" s="89"/>
      <c r="AL818" s="99"/>
      <c r="AM818" s="99"/>
      <c r="AN818" s="89"/>
      <c r="AO818" s="89"/>
      <c r="AP818" s="89"/>
      <c r="AQ818" s="99"/>
      <c r="AR818" s="382"/>
      <c r="AS818" s="382"/>
      <c r="AT818" s="382"/>
      <c r="AU818" s="396"/>
      <c r="AV818" s="89"/>
      <c r="AW818" s="89"/>
      <c r="AX818" s="89"/>
    </row>
    <row r="819" spans="1:50" ht="12.75" customHeight="1">
      <c r="A819" s="89"/>
      <c r="B819" s="89"/>
      <c r="C819" s="96"/>
      <c r="D819" s="190"/>
      <c r="E819" s="110"/>
      <c r="F819" s="111"/>
      <c r="G819" s="112"/>
      <c r="H819" s="113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108"/>
      <c r="AI819" s="108"/>
      <c r="AJ819" s="89"/>
      <c r="AK819" s="89"/>
      <c r="AL819" s="99"/>
      <c r="AM819" s="99"/>
      <c r="AN819" s="89"/>
      <c r="AO819" s="89"/>
      <c r="AP819" s="89"/>
      <c r="AQ819" s="99"/>
      <c r="AR819" s="382"/>
      <c r="AS819" s="382"/>
      <c r="AT819" s="382"/>
      <c r="AU819" s="396"/>
      <c r="AV819" s="89"/>
      <c r="AW819" s="89"/>
      <c r="AX819" s="89"/>
    </row>
    <row r="820" spans="1:50" ht="12.75" customHeight="1">
      <c r="A820" s="89"/>
      <c r="B820" s="89"/>
      <c r="C820" s="96"/>
      <c r="D820" s="190"/>
      <c r="E820" s="110"/>
      <c r="F820" s="111"/>
      <c r="G820" s="112"/>
      <c r="H820" s="113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108"/>
      <c r="AI820" s="108"/>
      <c r="AJ820" s="89"/>
      <c r="AK820" s="89"/>
      <c r="AL820" s="99"/>
      <c r="AM820" s="99"/>
      <c r="AN820" s="89"/>
      <c r="AO820" s="89"/>
      <c r="AP820" s="89"/>
      <c r="AQ820" s="99"/>
      <c r="AR820" s="382"/>
      <c r="AS820" s="382"/>
      <c r="AT820" s="382"/>
      <c r="AU820" s="396"/>
      <c r="AV820" s="89"/>
      <c r="AW820" s="89"/>
      <c r="AX820" s="89"/>
    </row>
    <row r="821" spans="1:50" ht="12.75" customHeight="1">
      <c r="A821" s="89"/>
      <c r="B821" s="89"/>
      <c r="C821" s="96"/>
      <c r="D821" s="190"/>
      <c r="E821" s="110"/>
      <c r="F821" s="111"/>
      <c r="G821" s="112"/>
      <c r="H821" s="113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108"/>
      <c r="AI821" s="108"/>
      <c r="AJ821" s="89"/>
      <c r="AK821" s="89"/>
      <c r="AL821" s="99"/>
      <c r="AM821" s="99"/>
      <c r="AN821" s="89"/>
      <c r="AO821" s="89"/>
      <c r="AP821" s="89"/>
      <c r="AQ821" s="99"/>
      <c r="AR821" s="382"/>
      <c r="AS821" s="382"/>
      <c r="AT821" s="382"/>
      <c r="AU821" s="396"/>
      <c r="AV821" s="89"/>
      <c r="AW821" s="89"/>
      <c r="AX821" s="89"/>
    </row>
    <row r="822" spans="1:50" ht="12.75" customHeight="1">
      <c r="A822" s="89"/>
      <c r="B822" s="89"/>
      <c r="C822" s="96"/>
      <c r="D822" s="190"/>
      <c r="E822" s="110"/>
      <c r="F822" s="111"/>
      <c r="G822" s="112"/>
      <c r="H822" s="113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108"/>
      <c r="AI822" s="108"/>
      <c r="AJ822" s="89"/>
      <c r="AK822" s="89"/>
      <c r="AL822" s="99"/>
      <c r="AM822" s="99"/>
      <c r="AN822" s="89"/>
      <c r="AO822" s="89"/>
      <c r="AP822" s="89"/>
      <c r="AQ822" s="99"/>
      <c r="AR822" s="382"/>
      <c r="AS822" s="382"/>
      <c r="AT822" s="382"/>
      <c r="AU822" s="396"/>
      <c r="AV822" s="89"/>
      <c r="AW822" s="89"/>
      <c r="AX822" s="89"/>
    </row>
    <row r="823" spans="1:50" ht="12.75" customHeight="1">
      <c r="A823" s="89"/>
      <c r="B823" s="89"/>
      <c r="C823" s="96"/>
      <c r="D823" s="190"/>
      <c r="E823" s="110"/>
      <c r="F823" s="111"/>
      <c r="G823" s="112"/>
      <c r="H823" s="113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108"/>
      <c r="AI823" s="108"/>
      <c r="AJ823" s="89"/>
      <c r="AK823" s="89"/>
      <c r="AL823" s="99"/>
      <c r="AM823" s="99"/>
      <c r="AN823" s="89"/>
      <c r="AO823" s="89"/>
      <c r="AP823" s="89"/>
      <c r="AQ823" s="99"/>
      <c r="AR823" s="382"/>
      <c r="AS823" s="382"/>
      <c r="AT823" s="382"/>
      <c r="AU823" s="396"/>
      <c r="AV823" s="89"/>
      <c r="AW823" s="89"/>
      <c r="AX823" s="89"/>
    </row>
    <row r="824" spans="1:50" ht="12.75" customHeight="1">
      <c r="A824" s="89"/>
      <c r="B824" s="89"/>
      <c r="C824" s="96"/>
      <c r="D824" s="190"/>
      <c r="E824" s="110"/>
      <c r="F824" s="111"/>
      <c r="G824" s="112"/>
      <c r="H824" s="113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108"/>
      <c r="AI824" s="108"/>
      <c r="AJ824" s="89"/>
      <c r="AK824" s="89"/>
      <c r="AL824" s="99"/>
      <c r="AM824" s="99"/>
      <c r="AN824" s="89"/>
      <c r="AO824" s="89"/>
      <c r="AP824" s="89"/>
      <c r="AQ824" s="99"/>
      <c r="AR824" s="382"/>
      <c r="AS824" s="382"/>
      <c r="AT824" s="382"/>
      <c r="AU824" s="396"/>
      <c r="AV824" s="89"/>
      <c r="AW824" s="89"/>
      <c r="AX824" s="89"/>
    </row>
    <row r="825" spans="1:50" ht="12.75" customHeight="1">
      <c r="A825" s="89"/>
      <c r="B825" s="89"/>
      <c r="C825" s="96"/>
      <c r="D825" s="190"/>
      <c r="E825" s="110"/>
      <c r="F825" s="111"/>
      <c r="G825" s="112"/>
      <c r="H825" s="113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108"/>
      <c r="AI825" s="108"/>
      <c r="AJ825" s="89"/>
      <c r="AK825" s="89"/>
      <c r="AL825" s="99"/>
      <c r="AM825" s="99"/>
      <c r="AN825" s="89"/>
      <c r="AO825" s="89"/>
      <c r="AP825" s="89"/>
      <c r="AQ825" s="99"/>
      <c r="AR825" s="382"/>
      <c r="AS825" s="382"/>
      <c r="AT825" s="382"/>
      <c r="AU825" s="396"/>
      <c r="AV825" s="89"/>
      <c r="AW825" s="89"/>
      <c r="AX825" s="89"/>
    </row>
    <row r="826" spans="1:50" ht="12.75" customHeight="1">
      <c r="A826" s="89"/>
      <c r="B826" s="89"/>
      <c r="C826" s="96"/>
      <c r="D826" s="190"/>
      <c r="E826" s="110"/>
      <c r="F826" s="111"/>
      <c r="G826" s="112"/>
      <c r="H826" s="113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108"/>
      <c r="AI826" s="108"/>
      <c r="AJ826" s="89"/>
      <c r="AK826" s="89"/>
      <c r="AL826" s="99"/>
      <c r="AM826" s="99"/>
      <c r="AN826" s="89"/>
      <c r="AO826" s="89"/>
      <c r="AP826" s="89"/>
      <c r="AQ826" s="99"/>
      <c r="AR826" s="382"/>
      <c r="AS826" s="382"/>
      <c r="AT826" s="382"/>
      <c r="AU826" s="396"/>
      <c r="AV826" s="89"/>
      <c r="AW826" s="89"/>
      <c r="AX826" s="89"/>
    </row>
    <row r="827" spans="1:50" ht="12.75" customHeight="1">
      <c r="A827" s="89"/>
      <c r="B827" s="89"/>
      <c r="C827" s="96"/>
      <c r="D827" s="190"/>
      <c r="E827" s="110"/>
      <c r="F827" s="111"/>
      <c r="G827" s="112"/>
      <c r="H827" s="113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108"/>
      <c r="AI827" s="108"/>
      <c r="AJ827" s="89"/>
      <c r="AK827" s="89"/>
      <c r="AL827" s="99"/>
      <c r="AM827" s="99"/>
      <c r="AN827" s="89"/>
      <c r="AO827" s="89"/>
      <c r="AP827" s="89"/>
      <c r="AQ827" s="99"/>
      <c r="AR827" s="382"/>
      <c r="AS827" s="382"/>
      <c r="AT827" s="382"/>
      <c r="AU827" s="396"/>
      <c r="AV827" s="89"/>
      <c r="AW827" s="89"/>
      <c r="AX827" s="89"/>
    </row>
    <row r="828" spans="1:50" ht="12.75" customHeight="1">
      <c r="A828" s="89"/>
      <c r="B828" s="89"/>
      <c r="C828" s="96"/>
      <c r="D828" s="190"/>
      <c r="E828" s="110"/>
      <c r="F828" s="111"/>
      <c r="G828" s="112"/>
      <c r="H828" s="113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108"/>
      <c r="AI828" s="108"/>
      <c r="AJ828" s="89"/>
      <c r="AK828" s="89"/>
      <c r="AL828" s="99"/>
      <c r="AM828" s="99"/>
      <c r="AN828" s="89"/>
      <c r="AO828" s="89"/>
      <c r="AP828" s="89"/>
      <c r="AQ828" s="99"/>
      <c r="AR828" s="382"/>
      <c r="AS828" s="382"/>
      <c r="AT828" s="382"/>
      <c r="AU828" s="396"/>
      <c r="AV828" s="89"/>
      <c r="AW828" s="89"/>
      <c r="AX828" s="89"/>
    </row>
    <row r="829" spans="1:50" ht="12.75" customHeight="1">
      <c r="A829" s="89"/>
      <c r="B829" s="89"/>
      <c r="C829" s="96"/>
      <c r="D829" s="190"/>
      <c r="E829" s="110"/>
      <c r="F829" s="111"/>
      <c r="G829" s="112"/>
      <c r="H829" s="113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108"/>
      <c r="AI829" s="108"/>
      <c r="AJ829" s="89"/>
      <c r="AK829" s="89"/>
      <c r="AL829" s="99"/>
      <c r="AM829" s="99"/>
      <c r="AN829" s="89"/>
      <c r="AO829" s="89"/>
      <c r="AP829" s="89"/>
      <c r="AQ829" s="99"/>
      <c r="AR829" s="382"/>
      <c r="AS829" s="382"/>
      <c r="AT829" s="382"/>
      <c r="AU829" s="396"/>
      <c r="AV829" s="89"/>
      <c r="AW829" s="89"/>
      <c r="AX829" s="89"/>
    </row>
    <row r="830" spans="1:50" ht="12.75" customHeight="1">
      <c r="A830" s="89"/>
      <c r="B830" s="89"/>
      <c r="C830" s="96"/>
      <c r="D830" s="190"/>
      <c r="E830" s="110"/>
      <c r="F830" s="111"/>
      <c r="G830" s="112"/>
      <c r="H830" s="113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108"/>
      <c r="AI830" s="108"/>
      <c r="AJ830" s="89"/>
      <c r="AK830" s="89"/>
      <c r="AL830" s="99"/>
      <c r="AM830" s="99"/>
      <c r="AN830" s="89"/>
      <c r="AO830" s="89"/>
      <c r="AP830" s="89"/>
      <c r="AQ830" s="99"/>
      <c r="AR830" s="382"/>
      <c r="AS830" s="382"/>
      <c r="AT830" s="382"/>
      <c r="AU830" s="396"/>
      <c r="AV830" s="89"/>
      <c r="AW830" s="89"/>
      <c r="AX830" s="89"/>
    </row>
    <row r="831" spans="1:50" ht="12.75" customHeight="1">
      <c r="A831" s="89"/>
      <c r="B831" s="89"/>
      <c r="C831" s="96"/>
      <c r="D831" s="190"/>
      <c r="E831" s="110"/>
      <c r="F831" s="111"/>
      <c r="G831" s="112"/>
      <c r="H831" s="113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108"/>
      <c r="AI831" s="108"/>
      <c r="AJ831" s="89"/>
      <c r="AK831" s="89"/>
      <c r="AL831" s="99"/>
      <c r="AM831" s="99"/>
      <c r="AN831" s="89"/>
      <c r="AO831" s="89"/>
      <c r="AP831" s="89"/>
      <c r="AQ831" s="99"/>
      <c r="AR831" s="382"/>
      <c r="AS831" s="382"/>
      <c r="AT831" s="382"/>
      <c r="AU831" s="396"/>
      <c r="AV831" s="89"/>
      <c r="AW831" s="89"/>
      <c r="AX831" s="89"/>
    </row>
    <row r="832" spans="1:50" ht="12.75" customHeight="1">
      <c r="A832" s="89"/>
      <c r="B832" s="89"/>
      <c r="C832" s="96"/>
      <c r="D832" s="190"/>
      <c r="E832" s="110"/>
      <c r="F832" s="111"/>
      <c r="G832" s="112"/>
      <c r="H832" s="113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108"/>
      <c r="AI832" s="108"/>
      <c r="AJ832" s="89"/>
      <c r="AK832" s="89"/>
      <c r="AL832" s="99"/>
      <c r="AM832" s="99"/>
      <c r="AN832" s="89"/>
      <c r="AO832" s="89"/>
      <c r="AP832" s="89"/>
      <c r="AQ832" s="99"/>
      <c r="AR832" s="382"/>
      <c r="AS832" s="382"/>
      <c r="AT832" s="382"/>
      <c r="AU832" s="396"/>
      <c r="AV832" s="89"/>
      <c r="AW832" s="89"/>
      <c r="AX832" s="89"/>
    </row>
    <row r="833" spans="1:50" ht="12.75" customHeight="1">
      <c r="A833" s="89"/>
      <c r="B833" s="89"/>
      <c r="C833" s="96"/>
      <c r="D833" s="190"/>
      <c r="E833" s="110"/>
      <c r="F833" s="111"/>
      <c r="G833" s="112"/>
      <c r="H833" s="113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108"/>
      <c r="AI833" s="108"/>
      <c r="AJ833" s="89"/>
      <c r="AK833" s="89"/>
      <c r="AL833" s="99"/>
      <c r="AM833" s="99"/>
      <c r="AN833" s="89"/>
      <c r="AO833" s="89"/>
      <c r="AP833" s="89"/>
      <c r="AQ833" s="99"/>
      <c r="AR833" s="382"/>
      <c r="AS833" s="382"/>
      <c r="AT833" s="382"/>
      <c r="AU833" s="396"/>
      <c r="AV833" s="89"/>
      <c r="AW833" s="89"/>
      <c r="AX833" s="89"/>
    </row>
    <row r="834" spans="1:50" ht="12.75" customHeight="1">
      <c r="A834" s="89"/>
      <c r="B834" s="89"/>
      <c r="C834" s="96"/>
      <c r="D834" s="190"/>
      <c r="E834" s="110"/>
      <c r="F834" s="111"/>
      <c r="G834" s="112"/>
      <c r="H834" s="113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108"/>
      <c r="AI834" s="108"/>
      <c r="AJ834" s="89"/>
      <c r="AK834" s="89"/>
      <c r="AL834" s="99"/>
      <c r="AM834" s="99"/>
      <c r="AN834" s="89"/>
      <c r="AO834" s="89"/>
      <c r="AP834" s="89"/>
      <c r="AQ834" s="99"/>
      <c r="AR834" s="382"/>
      <c r="AS834" s="382"/>
      <c r="AT834" s="382"/>
      <c r="AU834" s="396"/>
      <c r="AV834" s="89"/>
      <c r="AW834" s="89"/>
      <c r="AX834" s="89"/>
    </row>
    <row r="835" spans="1:50" ht="12.75" customHeight="1">
      <c r="A835" s="89"/>
      <c r="B835" s="89"/>
      <c r="C835" s="96"/>
      <c r="D835" s="190"/>
      <c r="E835" s="110"/>
      <c r="F835" s="111"/>
      <c r="G835" s="112"/>
      <c r="H835" s="113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108"/>
      <c r="AI835" s="108"/>
      <c r="AJ835" s="89"/>
      <c r="AK835" s="89"/>
      <c r="AL835" s="99"/>
      <c r="AM835" s="99"/>
      <c r="AN835" s="89"/>
      <c r="AO835" s="89"/>
      <c r="AP835" s="89"/>
      <c r="AQ835" s="99"/>
      <c r="AR835" s="382"/>
      <c r="AS835" s="382"/>
      <c r="AT835" s="382"/>
      <c r="AU835" s="396"/>
      <c r="AV835" s="89"/>
      <c r="AW835" s="89"/>
      <c r="AX835" s="89"/>
    </row>
    <row r="836" spans="1:50" ht="12.75" customHeight="1">
      <c r="A836" s="89"/>
      <c r="B836" s="89"/>
      <c r="C836" s="96"/>
      <c r="D836" s="190"/>
      <c r="E836" s="110"/>
      <c r="F836" s="111"/>
      <c r="G836" s="112"/>
      <c r="H836" s="113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108"/>
      <c r="AI836" s="108"/>
      <c r="AJ836" s="89"/>
      <c r="AK836" s="89"/>
      <c r="AL836" s="99"/>
      <c r="AM836" s="99"/>
      <c r="AN836" s="89"/>
      <c r="AO836" s="89"/>
      <c r="AP836" s="89"/>
      <c r="AQ836" s="99"/>
      <c r="AR836" s="382"/>
      <c r="AS836" s="382"/>
      <c r="AT836" s="382"/>
      <c r="AU836" s="396"/>
      <c r="AV836" s="89"/>
      <c r="AW836" s="89"/>
      <c r="AX836" s="89"/>
    </row>
    <row r="837" spans="1:50" ht="12.75" customHeight="1">
      <c r="A837" s="89"/>
      <c r="B837" s="89"/>
      <c r="C837" s="96"/>
      <c r="D837" s="190"/>
      <c r="E837" s="110"/>
      <c r="F837" s="111"/>
      <c r="G837" s="112"/>
      <c r="H837" s="113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108"/>
      <c r="AI837" s="108"/>
      <c r="AJ837" s="89"/>
      <c r="AK837" s="89"/>
      <c r="AL837" s="99"/>
      <c r="AM837" s="99"/>
      <c r="AN837" s="89"/>
      <c r="AO837" s="89"/>
      <c r="AP837" s="89"/>
      <c r="AQ837" s="99"/>
      <c r="AR837" s="382"/>
      <c r="AS837" s="382"/>
      <c r="AT837" s="382"/>
      <c r="AU837" s="396"/>
      <c r="AV837" s="89"/>
      <c r="AW837" s="89"/>
      <c r="AX837" s="89"/>
    </row>
    <row r="838" spans="1:50" ht="12.75" customHeight="1">
      <c r="A838" s="89"/>
      <c r="B838" s="89"/>
      <c r="C838" s="96"/>
      <c r="D838" s="190"/>
      <c r="E838" s="110"/>
      <c r="F838" s="111"/>
      <c r="G838" s="112"/>
      <c r="H838" s="113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108"/>
      <c r="AI838" s="108"/>
      <c r="AJ838" s="89"/>
      <c r="AK838" s="89"/>
      <c r="AL838" s="99"/>
      <c r="AM838" s="99"/>
      <c r="AN838" s="89"/>
      <c r="AO838" s="89"/>
      <c r="AP838" s="89"/>
      <c r="AQ838" s="99"/>
      <c r="AR838" s="382"/>
      <c r="AS838" s="382"/>
      <c r="AT838" s="382"/>
      <c r="AU838" s="396"/>
      <c r="AV838" s="89"/>
      <c r="AW838" s="89"/>
      <c r="AX838" s="89"/>
    </row>
    <row r="839" spans="1:50" ht="12.75" customHeight="1">
      <c r="A839" s="89"/>
      <c r="B839" s="89"/>
      <c r="C839" s="96"/>
      <c r="D839" s="190"/>
      <c r="E839" s="110"/>
      <c r="F839" s="111"/>
      <c r="G839" s="112"/>
      <c r="H839" s="113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108"/>
      <c r="AI839" s="108"/>
      <c r="AJ839" s="89"/>
      <c r="AK839" s="89"/>
      <c r="AL839" s="99"/>
      <c r="AM839" s="99"/>
      <c r="AN839" s="89"/>
      <c r="AO839" s="89"/>
      <c r="AP839" s="89"/>
      <c r="AQ839" s="99"/>
      <c r="AR839" s="382"/>
      <c r="AS839" s="382"/>
      <c r="AT839" s="382"/>
      <c r="AU839" s="396"/>
      <c r="AV839" s="89"/>
      <c r="AW839" s="89"/>
      <c r="AX839" s="89"/>
    </row>
    <row r="840" spans="1:50" ht="12.75" customHeight="1">
      <c r="A840" s="89"/>
      <c r="B840" s="89"/>
      <c r="C840" s="96"/>
      <c r="D840" s="190"/>
      <c r="E840" s="110"/>
      <c r="F840" s="111"/>
      <c r="G840" s="112"/>
      <c r="H840" s="113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108"/>
      <c r="AI840" s="108"/>
      <c r="AJ840" s="89"/>
      <c r="AK840" s="89"/>
      <c r="AL840" s="99"/>
      <c r="AM840" s="99"/>
      <c r="AN840" s="89"/>
      <c r="AO840" s="89"/>
      <c r="AP840" s="89"/>
      <c r="AQ840" s="99"/>
      <c r="AR840" s="382"/>
      <c r="AS840" s="382"/>
      <c r="AT840" s="382"/>
      <c r="AU840" s="396"/>
      <c r="AV840" s="89"/>
      <c r="AW840" s="89"/>
      <c r="AX840" s="89"/>
    </row>
    <row r="841" spans="1:50" ht="12.75" customHeight="1">
      <c r="A841" s="89"/>
      <c r="B841" s="89"/>
      <c r="C841" s="96"/>
      <c r="D841" s="190"/>
      <c r="E841" s="110"/>
      <c r="F841" s="111"/>
      <c r="G841" s="112"/>
      <c r="H841" s="113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108"/>
      <c r="AI841" s="108"/>
      <c r="AJ841" s="89"/>
      <c r="AK841" s="89"/>
      <c r="AL841" s="99"/>
      <c r="AM841" s="99"/>
      <c r="AN841" s="89"/>
      <c r="AO841" s="89"/>
      <c r="AP841" s="89"/>
      <c r="AQ841" s="99"/>
      <c r="AR841" s="382"/>
      <c r="AS841" s="382"/>
      <c r="AT841" s="382"/>
      <c r="AU841" s="396"/>
      <c r="AV841" s="89"/>
      <c r="AW841" s="89"/>
      <c r="AX841" s="89"/>
    </row>
    <row r="842" spans="1:50" ht="12.75" customHeight="1">
      <c r="A842" s="89"/>
      <c r="B842" s="89"/>
      <c r="C842" s="96"/>
      <c r="D842" s="190"/>
      <c r="E842" s="110"/>
      <c r="F842" s="111"/>
      <c r="G842" s="112"/>
      <c r="H842" s="113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108"/>
      <c r="AI842" s="108"/>
      <c r="AJ842" s="89"/>
      <c r="AK842" s="89"/>
      <c r="AL842" s="99"/>
      <c r="AM842" s="99"/>
      <c r="AN842" s="89"/>
      <c r="AO842" s="89"/>
      <c r="AP842" s="89"/>
      <c r="AQ842" s="99"/>
      <c r="AR842" s="382"/>
      <c r="AS842" s="382"/>
      <c r="AT842" s="382"/>
      <c r="AU842" s="396"/>
      <c r="AV842" s="89"/>
      <c r="AW842" s="89"/>
      <c r="AX842" s="89"/>
    </row>
    <row r="843" spans="1:50" ht="12.75" customHeight="1">
      <c r="A843" s="89"/>
      <c r="B843" s="89"/>
      <c r="C843" s="96"/>
      <c r="D843" s="190"/>
      <c r="E843" s="110"/>
      <c r="F843" s="111"/>
      <c r="G843" s="112"/>
      <c r="H843" s="113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108"/>
      <c r="AI843" s="108"/>
      <c r="AJ843" s="89"/>
      <c r="AK843" s="89"/>
      <c r="AL843" s="99"/>
      <c r="AM843" s="99"/>
      <c r="AN843" s="89"/>
      <c r="AO843" s="89"/>
      <c r="AP843" s="89"/>
      <c r="AQ843" s="99"/>
      <c r="AR843" s="382"/>
      <c r="AS843" s="382"/>
      <c r="AT843" s="382"/>
      <c r="AU843" s="396"/>
      <c r="AV843" s="89"/>
      <c r="AW843" s="89"/>
      <c r="AX843" s="89"/>
    </row>
    <row r="844" spans="1:50" ht="12.75" customHeight="1">
      <c r="A844" s="89"/>
      <c r="B844" s="89"/>
      <c r="C844" s="96"/>
      <c r="D844" s="190"/>
      <c r="E844" s="110"/>
      <c r="F844" s="111"/>
      <c r="G844" s="112"/>
      <c r="H844" s="113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108"/>
      <c r="AI844" s="108"/>
      <c r="AJ844" s="89"/>
      <c r="AK844" s="89"/>
      <c r="AL844" s="99"/>
      <c r="AM844" s="99"/>
      <c r="AN844" s="89"/>
      <c r="AO844" s="89"/>
      <c r="AP844" s="89"/>
      <c r="AQ844" s="99"/>
      <c r="AR844" s="382"/>
      <c r="AS844" s="382"/>
      <c r="AT844" s="382"/>
      <c r="AU844" s="396"/>
      <c r="AV844" s="89"/>
      <c r="AW844" s="89"/>
      <c r="AX844" s="89"/>
    </row>
    <row r="845" spans="1:50" ht="12.75" customHeight="1">
      <c r="A845" s="89"/>
      <c r="B845" s="89"/>
      <c r="C845" s="96"/>
      <c r="D845" s="190"/>
      <c r="E845" s="110"/>
      <c r="F845" s="111"/>
      <c r="G845" s="112"/>
      <c r="H845" s="113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108"/>
      <c r="AI845" s="108"/>
      <c r="AJ845" s="89"/>
      <c r="AK845" s="89"/>
      <c r="AL845" s="99"/>
      <c r="AM845" s="99"/>
      <c r="AN845" s="89"/>
      <c r="AO845" s="89"/>
      <c r="AP845" s="89"/>
      <c r="AQ845" s="99"/>
      <c r="AR845" s="382"/>
      <c r="AS845" s="382"/>
      <c r="AT845" s="382"/>
      <c r="AU845" s="396"/>
      <c r="AV845" s="89"/>
      <c r="AW845" s="89"/>
      <c r="AX845" s="89"/>
    </row>
    <row r="846" spans="1:50" ht="12.75" customHeight="1">
      <c r="A846" s="89"/>
      <c r="B846" s="89"/>
      <c r="C846" s="96"/>
      <c r="D846" s="190"/>
      <c r="E846" s="110"/>
      <c r="F846" s="111"/>
      <c r="G846" s="112"/>
      <c r="H846" s="113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108"/>
      <c r="AI846" s="108"/>
      <c r="AJ846" s="89"/>
      <c r="AK846" s="89"/>
      <c r="AL846" s="99"/>
      <c r="AM846" s="99"/>
      <c r="AN846" s="89"/>
      <c r="AO846" s="89"/>
      <c r="AP846" s="89"/>
      <c r="AQ846" s="99"/>
      <c r="AR846" s="382"/>
      <c r="AS846" s="382"/>
      <c r="AT846" s="382"/>
      <c r="AU846" s="396"/>
      <c r="AV846" s="89"/>
      <c r="AW846" s="89"/>
      <c r="AX846" s="89"/>
    </row>
    <row r="847" spans="1:50" ht="12.75" customHeight="1">
      <c r="A847" s="89"/>
      <c r="B847" s="89"/>
      <c r="C847" s="96"/>
      <c r="D847" s="190"/>
      <c r="E847" s="110"/>
      <c r="F847" s="111"/>
      <c r="G847" s="112"/>
      <c r="H847" s="113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108"/>
      <c r="AI847" s="108"/>
      <c r="AJ847" s="89"/>
      <c r="AK847" s="89"/>
      <c r="AL847" s="99"/>
      <c r="AM847" s="99"/>
      <c r="AN847" s="89"/>
      <c r="AO847" s="89"/>
      <c r="AP847" s="89"/>
      <c r="AQ847" s="99"/>
      <c r="AR847" s="382"/>
      <c r="AS847" s="382"/>
      <c r="AT847" s="382"/>
      <c r="AU847" s="396"/>
      <c r="AV847" s="89"/>
      <c r="AW847" s="89"/>
      <c r="AX847" s="89"/>
    </row>
    <row r="848" spans="1:50" ht="12.75" customHeight="1">
      <c r="A848" s="89"/>
      <c r="B848" s="89"/>
      <c r="C848" s="96"/>
      <c r="D848" s="190"/>
      <c r="E848" s="110"/>
      <c r="F848" s="111"/>
      <c r="G848" s="112"/>
      <c r="H848" s="113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108"/>
      <c r="AI848" s="108"/>
      <c r="AJ848" s="89"/>
      <c r="AK848" s="89"/>
      <c r="AL848" s="99"/>
      <c r="AM848" s="99"/>
      <c r="AN848" s="89"/>
      <c r="AO848" s="89"/>
      <c r="AP848" s="89"/>
      <c r="AQ848" s="99"/>
      <c r="AR848" s="382"/>
      <c r="AS848" s="382"/>
      <c r="AT848" s="382"/>
      <c r="AU848" s="396"/>
      <c r="AV848" s="89"/>
      <c r="AW848" s="89"/>
      <c r="AX848" s="89"/>
    </row>
    <row r="849" spans="1:50" ht="12.75" customHeight="1">
      <c r="A849" s="89"/>
      <c r="B849" s="89"/>
      <c r="C849" s="96"/>
      <c r="D849" s="190"/>
      <c r="E849" s="110"/>
      <c r="F849" s="111"/>
      <c r="G849" s="112"/>
      <c r="H849" s="113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108"/>
      <c r="AI849" s="108"/>
      <c r="AJ849" s="89"/>
      <c r="AK849" s="89"/>
      <c r="AL849" s="99"/>
      <c r="AM849" s="99"/>
      <c r="AN849" s="89"/>
      <c r="AO849" s="89"/>
      <c r="AP849" s="89"/>
      <c r="AQ849" s="99"/>
      <c r="AR849" s="382"/>
      <c r="AS849" s="382"/>
      <c r="AT849" s="382"/>
      <c r="AU849" s="396"/>
      <c r="AV849" s="89"/>
      <c r="AW849" s="89"/>
      <c r="AX849" s="89"/>
    </row>
    <row r="850" spans="1:50" ht="12.75" customHeight="1">
      <c r="A850" s="89"/>
      <c r="B850" s="89"/>
      <c r="C850" s="96"/>
      <c r="D850" s="190"/>
      <c r="E850" s="110"/>
      <c r="F850" s="111"/>
      <c r="G850" s="112"/>
      <c r="H850" s="113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108"/>
      <c r="AI850" s="108"/>
      <c r="AJ850" s="89"/>
      <c r="AK850" s="89"/>
      <c r="AL850" s="99"/>
      <c r="AM850" s="99"/>
      <c r="AN850" s="89"/>
      <c r="AO850" s="89"/>
      <c r="AP850" s="89"/>
      <c r="AQ850" s="99"/>
      <c r="AR850" s="382"/>
      <c r="AS850" s="382"/>
      <c r="AT850" s="382"/>
      <c r="AU850" s="396"/>
      <c r="AV850" s="89"/>
      <c r="AW850" s="89"/>
      <c r="AX850" s="89"/>
    </row>
    <row r="851" spans="1:50" ht="12.75" customHeight="1">
      <c r="A851" s="89"/>
      <c r="B851" s="89"/>
      <c r="C851" s="96"/>
      <c r="D851" s="190"/>
      <c r="E851" s="110"/>
      <c r="F851" s="111"/>
      <c r="G851" s="112"/>
      <c r="H851" s="113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108"/>
      <c r="AI851" s="108"/>
      <c r="AJ851" s="89"/>
      <c r="AK851" s="89"/>
      <c r="AL851" s="99"/>
      <c r="AM851" s="99"/>
      <c r="AN851" s="89"/>
      <c r="AO851" s="89"/>
      <c r="AP851" s="89"/>
      <c r="AQ851" s="99"/>
      <c r="AR851" s="382"/>
      <c r="AS851" s="382"/>
      <c r="AT851" s="382"/>
      <c r="AU851" s="396"/>
      <c r="AV851" s="89"/>
      <c r="AW851" s="89"/>
      <c r="AX851" s="89"/>
    </row>
    <row r="852" spans="1:50" ht="12.75" customHeight="1">
      <c r="A852" s="89"/>
      <c r="B852" s="89"/>
      <c r="C852" s="96"/>
      <c r="D852" s="190"/>
      <c r="E852" s="110"/>
      <c r="F852" s="111"/>
      <c r="G852" s="112"/>
      <c r="H852" s="113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108"/>
      <c r="AI852" s="108"/>
      <c r="AJ852" s="89"/>
      <c r="AK852" s="89"/>
      <c r="AL852" s="99"/>
      <c r="AM852" s="99"/>
      <c r="AN852" s="89"/>
      <c r="AO852" s="89"/>
      <c r="AP852" s="89"/>
      <c r="AQ852" s="99"/>
      <c r="AR852" s="382"/>
      <c r="AS852" s="382"/>
      <c r="AT852" s="382"/>
      <c r="AU852" s="396"/>
      <c r="AV852" s="89"/>
      <c r="AW852" s="89"/>
      <c r="AX852" s="89"/>
    </row>
    <row r="853" spans="1:50" ht="12.75" customHeight="1">
      <c r="A853" s="89"/>
      <c r="B853" s="89"/>
      <c r="C853" s="96"/>
      <c r="D853" s="190"/>
      <c r="E853" s="110"/>
      <c r="F853" s="111"/>
      <c r="G853" s="112"/>
      <c r="H853" s="113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108"/>
      <c r="AI853" s="108"/>
      <c r="AJ853" s="89"/>
      <c r="AK853" s="89"/>
      <c r="AL853" s="99"/>
      <c r="AM853" s="99"/>
      <c r="AN853" s="89"/>
      <c r="AO853" s="89"/>
      <c r="AP853" s="89"/>
      <c r="AQ853" s="99"/>
      <c r="AR853" s="382"/>
      <c r="AS853" s="382"/>
      <c r="AT853" s="382"/>
      <c r="AU853" s="396"/>
      <c r="AV853" s="89"/>
      <c r="AW853" s="89"/>
      <c r="AX853" s="89"/>
    </row>
    <row r="854" spans="1:50" ht="12.75" customHeight="1">
      <c r="A854" s="89"/>
      <c r="B854" s="89"/>
      <c r="C854" s="96"/>
      <c r="D854" s="190"/>
      <c r="E854" s="110"/>
      <c r="F854" s="111"/>
      <c r="G854" s="112"/>
      <c r="H854" s="113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108"/>
      <c r="AI854" s="108"/>
      <c r="AJ854" s="89"/>
      <c r="AK854" s="89"/>
      <c r="AL854" s="99"/>
      <c r="AM854" s="99"/>
      <c r="AN854" s="89"/>
      <c r="AO854" s="89"/>
      <c r="AP854" s="89"/>
      <c r="AQ854" s="99"/>
      <c r="AR854" s="382"/>
      <c r="AS854" s="382"/>
      <c r="AT854" s="382"/>
      <c r="AU854" s="396"/>
      <c r="AV854" s="89"/>
      <c r="AW854" s="89"/>
      <c r="AX854" s="89"/>
    </row>
    <row r="855" spans="1:50" ht="12.75" customHeight="1">
      <c r="A855" s="89"/>
      <c r="B855" s="89"/>
      <c r="C855" s="96"/>
      <c r="D855" s="190"/>
      <c r="E855" s="110"/>
      <c r="F855" s="111"/>
      <c r="G855" s="112"/>
      <c r="H855" s="113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108"/>
      <c r="AI855" s="108"/>
      <c r="AJ855" s="89"/>
      <c r="AK855" s="89"/>
      <c r="AL855" s="99"/>
      <c r="AM855" s="99"/>
      <c r="AN855" s="89"/>
      <c r="AO855" s="89"/>
      <c r="AP855" s="89"/>
      <c r="AQ855" s="99"/>
      <c r="AR855" s="382"/>
      <c r="AS855" s="382"/>
      <c r="AT855" s="382"/>
      <c r="AU855" s="396"/>
      <c r="AV855" s="89"/>
      <c r="AW855" s="89"/>
      <c r="AX855" s="89"/>
    </row>
    <row r="856" spans="1:50" ht="12.75" customHeight="1">
      <c r="A856" s="89"/>
      <c r="B856" s="89"/>
      <c r="C856" s="96"/>
      <c r="D856" s="190"/>
      <c r="E856" s="110"/>
      <c r="F856" s="111"/>
      <c r="G856" s="112"/>
      <c r="H856" s="113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108"/>
      <c r="AI856" s="108"/>
      <c r="AJ856" s="89"/>
      <c r="AK856" s="89"/>
      <c r="AL856" s="99"/>
      <c r="AM856" s="99"/>
      <c r="AN856" s="89"/>
      <c r="AO856" s="89"/>
      <c r="AP856" s="89"/>
      <c r="AQ856" s="99"/>
      <c r="AR856" s="382"/>
      <c r="AS856" s="382"/>
      <c r="AT856" s="382"/>
      <c r="AU856" s="396"/>
      <c r="AV856" s="89"/>
      <c r="AW856" s="89"/>
      <c r="AX856" s="89"/>
    </row>
    <row r="857" spans="1:50" ht="12.75" customHeight="1">
      <c r="A857" s="89"/>
      <c r="B857" s="89"/>
      <c r="C857" s="96"/>
      <c r="D857" s="190"/>
      <c r="E857" s="110"/>
      <c r="F857" s="111"/>
      <c r="G857" s="112"/>
      <c r="H857" s="113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108"/>
      <c r="AI857" s="108"/>
      <c r="AJ857" s="89"/>
      <c r="AK857" s="89"/>
      <c r="AL857" s="99"/>
      <c r="AM857" s="99"/>
      <c r="AN857" s="89"/>
      <c r="AO857" s="89"/>
      <c r="AP857" s="89"/>
      <c r="AQ857" s="99"/>
      <c r="AR857" s="382"/>
      <c r="AS857" s="382"/>
      <c r="AT857" s="382"/>
      <c r="AU857" s="396"/>
      <c r="AV857" s="89"/>
      <c r="AW857" s="89"/>
      <c r="AX857" s="89"/>
    </row>
    <row r="858" spans="1:50" ht="12.75" customHeight="1">
      <c r="A858" s="89"/>
      <c r="B858" s="89"/>
      <c r="C858" s="96"/>
      <c r="D858" s="190"/>
      <c r="E858" s="110"/>
      <c r="F858" s="111"/>
      <c r="G858" s="112"/>
      <c r="H858" s="113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108"/>
      <c r="AI858" s="108"/>
      <c r="AJ858" s="89"/>
      <c r="AK858" s="89"/>
      <c r="AL858" s="99"/>
      <c r="AM858" s="99"/>
      <c r="AN858" s="89"/>
      <c r="AO858" s="89"/>
      <c r="AP858" s="89"/>
      <c r="AQ858" s="99"/>
      <c r="AR858" s="382"/>
      <c r="AS858" s="382"/>
      <c r="AT858" s="382"/>
      <c r="AU858" s="396"/>
      <c r="AV858" s="89"/>
      <c r="AW858" s="89"/>
      <c r="AX858" s="89"/>
    </row>
    <row r="859" spans="1:50" ht="12.75" customHeight="1">
      <c r="A859" s="89"/>
      <c r="B859" s="89"/>
      <c r="C859" s="96"/>
      <c r="D859" s="190"/>
      <c r="E859" s="110"/>
      <c r="F859" s="111"/>
      <c r="G859" s="112"/>
      <c r="H859" s="113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108"/>
      <c r="AI859" s="108"/>
      <c r="AJ859" s="89"/>
      <c r="AK859" s="89"/>
      <c r="AL859" s="99"/>
      <c r="AM859" s="99"/>
      <c r="AN859" s="89"/>
      <c r="AO859" s="89"/>
      <c r="AP859" s="89"/>
      <c r="AQ859" s="99"/>
      <c r="AR859" s="382"/>
      <c r="AS859" s="382"/>
      <c r="AT859" s="382"/>
      <c r="AU859" s="396"/>
      <c r="AV859" s="89"/>
      <c r="AW859" s="89"/>
      <c r="AX859" s="89"/>
    </row>
    <row r="860" spans="1:50" ht="12.75" customHeight="1">
      <c r="A860" s="89"/>
      <c r="B860" s="89"/>
      <c r="C860" s="96"/>
      <c r="D860" s="190"/>
      <c r="E860" s="110"/>
      <c r="F860" s="111"/>
      <c r="G860" s="112"/>
      <c r="H860" s="113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108"/>
      <c r="AI860" s="108"/>
      <c r="AJ860" s="89"/>
      <c r="AK860" s="89"/>
      <c r="AL860" s="99"/>
      <c r="AM860" s="99"/>
      <c r="AN860" s="89"/>
      <c r="AO860" s="89"/>
      <c r="AP860" s="89"/>
      <c r="AQ860" s="99"/>
      <c r="AR860" s="382"/>
      <c r="AS860" s="382"/>
      <c r="AT860" s="382"/>
      <c r="AU860" s="396"/>
      <c r="AV860" s="89"/>
      <c r="AW860" s="89"/>
      <c r="AX860" s="89"/>
    </row>
    <row r="861" spans="1:50" ht="12.75" customHeight="1">
      <c r="A861" s="89"/>
      <c r="B861" s="89"/>
      <c r="C861" s="96"/>
      <c r="D861" s="190"/>
      <c r="E861" s="110"/>
      <c r="F861" s="111"/>
      <c r="G861" s="112"/>
      <c r="H861" s="113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108"/>
      <c r="AI861" s="108"/>
      <c r="AJ861" s="89"/>
      <c r="AK861" s="89"/>
      <c r="AL861" s="99"/>
      <c r="AM861" s="99"/>
      <c r="AN861" s="89"/>
      <c r="AO861" s="89"/>
      <c r="AP861" s="89"/>
      <c r="AQ861" s="99"/>
      <c r="AR861" s="382"/>
      <c r="AS861" s="382"/>
      <c r="AT861" s="382"/>
      <c r="AU861" s="396"/>
      <c r="AV861" s="89"/>
      <c r="AW861" s="89"/>
      <c r="AX861" s="89"/>
    </row>
    <row r="862" spans="1:50" ht="12.75" customHeight="1">
      <c r="A862" s="89"/>
      <c r="B862" s="89"/>
      <c r="C862" s="96"/>
      <c r="D862" s="190"/>
      <c r="E862" s="110"/>
      <c r="F862" s="111"/>
      <c r="G862" s="112"/>
      <c r="H862" s="113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108"/>
      <c r="AI862" s="108"/>
      <c r="AJ862" s="89"/>
      <c r="AK862" s="89"/>
      <c r="AL862" s="99"/>
      <c r="AM862" s="99"/>
      <c r="AN862" s="89"/>
      <c r="AO862" s="89"/>
      <c r="AP862" s="89"/>
      <c r="AQ862" s="99"/>
      <c r="AR862" s="382"/>
      <c r="AS862" s="382"/>
      <c r="AT862" s="382"/>
      <c r="AU862" s="396"/>
      <c r="AV862" s="89"/>
      <c r="AW862" s="89"/>
      <c r="AX862" s="89"/>
    </row>
    <row r="863" spans="1:50" ht="12.75" customHeight="1">
      <c r="A863" s="89"/>
      <c r="B863" s="89"/>
      <c r="C863" s="96"/>
      <c r="D863" s="190"/>
      <c r="E863" s="110"/>
      <c r="F863" s="111"/>
      <c r="G863" s="112"/>
      <c r="H863" s="113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108"/>
      <c r="AI863" s="108"/>
      <c r="AJ863" s="89"/>
      <c r="AK863" s="89"/>
      <c r="AL863" s="99"/>
      <c r="AM863" s="99"/>
      <c r="AN863" s="89"/>
      <c r="AO863" s="89"/>
      <c r="AP863" s="89"/>
      <c r="AQ863" s="99"/>
      <c r="AR863" s="382"/>
      <c r="AS863" s="382"/>
      <c r="AT863" s="382"/>
      <c r="AU863" s="396"/>
      <c r="AV863" s="89"/>
      <c r="AW863" s="89"/>
      <c r="AX863" s="89"/>
    </row>
    <row r="864" spans="1:50" ht="12.75" customHeight="1">
      <c r="A864" s="89"/>
      <c r="B864" s="89"/>
      <c r="C864" s="96"/>
      <c r="D864" s="190"/>
      <c r="E864" s="110"/>
      <c r="F864" s="111"/>
      <c r="G864" s="112"/>
      <c r="H864" s="113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108"/>
      <c r="AI864" s="108"/>
      <c r="AJ864" s="89"/>
      <c r="AK864" s="89"/>
      <c r="AL864" s="99"/>
      <c r="AM864" s="99"/>
      <c r="AN864" s="89"/>
      <c r="AO864" s="89"/>
      <c r="AP864" s="89"/>
      <c r="AQ864" s="99"/>
      <c r="AR864" s="382"/>
      <c r="AS864" s="382"/>
      <c r="AT864" s="382"/>
      <c r="AU864" s="396"/>
      <c r="AV864" s="89"/>
      <c r="AW864" s="89"/>
      <c r="AX864" s="89"/>
    </row>
    <row r="865" spans="1:50" ht="12.75" customHeight="1">
      <c r="A865" s="89"/>
      <c r="B865" s="89"/>
      <c r="C865" s="96"/>
      <c r="D865" s="190"/>
      <c r="E865" s="110"/>
      <c r="F865" s="111"/>
      <c r="G865" s="112"/>
      <c r="H865" s="113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108"/>
      <c r="AI865" s="108"/>
      <c r="AJ865" s="89"/>
      <c r="AK865" s="89"/>
      <c r="AL865" s="99"/>
      <c r="AM865" s="99"/>
      <c r="AN865" s="89"/>
      <c r="AO865" s="89"/>
      <c r="AP865" s="89"/>
      <c r="AQ865" s="99"/>
      <c r="AR865" s="382"/>
      <c r="AS865" s="382"/>
      <c r="AT865" s="382"/>
      <c r="AU865" s="396"/>
      <c r="AV865" s="89"/>
      <c r="AW865" s="89"/>
      <c r="AX865" s="89"/>
    </row>
    <row r="866" spans="1:50" ht="12.75" customHeight="1">
      <c r="A866" s="89"/>
      <c r="B866" s="89"/>
      <c r="C866" s="96"/>
      <c r="D866" s="190"/>
      <c r="E866" s="110"/>
      <c r="F866" s="111"/>
      <c r="G866" s="112"/>
      <c r="H866" s="113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108"/>
      <c r="AI866" s="108"/>
      <c r="AJ866" s="89"/>
      <c r="AK866" s="89"/>
      <c r="AL866" s="99"/>
      <c r="AM866" s="99"/>
      <c r="AN866" s="89"/>
      <c r="AO866" s="89"/>
      <c r="AP866" s="89"/>
      <c r="AQ866" s="99"/>
      <c r="AR866" s="382"/>
      <c r="AS866" s="382"/>
      <c r="AT866" s="382"/>
      <c r="AU866" s="396"/>
      <c r="AV866" s="89"/>
      <c r="AW866" s="89"/>
      <c r="AX866" s="89"/>
    </row>
    <row r="867" spans="1:50" ht="12.75" customHeight="1">
      <c r="A867" s="89"/>
      <c r="B867" s="89"/>
      <c r="C867" s="96"/>
      <c r="D867" s="190"/>
      <c r="E867" s="110"/>
      <c r="F867" s="111"/>
      <c r="G867" s="112"/>
      <c r="H867" s="113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108"/>
      <c r="AI867" s="108"/>
      <c r="AJ867" s="89"/>
      <c r="AK867" s="89"/>
      <c r="AL867" s="99"/>
      <c r="AM867" s="99"/>
      <c r="AN867" s="89"/>
      <c r="AO867" s="89"/>
      <c r="AP867" s="89"/>
      <c r="AQ867" s="99"/>
      <c r="AR867" s="382"/>
      <c r="AS867" s="382"/>
      <c r="AT867" s="382"/>
      <c r="AU867" s="396"/>
      <c r="AV867" s="89"/>
      <c r="AW867" s="89"/>
      <c r="AX867" s="89"/>
    </row>
    <row r="868" spans="1:50" ht="12.75" customHeight="1">
      <c r="A868" s="89"/>
      <c r="B868" s="89"/>
      <c r="C868" s="96"/>
      <c r="D868" s="190"/>
      <c r="E868" s="110"/>
      <c r="F868" s="111"/>
      <c r="G868" s="112"/>
      <c r="H868" s="113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108"/>
      <c r="AI868" s="108"/>
      <c r="AJ868" s="89"/>
      <c r="AK868" s="89"/>
      <c r="AL868" s="99"/>
      <c r="AM868" s="99"/>
      <c r="AN868" s="89"/>
      <c r="AO868" s="89"/>
      <c r="AP868" s="89"/>
      <c r="AQ868" s="99"/>
      <c r="AR868" s="382"/>
      <c r="AS868" s="382"/>
      <c r="AT868" s="382"/>
      <c r="AU868" s="396"/>
      <c r="AV868" s="89"/>
      <c r="AW868" s="89"/>
      <c r="AX868" s="89"/>
    </row>
    <row r="869" spans="1:50" ht="12.75" customHeight="1">
      <c r="A869" s="89"/>
      <c r="B869" s="89"/>
      <c r="C869" s="96"/>
      <c r="D869" s="190"/>
      <c r="E869" s="110"/>
      <c r="F869" s="111"/>
      <c r="G869" s="112"/>
      <c r="H869" s="113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108"/>
      <c r="AI869" s="108"/>
      <c r="AJ869" s="89"/>
      <c r="AK869" s="89"/>
      <c r="AL869" s="99"/>
      <c r="AM869" s="99"/>
      <c r="AN869" s="89"/>
      <c r="AO869" s="89"/>
      <c r="AP869" s="89"/>
      <c r="AQ869" s="99"/>
      <c r="AR869" s="382"/>
      <c r="AS869" s="382"/>
      <c r="AT869" s="382"/>
      <c r="AU869" s="396"/>
      <c r="AV869" s="89"/>
      <c r="AW869" s="89"/>
      <c r="AX869" s="89"/>
    </row>
    <row r="870" spans="1:50" ht="12.75" customHeight="1">
      <c r="A870" s="89"/>
      <c r="B870" s="89"/>
      <c r="C870" s="96"/>
      <c r="D870" s="190"/>
      <c r="E870" s="110"/>
      <c r="F870" s="111"/>
      <c r="G870" s="112"/>
      <c r="H870" s="113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108"/>
      <c r="AI870" s="108"/>
      <c r="AJ870" s="89"/>
      <c r="AK870" s="89"/>
      <c r="AL870" s="99"/>
      <c r="AM870" s="99"/>
      <c r="AN870" s="89"/>
      <c r="AO870" s="89"/>
      <c r="AP870" s="89"/>
      <c r="AQ870" s="99"/>
      <c r="AR870" s="382"/>
      <c r="AS870" s="382"/>
      <c r="AT870" s="382"/>
      <c r="AU870" s="396"/>
      <c r="AV870" s="89"/>
      <c r="AW870" s="89"/>
      <c r="AX870" s="89"/>
    </row>
    <row r="871" spans="1:50" ht="12.75" customHeight="1">
      <c r="A871" s="89"/>
      <c r="B871" s="89"/>
      <c r="C871" s="96"/>
      <c r="D871" s="190"/>
      <c r="E871" s="110"/>
      <c r="F871" s="111"/>
      <c r="G871" s="112"/>
      <c r="H871" s="113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108"/>
      <c r="AI871" s="108"/>
      <c r="AJ871" s="89"/>
      <c r="AK871" s="89"/>
      <c r="AL871" s="99"/>
      <c r="AM871" s="99"/>
      <c r="AN871" s="89"/>
      <c r="AO871" s="89"/>
      <c r="AP871" s="89"/>
      <c r="AQ871" s="99"/>
      <c r="AR871" s="382"/>
      <c r="AS871" s="382"/>
      <c r="AT871" s="382"/>
      <c r="AU871" s="396"/>
      <c r="AV871" s="89"/>
      <c r="AW871" s="89"/>
      <c r="AX871" s="89"/>
    </row>
    <row r="872" spans="1:50" ht="12.75" customHeight="1">
      <c r="A872" s="89"/>
      <c r="B872" s="89"/>
      <c r="C872" s="96"/>
      <c r="D872" s="190"/>
      <c r="E872" s="110"/>
      <c r="F872" s="111"/>
      <c r="G872" s="112"/>
      <c r="H872" s="113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108"/>
      <c r="AI872" s="108"/>
      <c r="AJ872" s="89"/>
      <c r="AK872" s="89"/>
      <c r="AL872" s="99"/>
      <c r="AM872" s="99"/>
      <c r="AN872" s="89"/>
      <c r="AO872" s="89"/>
      <c r="AP872" s="89"/>
      <c r="AQ872" s="99"/>
      <c r="AR872" s="382"/>
      <c r="AS872" s="382"/>
      <c r="AT872" s="382"/>
      <c r="AU872" s="396"/>
      <c r="AV872" s="89"/>
      <c r="AW872" s="89"/>
      <c r="AX872" s="89"/>
    </row>
    <row r="873" spans="1:50" ht="12.75" customHeight="1">
      <c r="A873" s="89"/>
      <c r="B873" s="89"/>
      <c r="C873" s="96"/>
      <c r="D873" s="190"/>
      <c r="E873" s="110"/>
      <c r="F873" s="111"/>
      <c r="G873" s="112"/>
      <c r="H873" s="113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108"/>
      <c r="AI873" s="108"/>
      <c r="AJ873" s="89"/>
      <c r="AK873" s="89"/>
      <c r="AL873" s="99"/>
      <c r="AM873" s="99"/>
      <c r="AN873" s="89"/>
      <c r="AO873" s="89"/>
      <c r="AP873" s="89"/>
      <c r="AQ873" s="99"/>
      <c r="AR873" s="382"/>
      <c r="AS873" s="382"/>
      <c r="AT873" s="382"/>
      <c r="AU873" s="396"/>
      <c r="AV873" s="89"/>
      <c r="AW873" s="89"/>
      <c r="AX873" s="89"/>
    </row>
    <row r="874" spans="1:50" ht="12.75" customHeight="1">
      <c r="A874" s="89"/>
      <c r="B874" s="89"/>
      <c r="C874" s="96"/>
      <c r="D874" s="190"/>
      <c r="E874" s="110"/>
      <c r="F874" s="111"/>
      <c r="G874" s="112"/>
      <c r="H874" s="113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108"/>
      <c r="AI874" s="108"/>
      <c r="AJ874" s="89"/>
      <c r="AK874" s="89"/>
      <c r="AL874" s="99"/>
      <c r="AM874" s="99"/>
      <c r="AN874" s="89"/>
      <c r="AO874" s="89"/>
      <c r="AP874" s="89"/>
      <c r="AQ874" s="99"/>
      <c r="AR874" s="382"/>
      <c r="AS874" s="382"/>
      <c r="AT874" s="382"/>
      <c r="AU874" s="396"/>
      <c r="AV874" s="89"/>
      <c r="AW874" s="89"/>
      <c r="AX874" s="89"/>
    </row>
    <row r="875" spans="1:50" ht="12.75" customHeight="1">
      <c r="A875" s="89"/>
      <c r="B875" s="89"/>
      <c r="C875" s="96"/>
      <c r="D875" s="190"/>
      <c r="E875" s="110"/>
      <c r="F875" s="111"/>
      <c r="G875" s="112"/>
      <c r="H875" s="113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108"/>
      <c r="AI875" s="108"/>
      <c r="AJ875" s="89"/>
      <c r="AK875" s="89"/>
      <c r="AL875" s="99"/>
      <c r="AM875" s="99"/>
      <c r="AN875" s="89"/>
      <c r="AO875" s="89"/>
      <c r="AP875" s="89"/>
      <c r="AQ875" s="99"/>
      <c r="AR875" s="382"/>
      <c r="AS875" s="382"/>
      <c r="AT875" s="382"/>
      <c r="AU875" s="396"/>
      <c r="AV875" s="89"/>
      <c r="AW875" s="89"/>
      <c r="AX875" s="89"/>
    </row>
    <row r="876" spans="1:50" ht="12.75" customHeight="1">
      <c r="A876" s="89"/>
      <c r="B876" s="89"/>
      <c r="C876" s="96"/>
      <c r="D876" s="190"/>
      <c r="E876" s="110"/>
      <c r="F876" s="111"/>
      <c r="G876" s="112"/>
      <c r="H876" s="113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108"/>
      <c r="AI876" s="108"/>
      <c r="AJ876" s="89"/>
      <c r="AK876" s="89"/>
      <c r="AL876" s="99"/>
      <c r="AM876" s="99"/>
      <c r="AN876" s="89"/>
      <c r="AO876" s="89"/>
      <c r="AP876" s="89"/>
      <c r="AQ876" s="99"/>
      <c r="AR876" s="382"/>
      <c r="AS876" s="382"/>
      <c r="AT876" s="382"/>
      <c r="AU876" s="396"/>
      <c r="AV876" s="89"/>
      <c r="AW876" s="89"/>
      <c r="AX876" s="89"/>
    </row>
    <row r="877" spans="1:50" ht="12.75" customHeight="1">
      <c r="A877" s="89"/>
      <c r="B877" s="89"/>
      <c r="C877" s="96"/>
      <c r="D877" s="190"/>
      <c r="E877" s="110"/>
      <c r="F877" s="111"/>
      <c r="G877" s="112"/>
      <c r="H877" s="113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108"/>
      <c r="AI877" s="108"/>
      <c r="AJ877" s="89"/>
      <c r="AK877" s="89"/>
      <c r="AL877" s="99"/>
      <c r="AM877" s="99"/>
      <c r="AN877" s="89"/>
      <c r="AO877" s="89"/>
      <c r="AP877" s="89"/>
      <c r="AQ877" s="99"/>
      <c r="AR877" s="382"/>
      <c r="AS877" s="382"/>
      <c r="AT877" s="382"/>
      <c r="AU877" s="396"/>
      <c r="AV877" s="89"/>
      <c r="AW877" s="89"/>
      <c r="AX877" s="89"/>
    </row>
    <row r="878" spans="1:50" ht="12.75" customHeight="1">
      <c r="A878" s="89"/>
      <c r="B878" s="89"/>
      <c r="C878" s="96"/>
      <c r="D878" s="190"/>
      <c r="E878" s="110"/>
      <c r="F878" s="111"/>
      <c r="G878" s="112"/>
      <c r="H878" s="113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108"/>
      <c r="AI878" s="108"/>
      <c r="AJ878" s="89"/>
      <c r="AK878" s="89"/>
      <c r="AL878" s="99"/>
      <c r="AM878" s="99"/>
      <c r="AN878" s="89"/>
      <c r="AO878" s="89"/>
      <c r="AP878" s="89"/>
      <c r="AQ878" s="99"/>
      <c r="AR878" s="382"/>
      <c r="AS878" s="382"/>
      <c r="AT878" s="382"/>
      <c r="AU878" s="396"/>
      <c r="AV878" s="89"/>
      <c r="AW878" s="89"/>
      <c r="AX878" s="89"/>
    </row>
    <row r="879" spans="1:50" ht="12.75" customHeight="1">
      <c r="A879" s="89"/>
      <c r="B879" s="89"/>
      <c r="C879" s="96"/>
      <c r="D879" s="190"/>
      <c r="E879" s="110"/>
      <c r="F879" s="111"/>
      <c r="G879" s="112"/>
      <c r="H879" s="113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108"/>
      <c r="AI879" s="108"/>
      <c r="AJ879" s="89"/>
      <c r="AK879" s="89"/>
      <c r="AL879" s="99"/>
      <c r="AM879" s="99"/>
      <c r="AN879" s="89"/>
      <c r="AO879" s="89"/>
      <c r="AP879" s="89"/>
      <c r="AQ879" s="99"/>
      <c r="AR879" s="382"/>
      <c r="AS879" s="382"/>
      <c r="AT879" s="382"/>
      <c r="AU879" s="396"/>
      <c r="AV879" s="89"/>
      <c r="AW879" s="89"/>
      <c r="AX879" s="89"/>
    </row>
    <row r="880" spans="1:50" ht="12.75" customHeight="1">
      <c r="A880" s="89"/>
      <c r="B880" s="89"/>
      <c r="C880" s="96"/>
      <c r="D880" s="190"/>
      <c r="E880" s="110"/>
      <c r="F880" s="111"/>
      <c r="G880" s="112"/>
      <c r="H880" s="113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108"/>
      <c r="AI880" s="108"/>
      <c r="AJ880" s="89"/>
      <c r="AK880" s="89"/>
      <c r="AL880" s="99"/>
      <c r="AM880" s="99"/>
      <c r="AN880" s="89"/>
      <c r="AO880" s="89"/>
      <c r="AP880" s="89"/>
      <c r="AQ880" s="99"/>
      <c r="AR880" s="382"/>
      <c r="AS880" s="382"/>
      <c r="AT880" s="382"/>
      <c r="AU880" s="396"/>
      <c r="AV880" s="89"/>
      <c r="AW880" s="89"/>
      <c r="AX880" s="89"/>
    </row>
    <row r="881" spans="1:50" ht="12.75" customHeight="1">
      <c r="A881" s="89"/>
      <c r="B881" s="89"/>
      <c r="C881" s="96"/>
      <c r="D881" s="190"/>
      <c r="E881" s="110"/>
      <c r="F881" s="111"/>
      <c r="G881" s="112"/>
      <c r="H881" s="113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108"/>
      <c r="AI881" s="108"/>
      <c r="AJ881" s="89"/>
      <c r="AK881" s="89"/>
      <c r="AL881" s="99"/>
      <c r="AM881" s="99"/>
      <c r="AN881" s="89"/>
      <c r="AO881" s="89"/>
      <c r="AP881" s="89"/>
      <c r="AQ881" s="99"/>
      <c r="AR881" s="382"/>
      <c r="AS881" s="382"/>
      <c r="AT881" s="382"/>
      <c r="AU881" s="396"/>
      <c r="AV881" s="89"/>
      <c r="AW881" s="89"/>
      <c r="AX881" s="89"/>
    </row>
    <row r="882" spans="1:50" ht="12.75" customHeight="1">
      <c r="A882" s="89"/>
      <c r="B882" s="89"/>
      <c r="C882" s="96"/>
      <c r="D882" s="190"/>
      <c r="E882" s="110"/>
      <c r="F882" s="111"/>
      <c r="G882" s="112"/>
      <c r="H882" s="113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108"/>
      <c r="AI882" s="108"/>
      <c r="AJ882" s="89"/>
      <c r="AK882" s="89"/>
      <c r="AL882" s="99"/>
      <c r="AM882" s="99"/>
      <c r="AN882" s="89"/>
      <c r="AO882" s="89"/>
      <c r="AP882" s="89"/>
      <c r="AQ882" s="99"/>
      <c r="AR882" s="382"/>
      <c r="AS882" s="382"/>
      <c r="AT882" s="382"/>
      <c r="AU882" s="396"/>
      <c r="AV882" s="89"/>
      <c r="AW882" s="89"/>
      <c r="AX882" s="89"/>
    </row>
    <row r="883" spans="1:50" ht="12.75" customHeight="1">
      <c r="A883" s="89"/>
      <c r="B883" s="89"/>
      <c r="C883" s="96"/>
      <c r="D883" s="190"/>
      <c r="E883" s="110"/>
      <c r="F883" s="111"/>
      <c r="G883" s="112"/>
      <c r="H883" s="113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108"/>
      <c r="AI883" s="108"/>
      <c r="AJ883" s="89"/>
      <c r="AK883" s="89"/>
      <c r="AL883" s="99"/>
      <c r="AM883" s="99"/>
      <c r="AN883" s="89"/>
      <c r="AO883" s="89"/>
      <c r="AP883" s="89"/>
      <c r="AQ883" s="99"/>
      <c r="AR883" s="382"/>
      <c r="AS883" s="382"/>
      <c r="AT883" s="382"/>
      <c r="AU883" s="396"/>
      <c r="AV883" s="89"/>
      <c r="AW883" s="89"/>
      <c r="AX883" s="89"/>
    </row>
    <row r="884" spans="1:50" ht="12.75" customHeight="1">
      <c r="A884" s="89"/>
      <c r="B884" s="89"/>
      <c r="C884" s="96"/>
      <c r="D884" s="190"/>
      <c r="E884" s="110"/>
      <c r="F884" s="111"/>
      <c r="G884" s="112"/>
      <c r="H884" s="113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108"/>
      <c r="AI884" s="108"/>
      <c r="AJ884" s="89"/>
      <c r="AK884" s="89"/>
      <c r="AL884" s="99"/>
      <c r="AM884" s="99"/>
      <c r="AN884" s="89"/>
      <c r="AO884" s="89"/>
      <c r="AP884" s="89"/>
      <c r="AQ884" s="99"/>
      <c r="AR884" s="382"/>
      <c r="AS884" s="382"/>
      <c r="AT884" s="382"/>
      <c r="AU884" s="396"/>
      <c r="AV884" s="89"/>
      <c r="AW884" s="89"/>
      <c r="AX884" s="89"/>
    </row>
    <row r="885" spans="1:50" ht="12.75" customHeight="1">
      <c r="A885" s="89"/>
      <c r="B885" s="89"/>
      <c r="C885" s="96"/>
      <c r="D885" s="190"/>
      <c r="E885" s="110"/>
      <c r="F885" s="111"/>
      <c r="G885" s="112"/>
      <c r="H885" s="113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108"/>
      <c r="AI885" s="108"/>
      <c r="AJ885" s="89"/>
      <c r="AK885" s="89"/>
      <c r="AL885" s="99"/>
      <c r="AM885" s="99"/>
      <c r="AN885" s="89"/>
      <c r="AO885" s="89"/>
      <c r="AP885" s="89"/>
      <c r="AQ885" s="99"/>
      <c r="AR885" s="382"/>
      <c r="AS885" s="382"/>
      <c r="AT885" s="382"/>
      <c r="AU885" s="396"/>
      <c r="AV885" s="89"/>
      <c r="AW885" s="89"/>
      <c r="AX885" s="89"/>
    </row>
    <row r="886" spans="1:50" ht="12.75" customHeight="1">
      <c r="A886" s="89"/>
      <c r="B886" s="89"/>
      <c r="C886" s="96"/>
      <c r="D886" s="190"/>
      <c r="E886" s="110"/>
      <c r="F886" s="111"/>
      <c r="G886" s="112"/>
      <c r="H886" s="113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108"/>
      <c r="AI886" s="108"/>
      <c r="AJ886" s="89"/>
      <c r="AK886" s="89"/>
      <c r="AL886" s="99"/>
      <c r="AM886" s="99"/>
      <c r="AN886" s="89"/>
      <c r="AO886" s="89"/>
      <c r="AP886" s="89"/>
      <c r="AQ886" s="99"/>
      <c r="AR886" s="382"/>
      <c r="AS886" s="382"/>
      <c r="AT886" s="382"/>
      <c r="AU886" s="396"/>
      <c r="AV886" s="89"/>
      <c r="AW886" s="89"/>
      <c r="AX886" s="89"/>
    </row>
    <row r="887" spans="1:50" ht="12.75" customHeight="1">
      <c r="A887" s="89"/>
      <c r="B887" s="89"/>
      <c r="C887" s="96"/>
      <c r="D887" s="190"/>
      <c r="E887" s="110"/>
      <c r="F887" s="111"/>
      <c r="G887" s="112"/>
      <c r="H887" s="113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108"/>
      <c r="AI887" s="108"/>
      <c r="AJ887" s="89"/>
      <c r="AK887" s="89"/>
      <c r="AL887" s="99"/>
      <c r="AM887" s="99"/>
      <c r="AN887" s="89"/>
      <c r="AO887" s="89"/>
      <c r="AP887" s="89"/>
      <c r="AQ887" s="99"/>
      <c r="AR887" s="382"/>
      <c r="AS887" s="382"/>
      <c r="AT887" s="382"/>
      <c r="AU887" s="396"/>
      <c r="AV887" s="89"/>
      <c r="AW887" s="89"/>
      <c r="AX887" s="89"/>
    </row>
    <row r="888" spans="1:50" ht="12.75" customHeight="1">
      <c r="A888" s="89"/>
      <c r="B888" s="89"/>
      <c r="C888" s="96"/>
      <c r="D888" s="190"/>
      <c r="E888" s="110"/>
      <c r="F888" s="111"/>
      <c r="G888" s="112"/>
      <c r="H888" s="113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108"/>
      <c r="AI888" s="108"/>
      <c r="AJ888" s="89"/>
      <c r="AK888" s="89"/>
      <c r="AL888" s="99"/>
      <c r="AM888" s="99"/>
      <c r="AN888" s="89"/>
      <c r="AO888" s="89"/>
      <c r="AP888" s="89"/>
      <c r="AQ888" s="99"/>
      <c r="AR888" s="382"/>
      <c r="AS888" s="382"/>
      <c r="AT888" s="382"/>
      <c r="AU888" s="396"/>
      <c r="AV888" s="89"/>
      <c r="AW888" s="89"/>
      <c r="AX888" s="89"/>
    </row>
    <row r="889" spans="1:50" ht="12.75" customHeight="1">
      <c r="A889" s="89"/>
      <c r="B889" s="89"/>
      <c r="C889" s="96"/>
      <c r="D889" s="190"/>
      <c r="E889" s="110"/>
      <c r="F889" s="111"/>
      <c r="G889" s="112"/>
      <c r="H889" s="113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108"/>
      <c r="AI889" s="108"/>
      <c r="AJ889" s="89"/>
      <c r="AK889" s="89"/>
      <c r="AL889" s="99"/>
      <c r="AM889" s="99"/>
      <c r="AN889" s="89"/>
      <c r="AO889" s="89"/>
      <c r="AP889" s="89"/>
      <c r="AQ889" s="99"/>
      <c r="AR889" s="382"/>
      <c r="AS889" s="382"/>
      <c r="AT889" s="382"/>
      <c r="AU889" s="396"/>
      <c r="AV889" s="89"/>
      <c r="AW889" s="89"/>
      <c r="AX889" s="89"/>
    </row>
    <row r="890" spans="1:50" ht="12.75" customHeight="1">
      <c r="A890" s="89"/>
      <c r="B890" s="89"/>
      <c r="C890" s="96"/>
      <c r="D890" s="190"/>
      <c r="E890" s="110"/>
      <c r="F890" s="111"/>
      <c r="G890" s="112"/>
      <c r="H890" s="113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108"/>
      <c r="AI890" s="108"/>
      <c r="AJ890" s="89"/>
      <c r="AK890" s="89"/>
      <c r="AL890" s="99"/>
      <c r="AM890" s="99"/>
      <c r="AN890" s="89"/>
      <c r="AO890" s="89"/>
      <c r="AP890" s="89"/>
      <c r="AQ890" s="99"/>
      <c r="AR890" s="382"/>
      <c r="AS890" s="382"/>
      <c r="AT890" s="382"/>
      <c r="AU890" s="396"/>
      <c r="AV890" s="89"/>
      <c r="AW890" s="89"/>
      <c r="AX890" s="89"/>
    </row>
    <row r="891" spans="1:50" ht="12.75" customHeight="1">
      <c r="A891" s="89"/>
      <c r="B891" s="89"/>
      <c r="C891" s="96"/>
      <c r="D891" s="190"/>
      <c r="E891" s="110"/>
      <c r="F891" s="111"/>
      <c r="G891" s="112"/>
      <c r="H891" s="113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108"/>
      <c r="AI891" s="108"/>
      <c r="AJ891" s="89"/>
      <c r="AK891" s="89"/>
      <c r="AL891" s="99"/>
      <c r="AM891" s="99"/>
      <c r="AN891" s="89"/>
      <c r="AO891" s="89"/>
      <c r="AP891" s="89"/>
      <c r="AQ891" s="99"/>
      <c r="AR891" s="382"/>
      <c r="AS891" s="382"/>
      <c r="AT891" s="382"/>
      <c r="AU891" s="396"/>
      <c r="AV891" s="89"/>
      <c r="AW891" s="89"/>
      <c r="AX891" s="89"/>
    </row>
    <row r="892" spans="1:50" ht="12.75" customHeight="1">
      <c r="A892" s="89"/>
      <c r="B892" s="89"/>
      <c r="C892" s="96"/>
      <c r="D892" s="190"/>
      <c r="E892" s="110"/>
      <c r="F892" s="111"/>
      <c r="G892" s="112"/>
      <c r="H892" s="113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108"/>
      <c r="AI892" s="108"/>
      <c r="AJ892" s="89"/>
      <c r="AK892" s="89"/>
      <c r="AL892" s="99"/>
      <c r="AM892" s="99"/>
      <c r="AN892" s="89"/>
      <c r="AO892" s="89"/>
      <c r="AP892" s="89"/>
      <c r="AQ892" s="99"/>
      <c r="AR892" s="382"/>
      <c r="AS892" s="382"/>
      <c r="AT892" s="382"/>
      <c r="AU892" s="396"/>
      <c r="AV892" s="89"/>
      <c r="AW892" s="89"/>
      <c r="AX892" s="89"/>
    </row>
    <row r="893" spans="1:50" ht="12.75" customHeight="1">
      <c r="A893" s="89"/>
      <c r="B893" s="89"/>
      <c r="C893" s="96"/>
      <c r="D893" s="190"/>
      <c r="E893" s="110"/>
      <c r="F893" s="111"/>
      <c r="G893" s="112"/>
      <c r="H893" s="113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108"/>
      <c r="AI893" s="108"/>
      <c r="AJ893" s="89"/>
      <c r="AK893" s="89"/>
      <c r="AL893" s="99"/>
      <c r="AM893" s="99"/>
      <c r="AN893" s="89"/>
      <c r="AO893" s="89"/>
      <c r="AP893" s="89"/>
      <c r="AQ893" s="99"/>
      <c r="AR893" s="382"/>
      <c r="AS893" s="382"/>
      <c r="AT893" s="382"/>
      <c r="AU893" s="396"/>
      <c r="AV893" s="89"/>
      <c r="AW893" s="89"/>
      <c r="AX893" s="89"/>
    </row>
    <row r="894" spans="1:50" ht="12.75" customHeight="1">
      <c r="A894" s="89"/>
      <c r="B894" s="89"/>
      <c r="C894" s="96"/>
      <c r="D894" s="190"/>
      <c r="E894" s="110"/>
      <c r="F894" s="111"/>
      <c r="G894" s="112"/>
      <c r="H894" s="113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108"/>
      <c r="AI894" s="108"/>
      <c r="AJ894" s="89"/>
      <c r="AK894" s="89"/>
      <c r="AL894" s="99"/>
      <c r="AM894" s="99"/>
      <c r="AN894" s="89"/>
      <c r="AO894" s="89"/>
      <c r="AP894" s="89"/>
      <c r="AQ894" s="99"/>
      <c r="AR894" s="382"/>
      <c r="AS894" s="382"/>
      <c r="AT894" s="382"/>
      <c r="AU894" s="396"/>
      <c r="AV894" s="89"/>
      <c r="AW894" s="89"/>
      <c r="AX894" s="89"/>
    </row>
    <row r="895" spans="1:50" ht="12.75" customHeight="1">
      <c r="A895" s="89"/>
      <c r="B895" s="89"/>
      <c r="C895" s="96"/>
      <c r="D895" s="190"/>
      <c r="E895" s="110"/>
      <c r="F895" s="111"/>
      <c r="G895" s="112"/>
      <c r="H895" s="113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108"/>
      <c r="AI895" s="108"/>
      <c r="AJ895" s="89"/>
      <c r="AK895" s="89"/>
      <c r="AL895" s="99"/>
      <c r="AM895" s="99"/>
      <c r="AN895" s="89"/>
      <c r="AO895" s="89"/>
      <c r="AP895" s="89"/>
      <c r="AQ895" s="99"/>
      <c r="AR895" s="382"/>
      <c r="AS895" s="382"/>
      <c r="AT895" s="382"/>
      <c r="AU895" s="396"/>
      <c r="AV895" s="89"/>
      <c r="AW895" s="89"/>
      <c r="AX895" s="89"/>
    </row>
    <row r="896" spans="1:50" ht="12.75" customHeight="1">
      <c r="A896" s="89"/>
      <c r="B896" s="89"/>
      <c r="C896" s="96"/>
      <c r="D896" s="190"/>
      <c r="E896" s="110"/>
      <c r="F896" s="111"/>
      <c r="G896" s="112"/>
      <c r="H896" s="113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108"/>
      <c r="AI896" s="108"/>
      <c r="AJ896" s="89"/>
      <c r="AK896" s="89"/>
      <c r="AL896" s="99"/>
      <c r="AM896" s="99"/>
      <c r="AN896" s="89"/>
      <c r="AO896" s="89"/>
      <c r="AP896" s="89"/>
      <c r="AQ896" s="99"/>
      <c r="AR896" s="382"/>
      <c r="AS896" s="382"/>
      <c r="AT896" s="382"/>
      <c r="AU896" s="396"/>
      <c r="AV896" s="89"/>
      <c r="AW896" s="89"/>
      <c r="AX896" s="89"/>
    </row>
    <row r="897" spans="1:50" ht="12.75" customHeight="1">
      <c r="A897" s="89"/>
      <c r="B897" s="89"/>
      <c r="C897" s="96"/>
      <c r="D897" s="190"/>
      <c r="E897" s="110"/>
      <c r="F897" s="111"/>
      <c r="G897" s="112"/>
      <c r="H897" s="113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108"/>
      <c r="AI897" s="108"/>
      <c r="AJ897" s="89"/>
      <c r="AK897" s="89"/>
      <c r="AL897" s="99"/>
      <c r="AM897" s="99"/>
      <c r="AN897" s="89"/>
      <c r="AO897" s="89"/>
      <c r="AP897" s="89"/>
      <c r="AQ897" s="99"/>
      <c r="AR897" s="382"/>
      <c r="AS897" s="382"/>
      <c r="AT897" s="382"/>
      <c r="AU897" s="396"/>
      <c r="AV897" s="89"/>
      <c r="AW897" s="89"/>
      <c r="AX897" s="89"/>
    </row>
    <row r="898" spans="1:50" ht="12.75" customHeight="1">
      <c r="A898" s="89"/>
      <c r="B898" s="89"/>
      <c r="C898" s="96"/>
      <c r="D898" s="190"/>
      <c r="E898" s="110"/>
      <c r="F898" s="111"/>
      <c r="G898" s="112"/>
      <c r="H898" s="113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108"/>
      <c r="AI898" s="108"/>
      <c r="AJ898" s="89"/>
      <c r="AK898" s="89"/>
      <c r="AL898" s="99"/>
      <c r="AM898" s="99"/>
      <c r="AN898" s="89"/>
      <c r="AO898" s="89"/>
      <c r="AP898" s="89"/>
      <c r="AQ898" s="99"/>
      <c r="AR898" s="382"/>
      <c r="AS898" s="382"/>
      <c r="AT898" s="382"/>
      <c r="AU898" s="396"/>
      <c r="AV898" s="89"/>
      <c r="AW898" s="89"/>
      <c r="AX898" s="89"/>
    </row>
    <row r="899" spans="1:50" ht="12.75" customHeight="1">
      <c r="A899" s="89"/>
      <c r="B899" s="89"/>
      <c r="C899" s="96"/>
      <c r="D899" s="190"/>
      <c r="E899" s="110"/>
      <c r="F899" s="111"/>
      <c r="G899" s="112"/>
      <c r="H899" s="113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108"/>
      <c r="AI899" s="108"/>
      <c r="AJ899" s="89"/>
      <c r="AK899" s="89"/>
      <c r="AL899" s="99"/>
      <c r="AM899" s="99"/>
      <c r="AN899" s="89"/>
      <c r="AO899" s="89"/>
      <c r="AP899" s="89"/>
      <c r="AQ899" s="99"/>
      <c r="AR899" s="382"/>
      <c r="AS899" s="382"/>
      <c r="AT899" s="382"/>
      <c r="AU899" s="396"/>
      <c r="AV899" s="89"/>
      <c r="AW899" s="89"/>
      <c r="AX899" s="89"/>
    </row>
    <row r="900" spans="1:50" ht="12.75" customHeight="1">
      <c r="A900" s="89"/>
      <c r="B900" s="89"/>
      <c r="C900" s="96"/>
      <c r="D900" s="190"/>
      <c r="E900" s="110"/>
      <c r="F900" s="111"/>
      <c r="G900" s="112"/>
      <c r="H900" s="113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108"/>
      <c r="AI900" s="108"/>
      <c r="AJ900" s="89"/>
      <c r="AK900" s="89"/>
      <c r="AL900" s="99"/>
      <c r="AM900" s="99"/>
      <c r="AN900" s="89"/>
      <c r="AO900" s="89"/>
      <c r="AP900" s="89"/>
      <c r="AQ900" s="99"/>
      <c r="AR900" s="382"/>
      <c r="AS900" s="382"/>
      <c r="AT900" s="382"/>
      <c r="AU900" s="396"/>
      <c r="AV900" s="89"/>
      <c r="AW900" s="89"/>
      <c r="AX900" s="89"/>
    </row>
    <row r="901" spans="1:50" ht="12.75" customHeight="1">
      <c r="A901" s="89"/>
      <c r="B901" s="89"/>
      <c r="C901" s="96"/>
      <c r="D901" s="190"/>
      <c r="E901" s="110"/>
      <c r="F901" s="111"/>
      <c r="G901" s="112"/>
      <c r="H901" s="113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108"/>
      <c r="AI901" s="108"/>
      <c r="AJ901" s="89"/>
      <c r="AK901" s="89"/>
      <c r="AL901" s="99"/>
      <c r="AM901" s="99"/>
      <c r="AN901" s="89"/>
      <c r="AO901" s="89"/>
      <c r="AP901" s="89"/>
      <c r="AQ901" s="99"/>
      <c r="AR901" s="382"/>
      <c r="AS901" s="382"/>
      <c r="AT901" s="382"/>
      <c r="AU901" s="396"/>
      <c r="AV901" s="89"/>
      <c r="AW901" s="89"/>
      <c r="AX901" s="89"/>
    </row>
    <row r="902" spans="1:50" ht="12.75" customHeight="1">
      <c r="A902" s="89"/>
      <c r="B902" s="89"/>
      <c r="C902" s="96"/>
      <c r="D902" s="190"/>
      <c r="E902" s="110"/>
      <c r="F902" s="111"/>
      <c r="G902" s="112"/>
      <c r="H902" s="113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108"/>
      <c r="AI902" s="108"/>
      <c r="AJ902" s="89"/>
      <c r="AK902" s="89"/>
      <c r="AL902" s="99"/>
      <c r="AM902" s="99"/>
      <c r="AN902" s="89"/>
      <c r="AO902" s="89"/>
      <c r="AP902" s="89"/>
      <c r="AQ902" s="99"/>
      <c r="AR902" s="382"/>
      <c r="AS902" s="382"/>
      <c r="AT902" s="382"/>
      <c r="AU902" s="396"/>
      <c r="AV902" s="89"/>
      <c r="AW902" s="89"/>
      <c r="AX902" s="89"/>
    </row>
    <row r="903" spans="1:50" ht="12.75" customHeight="1">
      <c r="A903" s="89"/>
      <c r="B903" s="89"/>
      <c r="C903" s="96"/>
      <c r="D903" s="190"/>
      <c r="E903" s="110"/>
      <c r="F903" s="111"/>
      <c r="G903" s="112"/>
      <c r="H903" s="113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108"/>
      <c r="AI903" s="108"/>
      <c r="AJ903" s="89"/>
      <c r="AK903" s="89"/>
      <c r="AL903" s="99"/>
      <c r="AM903" s="99"/>
      <c r="AN903" s="89"/>
      <c r="AO903" s="89"/>
      <c r="AP903" s="89"/>
      <c r="AQ903" s="99"/>
      <c r="AR903" s="382"/>
      <c r="AS903" s="382"/>
      <c r="AT903" s="382"/>
      <c r="AU903" s="396"/>
      <c r="AV903" s="89"/>
      <c r="AW903" s="89"/>
      <c r="AX903" s="89"/>
    </row>
    <row r="904" spans="1:50" ht="12.75" customHeight="1">
      <c r="A904" s="89"/>
      <c r="B904" s="89"/>
      <c r="C904" s="96"/>
      <c r="D904" s="190"/>
      <c r="E904" s="110"/>
      <c r="F904" s="111"/>
      <c r="G904" s="112"/>
      <c r="H904" s="113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108"/>
      <c r="AI904" s="108"/>
      <c r="AJ904" s="89"/>
      <c r="AK904" s="89"/>
      <c r="AL904" s="99"/>
      <c r="AM904" s="99"/>
      <c r="AN904" s="89"/>
      <c r="AO904" s="89"/>
      <c r="AP904" s="89"/>
      <c r="AQ904" s="99"/>
      <c r="AR904" s="382"/>
      <c r="AS904" s="382"/>
      <c r="AT904" s="382"/>
      <c r="AU904" s="396"/>
      <c r="AV904" s="89"/>
      <c r="AW904" s="89"/>
      <c r="AX904" s="89"/>
    </row>
    <row r="905" spans="1:50" ht="12.75" customHeight="1">
      <c r="A905" s="89"/>
      <c r="B905" s="89"/>
      <c r="C905" s="96"/>
      <c r="D905" s="190"/>
      <c r="E905" s="110"/>
      <c r="F905" s="111"/>
      <c r="G905" s="112"/>
      <c r="H905" s="113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108"/>
      <c r="AI905" s="108"/>
      <c r="AJ905" s="89"/>
      <c r="AK905" s="89"/>
      <c r="AL905" s="99"/>
      <c r="AM905" s="99"/>
      <c r="AN905" s="89"/>
      <c r="AO905" s="89"/>
      <c r="AP905" s="89"/>
      <c r="AQ905" s="99"/>
      <c r="AR905" s="382"/>
      <c r="AS905" s="382"/>
      <c r="AT905" s="382"/>
      <c r="AU905" s="396"/>
      <c r="AV905" s="89"/>
      <c r="AW905" s="89"/>
      <c r="AX905" s="89"/>
    </row>
    <row r="906" spans="1:50" ht="12.75" customHeight="1">
      <c r="A906" s="89"/>
      <c r="B906" s="89"/>
      <c r="C906" s="96"/>
      <c r="D906" s="190"/>
      <c r="E906" s="110"/>
      <c r="F906" s="111"/>
      <c r="G906" s="112"/>
      <c r="H906" s="113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108"/>
      <c r="AI906" s="108"/>
      <c r="AJ906" s="89"/>
      <c r="AK906" s="89"/>
      <c r="AL906" s="99"/>
      <c r="AM906" s="99"/>
      <c r="AN906" s="89"/>
      <c r="AO906" s="89"/>
      <c r="AP906" s="89"/>
      <c r="AQ906" s="99"/>
      <c r="AR906" s="382"/>
      <c r="AS906" s="382"/>
      <c r="AT906" s="382"/>
      <c r="AU906" s="396"/>
      <c r="AV906" s="89"/>
      <c r="AW906" s="89"/>
      <c r="AX906" s="89"/>
    </row>
    <row r="907" spans="1:50" ht="12.75" customHeight="1">
      <c r="A907" s="89"/>
      <c r="B907" s="89"/>
      <c r="C907" s="96"/>
      <c r="D907" s="190"/>
      <c r="E907" s="110"/>
      <c r="F907" s="111"/>
      <c r="G907" s="112"/>
      <c r="H907" s="113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108"/>
      <c r="AI907" s="108"/>
      <c r="AJ907" s="89"/>
      <c r="AK907" s="89"/>
      <c r="AL907" s="99"/>
      <c r="AM907" s="99"/>
      <c r="AN907" s="89"/>
      <c r="AO907" s="89"/>
      <c r="AP907" s="89"/>
      <c r="AQ907" s="99"/>
      <c r="AR907" s="382"/>
      <c r="AS907" s="382"/>
      <c r="AT907" s="382"/>
      <c r="AU907" s="396"/>
      <c r="AV907" s="89"/>
      <c r="AW907" s="89"/>
      <c r="AX907" s="89"/>
    </row>
    <row r="908" spans="1:50" ht="12.75" customHeight="1">
      <c r="A908" s="89"/>
      <c r="B908" s="89"/>
      <c r="C908" s="96"/>
      <c r="D908" s="190"/>
      <c r="E908" s="110"/>
      <c r="F908" s="111"/>
      <c r="G908" s="112"/>
      <c r="H908" s="113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108"/>
      <c r="AI908" s="108"/>
      <c r="AJ908" s="89"/>
      <c r="AK908" s="89"/>
      <c r="AL908" s="99"/>
      <c r="AM908" s="99"/>
      <c r="AN908" s="89"/>
      <c r="AO908" s="89"/>
      <c r="AP908" s="89"/>
      <c r="AQ908" s="99"/>
      <c r="AR908" s="382"/>
      <c r="AS908" s="382"/>
      <c r="AT908" s="382"/>
      <c r="AU908" s="396"/>
      <c r="AV908" s="89"/>
      <c r="AW908" s="89"/>
      <c r="AX908" s="89"/>
    </row>
    <row r="909" spans="1:50" ht="12.75" customHeight="1">
      <c r="A909" s="89"/>
      <c r="B909" s="89"/>
      <c r="C909" s="96"/>
      <c r="D909" s="190"/>
      <c r="E909" s="110"/>
      <c r="F909" s="111"/>
      <c r="G909" s="112"/>
      <c r="H909" s="113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108"/>
      <c r="AI909" s="108"/>
      <c r="AJ909" s="89"/>
      <c r="AK909" s="89"/>
      <c r="AL909" s="99"/>
      <c r="AM909" s="99"/>
      <c r="AN909" s="89"/>
      <c r="AO909" s="89"/>
      <c r="AP909" s="89"/>
      <c r="AQ909" s="99"/>
      <c r="AR909" s="382"/>
      <c r="AS909" s="382"/>
      <c r="AT909" s="382"/>
      <c r="AU909" s="396"/>
      <c r="AV909" s="89"/>
      <c r="AW909" s="89"/>
      <c r="AX909" s="89"/>
    </row>
    <row r="910" spans="1:50" ht="12.75" customHeight="1">
      <c r="A910" s="89"/>
      <c r="B910" s="89"/>
      <c r="C910" s="96"/>
      <c r="D910" s="190"/>
      <c r="E910" s="110"/>
      <c r="F910" s="111"/>
      <c r="G910" s="112"/>
      <c r="H910" s="113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108"/>
      <c r="AI910" s="108"/>
      <c r="AJ910" s="89"/>
      <c r="AK910" s="89"/>
      <c r="AL910" s="99"/>
      <c r="AM910" s="99"/>
      <c r="AN910" s="89"/>
      <c r="AO910" s="89"/>
      <c r="AP910" s="89"/>
      <c r="AQ910" s="99"/>
      <c r="AR910" s="382"/>
      <c r="AS910" s="382"/>
      <c r="AT910" s="382"/>
      <c r="AU910" s="396"/>
      <c r="AV910" s="89"/>
      <c r="AW910" s="89"/>
      <c r="AX910" s="89"/>
    </row>
    <row r="911" spans="1:50" ht="12.75" customHeight="1">
      <c r="A911" s="89"/>
      <c r="B911" s="89"/>
      <c r="C911" s="96"/>
      <c r="D911" s="190"/>
      <c r="E911" s="110"/>
      <c r="F911" s="111"/>
      <c r="G911" s="112"/>
      <c r="H911" s="113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108"/>
      <c r="AI911" s="108"/>
      <c r="AJ911" s="89"/>
      <c r="AK911" s="89"/>
      <c r="AL911" s="99"/>
      <c r="AM911" s="99"/>
      <c r="AN911" s="89"/>
      <c r="AO911" s="89"/>
      <c r="AP911" s="89"/>
      <c r="AQ911" s="99"/>
      <c r="AR911" s="382"/>
      <c r="AS911" s="382"/>
      <c r="AT911" s="382"/>
      <c r="AU911" s="396"/>
      <c r="AV911" s="89"/>
      <c r="AW911" s="89"/>
      <c r="AX911" s="89"/>
    </row>
    <row r="912" spans="1:50" ht="12.75" customHeight="1">
      <c r="A912" s="89"/>
      <c r="B912" s="89"/>
      <c r="C912" s="96"/>
      <c r="D912" s="190"/>
      <c r="E912" s="110"/>
      <c r="F912" s="111"/>
      <c r="G912" s="112"/>
      <c r="H912" s="113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108"/>
      <c r="AI912" s="108"/>
      <c r="AJ912" s="89"/>
      <c r="AK912" s="89"/>
      <c r="AL912" s="99"/>
      <c r="AM912" s="99"/>
      <c r="AN912" s="89"/>
      <c r="AO912" s="89"/>
      <c r="AP912" s="89"/>
      <c r="AQ912" s="99"/>
      <c r="AR912" s="382"/>
      <c r="AS912" s="382"/>
      <c r="AT912" s="382"/>
      <c r="AU912" s="396"/>
      <c r="AV912" s="89"/>
      <c r="AW912" s="89"/>
      <c r="AX912" s="89"/>
    </row>
    <row r="913" spans="1:50" ht="12.75" customHeight="1">
      <c r="A913" s="89"/>
      <c r="B913" s="89"/>
      <c r="C913" s="96"/>
      <c r="D913" s="190"/>
      <c r="E913" s="110"/>
      <c r="F913" s="111"/>
      <c r="G913" s="112"/>
      <c r="H913" s="113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108"/>
      <c r="AI913" s="108"/>
      <c r="AJ913" s="89"/>
      <c r="AK913" s="89"/>
      <c r="AL913" s="99"/>
      <c r="AM913" s="99"/>
      <c r="AN913" s="89"/>
      <c r="AO913" s="89"/>
      <c r="AP913" s="89"/>
      <c r="AQ913" s="99"/>
      <c r="AR913" s="382"/>
      <c r="AS913" s="382"/>
      <c r="AT913" s="382"/>
      <c r="AU913" s="396"/>
      <c r="AV913" s="89"/>
      <c r="AW913" s="89"/>
      <c r="AX913" s="89"/>
    </row>
    <row r="914" spans="1:50" ht="12.75" customHeight="1">
      <c r="A914" s="89"/>
      <c r="B914" s="89"/>
      <c r="C914" s="96"/>
      <c r="D914" s="190"/>
      <c r="E914" s="110"/>
      <c r="F914" s="111"/>
      <c r="G914" s="112"/>
      <c r="H914" s="113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108"/>
      <c r="AI914" s="108"/>
      <c r="AJ914" s="89"/>
      <c r="AK914" s="89"/>
      <c r="AL914" s="99"/>
      <c r="AM914" s="99"/>
      <c r="AN914" s="89"/>
      <c r="AO914" s="89"/>
      <c r="AP914" s="89"/>
      <c r="AQ914" s="99"/>
      <c r="AR914" s="382"/>
      <c r="AS914" s="382"/>
      <c r="AT914" s="382"/>
      <c r="AU914" s="396"/>
      <c r="AV914" s="89"/>
      <c r="AW914" s="89"/>
      <c r="AX914" s="89"/>
    </row>
    <row r="915" spans="1:50" ht="12.75" customHeight="1">
      <c r="A915" s="89"/>
      <c r="B915" s="89"/>
      <c r="C915" s="96"/>
      <c r="D915" s="190"/>
      <c r="E915" s="110"/>
      <c r="F915" s="111"/>
      <c r="G915" s="112"/>
      <c r="H915" s="113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108"/>
      <c r="AI915" s="108"/>
      <c r="AJ915" s="89"/>
      <c r="AK915" s="89"/>
      <c r="AL915" s="99"/>
      <c r="AM915" s="99"/>
      <c r="AN915" s="89"/>
      <c r="AO915" s="89"/>
      <c r="AP915" s="89"/>
      <c r="AQ915" s="99"/>
      <c r="AR915" s="382"/>
      <c r="AS915" s="382"/>
      <c r="AT915" s="382"/>
      <c r="AU915" s="396"/>
      <c r="AV915" s="89"/>
      <c r="AW915" s="89"/>
      <c r="AX915" s="89"/>
    </row>
    <row r="916" spans="1:50" ht="12.75" customHeight="1">
      <c r="A916" s="89"/>
      <c r="B916" s="89"/>
      <c r="C916" s="96"/>
      <c r="D916" s="190"/>
      <c r="E916" s="110"/>
      <c r="F916" s="111"/>
      <c r="G916" s="112"/>
      <c r="H916" s="113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108"/>
      <c r="AI916" s="108"/>
      <c r="AJ916" s="89"/>
      <c r="AK916" s="89"/>
      <c r="AL916" s="99"/>
      <c r="AM916" s="99"/>
      <c r="AN916" s="89"/>
      <c r="AO916" s="89"/>
      <c r="AP916" s="89"/>
      <c r="AQ916" s="99"/>
      <c r="AR916" s="382"/>
      <c r="AS916" s="382"/>
      <c r="AT916" s="382"/>
      <c r="AU916" s="396"/>
      <c r="AV916" s="89"/>
      <c r="AW916" s="89"/>
      <c r="AX916" s="89"/>
    </row>
    <row r="917" spans="1:50" ht="12.75" customHeight="1">
      <c r="A917" s="89"/>
      <c r="B917" s="89"/>
      <c r="C917" s="96"/>
      <c r="D917" s="190"/>
      <c r="E917" s="110"/>
      <c r="F917" s="111"/>
      <c r="G917" s="112"/>
      <c r="H917" s="113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108"/>
      <c r="AI917" s="108"/>
      <c r="AJ917" s="89"/>
      <c r="AK917" s="89"/>
      <c r="AL917" s="99"/>
      <c r="AM917" s="99"/>
      <c r="AN917" s="89"/>
      <c r="AO917" s="89"/>
      <c r="AP917" s="89"/>
      <c r="AQ917" s="99"/>
      <c r="AR917" s="382"/>
      <c r="AS917" s="382"/>
      <c r="AT917" s="382"/>
      <c r="AU917" s="396"/>
      <c r="AV917" s="89"/>
      <c r="AW917" s="89"/>
      <c r="AX917" s="89"/>
    </row>
    <row r="918" spans="1:50" ht="12.75" customHeight="1">
      <c r="A918" s="89"/>
      <c r="B918" s="89"/>
      <c r="C918" s="96"/>
      <c r="D918" s="190"/>
      <c r="E918" s="110"/>
      <c r="F918" s="111"/>
      <c r="G918" s="112"/>
      <c r="H918" s="113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108"/>
      <c r="AI918" s="108"/>
      <c r="AJ918" s="89"/>
      <c r="AK918" s="89"/>
      <c r="AL918" s="99"/>
      <c r="AM918" s="99"/>
      <c r="AN918" s="89"/>
      <c r="AO918" s="89"/>
      <c r="AP918" s="89"/>
      <c r="AQ918" s="99"/>
      <c r="AR918" s="382"/>
      <c r="AS918" s="382"/>
      <c r="AT918" s="382"/>
      <c r="AU918" s="396"/>
      <c r="AV918" s="89"/>
      <c r="AW918" s="89"/>
      <c r="AX918" s="89"/>
    </row>
    <row r="919" spans="1:50" ht="12.75" customHeight="1">
      <c r="A919" s="89"/>
      <c r="B919" s="89"/>
      <c r="C919" s="96"/>
      <c r="D919" s="190"/>
      <c r="E919" s="110"/>
      <c r="F919" s="111"/>
      <c r="G919" s="112"/>
      <c r="H919" s="113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108"/>
      <c r="AI919" s="108"/>
      <c r="AJ919" s="89"/>
      <c r="AK919" s="89"/>
      <c r="AL919" s="99"/>
      <c r="AM919" s="99"/>
      <c r="AN919" s="89"/>
      <c r="AO919" s="89"/>
      <c r="AP919" s="89"/>
      <c r="AQ919" s="99"/>
      <c r="AR919" s="382"/>
      <c r="AS919" s="382"/>
      <c r="AT919" s="382"/>
      <c r="AU919" s="396"/>
      <c r="AV919" s="89"/>
      <c r="AW919" s="89"/>
      <c r="AX919" s="89"/>
    </row>
    <row r="920" spans="1:50" ht="12.75" customHeight="1">
      <c r="A920" s="89"/>
      <c r="B920" s="89"/>
      <c r="C920" s="96"/>
      <c r="D920" s="190"/>
      <c r="E920" s="110"/>
      <c r="F920" s="111"/>
      <c r="G920" s="112"/>
      <c r="H920" s="113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108"/>
      <c r="AI920" s="108"/>
      <c r="AJ920" s="89"/>
      <c r="AK920" s="89"/>
      <c r="AL920" s="99"/>
      <c r="AM920" s="99"/>
      <c r="AN920" s="89"/>
      <c r="AO920" s="89"/>
      <c r="AP920" s="89"/>
      <c r="AQ920" s="99"/>
      <c r="AR920" s="382"/>
      <c r="AS920" s="382"/>
      <c r="AT920" s="382"/>
      <c r="AU920" s="396"/>
      <c r="AV920" s="89"/>
      <c r="AW920" s="89"/>
      <c r="AX920" s="89"/>
    </row>
    <row r="921" spans="1:50" ht="12.75" customHeight="1">
      <c r="A921" s="89"/>
      <c r="B921" s="89"/>
      <c r="C921" s="96"/>
      <c r="D921" s="190"/>
      <c r="E921" s="110"/>
      <c r="F921" s="111"/>
      <c r="G921" s="112"/>
      <c r="H921" s="113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108"/>
      <c r="AI921" s="108"/>
      <c r="AJ921" s="89"/>
      <c r="AK921" s="89"/>
      <c r="AL921" s="99"/>
      <c r="AM921" s="99"/>
      <c r="AN921" s="89"/>
      <c r="AO921" s="89"/>
      <c r="AP921" s="89"/>
      <c r="AQ921" s="99"/>
      <c r="AR921" s="382"/>
      <c r="AS921" s="382"/>
      <c r="AT921" s="382"/>
      <c r="AU921" s="396"/>
      <c r="AV921" s="89"/>
      <c r="AW921" s="89"/>
      <c r="AX921" s="89"/>
    </row>
    <row r="922" spans="1:50" ht="12.75" customHeight="1">
      <c r="A922" s="89"/>
      <c r="B922" s="89"/>
      <c r="C922" s="96"/>
      <c r="D922" s="190"/>
      <c r="E922" s="110"/>
      <c r="F922" s="111"/>
      <c r="G922" s="112"/>
      <c r="H922" s="113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108"/>
      <c r="AI922" s="108"/>
      <c r="AJ922" s="89"/>
      <c r="AK922" s="89"/>
      <c r="AL922" s="99"/>
      <c r="AM922" s="99"/>
      <c r="AN922" s="89"/>
      <c r="AO922" s="89"/>
      <c r="AP922" s="89"/>
      <c r="AQ922" s="99"/>
      <c r="AR922" s="382"/>
      <c r="AS922" s="382"/>
      <c r="AT922" s="382"/>
      <c r="AU922" s="396"/>
      <c r="AV922" s="89"/>
      <c r="AW922" s="89"/>
      <c r="AX922" s="89"/>
    </row>
    <row r="923" spans="1:50" ht="12.75" customHeight="1">
      <c r="A923" s="89"/>
      <c r="B923" s="89"/>
      <c r="C923" s="96"/>
      <c r="D923" s="190"/>
      <c r="E923" s="110"/>
      <c r="F923" s="111"/>
      <c r="G923" s="112"/>
      <c r="H923" s="113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108"/>
      <c r="AI923" s="108"/>
      <c r="AJ923" s="89"/>
      <c r="AK923" s="89"/>
      <c r="AL923" s="99"/>
      <c r="AM923" s="99"/>
      <c r="AN923" s="89"/>
      <c r="AO923" s="89"/>
      <c r="AP923" s="89"/>
      <c r="AQ923" s="99"/>
      <c r="AR923" s="382"/>
      <c r="AS923" s="382"/>
      <c r="AT923" s="382"/>
      <c r="AU923" s="396"/>
      <c r="AV923" s="89"/>
      <c r="AW923" s="89"/>
      <c r="AX923" s="89"/>
    </row>
    <row r="924" spans="1:50" ht="12.75" customHeight="1">
      <c r="A924" s="89"/>
      <c r="B924" s="89"/>
      <c r="C924" s="96"/>
      <c r="D924" s="190"/>
      <c r="E924" s="110"/>
      <c r="F924" s="111"/>
      <c r="G924" s="112"/>
      <c r="H924" s="113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108"/>
      <c r="AI924" s="108"/>
      <c r="AJ924" s="89"/>
      <c r="AK924" s="89"/>
      <c r="AL924" s="99"/>
      <c r="AM924" s="99"/>
      <c r="AN924" s="89"/>
      <c r="AO924" s="89"/>
      <c r="AP924" s="89"/>
      <c r="AQ924" s="99"/>
      <c r="AR924" s="382"/>
      <c r="AS924" s="382"/>
      <c r="AT924" s="382"/>
      <c r="AU924" s="396"/>
      <c r="AV924" s="89"/>
      <c r="AW924" s="89"/>
      <c r="AX924" s="89"/>
    </row>
    <row r="925" spans="1:50" ht="12.75" customHeight="1">
      <c r="A925" s="89"/>
      <c r="B925" s="89"/>
      <c r="C925" s="96"/>
      <c r="D925" s="190"/>
      <c r="E925" s="110"/>
      <c r="F925" s="111"/>
      <c r="G925" s="112"/>
      <c r="H925" s="113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108"/>
      <c r="AI925" s="108"/>
      <c r="AJ925" s="89"/>
      <c r="AK925" s="89"/>
      <c r="AL925" s="99"/>
      <c r="AM925" s="99"/>
      <c r="AN925" s="89"/>
      <c r="AO925" s="89"/>
      <c r="AP925" s="89"/>
      <c r="AQ925" s="99"/>
      <c r="AR925" s="382"/>
      <c r="AS925" s="382"/>
      <c r="AT925" s="382"/>
      <c r="AU925" s="396"/>
      <c r="AV925" s="89"/>
      <c r="AW925" s="89"/>
      <c r="AX925" s="89"/>
    </row>
    <row r="926" spans="1:50" ht="12.75" customHeight="1">
      <c r="A926" s="89"/>
      <c r="B926" s="89"/>
      <c r="C926" s="96"/>
      <c r="D926" s="190"/>
      <c r="E926" s="110"/>
      <c r="F926" s="111"/>
      <c r="G926" s="112"/>
      <c r="H926" s="113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108"/>
      <c r="AI926" s="108"/>
      <c r="AJ926" s="89"/>
      <c r="AK926" s="89"/>
      <c r="AL926" s="99"/>
      <c r="AM926" s="99"/>
      <c r="AN926" s="89"/>
      <c r="AO926" s="89"/>
      <c r="AP926" s="89"/>
      <c r="AQ926" s="99"/>
      <c r="AR926" s="382"/>
      <c r="AS926" s="382"/>
      <c r="AT926" s="382"/>
      <c r="AU926" s="396"/>
      <c r="AV926" s="89"/>
      <c r="AW926" s="89"/>
      <c r="AX926" s="89"/>
    </row>
    <row r="927" spans="1:50" ht="12.75" customHeight="1">
      <c r="A927" s="89"/>
      <c r="B927" s="89"/>
      <c r="C927" s="96"/>
      <c r="D927" s="190"/>
      <c r="E927" s="110"/>
      <c r="F927" s="111"/>
      <c r="G927" s="112"/>
      <c r="H927" s="113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108"/>
      <c r="AI927" s="108"/>
      <c r="AJ927" s="89"/>
      <c r="AK927" s="89"/>
      <c r="AL927" s="99"/>
      <c r="AM927" s="99"/>
      <c r="AN927" s="89"/>
      <c r="AO927" s="89"/>
      <c r="AP927" s="89"/>
      <c r="AQ927" s="99"/>
      <c r="AR927" s="382"/>
      <c r="AS927" s="382"/>
      <c r="AT927" s="382"/>
      <c r="AU927" s="396"/>
      <c r="AV927" s="89"/>
      <c r="AW927" s="89"/>
      <c r="AX927" s="89"/>
    </row>
    <row r="928" spans="1:50" ht="12.75" customHeight="1">
      <c r="A928" s="89"/>
      <c r="B928" s="89"/>
      <c r="C928" s="96"/>
      <c r="D928" s="190"/>
      <c r="E928" s="110"/>
      <c r="F928" s="111"/>
      <c r="G928" s="112"/>
      <c r="H928" s="113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108"/>
      <c r="AI928" s="108"/>
      <c r="AJ928" s="89"/>
      <c r="AK928" s="89"/>
      <c r="AL928" s="99"/>
      <c r="AM928" s="99"/>
      <c r="AN928" s="89"/>
      <c r="AO928" s="89"/>
      <c r="AP928" s="89"/>
      <c r="AQ928" s="99"/>
      <c r="AR928" s="382"/>
      <c r="AS928" s="382"/>
      <c r="AT928" s="382"/>
      <c r="AU928" s="396"/>
      <c r="AV928" s="89"/>
      <c r="AW928" s="89"/>
      <c r="AX928" s="89"/>
    </row>
    <row r="929" spans="1:50" ht="12.75" customHeight="1">
      <c r="A929" s="89"/>
      <c r="B929" s="89"/>
      <c r="C929" s="96"/>
      <c r="D929" s="190"/>
      <c r="E929" s="110"/>
      <c r="F929" s="111"/>
      <c r="G929" s="112"/>
      <c r="H929" s="113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108"/>
      <c r="AI929" s="108"/>
      <c r="AJ929" s="89"/>
      <c r="AK929" s="89"/>
      <c r="AL929" s="99"/>
      <c r="AM929" s="99"/>
      <c r="AN929" s="89"/>
      <c r="AO929" s="89"/>
      <c r="AP929" s="89"/>
      <c r="AQ929" s="99"/>
      <c r="AR929" s="382"/>
      <c r="AS929" s="382"/>
      <c r="AT929" s="382"/>
      <c r="AU929" s="396"/>
      <c r="AV929" s="89"/>
      <c r="AW929" s="89"/>
      <c r="AX929" s="89"/>
    </row>
    <row r="930" spans="1:50" ht="12.75" customHeight="1">
      <c r="A930" s="89"/>
      <c r="B930" s="89"/>
      <c r="C930" s="96"/>
      <c r="D930" s="190"/>
      <c r="E930" s="110"/>
      <c r="F930" s="111"/>
      <c r="G930" s="112"/>
      <c r="H930" s="113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108"/>
      <c r="AI930" s="108"/>
      <c r="AJ930" s="89"/>
      <c r="AK930" s="89"/>
      <c r="AL930" s="99"/>
      <c r="AM930" s="99"/>
      <c r="AN930" s="89"/>
      <c r="AO930" s="89"/>
      <c r="AP930" s="89"/>
      <c r="AQ930" s="99"/>
      <c r="AR930" s="382"/>
      <c r="AS930" s="382"/>
      <c r="AT930" s="382"/>
      <c r="AU930" s="396"/>
      <c r="AV930" s="89"/>
      <c r="AW930" s="89"/>
      <c r="AX930" s="89"/>
    </row>
    <row r="931" spans="1:50" ht="12.75" customHeight="1">
      <c r="A931" s="89"/>
      <c r="B931" s="89"/>
      <c r="C931" s="96"/>
      <c r="D931" s="190"/>
      <c r="E931" s="110"/>
      <c r="F931" s="111"/>
      <c r="G931" s="112"/>
      <c r="H931" s="113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108"/>
      <c r="AI931" s="108"/>
      <c r="AJ931" s="89"/>
      <c r="AK931" s="89"/>
      <c r="AL931" s="99"/>
      <c r="AM931" s="99"/>
      <c r="AN931" s="89"/>
      <c r="AO931" s="89"/>
      <c r="AP931" s="89"/>
      <c r="AQ931" s="99"/>
      <c r="AR931" s="382"/>
      <c r="AS931" s="382"/>
      <c r="AT931" s="382"/>
      <c r="AU931" s="396"/>
      <c r="AV931" s="89"/>
      <c r="AW931" s="89"/>
      <c r="AX931" s="89"/>
    </row>
    <row r="932" spans="1:50" ht="12.75" customHeight="1">
      <c r="A932" s="89"/>
      <c r="B932" s="89"/>
      <c r="C932" s="96"/>
      <c r="D932" s="190"/>
      <c r="E932" s="110"/>
      <c r="F932" s="111"/>
      <c r="G932" s="112"/>
      <c r="H932" s="113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108"/>
      <c r="AI932" s="108"/>
      <c r="AJ932" s="89"/>
      <c r="AK932" s="89"/>
      <c r="AL932" s="99"/>
      <c r="AM932" s="99"/>
      <c r="AN932" s="89"/>
      <c r="AO932" s="89"/>
      <c r="AP932" s="89"/>
      <c r="AQ932" s="99"/>
      <c r="AR932" s="382"/>
      <c r="AS932" s="382"/>
      <c r="AT932" s="382"/>
      <c r="AU932" s="396"/>
      <c r="AV932" s="89"/>
      <c r="AW932" s="89"/>
      <c r="AX932" s="89"/>
    </row>
    <row r="933" spans="1:50" ht="12.75" customHeight="1">
      <c r="A933" s="89"/>
      <c r="B933" s="89"/>
      <c r="C933" s="96"/>
      <c r="D933" s="190"/>
      <c r="E933" s="110"/>
      <c r="F933" s="111"/>
      <c r="G933" s="112"/>
      <c r="H933" s="113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108"/>
      <c r="AI933" s="108"/>
      <c r="AJ933" s="89"/>
      <c r="AK933" s="89"/>
      <c r="AL933" s="99"/>
      <c r="AM933" s="99"/>
      <c r="AN933" s="89"/>
      <c r="AO933" s="89"/>
      <c r="AP933" s="89"/>
      <c r="AQ933" s="99"/>
      <c r="AR933" s="382"/>
      <c r="AS933" s="382"/>
      <c r="AT933" s="382"/>
      <c r="AU933" s="396"/>
      <c r="AV933" s="89"/>
      <c r="AW933" s="89"/>
      <c r="AX933" s="89"/>
    </row>
    <row r="934" spans="1:50" ht="12.75" customHeight="1">
      <c r="A934" s="89"/>
      <c r="B934" s="89"/>
      <c r="C934" s="96"/>
      <c r="D934" s="190"/>
      <c r="E934" s="110"/>
      <c r="F934" s="111"/>
      <c r="G934" s="112"/>
      <c r="H934" s="113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108"/>
      <c r="AI934" s="108"/>
      <c r="AJ934" s="89"/>
      <c r="AK934" s="89"/>
      <c r="AL934" s="99"/>
      <c r="AM934" s="99"/>
      <c r="AN934" s="89"/>
      <c r="AO934" s="89"/>
      <c r="AP934" s="89"/>
      <c r="AQ934" s="99"/>
      <c r="AR934" s="382"/>
      <c r="AS934" s="382"/>
      <c r="AT934" s="382"/>
      <c r="AU934" s="396"/>
      <c r="AV934" s="89"/>
      <c r="AW934" s="89"/>
      <c r="AX934" s="89"/>
    </row>
    <row r="935" spans="1:50" ht="12.75" customHeight="1">
      <c r="A935" s="89"/>
      <c r="B935" s="89"/>
      <c r="C935" s="96"/>
      <c r="D935" s="190"/>
      <c r="E935" s="110"/>
      <c r="F935" s="111"/>
      <c r="G935" s="112"/>
      <c r="H935" s="113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108"/>
      <c r="AI935" s="108"/>
      <c r="AJ935" s="89"/>
      <c r="AK935" s="89"/>
      <c r="AL935" s="99"/>
      <c r="AM935" s="99"/>
      <c r="AN935" s="89"/>
      <c r="AO935" s="89"/>
      <c r="AP935" s="89"/>
      <c r="AQ935" s="99"/>
      <c r="AR935" s="382"/>
      <c r="AS935" s="382"/>
      <c r="AT935" s="382"/>
      <c r="AU935" s="396"/>
      <c r="AV935" s="89"/>
      <c r="AW935" s="89"/>
      <c r="AX935" s="89"/>
    </row>
    <row r="936" spans="1:50" ht="12.75" customHeight="1">
      <c r="A936" s="89"/>
      <c r="B936" s="89"/>
      <c r="C936" s="96"/>
      <c r="D936" s="190"/>
      <c r="E936" s="110"/>
      <c r="F936" s="111"/>
      <c r="G936" s="112"/>
      <c r="H936" s="113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108"/>
      <c r="AI936" s="108"/>
      <c r="AJ936" s="89"/>
      <c r="AK936" s="89"/>
      <c r="AL936" s="99"/>
      <c r="AM936" s="99"/>
      <c r="AN936" s="89"/>
      <c r="AO936" s="89"/>
      <c r="AP936" s="89"/>
      <c r="AQ936" s="99"/>
      <c r="AR936" s="382"/>
      <c r="AS936" s="382"/>
      <c r="AT936" s="382"/>
      <c r="AU936" s="396"/>
      <c r="AV936" s="89"/>
      <c r="AW936" s="89"/>
      <c r="AX936" s="89"/>
    </row>
    <row r="937" spans="1:50" ht="12.75" customHeight="1">
      <c r="A937" s="89"/>
      <c r="B937" s="89"/>
      <c r="C937" s="96"/>
      <c r="D937" s="190"/>
      <c r="E937" s="110"/>
      <c r="F937" s="111"/>
      <c r="G937" s="112"/>
      <c r="H937" s="113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108"/>
      <c r="AI937" s="108"/>
      <c r="AJ937" s="89"/>
      <c r="AK937" s="89"/>
      <c r="AL937" s="99"/>
      <c r="AM937" s="99"/>
      <c r="AN937" s="89"/>
      <c r="AO937" s="89"/>
      <c r="AP937" s="89"/>
      <c r="AQ937" s="99"/>
      <c r="AR937" s="382"/>
      <c r="AS937" s="382"/>
      <c r="AT937" s="382"/>
      <c r="AU937" s="396"/>
      <c r="AV937" s="89"/>
      <c r="AW937" s="89"/>
      <c r="AX937" s="89"/>
    </row>
    <row r="938" spans="1:50" ht="12.75" customHeight="1">
      <c r="A938" s="89"/>
      <c r="B938" s="89"/>
      <c r="C938" s="96"/>
      <c r="D938" s="190"/>
      <c r="E938" s="110"/>
      <c r="F938" s="111"/>
      <c r="G938" s="112"/>
      <c r="H938" s="113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108"/>
      <c r="AI938" s="108"/>
      <c r="AJ938" s="89"/>
      <c r="AK938" s="89"/>
      <c r="AL938" s="99"/>
      <c r="AM938" s="99"/>
      <c r="AN938" s="89"/>
      <c r="AO938" s="89"/>
      <c r="AP938" s="89"/>
      <c r="AQ938" s="99"/>
      <c r="AR938" s="382"/>
      <c r="AS938" s="382"/>
      <c r="AT938" s="382"/>
      <c r="AU938" s="396"/>
      <c r="AV938" s="89"/>
      <c r="AW938" s="89"/>
      <c r="AX938" s="89"/>
    </row>
    <row r="939" spans="1:50" ht="12.75" customHeight="1">
      <c r="A939" s="89"/>
      <c r="B939" s="89"/>
      <c r="C939" s="96"/>
      <c r="D939" s="190"/>
      <c r="E939" s="110"/>
      <c r="F939" s="111"/>
      <c r="G939" s="112"/>
      <c r="H939" s="113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108"/>
      <c r="AI939" s="108"/>
      <c r="AJ939" s="89"/>
      <c r="AK939" s="89"/>
      <c r="AL939" s="99"/>
      <c r="AM939" s="99"/>
      <c r="AN939" s="89"/>
      <c r="AO939" s="89"/>
      <c r="AP939" s="89"/>
      <c r="AQ939" s="99"/>
      <c r="AR939" s="382"/>
      <c r="AS939" s="382"/>
      <c r="AT939" s="382"/>
      <c r="AU939" s="396"/>
      <c r="AV939" s="89"/>
      <c r="AW939" s="89"/>
      <c r="AX939" s="89"/>
    </row>
    <row r="940" spans="1:50" ht="12.75" customHeight="1">
      <c r="A940" s="89"/>
      <c r="B940" s="89"/>
      <c r="C940" s="96"/>
      <c r="D940" s="190"/>
      <c r="E940" s="110"/>
      <c r="F940" s="111"/>
      <c r="G940" s="112"/>
      <c r="H940" s="113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108"/>
      <c r="AI940" s="108"/>
      <c r="AJ940" s="89"/>
      <c r="AK940" s="89"/>
      <c r="AL940" s="99"/>
      <c r="AM940" s="99"/>
      <c r="AN940" s="89"/>
      <c r="AO940" s="89"/>
      <c r="AP940" s="89"/>
      <c r="AQ940" s="99"/>
      <c r="AR940" s="382"/>
      <c r="AS940" s="382"/>
      <c r="AT940" s="382"/>
      <c r="AU940" s="396"/>
      <c r="AV940" s="89"/>
      <c r="AW940" s="89"/>
      <c r="AX940" s="89"/>
    </row>
    <row r="941" spans="1:50" ht="12.75" customHeight="1">
      <c r="A941" s="89"/>
      <c r="B941" s="89"/>
      <c r="C941" s="96"/>
      <c r="D941" s="190"/>
      <c r="E941" s="110"/>
      <c r="F941" s="111"/>
      <c r="G941" s="112"/>
      <c r="H941" s="113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108"/>
      <c r="AI941" s="108"/>
      <c r="AJ941" s="89"/>
      <c r="AK941" s="89"/>
      <c r="AL941" s="99"/>
      <c r="AM941" s="99"/>
      <c r="AN941" s="89"/>
      <c r="AO941" s="89"/>
      <c r="AP941" s="89"/>
      <c r="AQ941" s="99"/>
      <c r="AR941" s="382"/>
      <c r="AS941" s="382"/>
      <c r="AT941" s="382"/>
      <c r="AU941" s="396"/>
      <c r="AV941" s="89"/>
      <c r="AW941" s="89"/>
      <c r="AX941" s="89"/>
    </row>
    <row r="942" spans="1:50" ht="12.75" customHeight="1">
      <c r="A942" s="89"/>
      <c r="B942" s="89"/>
      <c r="C942" s="96"/>
      <c r="D942" s="190"/>
      <c r="E942" s="110"/>
      <c r="F942" s="111"/>
      <c r="G942" s="112"/>
      <c r="H942" s="113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108"/>
      <c r="AI942" s="108"/>
      <c r="AJ942" s="89"/>
      <c r="AK942" s="89"/>
      <c r="AL942" s="99"/>
      <c r="AM942" s="99"/>
      <c r="AN942" s="89"/>
      <c r="AO942" s="89"/>
      <c r="AP942" s="89"/>
      <c r="AQ942" s="99"/>
      <c r="AR942" s="382"/>
      <c r="AS942" s="382"/>
      <c r="AT942" s="382"/>
      <c r="AU942" s="396"/>
      <c r="AV942" s="89"/>
      <c r="AW942" s="89"/>
      <c r="AX942" s="89"/>
    </row>
    <row r="943" spans="1:50" ht="12.75" customHeight="1">
      <c r="A943" s="89"/>
      <c r="B943" s="89"/>
      <c r="C943" s="96"/>
      <c r="D943" s="190"/>
      <c r="E943" s="110"/>
      <c r="F943" s="111"/>
      <c r="G943" s="112"/>
      <c r="H943" s="113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108"/>
      <c r="AI943" s="108"/>
      <c r="AJ943" s="89"/>
      <c r="AK943" s="89"/>
      <c r="AL943" s="99"/>
      <c r="AM943" s="99"/>
      <c r="AN943" s="89"/>
      <c r="AO943" s="89"/>
      <c r="AP943" s="89"/>
      <c r="AQ943" s="99"/>
      <c r="AR943" s="382"/>
      <c r="AS943" s="382"/>
      <c r="AT943" s="382"/>
      <c r="AU943" s="396"/>
      <c r="AV943" s="89"/>
      <c r="AW943" s="89"/>
      <c r="AX943" s="89"/>
    </row>
    <row r="944" spans="1:50" ht="12.75" customHeight="1">
      <c r="A944" s="89"/>
      <c r="B944" s="89"/>
      <c r="C944" s="96"/>
      <c r="D944" s="190"/>
      <c r="E944" s="110"/>
      <c r="F944" s="111"/>
      <c r="G944" s="112"/>
      <c r="H944" s="113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108"/>
      <c r="AI944" s="108"/>
      <c r="AJ944" s="89"/>
      <c r="AK944" s="89"/>
      <c r="AL944" s="99"/>
      <c r="AM944" s="99"/>
      <c r="AN944" s="89"/>
      <c r="AO944" s="89"/>
      <c r="AP944" s="89"/>
      <c r="AQ944" s="99"/>
      <c r="AR944" s="382"/>
      <c r="AS944" s="382"/>
      <c r="AT944" s="382"/>
      <c r="AU944" s="396"/>
      <c r="AV944" s="89"/>
      <c r="AW944" s="89"/>
      <c r="AX944" s="89"/>
    </row>
    <row r="945" spans="1:50" ht="12.75" customHeight="1">
      <c r="A945" s="89"/>
      <c r="B945" s="89"/>
      <c r="C945" s="96"/>
      <c r="D945" s="190"/>
      <c r="E945" s="110"/>
      <c r="F945" s="111"/>
      <c r="G945" s="112"/>
      <c r="H945" s="113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108"/>
      <c r="AI945" s="108"/>
      <c r="AJ945" s="89"/>
      <c r="AK945" s="89"/>
      <c r="AL945" s="99"/>
      <c r="AM945" s="99"/>
      <c r="AN945" s="89"/>
      <c r="AO945" s="89"/>
      <c r="AP945" s="89"/>
      <c r="AQ945" s="99"/>
      <c r="AR945" s="382"/>
      <c r="AS945" s="382"/>
      <c r="AT945" s="382"/>
      <c r="AU945" s="396"/>
      <c r="AV945" s="89"/>
      <c r="AW945" s="89"/>
      <c r="AX945" s="89"/>
    </row>
    <row r="946" spans="1:50" ht="12.75" customHeight="1">
      <c r="A946" s="89"/>
      <c r="B946" s="89"/>
      <c r="C946" s="96"/>
      <c r="D946" s="190"/>
      <c r="E946" s="110"/>
      <c r="F946" s="111"/>
      <c r="G946" s="112"/>
      <c r="H946" s="113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108"/>
      <c r="AI946" s="108"/>
      <c r="AJ946" s="89"/>
      <c r="AK946" s="89"/>
      <c r="AL946" s="99"/>
      <c r="AM946" s="99"/>
      <c r="AN946" s="89"/>
      <c r="AO946" s="89"/>
      <c r="AP946" s="89"/>
      <c r="AQ946" s="99"/>
      <c r="AR946" s="382"/>
      <c r="AS946" s="382"/>
      <c r="AT946" s="382"/>
      <c r="AU946" s="396"/>
      <c r="AV946" s="89"/>
      <c r="AW946" s="89"/>
      <c r="AX946" s="89"/>
    </row>
    <row r="947" spans="1:50" ht="12.75" customHeight="1">
      <c r="A947" s="89"/>
      <c r="B947" s="89"/>
      <c r="C947" s="96"/>
      <c r="D947" s="190"/>
      <c r="E947" s="110"/>
      <c r="F947" s="111"/>
      <c r="G947" s="112"/>
      <c r="H947" s="113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108"/>
      <c r="AI947" s="108"/>
      <c r="AJ947" s="89"/>
      <c r="AK947" s="89"/>
      <c r="AL947" s="99"/>
      <c r="AM947" s="99"/>
      <c r="AN947" s="89"/>
      <c r="AO947" s="89"/>
      <c r="AP947" s="89"/>
      <c r="AQ947" s="99"/>
      <c r="AR947" s="382"/>
      <c r="AS947" s="382"/>
      <c r="AT947" s="382"/>
      <c r="AU947" s="396"/>
      <c r="AV947" s="89"/>
      <c r="AW947" s="89"/>
      <c r="AX947" s="89"/>
    </row>
    <row r="948" spans="1:50" ht="12.75" customHeight="1">
      <c r="A948" s="89"/>
      <c r="B948" s="89"/>
      <c r="C948" s="96"/>
      <c r="D948" s="190"/>
      <c r="E948" s="110"/>
      <c r="F948" s="111"/>
      <c r="G948" s="112"/>
      <c r="H948" s="113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108"/>
      <c r="AI948" s="108"/>
      <c r="AJ948" s="89"/>
      <c r="AK948" s="89"/>
      <c r="AL948" s="99"/>
      <c r="AM948" s="99"/>
      <c r="AN948" s="89"/>
      <c r="AO948" s="89"/>
      <c r="AP948" s="89"/>
      <c r="AQ948" s="99"/>
      <c r="AR948" s="382"/>
      <c r="AS948" s="382"/>
      <c r="AT948" s="382"/>
      <c r="AU948" s="396"/>
      <c r="AV948" s="89"/>
      <c r="AW948" s="89"/>
      <c r="AX948" s="89"/>
    </row>
    <row r="949" spans="1:50" ht="12.75" customHeight="1">
      <c r="A949" s="89"/>
      <c r="B949" s="89"/>
      <c r="C949" s="96"/>
      <c r="D949" s="190"/>
      <c r="E949" s="110"/>
      <c r="F949" s="111"/>
      <c r="G949" s="112"/>
      <c r="H949" s="113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108"/>
      <c r="AI949" s="108"/>
      <c r="AJ949" s="89"/>
      <c r="AK949" s="89"/>
      <c r="AL949" s="99"/>
      <c r="AM949" s="99"/>
      <c r="AN949" s="89"/>
      <c r="AO949" s="89"/>
      <c r="AP949" s="89"/>
      <c r="AQ949" s="99"/>
      <c r="AR949" s="382"/>
      <c r="AS949" s="382"/>
      <c r="AT949" s="382"/>
      <c r="AU949" s="396"/>
      <c r="AV949" s="89"/>
      <c r="AW949" s="89"/>
      <c r="AX949" s="89"/>
    </row>
    <row r="950" spans="1:50" ht="12.75" customHeight="1">
      <c r="A950" s="89"/>
      <c r="B950" s="89"/>
      <c r="C950" s="96"/>
      <c r="D950" s="190"/>
      <c r="E950" s="110"/>
      <c r="F950" s="111"/>
      <c r="G950" s="112"/>
      <c r="H950" s="113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108"/>
      <c r="AI950" s="108"/>
      <c r="AJ950" s="89"/>
      <c r="AK950" s="89"/>
      <c r="AL950" s="99"/>
      <c r="AM950" s="99"/>
      <c r="AN950" s="89"/>
      <c r="AO950" s="89"/>
      <c r="AP950" s="89"/>
      <c r="AQ950" s="99"/>
      <c r="AR950" s="382"/>
      <c r="AS950" s="382"/>
      <c r="AT950" s="382"/>
      <c r="AU950" s="396"/>
      <c r="AV950" s="89"/>
      <c r="AW950" s="89"/>
      <c r="AX950" s="89"/>
    </row>
    <row r="951" spans="1:50" ht="12.75" customHeight="1">
      <c r="A951" s="89"/>
      <c r="B951" s="89"/>
      <c r="C951" s="96"/>
      <c r="D951" s="190"/>
      <c r="E951" s="110"/>
      <c r="F951" s="111"/>
      <c r="G951" s="112"/>
      <c r="H951" s="113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108"/>
      <c r="AI951" s="108"/>
      <c r="AJ951" s="89"/>
      <c r="AK951" s="89"/>
      <c r="AL951" s="99"/>
      <c r="AM951" s="99"/>
      <c r="AN951" s="89"/>
      <c r="AO951" s="89"/>
      <c r="AP951" s="89"/>
      <c r="AQ951" s="99"/>
      <c r="AR951" s="382"/>
      <c r="AS951" s="382"/>
      <c r="AT951" s="382"/>
      <c r="AU951" s="396"/>
      <c r="AV951" s="89"/>
      <c r="AW951" s="89"/>
      <c r="AX951" s="89"/>
    </row>
    <row r="952" spans="1:50" ht="12.75" customHeight="1">
      <c r="A952" s="89"/>
      <c r="B952" s="89"/>
      <c r="C952" s="96"/>
      <c r="D952" s="190"/>
      <c r="E952" s="110"/>
      <c r="F952" s="111"/>
      <c r="G952" s="112"/>
      <c r="H952" s="113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108"/>
      <c r="AI952" s="108"/>
      <c r="AJ952" s="89"/>
      <c r="AK952" s="89"/>
      <c r="AL952" s="99"/>
      <c r="AM952" s="99"/>
      <c r="AN952" s="89"/>
      <c r="AO952" s="89"/>
      <c r="AP952" s="89"/>
      <c r="AQ952" s="99"/>
      <c r="AR952" s="382"/>
      <c r="AS952" s="382"/>
      <c r="AT952" s="382"/>
      <c r="AU952" s="396"/>
      <c r="AV952" s="89"/>
      <c r="AW952" s="89"/>
      <c r="AX952" s="89"/>
    </row>
    <row r="953" spans="1:50" ht="12.75" customHeight="1">
      <c r="A953" s="89"/>
      <c r="B953" s="89"/>
      <c r="C953" s="96"/>
      <c r="D953" s="190"/>
      <c r="E953" s="110"/>
      <c r="F953" s="111"/>
      <c r="G953" s="112"/>
      <c r="H953" s="113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108"/>
      <c r="AI953" s="108"/>
      <c r="AJ953" s="89"/>
      <c r="AK953" s="89"/>
      <c r="AL953" s="99"/>
      <c r="AM953" s="99"/>
      <c r="AN953" s="89"/>
      <c r="AO953" s="89"/>
      <c r="AP953" s="89"/>
      <c r="AQ953" s="99"/>
      <c r="AR953" s="382"/>
      <c r="AS953" s="382"/>
      <c r="AT953" s="382"/>
      <c r="AU953" s="396"/>
      <c r="AV953" s="89"/>
      <c r="AW953" s="89"/>
      <c r="AX953" s="89"/>
    </row>
    <row r="954" spans="1:50" ht="12.75" customHeight="1">
      <c r="A954" s="89"/>
      <c r="B954" s="89"/>
      <c r="C954" s="96"/>
      <c r="D954" s="190"/>
      <c r="E954" s="110"/>
      <c r="F954" s="111"/>
      <c r="G954" s="112"/>
      <c r="H954" s="113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108"/>
      <c r="AI954" s="108"/>
      <c r="AJ954" s="89"/>
      <c r="AK954" s="89"/>
      <c r="AL954" s="99"/>
      <c r="AM954" s="99"/>
      <c r="AN954" s="89"/>
      <c r="AO954" s="89"/>
      <c r="AP954" s="89"/>
      <c r="AQ954" s="99"/>
      <c r="AR954" s="382"/>
      <c r="AS954" s="382"/>
      <c r="AT954" s="382"/>
      <c r="AU954" s="396"/>
      <c r="AV954" s="89"/>
      <c r="AW954" s="89"/>
      <c r="AX954" s="89"/>
    </row>
    <row r="955" spans="1:50" ht="12.75" customHeight="1">
      <c r="A955" s="89"/>
      <c r="B955" s="89"/>
      <c r="C955" s="96"/>
      <c r="D955" s="190"/>
      <c r="E955" s="110"/>
      <c r="F955" s="111"/>
      <c r="G955" s="112"/>
      <c r="H955" s="113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108"/>
      <c r="AI955" s="108"/>
      <c r="AJ955" s="89"/>
      <c r="AK955" s="89"/>
      <c r="AL955" s="99"/>
      <c r="AM955" s="99"/>
      <c r="AN955" s="89"/>
      <c r="AO955" s="89"/>
      <c r="AP955" s="89"/>
      <c r="AQ955" s="99"/>
      <c r="AR955" s="382"/>
      <c r="AS955" s="382"/>
      <c r="AT955" s="382"/>
      <c r="AU955" s="396"/>
      <c r="AV955" s="89"/>
      <c r="AW955" s="89"/>
      <c r="AX955" s="89"/>
    </row>
    <row r="956" spans="1:50" ht="12.75" customHeight="1">
      <c r="A956" s="89"/>
      <c r="B956" s="89"/>
      <c r="C956" s="96"/>
      <c r="D956" s="190"/>
      <c r="E956" s="110"/>
      <c r="F956" s="111"/>
      <c r="G956" s="112"/>
      <c r="H956" s="113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108"/>
      <c r="AI956" s="108"/>
      <c r="AJ956" s="89"/>
      <c r="AK956" s="89"/>
      <c r="AL956" s="99"/>
      <c r="AM956" s="99"/>
      <c r="AN956" s="89"/>
      <c r="AO956" s="89"/>
      <c r="AP956" s="89"/>
      <c r="AQ956" s="99"/>
      <c r="AR956" s="382"/>
      <c r="AS956" s="382"/>
      <c r="AT956" s="382"/>
      <c r="AU956" s="396"/>
      <c r="AV956" s="89"/>
      <c r="AW956" s="89"/>
      <c r="AX956" s="89"/>
    </row>
    <row r="957" spans="1:50" ht="12.75" customHeight="1">
      <c r="A957" s="89"/>
      <c r="B957" s="89"/>
      <c r="C957" s="96"/>
      <c r="D957" s="190"/>
      <c r="E957" s="110"/>
      <c r="F957" s="111"/>
      <c r="G957" s="112"/>
      <c r="H957" s="113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108"/>
      <c r="AI957" s="108"/>
      <c r="AJ957" s="89"/>
      <c r="AK957" s="89"/>
      <c r="AL957" s="99"/>
      <c r="AM957" s="99"/>
      <c r="AN957" s="89"/>
      <c r="AO957" s="89"/>
      <c r="AP957" s="89"/>
      <c r="AQ957" s="99"/>
      <c r="AR957" s="382"/>
      <c r="AS957" s="382"/>
      <c r="AT957" s="382"/>
      <c r="AU957" s="396"/>
      <c r="AV957" s="89"/>
      <c r="AW957" s="89"/>
      <c r="AX957" s="89"/>
    </row>
    <row r="958" spans="1:50" ht="12.75" customHeight="1">
      <c r="A958" s="89"/>
      <c r="B958" s="89"/>
      <c r="C958" s="96"/>
      <c r="D958" s="190"/>
      <c r="E958" s="110"/>
      <c r="F958" s="111"/>
      <c r="G958" s="112"/>
      <c r="H958" s="113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108"/>
      <c r="AI958" s="108"/>
      <c r="AJ958" s="89"/>
      <c r="AK958" s="89"/>
      <c r="AL958" s="99"/>
      <c r="AM958" s="99"/>
      <c r="AN958" s="89"/>
      <c r="AO958" s="89"/>
      <c r="AP958" s="89"/>
      <c r="AQ958" s="99"/>
      <c r="AR958" s="382"/>
      <c r="AS958" s="382"/>
      <c r="AT958" s="382"/>
      <c r="AU958" s="396"/>
      <c r="AV958" s="89"/>
      <c r="AW958" s="89"/>
      <c r="AX958" s="89"/>
    </row>
    <row r="959" spans="1:50" ht="12.75" customHeight="1">
      <c r="A959" s="89"/>
      <c r="B959" s="89"/>
      <c r="C959" s="96"/>
      <c r="D959" s="190"/>
      <c r="E959" s="110"/>
      <c r="F959" s="111"/>
      <c r="G959" s="112"/>
      <c r="H959" s="113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108"/>
      <c r="AI959" s="108"/>
      <c r="AJ959" s="89"/>
      <c r="AK959" s="89"/>
      <c r="AL959" s="99"/>
      <c r="AM959" s="99"/>
      <c r="AN959" s="89"/>
      <c r="AO959" s="89"/>
      <c r="AP959" s="89"/>
      <c r="AQ959" s="99"/>
      <c r="AR959" s="382"/>
      <c r="AS959" s="382"/>
      <c r="AT959" s="382"/>
      <c r="AU959" s="396"/>
      <c r="AV959" s="89"/>
      <c r="AW959" s="89"/>
      <c r="AX959" s="89"/>
    </row>
    <row r="960" spans="1:50" ht="12.75" customHeight="1">
      <c r="A960" s="89"/>
      <c r="B960" s="89"/>
      <c r="C960" s="96"/>
      <c r="D960" s="190"/>
      <c r="E960" s="110"/>
      <c r="F960" s="111"/>
      <c r="G960" s="112"/>
      <c r="H960" s="113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108"/>
      <c r="AI960" s="108"/>
      <c r="AJ960" s="89"/>
      <c r="AK960" s="89"/>
      <c r="AL960" s="99"/>
      <c r="AM960" s="99"/>
      <c r="AN960" s="89"/>
      <c r="AO960" s="89"/>
      <c r="AP960" s="89"/>
      <c r="AQ960" s="99"/>
      <c r="AR960" s="382"/>
      <c r="AS960" s="382"/>
      <c r="AT960" s="382"/>
      <c r="AU960" s="396"/>
      <c r="AV960" s="89"/>
      <c r="AW960" s="89"/>
      <c r="AX960" s="89"/>
    </row>
    <row r="961" spans="1:50" ht="12.75" customHeight="1">
      <c r="A961" s="89"/>
      <c r="B961" s="89"/>
      <c r="C961" s="96"/>
      <c r="D961" s="190"/>
      <c r="E961" s="110"/>
      <c r="F961" s="111"/>
      <c r="G961" s="112"/>
      <c r="H961" s="113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108"/>
      <c r="AI961" s="108"/>
      <c r="AJ961" s="89"/>
      <c r="AK961" s="89"/>
      <c r="AL961" s="99"/>
      <c r="AM961" s="99"/>
      <c r="AN961" s="89"/>
      <c r="AO961" s="89"/>
      <c r="AP961" s="89"/>
      <c r="AQ961" s="99"/>
      <c r="AR961" s="382"/>
      <c r="AS961" s="382"/>
      <c r="AT961" s="382"/>
      <c r="AU961" s="396"/>
      <c r="AV961" s="89"/>
      <c r="AW961" s="89"/>
      <c r="AX961" s="89"/>
    </row>
    <row r="962" spans="1:50" ht="12.75" customHeight="1">
      <c r="A962" s="89"/>
      <c r="B962" s="89"/>
      <c r="C962" s="96"/>
      <c r="D962" s="190"/>
      <c r="E962" s="110"/>
      <c r="F962" s="111"/>
      <c r="G962" s="112"/>
      <c r="H962" s="113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108"/>
      <c r="AI962" s="108"/>
      <c r="AJ962" s="89"/>
      <c r="AK962" s="89"/>
      <c r="AL962" s="99"/>
      <c r="AM962" s="99"/>
      <c r="AN962" s="89"/>
      <c r="AO962" s="89"/>
      <c r="AP962" s="89"/>
      <c r="AQ962" s="99"/>
      <c r="AR962" s="382"/>
      <c r="AS962" s="382"/>
      <c r="AT962" s="382"/>
      <c r="AU962" s="396"/>
      <c r="AV962" s="89"/>
      <c r="AW962" s="89"/>
      <c r="AX962" s="89"/>
    </row>
    <row r="963" spans="1:50" ht="12.75" customHeight="1">
      <c r="A963" s="89"/>
      <c r="B963" s="89"/>
      <c r="C963" s="96"/>
      <c r="D963" s="190"/>
      <c r="E963" s="110"/>
      <c r="F963" s="111"/>
      <c r="G963" s="112"/>
      <c r="H963" s="113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108"/>
      <c r="AI963" s="108"/>
      <c r="AJ963" s="89"/>
      <c r="AK963" s="89"/>
      <c r="AL963" s="99"/>
      <c r="AM963" s="99"/>
      <c r="AN963" s="89"/>
      <c r="AO963" s="89"/>
      <c r="AP963" s="89"/>
      <c r="AQ963" s="99"/>
      <c r="AR963" s="382"/>
      <c r="AS963" s="382"/>
      <c r="AT963" s="382"/>
      <c r="AU963" s="396"/>
      <c r="AV963" s="89"/>
      <c r="AW963" s="89"/>
      <c r="AX963" s="89"/>
    </row>
    <row r="964" spans="1:50" ht="12.75" customHeight="1">
      <c r="A964" s="89"/>
      <c r="B964" s="89"/>
      <c r="C964" s="96"/>
      <c r="D964" s="190"/>
      <c r="E964" s="110"/>
      <c r="F964" s="111"/>
      <c r="G964" s="112"/>
      <c r="H964" s="113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108"/>
      <c r="AI964" s="108"/>
      <c r="AJ964" s="89"/>
      <c r="AK964" s="89"/>
      <c r="AL964" s="99"/>
      <c r="AM964" s="99"/>
      <c r="AN964" s="89"/>
      <c r="AO964" s="89"/>
      <c r="AP964" s="89"/>
      <c r="AQ964" s="99"/>
      <c r="AR964" s="382"/>
      <c r="AS964" s="382"/>
      <c r="AT964" s="382"/>
      <c r="AU964" s="396"/>
      <c r="AV964" s="89"/>
      <c r="AW964" s="89"/>
      <c r="AX964" s="89"/>
    </row>
    <row r="965" spans="1:50" ht="12.75" customHeight="1">
      <c r="A965" s="89"/>
      <c r="B965" s="89"/>
      <c r="C965" s="96"/>
      <c r="D965" s="190"/>
      <c r="E965" s="110"/>
      <c r="F965" s="111"/>
      <c r="G965" s="112"/>
      <c r="H965" s="113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108"/>
      <c r="AI965" s="108"/>
      <c r="AJ965" s="89"/>
      <c r="AK965" s="89"/>
      <c r="AL965" s="99"/>
      <c r="AM965" s="99"/>
      <c r="AN965" s="89"/>
      <c r="AO965" s="89"/>
      <c r="AP965" s="89"/>
      <c r="AQ965" s="99"/>
      <c r="AR965" s="382"/>
      <c r="AS965" s="382"/>
      <c r="AT965" s="382"/>
      <c r="AU965" s="396"/>
      <c r="AV965" s="89"/>
      <c r="AW965" s="89"/>
      <c r="AX965" s="89"/>
    </row>
    <row r="966" spans="1:50" ht="12.75" customHeight="1">
      <c r="A966" s="89"/>
      <c r="B966" s="89"/>
      <c r="C966" s="96"/>
      <c r="D966" s="190"/>
      <c r="E966" s="110"/>
      <c r="F966" s="111"/>
      <c r="G966" s="112"/>
      <c r="H966" s="113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108"/>
      <c r="AI966" s="108"/>
      <c r="AJ966" s="89"/>
      <c r="AK966" s="89"/>
      <c r="AL966" s="99"/>
      <c r="AM966" s="99"/>
      <c r="AN966" s="89"/>
      <c r="AO966" s="89"/>
      <c r="AP966" s="89"/>
      <c r="AQ966" s="99"/>
      <c r="AR966" s="382"/>
      <c r="AS966" s="382"/>
      <c r="AT966" s="382"/>
      <c r="AU966" s="396"/>
      <c r="AV966" s="89"/>
      <c r="AW966" s="89"/>
      <c r="AX966" s="89"/>
    </row>
    <row r="967" spans="1:50" ht="12.75" customHeight="1">
      <c r="A967" s="89"/>
      <c r="B967" s="89"/>
      <c r="C967" s="96"/>
      <c r="D967" s="190"/>
      <c r="E967" s="110"/>
      <c r="F967" s="111"/>
      <c r="G967" s="112"/>
      <c r="H967" s="113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108"/>
      <c r="AI967" s="108"/>
      <c r="AJ967" s="89"/>
      <c r="AK967" s="89"/>
      <c r="AL967" s="99"/>
      <c r="AM967" s="99"/>
      <c r="AN967" s="89"/>
      <c r="AO967" s="89"/>
      <c r="AP967" s="89"/>
      <c r="AQ967" s="99"/>
      <c r="AR967" s="382"/>
      <c r="AS967" s="382"/>
      <c r="AT967" s="382"/>
      <c r="AU967" s="396"/>
      <c r="AV967" s="89"/>
      <c r="AW967" s="89"/>
      <c r="AX967" s="89"/>
    </row>
    <row r="968" spans="1:50" ht="12.75" customHeight="1">
      <c r="A968" s="89"/>
      <c r="B968" s="89"/>
      <c r="C968" s="96"/>
      <c r="D968" s="190"/>
      <c r="E968" s="110"/>
      <c r="F968" s="111"/>
      <c r="G968" s="112"/>
      <c r="H968" s="113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108"/>
      <c r="AI968" s="108"/>
      <c r="AJ968" s="89"/>
      <c r="AK968" s="89"/>
      <c r="AL968" s="99"/>
      <c r="AM968" s="99"/>
      <c r="AN968" s="89"/>
      <c r="AO968" s="89"/>
      <c r="AP968" s="89"/>
      <c r="AQ968" s="99"/>
      <c r="AR968" s="382"/>
      <c r="AS968" s="382"/>
      <c r="AT968" s="382"/>
      <c r="AU968" s="396"/>
      <c r="AV968" s="89"/>
      <c r="AW968" s="89"/>
      <c r="AX968" s="89"/>
    </row>
    <row r="969" spans="1:50" ht="12.75" customHeight="1">
      <c r="A969" s="89"/>
      <c r="B969" s="89"/>
      <c r="C969" s="96"/>
      <c r="D969" s="190"/>
      <c r="E969" s="110"/>
      <c r="F969" s="111"/>
      <c r="G969" s="112"/>
      <c r="H969" s="113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108"/>
      <c r="AI969" s="108"/>
      <c r="AJ969" s="89"/>
      <c r="AK969" s="89"/>
      <c r="AL969" s="99"/>
      <c r="AM969" s="99"/>
      <c r="AN969" s="89"/>
      <c r="AO969" s="89"/>
      <c r="AP969" s="89"/>
      <c r="AQ969" s="99"/>
      <c r="AR969" s="382"/>
      <c r="AS969" s="382"/>
      <c r="AT969" s="382"/>
      <c r="AU969" s="396"/>
      <c r="AV969" s="89"/>
      <c r="AW969" s="89"/>
      <c r="AX969" s="89"/>
    </row>
    <row r="970" spans="1:50" ht="12.75" customHeight="1">
      <c r="A970" s="89"/>
      <c r="B970" s="89"/>
      <c r="C970" s="96"/>
      <c r="D970" s="190"/>
      <c r="E970" s="110"/>
      <c r="F970" s="111"/>
      <c r="G970" s="112"/>
      <c r="H970" s="113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108"/>
      <c r="AI970" s="108"/>
      <c r="AJ970" s="89"/>
      <c r="AK970" s="89"/>
      <c r="AL970" s="99"/>
      <c r="AM970" s="99"/>
      <c r="AN970" s="89"/>
      <c r="AO970" s="89"/>
      <c r="AP970" s="89"/>
      <c r="AQ970" s="99"/>
      <c r="AR970" s="382"/>
      <c r="AS970" s="382"/>
      <c r="AT970" s="382"/>
      <c r="AU970" s="396"/>
      <c r="AV970" s="89"/>
      <c r="AW970" s="89"/>
      <c r="AX970" s="89"/>
    </row>
    <row r="971" spans="1:50" ht="12.75" customHeight="1">
      <c r="A971" s="89"/>
      <c r="B971" s="89"/>
      <c r="C971" s="96"/>
      <c r="D971" s="190"/>
      <c r="E971" s="110"/>
      <c r="F971" s="111"/>
      <c r="G971" s="112"/>
      <c r="H971" s="113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108"/>
      <c r="AI971" s="108"/>
      <c r="AJ971" s="89"/>
      <c r="AK971" s="89"/>
      <c r="AL971" s="99"/>
      <c r="AM971" s="99"/>
      <c r="AN971" s="89"/>
      <c r="AO971" s="89"/>
      <c r="AP971" s="89"/>
      <c r="AQ971" s="99"/>
      <c r="AR971" s="382"/>
      <c r="AS971" s="382"/>
      <c r="AT971" s="382"/>
      <c r="AU971" s="396"/>
      <c r="AV971" s="89"/>
      <c r="AW971" s="89"/>
      <c r="AX971" s="89"/>
    </row>
    <row r="972" spans="1:50" ht="12.75" customHeight="1">
      <c r="A972" s="89"/>
      <c r="B972" s="89"/>
      <c r="C972" s="96"/>
      <c r="D972" s="190"/>
      <c r="E972" s="110"/>
      <c r="F972" s="111"/>
      <c r="G972" s="112"/>
      <c r="H972" s="113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108"/>
      <c r="AI972" s="108"/>
      <c r="AJ972" s="89"/>
      <c r="AK972" s="89"/>
      <c r="AL972" s="99"/>
      <c r="AM972" s="99"/>
      <c r="AN972" s="89"/>
      <c r="AO972" s="89"/>
      <c r="AP972" s="89"/>
      <c r="AQ972" s="99"/>
      <c r="AR972" s="382"/>
      <c r="AS972" s="382"/>
      <c r="AT972" s="382"/>
      <c r="AU972" s="396"/>
      <c r="AV972" s="89"/>
      <c r="AW972" s="89"/>
      <c r="AX972" s="89"/>
    </row>
    <row r="973" spans="1:50" ht="12.75" customHeight="1">
      <c r="A973" s="89"/>
      <c r="B973" s="89"/>
      <c r="C973" s="96"/>
      <c r="D973" s="190"/>
      <c r="E973" s="110"/>
      <c r="F973" s="111"/>
      <c r="G973" s="112"/>
      <c r="H973" s="113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108"/>
      <c r="AI973" s="108"/>
      <c r="AJ973" s="89"/>
      <c r="AK973" s="89"/>
      <c r="AL973" s="99"/>
      <c r="AM973" s="99"/>
      <c r="AN973" s="89"/>
      <c r="AO973" s="89"/>
      <c r="AP973" s="89"/>
      <c r="AQ973" s="99"/>
      <c r="AR973" s="382"/>
      <c r="AS973" s="382"/>
      <c r="AT973" s="382"/>
      <c r="AU973" s="396"/>
      <c r="AV973" s="89"/>
      <c r="AW973" s="89"/>
      <c r="AX973" s="89"/>
    </row>
    <row r="974" spans="1:50" ht="12.75" customHeight="1">
      <c r="A974" s="89"/>
      <c r="B974" s="89"/>
      <c r="C974" s="96"/>
      <c r="D974" s="190"/>
      <c r="E974" s="110"/>
      <c r="F974" s="111"/>
      <c r="G974" s="112"/>
      <c r="H974" s="113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108"/>
      <c r="AI974" s="108"/>
      <c r="AJ974" s="89"/>
      <c r="AK974" s="89"/>
      <c r="AL974" s="99"/>
      <c r="AM974" s="99"/>
      <c r="AN974" s="89"/>
      <c r="AO974" s="89"/>
      <c r="AP974" s="89"/>
      <c r="AQ974" s="99"/>
      <c r="AR974" s="382"/>
      <c r="AS974" s="382"/>
      <c r="AT974" s="382"/>
      <c r="AU974" s="396"/>
      <c r="AV974" s="89"/>
      <c r="AW974" s="89"/>
      <c r="AX974" s="89"/>
    </row>
    <row r="975" spans="1:50" ht="12.75" customHeight="1">
      <c r="A975" s="89"/>
      <c r="B975" s="89"/>
      <c r="C975" s="96"/>
      <c r="D975" s="190"/>
      <c r="E975" s="110"/>
      <c r="F975" s="111"/>
      <c r="G975" s="112"/>
      <c r="H975" s="113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108"/>
      <c r="AI975" s="108"/>
      <c r="AJ975" s="89"/>
      <c r="AK975" s="89"/>
      <c r="AL975" s="99"/>
      <c r="AM975" s="99"/>
      <c r="AN975" s="89"/>
      <c r="AO975" s="89"/>
      <c r="AP975" s="89"/>
      <c r="AQ975" s="99"/>
      <c r="AR975" s="382"/>
      <c r="AS975" s="382"/>
      <c r="AT975" s="382"/>
      <c r="AU975" s="396"/>
      <c r="AV975" s="89"/>
      <c r="AW975" s="89"/>
      <c r="AX975" s="89"/>
    </row>
    <row r="976" spans="1:50" ht="12.75" customHeight="1">
      <c r="A976" s="89"/>
      <c r="B976" s="89"/>
      <c r="C976" s="96"/>
      <c r="D976" s="190"/>
      <c r="E976" s="110"/>
      <c r="F976" s="111"/>
      <c r="G976" s="112"/>
      <c r="H976" s="113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108"/>
      <c r="AI976" s="108"/>
      <c r="AJ976" s="89"/>
      <c r="AK976" s="89"/>
      <c r="AL976" s="99"/>
      <c r="AM976" s="99"/>
      <c r="AN976" s="89"/>
      <c r="AO976" s="89"/>
      <c r="AP976" s="89"/>
      <c r="AQ976" s="99"/>
      <c r="AR976" s="382"/>
      <c r="AS976" s="382"/>
      <c r="AT976" s="382"/>
      <c r="AU976" s="396"/>
      <c r="AV976" s="89"/>
      <c r="AW976" s="89"/>
      <c r="AX976" s="89"/>
    </row>
    <row r="977" spans="1:50" ht="12.75" customHeight="1">
      <c r="A977" s="89"/>
      <c r="B977" s="89"/>
      <c r="C977" s="96"/>
      <c r="D977" s="190"/>
      <c r="E977" s="110"/>
      <c r="F977" s="111"/>
      <c r="G977" s="112"/>
      <c r="H977" s="113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108"/>
      <c r="AI977" s="108"/>
      <c r="AJ977" s="89"/>
      <c r="AK977" s="89"/>
      <c r="AL977" s="99"/>
      <c r="AM977" s="99"/>
      <c r="AN977" s="89"/>
      <c r="AO977" s="89"/>
      <c r="AP977" s="89"/>
      <c r="AQ977" s="99"/>
      <c r="AR977" s="382"/>
      <c r="AS977" s="382"/>
      <c r="AT977" s="382"/>
      <c r="AU977" s="396"/>
      <c r="AV977" s="89"/>
      <c r="AW977" s="89"/>
      <c r="AX977" s="89"/>
    </row>
    <row r="978" spans="1:50" ht="12.75" customHeight="1">
      <c r="A978" s="89"/>
      <c r="B978" s="89"/>
      <c r="C978" s="96"/>
      <c r="D978" s="190"/>
      <c r="E978" s="110"/>
      <c r="F978" s="111"/>
      <c r="G978" s="112"/>
      <c r="H978" s="113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108"/>
      <c r="AI978" s="108"/>
      <c r="AJ978" s="89"/>
      <c r="AK978" s="89"/>
      <c r="AL978" s="99"/>
      <c r="AM978" s="99"/>
      <c r="AN978" s="89"/>
      <c r="AO978" s="89"/>
      <c r="AP978" s="89"/>
      <c r="AQ978" s="99"/>
      <c r="AR978" s="382"/>
      <c r="AS978" s="382"/>
      <c r="AT978" s="382"/>
      <c r="AU978" s="396"/>
      <c r="AV978" s="89"/>
      <c r="AW978" s="89"/>
      <c r="AX978" s="89"/>
    </row>
    <row r="979" spans="1:50" ht="12.75" customHeight="1">
      <c r="A979" s="89"/>
      <c r="B979" s="89"/>
      <c r="C979" s="96"/>
      <c r="D979" s="190"/>
      <c r="E979" s="110"/>
      <c r="F979" s="111"/>
      <c r="G979" s="112"/>
      <c r="H979" s="113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108"/>
      <c r="AI979" s="108"/>
      <c r="AJ979" s="89"/>
      <c r="AK979" s="89"/>
      <c r="AL979" s="99"/>
      <c r="AM979" s="99"/>
      <c r="AN979" s="89"/>
      <c r="AO979" s="89"/>
      <c r="AP979" s="89"/>
      <c r="AQ979" s="99"/>
      <c r="AR979" s="382"/>
      <c r="AS979" s="382"/>
      <c r="AT979" s="382"/>
      <c r="AU979" s="396"/>
      <c r="AV979" s="89"/>
      <c r="AW979" s="89"/>
      <c r="AX979" s="89"/>
    </row>
    <row r="980" spans="1:50" ht="12.75" customHeight="1">
      <c r="A980" s="89"/>
      <c r="B980" s="89"/>
      <c r="C980" s="96"/>
      <c r="D980" s="190"/>
      <c r="E980" s="110"/>
      <c r="F980" s="111"/>
      <c r="G980" s="112"/>
      <c r="H980" s="113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108"/>
      <c r="AI980" s="108"/>
      <c r="AJ980" s="89"/>
      <c r="AK980" s="89"/>
      <c r="AL980" s="99"/>
      <c r="AM980" s="99"/>
      <c r="AN980" s="89"/>
      <c r="AO980" s="89"/>
      <c r="AP980" s="89"/>
      <c r="AQ980" s="99"/>
      <c r="AR980" s="382"/>
      <c r="AS980" s="382"/>
      <c r="AT980" s="382"/>
      <c r="AU980" s="396"/>
      <c r="AV980" s="89"/>
      <c r="AW980" s="89"/>
      <c r="AX980" s="89"/>
    </row>
    <row r="981" spans="1:50" ht="12.75" customHeight="1">
      <c r="A981" s="89"/>
      <c r="B981" s="89"/>
      <c r="C981" s="96"/>
      <c r="D981" s="190"/>
      <c r="E981" s="110"/>
      <c r="F981" s="111"/>
      <c r="G981" s="112"/>
      <c r="H981" s="113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108"/>
      <c r="AI981" s="108"/>
      <c r="AJ981" s="89"/>
      <c r="AK981" s="89"/>
      <c r="AL981" s="99"/>
      <c r="AM981" s="99"/>
      <c r="AN981" s="89"/>
      <c r="AO981" s="89"/>
      <c r="AP981" s="89"/>
      <c r="AQ981" s="99"/>
      <c r="AR981" s="382"/>
      <c r="AS981" s="382"/>
      <c r="AT981" s="382"/>
      <c r="AU981" s="396"/>
      <c r="AV981" s="89"/>
      <c r="AW981" s="89"/>
      <c r="AX981" s="89"/>
    </row>
    <row r="982" spans="1:50" ht="12.75" customHeight="1">
      <c r="A982" s="89"/>
      <c r="B982" s="89"/>
      <c r="C982" s="96"/>
      <c r="D982" s="190"/>
      <c r="E982" s="110"/>
      <c r="F982" s="111"/>
      <c r="G982" s="112"/>
      <c r="H982" s="113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108"/>
      <c r="AI982" s="108"/>
      <c r="AJ982" s="89"/>
      <c r="AK982" s="89"/>
      <c r="AL982" s="99"/>
      <c r="AM982" s="99"/>
      <c r="AN982" s="89"/>
      <c r="AO982" s="89"/>
      <c r="AP982" s="89"/>
      <c r="AQ982" s="99"/>
      <c r="AR982" s="382"/>
      <c r="AS982" s="382"/>
      <c r="AT982" s="382"/>
      <c r="AU982" s="396"/>
      <c r="AV982" s="89"/>
      <c r="AW982" s="89"/>
      <c r="AX982" s="89"/>
    </row>
    <row r="983" spans="1:50" ht="12.75" customHeight="1">
      <c r="A983" s="89"/>
      <c r="B983" s="89"/>
      <c r="C983" s="96"/>
      <c r="D983" s="190"/>
      <c r="E983" s="110"/>
      <c r="F983" s="111"/>
      <c r="G983" s="112"/>
      <c r="H983" s="113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108"/>
      <c r="AI983" s="108"/>
      <c r="AJ983" s="89"/>
      <c r="AK983" s="89"/>
      <c r="AL983" s="99"/>
      <c r="AM983" s="99"/>
      <c r="AN983" s="89"/>
      <c r="AO983" s="89"/>
      <c r="AP983" s="89"/>
      <c r="AQ983" s="99"/>
      <c r="AR983" s="382"/>
      <c r="AS983" s="382"/>
      <c r="AT983" s="382"/>
      <c r="AU983" s="396"/>
      <c r="AV983" s="89"/>
      <c r="AW983" s="89"/>
      <c r="AX983" s="89"/>
    </row>
    <row r="984" spans="1:50" ht="12.75" customHeight="1">
      <c r="A984" s="89"/>
      <c r="B984" s="89"/>
      <c r="C984" s="96"/>
      <c r="D984" s="190"/>
      <c r="E984" s="110"/>
      <c r="F984" s="111"/>
      <c r="G984" s="112"/>
      <c r="H984" s="113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108"/>
      <c r="AI984" s="108"/>
      <c r="AJ984" s="89"/>
      <c r="AK984" s="89"/>
      <c r="AL984" s="99"/>
      <c r="AM984" s="99"/>
      <c r="AN984" s="89"/>
      <c r="AO984" s="89"/>
      <c r="AP984" s="89"/>
      <c r="AQ984" s="99"/>
      <c r="AR984" s="382"/>
      <c r="AS984" s="382"/>
      <c r="AT984" s="382"/>
      <c r="AU984" s="396"/>
      <c r="AV984" s="89"/>
      <c r="AW984" s="89"/>
      <c r="AX984" s="89"/>
    </row>
    <row r="985" spans="1:50" ht="12.75" customHeight="1">
      <c r="A985" s="89"/>
      <c r="B985" s="89"/>
      <c r="C985" s="96"/>
      <c r="D985" s="190"/>
      <c r="E985" s="110"/>
      <c r="F985" s="111"/>
      <c r="G985" s="112"/>
      <c r="H985" s="113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108"/>
      <c r="AI985" s="108"/>
      <c r="AJ985" s="89"/>
      <c r="AK985" s="89"/>
      <c r="AL985" s="99"/>
      <c r="AM985" s="99"/>
      <c r="AN985" s="89"/>
      <c r="AO985" s="89"/>
      <c r="AP985" s="89"/>
      <c r="AQ985" s="99"/>
      <c r="AR985" s="382"/>
      <c r="AS985" s="382"/>
      <c r="AT985" s="382"/>
      <c r="AU985" s="396"/>
      <c r="AV985" s="89"/>
      <c r="AW985" s="89"/>
      <c r="AX985" s="89"/>
    </row>
    <row r="986" spans="1:50" ht="12.75" customHeight="1">
      <c r="A986" s="89"/>
      <c r="B986" s="89"/>
      <c r="C986" s="96"/>
      <c r="D986" s="190"/>
      <c r="E986" s="110"/>
      <c r="F986" s="111"/>
      <c r="G986" s="112"/>
      <c r="H986" s="113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108"/>
      <c r="AI986" s="108"/>
      <c r="AJ986" s="89"/>
      <c r="AK986" s="89"/>
      <c r="AL986" s="99"/>
      <c r="AM986" s="99"/>
      <c r="AN986" s="89"/>
      <c r="AO986" s="89"/>
      <c r="AP986" s="89"/>
      <c r="AQ986" s="99"/>
      <c r="AR986" s="382"/>
      <c r="AS986" s="382"/>
      <c r="AT986" s="382"/>
      <c r="AU986" s="396"/>
      <c r="AV986" s="89"/>
      <c r="AW986" s="89"/>
      <c r="AX986" s="89"/>
    </row>
    <row r="987" spans="1:50" ht="12.75" customHeight="1">
      <c r="A987" s="89"/>
      <c r="B987" s="89"/>
      <c r="C987" s="96"/>
      <c r="D987" s="190"/>
      <c r="E987" s="110"/>
      <c r="F987" s="111"/>
      <c r="G987" s="112"/>
      <c r="H987" s="113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108"/>
      <c r="AI987" s="108"/>
      <c r="AJ987" s="89"/>
      <c r="AK987" s="89"/>
      <c r="AL987" s="99"/>
      <c r="AM987" s="99"/>
      <c r="AN987" s="89"/>
      <c r="AO987" s="89"/>
      <c r="AP987" s="89"/>
      <c r="AQ987" s="99"/>
      <c r="AR987" s="382"/>
      <c r="AS987" s="382"/>
      <c r="AT987" s="382"/>
      <c r="AU987" s="396"/>
      <c r="AV987" s="89"/>
      <c r="AW987" s="89"/>
      <c r="AX987" s="89"/>
    </row>
    <row r="988" spans="1:50" ht="12.75" customHeight="1">
      <c r="A988" s="89"/>
      <c r="B988" s="89"/>
      <c r="C988" s="96"/>
      <c r="D988" s="190"/>
      <c r="E988" s="110"/>
      <c r="F988" s="111"/>
      <c r="G988" s="112"/>
      <c r="H988" s="113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108"/>
      <c r="AI988" s="108"/>
      <c r="AJ988" s="89"/>
      <c r="AK988" s="89"/>
      <c r="AL988" s="99"/>
      <c r="AM988" s="99"/>
      <c r="AN988" s="89"/>
      <c r="AO988" s="89"/>
      <c r="AP988" s="89"/>
      <c r="AQ988" s="99"/>
      <c r="AR988" s="382"/>
      <c r="AS988" s="382"/>
      <c r="AT988" s="382"/>
      <c r="AU988" s="396"/>
      <c r="AV988" s="89"/>
      <c r="AW988" s="89"/>
      <c r="AX988" s="89"/>
    </row>
    <row r="989" spans="1:50" ht="12.75" customHeight="1">
      <c r="A989" s="89"/>
      <c r="B989" s="89"/>
      <c r="C989" s="96"/>
      <c r="D989" s="190"/>
      <c r="E989" s="110"/>
      <c r="F989" s="111"/>
      <c r="G989" s="112"/>
      <c r="H989" s="113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108"/>
      <c r="AI989" s="108"/>
      <c r="AJ989" s="89"/>
      <c r="AK989" s="89"/>
      <c r="AL989" s="99"/>
      <c r="AM989" s="99"/>
      <c r="AN989" s="89"/>
      <c r="AO989" s="89"/>
      <c r="AP989" s="89"/>
      <c r="AQ989" s="99"/>
      <c r="AR989" s="382"/>
      <c r="AS989" s="382"/>
      <c r="AT989" s="382"/>
      <c r="AU989" s="396"/>
      <c r="AV989" s="89"/>
      <c r="AW989" s="89"/>
      <c r="AX989" s="89"/>
    </row>
    <row r="990" spans="1:50" ht="12.75" customHeight="1">
      <c r="A990" s="89"/>
      <c r="B990" s="89"/>
      <c r="C990" s="96"/>
      <c r="D990" s="190"/>
      <c r="E990" s="110"/>
      <c r="F990" s="111"/>
      <c r="G990" s="112"/>
      <c r="H990" s="113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108"/>
      <c r="AI990" s="108"/>
      <c r="AJ990" s="89"/>
      <c r="AK990" s="89"/>
      <c r="AL990" s="99"/>
      <c r="AM990" s="99"/>
      <c r="AN990" s="89"/>
      <c r="AO990" s="89"/>
      <c r="AP990" s="89"/>
      <c r="AQ990" s="99"/>
      <c r="AR990" s="382"/>
      <c r="AS990" s="382"/>
      <c r="AT990" s="382"/>
      <c r="AU990" s="396"/>
      <c r="AV990" s="89"/>
      <c r="AW990" s="89"/>
      <c r="AX990" s="89"/>
    </row>
    <row r="991" spans="1:50" ht="12.75" customHeight="1">
      <c r="A991" s="89"/>
      <c r="B991" s="89"/>
      <c r="C991" s="96"/>
      <c r="D991" s="190"/>
      <c r="E991" s="110"/>
      <c r="F991" s="111"/>
      <c r="G991" s="112"/>
      <c r="H991" s="113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108"/>
      <c r="AI991" s="108"/>
      <c r="AJ991" s="89"/>
      <c r="AK991" s="89"/>
      <c r="AL991" s="99"/>
      <c r="AM991" s="99"/>
      <c r="AN991" s="89"/>
      <c r="AO991" s="89"/>
      <c r="AP991" s="89"/>
      <c r="AQ991" s="99"/>
      <c r="AR991" s="382"/>
      <c r="AS991" s="382"/>
      <c r="AT991" s="382"/>
      <c r="AU991" s="396"/>
      <c r="AV991" s="89"/>
      <c r="AW991" s="89"/>
      <c r="AX991" s="89"/>
    </row>
    <row r="992" spans="1:50" ht="12.75" customHeight="1">
      <c r="A992" s="89"/>
      <c r="B992" s="89"/>
      <c r="C992" s="96"/>
      <c r="D992" s="190"/>
      <c r="E992" s="110"/>
      <c r="F992" s="111"/>
      <c r="G992" s="112"/>
      <c r="H992" s="113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108"/>
      <c r="AI992" s="108"/>
      <c r="AJ992" s="89"/>
      <c r="AK992" s="89"/>
      <c r="AL992" s="99"/>
      <c r="AM992" s="99"/>
      <c r="AN992" s="89"/>
      <c r="AO992" s="89"/>
      <c r="AP992" s="89"/>
      <c r="AQ992" s="99"/>
      <c r="AR992" s="382"/>
      <c r="AS992" s="382"/>
      <c r="AT992" s="382"/>
      <c r="AU992" s="396"/>
      <c r="AV992" s="89"/>
      <c r="AW992" s="89"/>
      <c r="AX992" s="89"/>
    </row>
    <row r="993" spans="1:50" ht="12.75" customHeight="1">
      <c r="A993" s="89"/>
      <c r="B993" s="89"/>
      <c r="C993" s="96"/>
      <c r="D993" s="190"/>
      <c r="E993" s="110"/>
      <c r="F993" s="111"/>
      <c r="G993" s="112"/>
      <c r="H993" s="113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108"/>
      <c r="AI993" s="108"/>
      <c r="AJ993" s="89"/>
      <c r="AK993" s="89"/>
      <c r="AL993" s="99"/>
      <c r="AM993" s="99"/>
      <c r="AN993" s="89"/>
      <c r="AO993" s="89"/>
      <c r="AP993" s="89"/>
      <c r="AQ993" s="99"/>
      <c r="AR993" s="382"/>
      <c r="AS993" s="382"/>
      <c r="AT993" s="382"/>
      <c r="AU993" s="396"/>
      <c r="AV993" s="89"/>
      <c r="AW993" s="89"/>
      <c r="AX993" s="89"/>
    </row>
    <row r="994" spans="1:50" ht="12.75" customHeight="1">
      <c r="A994" s="89"/>
      <c r="B994" s="89"/>
      <c r="C994" s="96"/>
      <c r="D994" s="190"/>
      <c r="E994" s="110"/>
      <c r="F994" s="111"/>
      <c r="G994" s="112"/>
      <c r="H994" s="113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108"/>
      <c r="AI994" s="108"/>
      <c r="AJ994" s="89"/>
      <c r="AK994" s="89"/>
      <c r="AL994" s="99"/>
      <c r="AM994" s="99"/>
      <c r="AN994" s="89"/>
      <c r="AO994" s="89"/>
      <c r="AP994" s="89"/>
      <c r="AQ994" s="99"/>
      <c r="AR994" s="382"/>
      <c r="AS994" s="382"/>
      <c r="AT994" s="382"/>
      <c r="AU994" s="396"/>
      <c r="AV994" s="89"/>
      <c r="AW994" s="89"/>
      <c r="AX994" s="89"/>
    </row>
    <row r="995" spans="1:50" ht="12.75" customHeight="1">
      <c r="A995" s="89"/>
      <c r="B995" s="89"/>
      <c r="C995" s="96"/>
      <c r="D995" s="190"/>
      <c r="E995" s="110"/>
      <c r="F995" s="111"/>
      <c r="G995" s="112"/>
      <c r="H995" s="113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108"/>
      <c r="AI995" s="108"/>
      <c r="AJ995" s="89"/>
      <c r="AK995" s="89"/>
      <c r="AL995" s="99"/>
      <c r="AM995" s="99"/>
      <c r="AN995" s="89"/>
      <c r="AO995" s="89"/>
      <c r="AP995" s="89"/>
      <c r="AQ995" s="99"/>
      <c r="AR995" s="382"/>
      <c r="AS995" s="382"/>
      <c r="AT995" s="382"/>
      <c r="AU995" s="396"/>
      <c r="AV995" s="89"/>
      <c r="AW995" s="89"/>
      <c r="AX995" s="89"/>
    </row>
    <row r="996" spans="1:50" ht="12.75" customHeight="1">
      <c r="A996" s="89"/>
      <c r="B996" s="89"/>
      <c r="C996" s="96"/>
      <c r="D996" s="190"/>
      <c r="E996" s="110"/>
      <c r="F996" s="111"/>
      <c r="G996" s="112"/>
      <c r="H996" s="113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108"/>
      <c r="AI996" s="108"/>
      <c r="AJ996" s="89"/>
      <c r="AK996" s="89"/>
      <c r="AL996" s="99"/>
      <c r="AM996" s="99"/>
      <c r="AN996" s="89"/>
      <c r="AO996" s="89"/>
      <c r="AP996" s="89"/>
      <c r="AQ996" s="99"/>
      <c r="AR996" s="382"/>
      <c r="AS996" s="382"/>
      <c r="AT996" s="382"/>
      <c r="AU996" s="396"/>
      <c r="AV996" s="89"/>
      <c r="AW996" s="89"/>
      <c r="AX996" s="89"/>
    </row>
    <row r="997" spans="1:50" ht="12.75" customHeight="1">
      <c r="A997" s="89"/>
      <c r="B997" s="89"/>
      <c r="C997" s="96"/>
      <c r="D997" s="190"/>
      <c r="E997" s="110"/>
      <c r="F997" s="111"/>
      <c r="G997" s="112"/>
      <c r="H997" s="113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108"/>
      <c r="AI997" s="108"/>
      <c r="AJ997" s="89"/>
      <c r="AK997" s="89"/>
      <c r="AL997" s="99"/>
      <c r="AM997" s="99"/>
      <c r="AN997" s="89"/>
      <c r="AO997" s="89"/>
      <c r="AP997" s="89"/>
      <c r="AQ997" s="99"/>
      <c r="AR997" s="382"/>
      <c r="AS997" s="382"/>
      <c r="AT997" s="382"/>
      <c r="AU997" s="396"/>
      <c r="AV997" s="89"/>
      <c r="AW997" s="89"/>
      <c r="AX997" s="89"/>
    </row>
    <row r="998" spans="1:50" ht="12.75" customHeight="1">
      <c r="A998" s="89"/>
      <c r="B998" s="89"/>
      <c r="C998" s="96"/>
      <c r="D998" s="190"/>
      <c r="E998" s="110"/>
      <c r="F998" s="111"/>
      <c r="G998" s="112"/>
      <c r="H998" s="113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108"/>
      <c r="AI998" s="108"/>
      <c r="AJ998" s="89"/>
      <c r="AK998" s="89"/>
      <c r="AL998" s="99"/>
      <c r="AM998" s="99"/>
      <c r="AN998" s="89"/>
      <c r="AO998" s="89"/>
      <c r="AP998" s="89"/>
      <c r="AQ998" s="99"/>
      <c r="AR998" s="382"/>
      <c r="AS998" s="382"/>
      <c r="AT998" s="382"/>
      <c r="AU998" s="396"/>
      <c r="AV998" s="89"/>
      <c r="AW998" s="89"/>
      <c r="AX998" s="89"/>
    </row>
    <row r="999" spans="1:50" ht="12.75" customHeight="1">
      <c r="A999" s="89"/>
      <c r="B999" s="89"/>
      <c r="C999" s="96"/>
      <c r="D999" s="190"/>
      <c r="E999" s="110"/>
      <c r="F999" s="111"/>
      <c r="G999" s="112"/>
      <c r="H999" s="113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108"/>
      <c r="AI999" s="108"/>
      <c r="AJ999" s="89"/>
      <c r="AK999" s="89"/>
      <c r="AL999" s="99"/>
      <c r="AM999" s="99"/>
      <c r="AN999" s="89"/>
      <c r="AO999" s="89"/>
      <c r="AP999" s="89"/>
      <c r="AQ999" s="99"/>
      <c r="AR999" s="382"/>
      <c r="AS999" s="382"/>
      <c r="AT999" s="382"/>
      <c r="AU999" s="396"/>
      <c r="AV999" s="89"/>
      <c r="AW999" s="89"/>
      <c r="AX999" s="89"/>
    </row>
    <row r="1000" spans="1:50" ht="12.75" customHeight="1">
      <c r="A1000" s="89"/>
      <c r="B1000" s="89"/>
      <c r="C1000" s="96"/>
      <c r="D1000" s="190"/>
      <c r="E1000" s="110"/>
      <c r="F1000" s="111"/>
      <c r="G1000" s="112"/>
      <c r="H1000" s="113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108"/>
      <c r="AI1000" s="108"/>
      <c r="AJ1000" s="89"/>
      <c r="AK1000" s="89"/>
      <c r="AL1000" s="99"/>
      <c r="AM1000" s="99"/>
      <c r="AN1000" s="89"/>
      <c r="AO1000" s="89"/>
      <c r="AP1000" s="89"/>
      <c r="AQ1000" s="99"/>
      <c r="AR1000" s="382"/>
      <c r="AS1000" s="382"/>
      <c r="AT1000" s="382"/>
      <c r="AU1000" s="396"/>
      <c r="AV1000" s="89"/>
      <c r="AW1000" s="89"/>
      <c r="AX1000" s="89"/>
    </row>
    <row r="1001" spans="1:50" ht="12.75" customHeight="1">
      <c r="A1001" s="89"/>
      <c r="B1001" s="89"/>
      <c r="C1001" s="96"/>
      <c r="D1001" s="190"/>
      <c r="E1001" s="110"/>
      <c r="F1001" s="111"/>
      <c r="G1001" s="112"/>
      <c r="H1001" s="113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108"/>
      <c r="AI1001" s="108"/>
      <c r="AJ1001" s="89"/>
      <c r="AK1001" s="89"/>
      <c r="AL1001" s="99"/>
      <c r="AM1001" s="99"/>
      <c r="AN1001" s="89"/>
      <c r="AO1001" s="89"/>
      <c r="AP1001" s="89"/>
      <c r="AQ1001" s="99"/>
      <c r="AR1001" s="382"/>
      <c r="AS1001" s="382"/>
      <c r="AT1001" s="382"/>
      <c r="AU1001" s="396"/>
      <c r="AV1001" s="89"/>
      <c r="AW1001" s="89"/>
      <c r="AX1001" s="89"/>
    </row>
    <row r="1002" spans="1:50" ht="12.75" customHeight="1">
      <c r="A1002" s="89"/>
      <c r="B1002" s="89"/>
      <c r="C1002" s="96"/>
      <c r="D1002" s="190"/>
      <c r="E1002" s="110"/>
      <c r="F1002" s="111"/>
      <c r="G1002" s="112"/>
      <c r="H1002" s="113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108"/>
      <c r="AI1002" s="108"/>
      <c r="AJ1002" s="89"/>
      <c r="AK1002" s="89"/>
      <c r="AL1002" s="99"/>
      <c r="AM1002" s="99"/>
      <c r="AN1002" s="89"/>
      <c r="AO1002" s="89"/>
      <c r="AP1002" s="89"/>
      <c r="AQ1002" s="99"/>
      <c r="AR1002" s="382"/>
      <c r="AS1002" s="382"/>
      <c r="AT1002" s="382"/>
      <c r="AU1002" s="396"/>
      <c r="AV1002" s="89"/>
      <c r="AW1002" s="89"/>
      <c r="AX1002" s="89"/>
    </row>
    <row r="1003" spans="1:50" ht="12.75" customHeight="1">
      <c r="A1003" s="89"/>
      <c r="B1003" s="89"/>
      <c r="C1003" s="96"/>
      <c r="D1003" s="190"/>
      <c r="E1003" s="110"/>
      <c r="F1003" s="111"/>
      <c r="G1003" s="112"/>
      <c r="H1003" s="113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108"/>
      <c r="AI1003" s="108"/>
      <c r="AJ1003" s="89"/>
      <c r="AK1003" s="89"/>
      <c r="AL1003" s="99"/>
      <c r="AM1003" s="99"/>
      <c r="AN1003" s="89"/>
      <c r="AO1003" s="89"/>
      <c r="AP1003" s="89"/>
      <c r="AQ1003" s="99"/>
      <c r="AR1003" s="382"/>
      <c r="AS1003" s="382"/>
      <c r="AT1003" s="382"/>
      <c r="AU1003" s="396"/>
      <c r="AV1003" s="89"/>
      <c r="AW1003" s="89"/>
      <c r="AX1003" s="89"/>
    </row>
    <row r="1004" spans="1:50" ht="12.75" customHeight="1">
      <c r="A1004" s="89"/>
      <c r="B1004" s="89"/>
      <c r="C1004" s="96"/>
      <c r="D1004" s="190"/>
      <c r="E1004" s="110"/>
      <c r="F1004" s="111"/>
      <c r="G1004" s="112"/>
      <c r="H1004" s="113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108"/>
      <c r="AI1004" s="108"/>
      <c r="AJ1004" s="89"/>
      <c r="AK1004" s="89"/>
      <c r="AL1004" s="99"/>
      <c r="AM1004" s="99"/>
      <c r="AN1004" s="89"/>
      <c r="AO1004" s="89"/>
      <c r="AP1004" s="89"/>
      <c r="AQ1004" s="99"/>
      <c r="AR1004" s="382"/>
      <c r="AS1004" s="382"/>
      <c r="AT1004" s="382"/>
      <c r="AU1004" s="396"/>
      <c r="AV1004" s="89"/>
      <c r="AW1004" s="89"/>
      <c r="AX1004" s="89"/>
    </row>
    <row r="1005" spans="1:50" ht="15" customHeight="1">
      <c r="AI1005" s="108"/>
      <c r="AJ1005" s="89"/>
      <c r="AK1005" s="89"/>
      <c r="AL1005" s="99"/>
      <c r="AM1005" s="99"/>
      <c r="AN1005" s="89"/>
      <c r="AO1005" s="89"/>
    </row>
  </sheetData>
  <sheetProtection algorithmName="SHA-512" hashValue="UhPaA3ILlsFozZZPLD0eG2+zz1v030MLz1xDJEWmidS3Rq82OxYS7Wkly3kypRlEtX5zcmc3aiUn1iMel62SEQ==" saltValue="4taHRNhHQU5spb9U+OY75Q==" spinCount="100000" sheet="1" objects="1" scenarios="1" selectLockedCells="1"/>
  <mergeCells count="2">
    <mergeCell ref="AJ24:AL24"/>
    <mergeCell ref="AJ11:AL11"/>
  </mergeCells>
  <pageMargins left="0.7" right="0.7" top="0.75" bottom="0.7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D99594"/>
  </sheetPr>
  <dimension ref="A1:BG1005"/>
  <sheetViews>
    <sheetView zoomScale="115" zoomScaleNormal="115" workbookViewId="0">
      <selection activeCell="E2" sqref="E2"/>
    </sheetView>
  </sheetViews>
  <sheetFormatPr defaultColWidth="14.42578125" defaultRowHeight="15" customHeight="1"/>
  <cols>
    <col min="1" max="1" width="1.42578125" style="52" customWidth="1"/>
    <col min="2" max="2" width="0.85546875" style="52" customWidth="1"/>
    <col min="3" max="3" width="18.28515625" style="52" customWidth="1"/>
    <col min="4" max="4" width="6.42578125" style="114" bestFit="1" customWidth="1"/>
    <col min="5" max="5" width="6.140625" style="52" customWidth="1"/>
    <col min="6" max="6" width="6.42578125" style="52" bestFit="1" customWidth="1"/>
    <col min="7" max="7" width="5.85546875" style="52" bestFit="1" customWidth="1"/>
    <col min="8" max="10" width="5.5703125" style="52" bestFit="1" customWidth="1"/>
    <col min="11" max="12" width="4.7109375" style="52" customWidth="1"/>
    <col min="13" max="14" width="5.42578125" style="52" bestFit="1" customWidth="1"/>
    <col min="15" max="15" width="5.42578125" style="52" customWidth="1"/>
    <col min="16" max="17" width="5.42578125" style="52" bestFit="1" customWidth="1"/>
    <col min="18" max="18" width="5.140625" style="52" customWidth="1"/>
    <col min="19" max="19" width="5.7109375" style="52" bestFit="1" customWidth="1"/>
    <col min="20" max="20" width="5.42578125" style="52" bestFit="1" customWidth="1"/>
    <col min="21" max="21" width="4.7109375" style="52" customWidth="1"/>
    <col min="22" max="22" width="5.28515625" style="52" customWidth="1"/>
    <col min="23" max="23" width="5.7109375" style="52" bestFit="1" customWidth="1"/>
    <col min="24" max="24" width="6.5703125" style="52" customWidth="1"/>
    <col min="25" max="25" width="7" style="52" bestFit="1" customWidth="1"/>
    <col min="26" max="26" width="5.7109375" style="52" customWidth="1"/>
    <col min="27" max="27" width="7" style="52" bestFit="1" customWidth="1"/>
    <col min="28" max="31" width="4.7109375" style="52" customWidth="1"/>
    <col min="32" max="32" width="0.85546875" style="52" customWidth="1"/>
    <col min="33" max="33" width="0.7109375" style="52" customWidth="1"/>
    <col min="34" max="35" width="0.85546875" style="52" customWidth="1"/>
    <col min="36" max="36" width="24" style="52" bestFit="1" customWidth="1"/>
    <col min="37" max="37" width="6.28515625" style="52" customWidth="1"/>
    <col min="38" max="38" width="6.7109375" style="114" customWidth="1"/>
    <col min="39" max="39" width="7.5703125" style="114" customWidth="1"/>
    <col min="40" max="40" width="9.28515625" style="52" bestFit="1" customWidth="1"/>
    <col min="41" max="41" width="0.7109375" style="52" customWidth="1"/>
    <col min="42" max="42" width="9.28515625" style="52" bestFit="1" customWidth="1"/>
    <col min="43" max="43" width="0.7109375" style="114" customWidth="1"/>
    <col min="44" max="44" width="2.7109375" style="52" customWidth="1"/>
    <col min="45" max="46" width="9.140625" style="52" customWidth="1"/>
    <col min="47" max="47" width="9.42578125" style="52" customWidth="1"/>
    <col min="48" max="50" width="9.140625" style="52" customWidth="1"/>
    <col min="51" max="16384" width="14.42578125" style="52"/>
  </cols>
  <sheetData>
    <row r="1" spans="1:50" ht="12" customHeight="1">
      <c r="A1" s="81"/>
      <c r="B1" s="81"/>
      <c r="C1" s="372"/>
      <c r="D1" s="82"/>
      <c r="E1" s="87"/>
      <c r="F1" s="83"/>
      <c r="G1" s="84"/>
      <c r="H1" s="85"/>
      <c r="I1" s="86"/>
      <c r="J1" s="86"/>
      <c r="K1" s="86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81"/>
      <c r="AG1" s="88"/>
      <c r="AH1" s="81"/>
      <c r="AI1" s="252"/>
      <c r="AJ1" s="253"/>
      <c r="AK1" s="254"/>
      <c r="AL1" s="255"/>
      <c r="AM1" s="256"/>
      <c r="AN1" s="88"/>
      <c r="AO1" s="88"/>
      <c r="AP1" s="88"/>
      <c r="AQ1" s="257"/>
      <c r="AR1" s="89"/>
      <c r="AS1" s="89"/>
      <c r="AT1" s="89"/>
      <c r="AU1" s="89"/>
      <c r="AV1" s="89"/>
      <c r="AW1" s="89"/>
      <c r="AX1" s="89"/>
    </row>
    <row r="2" spans="1:50" ht="18" customHeight="1">
      <c r="A2" s="81"/>
      <c r="B2" s="200"/>
      <c r="C2" s="373"/>
      <c r="D2" s="340">
        <v>1</v>
      </c>
      <c r="E2" s="307"/>
      <c r="F2" s="308"/>
      <c r="G2" s="303"/>
      <c r="H2" s="303"/>
      <c r="I2" s="303"/>
      <c r="J2" s="303"/>
      <c r="K2" s="304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 t="s">
        <v>2786</v>
      </c>
      <c r="W2" s="202" t="s">
        <v>2786</v>
      </c>
      <c r="X2" s="202" t="s">
        <v>2786</v>
      </c>
      <c r="Y2" s="202" t="s">
        <v>2786</v>
      </c>
      <c r="Z2" s="202" t="s">
        <v>2786</v>
      </c>
      <c r="AA2" s="202" t="s">
        <v>2786</v>
      </c>
      <c r="AB2" s="201"/>
      <c r="AC2" s="202" t="s">
        <v>2786</v>
      </c>
      <c r="AD2" s="202" t="s">
        <v>2786</v>
      </c>
      <c r="AE2" s="202" t="s">
        <v>2786</v>
      </c>
      <c r="AF2" s="200"/>
      <c r="AG2" s="81"/>
      <c r="AH2" s="115"/>
      <c r="AI2" s="271"/>
      <c r="AJ2" s="274" t="s">
        <v>0</v>
      </c>
      <c r="AK2" s="275" t="s">
        <v>1</v>
      </c>
      <c r="AL2" s="275" t="s">
        <v>2</v>
      </c>
      <c r="AM2" s="275" t="s">
        <v>3</v>
      </c>
      <c r="AN2" s="275" t="s">
        <v>4</v>
      </c>
      <c r="AO2" s="184"/>
      <c r="AP2" s="258"/>
      <c r="AQ2" s="99"/>
      <c r="AR2" s="111"/>
      <c r="AS2" s="103"/>
      <c r="AT2" s="104"/>
      <c r="AU2" s="105"/>
      <c r="AV2" s="119"/>
      <c r="AW2" s="90"/>
      <c r="AX2" s="89"/>
    </row>
    <row r="3" spans="1:50" ht="12" customHeight="1">
      <c r="A3" s="81"/>
      <c r="B3" s="203"/>
      <c r="C3" s="374" t="s">
        <v>5</v>
      </c>
      <c r="D3" s="204" t="s">
        <v>6</v>
      </c>
      <c r="E3" s="205" t="s">
        <v>7</v>
      </c>
      <c r="F3" s="206" t="s">
        <v>8</v>
      </c>
      <c r="G3" s="207" t="s">
        <v>9</v>
      </c>
      <c r="H3" s="208" t="s">
        <v>10</v>
      </c>
      <c r="I3" s="209" t="s">
        <v>11</v>
      </c>
      <c r="J3" s="210" t="s">
        <v>13</v>
      </c>
      <c r="K3" s="211" t="s">
        <v>12</v>
      </c>
      <c r="L3" s="212" t="s">
        <v>767</v>
      </c>
      <c r="M3" s="202" t="s">
        <v>792</v>
      </c>
      <c r="N3" s="202" t="s">
        <v>791</v>
      </c>
      <c r="O3" s="202" t="s">
        <v>2777</v>
      </c>
      <c r="P3" s="202" t="s">
        <v>2778</v>
      </c>
      <c r="Q3" s="202" t="s">
        <v>793</v>
      </c>
      <c r="R3" s="202" t="s">
        <v>794</v>
      </c>
      <c r="S3" s="202" t="s">
        <v>799</v>
      </c>
      <c r="T3" s="202" t="s">
        <v>2782</v>
      </c>
      <c r="U3" s="202" t="s">
        <v>795</v>
      </c>
      <c r="V3" s="202" t="s">
        <v>2783</v>
      </c>
      <c r="W3" s="202" t="s">
        <v>2779</v>
      </c>
      <c r="X3" s="202" t="s">
        <v>2780</v>
      </c>
      <c r="Y3" s="202" t="s">
        <v>796</v>
      </c>
      <c r="Z3" s="202" t="s">
        <v>797</v>
      </c>
      <c r="AA3" s="202" t="s">
        <v>798</v>
      </c>
      <c r="AB3" s="202" t="s">
        <v>2776</v>
      </c>
      <c r="AC3" s="202" t="s">
        <v>2784</v>
      </c>
      <c r="AD3" s="202" t="s">
        <v>2785</v>
      </c>
      <c r="AE3" s="202" t="s">
        <v>2781</v>
      </c>
      <c r="AF3" s="213"/>
      <c r="AG3" s="183"/>
      <c r="AH3" s="259"/>
      <c r="AI3" s="271"/>
      <c r="AJ3" s="276" t="s">
        <v>2820</v>
      </c>
      <c r="AK3" s="277">
        <f>(F14+F30+F46+F62+F78+F94+F110+F126+F142+F158+F174+F190)</f>
        <v>0</v>
      </c>
      <c r="AL3" s="278" t="str">
        <f>IF(AM3&gt;0,AM3*100/(AM3+AM4+AM5+AM8+AM6+AM7),"0")</f>
        <v>0</v>
      </c>
      <c r="AM3" s="279">
        <f>AK3*4</f>
        <v>0</v>
      </c>
      <c r="AN3" s="280" t="str">
        <f>IF(AK3&gt;0,(AK3/TMB!$C$6),"0")</f>
        <v>0</v>
      </c>
      <c r="AO3" s="184"/>
      <c r="AP3" s="258"/>
      <c r="AQ3" s="99"/>
      <c r="AR3" s="102"/>
      <c r="AS3" s="120"/>
      <c r="AT3" s="121"/>
      <c r="AU3" s="122"/>
      <c r="AV3" s="123"/>
      <c r="AW3" s="94"/>
      <c r="AX3" s="89"/>
    </row>
    <row r="4" spans="1:50" ht="12" customHeight="1">
      <c r="A4" s="89"/>
      <c r="B4" s="214"/>
      <c r="C4" s="232"/>
      <c r="D4" s="235"/>
      <c r="E4" s="231" t="str">
        <f>IF(C4="","",VLOOKUP(C4,Nutr,2,0))</f>
        <v/>
      </c>
      <c r="F4" s="238" t="str">
        <f>IF(C4="","",VLOOKUP(C4,Nutr,3,0)*D4)</f>
        <v/>
      </c>
      <c r="G4" s="233" t="str">
        <f>IF(C4="","",VLOOKUP(C4,Nutr,4,0)*D4)</f>
        <v/>
      </c>
      <c r="H4" s="238" t="str">
        <f>IF(C4="","",VLOOKUP(C4,Nutr,5,0)*D4)</f>
        <v/>
      </c>
      <c r="I4" s="233" t="str">
        <f>IF(C4="","",VLOOKUP(C4,Nutr,6,0)*D4)</f>
        <v/>
      </c>
      <c r="J4" s="238" t="str">
        <f>IF(C4="","",VLOOKUP(C4,Nutr,7,0)*D4)</f>
        <v/>
      </c>
      <c r="K4" s="233" t="str">
        <f>IF(C4="","",VLOOKUP(C4,Nutr,8,0)*D4)</f>
        <v/>
      </c>
      <c r="L4" s="237" t="str">
        <f>IF(C4="","",VLOOKUP(C4,Nutr,9,0)*D4)</f>
        <v/>
      </c>
      <c r="M4" s="234" t="str">
        <f>IF(C4="","",VLOOKUP(C4,'Tabela Nutricional'!A:AD,10,0)*D4)</f>
        <v/>
      </c>
      <c r="N4" s="237" t="str">
        <f>IF(C4="","",VLOOKUP(C4,'Tabela Nutricional'!A:AD,11,0)*D4)</f>
        <v/>
      </c>
      <c r="O4" s="234" t="str">
        <f>IF(C4="","",VLOOKUP(C4,'Tabela Nutricional'!A:AD,12,0)*D4)</f>
        <v/>
      </c>
      <c r="P4" s="237" t="str">
        <f>IF(C4="","",VLOOKUP(C4,'Tabela Nutricional'!A:AD,13,0)*D4)</f>
        <v/>
      </c>
      <c r="Q4" s="234" t="str">
        <f>IF(C4="","",VLOOKUP(C4,'Tabela Nutricional'!A:AD,14,0)*D4)</f>
        <v/>
      </c>
      <c r="R4" s="237" t="str">
        <f>IF(C4="","",VLOOKUP(C4,'Tabela Nutricional'!A:AD,15,0)*D4)</f>
        <v/>
      </c>
      <c r="S4" s="234" t="str">
        <f>IF(C4="","",VLOOKUP(C4,'Tabela Nutricional'!A:AD,16,0)*D4)</f>
        <v/>
      </c>
      <c r="T4" s="237" t="str">
        <f>IF(C4="","",VLOOKUP(C4,'Tabela Nutricional'!A:AD,17,0)*D4)</f>
        <v/>
      </c>
      <c r="U4" s="234" t="str">
        <f>IF(C4="","",VLOOKUP(C4,'Tabela Nutricional'!A:AD,18,0)*D4)</f>
        <v/>
      </c>
      <c r="V4" s="237" t="str">
        <f>IF(C4="","",VLOOKUP(C4,'Tabela Nutricional'!A:AD,21,0)*D4)</f>
        <v/>
      </c>
      <c r="W4" s="234" t="str">
        <f>IF(C4="","",VLOOKUP(C4,'Tabela Nutricional'!A:AD,22,0)*D4)</f>
        <v/>
      </c>
      <c r="X4" s="237" t="str">
        <f>IF(C4="","",VLOOKUP(C4,'Tabela Nutricional'!A:AD,23,0)*D4)</f>
        <v/>
      </c>
      <c r="Y4" s="234" t="str">
        <f>IF(C4="","",VLOOKUP(C4,'Tabela Nutricional'!A:AD,24,0)*D4)</f>
        <v/>
      </c>
      <c r="Z4" s="237" t="str">
        <f>IF(C4="","",VLOOKUP(C4,'Tabela Nutricional'!A:AD,25,0)*D4)</f>
        <v/>
      </c>
      <c r="AA4" s="234" t="str">
        <f>IF(C4="","",VLOOKUP(C4,'Tabela Nutricional'!A:AD,26,0)*D4)</f>
        <v/>
      </c>
      <c r="AB4" s="237" t="str">
        <f>IF(C4="","",VLOOKUP(C4,'Tabela Nutricional'!A:AD,27,0)*D4)</f>
        <v/>
      </c>
      <c r="AC4" s="234" t="str">
        <f>IF(C4="","",VLOOKUP(C4,'Tabela Nutricional'!A:AD,28,0)*D4)</f>
        <v/>
      </c>
      <c r="AD4" s="237" t="str">
        <f>IF(C4="","",VLOOKUP(C4,'Tabela Nutricional'!A:AD,29,0)*D4)</f>
        <v/>
      </c>
      <c r="AE4" s="234" t="str">
        <f>IF(C4="","",VLOOKUP(C4,'Tabela Nutricional'!A:AD,30,0)*D4)</f>
        <v/>
      </c>
      <c r="AF4" s="214"/>
      <c r="AG4" s="90"/>
      <c r="AH4" s="115"/>
      <c r="AI4" s="271"/>
      <c r="AJ4" s="276" t="s">
        <v>2821</v>
      </c>
      <c r="AK4" s="277">
        <f>(G14+G30+G46+G62+G78+G94+G110+G126+G142+G158+G174+G190)</f>
        <v>0</v>
      </c>
      <c r="AL4" s="278" t="str">
        <f>IF(AM4&gt;0,AM4*100/(AM3+AM4+AM5+AM8+AM6+AM7),"0")</f>
        <v>0</v>
      </c>
      <c r="AM4" s="279">
        <f t="shared" ref="AM4:AM5" si="0">AK4*4</f>
        <v>0</v>
      </c>
      <c r="AN4" s="280" t="str">
        <f>IF(AK4&gt;0,(AK4/TMB!$C$6),"0")</f>
        <v>0</v>
      </c>
      <c r="AO4" s="184"/>
      <c r="AP4" s="81"/>
      <c r="AQ4" s="190"/>
      <c r="AR4" s="100"/>
      <c r="AS4" s="97"/>
      <c r="AT4" s="98"/>
      <c r="AU4" s="124"/>
      <c r="AV4" s="94"/>
      <c r="AW4" s="94"/>
      <c r="AX4" s="89"/>
    </row>
    <row r="5" spans="1:50" ht="12" customHeight="1">
      <c r="A5" s="89"/>
      <c r="B5" s="214"/>
      <c r="C5" s="232"/>
      <c r="D5" s="235"/>
      <c r="E5" s="231" t="str">
        <f>IF(C5="","",VLOOKUP(C5,Nutr,2,0))</f>
        <v/>
      </c>
      <c r="F5" s="238" t="str">
        <f>IF(C5="","",VLOOKUP(C5,Nutr,3,0)*D5)</f>
        <v/>
      </c>
      <c r="G5" s="233" t="str">
        <f>IF(C5="","",VLOOKUP(C5,Nutr,4,0)*D5)</f>
        <v/>
      </c>
      <c r="H5" s="238" t="str">
        <f>IF(C5="","",VLOOKUP(C5,Nutr,5,0)*D5)</f>
        <v/>
      </c>
      <c r="I5" s="233" t="str">
        <f>IF(C5="","",VLOOKUP(C5,Nutr,6,0)*D5)</f>
        <v/>
      </c>
      <c r="J5" s="238" t="str">
        <f>IF(C5="","",VLOOKUP(C5,Nutr,7,0)*D5)</f>
        <v/>
      </c>
      <c r="K5" s="233" t="str">
        <f>IF(C5="","",VLOOKUP(C5,Nutr,8,0)*D5)</f>
        <v/>
      </c>
      <c r="L5" s="237" t="str">
        <f>IF(C5="","",VLOOKUP(C5,Nutr,9,0)*D5)</f>
        <v/>
      </c>
      <c r="M5" s="234" t="str">
        <f>IF(C5="","",VLOOKUP(C5,'Tabela Nutricional'!A:AD,10,0)*D5)</f>
        <v/>
      </c>
      <c r="N5" s="237" t="str">
        <f>IF(C5="","",VLOOKUP(C5,'Tabela Nutricional'!A:AD,11,0)*D5)</f>
        <v/>
      </c>
      <c r="O5" s="234" t="str">
        <f>IF(C5="","",VLOOKUP(C5,'Tabela Nutricional'!A:AD,12,0)*D5)</f>
        <v/>
      </c>
      <c r="P5" s="237" t="str">
        <f>IF(C5="","",VLOOKUP(C5,'Tabela Nutricional'!A:AD,13,0)*D5)</f>
        <v/>
      </c>
      <c r="Q5" s="234" t="str">
        <f>IF(C5="","",VLOOKUP(C5,'Tabela Nutricional'!A:AD,14,0)*D5)</f>
        <v/>
      </c>
      <c r="R5" s="237" t="str">
        <f>IF(C5="","",VLOOKUP(C5,'Tabela Nutricional'!A:AD,15,0)*D5)</f>
        <v/>
      </c>
      <c r="S5" s="234" t="str">
        <f>IF(C5="","",VLOOKUP(C5,'Tabela Nutricional'!A:AD,16,0)*D5)</f>
        <v/>
      </c>
      <c r="T5" s="237" t="str">
        <f>IF(C5="","",VLOOKUP(C5,'Tabela Nutricional'!A:AD,17,0)*D5)</f>
        <v/>
      </c>
      <c r="U5" s="234" t="str">
        <f>IF(C5="","",VLOOKUP(C5,'Tabela Nutricional'!A:AD,18,0)*D5)</f>
        <v/>
      </c>
      <c r="V5" s="237" t="str">
        <f>IF(C5="","",VLOOKUP(C5,'Tabela Nutricional'!A:AD,21,0)*D5)</f>
        <v/>
      </c>
      <c r="W5" s="234" t="str">
        <f>IF(C5="","",VLOOKUP(C5,'Tabela Nutricional'!A:AD,22,0)*D5)</f>
        <v/>
      </c>
      <c r="X5" s="237" t="str">
        <f>IF(C5="","",VLOOKUP(C5,'Tabela Nutricional'!A:AD,23,0)*D5)</f>
        <v/>
      </c>
      <c r="Y5" s="234" t="str">
        <f>IF(C5="","",VLOOKUP(C5,'Tabela Nutricional'!A:AD,24,0)*D5)</f>
        <v/>
      </c>
      <c r="Z5" s="237" t="str">
        <f>IF(C5="","",VLOOKUP(C5,'Tabela Nutricional'!A:AD,25,0)*D5)</f>
        <v/>
      </c>
      <c r="AA5" s="234" t="str">
        <f>IF(C5="","",VLOOKUP(C5,'Tabela Nutricional'!A:AD,26,0)*D5)</f>
        <v/>
      </c>
      <c r="AB5" s="237" t="str">
        <f>IF(C5="","",VLOOKUP(C5,'Tabela Nutricional'!A:AD,27,0)*D5)</f>
        <v/>
      </c>
      <c r="AC5" s="234" t="str">
        <f>IF(C5="","",VLOOKUP(C5,'Tabela Nutricional'!A:AD,28,0)*D5)</f>
        <v/>
      </c>
      <c r="AD5" s="237" t="str">
        <f>IF(C5="","",VLOOKUP(C5,'Tabela Nutricional'!A:AD,29,0)*D5)</f>
        <v/>
      </c>
      <c r="AE5" s="234" t="str">
        <f>IF(C5="","",VLOOKUP(C5,'Tabela Nutricional'!A:AD,30,0)*D5)</f>
        <v/>
      </c>
      <c r="AF5" s="214"/>
      <c r="AG5" s="90"/>
      <c r="AH5" s="115"/>
      <c r="AI5" s="271"/>
      <c r="AJ5" s="276" t="s">
        <v>17</v>
      </c>
      <c r="AK5" s="277">
        <f>(H14+H30+H46+H62+H78+H94+H110+H126+H142+H158+H174+H190)</f>
        <v>0</v>
      </c>
      <c r="AL5" s="278" t="str">
        <f>IF(AM5&gt;0,AM5*100/(AM3+AM4+AM5+AM8+AM6+AM7),"0")</f>
        <v>0</v>
      </c>
      <c r="AM5" s="279">
        <f t="shared" si="0"/>
        <v>0</v>
      </c>
      <c r="AN5" s="280" t="str">
        <f>IF(AK5&gt;0,(AK5/TMB!$C$6),"0")</f>
        <v>0</v>
      </c>
      <c r="AO5" s="184"/>
      <c r="AP5" s="88"/>
      <c r="AQ5" s="99"/>
      <c r="AR5" s="125"/>
      <c r="AS5" s="101"/>
      <c r="AT5" s="126"/>
      <c r="AU5" s="126"/>
      <c r="AV5" s="126"/>
      <c r="AW5" s="94"/>
      <c r="AX5" s="89"/>
    </row>
    <row r="6" spans="1:50" ht="12" customHeight="1">
      <c r="A6" s="89"/>
      <c r="B6" s="214"/>
      <c r="C6" s="232"/>
      <c r="D6" s="235"/>
      <c r="E6" s="231" t="str">
        <f t="shared" ref="E6:E13" si="1">IF(C6="","",VLOOKUP(C6,Nutr,2,0))</f>
        <v/>
      </c>
      <c r="F6" s="238" t="str">
        <f t="shared" ref="F6:F13" si="2">IF(C6="","",VLOOKUP(C6,Nutr,3,0)*D6)</f>
        <v/>
      </c>
      <c r="G6" s="233" t="str">
        <f t="shared" ref="G6:G13" si="3">IF(C6="","",VLOOKUP(C6,Nutr,4,0)*D6)</f>
        <v/>
      </c>
      <c r="H6" s="238" t="str">
        <f t="shared" ref="H6:H13" si="4">IF(C6="","",VLOOKUP(C6,Nutr,5,0)*D6)</f>
        <v/>
      </c>
      <c r="I6" s="233" t="str">
        <f t="shared" ref="I6:I13" si="5">IF(C6="","",VLOOKUP(C6,Nutr,6,0)*D6)</f>
        <v/>
      </c>
      <c r="J6" s="238" t="str">
        <f t="shared" ref="J6:J13" si="6">IF(C6="","",VLOOKUP(C6,Nutr,7,0)*D6)</f>
        <v/>
      </c>
      <c r="K6" s="233" t="str">
        <f t="shared" ref="K6:K13" si="7">IF(C6="","",VLOOKUP(C6,Nutr,8,0)*D6)</f>
        <v/>
      </c>
      <c r="L6" s="237" t="str">
        <f t="shared" ref="L6:L13" si="8">IF(C6="","",VLOOKUP(C6,Nutr,9,0)*D6)</f>
        <v/>
      </c>
      <c r="M6" s="234" t="str">
        <f>IF(C6="","",VLOOKUP(C6,'Tabela Nutricional'!A:AD,10,0)*D6)</f>
        <v/>
      </c>
      <c r="N6" s="237" t="str">
        <f>IF(C6="","",VLOOKUP(C6,'Tabela Nutricional'!A:AD,11,0)*D6)</f>
        <v/>
      </c>
      <c r="O6" s="234" t="str">
        <f>IF(C6="","",VLOOKUP(C6,'Tabela Nutricional'!A:AD,12,0)*D6)</f>
        <v/>
      </c>
      <c r="P6" s="237" t="str">
        <f>IF(C6="","",VLOOKUP(C6,'Tabela Nutricional'!A:AD,13,0)*D6)</f>
        <v/>
      </c>
      <c r="Q6" s="234" t="str">
        <f>IF(C6="","",VLOOKUP(C6,'Tabela Nutricional'!A:AD,14,0)*D6)</f>
        <v/>
      </c>
      <c r="R6" s="237" t="str">
        <f>IF(C6="","",VLOOKUP(C6,'Tabela Nutricional'!A:AD,15,0)*D6)</f>
        <v/>
      </c>
      <c r="S6" s="234" t="str">
        <f>IF(C6="","",VLOOKUP(C6,'Tabela Nutricional'!A:AD,16,0)*D6)</f>
        <v/>
      </c>
      <c r="T6" s="237" t="str">
        <f>IF(C6="","",VLOOKUP(C6,'Tabela Nutricional'!A:AD,17,0)*D6)</f>
        <v/>
      </c>
      <c r="U6" s="234" t="str">
        <f>IF(C6="","",VLOOKUP(C6,'Tabela Nutricional'!A:AD,18,0)*D6)</f>
        <v/>
      </c>
      <c r="V6" s="237" t="str">
        <f>IF(C6="","",VLOOKUP(C6,'Tabela Nutricional'!A:AD,21,0)*D6)</f>
        <v/>
      </c>
      <c r="W6" s="234" t="str">
        <f>IF(C6="","",VLOOKUP(C6,'Tabela Nutricional'!A:AD,22,0)*D6)</f>
        <v/>
      </c>
      <c r="X6" s="237" t="str">
        <f>IF(C6="","",VLOOKUP(C6,'Tabela Nutricional'!A:AD,23,0)*D6)</f>
        <v/>
      </c>
      <c r="Y6" s="234" t="str">
        <f>IF(C6="","",VLOOKUP(C6,'Tabela Nutricional'!A:AD,24,0)*D6)</f>
        <v/>
      </c>
      <c r="Z6" s="237" t="str">
        <f>IF(C6="","",VLOOKUP(C6,'Tabela Nutricional'!A:AD,25,0)*D6)</f>
        <v/>
      </c>
      <c r="AA6" s="234" t="str">
        <f>IF(C6="","",VLOOKUP(C6,'Tabela Nutricional'!A:AD,26,0)*D6)</f>
        <v/>
      </c>
      <c r="AB6" s="237" t="str">
        <f>IF(C6="","",VLOOKUP(C6,'Tabela Nutricional'!A:AD,27,0)*D6)</f>
        <v/>
      </c>
      <c r="AC6" s="234" t="str">
        <f>IF(C6="","",VLOOKUP(C6,'Tabela Nutricional'!A:AD,28,0)*D6)</f>
        <v/>
      </c>
      <c r="AD6" s="237" t="str">
        <f>IF(C6="","",VLOOKUP(C6,'Tabela Nutricional'!A:AD,29,0)*D6)</f>
        <v/>
      </c>
      <c r="AE6" s="234" t="str">
        <f>IF(C6="","",VLOOKUP(C6,'Tabela Nutricional'!A:AD,30,0)*D6)</f>
        <v/>
      </c>
      <c r="AF6" s="214"/>
      <c r="AG6" s="94"/>
      <c r="AH6" s="115"/>
      <c r="AI6" s="271"/>
      <c r="AJ6" s="276" t="s">
        <v>691</v>
      </c>
      <c r="AK6" s="277">
        <f>(I14+I30+I46+I62+I78+I94+I110+I126+I142+I158+I174+I190)</f>
        <v>0</v>
      </c>
      <c r="AL6" s="278" t="str">
        <f>IF(AM6&gt;0,AM6*100/(AM3+AM4+AM5+AM6+AM7+AM8),"0")</f>
        <v>0</v>
      </c>
      <c r="AM6" s="279">
        <f>AK6*9</f>
        <v>0</v>
      </c>
      <c r="AN6" s="280" t="str">
        <f>IF(AK6&gt;0,(AK6/TMB!$C$6),"0")</f>
        <v>0</v>
      </c>
      <c r="AO6" s="184"/>
      <c r="AP6" s="88"/>
      <c r="AQ6" s="99"/>
      <c r="AR6" s="113"/>
      <c r="AS6" s="104"/>
      <c r="AT6" s="127"/>
      <c r="AU6" s="103"/>
      <c r="AV6" s="105"/>
      <c r="AW6" s="90"/>
      <c r="AX6" s="89"/>
    </row>
    <row r="7" spans="1:50" ht="12" customHeight="1">
      <c r="A7" s="89"/>
      <c r="B7" s="215"/>
      <c r="C7" s="356"/>
      <c r="D7" s="235"/>
      <c r="E7" s="231" t="str">
        <f t="shared" si="1"/>
        <v/>
      </c>
      <c r="F7" s="238" t="str">
        <f t="shared" si="2"/>
        <v/>
      </c>
      <c r="G7" s="233" t="str">
        <f t="shared" si="3"/>
        <v/>
      </c>
      <c r="H7" s="238" t="str">
        <f t="shared" si="4"/>
        <v/>
      </c>
      <c r="I7" s="233" t="str">
        <f t="shared" si="5"/>
        <v/>
      </c>
      <c r="J7" s="238" t="str">
        <f t="shared" si="6"/>
        <v/>
      </c>
      <c r="K7" s="233" t="str">
        <f t="shared" si="7"/>
        <v/>
      </c>
      <c r="L7" s="237" t="str">
        <f t="shared" si="8"/>
        <v/>
      </c>
      <c r="M7" s="234" t="str">
        <f>IF(C7="","",VLOOKUP(C7,'Tabela Nutricional'!A:AD,10,0)*D7)</f>
        <v/>
      </c>
      <c r="N7" s="237" t="str">
        <f>IF(C7="","",VLOOKUP(C7,'Tabela Nutricional'!A:AD,11,0)*D7)</f>
        <v/>
      </c>
      <c r="O7" s="234" t="str">
        <f>IF(C7="","",VLOOKUP(C7,'Tabela Nutricional'!A:AD,12,0)*D7)</f>
        <v/>
      </c>
      <c r="P7" s="237" t="str">
        <f>IF(C7="","",VLOOKUP(C7,'Tabela Nutricional'!A:AD,13,0)*D7)</f>
        <v/>
      </c>
      <c r="Q7" s="234" t="str">
        <f>IF(C7="","",VLOOKUP(C7,'Tabela Nutricional'!A:AD,14,0)*D7)</f>
        <v/>
      </c>
      <c r="R7" s="237" t="str">
        <f>IF(C7="","",VLOOKUP(C7,'Tabela Nutricional'!A:AD,15,0)*D7)</f>
        <v/>
      </c>
      <c r="S7" s="234" t="str">
        <f>IF(C7="","",VLOOKUP(C7,'Tabela Nutricional'!A:AD,16,0)*D7)</f>
        <v/>
      </c>
      <c r="T7" s="237" t="str">
        <f>IF(C7="","",VLOOKUP(C7,'Tabela Nutricional'!A:AD,17,0)*D7)</f>
        <v/>
      </c>
      <c r="U7" s="234" t="str">
        <f>IF(C7="","",VLOOKUP(C7,'Tabela Nutricional'!A:AD,18,0)*D7)</f>
        <v/>
      </c>
      <c r="V7" s="237" t="str">
        <f>IF(C7="","",VLOOKUP(C7,'Tabela Nutricional'!A:AD,21,0)*D7)</f>
        <v/>
      </c>
      <c r="W7" s="234" t="str">
        <f>IF(C7="","",VLOOKUP(C7,'Tabela Nutricional'!A:AD,22,0)*D7)</f>
        <v/>
      </c>
      <c r="X7" s="237" t="str">
        <f>IF(C7="","",VLOOKUP(C7,'Tabela Nutricional'!A:AD,23,0)*D7)</f>
        <v/>
      </c>
      <c r="Y7" s="234" t="str">
        <f>IF(C7="","",VLOOKUP(C7,'Tabela Nutricional'!A:AD,24,0)*D7)</f>
        <v/>
      </c>
      <c r="Z7" s="237" t="str">
        <f>IF(C7="","",VLOOKUP(C7,'Tabela Nutricional'!A:AD,25,0)*D7)</f>
        <v/>
      </c>
      <c r="AA7" s="234" t="str">
        <f>IF(C7="","",VLOOKUP(C7,'Tabela Nutricional'!A:AD,26,0)*D7)</f>
        <v/>
      </c>
      <c r="AB7" s="237" t="str">
        <f>IF(C7="","",VLOOKUP(C7,'Tabela Nutricional'!A:AD,27,0)*D7)</f>
        <v/>
      </c>
      <c r="AC7" s="234" t="str">
        <f>IF(C7="","",VLOOKUP(C7,'Tabela Nutricional'!A:AD,28,0)*D7)</f>
        <v/>
      </c>
      <c r="AD7" s="237" t="str">
        <f>IF(C7="","",VLOOKUP(C7,'Tabela Nutricional'!A:AD,29,0)*D7)</f>
        <v/>
      </c>
      <c r="AE7" s="234" t="str">
        <f>IF(C7="","",VLOOKUP(C7,'Tabela Nutricional'!A:AD,30,0)*D7)</f>
        <v/>
      </c>
      <c r="AF7" s="215"/>
      <c r="AG7" s="94"/>
      <c r="AH7" s="115"/>
      <c r="AI7" s="271"/>
      <c r="AJ7" s="276" t="s">
        <v>692</v>
      </c>
      <c r="AK7" s="277">
        <f>(J14+J30+J46+J62+J78+J94+J110+J126+J142+J158+J174+J190)</f>
        <v>0</v>
      </c>
      <c r="AL7" s="278" t="str">
        <f>IF(AM7&gt;0,AM7*100/(AM3+AM4+AM5+AM6+AM7+AM8),"0")</f>
        <v>0</v>
      </c>
      <c r="AM7" s="279">
        <f t="shared" ref="AM7:AM8" si="9">AK7*9</f>
        <v>0</v>
      </c>
      <c r="AN7" s="280" t="str">
        <f>IF(AK7&gt;0,(AK7/TMB!$C$6),"0")</f>
        <v>0</v>
      </c>
      <c r="AO7" s="184"/>
      <c r="AP7" s="88"/>
      <c r="AQ7" s="99"/>
      <c r="AR7" s="100"/>
      <c r="AS7" s="128"/>
      <c r="AT7" s="101"/>
      <c r="AU7" s="129"/>
      <c r="AV7" s="129"/>
      <c r="AW7" s="90"/>
      <c r="AX7" s="89"/>
    </row>
    <row r="8" spans="1:50" ht="12" customHeight="1">
      <c r="A8" s="89"/>
      <c r="B8" s="215"/>
      <c r="C8" s="356"/>
      <c r="D8" s="236"/>
      <c r="E8" s="231" t="str">
        <f t="shared" si="1"/>
        <v/>
      </c>
      <c r="F8" s="238" t="str">
        <f t="shared" si="2"/>
        <v/>
      </c>
      <c r="G8" s="233" t="str">
        <f t="shared" si="3"/>
        <v/>
      </c>
      <c r="H8" s="238" t="str">
        <f t="shared" si="4"/>
        <v/>
      </c>
      <c r="I8" s="233" t="str">
        <f t="shared" si="5"/>
        <v/>
      </c>
      <c r="J8" s="238" t="str">
        <f t="shared" si="6"/>
        <v/>
      </c>
      <c r="K8" s="233" t="str">
        <f t="shared" si="7"/>
        <v/>
      </c>
      <c r="L8" s="237" t="str">
        <f t="shared" si="8"/>
        <v/>
      </c>
      <c r="M8" s="234" t="str">
        <f>IF(C8="","",VLOOKUP(C8,'Tabela Nutricional'!A:AD,10,0)*D8)</f>
        <v/>
      </c>
      <c r="N8" s="237" t="str">
        <f>IF(C8="","",VLOOKUP(C8,'Tabela Nutricional'!A:AD,11,0)*D8)</f>
        <v/>
      </c>
      <c r="O8" s="234" t="str">
        <f>IF(C8="","",VLOOKUP(C8,'Tabela Nutricional'!A:AD,12,0)*D8)</f>
        <v/>
      </c>
      <c r="P8" s="237" t="str">
        <f>IF(C8="","",VLOOKUP(C8,'Tabela Nutricional'!A:AD,13,0)*D8)</f>
        <v/>
      </c>
      <c r="Q8" s="234" t="str">
        <f>IF(C8="","",VLOOKUP(C8,'Tabela Nutricional'!A:AD,14,0)*D8)</f>
        <v/>
      </c>
      <c r="R8" s="237" t="str">
        <f>IF(C8="","",VLOOKUP(C8,'Tabela Nutricional'!A:AD,15,0)*D8)</f>
        <v/>
      </c>
      <c r="S8" s="234" t="str">
        <f>IF(C8="","",VLOOKUP(C8,'Tabela Nutricional'!A:AD,16,0)*D8)</f>
        <v/>
      </c>
      <c r="T8" s="237" t="str">
        <f>IF(C8="","",VLOOKUP(C8,'Tabela Nutricional'!A:AD,17,0)*D8)</f>
        <v/>
      </c>
      <c r="U8" s="234" t="str">
        <f>IF(C8="","",VLOOKUP(C8,'Tabela Nutricional'!A:AD,18,0)*D8)</f>
        <v/>
      </c>
      <c r="V8" s="237" t="str">
        <f>IF(C8="","",VLOOKUP(C8,'Tabela Nutricional'!A:AD,21,0)*D8)</f>
        <v/>
      </c>
      <c r="W8" s="234" t="str">
        <f>IF(C8="","",VLOOKUP(C8,'Tabela Nutricional'!A:AD,22,0)*D8)</f>
        <v/>
      </c>
      <c r="X8" s="237" t="str">
        <f>IF(C8="","",VLOOKUP(C8,'Tabela Nutricional'!A:AD,23,0)*D8)</f>
        <v/>
      </c>
      <c r="Y8" s="234" t="str">
        <f>IF(C8="","",VLOOKUP(C8,'Tabela Nutricional'!A:AD,24,0)*D8)</f>
        <v/>
      </c>
      <c r="Z8" s="237" t="str">
        <f>IF(C8="","",VLOOKUP(C8,'Tabela Nutricional'!A:AD,25,0)*D8)</f>
        <v/>
      </c>
      <c r="AA8" s="234" t="str">
        <f>IF(C8="","",VLOOKUP(C8,'Tabela Nutricional'!A:AD,26,0)*D8)</f>
        <v/>
      </c>
      <c r="AB8" s="237" t="str">
        <f>IF(C8="","",VLOOKUP(C8,'Tabela Nutricional'!A:AD,27,0)*D8)</f>
        <v/>
      </c>
      <c r="AC8" s="234" t="str">
        <f>IF(C8="","",VLOOKUP(C8,'Tabela Nutricional'!A:AD,28,0)*D8)</f>
        <v/>
      </c>
      <c r="AD8" s="237" t="str">
        <f>IF(C8="","",VLOOKUP(C8,'Tabela Nutricional'!A:AD,29,0)*D8)</f>
        <v/>
      </c>
      <c r="AE8" s="234" t="str">
        <f>IF(C8="","",VLOOKUP(C8,'Tabela Nutricional'!A:AD,30,0)*D8)</f>
        <v/>
      </c>
      <c r="AF8" s="215"/>
      <c r="AG8" s="94"/>
      <c r="AH8" s="118"/>
      <c r="AI8" s="271"/>
      <c r="AJ8" s="276" t="s">
        <v>693</v>
      </c>
      <c r="AK8" s="277">
        <f>(K14+K30+K46+K62+K78+K94+K110+K126+K142+K158+K174+K190)</f>
        <v>0</v>
      </c>
      <c r="AL8" s="278" t="str">
        <f>IF(AM8&gt;0,AM8*100/(AM3+AM4+AM5+AM6+AM7+AM8),"0")</f>
        <v>0</v>
      </c>
      <c r="AM8" s="279">
        <f t="shared" si="9"/>
        <v>0</v>
      </c>
      <c r="AN8" s="280" t="str">
        <f>IF(AK8&gt;0,(AK8/TMB!$C$6),"0")</f>
        <v>0</v>
      </c>
      <c r="AO8" s="184"/>
      <c r="AP8" s="88"/>
      <c r="AQ8" s="99"/>
      <c r="AR8" s="109"/>
      <c r="AS8" s="128"/>
      <c r="AT8" s="101"/>
      <c r="AU8" s="120"/>
      <c r="AV8" s="122"/>
      <c r="AW8" s="90"/>
      <c r="AX8" s="89"/>
    </row>
    <row r="9" spans="1:50" ht="12" customHeight="1">
      <c r="A9" s="89"/>
      <c r="B9" s="215"/>
      <c r="C9" s="356"/>
      <c r="D9" s="236"/>
      <c r="E9" s="231" t="str">
        <f t="shared" si="1"/>
        <v/>
      </c>
      <c r="F9" s="238" t="str">
        <f t="shared" si="2"/>
        <v/>
      </c>
      <c r="G9" s="233" t="str">
        <f t="shared" si="3"/>
        <v/>
      </c>
      <c r="H9" s="238" t="str">
        <f t="shared" si="4"/>
        <v/>
      </c>
      <c r="I9" s="233" t="str">
        <f t="shared" si="5"/>
        <v/>
      </c>
      <c r="J9" s="238" t="str">
        <f t="shared" si="6"/>
        <v/>
      </c>
      <c r="K9" s="233" t="str">
        <f t="shared" si="7"/>
        <v/>
      </c>
      <c r="L9" s="237" t="str">
        <f t="shared" si="8"/>
        <v/>
      </c>
      <c r="M9" s="234" t="str">
        <f>IF(C9="","",VLOOKUP(C9,'Tabela Nutricional'!A:AD,10,0)*D9)</f>
        <v/>
      </c>
      <c r="N9" s="237" t="str">
        <f>IF(C9="","",VLOOKUP(C9,'Tabela Nutricional'!A:AD,11,0)*D9)</f>
        <v/>
      </c>
      <c r="O9" s="234" t="str">
        <f>IF(C9="","",VLOOKUP(C9,'Tabela Nutricional'!A:AD,12,0)*D9)</f>
        <v/>
      </c>
      <c r="P9" s="237" t="str">
        <f>IF(C9="","",VLOOKUP(C9,'Tabela Nutricional'!A:AD,13,0)*D9)</f>
        <v/>
      </c>
      <c r="Q9" s="234" t="str">
        <f>IF(C9="","",VLOOKUP(C9,'Tabela Nutricional'!A:AD,14,0)*D9)</f>
        <v/>
      </c>
      <c r="R9" s="237" t="str">
        <f>IF(C9="","",VLOOKUP(C9,'Tabela Nutricional'!A:AD,15,0)*D9)</f>
        <v/>
      </c>
      <c r="S9" s="234" t="str">
        <f>IF(C9="","",VLOOKUP(C9,'Tabela Nutricional'!A:AD,16,0)*D9)</f>
        <v/>
      </c>
      <c r="T9" s="237" t="str">
        <f>IF(C9="","",VLOOKUP(C9,'Tabela Nutricional'!A:AD,17,0)*D9)</f>
        <v/>
      </c>
      <c r="U9" s="234" t="str">
        <f>IF(C9="","",VLOOKUP(C9,'Tabela Nutricional'!A:AD,18,0)*D9)</f>
        <v/>
      </c>
      <c r="V9" s="237" t="str">
        <f>IF(C9="","",VLOOKUP(C9,'Tabela Nutricional'!A:AD,21,0)*D9)</f>
        <v/>
      </c>
      <c r="W9" s="234" t="str">
        <f>IF(C9="","",VLOOKUP(C9,'Tabela Nutricional'!A:AD,22,0)*D9)</f>
        <v/>
      </c>
      <c r="X9" s="237" t="str">
        <f>IF(C9="","",VLOOKUP(C9,'Tabela Nutricional'!A:AD,23,0)*D9)</f>
        <v/>
      </c>
      <c r="Y9" s="234" t="str">
        <f>IF(C9="","",VLOOKUP(C9,'Tabela Nutricional'!A:AD,24,0)*D9)</f>
        <v/>
      </c>
      <c r="Z9" s="237" t="str">
        <f>IF(C9="","",VLOOKUP(C9,'Tabela Nutricional'!A:AD,25,0)*D9)</f>
        <v/>
      </c>
      <c r="AA9" s="234" t="str">
        <f>IF(C9="","",VLOOKUP(C9,'Tabela Nutricional'!A:AD,26,0)*D9)</f>
        <v/>
      </c>
      <c r="AB9" s="237" t="str">
        <f>IF(C9="","",VLOOKUP(C9,'Tabela Nutricional'!A:AD,27,0)*D9)</f>
        <v/>
      </c>
      <c r="AC9" s="234" t="str">
        <f>IF(C9="","",VLOOKUP(C9,'Tabela Nutricional'!A:AD,28,0)*D9)</f>
        <v/>
      </c>
      <c r="AD9" s="237" t="str">
        <f>IF(C9="","",VLOOKUP(C9,'Tabela Nutricional'!A:AD,29,0)*D9)</f>
        <v/>
      </c>
      <c r="AE9" s="234" t="str">
        <f>IF(C9="","",VLOOKUP(C9,'Tabela Nutricional'!A:AD,30,0)*D9)</f>
        <v/>
      </c>
      <c r="AF9" s="215"/>
      <c r="AG9" s="94"/>
      <c r="AH9" s="115"/>
      <c r="AI9" s="271"/>
      <c r="AJ9" s="281"/>
      <c r="AK9" s="282"/>
      <c r="AL9" s="283" t="s">
        <v>26</v>
      </c>
      <c r="AM9" s="284">
        <f>AM3+AM4+AM5+AM8+AM6+AM7</f>
        <v>0</v>
      </c>
      <c r="AN9" s="285" t="s">
        <v>27</v>
      </c>
      <c r="AO9" s="184"/>
      <c r="AP9" s="88"/>
      <c r="AQ9" s="99"/>
      <c r="AR9" s="109"/>
      <c r="AS9" s="128"/>
      <c r="AT9" s="105"/>
      <c r="AU9" s="105"/>
      <c r="AV9" s="91"/>
      <c r="AW9" s="90"/>
      <c r="AX9" s="89"/>
    </row>
    <row r="10" spans="1:50" ht="12" customHeight="1">
      <c r="A10" s="89"/>
      <c r="B10" s="214"/>
      <c r="C10" s="356"/>
      <c r="D10" s="236"/>
      <c r="E10" s="231" t="str">
        <f t="shared" si="1"/>
        <v/>
      </c>
      <c r="F10" s="238" t="str">
        <f t="shared" si="2"/>
        <v/>
      </c>
      <c r="G10" s="233" t="str">
        <f t="shared" si="3"/>
        <v/>
      </c>
      <c r="H10" s="238" t="str">
        <f t="shared" si="4"/>
        <v/>
      </c>
      <c r="I10" s="233" t="str">
        <f t="shared" si="5"/>
        <v/>
      </c>
      <c r="J10" s="238" t="str">
        <f t="shared" si="6"/>
        <v/>
      </c>
      <c r="K10" s="233" t="str">
        <f t="shared" si="7"/>
        <v/>
      </c>
      <c r="L10" s="237" t="str">
        <f t="shared" si="8"/>
        <v/>
      </c>
      <c r="M10" s="234" t="str">
        <f>IF(C10="","",VLOOKUP(C10,'Tabela Nutricional'!A:AD,10,0)*D10)</f>
        <v/>
      </c>
      <c r="N10" s="237" t="str">
        <f>IF(C10="","",VLOOKUP(C10,'Tabela Nutricional'!A:AD,11,0)*D10)</f>
        <v/>
      </c>
      <c r="O10" s="234" t="str">
        <f>IF(C10="","",VLOOKUP(C10,'Tabela Nutricional'!A:AD,12,0)*D10)</f>
        <v/>
      </c>
      <c r="P10" s="237" t="str">
        <f>IF(C10="","",VLOOKUP(C10,'Tabela Nutricional'!A:AD,13,0)*D10)</f>
        <v/>
      </c>
      <c r="Q10" s="234" t="str">
        <f>IF(C10="","",VLOOKUP(C10,'Tabela Nutricional'!A:AD,14,0)*D10)</f>
        <v/>
      </c>
      <c r="R10" s="237" t="str">
        <f>IF(C10="","",VLOOKUP(C10,'Tabela Nutricional'!A:AD,15,0)*D10)</f>
        <v/>
      </c>
      <c r="S10" s="234" t="str">
        <f>IF(C10="","",VLOOKUP(C10,'Tabela Nutricional'!A:AD,16,0)*D10)</f>
        <v/>
      </c>
      <c r="T10" s="237" t="str">
        <f>IF(C10="","",VLOOKUP(C10,'Tabela Nutricional'!A:AD,17,0)*D10)</f>
        <v/>
      </c>
      <c r="U10" s="234" t="str">
        <f>IF(C10="","",VLOOKUP(C10,'Tabela Nutricional'!A:AD,18,0)*D10)</f>
        <v/>
      </c>
      <c r="V10" s="237" t="str">
        <f>IF(C10="","",VLOOKUP(C10,'Tabela Nutricional'!A:AD,21,0)*D10)</f>
        <v/>
      </c>
      <c r="W10" s="234" t="str">
        <f>IF(C10="","",VLOOKUP(C10,'Tabela Nutricional'!A:AD,22,0)*D10)</f>
        <v/>
      </c>
      <c r="X10" s="237" t="str">
        <f>IF(C10="","",VLOOKUP(C10,'Tabela Nutricional'!A:AD,23,0)*D10)</f>
        <v/>
      </c>
      <c r="Y10" s="234" t="str">
        <f>IF(C10="","",VLOOKUP(C10,'Tabela Nutricional'!A:AD,24,0)*D10)</f>
        <v/>
      </c>
      <c r="Z10" s="237" t="str">
        <f>IF(C10="","",VLOOKUP(C10,'Tabela Nutricional'!A:AD,25,0)*D10)</f>
        <v/>
      </c>
      <c r="AA10" s="234" t="str">
        <f>IF(C10="","",VLOOKUP(C10,'Tabela Nutricional'!A:AD,26,0)*D10)</f>
        <v/>
      </c>
      <c r="AB10" s="237" t="str">
        <f>IF(C10="","",VLOOKUP(C10,'Tabela Nutricional'!A:AD,27,0)*D10)</f>
        <v/>
      </c>
      <c r="AC10" s="234" t="str">
        <f>IF(C10="","",VLOOKUP(C10,'Tabela Nutricional'!A:AD,28,0)*D10)</f>
        <v/>
      </c>
      <c r="AD10" s="237" t="str">
        <f>IF(C10="","",VLOOKUP(C10,'Tabela Nutricional'!A:AD,29,0)*D10)</f>
        <v/>
      </c>
      <c r="AE10" s="234" t="str">
        <f>IF(C10="","",VLOOKUP(C10,'Tabela Nutricional'!A:AD,30,0)*D10)</f>
        <v/>
      </c>
      <c r="AF10" s="214"/>
      <c r="AG10" s="94"/>
      <c r="AH10" s="118"/>
      <c r="AI10" s="271"/>
      <c r="AJ10" s="286"/>
      <c r="AK10" s="282"/>
      <c r="AL10" s="287" t="s">
        <v>2819</v>
      </c>
      <c r="AM10" s="288" t="str">
        <f>IF(AM9&gt;0,(AM9/TMB!$C$6),"0")</f>
        <v>0</v>
      </c>
      <c r="AN10" s="285" t="s">
        <v>27</v>
      </c>
      <c r="AO10" s="184"/>
      <c r="AP10" s="88"/>
      <c r="AQ10" s="190"/>
      <c r="AR10" s="109"/>
      <c r="AS10" s="98"/>
      <c r="AT10" s="106"/>
      <c r="AU10" s="109"/>
      <c r="AV10" s="105"/>
      <c r="AW10" s="105"/>
      <c r="AX10" s="89"/>
    </row>
    <row r="11" spans="1:50" ht="12" customHeight="1">
      <c r="A11" s="89"/>
      <c r="B11" s="214"/>
      <c r="C11" s="356"/>
      <c r="D11" s="236"/>
      <c r="E11" s="231" t="str">
        <f t="shared" si="1"/>
        <v/>
      </c>
      <c r="F11" s="238" t="str">
        <f t="shared" si="2"/>
        <v/>
      </c>
      <c r="G11" s="233" t="str">
        <f t="shared" si="3"/>
        <v/>
      </c>
      <c r="H11" s="238" t="str">
        <f t="shared" si="4"/>
        <v/>
      </c>
      <c r="I11" s="233" t="str">
        <f t="shared" si="5"/>
        <v/>
      </c>
      <c r="J11" s="238" t="str">
        <f t="shared" si="6"/>
        <v/>
      </c>
      <c r="K11" s="233" t="str">
        <f t="shared" si="7"/>
        <v/>
      </c>
      <c r="L11" s="237" t="str">
        <f t="shared" si="8"/>
        <v/>
      </c>
      <c r="M11" s="234" t="str">
        <f>IF(C11="","",VLOOKUP(C11,'Tabela Nutricional'!A:AD,10,0)*D11)</f>
        <v/>
      </c>
      <c r="N11" s="237" t="str">
        <f>IF(C11="","",VLOOKUP(C11,'Tabela Nutricional'!A:AD,11,0)*D11)</f>
        <v/>
      </c>
      <c r="O11" s="234" t="str">
        <f>IF(C11="","",VLOOKUP(C11,'Tabela Nutricional'!A:AD,12,0)*D11)</f>
        <v/>
      </c>
      <c r="P11" s="237" t="str">
        <f>IF(C11="","",VLOOKUP(C11,'Tabela Nutricional'!A:AD,13,0)*D11)</f>
        <v/>
      </c>
      <c r="Q11" s="234" t="str">
        <f>IF(C11="","",VLOOKUP(C11,'Tabela Nutricional'!A:AD,14,0)*D11)</f>
        <v/>
      </c>
      <c r="R11" s="237" t="str">
        <f>IF(C11="","",VLOOKUP(C11,'Tabela Nutricional'!A:AD,15,0)*D11)</f>
        <v/>
      </c>
      <c r="S11" s="234" t="str">
        <f>IF(C11="","",VLOOKUP(C11,'Tabela Nutricional'!A:AD,16,0)*D11)</f>
        <v/>
      </c>
      <c r="T11" s="237" t="str">
        <f>IF(C11="","",VLOOKUP(C11,'Tabela Nutricional'!A:AD,17,0)*D11)</f>
        <v/>
      </c>
      <c r="U11" s="234" t="str">
        <f>IF(C11="","",VLOOKUP(C11,'Tabela Nutricional'!A:AD,18,0)*D11)</f>
        <v/>
      </c>
      <c r="V11" s="237" t="str">
        <f>IF(C11="","",VLOOKUP(C11,'Tabela Nutricional'!A:AD,21,0)*D11)</f>
        <v/>
      </c>
      <c r="W11" s="234" t="str">
        <f>IF(C11="","",VLOOKUP(C11,'Tabela Nutricional'!A:AD,22,0)*D11)</f>
        <v/>
      </c>
      <c r="X11" s="237" t="str">
        <f>IF(C11="","",VLOOKUP(C11,'Tabela Nutricional'!A:AD,23,0)*D11)</f>
        <v/>
      </c>
      <c r="Y11" s="234" t="str">
        <f>IF(C11="","",VLOOKUP(C11,'Tabela Nutricional'!A:AD,24,0)*D11)</f>
        <v/>
      </c>
      <c r="Z11" s="237" t="str">
        <f>IF(C11="","",VLOOKUP(C11,'Tabela Nutricional'!A:AD,25,0)*D11)</f>
        <v/>
      </c>
      <c r="AA11" s="234" t="str">
        <f>IF(C11="","",VLOOKUP(C11,'Tabela Nutricional'!A:AD,26,0)*D11)</f>
        <v/>
      </c>
      <c r="AB11" s="237" t="str">
        <f>IF(C11="","",VLOOKUP(C11,'Tabela Nutricional'!A:AD,27,0)*D11)</f>
        <v/>
      </c>
      <c r="AC11" s="234" t="str">
        <f>IF(C11="","",VLOOKUP(C11,'Tabela Nutricional'!A:AD,28,0)*D11)</f>
        <v/>
      </c>
      <c r="AD11" s="237" t="str">
        <f>IF(C11="","",VLOOKUP(C11,'Tabela Nutricional'!A:AD,29,0)*D11)</f>
        <v/>
      </c>
      <c r="AE11" s="234" t="str">
        <f>IF(C11="","",VLOOKUP(C11,'Tabela Nutricional'!A:AD,30,0)*D11)</f>
        <v/>
      </c>
      <c r="AF11" s="214"/>
      <c r="AG11" s="90"/>
      <c r="AH11" s="118"/>
      <c r="AI11" s="271"/>
      <c r="AJ11" s="458" t="s">
        <v>750</v>
      </c>
      <c r="AK11" s="459"/>
      <c r="AL11" s="460"/>
      <c r="AM11" s="289" t="e">
        <f>AM9-TMB!C12</f>
        <v>#VALUE!</v>
      </c>
      <c r="AN11" s="289" t="s">
        <v>27</v>
      </c>
      <c r="AO11" s="251"/>
      <c r="AP11" s="88"/>
      <c r="AQ11" s="260"/>
      <c r="AR11" s="89"/>
      <c r="AS11" s="89"/>
      <c r="AT11" s="89"/>
      <c r="AU11" s="89"/>
      <c r="AV11" s="89"/>
      <c r="AW11" s="89"/>
      <c r="AX11" s="89"/>
    </row>
    <row r="12" spans="1:50" ht="12" customHeight="1">
      <c r="A12" s="90"/>
      <c r="B12" s="214"/>
      <c r="C12" s="356"/>
      <c r="D12" s="236"/>
      <c r="E12" s="231" t="str">
        <f t="shared" si="1"/>
        <v/>
      </c>
      <c r="F12" s="238" t="str">
        <f t="shared" si="2"/>
        <v/>
      </c>
      <c r="G12" s="233" t="str">
        <f t="shared" si="3"/>
        <v/>
      </c>
      <c r="H12" s="238" t="str">
        <f t="shared" si="4"/>
        <v/>
      </c>
      <c r="I12" s="233" t="str">
        <f t="shared" si="5"/>
        <v/>
      </c>
      <c r="J12" s="238" t="str">
        <f t="shared" si="6"/>
        <v/>
      </c>
      <c r="K12" s="233" t="str">
        <f t="shared" si="7"/>
        <v/>
      </c>
      <c r="L12" s="237" t="str">
        <f t="shared" si="8"/>
        <v/>
      </c>
      <c r="M12" s="234" t="str">
        <f>IF(C12="","",VLOOKUP(C12,'Tabela Nutricional'!A:AD,10,0)*D12)</f>
        <v/>
      </c>
      <c r="N12" s="237" t="str">
        <f>IF(C12="","",VLOOKUP(C12,'Tabela Nutricional'!A:AD,11,0)*D12)</f>
        <v/>
      </c>
      <c r="O12" s="234" t="str">
        <f>IF(C12="","",VLOOKUP(C12,'Tabela Nutricional'!A:AD,12,0)*D12)</f>
        <v/>
      </c>
      <c r="P12" s="237" t="str">
        <f>IF(C12="","",VLOOKUP(C12,'Tabela Nutricional'!A:AD,13,0)*D12)</f>
        <v/>
      </c>
      <c r="Q12" s="234" t="str">
        <f>IF(C12="","",VLOOKUP(C12,'Tabela Nutricional'!A:AD,14,0)*D12)</f>
        <v/>
      </c>
      <c r="R12" s="237" t="str">
        <f>IF(C12="","",VLOOKUP(C12,'Tabela Nutricional'!A:AD,15,0)*D12)</f>
        <v/>
      </c>
      <c r="S12" s="234" t="str">
        <f>IF(C12="","",VLOOKUP(C12,'Tabela Nutricional'!A:AD,16,0)*D12)</f>
        <v/>
      </c>
      <c r="T12" s="237" t="str">
        <f>IF(C12="","",VLOOKUP(C12,'Tabela Nutricional'!A:AD,17,0)*D12)</f>
        <v/>
      </c>
      <c r="U12" s="234" t="str">
        <f>IF(C12="","",VLOOKUP(C12,'Tabela Nutricional'!A:AD,18,0)*D12)</f>
        <v/>
      </c>
      <c r="V12" s="237" t="str">
        <f>IF(C12="","",VLOOKUP(C12,'Tabela Nutricional'!A:AD,21,0)*D12)</f>
        <v/>
      </c>
      <c r="W12" s="234" t="str">
        <f>IF(C12="","",VLOOKUP(C12,'Tabela Nutricional'!A:AD,22,0)*D12)</f>
        <v/>
      </c>
      <c r="X12" s="237" t="str">
        <f>IF(C12="","",VLOOKUP(C12,'Tabela Nutricional'!A:AD,23,0)*D12)</f>
        <v/>
      </c>
      <c r="Y12" s="234" t="str">
        <f>IF(C12="","",VLOOKUP(C12,'Tabela Nutricional'!A:AD,24,0)*D12)</f>
        <v/>
      </c>
      <c r="Z12" s="237" t="str">
        <f>IF(C12="","",VLOOKUP(C12,'Tabela Nutricional'!A:AD,25,0)*D12)</f>
        <v/>
      </c>
      <c r="AA12" s="234" t="str">
        <f>IF(C12="","",VLOOKUP(C12,'Tabela Nutricional'!A:AD,26,0)*D12)</f>
        <v/>
      </c>
      <c r="AB12" s="237" t="str">
        <f>IF(C12="","",VLOOKUP(C12,'Tabela Nutricional'!A:AD,27,0)*D12)</f>
        <v/>
      </c>
      <c r="AC12" s="234" t="str">
        <f>IF(C12="","",VLOOKUP(C12,'Tabela Nutricional'!A:AD,28,0)*D12)</f>
        <v/>
      </c>
      <c r="AD12" s="237" t="str">
        <f>IF(C12="","",VLOOKUP(C12,'Tabela Nutricional'!A:AD,29,0)*D12)</f>
        <v/>
      </c>
      <c r="AE12" s="234" t="str">
        <f>IF(C12="","",VLOOKUP(C12,'Tabela Nutricional'!A:AD,30,0)*D12)</f>
        <v/>
      </c>
      <c r="AF12" s="214"/>
      <c r="AG12" s="92"/>
      <c r="AH12" s="118"/>
      <c r="AI12" s="271"/>
      <c r="AJ12" s="272"/>
      <c r="AK12" s="273"/>
      <c r="AL12" s="272"/>
      <c r="AM12" s="272"/>
      <c r="AN12" s="273"/>
      <c r="AO12" s="184"/>
      <c r="AP12" s="88"/>
      <c r="AQ12" s="260"/>
      <c r="AR12" s="89"/>
      <c r="AS12" s="89"/>
      <c r="AT12" s="89"/>
      <c r="AU12" s="89"/>
      <c r="AV12" s="89"/>
      <c r="AW12" s="89"/>
      <c r="AX12" s="89"/>
    </row>
    <row r="13" spans="1:50" ht="11.25" customHeight="1">
      <c r="A13" s="90"/>
      <c r="B13" s="214"/>
      <c r="C13" s="375"/>
      <c r="D13" s="236"/>
      <c r="E13" s="231" t="str">
        <f t="shared" si="1"/>
        <v/>
      </c>
      <c r="F13" s="238" t="str">
        <f t="shared" si="2"/>
        <v/>
      </c>
      <c r="G13" s="233" t="str">
        <f t="shared" si="3"/>
        <v/>
      </c>
      <c r="H13" s="238" t="str">
        <f t="shared" si="4"/>
        <v/>
      </c>
      <c r="I13" s="233" t="str">
        <f t="shared" si="5"/>
        <v/>
      </c>
      <c r="J13" s="238" t="str">
        <f t="shared" si="6"/>
        <v/>
      </c>
      <c r="K13" s="233" t="str">
        <f t="shared" si="7"/>
        <v/>
      </c>
      <c r="L13" s="237" t="str">
        <f t="shared" si="8"/>
        <v/>
      </c>
      <c r="M13" s="234" t="str">
        <f>IF(C13="","",VLOOKUP(C13,'Tabela Nutricional'!A:AD,10,0)*D13)</f>
        <v/>
      </c>
      <c r="N13" s="237" t="str">
        <f>IF(C13="","",VLOOKUP(C13,'Tabela Nutricional'!A:AD,11,0)*D13)</f>
        <v/>
      </c>
      <c r="O13" s="234" t="str">
        <f>IF(C13="","",VLOOKUP(C13,'Tabela Nutricional'!A:AD,12,0)*D13)</f>
        <v/>
      </c>
      <c r="P13" s="237" t="str">
        <f>IF(C13="","",VLOOKUP(C13,'Tabela Nutricional'!A:AD,13,0)*D13)</f>
        <v/>
      </c>
      <c r="Q13" s="234" t="str">
        <f>IF(C13="","",VLOOKUP(C13,'Tabela Nutricional'!A:AD,14,0)*D13)</f>
        <v/>
      </c>
      <c r="R13" s="237" t="str">
        <f>IF(C13="","",VLOOKUP(C13,'Tabela Nutricional'!A:AD,15,0)*D13)</f>
        <v/>
      </c>
      <c r="S13" s="234" t="str">
        <f>IF(C13="","",VLOOKUP(C13,'Tabela Nutricional'!A:AD,16,0)*D13)</f>
        <v/>
      </c>
      <c r="T13" s="237" t="str">
        <f>IF(C13="","",VLOOKUP(C13,'Tabela Nutricional'!A:AD,17,0)*D13)</f>
        <v/>
      </c>
      <c r="U13" s="234" t="str">
        <f>IF(C13="","",VLOOKUP(C13,'Tabela Nutricional'!A:AD,18,0)*D13)</f>
        <v/>
      </c>
      <c r="V13" s="237" t="str">
        <f>IF(C13="","",VLOOKUP(C13,'Tabela Nutricional'!A:AD,21,0)*D13)</f>
        <v/>
      </c>
      <c r="W13" s="234" t="str">
        <f>IF(C13="","",VLOOKUP(C13,'Tabela Nutricional'!A:AD,22,0)*D13)</f>
        <v/>
      </c>
      <c r="X13" s="237" t="str">
        <f>IF(C13="","",VLOOKUP(C13,'Tabela Nutricional'!A:AD,23,0)*D13)</f>
        <v/>
      </c>
      <c r="Y13" s="234" t="str">
        <f>IF(C13="","",VLOOKUP(C13,'Tabela Nutricional'!A:AD,24,0)*D13)</f>
        <v/>
      </c>
      <c r="Z13" s="237" t="str">
        <f>IF(C13="","",VLOOKUP(C13,'Tabela Nutricional'!A:AD,25,0)*D13)</f>
        <v/>
      </c>
      <c r="AA13" s="234" t="str">
        <f>IF(C13="","",VLOOKUP(C13,'Tabela Nutricional'!A:AD,26,0)*D13)</f>
        <v/>
      </c>
      <c r="AB13" s="237" t="str">
        <f>IF(C13="","",VLOOKUP(C13,'Tabela Nutricional'!A:AD,27,0)*D13)</f>
        <v/>
      </c>
      <c r="AC13" s="234" t="str">
        <f>IF(C13="","",VLOOKUP(C13,'Tabela Nutricional'!A:AD,28,0)*D13)</f>
        <v/>
      </c>
      <c r="AD13" s="237" t="str">
        <f>IF(C13="","",VLOOKUP(C13,'Tabela Nutricional'!A:AD,29,0)*D13)</f>
        <v/>
      </c>
      <c r="AE13" s="234" t="str">
        <f>IF(C13="","",VLOOKUP(C13,'Tabela Nutricional'!A:AD,30,0)*D13)</f>
        <v/>
      </c>
      <c r="AF13" s="214"/>
      <c r="AG13" s="91"/>
      <c r="AH13" s="81"/>
      <c r="AI13" s="271"/>
      <c r="AJ13" s="272"/>
      <c r="AK13" s="273"/>
      <c r="AL13" s="272"/>
      <c r="AM13" s="273"/>
      <c r="AN13" s="273"/>
      <c r="AO13" s="184"/>
      <c r="AP13" s="88"/>
      <c r="AQ13" s="260"/>
      <c r="AR13" s="89"/>
      <c r="AS13" s="89"/>
      <c r="AT13" s="89"/>
      <c r="AU13" s="89"/>
      <c r="AV13" s="89"/>
      <c r="AW13" s="89"/>
      <c r="AX13" s="89"/>
    </row>
    <row r="14" spans="1:50" ht="12" customHeight="1">
      <c r="A14" s="90"/>
      <c r="B14" s="214"/>
      <c r="C14" s="376" t="s">
        <v>27</v>
      </c>
      <c r="D14" s="216"/>
      <c r="E14" s="217" t="s">
        <v>29</v>
      </c>
      <c r="F14" s="218">
        <f t="shared" ref="F14:AE14" si="10">SUM(F4:F13)</f>
        <v>0</v>
      </c>
      <c r="G14" s="219">
        <f t="shared" si="10"/>
        <v>0</v>
      </c>
      <c r="H14" s="220">
        <f t="shared" si="10"/>
        <v>0</v>
      </c>
      <c r="I14" s="221">
        <f t="shared" si="10"/>
        <v>0</v>
      </c>
      <c r="J14" s="222">
        <f t="shared" si="10"/>
        <v>0</v>
      </c>
      <c r="K14" s="223">
        <f t="shared" si="10"/>
        <v>0</v>
      </c>
      <c r="L14" s="224">
        <f t="shared" si="10"/>
        <v>0</v>
      </c>
      <c r="M14" s="225">
        <f t="shared" si="10"/>
        <v>0</v>
      </c>
      <c r="N14" s="225">
        <f t="shared" si="10"/>
        <v>0</v>
      </c>
      <c r="O14" s="225">
        <f t="shared" si="10"/>
        <v>0</v>
      </c>
      <c r="P14" s="225">
        <f t="shared" si="10"/>
        <v>0</v>
      </c>
      <c r="Q14" s="225">
        <f t="shared" si="10"/>
        <v>0</v>
      </c>
      <c r="R14" s="225">
        <f t="shared" si="10"/>
        <v>0</v>
      </c>
      <c r="S14" s="225">
        <f t="shared" si="10"/>
        <v>0</v>
      </c>
      <c r="T14" s="225">
        <f t="shared" si="10"/>
        <v>0</v>
      </c>
      <c r="U14" s="225">
        <f t="shared" si="10"/>
        <v>0</v>
      </c>
      <c r="V14" s="225">
        <f t="shared" si="10"/>
        <v>0</v>
      </c>
      <c r="W14" s="225">
        <f t="shared" si="10"/>
        <v>0</v>
      </c>
      <c r="X14" s="225">
        <f t="shared" si="10"/>
        <v>0</v>
      </c>
      <c r="Y14" s="225">
        <f t="shared" si="10"/>
        <v>0</v>
      </c>
      <c r="Z14" s="225">
        <f t="shared" si="10"/>
        <v>0</v>
      </c>
      <c r="AA14" s="225">
        <f t="shared" si="10"/>
        <v>0</v>
      </c>
      <c r="AB14" s="225">
        <f t="shared" si="10"/>
        <v>0</v>
      </c>
      <c r="AC14" s="225">
        <f t="shared" si="10"/>
        <v>0</v>
      </c>
      <c r="AD14" s="225">
        <f t="shared" si="10"/>
        <v>0</v>
      </c>
      <c r="AE14" s="225">
        <f t="shared" si="10"/>
        <v>0</v>
      </c>
      <c r="AF14" s="214"/>
      <c r="AG14" s="91"/>
      <c r="AH14" s="81"/>
      <c r="AI14" s="91"/>
      <c r="AJ14" s="91"/>
      <c r="AK14" s="91"/>
      <c r="AL14" s="91"/>
      <c r="AM14" s="91"/>
      <c r="AN14" s="91"/>
      <c r="AO14" s="91"/>
      <c r="AP14" s="88"/>
      <c r="AQ14" s="260"/>
      <c r="AR14" s="89"/>
      <c r="AS14" s="89"/>
      <c r="AT14" s="89"/>
      <c r="AU14" s="89"/>
      <c r="AV14" s="89"/>
      <c r="AW14" s="89"/>
      <c r="AX14" s="89"/>
    </row>
    <row r="15" spans="1:50" ht="12" customHeight="1">
      <c r="A15" s="90"/>
      <c r="B15" s="214"/>
      <c r="C15" s="377">
        <f>SUM(F15:K15)</f>
        <v>0</v>
      </c>
      <c r="D15" s="216"/>
      <c r="E15" s="217" t="s">
        <v>30</v>
      </c>
      <c r="F15" s="218">
        <f t="shared" ref="F15:H15" si="11">F14*4</f>
        <v>0</v>
      </c>
      <c r="G15" s="219">
        <f t="shared" si="11"/>
        <v>0</v>
      </c>
      <c r="H15" s="220">
        <f t="shared" si="11"/>
        <v>0</v>
      </c>
      <c r="I15" s="221">
        <f t="shared" ref="I15:K15" si="12">I14*9</f>
        <v>0</v>
      </c>
      <c r="J15" s="222">
        <f t="shared" si="12"/>
        <v>0</v>
      </c>
      <c r="K15" s="223">
        <f t="shared" si="12"/>
        <v>0</v>
      </c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214"/>
      <c r="AG15" s="91"/>
      <c r="AH15" s="132"/>
      <c r="AI15" s="239"/>
      <c r="AJ15" s="240" t="s">
        <v>0</v>
      </c>
      <c r="AK15" s="248" t="s">
        <v>1</v>
      </c>
      <c r="AL15" s="248" t="s">
        <v>2</v>
      </c>
      <c r="AM15" s="248" t="s">
        <v>3</v>
      </c>
      <c r="AN15" s="248" t="s">
        <v>4</v>
      </c>
      <c r="AO15" s="245"/>
      <c r="AP15" s="190"/>
      <c r="AQ15" s="191"/>
      <c r="AR15" s="89"/>
      <c r="AS15" s="89"/>
      <c r="AT15" s="89"/>
      <c r="AU15" s="89"/>
      <c r="AV15" s="89"/>
      <c r="AW15" s="89"/>
      <c r="AX15" s="89"/>
    </row>
    <row r="16" spans="1:50" ht="12" customHeight="1">
      <c r="A16" s="90"/>
      <c r="B16" s="214"/>
      <c r="C16" s="311" t="str">
        <f>IF(C15&gt;0,(C15-'Cálculo de Dieta'!C15),"")</f>
        <v/>
      </c>
      <c r="D16" s="317"/>
      <c r="E16" s="310" t="s">
        <v>2829</v>
      </c>
      <c r="F16" s="311" t="str">
        <f>IF(F14&gt;0,(F14-'Cálculo de Dieta'!F14),"")</f>
        <v/>
      </c>
      <c r="G16" s="311" t="str">
        <f>IF(G14&gt;0,(G14-'Cálculo de Dieta'!G14),"")</f>
        <v/>
      </c>
      <c r="H16" s="311" t="str">
        <f>IF(H14&gt;0,(H14-'Cálculo de Dieta'!H14),"")</f>
        <v/>
      </c>
      <c r="I16" s="311" t="str">
        <f>IF(I14&gt;0,(I14-'Cálculo de Dieta'!I14),"")</f>
        <v/>
      </c>
      <c r="J16" s="311" t="str">
        <f>IF(J14&gt;0,(J14-'Cálculo de Dieta'!J14),"")</f>
        <v/>
      </c>
      <c r="K16" s="311" t="str">
        <f>IF(K14&gt;0,(K14-'Cálculo de Dieta'!K14),"")</f>
        <v/>
      </c>
      <c r="L16" s="311" t="str">
        <f>IF(L14&gt;0,(L14-'Cálculo de Dieta'!L14),"")</f>
        <v/>
      </c>
      <c r="M16" s="311" t="str">
        <f>IF(M14&gt;0,(M14-'Cálculo de Dieta'!M14),"")</f>
        <v/>
      </c>
      <c r="N16" s="311" t="str">
        <f>IF(N14&gt;0,(N14-'Cálculo de Dieta'!N14),"")</f>
        <v/>
      </c>
      <c r="O16" s="311" t="str">
        <f>IF(O14&gt;0,(O14-'Cálculo de Dieta'!O14),"")</f>
        <v/>
      </c>
      <c r="P16" s="311" t="str">
        <f>IF(P14&gt;0,(P14-'Cálculo de Dieta'!P14),"")</f>
        <v/>
      </c>
      <c r="Q16" s="311" t="str">
        <f>IF(Q14&gt;0,(Q14-'Cálculo de Dieta'!Q14),"")</f>
        <v/>
      </c>
      <c r="R16" s="311" t="str">
        <f>IF(R14&gt;0,(R14-'Cálculo de Dieta'!R14),"")</f>
        <v/>
      </c>
      <c r="S16" s="311" t="str">
        <f>IF(S14&gt;0,(S14-'Cálculo de Dieta'!S14),"")</f>
        <v/>
      </c>
      <c r="T16" s="311" t="str">
        <f>IF(T14&gt;0,(T14-'Cálculo de Dieta'!T14),"")</f>
        <v/>
      </c>
      <c r="U16" s="311" t="str">
        <f>IF(U14&gt;0,(U14-'Cálculo de Dieta'!U14),"")</f>
        <v/>
      </c>
      <c r="V16" s="311" t="str">
        <f>IF(V14&gt;0,(V14-'Cálculo de Dieta'!V14),"")</f>
        <v/>
      </c>
      <c r="W16" s="311" t="str">
        <f>IF(W14&gt;0,(W14-'Cálculo de Dieta'!W14),"")</f>
        <v/>
      </c>
      <c r="X16" s="311" t="str">
        <f>IF(X14&gt;0,(X14-'Cálculo de Dieta'!X14),"")</f>
        <v/>
      </c>
      <c r="Y16" s="311" t="str">
        <f>IF(Y14&gt;0,(Y14-'Cálculo de Dieta'!Y14),"")</f>
        <v/>
      </c>
      <c r="Z16" s="311" t="str">
        <f>IF(Z14&gt;0,(Z14-'Cálculo de Dieta'!Z14),"")</f>
        <v/>
      </c>
      <c r="AA16" s="311" t="str">
        <f>IF(AA14&gt;0,(AA14-'Cálculo de Dieta'!AA14),"")</f>
        <v/>
      </c>
      <c r="AB16" s="311" t="str">
        <f>IF(AB14&gt;0,(AB14-'Cálculo de Dieta'!AB14),"")</f>
        <v/>
      </c>
      <c r="AC16" s="311" t="str">
        <f>IF(AC14&gt;0,(AC14-'Cálculo de Dieta'!AC14),"")</f>
        <v/>
      </c>
      <c r="AD16" s="311" t="str">
        <f>IF(AD14&gt;0,(AD14-'Cálculo de Dieta'!AD14),"")</f>
        <v/>
      </c>
      <c r="AE16" s="311" t="str">
        <f>IF(AE14&gt;0,(AE14-'Cálculo de Dieta'!AE14),"")</f>
        <v/>
      </c>
      <c r="AF16" s="214"/>
      <c r="AG16" s="91"/>
      <c r="AH16" s="132"/>
      <c r="AI16" s="239"/>
      <c r="AJ16" s="194" t="s">
        <v>699</v>
      </c>
      <c r="AK16" s="290">
        <f t="shared" ref="AK16:AN23" si="13">AK3</f>
        <v>0</v>
      </c>
      <c r="AL16" s="290" t="str">
        <f t="shared" si="13"/>
        <v>0</v>
      </c>
      <c r="AM16" s="290">
        <f>(AM3)</f>
        <v>0</v>
      </c>
      <c r="AN16" s="291" t="str">
        <f t="shared" ref="AN16:AN22" si="14">AN3</f>
        <v>0</v>
      </c>
      <c r="AO16" s="245"/>
      <c r="AP16" s="88"/>
      <c r="AQ16" s="190"/>
      <c r="AR16" s="89"/>
      <c r="AS16" s="89"/>
      <c r="AT16" s="89"/>
      <c r="AU16" s="89"/>
      <c r="AV16" s="89"/>
      <c r="AW16" s="89"/>
      <c r="AX16" s="89"/>
    </row>
    <row r="17" spans="1:59" ht="12" customHeight="1" thickBot="1">
      <c r="A17" s="81"/>
      <c r="B17" s="81"/>
      <c r="C17" s="372"/>
      <c r="D17" s="82"/>
      <c r="E17" s="87"/>
      <c r="F17" s="83"/>
      <c r="G17" s="84"/>
      <c r="H17" s="85"/>
      <c r="I17" s="86"/>
      <c r="J17" s="86"/>
      <c r="K17" s="86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81"/>
      <c r="AG17" s="88"/>
      <c r="AH17" s="132"/>
      <c r="AI17" s="239"/>
      <c r="AJ17" s="195" t="s">
        <v>700</v>
      </c>
      <c r="AK17" s="290">
        <f t="shared" si="13"/>
        <v>0</v>
      </c>
      <c r="AL17" s="290" t="str">
        <f t="shared" si="13"/>
        <v>0</v>
      </c>
      <c r="AM17" s="290">
        <f t="shared" si="13"/>
        <v>0</v>
      </c>
      <c r="AN17" s="291" t="str">
        <f t="shared" si="14"/>
        <v>0</v>
      </c>
      <c r="AO17" s="246"/>
      <c r="AP17" s="88"/>
      <c r="AQ17" s="190"/>
      <c r="AR17" s="89"/>
      <c r="AS17" s="89"/>
      <c r="AT17" s="89"/>
      <c r="AU17" s="89"/>
      <c r="AV17" s="89"/>
      <c r="AW17" s="89"/>
      <c r="AX17" s="89"/>
    </row>
    <row r="18" spans="1:59" ht="12" customHeight="1">
      <c r="A18" s="81"/>
      <c r="B18" s="200"/>
      <c r="C18" s="373"/>
      <c r="D18" s="340">
        <v>2</v>
      </c>
      <c r="E18" s="307"/>
      <c r="F18" s="303"/>
      <c r="G18" s="303"/>
      <c r="H18" s="303"/>
      <c r="I18" s="303"/>
      <c r="J18" s="303"/>
      <c r="K18" s="304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2" t="s">
        <v>2786</v>
      </c>
      <c r="W18" s="202" t="s">
        <v>2786</v>
      </c>
      <c r="X18" s="202" t="s">
        <v>2786</v>
      </c>
      <c r="Y18" s="202" t="s">
        <v>2786</v>
      </c>
      <c r="Z18" s="202" t="s">
        <v>2786</v>
      </c>
      <c r="AA18" s="202" t="s">
        <v>2786</v>
      </c>
      <c r="AB18" s="201"/>
      <c r="AC18" s="202" t="s">
        <v>2786</v>
      </c>
      <c r="AD18" s="202" t="s">
        <v>2786</v>
      </c>
      <c r="AE18" s="202" t="s">
        <v>2786</v>
      </c>
      <c r="AF18" s="200"/>
      <c r="AG18" s="81"/>
      <c r="AH18" s="118"/>
      <c r="AI18" s="239"/>
      <c r="AJ18" s="196" t="s">
        <v>17</v>
      </c>
      <c r="AK18" s="290">
        <f t="shared" si="13"/>
        <v>0</v>
      </c>
      <c r="AL18" s="290" t="str">
        <f t="shared" si="13"/>
        <v>0</v>
      </c>
      <c r="AM18" s="290">
        <f t="shared" si="13"/>
        <v>0</v>
      </c>
      <c r="AN18" s="291" t="str">
        <f t="shared" si="14"/>
        <v>0</v>
      </c>
      <c r="AO18" s="247"/>
      <c r="AP18" s="88"/>
      <c r="AQ18" s="107"/>
      <c r="AR18" s="93"/>
      <c r="AS18" s="93"/>
      <c r="AT18" s="93"/>
      <c r="AU18" s="93"/>
      <c r="AV18" s="93"/>
      <c r="AW18" s="93"/>
      <c r="AX18" s="93"/>
    </row>
    <row r="19" spans="1:59" ht="12" customHeight="1">
      <c r="A19" s="81"/>
      <c r="B19" s="203"/>
      <c r="C19" s="374" t="s">
        <v>5</v>
      </c>
      <c r="D19" s="204" t="s">
        <v>6</v>
      </c>
      <c r="E19" s="205" t="s">
        <v>7</v>
      </c>
      <c r="F19" s="206" t="s">
        <v>8</v>
      </c>
      <c r="G19" s="207" t="s">
        <v>9</v>
      </c>
      <c r="H19" s="208" t="s">
        <v>10</v>
      </c>
      <c r="I19" s="209" t="s">
        <v>11</v>
      </c>
      <c r="J19" s="210" t="s">
        <v>13</v>
      </c>
      <c r="K19" s="211" t="s">
        <v>12</v>
      </c>
      <c r="L19" s="212" t="s">
        <v>767</v>
      </c>
      <c r="M19" s="202" t="s">
        <v>792</v>
      </c>
      <c r="N19" s="202" t="s">
        <v>791</v>
      </c>
      <c r="O19" s="202" t="s">
        <v>2777</v>
      </c>
      <c r="P19" s="202" t="s">
        <v>2778</v>
      </c>
      <c r="Q19" s="202" t="s">
        <v>793</v>
      </c>
      <c r="R19" s="202" t="s">
        <v>794</v>
      </c>
      <c r="S19" s="202" t="s">
        <v>799</v>
      </c>
      <c r="T19" s="202" t="s">
        <v>2782</v>
      </c>
      <c r="U19" s="202" t="s">
        <v>795</v>
      </c>
      <c r="V19" s="202" t="s">
        <v>2783</v>
      </c>
      <c r="W19" s="202" t="s">
        <v>2779</v>
      </c>
      <c r="X19" s="202" t="s">
        <v>2780</v>
      </c>
      <c r="Y19" s="202" t="s">
        <v>796</v>
      </c>
      <c r="Z19" s="202" t="s">
        <v>797</v>
      </c>
      <c r="AA19" s="202" t="s">
        <v>798</v>
      </c>
      <c r="AB19" s="202" t="s">
        <v>2776</v>
      </c>
      <c r="AC19" s="202" t="s">
        <v>2784</v>
      </c>
      <c r="AD19" s="202" t="s">
        <v>2785</v>
      </c>
      <c r="AE19" s="202" t="s">
        <v>2781</v>
      </c>
      <c r="AF19" s="213"/>
      <c r="AG19" s="183"/>
      <c r="AH19" s="118"/>
      <c r="AI19" s="239"/>
      <c r="AJ19" s="197" t="s">
        <v>691</v>
      </c>
      <c r="AK19" s="290">
        <f t="shared" si="13"/>
        <v>0</v>
      </c>
      <c r="AL19" s="290" t="str">
        <f t="shared" si="13"/>
        <v>0</v>
      </c>
      <c r="AM19" s="290">
        <f t="shared" si="13"/>
        <v>0</v>
      </c>
      <c r="AN19" s="291" t="str">
        <f t="shared" si="14"/>
        <v>0</v>
      </c>
      <c r="AO19" s="214"/>
      <c r="AP19" s="88"/>
      <c r="AQ19" s="190"/>
      <c r="AR19" s="89"/>
      <c r="AS19" s="89"/>
      <c r="AT19" s="89"/>
      <c r="AU19" s="89"/>
      <c r="AV19" s="89"/>
      <c r="AW19" s="89"/>
      <c r="AX19" s="89"/>
    </row>
    <row r="20" spans="1:59" ht="12" customHeight="1">
      <c r="A20" s="89"/>
      <c r="B20" s="214"/>
      <c r="C20" s="232"/>
      <c r="D20" s="235"/>
      <c r="E20" s="231" t="str">
        <f t="shared" ref="E20:E29" si="15">IF(C20="","",VLOOKUP(C20,Nutr,2,0))</f>
        <v>g</v>
      </c>
      <c r="F20" s="238">
        <f t="shared" ref="F20:F29" si="16">IF(C20="","",VLOOKUP(C20,Nutr,3,0)*D20)</f>
        <v>0</v>
      </c>
      <c r="G20" s="233">
        <f t="shared" ref="G20:G29" si="17">IF(C20="","",VLOOKUP(C20,Nutr,4,0)*D20)</f>
        <v>0</v>
      </c>
      <c r="H20" s="238">
        <f t="shared" ref="H20:H29" si="18">IF(C20="","",VLOOKUP(C20,Nutr,5,0)*D20)</f>
        <v>0</v>
      </c>
      <c r="I20" s="233">
        <f t="shared" ref="I20:I29" si="19">IF(C20="","",VLOOKUP(C20,Nutr,6,0)*D20)</f>
        <v>0</v>
      </c>
      <c r="J20" s="238">
        <f t="shared" ref="J20:J29" si="20">IF(C20="","",VLOOKUP(C20,Nutr,7,0)*D20)</f>
        <v>0</v>
      </c>
      <c r="K20" s="233">
        <f t="shared" ref="K20:K29" si="21">IF(C20="","",VLOOKUP(C20,Nutr,8,0)*D20)</f>
        <v>0</v>
      </c>
      <c r="L20" s="237">
        <f>IF(C20="","",VLOOKUP(C20,Nutr,9,0)*D20)</f>
        <v>0</v>
      </c>
      <c r="M20" s="234">
        <f>IF(C20="","",VLOOKUP(C20,'Tabela Nutricional'!A:AD,10,0)*D20)</f>
        <v>0</v>
      </c>
      <c r="N20" s="237">
        <f>IF(C20="","",VLOOKUP(C20,'Tabela Nutricional'!A:AD,11,0)*D20)</f>
        <v>0</v>
      </c>
      <c r="O20" s="234">
        <f>IF(C20="","",VLOOKUP(C20,'Tabela Nutricional'!A:AD,12,0)*D20)</f>
        <v>0</v>
      </c>
      <c r="P20" s="237">
        <f>IF(C20="","",VLOOKUP(C20,'Tabela Nutricional'!A:AD,13,0)*D20)</f>
        <v>0</v>
      </c>
      <c r="Q20" s="234">
        <f>IF(C20="","",VLOOKUP(C20,'Tabela Nutricional'!A:AD,14,0)*D20)</f>
        <v>0</v>
      </c>
      <c r="R20" s="237">
        <f>IF(C20="","",VLOOKUP(C20,'Tabela Nutricional'!A:AD,15,0)*D20)</f>
        <v>0</v>
      </c>
      <c r="S20" s="234">
        <f>IF(C20="","",VLOOKUP(C20,'Tabela Nutricional'!A:AD,16,0)*D20)</f>
        <v>0</v>
      </c>
      <c r="T20" s="237">
        <f>IF(C20="","",VLOOKUP(C20,'Tabela Nutricional'!A:AD,17,0)*D20)</f>
        <v>0</v>
      </c>
      <c r="U20" s="234">
        <f>IF(C20="","",VLOOKUP(C20,'Tabela Nutricional'!A:AD,18,0)*D20)</f>
        <v>0</v>
      </c>
      <c r="V20" s="237">
        <f>IF(C20="","",VLOOKUP(C20,'Tabela Nutricional'!A:AD,21,0)*D20)</f>
        <v>0</v>
      </c>
      <c r="W20" s="234">
        <f>IF(C20="","",VLOOKUP(C20,'Tabela Nutricional'!A:AD,22,0)*D20)</f>
        <v>0</v>
      </c>
      <c r="X20" s="237">
        <f>IF(C20="","",VLOOKUP(C20,'Tabela Nutricional'!A:AD,23,0)*D20)</f>
        <v>0</v>
      </c>
      <c r="Y20" s="234">
        <f>IF(C20="","",VLOOKUP(C20,'Tabela Nutricional'!A:AD,24,0)*D20)</f>
        <v>0</v>
      </c>
      <c r="Z20" s="237">
        <f>IF(C20="","",VLOOKUP(C20,'Tabela Nutricional'!A:AD,25,0)*D20)</f>
        <v>0</v>
      </c>
      <c r="AA20" s="234">
        <f>IF(C20="","",VLOOKUP(C20,'Tabela Nutricional'!A:AD,26,0)*D20)</f>
        <v>0</v>
      </c>
      <c r="AB20" s="237">
        <f>IF(C20="","",VLOOKUP(C20,'Tabela Nutricional'!A:AD,27,0)*D20)</f>
        <v>0</v>
      </c>
      <c r="AC20" s="234">
        <f>IF(C20="","",VLOOKUP(C20,'Tabela Nutricional'!A:AD,28,0)*D20)</f>
        <v>0</v>
      </c>
      <c r="AD20" s="237">
        <f>IF(C20="","",VLOOKUP(C20,'Tabela Nutricional'!A:AD,29,0)*D20)</f>
        <v>0</v>
      </c>
      <c r="AE20" s="234">
        <f>IF(C20="","",VLOOKUP(C20,'Tabela Nutricional'!A:AD,30,0)*D20)</f>
        <v>0</v>
      </c>
      <c r="AF20" s="214"/>
      <c r="AG20" s="90"/>
      <c r="AH20" s="115"/>
      <c r="AI20" s="241"/>
      <c r="AJ20" s="198" t="s">
        <v>692</v>
      </c>
      <c r="AK20" s="290">
        <f t="shared" si="13"/>
        <v>0</v>
      </c>
      <c r="AL20" s="290" t="str">
        <f t="shared" si="13"/>
        <v>0</v>
      </c>
      <c r="AM20" s="290">
        <f t="shared" si="13"/>
        <v>0</v>
      </c>
      <c r="AN20" s="291" t="str">
        <f t="shared" si="14"/>
        <v>0</v>
      </c>
      <c r="AO20" s="214"/>
      <c r="AP20" s="88"/>
      <c r="AQ20" s="99"/>
      <c r="AR20" s="89"/>
      <c r="AS20" s="89"/>
      <c r="AT20" s="89"/>
      <c r="AU20" s="89"/>
      <c r="AV20" s="89"/>
      <c r="AW20" s="89"/>
      <c r="AX20" s="89"/>
    </row>
    <row r="21" spans="1:59" ht="12" customHeight="1">
      <c r="A21" s="89"/>
      <c r="B21" s="214"/>
      <c r="C21" s="232"/>
      <c r="D21" s="235"/>
      <c r="E21" s="231" t="str">
        <f t="shared" si="15"/>
        <v>g</v>
      </c>
      <c r="F21" s="238">
        <f t="shared" si="16"/>
        <v>0</v>
      </c>
      <c r="G21" s="233">
        <f t="shared" si="17"/>
        <v>0</v>
      </c>
      <c r="H21" s="238">
        <f t="shared" si="18"/>
        <v>0</v>
      </c>
      <c r="I21" s="233">
        <f t="shared" si="19"/>
        <v>0</v>
      </c>
      <c r="J21" s="238">
        <f t="shared" si="20"/>
        <v>0</v>
      </c>
      <c r="K21" s="233">
        <f t="shared" si="21"/>
        <v>0</v>
      </c>
      <c r="L21" s="237">
        <f t="shared" ref="L21:L29" si="22">IF(C21="","",VLOOKUP(C21,Nutr,9,0)*D21)</f>
        <v>0</v>
      </c>
      <c r="M21" s="234">
        <f>IF(C21="","",VLOOKUP(C21,'Tabela Nutricional'!A:AD,10,0)*D21)</f>
        <v>0</v>
      </c>
      <c r="N21" s="237">
        <f>IF(C21="","",VLOOKUP(C21,'Tabela Nutricional'!A:AD,11,0)*D21)</f>
        <v>0</v>
      </c>
      <c r="O21" s="234">
        <f>IF(C21="","",VLOOKUP(C21,'Tabela Nutricional'!A:AD,12,0)*D21)</f>
        <v>0</v>
      </c>
      <c r="P21" s="237">
        <f>IF(C21="","",VLOOKUP(C21,'Tabela Nutricional'!A:AD,13,0)*D21)</f>
        <v>0</v>
      </c>
      <c r="Q21" s="234">
        <f>IF(C21="","",VLOOKUP(C21,'Tabela Nutricional'!A:AD,14,0)*D21)</f>
        <v>0</v>
      </c>
      <c r="R21" s="237">
        <f>IF(C21="","",VLOOKUP(C21,'Tabela Nutricional'!A:AD,15,0)*D21)</f>
        <v>0</v>
      </c>
      <c r="S21" s="234">
        <f>IF(C21="","",VLOOKUP(C21,'Tabela Nutricional'!A:AD,16,0)*D21)</f>
        <v>0</v>
      </c>
      <c r="T21" s="237">
        <f>IF(C21="","",VLOOKUP(C21,'Tabela Nutricional'!A:AD,17,0)*D21)</f>
        <v>0</v>
      </c>
      <c r="U21" s="234">
        <f>IF(C21="","",VLOOKUP(C21,'Tabela Nutricional'!A:AD,18,0)*D21)</f>
        <v>0</v>
      </c>
      <c r="V21" s="237">
        <f>IF(C21="","",VLOOKUP(C21,'Tabela Nutricional'!A:AD,21,0)*D21)</f>
        <v>0</v>
      </c>
      <c r="W21" s="234">
        <f>IF(C21="","",VLOOKUP(C21,'Tabela Nutricional'!A:AD,22,0)*D21)</f>
        <v>0</v>
      </c>
      <c r="X21" s="237">
        <f>IF(C21="","",VLOOKUP(C21,'Tabela Nutricional'!A:AD,23,0)*D21)</f>
        <v>0</v>
      </c>
      <c r="Y21" s="234">
        <f>IF(C21="","",VLOOKUP(C21,'Tabela Nutricional'!A:AD,24,0)*D21)</f>
        <v>0</v>
      </c>
      <c r="Z21" s="237">
        <f>IF(C21="","",VLOOKUP(C21,'Tabela Nutricional'!A:AD,25,0)*D21)</f>
        <v>0</v>
      </c>
      <c r="AA21" s="234">
        <f>IF(C21="","",VLOOKUP(C21,'Tabela Nutricional'!A:AD,26,0)*D21)</f>
        <v>0</v>
      </c>
      <c r="AB21" s="237">
        <f>IF(C21="","",VLOOKUP(C21,'Tabela Nutricional'!A:AD,27,0)*D21)</f>
        <v>0</v>
      </c>
      <c r="AC21" s="234">
        <f>IF(C21="","",VLOOKUP(C21,'Tabela Nutricional'!A:AD,28,0)*D21)</f>
        <v>0</v>
      </c>
      <c r="AD21" s="237">
        <f>IF(C21="","",VLOOKUP(C21,'Tabela Nutricional'!A:AD,29,0)*D21)</f>
        <v>0</v>
      </c>
      <c r="AE21" s="234">
        <f>IF(C21="","",VLOOKUP(C21,'Tabela Nutricional'!A:AD,30,0)*D21)</f>
        <v>0</v>
      </c>
      <c r="AF21" s="214"/>
      <c r="AG21" s="90"/>
      <c r="AH21" s="133"/>
      <c r="AI21" s="242"/>
      <c r="AJ21" s="199" t="s">
        <v>693</v>
      </c>
      <c r="AK21" s="290">
        <f t="shared" si="13"/>
        <v>0</v>
      </c>
      <c r="AL21" s="290" t="str">
        <f t="shared" si="13"/>
        <v>0</v>
      </c>
      <c r="AM21" s="290">
        <f t="shared" si="13"/>
        <v>0</v>
      </c>
      <c r="AN21" s="291" t="str">
        <f t="shared" si="14"/>
        <v>0</v>
      </c>
      <c r="AO21" s="245"/>
      <c r="AP21" s="88"/>
      <c r="AQ21" s="99"/>
      <c r="AR21" s="89"/>
      <c r="AS21" s="130"/>
      <c r="AT21" s="89"/>
      <c r="AU21" s="131"/>
      <c r="AV21" s="89"/>
      <c r="AW21" s="89"/>
      <c r="AX21" s="89"/>
    </row>
    <row r="22" spans="1:59" ht="12" customHeight="1">
      <c r="A22" s="89"/>
      <c r="B22" s="214"/>
      <c r="C22" s="232"/>
      <c r="D22" s="236"/>
      <c r="E22" s="231" t="str">
        <f t="shared" si="15"/>
        <v>g (ou mais)</v>
      </c>
      <c r="F22" s="238">
        <f t="shared" si="16"/>
        <v>0</v>
      </c>
      <c r="G22" s="233">
        <f t="shared" si="17"/>
        <v>0</v>
      </c>
      <c r="H22" s="238">
        <f t="shared" si="18"/>
        <v>0</v>
      </c>
      <c r="I22" s="233">
        <f t="shared" si="19"/>
        <v>0</v>
      </c>
      <c r="J22" s="238">
        <f t="shared" si="20"/>
        <v>0</v>
      </c>
      <c r="K22" s="233">
        <f t="shared" si="21"/>
        <v>0</v>
      </c>
      <c r="L22" s="237">
        <f t="shared" si="22"/>
        <v>0</v>
      </c>
      <c r="M22" s="234">
        <f>IF(C22="","",VLOOKUP(C22,'Tabela Nutricional'!A:AD,10,0)*D22)</f>
        <v>0</v>
      </c>
      <c r="N22" s="237">
        <f>IF(C22="","",VLOOKUP(C22,'Tabela Nutricional'!A:AD,11,0)*D22)</f>
        <v>0</v>
      </c>
      <c r="O22" s="234">
        <f>IF(C22="","",VLOOKUP(C22,'Tabela Nutricional'!A:AD,12,0)*D22)</f>
        <v>0</v>
      </c>
      <c r="P22" s="237">
        <f>IF(C22="","",VLOOKUP(C22,'Tabela Nutricional'!A:AD,13,0)*D22)</f>
        <v>0</v>
      </c>
      <c r="Q22" s="234">
        <f>IF(C22="","",VLOOKUP(C22,'Tabela Nutricional'!A:AD,14,0)*D22)</f>
        <v>0</v>
      </c>
      <c r="R22" s="237">
        <f>IF(C22="","",VLOOKUP(C22,'Tabela Nutricional'!A:AD,15,0)*D22)</f>
        <v>0</v>
      </c>
      <c r="S22" s="234">
        <f>IF(C22="","",VLOOKUP(C22,'Tabela Nutricional'!A:AD,16,0)*D22)</f>
        <v>0</v>
      </c>
      <c r="T22" s="237">
        <f>IF(C22="","",VLOOKUP(C22,'Tabela Nutricional'!A:AD,17,0)*D22)</f>
        <v>0</v>
      </c>
      <c r="U22" s="234">
        <f>IF(C22="","",VLOOKUP(C22,'Tabela Nutricional'!A:AD,18,0)*D22)</f>
        <v>0</v>
      </c>
      <c r="V22" s="237">
        <f>IF(C22="","",VLOOKUP(C22,'Tabela Nutricional'!A:AD,21,0)*D22)</f>
        <v>0</v>
      </c>
      <c r="W22" s="234">
        <f>IF(C22="","",VLOOKUP(C22,'Tabela Nutricional'!A:AD,22,0)*D22)</f>
        <v>0</v>
      </c>
      <c r="X22" s="237">
        <f>IF(C22="","",VLOOKUP(C22,'Tabela Nutricional'!A:AD,23,0)*D22)</f>
        <v>0</v>
      </c>
      <c r="Y22" s="234">
        <f>IF(C22="","",VLOOKUP(C22,'Tabela Nutricional'!A:AD,24,0)*D22)</f>
        <v>0</v>
      </c>
      <c r="Z22" s="237">
        <f>IF(C22="","",VLOOKUP(C22,'Tabela Nutricional'!A:AD,25,0)*D22)</f>
        <v>0</v>
      </c>
      <c r="AA22" s="234">
        <f>IF(C22="","",VLOOKUP(C22,'Tabela Nutricional'!A:AD,26,0)*D22)</f>
        <v>0</v>
      </c>
      <c r="AB22" s="237">
        <f>IF(C22="","",VLOOKUP(C22,'Tabela Nutricional'!A:AD,27,0)*D22)</f>
        <v>0</v>
      </c>
      <c r="AC22" s="234">
        <f>IF(C22="","",VLOOKUP(C22,'Tabela Nutricional'!A:AD,28,0)*D22)</f>
        <v>0</v>
      </c>
      <c r="AD22" s="237">
        <f>IF(C22="","",VLOOKUP(C22,'Tabela Nutricional'!A:AD,29,0)*D22)</f>
        <v>0</v>
      </c>
      <c r="AE22" s="234">
        <f>IF(C22="","",VLOOKUP(C22,'Tabela Nutricional'!A:AD,30,0)*D22)</f>
        <v>0</v>
      </c>
      <c r="AF22" s="214"/>
      <c r="AG22" s="94"/>
      <c r="AH22" s="115"/>
      <c r="AI22" s="241"/>
      <c r="AJ22" s="217"/>
      <c r="AK22" s="292"/>
      <c r="AL22" s="293" t="str">
        <f>AL9</f>
        <v>Total</v>
      </c>
      <c r="AM22" s="294">
        <f t="shared" si="13"/>
        <v>0</v>
      </c>
      <c r="AN22" s="294" t="str">
        <f t="shared" si="14"/>
        <v>kcals</v>
      </c>
      <c r="AO22" s="245"/>
      <c r="AP22" s="88"/>
      <c r="AQ22" s="99"/>
      <c r="AR22" s="89"/>
      <c r="AS22" s="130"/>
      <c r="AT22" s="89"/>
      <c r="AU22" s="131"/>
      <c r="AV22" s="89"/>
      <c r="AW22" s="89"/>
      <c r="AX22" s="89"/>
    </row>
    <row r="23" spans="1:59" ht="12" customHeight="1">
      <c r="A23" s="89"/>
      <c r="B23" s="215"/>
      <c r="C23" s="232"/>
      <c r="D23" s="236"/>
      <c r="E23" s="231" t="str">
        <f t="shared" si="15"/>
        <v/>
      </c>
      <c r="F23" s="238" t="str">
        <f t="shared" si="16"/>
        <v/>
      </c>
      <c r="G23" s="233" t="str">
        <f t="shared" si="17"/>
        <v/>
      </c>
      <c r="H23" s="238" t="str">
        <f t="shared" si="18"/>
        <v/>
      </c>
      <c r="I23" s="233" t="str">
        <f t="shared" si="19"/>
        <v/>
      </c>
      <c r="J23" s="238" t="str">
        <f t="shared" si="20"/>
        <v/>
      </c>
      <c r="K23" s="233" t="str">
        <f t="shared" si="21"/>
        <v/>
      </c>
      <c r="L23" s="237" t="str">
        <f t="shared" si="22"/>
        <v/>
      </c>
      <c r="M23" s="234" t="str">
        <f>IF(C23="","",VLOOKUP(C23,'Tabela Nutricional'!A:AD,10,0)*D23)</f>
        <v/>
      </c>
      <c r="N23" s="237" t="str">
        <f>IF(C23="","",VLOOKUP(C23,'Tabela Nutricional'!A:AD,11,0)*D23)</f>
        <v/>
      </c>
      <c r="O23" s="234" t="str">
        <f>IF(C23="","",VLOOKUP(C23,'Tabela Nutricional'!A:AD,12,0)*D23)</f>
        <v/>
      </c>
      <c r="P23" s="237" t="str">
        <f>IF(C23="","",VLOOKUP(C23,'Tabela Nutricional'!A:AD,13,0)*D23)</f>
        <v/>
      </c>
      <c r="Q23" s="234" t="str">
        <f>IF(C23="","",VLOOKUP(C23,'Tabela Nutricional'!A:AD,14,0)*D23)</f>
        <v/>
      </c>
      <c r="R23" s="237" t="str">
        <f>IF(C23="","",VLOOKUP(C23,'Tabela Nutricional'!A:AD,15,0)*D23)</f>
        <v/>
      </c>
      <c r="S23" s="234" t="str">
        <f>IF(C23="","",VLOOKUP(C23,'Tabela Nutricional'!A:AD,16,0)*D23)</f>
        <v/>
      </c>
      <c r="T23" s="237" t="str">
        <f>IF(C23="","",VLOOKUP(C23,'Tabela Nutricional'!A:AD,17,0)*D23)</f>
        <v/>
      </c>
      <c r="U23" s="234" t="str">
        <f>IF(C23="","",VLOOKUP(C23,'Tabela Nutricional'!A:AD,18,0)*D23)</f>
        <v/>
      </c>
      <c r="V23" s="237" t="str">
        <f>IF(C23="","",VLOOKUP(C23,'Tabela Nutricional'!A:AD,21,0)*D23)</f>
        <v/>
      </c>
      <c r="W23" s="234" t="str">
        <f>IF(C23="","",VLOOKUP(C23,'Tabela Nutricional'!A:AD,22,0)*D23)</f>
        <v/>
      </c>
      <c r="X23" s="237" t="str">
        <f>IF(C23="","",VLOOKUP(C23,'Tabela Nutricional'!A:AD,23,0)*D23)</f>
        <v/>
      </c>
      <c r="Y23" s="234" t="str">
        <f>IF(C23="","",VLOOKUP(C23,'Tabela Nutricional'!A:AD,24,0)*D23)</f>
        <v/>
      </c>
      <c r="Z23" s="237" t="str">
        <f>IF(C23="","",VLOOKUP(C23,'Tabela Nutricional'!A:AD,25,0)*D23)</f>
        <v/>
      </c>
      <c r="AA23" s="234" t="str">
        <f>IF(C23="","",VLOOKUP(C23,'Tabela Nutricional'!A:AD,26,0)*D23)</f>
        <v/>
      </c>
      <c r="AB23" s="237" t="str">
        <f>IF(C23="","",VLOOKUP(C23,'Tabela Nutricional'!A:AD,27,0)*D23)</f>
        <v/>
      </c>
      <c r="AC23" s="234" t="str">
        <f>IF(C23="","",VLOOKUP(C23,'Tabela Nutricional'!A:AD,28,0)*D23)</f>
        <v/>
      </c>
      <c r="AD23" s="237" t="str">
        <f>IF(C23="","",VLOOKUP(C23,'Tabela Nutricional'!A:AD,29,0)*D23)</f>
        <v/>
      </c>
      <c r="AE23" s="234" t="str">
        <f>IF(C23="","",VLOOKUP(C23,'Tabela Nutricional'!A:AD,30,0)*D23)</f>
        <v/>
      </c>
      <c r="AF23" s="215"/>
      <c r="AG23" s="94"/>
      <c r="AH23" s="115"/>
      <c r="AI23" s="241"/>
      <c r="AJ23" s="243"/>
      <c r="AK23" s="292"/>
      <c r="AL23" s="295" t="s">
        <v>706</v>
      </c>
      <c r="AM23" s="294" t="str">
        <f t="shared" si="13"/>
        <v>0</v>
      </c>
      <c r="AN23" s="294" t="str">
        <f t="shared" si="13"/>
        <v>kcals</v>
      </c>
      <c r="AO23" s="245"/>
      <c r="AP23" s="88"/>
      <c r="AQ23" s="110"/>
      <c r="AR23" s="93"/>
      <c r="AS23" s="130"/>
      <c r="AT23" s="89"/>
      <c r="AU23" s="131"/>
      <c r="AV23" s="89"/>
      <c r="AW23" s="89"/>
      <c r="AX23" s="89"/>
    </row>
    <row r="24" spans="1:59" ht="12" customHeight="1">
      <c r="A24" s="89"/>
      <c r="B24" s="215"/>
      <c r="C24" s="356"/>
      <c r="D24" s="236"/>
      <c r="E24" s="231" t="str">
        <f t="shared" si="15"/>
        <v/>
      </c>
      <c r="F24" s="238" t="str">
        <f t="shared" si="16"/>
        <v/>
      </c>
      <c r="G24" s="233" t="str">
        <f t="shared" si="17"/>
        <v/>
      </c>
      <c r="H24" s="238" t="str">
        <f t="shared" si="18"/>
        <v/>
      </c>
      <c r="I24" s="233" t="str">
        <f t="shared" si="19"/>
        <v/>
      </c>
      <c r="J24" s="238" t="str">
        <f t="shared" si="20"/>
        <v/>
      </c>
      <c r="K24" s="233" t="str">
        <f t="shared" si="21"/>
        <v/>
      </c>
      <c r="L24" s="237" t="str">
        <f t="shared" si="22"/>
        <v/>
      </c>
      <c r="M24" s="234" t="str">
        <f>IF(C24="","",VLOOKUP(C24,'Tabela Nutricional'!A:AD,10,0)*D24)</f>
        <v/>
      </c>
      <c r="N24" s="237" t="str">
        <f>IF(C24="","",VLOOKUP(C24,'Tabela Nutricional'!A:AD,11,0)*D24)</f>
        <v/>
      </c>
      <c r="O24" s="234" t="str">
        <f>IF(C24="","",VLOOKUP(C24,'Tabela Nutricional'!A:AD,12,0)*D24)</f>
        <v/>
      </c>
      <c r="P24" s="237" t="str">
        <f>IF(C24="","",VLOOKUP(C24,'Tabela Nutricional'!A:AD,13,0)*D24)</f>
        <v/>
      </c>
      <c r="Q24" s="234" t="str">
        <f>IF(C24="","",VLOOKUP(C24,'Tabela Nutricional'!A:AD,14,0)*D24)</f>
        <v/>
      </c>
      <c r="R24" s="237" t="str">
        <f>IF(C24="","",VLOOKUP(C24,'Tabela Nutricional'!A:AD,15,0)*D24)</f>
        <v/>
      </c>
      <c r="S24" s="234" t="str">
        <f>IF(C24="","",VLOOKUP(C24,'Tabela Nutricional'!A:AD,16,0)*D24)</f>
        <v/>
      </c>
      <c r="T24" s="237" t="str">
        <f>IF(C24="","",VLOOKUP(C24,'Tabela Nutricional'!A:AD,17,0)*D24)</f>
        <v/>
      </c>
      <c r="U24" s="234" t="str">
        <f>IF(C24="","",VLOOKUP(C24,'Tabela Nutricional'!A:AD,18,0)*D24)</f>
        <v/>
      </c>
      <c r="V24" s="237" t="str">
        <f>IF(C24="","",VLOOKUP(C24,'Tabela Nutricional'!A:AD,21,0)*D24)</f>
        <v/>
      </c>
      <c r="W24" s="234" t="str">
        <f>IF(C24="","",VLOOKUP(C24,'Tabela Nutricional'!A:AD,22,0)*D24)</f>
        <v/>
      </c>
      <c r="X24" s="237" t="str">
        <f>IF(C24="","",VLOOKUP(C24,'Tabela Nutricional'!A:AD,23,0)*D24)</f>
        <v/>
      </c>
      <c r="Y24" s="234" t="str">
        <f>IF(C24="","",VLOOKUP(C24,'Tabela Nutricional'!A:AD,24,0)*D24)</f>
        <v/>
      </c>
      <c r="Z24" s="237" t="str">
        <f>IF(C24="","",VLOOKUP(C24,'Tabela Nutricional'!A:AD,25,0)*D24)</f>
        <v/>
      </c>
      <c r="AA24" s="234" t="str">
        <f>IF(C24="","",VLOOKUP(C24,'Tabela Nutricional'!A:AD,26,0)*D24)</f>
        <v/>
      </c>
      <c r="AB24" s="237" t="str">
        <f>IF(C24="","",VLOOKUP(C24,'Tabela Nutricional'!A:AD,27,0)*D24)</f>
        <v/>
      </c>
      <c r="AC24" s="234" t="str">
        <f>IF(C24="","",VLOOKUP(C24,'Tabela Nutricional'!A:AD,28,0)*D24)</f>
        <v/>
      </c>
      <c r="AD24" s="237" t="str">
        <f>IF(C24="","",VLOOKUP(C24,'Tabela Nutricional'!A:AD,29,0)*D24)</f>
        <v/>
      </c>
      <c r="AE24" s="234" t="str">
        <f>IF(C24="","",VLOOKUP(C24,'Tabela Nutricional'!A:AD,30,0)*D24)</f>
        <v/>
      </c>
      <c r="AF24" s="215"/>
      <c r="AG24" s="94"/>
      <c r="AH24" s="115"/>
      <c r="AI24" s="241"/>
      <c r="AJ24" s="457" t="s">
        <v>750</v>
      </c>
      <c r="AK24" s="457"/>
      <c r="AL24" s="457"/>
      <c r="AM24" s="244" t="e">
        <f>AM11</f>
        <v>#VALUE!</v>
      </c>
      <c r="AN24" s="244" t="s">
        <v>27</v>
      </c>
      <c r="AO24" s="245"/>
      <c r="AP24" s="88"/>
      <c r="AQ24" s="99"/>
      <c r="AR24" s="89"/>
      <c r="AS24" s="130"/>
      <c r="AT24" s="89"/>
      <c r="AU24" s="131"/>
      <c r="AV24" s="89"/>
      <c r="AW24" s="89"/>
      <c r="AX24" s="89"/>
    </row>
    <row r="25" spans="1:59" ht="12" customHeight="1">
      <c r="A25" s="89"/>
      <c r="B25" s="215"/>
      <c r="C25" s="356"/>
      <c r="D25" s="236"/>
      <c r="E25" s="231" t="str">
        <f t="shared" si="15"/>
        <v/>
      </c>
      <c r="F25" s="238" t="str">
        <f t="shared" si="16"/>
        <v/>
      </c>
      <c r="G25" s="233" t="str">
        <f t="shared" si="17"/>
        <v/>
      </c>
      <c r="H25" s="238" t="str">
        <f t="shared" si="18"/>
        <v/>
      </c>
      <c r="I25" s="233" t="str">
        <f t="shared" si="19"/>
        <v/>
      </c>
      <c r="J25" s="238" t="str">
        <f t="shared" si="20"/>
        <v/>
      </c>
      <c r="K25" s="233" t="str">
        <f t="shared" si="21"/>
        <v/>
      </c>
      <c r="L25" s="237" t="str">
        <f t="shared" si="22"/>
        <v/>
      </c>
      <c r="M25" s="234" t="str">
        <f>IF(C25="","",VLOOKUP(C25,'Tabela Nutricional'!A:AD,10,0)*D25)</f>
        <v/>
      </c>
      <c r="N25" s="237" t="str">
        <f>IF(C25="","",VLOOKUP(C25,'Tabela Nutricional'!A:AD,11,0)*D25)</f>
        <v/>
      </c>
      <c r="O25" s="234" t="str">
        <f>IF(C25="","",VLOOKUP(C25,'Tabela Nutricional'!A:AD,12,0)*D25)</f>
        <v/>
      </c>
      <c r="P25" s="237" t="str">
        <f>IF(C25="","",VLOOKUP(C25,'Tabela Nutricional'!A:AD,13,0)*D25)</f>
        <v/>
      </c>
      <c r="Q25" s="234" t="str">
        <f>IF(C25="","",VLOOKUP(C25,'Tabela Nutricional'!A:AD,14,0)*D25)</f>
        <v/>
      </c>
      <c r="R25" s="237" t="str">
        <f>IF(C25="","",VLOOKUP(C25,'Tabela Nutricional'!A:AD,15,0)*D25)</f>
        <v/>
      </c>
      <c r="S25" s="234" t="str">
        <f>IF(C25="","",VLOOKUP(C25,'Tabela Nutricional'!A:AD,16,0)*D25)</f>
        <v/>
      </c>
      <c r="T25" s="237" t="str">
        <f>IF(C25="","",VLOOKUP(C25,'Tabela Nutricional'!A:AD,17,0)*D25)</f>
        <v/>
      </c>
      <c r="U25" s="234" t="str">
        <f>IF(C25="","",VLOOKUP(C25,'Tabela Nutricional'!A:AD,18,0)*D25)</f>
        <v/>
      </c>
      <c r="V25" s="237" t="str">
        <f>IF(C25="","",VLOOKUP(C25,'Tabela Nutricional'!A:AD,21,0)*D25)</f>
        <v/>
      </c>
      <c r="W25" s="234" t="str">
        <f>IF(C25="","",VLOOKUP(C25,'Tabela Nutricional'!A:AD,22,0)*D25)</f>
        <v/>
      </c>
      <c r="X25" s="237" t="str">
        <f>IF(C25="","",VLOOKUP(C25,'Tabela Nutricional'!A:AD,23,0)*D25)</f>
        <v/>
      </c>
      <c r="Y25" s="234" t="str">
        <f>IF(C25="","",VLOOKUP(C25,'Tabela Nutricional'!A:AD,24,0)*D25)</f>
        <v/>
      </c>
      <c r="Z25" s="237" t="str">
        <f>IF(C25="","",VLOOKUP(C25,'Tabela Nutricional'!A:AD,25,0)*D25)</f>
        <v/>
      </c>
      <c r="AA25" s="234" t="str">
        <f>IF(C25="","",VLOOKUP(C25,'Tabela Nutricional'!A:AD,26,0)*D25)</f>
        <v/>
      </c>
      <c r="AB25" s="237" t="str">
        <f>IF(C25="","",VLOOKUP(C25,'Tabela Nutricional'!A:AD,27,0)*D25)</f>
        <v/>
      </c>
      <c r="AC25" s="234" t="str">
        <f>IF(C25="","",VLOOKUP(C25,'Tabela Nutricional'!A:AD,28,0)*D25)</f>
        <v/>
      </c>
      <c r="AD25" s="237" t="str">
        <f>IF(C25="","",VLOOKUP(C25,'Tabela Nutricional'!A:AD,29,0)*D25)</f>
        <v/>
      </c>
      <c r="AE25" s="234" t="str">
        <f>IF(C25="","",VLOOKUP(C25,'Tabela Nutricional'!A:AD,30,0)*D25)</f>
        <v/>
      </c>
      <c r="AF25" s="215"/>
      <c r="AG25" s="94"/>
      <c r="AH25" s="115"/>
      <c r="AI25" s="151"/>
      <c r="AJ25" s="116"/>
      <c r="AK25" s="116"/>
      <c r="AL25" s="117"/>
      <c r="AM25" s="117"/>
      <c r="AN25" s="116"/>
      <c r="AO25" s="118"/>
      <c r="AP25" s="88"/>
      <c r="AQ25" s="99"/>
      <c r="AR25" s="89"/>
      <c r="AS25" s="89"/>
      <c r="AT25" s="89"/>
      <c r="AU25" s="89"/>
      <c r="AV25" s="89"/>
      <c r="AW25" s="89"/>
      <c r="AX25" s="89"/>
    </row>
    <row r="26" spans="1:59" ht="12.75" customHeight="1">
      <c r="A26" s="89"/>
      <c r="B26" s="214"/>
      <c r="C26" s="356"/>
      <c r="D26" s="236"/>
      <c r="E26" s="231" t="str">
        <f t="shared" si="15"/>
        <v/>
      </c>
      <c r="F26" s="238" t="str">
        <f t="shared" si="16"/>
        <v/>
      </c>
      <c r="G26" s="233" t="str">
        <f t="shared" si="17"/>
        <v/>
      </c>
      <c r="H26" s="238" t="str">
        <f t="shared" si="18"/>
        <v/>
      </c>
      <c r="I26" s="233" t="str">
        <f t="shared" si="19"/>
        <v/>
      </c>
      <c r="J26" s="238" t="str">
        <f t="shared" si="20"/>
        <v/>
      </c>
      <c r="K26" s="233" t="str">
        <f t="shared" si="21"/>
        <v/>
      </c>
      <c r="L26" s="237" t="str">
        <f t="shared" si="22"/>
        <v/>
      </c>
      <c r="M26" s="234" t="str">
        <f>IF(C26="","",VLOOKUP(C26,'Tabela Nutricional'!A:AD,10,0)*D26)</f>
        <v/>
      </c>
      <c r="N26" s="237" t="str">
        <f>IF(C26="","",VLOOKUP(C26,'Tabela Nutricional'!A:AD,11,0)*D26)</f>
        <v/>
      </c>
      <c r="O26" s="234" t="str">
        <f>IF(C26="","",VLOOKUP(C26,'Tabela Nutricional'!A:AD,12,0)*D26)</f>
        <v/>
      </c>
      <c r="P26" s="237" t="str">
        <f>IF(C26="","",VLOOKUP(C26,'Tabela Nutricional'!A:AD,13,0)*D26)</f>
        <v/>
      </c>
      <c r="Q26" s="234" t="str">
        <f>IF(C26="","",VLOOKUP(C26,'Tabela Nutricional'!A:AD,14,0)*D26)</f>
        <v/>
      </c>
      <c r="R26" s="237" t="str">
        <f>IF(C26="","",VLOOKUP(C26,'Tabela Nutricional'!A:AD,15,0)*D26)</f>
        <v/>
      </c>
      <c r="S26" s="234" t="str">
        <f>IF(C26="","",VLOOKUP(C26,'Tabela Nutricional'!A:AD,16,0)*D26)</f>
        <v/>
      </c>
      <c r="T26" s="237" t="str">
        <f>IF(C26="","",VLOOKUP(C26,'Tabela Nutricional'!A:AD,17,0)*D26)</f>
        <v/>
      </c>
      <c r="U26" s="234" t="str">
        <f>IF(C26="","",VLOOKUP(C26,'Tabela Nutricional'!A:AD,18,0)*D26)</f>
        <v/>
      </c>
      <c r="V26" s="237" t="str">
        <f>IF(C26="","",VLOOKUP(C26,'Tabela Nutricional'!A:AD,21,0)*D26)</f>
        <v/>
      </c>
      <c r="W26" s="234" t="str">
        <f>IF(C26="","",VLOOKUP(C26,'Tabela Nutricional'!A:AD,22,0)*D26)</f>
        <v/>
      </c>
      <c r="X26" s="237" t="str">
        <f>IF(C26="","",VLOOKUP(C26,'Tabela Nutricional'!A:AD,23,0)*D26)</f>
        <v/>
      </c>
      <c r="Y26" s="234" t="str">
        <f>IF(C26="","",VLOOKUP(C26,'Tabela Nutricional'!A:AD,24,0)*D26)</f>
        <v/>
      </c>
      <c r="Z26" s="237" t="str">
        <f>IF(C26="","",VLOOKUP(C26,'Tabela Nutricional'!A:AD,25,0)*D26)</f>
        <v/>
      </c>
      <c r="AA26" s="234" t="str">
        <f>IF(C26="","",VLOOKUP(C26,'Tabela Nutricional'!A:AD,26,0)*D26)</f>
        <v/>
      </c>
      <c r="AB26" s="237" t="str">
        <f>IF(C26="","",VLOOKUP(C26,'Tabela Nutricional'!A:AD,27,0)*D26)</f>
        <v/>
      </c>
      <c r="AC26" s="234" t="str">
        <f>IF(C26="","",VLOOKUP(C26,'Tabela Nutricional'!A:AD,28,0)*D26)</f>
        <v/>
      </c>
      <c r="AD26" s="237" t="str">
        <f>IF(C26="","",VLOOKUP(C26,'Tabela Nutricional'!A:AD,29,0)*D26)</f>
        <v/>
      </c>
      <c r="AE26" s="234" t="str">
        <f>IF(C26="","",VLOOKUP(C26,'Tabela Nutricional'!A:AD,30,0)*D26)</f>
        <v/>
      </c>
      <c r="AF26" s="214"/>
      <c r="AG26" s="94"/>
      <c r="AH26" s="115"/>
      <c r="AI26" s="187">
        <f>(J14+J30+J46+J62+J78+J94+J110+J126+J142+J158+J174+J190)</f>
        <v>0</v>
      </c>
      <c r="AJ26" s="187"/>
      <c r="AK26" s="187"/>
      <c r="AL26" s="187"/>
      <c r="AM26" s="189"/>
      <c r="AN26" s="187"/>
      <c r="AO26" s="185"/>
      <c r="AP26" s="186"/>
      <c r="AQ26" s="192"/>
      <c r="AR26" s="89"/>
      <c r="AS26" s="89"/>
      <c r="AT26" s="89"/>
      <c r="AU26" s="89"/>
      <c r="AV26" s="89"/>
      <c r="AW26" s="89"/>
      <c r="AX26" s="89"/>
    </row>
    <row r="27" spans="1:59" ht="12" customHeight="1">
      <c r="A27" s="89"/>
      <c r="B27" s="214"/>
      <c r="C27" s="356"/>
      <c r="D27" s="236"/>
      <c r="E27" s="231" t="str">
        <f t="shared" si="15"/>
        <v/>
      </c>
      <c r="F27" s="238" t="str">
        <f t="shared" si="16"/>
        <v/>
      </c>
      <c r="G27" s="233" t="str">
        <f t="shared" si="17"/>
        <v/>
      </c>
      <c r="H27" s="238" t="str">
        <f t="shared" si="18"/>
        <v/>
      </c>
      <c r="I27" s="233" t="str">
        <f t="shared" si="19"/>
        <v/>
      </c>
      <c r="J27" s="238" t="str">
        <f t="shared" si="20"/>
        <v/>
      </c>
      <c r="K27" s="233" t="str">
        <f t="shared" si="21"/>
        <v/>
      </c>
      <c r="L27" s="237" t="str">
        <f t="shared" si="22"/>
        <v/>
      </c>
      <c r="M27" s="234" t="str">
        <f>IF(C27="","",VLOOKUP(C27,'Tabela Nutricional'!A:AD,10,0)*D27)</f>
        <v/>
      </c>
      <c r="N27" s="237" t="str">
        <f>IF(C27="","",VLOOKUP(C27,'Tabela Nutricional'!A:AD,11,0)*D27)</f>
        <v/>
      </c>
      <c r="O27" s="234" t="str">
        <f>IF(C27="","",VLOOKUP(C27,'Tabela Nutricional'!A:AD,12,0)*D27)</f>
        <v/>
      </c>
      <c r="P27" s="237" t="str">
        <f>IF(C27="","",VLOOKUP(C27,'Tabela Nutricional'!A:AD,13,0)*D27)</f>
        <v/>
      </c>
      <c r="Q27" s="234" t="str">
        <f>IF(C27="","",VLOOKUP(C27,'Tabela Nutricional'!A:AD,14,0)*D27)</f>
        <v/>
      </c>
      <c r="R27" s="237" t="str">
        <f>IF(C27="","",VLOOKUP(C27,'Tabela Nutricional'!A:AD,15,0)*D27)</f>
        <v/>
      </c>
      <c r="S27" s="234" t="str">
        <f>IF(C27="","",VLOOKUP(C27,'Tabela Nutricional'!A:AD,16,0)*D27)</f>
        <v/>
      </c>
      <c r="T27" s="237" t="str">
        <f>IF(C27="","",VLOOKUP(C27,'Tabela Nutricional'!A:AD,17,0)*D27)</f>
        <v/>
      </c>
      <c r="U27" s="234" t="str">
        <f>IF(C27="","",VLOOKUP(C27,'Tabela Nutricional'!A:AD,18,0)*D27)</f>
        <v/>
      </c>
      <c r="V27" s="237" t="str">
        <f>IF(C27="","",VLOOKUP(C27,'Tabela Nutricional'!A:AD,21,0)*D27)</f>
        <v/>
      </c>
      <c r="W27" s="234" t="str">
        <f>IF(C27="","",VLOOKUP(C27,'Tabela Nutricional'!A:AD,22,0)*D27)</f>
        <v/>
      </c>
      <c r="X27" s="237" t="str">
        <f>IF(C27="","",VLOOKUP(C27,'Tabela Nutricional'!A:AD,23,0)*D27)</f>
        <v/>
      </c>
      <c r="Y27" s="234" t="str">
        <f>IF(C27="","",VLOOKUP(C27,'Tabela Nutricional'!A:AD,24,0)*D27)</f>
        <v/>
      </c>
      <c r="Z27" s="237" t="str">
        <f>IF(C27="","",VLOOKUP(C27,'Tabela Nutricional'!A:AD,25,0)*D27)</f>
        <v/>
      </c>
      <c r="AA27" s="234" t="str">
        <f>IF(C27="","",VLOOKUP(C27,'Tabela Nutricional'!A:AD,26,0)*D27)</f>
        <v/>
      </c>
      <c r="AB27" s="237" t="str">
        <f>IF(C27="","",VLOOKUP(C27,'Tabela Nutricional'!A:AD,27,0)*D27)</f>
        <v/>
      </c>
      <c r="AC27" s="234" t="str">
        <f>IF(C27="","",VLOOKUP(C27,'Tabela Nutricional'!A:AD,28,0)*D27)</f>
        <v/>
      </c>
      <c r="AD27" s="237" t="str">
        <f>IF(C27="","",VLOOKUP(C27,'Tabela Nutricional'!A:AD,29,0)*D27)</f>
        <v/>
      </c>
      <c r="AE27" s="234" t="str">
        <f>IF(C27="","",VLOOKUP(C27,'Tabela Nutricional'!A:AD,30,0)*D27)</f>
        <v/>
      </c>
      <c r="AF27" s="214"/>
      <c r="AG27" s="90"/>
      <c r="AH27" s="86"/>
      <c r="AI27" s="151"/>
      <c r="AJ27" s="152"/>
      <c r="AK27" s="153"/>
      <c r="AL27" s="154"/>
      <c r="AM27" s="155"/>
      <c r="AN27" s="155"/>
      <c r="AO27" s="188">
        <f>(L14+L30+L46+L62+L78+L94+L110+L126+L142+L158+L174+L190)</f>
        <v>0</v>
      </c>
      <c r="AP27" s="188"/>
      <c r="AQ27" s="193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1:59" ht="12" customHeight="1">
      <c r="A28" s="90"/>
      <c r="B28" s="214"/>
      <c r="C28" s="356"/>
      <c r="D28" s="236"/>
      <c r="E28" s="231" t="str">
        <f t="shared" si="15"/>
        <v/>
      </c>
      <c r="F28" s="238" t="str">
        <f t="shared" si="16"/>
        <v/>
      </c>
      <c r="G28" s="233" t="str">
        <f t="shared" si="17"/>
        <v/>
      </c>
      <c r="H28" s="238" t="str">
        <f t="shared" si="18"/>
        <v/>
      </c>
      <c r="I28" s="233" t="str">
        <f t="shared" si="19"/>
        <v/>
      </c>
      <c r="J28" s="238" t="str">
        <f t="shared" si="20"/>
        <v/>
      </c>
      <c r="K28" s="233" t="str">
        <f t="shared" si="21"/>
        <v/>
      </c>
      <c r="L28" s="237" t="str">
        <f t="shared" si="22"/>
        <v/>
      </c>
      <c r="M28" s="234" t="str">
        <f>IF(C28="","",VLOOKUP(C28,'Tabela Nutricional'!A:AD,10,0)*D28)</f>
        <v/>
      </c>
      <c r="N28" s="237" t="str">
        <f>IF(C28="","",VLOOKUP(C28,'Tabela Nutricional'!A:AD,11,0)*D28)</f>
        <v/>
      </c>
      <c r="O28" s="234" t="str">
        <f>IF(C28="","",VLOOKUP(C28,'Tabela Nutricional'!A:AD,12,0)*D28)</f>
        <v/>
      </c>
      <c r="P28" s="237" t="str">
        <f>IF(C28="","",VLOOKUP(C28,'Tabela Nutricional'!A:AD,13,0)*D28)</f>
        <v/>
      </c>
      <c r="Q28" s="234" t="str">
        <f>IF(C28="","",VLOOKUP(C28,'Tabela Nutricional'!A:AD,14,0)*D28)</f>
        <v/>
      </c>
      <c r="R28" s="237" t="str">
        <f>IF(C28="","",VLOOKUP(C28,'Tabela Nutricional'!A:AD,15,0)*D28)</f>
        <v/>
      </c>
      <c r="S28" s="234" t="str">
        <f>IF(C28="","",VLOOKUP(C28,'Tabela Nutricional'!A:AD,16,0)*D28)</f>
        <v/>
      </c>
      <c r="T28" s="237" t="str">
        <f>IF(C28="","",VLOOKUP(C28,'Tabela Nutricional'!A:AD,17,0)*D28)</f>
        <v/>
      </c>
      <c r="U28" s="234" t="str">
        <f>IF(C28="","",VLOOKUP(C28,'Tabela Nutricional'!A:AD,18,0)*D28)</f>
        <v/>
      </c>
      <c r="V28" s="237" t="str">
        <f>IF(C28="","",VLOOKUP(C28,'Tabela Nutricional'!A:AD,21,0)*D28)</f>
        <v/>
      </c>
      <c r="W28" s="234" t="str">
        <f>IF(C28="","",VLOOKUP(C28,'Tabela Nutricional'!A:AD,22,0)*D28)</f>
        <v/>
      </c>
      <c r="X28" s="237" t="str">
        <f>IF(C28="","",VLOOKUP(C28,'Tabela Nutricional'!A:AD,23,0)*D28)</f>
        <v/>
      </c>
      <c r="Y28" s="234" t="str">
        <f>IF(C28="","",VLOOKUP(C28,'Tabela Nutricional'!A:AD,24,0)*D28)</f>
        <v/>
      </c>
      <c r="Z28" s="237" t="str">
        <f>IF(C28="","",VLOOKUP(C28,'Tabela Nutricional'!A:AD,25,0)*D28)</f>
        <v/>
      </c>
      <c r="AA28" s="234" t="str">
        <f>IF(C28="","",VLOOKUP(C28,'Tabela Nutricional'!A:AD,26,0)*D28)</f>
        <v/>
      </c>
      <c r="AB28" s="237" t="str">
        <f>IF(C28="","",VLOOKUP(C28,'Tabela Nutricional'!A:AD,27,0)*D28)</f>
        <v/>
      </c>
      <c r="AC28" s="234" t="str">
        <f>IF(C28="","",VLOOKUP(C28,'Tabela Nutricional'!A:AD,28,0)*D28)</f>
        <v/>
      </c>
      <c r="AD28" s="237" t="str">
        <f>IF(C28="","",VLOOKUP(C28,'Tabela Nutricional'!A:AD,29,0)*D28)</f>
        <v/>
      </c>
      <c r="AE28" s="234" t="str">
        <f>IF(C28="","",VLOOKUP(C28,'Tabela Nutricional'!A:AD,30,0)*D28)</f>
        <v/>
      </c>
      <c r="AF28" s="214"/>
      <c r="AG28" s="92"/>
      <c r="AH28" s="81"/>
      <c r="AI28" s="379"/>
      <c r="AJ28" s="380" t="s">
        <v>2898</v>
      </c>
      <c r="AK28" s="380" t="s">
        <v>26</v>
      </c>
      <c r="AL28" s="380" t="s">
        <v>2793</v>
      </c>
      <c r="AM28" s="380" t="s">
        <v>2857</v>
      </c>
      <c r="AN28" s="380" t="s">
        <v>2794</v>
      </c>
      <c r="AO28" s="381"/>
      <c r="AP28" s="380" t="s">
        <v>2899</v>
      </c>
      <c r="AQ28" s="379"/>
      <c r="AR28" s="405"/>
      <c r="AS28" s="414"/>
      <c r="AT28" s="382"/>
      <c r="AU28" s="89"/>
      <c r="AV28" s="89"/>
      <c r="AW28" s="89"/>
      <c r="AX28" s="89"/>
    </row>
    <row r="29" spans="1:59" ht="12" customHeight="1">
      <c r="A29" s="90"/>
      <c r="B29" s="214"/>
      <c r="C29" s="375"/>
      <c r="D29" s="236"/>
      <c r="E29" s="231" t="str">
        <f t="shared" si="15"/>
        <v/>
      </c>
      <c r="F29" s="238" t="str">
        <f t="shared" si="16"/>
        <v/>
      </c>
      <c r="G29" s="233" t="str">
        <f t="shared" si="17"/>
        <v/>
      </c>
      <c r="H29" s="238" t="str">
        <f t="shared" si="18"/>
        <v/>
      </c>
      <c r="I29" s="233" t="str">
        <f t="shared" si="19"/>
        <v/>
      </c>
      <c r="J29" s="238" t="str">
        <f t="shared" si="20"/>
        <v/>
      </c>
      <c r="K29" s="233" t="str">
        <f t="shared" si="21"/>
        <v/>
      </c>
      <c r="L29" s="237" t="str">
        <f t="shared" si="22"/>
        <v/>
      </c>
      <c r="M29" s="234" t="str">
        <f>IF(C29="","",VLOOKUP(C29,'Tabela Nutricional'!A:AD,10,0)*D29)</f>
        <v/>
      </c>
      <c r="N29" s="237" t="str">
        <f>IF(C29="","",VLOOKUP(C29,'Tabela Nutricional'!A:AD,11,0)*D29)</f>
        <v/>
      </c>
      <c r="O29" s="234" t="str">
        <f>IF(C29="","",VLOOKUP(C29,'Tabela Nutricional'!A:AD,12,0)*D29)</f>
        <v/>
      </c>
      <c r="P29" s="237" t="str">
        <f>IF(C29="","",VLOOKUP(C29,'Tabela Nutricional'!A:AD,13,0)*D29)</f>
        <v/>
      </c>
      <c r="Q29" s="234" t="str">
        <f>IF(C29="","",VLOOKUP(C29,'Tabela Nutricional'!A:AD,14,0)*D29)</f>
        <v/>
      </c>
      <c r="R29" s="237" t="str">
        <f>IF(C29="","",VLOOKUP(C29,'Tabela Nutricional'!A:AD,15,0)*D29)</f>
        <v/>
      </c>
      <c r="S29" s="234" t="str">
        <f>IF(C29="","",VLOOKUP(C29,'Tabela Nutricional'!A:AD,16,0)*D29)</f>
        <v/>
      </c>
      <c r="T29" s="237" t="str">
        <f>IF(C29="","",VLOOKUP(C29,'Tabela Nutricional'!A:AD,17,0)*D29)</f>
        <v/>
      </c>
      <c r="U29" s="234" t="str">
        <f>IF(C29="","",VLOOKUP(C29,'Tabela Nutricional'!A:AD,18,0)*D29)</f>
        <v/>
      </c>
      <c r="V29" s="237" t="str">
        <f>IF(C29="","",VLOOKUP(C29,'Tabela Nutricional'!A:AD,21,0)*D29)</f>
        <v/>
      </c>
      <c r="W29" s="234" t="str">
        <f>IF(C29="","",VLOOKUP(C29,'Tabela Nutricional'!A:AD,22,0)*D29)</f>
        <v/>
      </c>
      <c r="X29" s="237" t="str">
        <f>IF(C29="","",VLOOKUP(C29,'Tabela Nutricional'!A:AD,23,0)*D29)</f>
        <v/>
      </c>
      <c r="Y29" s="234" t="str">
        <f>IF(C29="","",VLOOKUP(C29,'Tabela Nutricional'!A:AD,24,0)*D29)</f>
        <v/>
      </c>
      <c r="Z29" s="237" t="str">
        <f>IF(C29="","",VLOOKUP(C29,'Tabela Nutricional'!A:AD,25,0)*D29)</f>
        <v/>
      </c>
      <c r="AA29" s="234" t="str">
        <f>IF(C29="","",VLOOKUP(C29,'Tabela Nutricional'!A:AD,26,0)*D29)</f>
        <v/>
      </c>
      <c r="AB29" s="237" t="str">
        <f>IF(C29="","",VLOOKUP(C29,'Tabela Nutricional'!A:AD,27,0)*D29)</f>
        <v/>
      </c>
      <c r="AC29" s="234" t="str">
        <f>IF(C29="","",VLOOKUP(C29,'Tabela Nutricional'!A:AD,28,0)*D29)</f>
        <v/>
      </c>
      <c r="AD29" s="237" t="str">
        <f>IF(C29="","",VLOOKUP(C29,'Tabela Nutricional'!A:AD,29,0)*D29)</f>
        <v/>
      </c>
      <c r="AE29" s="234" t="str">
        <f>IF(C29="","",VLOOKUP(C29,'Tabela Nutricional'!A:AD,30,0)*D29)</f>
        <v/>
      </c>
      <c r="AF29" s="214"/>
      <c r="AG29" s="91"/>
      <c r="AH29" s="81"/>
      <c r="AI29" s="383"/>
      <c r="AJ29" s="384" t="s">
        <v>768</v>
      </c>
      <c r="AK29" s="385">
        <f>AR29</f>
        <v>0</v>
      </c>
      <c r="AL29" s="386" t="s">
        <v>34</v>
      </c>
      <c r="AM29" s="387" t="str">
        <f>AT29</f>
        <v>25</v>
      </c>
      <c r="AN29" s="388" t="str">
        <f>IF(AK29&gt;0,(AK29/AM29),"0%")</f>
        <v>0%</v>
      </c>
      <c r="AO29" s="389"/>
      <c r="AP29" s="390"/>
      <c r="AQ29" s="379"/>
      <c r="AR29" s="249">
        <f>(L14+L30+L46+L62+L78+L94+L110+L126+L142+L158+L174+L190)</f>
        <v>0</v>
      </c>
      <c r="AS29" s="382"/>
      <c r="AT29" s="382" t="str">
        <f>IF(AP29&gt;0,AP29,"25")</f>
        <v>25</v>
      </c>
      <c r="AU29" s="89"/>
      <c r="AV29" s="89"/>
      <c r="AW29" s="89"/>
      <c r="AX29" s="89"/>
    </row>
    <row r="30" spans="1:59" ht="12" customHeight="1">
      <c r="A30" s="90"/>
      <c r="B30" s="214"/>
      <c r="C30" s="376" t="s">
        <v>27</v>
      </c>
      <c r="D30" s="216"/>
      <c r="E30" s="217" t="s">
        <v>29</v>
      </c>
      <c r="F30" s="218">
        <f t="shared" ref="F30:AE30" si="23">SUM(F20:F29)</f>
        <v>0</v>
      </c>
      <c r="G30" s="219">
        <f t="shared" si="23"/>
        <v>0</v>
      </c>
      <c r="H30" s="220">
        <f t="shared" si="23"/>
        <v>0</v>
      </c>
      <c r="I30" s="221">
        <f t="shared" si="23"/>
        <v>0</v>
      </c>
      <c r="J30" s="222">
        <f t="shared" si="23"/>
        <v>0</v>
      </c>
      <c r="K30" s="223">
        <f t="shared" si="23"/>
        <v>0</v>
      </c>
      <c r="L30" s="224">
        <f t="shared" si="23"/>
        <v>0</v>
      </c>
      <c r="M30" s="225">
        <f t="shared" si="23"/>
        <v>0</v>
      </c>
      <c r="N30" s="225">
        <f t="shared" si="23"/>
        <v>0</v>
      </c>
      <c r="O30" s="225">
        <f t="shared" si="23"/>
        <v>0</v>
      </c>
      <c r="P30" s="225">
        <f t="shared" si="23"/>
        <v>0</v>
      </c>
      <c r="Q30" s="225">
        <f t="shared" si="23"/>
        <v>0</v>
      </c>
      <c r="R30" s="225">
        <f t="shared" si="23"/>
        <v>0</v>
      </c>
      <c r="S30" s="225">
        <f t="shared" si="23"/>
        <v>0</v>
      </c>
      <c r="T30" s="225">
        <f t="shared" si="23"/>
        <v>0</v>
      </c>
      <c r="U30" s="225">
        <f t="shared" si="23"/>
        <v>0</v>
      </c>
      <c r="V30" s="225">
        <f t="shared" si="23"/>
        <v>0</v>
      </c>
      <c r="W30" s="225">
        <f t="shared" si="23"/>
        <v>0</v>
      </c>
      <c r="X30" s="225">
        <f t="shared" si="23"/>
        <v>0</v>
      </c>
      <c r="Y30" s="225">
        <f t="shared" si="23"/>
        <v>0</v>
      </c>
      <c r="Z30" s="225">
        <f t="shared" si="23"/>
        <v>0</v>
      </c>
      <c r="AA30" s="225">
        <f t="shared" si="23"/>
        <v>0</v>
      </c>
      <c r="AB30" s="225">
        <f t="shared" si="23"/>
        <v>0</v>
      </c>
      <c r="AC30" s="225">
        <f t="shared" si="23"/>
        <v>0</v>
      </c>
      <c r="AD30" s="225">
        <f t="shared" si="23"/>
        <v>0</v>
      </c>
      <c r="AE30" s="225">
        <f t="shared" si="23"/>
        <v>0</v>
      </c>
      <c r="AF30" s="214"/>
      <c r="AG30" s="91"/>
      <c r="AH30" s="81"/>
      <c r="AI30" s="383"/>
      <c r="AJ30" s="384" t="s">
        <v>770</v>
      </c>
      <c r="AK30" s="385">
        <f t="shared" ref="AK30:AK48" si="24">AR30</f>
        <v>0</v>
      </c>
      <c r="AL30" s="386" t="s">
        <v>89</v>
      </c>
      <c r="AM30" s="387" t="str">
        <f t="shared" ref="AM30:AM48" si="25">AT30</f>
        <v>1000</v>
      </c>
      <c r="AN30" s="388" t="str">
        <f t="shared" ref="AN30:AN48" si="26">IF(AK30&gt;0,(AK30/AM30),"0%")</f>
        <v>0%</v>
      </c>
      <c r="AO30" s="389"/>
      <c r="AP30" s="390"/>
      <c r="AQ30" s="379"/>
      <c r="AR30" s="249">
        <f>(M14+M30+M46+M62+M78+M94+M110+M126+M142+M158+M174+M190)</f>
        <v>0</v>
      </c>
      <c r="AS30" s="382"/>
      <c r="AT30" s="382" t="str">
        <f>IF(AP30&gt;0,AP30,"1000")</f>
        <v>1000</v>
      </c>
      <c r="AU30" s="89"/>
      <c r="AV30" s="89"/>
      <c r="AW30" s="89"/>
      <c r="AX30" s="89"/>
    </row>
    <row r="31" spans="1:59" ht="12" customHeight="1">
      <c r="A31" s="90"/>
      <c r="B31" s="214"/>
      <c r="C31" s="377">
        <f>SUM(F31:K31)</f>
        <v>0</v>
      </c>
      <c r="D31" s="216"/>
      <c r="E31" s="217" t="s">
        <v>30</v>
      </c>
      <c r="F31" s="218">
        <f t="shared" ref="F31:H31" si="27">F30*4</f>
        <v>0</v>
      </c>
      <c r="G31" s="219">
        <f t="shared" si="27"/>
        <v>0</v>
      </c>
      <c r="H31" s="220">
        <f t="shared" si="27"/>
        <v>0</v>
      </c>
      <c r="I31" s="221">
        <f t="shared" ref="I31:K31" si="28">I30*9</f>
        <v>0</v>
      </c>
      <c r="J31" s="222">
        <f t="shared" si="28"/>
        <v>0</v>
      </c>
      <c r="K31" s="223">
        <f t="shared" si="28"/>
        <v>0</v>
      </c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14"/>
      <c r="AG31" s="91"/>
      <c r="AH31" s="81"/>
      <c r="AI31" s="383"/>
      <c r="AJ31" s="384" t="s">
        <v>771</v>
      </c>
      <c r="AK31" s="385">
        <f t="shared" si="24"/>
        <v>0</v>
      </c>
      <c r="AL31" s="386" t="s">
        <v>89</v>
      </c>
      <c r="AM31" s="387" t="str">
        <f t="shared" si="25"/>
        <v>300</v>
      </c>
      <c r="AN31" s="388" t="str">
        <f t="shared" si="26"/>
        <v>0%</v>
      </c>
      <c r="AO31" s="383"/>
      <c r="AP31" s="390"/>
      <c r="AQ31" s="379"/>
      <c r="AR31" s="249">
        <f>(N14+N30+N46+N62+N78+N94+N110+N126+N142+N158+N174+N190)</f>
        <v>0</v>
      </c>
      <c r="AS31" s="382"/>
      <c r="AT31" s="382" t="str">
        <f>IF(AP31&gt;0,AP31,"300")</f>
        <v>300</v>
      </c>
      <c r="AU31" s="89"/>
      <c r="AV31" s="89"/>
      <c r="AW31" s="89"/>
      <c r="AX31" s="89"/>
    </row>
    <row r="32" spans="1:59" ht="12" customHeight="1">
      <c r="A32" s="90"/>
      <c r="B32" s="214"/>
      <c r="C32" s="311" t="str">
        <f>IF(C31&gt;0,(C31-'Cálculo de Dieta'!C31),"")</f>
        <v/>
      </c>
      <c r="D32" s="318"/>
      <c r="E32" s="310" t="s">
        <v>2829</v>
      </c>
      <c r="F32" s="311" t="str">
        <f>IF(F30&gt;0,(F30-'Cálculo de Dieta'!F30),"")</f>
        <v/>
      </c>
      <c r="G32" s="311" t="str">
        <f>IF(G30&gt;0,(G30-'Cálculo de Dieta'!G30),"")</f>
        <v/>
      </c>
      <c r="H32" s="311" t="str">
        <f>IF(H30&gt;0,(H30-'Cálculo de Dieta'!H30),"")</f>
        <v/>
      </c>
      <c r="I32" s="311" t="str">
        <f>IF(I30&gt;0,(I30-'Cálculo de Dieta'!I30),"")</f>
        <v/>
      </c>
      <c r="J32" s="311" t="str">
        <f>IF(J30&gt;0,(J30-'Cálculo de Dieta'!J30),"")</f>
        <v/>
      </c>
      <c r="K32" s="311" t="str">
        <f>IF(K30&gt;0,(K30-'Cálculo de Dieta'!K30),"")</f>
        <v/>
      </c>
      <c r="L32" s="311" t="str">
        <f>IF(L30&gt;0,(L30-'Cálculo de Dieta'!L30),"")</f>
        <v/>
      </c>
      <c r="M32" s="311" t="str">
        <f>IF(M30&gt;0,(M30-'Cálculo de Dieta'!M30),"")</f>
        <v/>
      </c>
      <c r="N32" s="311" t="str">
        <f>IF(N30&gt;0,(N30-'Cálculo de Dieta'!N30),"")</f>
        <v/>
      </c>
      <c r="O32" s="311" t="str">
        <f>IF(O30&gt;0,(O30-'Cálculo de Dieta'!O30),"")</f>
        <v/>
      </c>
      <c r="P32" s="311" t="str">
        <f>IF(P30&gt;0,(P30-'Cálculo de Dieta'!P30),"")</f>
        <v/>
      </c>
      <c r="Q32" s="311" t="str">
        <f>IF(Q30&gt;0,(Q30-'Cálculo de Dieta'!Q30),"")</f>
        <v/>
      </c>
      <c r="R32" s="311" t="str">
        <f>IF(R30&gt;0,(R30-'Cálculo de Dieta'!R30),"")</f>
        <v/>
      </c>
      <c r="S32" s="311" t="str">
        <f>IF(S30&gt;0,(S30-'Cálculo de Dieta'!S30),"")</f>
        <v/>
      </c>
      <c r="T32" s="311" t="str">
        <f>IF(T30&gt;0,(T30-'Cálculo de Dieta'!T30),"")</f>
        <v/>
      </c>
      <c r="U32" s="311" t="str">
        <f>IF(U30&gt;0,(U30-'Cálculo de Dieta'!U30),"")</f>
        <v/>
      </c>
      <c r="V32" s="311" t="str">
        <f>IF(V30&gt;0,(V30-'Cálculo de Dieta'!V30),"")</f>
        <v/>
      </c>
      <c r="W32" s="311" t="str">
        <f>IF(W30&gt;0,(W30-'Cálculo de Dieta'!W30),"")</f>
        <v/>
      </c>
      <c r="X32" s="311" t="str">
        <f>IF(X30&gt;0,(X30-'Cálculo de Dieta'!X30),"")</f>
        <v/>
      </c>
      <c r="Y32" s="311" t="str">
        <f>IF(Y30&gt;0,(Y30-'Cálculo de Dieta'!Y30),"")</f>
        <v/>
      </c>
      <c r="Z32" s="311" t="str">
        <f>IF(Z30&gt;0,(Z30-'Cálculo de Dieta'!Z30),"")</f>
        <v/>
      </c>
      <c r="AA32" s="311" t="str">
        <f>IF(AA30&gt;0,(AA30-'Cálculo de Dieta'!AA30),"")</f>
        <v/>
      </c>
      <c r="AB32" s="311" t="str">
        <f>IF(AB30&gt;0,(AB30-'Cálculo de Dieta'!AB30),"")</f>
        <v/>
      </c>
      <c r="AC32" s="311" t="str">
        <f>IF(AC30&gt;0,(AC30-'Cálculo de Dieta'!AC30),"")</f>
        <v/>
      </c>
      <c r="AD32" s="311" t="str">
        <f>IF(AD30&gt;0,(AD30-'Cálculo de Dieta'!AD30),"")</f>
        <v/>
      </c>
      <c r="AE32" s="311" t="str">
        <f>IF(AE30&gt;0,(AE30-'Cálculo de Dieta'!AE30),"")</f>
        <v/>
      </c>
      <c r="AF32" s="214"/>
      <c r="AG32" s="91"/>
      <c r="AH32" s="81"/>
      <c r="AI32" s="383"/>
      <c r="AJ32" s="384" t="s">
        <v>772</v>
      </c>
      <c r="AK32" s="385">
        <f t="shared" si="24"/>
        <v>0</v>
      </c>
      <c r="AL32" s="386" t="s">
        <v>89</v>
      </c>
      <c r="AM32" s="387" t="str">
        <f t="shared" si="25"/>
        <v>320</v>
      </c>
      <c r="AN32" s="388" t="str">
        <f t="shared" si="26"/>
        <v>0%</v>
      </c>
      <c r="AO32" s="383"/>
      <c r="AP32" s="390"/>
      <c r="AQ32" s="379"/>
      <c r="AR32" s="249">
        <f>(O14+O30+O46+O62+O78+O94+O110+O126+O142+O158+O174+O190)</f>
        <v>0</v>
      </c>
      <c r="AS32" s="382"/>
      <c r="AT32" s="382" t="str">
        <f>IF(AP32&gt;0,AP32,(IF(TMB!C10="M","400","320")))</f>
        <v>320</v>
      </c>
      <c r="AU32" s="89"/>
      <c r="AV32" s="89"/>
      <c r="AW32" s="89"/>
      <c r="AX32" s="89"/>
    </row>
    <row r="33" spans="1:50" ht="12" customHeight="1">
      <c r="A33" s="81"/>
      <c r="B33" s="81"/>
      <c r="C33" s="372"/>
      <c r="D33" s="82"/>
      <c r="E33" s="87"/>
      <c r="F33" s="83"/>
      <c r="G33" s="84"/>
      <c r="H33" s="85"/>
      <c r="I33" s="86"/>
      <c r="J33" s="86"/>
      <c r="K33" s="86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81"/>
      <c r="AG33" s="88"/>
      <c r="AH33" s="81"/>
      <c r="AI33" s="383"/>
      <c r="AJ33" s="384" t="s">
        <v>773</v>
      </c>
      <c r="AK33" s="385">
        <f t="shared" si="24"/>
        <v>0</v>
      </c>
      <c r="AL33" s="386" t="s">
        <v>89</v>
      </c>
      <c r="AM33" s="387" t="str">
        <f t="shared" si="25"/>
        <v>700</v>
      </c>
      <c r="AN33" s="388" t="str">
        <f t="shared" si="26"/>
        <v>0%</v>
      </c>
      <c r="AO33" s="383"/>
      <c r="AP33" s="390"/>
      <c r="AQ33" s="379"/>
      <c r="AR33" s="249">
        <f>(P14+P30+P46+P62+P78+P94+P110+P126+P142+P158+P174+P190)</f>
        <v>0</v>
      </c>
      <c r="AS33" s="382"/>
      <c r="AT33" s="382" t="str">
        <f>IF(AP33&gt;0,AP33,"700")</f>
        <v>700</v>
      </c>
      <c r="AU33" s="89"/>
      <c r="AV33" s="89"/>
      <c r="AW33" s="89"/>
      <c r="AX33" s="89"/>
    </row>
    <row r="34" spans="1:50" ht="12" customHeight="1">
      <c r="A34" s="81"/>
      <c r="B34" s="200"/>
      <c r="C34" s="373"/>
      <c r="D34" s="340">
        <v>3</v>
      </c>
      <c r="E34" s="307"/>
      <c r="F34" s="303"/>
      <c r="G34" s="303"/>
      <c r="H34" s="303"/>
      <c r="I34" s="303"/>
      <c r="J34" s="303"/>
      <c r="K34" s="304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2" t="s">
        <v>2786</v>
      </c>
      <c r="W34" s="202" t="s">
        <v>2786</v>
      </c>
      <c r="X34" s="202" t="s">
        <v>2786</v>
      </c>
      <c r="Y34" s="202" t="s">
        <v>2786</v>
      </c>
      <c r="Z34" s="202" t="s">
        <v>2786</v>
      </c>
      <c r="AA34" s="202" t="s">
        <v>2786</v>
      </c>
      <c r="AB34" s="201"/>
      <c r="AC34" s="202" t="s">
        <v>2786</v>
      </c>
      <c r="AD34" s="202" t="s">
        <v>2786</v>
      </c>
      <c r="AE34" s="202" t="s">
        <v>2786</v>
      </c>
      <c r="AF34" s="200"/>
      <c r="AG34" s="81"/>
      <c r="AH34" s="81"/>
      <c r="AI34" s="383"/>
      <c r="AJ34" s="384" t="s">
        <v>774</v>
      </c>
      <c r="AK34" s="385">
        <f t="shared" si="24"/>
        <v>0</v>
      </c>
      <c r="AL34" s="386" t="s">
        <v>89</v>
      </c>
      <c r="AM34" s="387" t="str">
        <f t="shared" si="25"/>
        <v>18</v>
      </c>
      <c r="AN34" s="388" t="str">
        <f t="shared" si="26"/>
        <v>0%</v>
      </c>
      <c r="AO34" s="383"/>
      <c r="AP34" s="390"/>
      <c r="AQ34" s="379"/>
      <c r="AR34" s="249">
        <f>(Q14+Q30+Q46+Q62+Q78+Q94+Q110+Q126+Q142+Q158+Q174+Q190)</f>
        <v>0</v>
      </c>
      <c r="AS34" s="382"/>
      <c r="AT34" s="382" t="str">
        <f>IF(AP34&gt;0,AP34,(IF(TMB!C10="M","8","18")))</f>
        <v>18</v>
      </c>
      <c r="AU34" s="89"/>
      <c r="AV34" s="89"/>
      <c r="AW34" s="89"/>
      <c r="AX34" s="89"/>
    </row>
    <row r="35" spans="1:50" ht="12" customHeight="1">
      <c r="A35" s="81"/>
      <c r="B35" s="203"/>
      <c r="C35" s="374" t="s">
        <v>5</v>
      </c>
      <c r="D35" s="204" t="s">
        <v>6</v>
      </c>
      <c r="E35" s="205" t="s">
        <v>7</v>
      </c>
      <c r="F35" s="206" t="s">
        <v>8</v>
      </c>
      <c r="G35" s="207" t="s">
        <v>9</v>
      </c>
      <c r="H35" s="208" t="s">
        <v>10</v>
      </c>
      <c r="I35" s="209" t="s">
        <v>11</v>
      </c>
      <c r="J35" s="210" t="s">
        <v>13</v>
      </c>
      <c r="K35" s="211" t="s">
        <v>12</v>
      </c>
      <c r="L35" s="212" t="s">
        <v>767</v>
      </c>
      <c r="M35" s="202" t="s">
        <v>792</v>
      </c>
      <c r="N35" s="202" t="s">
        <v>791</v>
      </c>
      <c r="O35" s="202" t="s">
        <v>2777</v>
      </c>
      <c r="P35" s="202" t="s">
        <v>2778</v>
      </c>
      <c r="Q35" s="202" t="s">
        <v>793</v>
      </c>
      <c r="R35" s="202" t="s">
        <v>794</v>
      </c>
      <c r="S35" s="202" t="s">
        <v>799</v>
      </c>
      <c r="T35" s="202" t="s">
        <v>2782</v>
      </c>
      <c r="U35" s="202" t="s">
        <v>795</v>
      </c>
      <c r="V35" s="202" t="s">
        <v>2783</v>
      </c>
      <c r="W35" s="202" t="s">
        <v>2779</v>
      </c>
      <c r="X35" s="202" t="s">
        <v>2780</v>
      </c>
      <c r="Y35" s="202" t="s">
        <v>796</v>
      </c>
      <c r="Z35" s="202" t="s">
        <v>797</v>
      </c>
      <c r="AA35" s="202" t="s">
        <v>798</v>
      </c>
      <c r="AB35" s="202" t="s">
        <v>2776</v>
      </c>
      <c r="AC35" s="202" t="s">
        <v>2784</v>
      </c>
      <c r="AD35" s="202" t="s">
        <v>2785</v>
      </c>
      <c r="AE35" s="202" t="s">
        <v>2781</v>
      </c>
      <c r="AF35" s="213"/>
      <c r="AG35" s="183"/>
      <c r="AH35" s="81"/>
      <c r="AI35" s="383"/>
      <c r="AJ35" s="384" t="s">
        <v>775</v>
      </c>
      <c r="AK35" s="385">
        <f t="shared" si="24"/>
        <v>0</v>
      </c>
      <c r="AL35" s="386" t="s">
        <v>89</v>
      </c>
      <c r="AM35" s="387" t="str">
        <f t="shared" si="25"/>
        <v>2300</v>
      </c>
      <c r="AN35" s="388" t="str">
        <f t="shared" si="26"/>
        <v>0%</v>
      </c>
      <c r="AO35" s="383"/>
      <c r="AP35" s="390"/>
      <c r="AQ35" s="379"/>
      <c r="AR35" s="249">
        <f>(R14+R30+R46+R62+R78+R94+R110+R126+R142+R158+R174+R190)</f>
        <v>0</v>
      </c>
      <c r="AS35" s="382"/>
      <c r="AT35" s="382" t="str">
        <f>IF(AP35&gt;0,AP35,"2300")</f>
        <v>2300</v>
      </c>
      <c r="AU35" s="89"/>
      <c r="AV35" s="89"/>
      <c r="AW35" s="89"/>
      <c r="AX35" s="89"/>
    </row>
    <row r="36" spans="1:50" ht="12" customHeight="1">
      <c r="A36" s="89"/>
      <c r="B36" s="214"/>
      <c r="C36" s="232"/>
      <c r="D36" s="235"/>
      <c r="E36" s="231" t="str">
        <f t="shared" ref="E36:E45" si="29">IF(C36="","",VLOOKUP(C36,Nutr,2,0))</f>
        <v/>
      </c>
      <c r="F36" s="238" t="str">
        <f t="shared" ref="F36:F45" si="30">IF(C36="","",VLOOKUP(C36,Nutr,3,0)*D36)</f>
        <v/>
      </c>
      <c r="G36" s="233" t="str">
        <f t="shared" ref="G36:G45" si="31">IF(C36="","",VLOOKUP(C36,Nutr,4,0)*D36)</f>
        <v/>
      </c>
      <c r="H36" s="238" t="str">
        <f t="shared" ref="H36:H45" si="32">IF(C36="","",VLOOKUP(C36,Nutr,5,0)*D36)</f>
        <v/>
      </c>
      <c r="I36" s="233" t="str">
        <f t="shared" ref="I36:I45" si="33">IF(C36="","",VLOOKUP(C36,Nutr,6,0)*D36)</f>
        <v/>
      </c>
      <c r="J36" s="238" t="str">
        <f t="shared" ref="J36:J45" si="34">IF(C36="","",VLOOKUP(C36,Nutr,7,0)*D36)</f>
        <v/>
      </c>
      <c r="K36" s="233" t="str">
        <f t="shared" ref="K36:K45" si="35">IF(C36="","",VLOOKUP(C36,Nutr,8,0)*D36)</f>
        <v/>
      </c>
      <c r="L36" s="237" t="str">
        <f>IF(C36="","",VLOOKUP(C36,Nutr,9,0)*D36)</f>
        <v/>
      </c>
      <c r="M36" s="234" t="str">
        <f>IF(C36="","",VLOOKUP(C36,'Tabela Nutricional'!A:AD,10,0)*D36)</f>
        <v/>
      </c>
      <c r="N36" s="237" t="str">
        <f>IF(C36="","",VLOOKUP(C36,'Tabela Nutricional'!A:AD,11,0)*D36)</f>
        <v/>
      </c>
      <c r="O36" s="234" t="str">
        <f>IF(C36="","",VLOOKUP(C36,'Tabela Nutricional'!A:AD,12,0)*D36)</f>
        <v/>
      </c>
      <c r="P36" s="237" t="str">
        <f>IF(C36="","",VLOOKUP(C36,'Tabela Nutricional'!A:AD,13,0)*D36)</f>
        <v/>
      </c>
      <c r="Q36" s="234" t="str">
        <f>IF(C36="","",VLOOKUP(C36,'Tabela Nutricional'!A:AD,14,0)*D36)</f>
        <v/>
      </c>
      <c r="R36" s="237" t="str">
        <f>IF(C36="","",VLOOKUP(C36,'Tabela Nutricional'!A:AD,15,0)*D36)</f>
        <v/>
      </c>
      <c r="S36" s="234" t="str">
        <f>IF(C36="","",VLOOKUP(C36,'Tabela Nutricional'!A:AD,16,0)*D36)</f>
        <v/>
      </c>
      <c r="T36" s="237" t="str">
        <f>IF(C36="","",VLOOKUP(C36,'Tabela Nutricional'!A:AD,17,0)*D36)</f>
        <v/>
      </c>
      <c r="U36" s="234" t="str">
        <f>IF(C36="","",VLOOKUP(C36,'Tabela Nutricional'!A:AD,18,0)*D36)</f>
        <v/>
      </c>
      <c r="V36" s="237" t="str">
        <f>IF(C36="","",VLOOKUP(C36,'Tabela Nutricional'!A:AD,21,0)*D36)</f>
        <v/>
      </c>
      <c r="W36" s="234" t="str">
        <f>IF(C36="","",VLOOKUP(C36,'Tabela Nutricional'!A:AD,22,0)*D36)</f>
        <v/>
      </c>
      <c r="X36" s="237" t="str">
        <f>IF(C36="","",VLOOKUP(C36,'Tabela Nutricional'!A:AD,23,0)*D36)</f>
        <v/>
      </c>
      <c r="Y36" s="234" t="str">
        <f>IF(C36="","",VLOOKUP(C36,'Tabela Nutricional'!A:AD,24,0)*D36)</f>
        <v/>
      </c>
      <c r="Z36" s="237" t="str">
        <f>IF(C36="","",VLOOKUP(C36,'Tabela Nutricional'!A:AD,25,0)*D36)</f>
        <v/>
      </c>
      <c r="AA36" s="234" t="str">
        <f>IF(C36="","",VLOOKUP(C36,'Tabela Nutricional'!A:AD,26,0)*D36)</f>
        <v/>
      </c>
      <c r="AB36" s="237" t="str">
        <f>IF(C36="","",VLOOKUP(C36,'Tabela Nutricional'!A:AD,27,0)*D36)</f>
        <v/>
      </c>
      <c r="AC36" s="234" t="str">
        <f>IF(C36="","",VLOOKUP(C36,'Tabela Nutricional'!A:AD,28,0)*D36)</f>
        <v/>
      </c>
      <c r="AD36" s="237" t="str">
        <f>IF(C36="","",VLOOKUP(C36,'Tabela Nutricional'!A:AD,29,0)*D36)</f>
        <v/>
      </c>
      <c r="AE36" s="234" t="str">
        <f>IF(C36="","",VLOOKUP(C36,'Tabela Nutricional'!A:AD,30,0)*D36)</f>
        <v/>
      </c>
      <c r="AF36" s="214"/>
      <c r="AG36" s="90"/>
      <c r="AH36" s="81"/>
      <c r="AI36" s="383"/>
      <c r="AJ36" s="384" t="s">
        <v>776</v>
      </c>
      <c r="AK36" s="385">
        <f t="shared" si="24"/>
        <v>0</v>
      </c>
      <c r="AL36" s="386" t="s">
        <v>89</v>
      </c>
      <c r="AM36" s="387" t="str">
        <f t="shared" si="25"/>
        <v>2600</v>
      </c>
      <c r="AN36" s="388" t="str">
        <f t="shared" si="26"/>
        <v>0%</v>
      </c>
      <c r="AO36" s="383"/>
      <c r="AP36" s="390"/>
      <c r="AQ36" s="379"/>
      <c r="AR36" s="249">
        <f>(S14+S30+S46+S62+S78+S94+S110+S126+S142+S158+S174+S190)</f>
        <v>0</v>
      </c>
      <c r="AS36" s="382"/>
      <c r="AT36" s="382" t="str">
        <f>IF(AP36&gt;0,AP36,"2600")</f>
        <v>2600</v>
      </c>
      <c r="AU36" s="89"/>
      <c r="AV36" s="89"/>
      <c r="AW36" s="89"/>
      <c r="AX36" s="89"/>
    </row>
    <row r="37" spans="1:50" ht="12" customHeight="1">
      <c r="A37" s="89"/>
      <c r="B37" s="214"/>
      <c r="C37" s="232"/>
      <c r="D37" s="235"/>
      <c r="E37" s="231" t="str">
        <f t="shared" si="29"/>
        <v/>
      </c>
      <c r="F37" s="238" t="str">
        <f t="shared" si="30"/>
        <v/>
      </c>
      <c r="G37" s="233" t="str">
        <f t="shared" si="31"/>
        <v/>
      </c>
      <c r="H37" s="238" t="str">
        <f t="shared" si="32"/>
        <v/>
      </c>
      <c r="I37" s="233" t="str">
        <f t="shared" si="33"/>
        <v/>
      </c>
      <c r="J37" s="238" t="str">
        <f t="shared" si="34"/>
        <v/>
      </c>
      <c r="K37" s="233" t="str">
        <f t="shared" si="35"/>
        <v/>
      </c>
      <c r="L37" s="237" t="str">
        <f t="shared" ref="L37:L45" si="36">IF(C37="","",VLOOKUP(C37,Nutr,9,0)*D37)</f>
        <v/>
      </c>
      <c r="M37" s="234" t="str">
        <f>IF(C37="","",VLOOKUP(C37,'Tabela Nutricional'!A:AD,10,0)*D37)</f>
        <v/>
      </c>
      <c r="N37" s="237" t="str">
        <f>IF(C37="","",VLOOKUP(C37,'Tabela Nutricional'!A:AD,11,0)*D37)</f>
        <v/>
      </c>
      <c r="O37" s="234" t="str">
        <f>IF(C37="","",VLOOKUP(C37,'Tabela Nutricional'!A:AD,12,0)*D37)</f>
        <v/>
      </c>
      <c r="P37" s="237" t="str">
        <f>IF(C37="","",VLOOKUP(C37,'Tabela Nutricional'!A:AD,13,0)*D37)</f>
        <v/>
      </c>
      <c r="Q37" s="234" t="str">
        <f>IF(C37="","",VLOOKUP(C37,'Tabela Nutricional'!A:AD,14,0)*D37)</f>
        <v/>
      </c>
      <c r="R37" s="237" t="str">
        <f>IF(C37="","",VLOOKUP(C37,'Tabela Nutricional'!A:AD,15,0)*D37)</f>
        <v/>
      </c>
      <c r="S37" s="234" t="str">
        <f>IF(C37="","",VLOOKUP(C37,'Tabela Nutricional'!A:AD,16,0)*D37)</f>
        <v/>
      </c>
      <c r="T37" s="237" t="str">
        <f>IF(C37="","",VLOOKUP(C37,'Tabela Nutricional'!A:AD,17,0)*D37)</f>
        <v/>
      </c>
      <c r="U37" s="234" t="str">
        <f>IF(C37="","",VLOOKUP(C37,'Tabela Nutricional'!A:AD,18,0)*D37)</f>
        <v/>
      </c>
      <c r="V37" s="237" t="str">
        <f>IF(C37="","",VLOOKUP(C37,'Tabela Nutricional'!A:AD,21,0)*D37)</f>
        <v/>
      </c>
      <c r="W37" s="234" t="str">
        <f>IF(C37="","",VLOOKUP(C37,'Tabela Nutricional'!A:AD,22,0)*D37)</f>
        <v/>
      </c>
      <c r="X37" s="237" t="str">
        <f>IF(C37="","",VLOOKUP(C37,'Tabela Nutricional'!A:AD,23,0)*D37)</f>
        <v/>
      </c>
      <c r="Y37" s="234" t="str">
        <f>IF(C37="","",VLOOKUP(C37,'Tabela Nutricional'!A:AD,24,0)*D37)</f>
        <v/>
      </c>
      <c r="Z37" s="237" t="str">
        <f>IF(C37="","",VLOOKUP(C37,'Tabela Nutricional'!A:AD,25,0)*D37)</f>
        <v/>
      </c>
      <c r="AA37" s="234" t="str">
        <f>IF(C37="","",VLOOKUP(C37,'Tabela Nutricional'!A:AD,26,0)*D37)</f>
        <v/>
      </c>
      <c r="AB37" s="237" t="str">
        <f>IF(C37="","",VLOOKUP(C37,'Tabela Nutricional'!A:AD,27,0)*D37)</f>
        <v/>
      </c>
      <c r="AC37" s="234" t="str">
        <f>IF(C37="","",VLOOKUP(C37,'Tabela Nutricional'!A:AD,28,0)*D37)</f>
        <v/>
      </c>
      <c r="AD37" s="237" t="str">
        <f>IF(C37="","",VLOOKUP(C37,'Tabela Nutricional'!A:AD,29,0)*D37)</f>
        <v/>
      </c>
      <c r="AE37" s="234" t="str">
        <f>IF(C37="","",VLOOKUP(C37,'Tabela Nutricional'!A:AD,30,0)*D37)</f>
        <v/>
      </c>
      <c r="AF37" s="214"/>
      <c r="AG37" s="90"/>
      <c r="AH37" s="81"/>
      <c r="AI37" s="383"/>
      <c r="AJ37" s="384" t="s">
        <v>777</v>
      </c>
      <c r="AK37" s="385">
        <f t="shared" si="24"/>
        <v>0</v>
      </c>
      <c r="AL37" s="386" t="s">
        <v>2792</v>
      </c>
      <c r="AM37" s="387" t="str">
        <f t="shared" si="25"/>
        <v>900</v>
      </c>
      <c r="AN37" s="388" t="str">
        <f t="shared" si="26"/>
        <v>0%</v>
      </c>
      <c r="AO37" s="383"/>
      <c r="AP37" s="390"/>
      <c r="AQ37" s="379"/>
      <c r="AR37" s="249">
        <f>(T14+T30+T46+T62+T78+T94+T110+T126+T142+T158+T174+T190)</f>
        <v>0</v>
      </c>
      <c r="AS37" s="382"/>
      <c r="AT37" s="382" t="str">
        <f>IF(AP37&gt;0,AP37,"900")</f>
        <v>900</v>
      </c>
      <c r="AU37" s="89"/>
      <c r="AV37" s="89"/>
      <c r="AW37" s="89"/>
      <c r="AX37" s="89"/>
    </row>
    <row r="38" spans="1:50" ht="12" customHeight="1">
      <c r="A38" s="89"/>
      <c r="B38" s="214"/>
      <c r="C38" s="232"/>
      <c r="D38" s="235"/>
      <c r="E38" s="231" t="str">
        <f t="shared" si="29"/>
        <v/>
      </c>
      <c r="F38" s="238" t="str">
        <f t="shared" si="30"/>
        <v/>
      </c>
      <c r="G38" s="233" t="str">
        <f t="shared" si="31"/>
        <v/>
      </c>
      <c r="H38" s="238" t="str">
        <f t="shared" si="32"/>
        <v/>
      </c>
      <c r="I38" s="233" t="str">
        <f t="shared" si="33"/>
        <v/>
      </c>
      <c r="J38" s="238" t="str">
        <f t="shared" si="34"/>
        <v/>
      </c>
      <c r="K38" s="233" t="str">
        <f t="shared" si="35"/>
        <v/>
      </c>
      <c r="L38" s="237" t="str">
        <f t="shared" si="36"/>
        <v/>
      </c>
      <c r="M38" s="234" t="str">
        <f>IF(C38="","",VLOOKUP(C38,'Tabela Nutricional'!A:AD,10,0)*D38)</f>
        <v/>
      </c>
      <c r="N38" s="237" t="str">
        <f>IF(C38="","",VLOOKUP(C38,'Tabela Nutricional'!A:AD,11,0)*D38)</f>
        <v/>
      </c>
      <c r="O38" s="234" t="str">
        <f>IF(C38="","",VLOOKUP(C38,'Tabela Nutricional'!A:AD,12,0)*D38)</f>
        <v/>
      </c>
      <c r="P38" s="237" t="str">
        <f>IF(C38="","",VLOOKUP(C38,'Tabela Nutricional'!A:AD,13,0)*D38)</f>
        <v/>
      </c>
      <c r="Q38" s="234" t="str">
        <f>IF(C38="","",VLOOKUP(C38,'Tabela Nutricional'!A:AD,14,0)*D38)</f>
        <v/>
      </c>
      <c r="R38" s="237" t="str">
        <f>IF(C38="","",VLOOKUP(C38,'Tabela Nutricional'!A:AD,15,0)*D38)</f>
        <v/>
      </c>
      <c r="S38" s="234" t="str">
        <f>IF(C38="","",VLOOKUP(C38,'Tabela Nutricional'!A:AD,16,0)*D38)</f>
        <v/>
      </c>
      <c r="T38" s="237" t="str">
        <f>IF(C38="","",VLOOKUP(C38,'Tabela Nutricional'!A:AD,17,0)*D38)</f>
        <v/>
      </c>
      <c r="U38" s="234" t="str">
        <f>IF(C38="","",VLOOKUP(C38,'Tabela Nutricional'!A:AD,18,0)*D38)</f>
        <v/>
      </c>
      <c r="V38" s="237" t="str">
        <f>IF(C38="","",VLOOKUP(C38,'Tabela Nutricional'!A:AD,21,0)*D38)</f>
        <v/>
      </c>
      <c r="W38" s="234" t="str">
        <f>IF(C38="","",VLOOKUP(C38,'Tabela Nutricional'!A:AD,22,0)*D38)</f>
        <v/>
      </c>
      <c r="X38" s="237" t="str">
        <f>IF(C38="","",VLOOKUP(C38,'Tabela Nutricional'!A:AD,23,0)*D38)</f>
        <v/>
      </c>
      <c r="Y38" s="234" t="str">
        <f>IF(C38="","",VLOOKUP(C38,'Tabela Nutricional'!A:AD,24,0)*D38)</f>
        <v/>
      </c>
      <c r="Z38" s="237" t="str">
        <f>IF(C38="","",VLOOKUP(C38,'Tabela Nutricional'!A:AD,25,0)*D38)</f>
        <v/>
      </c>
      <c r="AA38" s="234" t="str">
        <f>IF(C38="","",VLOOKUP(C38,'Tabela Nutricional'!A:AD,26,0)*D38)</f>
        <v/>
      </c>
      <c r="AB38" s="237" t="str">
        <f>IF(C38="","",VLOOKUP(C38,'Tabela Nutricional'!A:AD,27,0)*D38)</f>
        <v/>
      </c>
      <c r="AC38" s="234" t="str">
        <f>IF(C38="","",VLOOKUP(C38,'Tabela Nutricional'!A:AD,28,0)*D38)</f>
        <v/>
      </c>
      <c r="AD38" s="237" t="str">
        <f>IF(C38="","",VLOOKUP(C38,'Tabela Nutricional'!A:AD,29,0)*D38)</f>
        <v/>
      </c>
      <c r="AE38" s="234" t="str">
        <f>IF(C38="","",VLOOKUP(C38,'Tabela Nutricional'!A:AD,30,0)*D38)</f>
        <v/>
      </c>
      <c r="AF38" s="214"/>
      <c r="AG38" s="94"/>
      <c r="AH38" s="81"/>
      <c r="AI38" s="383"/>
      <c r="AJ38" s="384" t="s">
        <v>778</v>
      </c>
      <c r="AK38" s="385">
        <f t="shared" si="24"/>
        <v>0</v>
      </c>
      <c r="AL38" s="386" t="s">
        <v>89</v>
      </c>
      <c r="AM38" s="387" t="str">
        <f t="shared" si="25"/>
        <v>8</v>
      </c>
      <c r="AN38" s="388" t="str">
        <f t="shared" si="26"/>
        <v>0%</v>
      </c>
      <c r="AO38" s="383"/>
      <c r="AP38" s="390"/>
      <c r="AQ38" s="379"/>
      <c r="AR38" s="249">
        <f>(U14+U30+U46+U62+U78+U94+U110+U126+U142+U158+U174+U190)</f>
        <v>0</v>
      </c>
      <c r="AS38" s="382"/>
      <c r="AT38" s="382" t="str">
        <f>IF(AP38&gt;0,AP38,(IF(TMB!C10="M","11","8")))</f>
        <v>8</v>
      </c>
      <c r="AU38" s="89"/>
      <c r="AV38" s="89"/>
      <c r="AW38" s="89"/>
      <c r="AX38" s="89"/>
    </row>
    <row r="39" spans="1:50" ht="13.5" customHeight="1">
      <c r="A39" s="89"/>
      <c r="B39" s="215"/>
      <c r="C39" s="356"/>
      <c r="D39" s="235"/>
      <c r="E39" s="231" t="str">
        <f t="shared" si="29"/>
        <v/>
      </c>
      <c r="F39" s="238" t="str">
        <f t="shared" si="30"/>
        <v/>
      </c>
      <c r="G39" s="233" t="str">
        <f t="shared" si="31"/>
        <v/>
      </c>
      <c r="H39" s="238" t="str">
        <f t="shared" si="32"/>
        <v/>
      </c>
      <c r="I39" s="233" t="str">
        <f t="shared" si="33"/>
        <v/>
      </c>
      <c r="J39" s="238" t="str">
        <f t="shared" si="34"/>
        <v/>
      </c>
      <c r="K39" s="233" t="str">
        <f t="shared" si="35"/>
        <v/>
      </c>
      <c r="L39" s="237" t="str">
        <f t="shared" si="36"/>
        <v/>
      </c>
      <c r="M39" s="234" t="str">
        <f>IF(C39="","",VLOOKUP(C39,'Tabela Nutricional'!A:AD,10,0)*D39)</f>
        <v/>
      </c>
      <c r="N39" s="237" t="str">
        <f>IF(C39="","",VLOOKUP(C39,'Tabela Nutricional'!A:AD,11,0)*D39)</f>
        <v/>
      </c>
      <c r="O39" s="234" t="str">
        <f>IF(C39="","",VLOOKUP(C39,'Tabela Nutricional'!A:AD,12,0)*D39)</f>
        <v/>
      </c>
      <c r="P39" s="237" t="str">
        <f>IF(C39="","",VLOOKUP(C39,'Tabela Nutricional'!A:AD,13,0)*D39)</f>
        <v/>
      </c>
      <c r="Q39" s="234" t="str">
        <f>IF(C39="","",VLOOKUP(C39,'Tabela Nutricional'!A:AD,14,0)*D39)</f>
        <v/>
      </c>
      <c r="R39" s="237" t="str">
        <f>IF(C39="","",VLOOKUP(C39,'Tabela Nutricional'!A:AD,15,0)*D39)</f>
        <v/>
      </c>
      <c r="S39" s="234" t="str">
        <f>IF(C39="","",VLOOKUP(C39,'Tabela Nutricional'!A:AD,16,0)*D39)</f>
        <v/>
      </c>
      <c r="T39" s="237" t="str">
        <f>IF(C39="","",VLOOKUP(C39,'Tabela Nutricional'!A:AD,17,0)*D39)</f>
        <v/>
      </c>
      <c r="U39" s="234" t="str">
        <f>IF(C39="","",VLOOKUP(C39,'Tabela Nutricional'!A:AD,18,0)*D39)</f>
        <v/>
      </c>
      <c r="V39" s="237" t="str">
        <f>IF(C39="","",VLOOKUP(C39,'Tabela Nutricional'!A:AD,21,0)*D39)</f>
        <v/>
      </c>
      <c r="W39" s="234" t="str">
        <f>IF(C39="","",VLOOKUP(C39,'Tabela Nutricional'!A:AD,22,0)*D39)</f>
        <v/>
      </c>
      <c r="X39" s="237" t="str">
        <f>IF(C39="","",VLOOKUP(C39,'Tabela Nutricional'!A:AD,23,0)*D39)</f>
        <v/>
      </c>
      <c r="Y39" s="234" t="str">
        <f>IF(C39="","",VLOOKUP(C39,'Tabela Nutricional'!A:AD,24,0)*D39)</f>
        <v/>
      </c>
      <c r="Z39" s="237" t="str">
        <f>IF(C39="","",VLOOKUP(C39,'Tabela Nutricional'!A:AD,25,0)*D39)</f>
        <v/>
      </c>
      <c r="AA39" s="234" t="str">
        <f>IF(C39="","",VLOOKUP(C39,'Tabela Nutricional'!A:AD,26,0)*D39)</f>
        <v/>
      </c>
      <c r="AB39" s="237" t="str">
        <f>IF(C39="","",VLOOKUP(C39,'Tabela Nutricional'!A:AD,27,0)*D39)</f>
        <v/>
      </c>
      <c r="AC39" s="234" t="str">
        <f>IF(C39="","",VLOOKUP(C39,'Tabela Nutricional'!A:AD,28,0)*D39)</f>
        <v/>
      </c>
      <c r="AD39" s="237" t="str">
        <f>IF(C39="","",VLOOKUP(C39,'Tabela Nutricional'!A:AD,29,0)*D39)</f>
        <v/>
      </c>
      <c r="AE39" s="234" t="str">
        <f>IF(C39="","",VLOOKUP(C39,'Tabela Nutricional'!A:AD,30,0)*D39)</f>
        <v/>
      </c>
      <c r="AF39" s="215"/>
      <c r="AG39" s="94"/>
      <c r="AH39" s="81"/>
      <c r="AI39" s="383"/>
      <c r="AJ39" s="384" t="s">
        <v>2787</v>
      </c>
      <c r="AK39" s="385">
        <f t="shared" si="24"/>
        <v>0</v>
      </c>
      <c r="AL39" s="386" t="s">
        <v>2792</v>
      </c>
      <c r="AM39" s="387" t="str">
        <f t="shared" si="25"/>
        <v>700</v>
      </c>
      <c r="AN39" s="388" t="str">
        <f t="shared" si="26"/>
        <v>0%</v>
      </c>
      <c r="AO39" s="383"/>
      <c r="AP39" s="390"/>
      <c r="AQ39" s="379"/>
      <c r="AR39" s="249">
        <f>(V14+V30+V46+V62+V78+V94+V110+V126+V142+V158+V174+V190)</f>
        <v>0</v>
      </c>
      <c r="AS39" s="382"/>
      <c r="AT39" s="382" t="str">
        <f>IF(AP39&gt;0,AP39,(IF(TMB!C10="M","900","700")))</f>
        <v>700</v>
      </c>
      <c r="AU39" s="89"/>
      <c r="AV39" s="89"/>
      <c r="AW39" s="89"/>
      <c r="AX39" s="89"/>
    </row>
    <row r="40" spans="1:50" ht="12" customHeight="1">
      <c r="A40" s="89"/>
      <c r="B40" s="215"/>
      <c r="C40" s="356"/>
      <c r="D40" s="236"/>
      <c r="E40" s="231" t="str">
        <f t="shared" si="29"/>
        <v/>
      </c>
      <c r="F40" s="238" t="str">
        <f t="shared" si="30"/>
        <v/>
      </c>
      <c r="G40" s="233" t="str">
        <f t="shared" si="31"/>
        <v/>
      </c>
      <c r="H40" s="238" t="str">
        <f t="shared" si="32"/>
        <v/>
      </c>
      <c r="I40" s="233" t="str">
        <f t="shared" si="33"/>
        <v/>
      </c>
      <c r="J40" s="238" t="str">
        <f t="shared" si="34"/>
        <v/>
      </c>
      <c r="K40" s="233" t="str">
        <f t="shared" si="35"/>
        <v/>
      </c>
      <c r="L40" s="237" t="str">
        <f t="shared" si="36"/>
        <v/>
      </c>
      <c r="M40" s="234" t="str">
        <f>IF(C40="","",VLOOKUP(C40,'Tabela Nutricional'!A:AD,10,0)*D40)</f>
        <v/>
      </c>
      <c r="N40" s="237" t="str">
        <f>IF(C40="","",VLOOKUP(C40,'Tabela Nutricional'!A:AD,11,0)*D40)</f>
        <v/>
      </c>
      <c r="O40" s="234" t="str">
        <f>IF(C40="","",VLOOKUP(C40,'Tabela Nutricional'!A:AD,12,0)*D40)</f>
        <v/>
      </c>
      <c r="P40" s="237" t="str">
        <f>IF(C40="","",VLOOKUP(C40,'Tabela Nutricional'!A:AD,13,0)*D40)</f>
        <v/>
      </c>
      <c r="Q40" s="234" t="str">
        <f>IF(C40="","",VLOOKUP(C40,'Tabela Nutricional'!A:AD,14,0)*D40)</f>
        <v/>
      </c>
      <c r="R40" s="237" t="str">
        <f>IF(C40="","",VLOOKUP(C40,'Tabela Nutricional'!A:AD,15,0)*D40)</f>
        <v/>
      </c>
      <c r="S40" s="234" t="str">
        <f>IF(C40="","",VLOOKUP(C40,'Tabela Nutricional'!A:AD,16,0)*D40)</f>
        <v/>
      </c>
      <c r="T40" s="237" t="str">
        <f>IF(C40="","",VLOOKUP(C40,'Tabela Nutricional'!A:AD,17,0)*D40)</f>
        <v/>
      </c>
      <c r="U40" s="234" t="str">
        <f>IF(C40="","",VLOOKUP(C40,'Tabela Nutricional'!A:AD,18,0)*D40)</f>
        <v/>
      </c>
      <c r="V40" s="237" t="str">
        <f>IF(C40="","",VLOOKUP(C40,'Tabela Nutricional'!A:AD,21,0)*D40)</f>
        <v/>
      </c>
      <c r="W40" s="234" t="str">
        <f>IF(C40="","",VLOOKUP(C40,'Tabela Nutricional'!A:AD,22,0)*D40)</f>
        <v/>
      </c>
      <c r="X40" s="237" t="str">
        <f>IF(C40="","",VLOOKUP(C40,'Tabela Nutricional'!A:AD,23,0)*D40)</f>
        <v/>
      </c>
      <c r="Y40" s="234" t="str">
        <f>IF(C40="","",VLOOKUP(C40,'Tabela Nutricional'!A:AD,24,0)*D40)</f>
        <v/>
      </c>
      <c r="Z40" s="237" t="str">
        <f>IF(C40="","",VLOOKUP(C40,'Tabela Nutricional'!A:AD,25,0)*D40)</f>
        <v/>
      </c>
      <c r="AA40" s="234" t="str">
        <f>IF(C40="","",VLOOKUP(C40,'Tabela Nutricional'!A:AD,26,0)*D40)</f>
        <v/>
      </c>
      <c r="AB40" s="237" t="str">
        <f>IF(C40="","",VLOOKUP(C40,'Tabela Nutricional'!A:AD,27,0)*D40)</f>
        <v/>
      </c>
      <c r="AC40" s="234" t="str">
        <f>IF(C40="","",VLOOKUP(C40,'Tabela Nutricional'!A:AD,28,0)*D40)</f>
        <v/>
      </c>
      <c r="AD40" s="237" t="str">
        <f>IF(C40="","",VLOOKUP(C40,'Tabela Nutricional'!A:AD,29,0)*D40)</f>
        <v/>
      </c>
      <c r="AE40" s="234" t="str">
        <f>IF(C40="","",VLOOKUP(C40,'Tabela Nutricional'!A:AD,30,0)*D40)</f>
        <v/>
      </c>
      <c r="AF40" s="215"/>
      <c r="AG40" s="94"/>
      <c r="AH40" s="81"/>
      <c r="AI40" s="389"/>
      <c r="AJ40" s="384" t="s">
        <v>2788</v>
      </c>
      <c r="AK40" s="385">
        <f t="shared" si="24"/>
        <v>0</v>
      </c>
      <c r="AL40" s="386" t="s">
        <v>2792</v>
      </c>
      <c r="AM40" s="387" t="str">
        <f t="shared" si="25"/>
        <v>1,1</v>
      </c>
      <c r="AN40" s="388" t="str">
        <f t="shared" si="26"/>
        <v>0%</v>
      </c>
      <c r="AO40" s="389"/>
      <c r="AP40" s="390"/>
      <c r="AQ40" s="379"/>
      <c r="AR40" s="249">
        <f>(W14+W30+W46+W62+W78+W94+W110+W126+W142+W158+W174+W190)</f>
        <v>0</v>
      </c>
      <c r="AS40" s="382"/>
      <c r="AT40" s="382" t="str">
        <f>IF(AP40&gt;0,AP40,(IF(TMB!C10="M","1,2","1,1")))</f>
        <v>1,1</v>
      </c>
      <c r="AU40" s="89"/>
      <c r="AV40" s="89"/>
      <c r="AW40" s="89"/>
      <c r="AX40" s="89"/>
    </row>
    <row r="41" spans="1:50" ht="12" customHeight="1">
      <c r="A41" s="89"/>
      <c r="B41" s="215"/>
      <c r="C41" s="356"/>
      <c r="D41" s="236"/>
      <c r="E41" s="231" t="str">
        <f t="shared" si="29"/>
        <v/>
      </c>
      <c r="F41" s="238" t="str">
        <f t="shared" si="30"/>
        <v/>
      </c>
      <c r="G41" s="233" t="str">
        <f t="shared" si="31"/>
        <v/>
      </c>
      <c r="H41" s="238" t="str">
        <f t="shared" si="32"/>
        <v/>
      </c>
      <c r="I41" s="233" t="str">
        <f t="shared" si="33"/>
        <v/>
      </c>
      <c r="J41" s="238" t="str">
        <f t="shared" si="34"/>
        <v/>
      </c>
      <c r="K41" s="233" t="str">
        <f t="shared" si="35"/>
        <v/>
      </c>
      <c r="L41" s="237" t="str">
        <f t="shared" si="36"/>
        <v/>
      </c>
      <c r="M41" s="234" t="str">
        <f>IF(C41="","",VLOOKUP(C41,'Tabela Nutricional'!A:AD,10,0)*D41)</f>
        <v/>
      </c>
      <c r="N41" s="237" t="str">
        <f>IF(C41="","",VLOOKUP(C41,'Tabela Nutricional'!A:AD,11,0)*D41)</f>
        <v/>
      </c>
      <c r="O41" s="234" t="str">
        <f>IF(C41="","",VLOOKUP(C41,'Tabela Nutricional'!A:AD,12,0)*D41)</f>
        <v/>
      </c>
      <c r="P41" s="237" t="str">
        <f>IF(C41="","",VLOOKUP(C41,'Tabela Nutricional'!A:AD,13,0)*D41)</f>
        <v/>
      </c>
      <c r="Q41" s="234" t="str">
        <f>IF(C41="","",VLOOKUP(C41,'Tabela Nutricional'!A:AD,14,0)*D41)</f>
        <v/>
      </c>
      <c r="R41" s="237" t="str">
        <f>IF(C41="","",VLOOKUP(C41,'Tabela Nutricional'!A:AD,15,0)*D41)</f>
        <v/>
      </c>
      <c r="S41" s="234" t="str">
        <f>IF(C41="","",VLOOKUP(C41,'Tabela Nutricional'!A:AD,16,0)*D41)</f>
        <v/>
      </c>
      <c r="T41" s="237" t="str">
        <f>IF(C41="","",VLOOKUP(C41,'Tabela Nutricional'!A:AD,17,0)*D41)</f>
        <v/>
      </c>
      <c r="U41" s="234" t="str">
        <f>IF(C41="","",VLOOKUP(C41,'Tabela Nutricional'!A:AD,18,0)*D41)</f>
        <v/>
      </c>
      <c r="V41" s="237" t="str">
        <f>IF(C41="","",VLOOKUP(C41,'Tabela Nutricional'!A:AD,21,0)*D41)</f>
        <v/>
      </c>
      <c r="W41" s="234" t="str">
        <f>IF(C41="","",VLOOKUP(C41,'Tabela Nutricional'!A:AD,22,0)*D41)</f>
        <v/>
      </c>
      <c r="X41" s="237" t="str">
        <f>IF(C41="","",VLOOKUP(C41,'Tabela Nutricional'!A:AD,23,0)*D41)</f>
        <v/>
      </c>
      <c r="Y41" s="234" t="str">
        <f>IF(C41="","",VLOOKUP(C41,'Tabela Nutricional'!A:AD,24,0)*D41)</f>
        <v/>
      </c>
      <c r="Z41" s="237" t="str">
        <f>IF(C41="","",VLOOKUP(C41,'Tabela Nutricional'!A:AD,25,0)*D41)</f>
        <v/>
      </c>
      <c r="AA41" s="234" t="str">
        <f>IF(C41="","",VLOOKUP(C41,'Tabela Nutricional'!A:AD,26,0)*D41)</f>
        <v/>
      </c>
      <c r="AB41" s="237" t="str">
        <f>IF(C41="","",VLOOKUP(C41,'Tabela Nutricional'!A:AD,27,0)*D41)</f>
        <v/>
      </c>
      <c r="AC41" s="234" t="str">
        <f>IF(C41="","",VLOOKUP(C41,'Tabela Nutricional'!A:AD,28,0)*D41)</f>
        <v/>
      </c>
      <c r="AD41" s="237" t="str">
        <f>IF(C41="","",VLOOKUP(C41,'Tabela Nutricional'!A:AD,29,0)*D41)</f>
        <v/>
      </c>
      <c r="AE41" s="234" t="str">
        <f>IF(C41="","",VLOOKUP(C41,'Tabela Nutricional'!A:AD,30,0)*D41)</f>
        <v/>
      </c>
      <c r="AF41" s="215"/>
      <c r="AG41" s="94"/>
      <c r="AH41" s="81"/>
      <c r="AI41" s="389"/>
      <c r="AJ41" s="384" t="s">
        <v>2789</v>
      </c>
      <c r="AK41" s="385">
        <f t="shared" si="24"/>
        <v>0</v>
      </c>
      <c r="AL41" s="386" t="s">
        <v>89</v>
      </c>
      <c r="AM41" s="387" t="str">
        <f t="shared" si="25"/>
        <v>1,1</v>
      </c>
      <c r="AN41" s="388" t="str">
        <f t="shared" si="26"/>
        <v>0%</v>
      </c>
      <c r="AO41" s="389"/>
      <c r="AP41" s="390"/>
      <c r="AQ41" s="379"/>
      <c r="AR41" s="249">
        <f>(X14+X30+X46+X62+X78+X94+X110+X126+X142+X158+X174+X190)</f>
        <v>0</v>
      </c>
      <c r="AS41" s="382"/>
      <c r="AT41" s="382" t="str">
        <f>IF(AP41&gt;0,AP41,(IF(TMB!C10="M","1,3","1,1")))</f>
        <v>1,1</v>
      </c>
      <c r="AU41" s="89"/>
      <c r="AV41" s="89"/>
      <c r="AW41" s="89"/>
      <c r="AX41" s="89"/>
    </row>
    <row r="42" spans="1:50" ht="12" customHeight="1">
      <c r="A42" s="89"/>
      <c r="B42" s="214"/>
      <c r="C42" s="356"/>
      <c r="D42" s="236"/>
      <c r="E42" s="231" t="str">
        <f t="shared" si="29"/>
        <v/>
      </c>
      <c r="F42" s="238" t="str">
        <f t="shared" si="30"/>
        <v/>
      </c>
      <c r="G42" s="233" t="str">
        <f t="shared" si="31"/>
        <v/>
      </c>
      <c r="H42" s="238" t="str">
        <f t="shared" si="32"/>
        <v/>
      </c>
      <c r="I42" s="233" t="str">
        <f t="shared" si="33"/>
        <v/>
      </c>
      <c r="J42" s="238" t="str">
        <f t="shared" si="34"/>
        <v/>
      </c>
      <c r="K42" s="233" t="str">
        <f t="shared" si="35"/>
        <v/>
      </c>
      <c r="L42" s="237" t="str">
        <f t="shared" si="36"/>
        <v/>
      </c>
      <c r="M42" s="234" t="str">
        <f>IF(C42="","",VLOOKUP(C42,'Tabela Nutricional'!A:AD,10,0)*D42)</f>
        <v/>
      </c>
      <c r="N42" s="237" t="str">
        <f>IF(C42="","",VLOOKUP(C42,'Tabela Nutricional'!A:AD,11,0)*D42)</f>
        <v/>
      </c>
      <c r="O42" s="234" t="str">
        <f>IF(C42="","",VLOOKUP(C42,'Tabela Nutricional'!A:AD,12,0)*D42)</f>
        <v/>
      </c>
      <c r="P42" s="237" t="str">
        <f>IF(C42="","",VLOOKUP(C42,'Tabela Nutricional'!A:AD,13,0)*D42)</f>
        <v/>
      </c>
      <c r="Q42" s="234" t="str">
        <f>IF(C42="","",VLOOKUP(C42,'Tabela Nutricional'!A:AD,14,0)*D42)</f>
        <v/>
      </c>
      <c r="R42" s="237" t="str">
        <f>IF(C42="","",VLOOKUP(C42,'Tabela Nutricional'!A:AD,15,0)*D42)</f>
        <v/>
      </c>
      <c r="S42" s="234" t="str">
        <f>IF(C42="","",VLOOKUP(C42,'Tabela Nutricional'!A:AD,16,0)*D42)</f>
        <v/>
      </c>
      <c r="T42" s="237" t="str">
        <f>IF(C42="","",VLOOKUP(C42,'Tabela Nutricional'!A:AD,17,0)*D42)</f>
        <v/>
      </c>
      <c r="U42" s="234" t="str">
        <f>IF(C42="","",VLOOKUP(C42,'Tabela Nutricional'!A:AD,18,0)*D42)</f>
        <v/>
      </c>
      <c r="V42" s="237" t="str">
        <f>IF(C42="","",VLOOKUP(C42,'Tabela Nutricional'!A:AD,21,0)*D42)</f>
        <v/>
      </c>
      <c r="W42" s="234" t="str">
        <f>IF(C42="","",VLOOKUP(C42,'Tabela Nutricional'!A:AD,22,0)*D42)</f>
        <v/>
      </c>
      <c r="X42" s="237" t="str">
        <f>IF(C42="","",VLOOKUP(C42,'Tabela Nutricional'!A:AD,23,0)*D42)</f>
        <v/>
      </c>
      <c r="Y42" s="234" t="str">
        <f>IF(C42="","",VLOOKUP(C42,'Tabela Nutricional'!A:AD,24,0)*D42)</f>
        <v/>
      </c>
      <c r="Z42" s="237" t="str">
        <f>IF(C42="","",VLOOKUP(C42,'Tabela Nutricional'!A:AD,25,0)*D42)</f>
        <v/>
      </c>
      <c r="AA42" s="234" t="str">
        <f>IF(C42="","",VLOOKUP(C42,'Tabela Nutricional'!A:AD,26,0)*D42)</f>
        <v/>
      </c>
      <c r="AB42" s="237" t="str">
        <f>IF(C42="","",VLOOKUP(C42,'Tabela Nutricional'!A:AD,27,0)*D42)</f>
        <v/>
      </c>
      <c r="AC42" s="234" t="str">
        <f>IF(C42="","",VLOOKUP(C42,'Tabela Nutricional'!A:AD,28,0)*D42)</f>
        <v/>
      </c>
      <c r="AD42" s="237" t="str">
        <f>IF(C42="","",VLOOKUP(C42,'Tabela Nutricional'!A:AD,29,0)*D42)</f>
        <v/>
      </c>
      <c r="AE42" s="234" t="str">
        <f>IF(C42="","",VLOOKUP(C42,'Tabela Nutricional'!A:AD,30,0)*D42)</f>
        <v/>
      </c>
      <c r="AF42" s="214"/>
      <c r="AG42" s="94"/>
      <c r="AH42" s="81"/>
      <c r="AI42" s="389"/>
      <c r="AJ42" s="384" t="s">
        <v>789</v>
      </c>
      <c r="AK42" s="385">
        <f t="shared" si="24"/>
        <v>0</v>
      </c>
      <c r="AL42" s="386" t="s">
        <v>89</v>
      </c>
      <c r="AM42" s="387" t="str">
        <f t="shared" si="25"/>
        <v>1,3</v>
      </c>
      <c r="AN42" s="388" t="str">
        <f t="shared" si="26"/>
        <v>0%</v>
      </c>
      <c r="AO42" s="389"/>
      <c r="AP42" s="390"/>
      <c r="AQ42" s="379"/>
      <c r="AR42" s="249">
        <f>(Y14+Y30+Y46+Y62+Y78+Y94+Y110+Y126+Y142+Y158+Y174+Y190)</f>
        <v>0</v>
      </c>
      <c r="AS42" s="382"/>
      <c r="AT42" s="382" t="str">
        <f>IF(AP42&gt;0,AP42,"1,3")</f>
        <v>1,3</v>
      </c>
      <c r="AU42" s="89"/>
      <c r="AV42" s="89"/>
      <c r="AW42" s="89"/>
      <c r="AX42" s="89"/>
    </row>
    <row r="43" spans="1:50" ht="12.75" customHeight="1">
      <c r="A43" s="89"/>
      <c r="B43" s="214"/>
      <c r="C43" s="356"/>
      <c r="D43" s="236"/>
      <c r="E43" s="231" t="str">
        <f t="shared" si="29"/>
        <v/>
      </c>
      <c r="F43" s="238" t="str">
        <f t="shared" si="30"/>
        <v/>
      </c>
      <c r="G43" s="233" t="str">
        <f t="shared" si="31"/>
        <v/>
      </c>
      <c r="H43" s="238" t="str">
        <f t="shared" si="32"/>
        <v/>
      </c>
      <c r="I43" s="233" t="str">
        <f t="shared" si="33"/>
        <v/>
      </c>
      <c r="J43" s="238" t="str">
        <f t="shared" si="34"/>
        <v/>
      </c>
      <c r="K43" s="233" t="str">
        <f t="shared" si="35"/>
        <v/>
      </c>
      <c r="L43" s="237" t="str">
        <f t="shared" si="36"/>
        <v/>
      </c>
      <c r="M43" s="234" t="str">
        <f>IF(C43="","",VLOOKUP(C43,'Tabela Nutricional'!A:AD,10,0)*D43)</f>
        <v/>
      </c>
      <c r="N43" s="237" t="str">
        <f>IF(C43="","",VLOOKUP(C43,'Tabela Nutricional'!A:AD,11,0)*D43)</f>
        <v/>
      </c>
      <c r="O43" s="234" t="str">
        <f>IF(C43="","",VLOOKUP(C43,'Tabela Nutricional'!A:AD,12,0)*D43)</f>
        <v/>
      </c>
      <c r="P43" s="237" t="str">
        <f>IF(C43="","",VLOOKUP(C43,'Tabela Nutricional'!A:AD,13,0)*D43)</f>
        <v/>
      </c>
      <c r="Q43" s="234" t="str">
        <f>IF(C43="","",VLOOKUP(C43,'Tabela Nutricional'!A:AD,14,0)*D43)</f>
        <v/>
      </c>
      <c r="R43" s="237" t="str">
        <f>IF(C43="","",VLOOKUP(C43,'Tabela Nutricional'!A:AD,15,0)*D43)</f>
        <v/>
      </c>
      <c r="S43" s="234" t="str">
        <f>IF(C43="","",VLOOKUP(C43,'Tabela Nutricional'!A:AD,16,0)*D43)</f>
        <v/>
      </c>
      <c r="T43" s="237" t="str">
        <f>IF(C43="","",VLOOKUP(C43,'Tabela Nutricional'!A:AD,17,0)*D43)</f>
        <v/>
      </c>
      <c r="U43" s="234" t="str">
        <f>IF(C43="","",VLOOKUP(C43,'Tabela Nutricional'!A:AD,18,0)*D43)</f>
        <v/>
      </c>
      <c r="V43" s="237" t="str">
        <f>IF(C43="","",VLOOKUP(C43,'Tabela Nutricional'!A:AD,21,0)*D43)</f>
        <v/>
      </c>
      <c r="W43" s="234" t="str">
        <f>IF(C43="","",VLOOKUP(C43,'Tabela Nutricional'!A:AD,22,0)*D43)</f>
        <v/>
      </c>
      <c r="X43" s="237" t="str">
        <f>IF(C43="","",VLOOKUP(C43,'Tabela Nutricional'!A:AD,23,0)*D43)</f>
        <v/>
      </c>
      <c r="Y43" s="234" t="str">
        <f>IF(C43="","",VLOOKUP(C43,'Tabela Nutricional'!A:AD,24,0)*D43)</f>
        <v/>
      </c>
      <c r="Z43" s="237" t="str">
        <f>IF(C43="","",VLOOKUP(C43,'Tabela Nutricional'!A:AD,25,0)*D43)</f>
        <v/>
      </c>
      <c r="AA43" s="234" t="str">
        <f>IF(C43="","",VLOOKUP(C43,'Tabela Nutricional'!A:AD,26,0)*D43)</f>
        <v/>
      </c>
      <c r="AB43" s="237" t="str">
        <f>IF(C43="","",VLOOKUP(C43,'Tabela Nutricional'!A:AD,27,0)*D43)</f>
        <v/>
      </c>
      <c r="AC43" s="234" t="str">
        <f>IF(C43="","",VLOOKUP(C43,'Tabela Nutricional'!A:AD,28,0)*D43)</f>
        <v/>
      </c>
      <c r="AD43" s="237" t="str">
        <f>IF(C43="","",VLOOKUP(C43,'Tabela Nutricional'!A:AD,29,0)*D43)</f>
        <v/>
      </c>
      <c r="AE43" s="234" t="str">
        <f>IF(C43="","",VLOOKUP(C43,'Tabela Nutricional'!A:AD,30,0)*D43)</f>
        <v/>
      </c>
      <c r="AF43" s="214"/>
      <c r="AG43" s="90"/>
      <c r="AH43" s="95"/>
      <c r="AI43" s="389"/>
      <c r="AJ43" s="384" t="s">
        <v>790</v>
      </c>
      <c r="AK43" s="385">
        <f t="shared" si="24"/>
        <v>0</v>
      </c>
      <c r="AL43" s="386" t="s">
        <v>89</v>
      </c>
      <c r="AM43" s="387" t="str">
        <f t="shared" si="25"/>
        <v>14</v>
      </c>
      <c r="AN43" s="388" t="str">
        <f t="shared" si="26"/>
        <v>0%</v>
      </c>
      <c r="AO43" s="391"/>
      <c r="AP43" s="390"/>
      <c r="AQ43" s="379"/>
      <c r="AR43" s="249">
        <f>(Z14+Z30+Z46+Z62+Z78+Z94+Z110+Z126+Z142+Z158+Z174+Z190)</f>
        <v>0</v>
      </c>
      <c r="AS43" s="382"/>
      <c r="AT43" s="382" t="str">
        <f>IF(AP43&gt;0,AP43,(IF(TMB!C10="M","16","14")))</f>
        <v>14</v>
      </c>
      <c r="AU43" s="89"/>
      <c r="AV43" s="89"/>
      <c r="AW43" s="89"/>
      <c r="AX43" s="89"/>
    </row>
    <row r="44" spans="1:50" ht="12.75" customHeight="1">
      <c r="A44" s="90"/>
      <c r="B44" s="214"/>
      <c r="C44" s="356"/>
      <c r="D44" s="236"/>
      <c r="E44" s="231" t="str">
        <f t="shared" si="29"/>
        <v/>
      </c>
      <c r="F44" s="238" t="str">
        <f t="shared" si="30"/>
        <v/>
      </c>
      <c r="G44" s="233" t="str">
        <f t="shared" si="31"/>
        <v/>
      </c>
      <c r="H44" s="238" t="str">
        <f t="shared" si="32"/>
        <v/>
      </c>
      <c r="I44" s="233" t="str">
        <f t="shared" si="33"/>
        <v/>
      </c>
      <c r="J44" s="238" t="str">
        <f t="shared" si="34"/>
        <v/>
      </c>
      <c r="K44" s="233" t="str">
        <f t="shared" si="35"/>
        <v/>
      </c>
      <c r="L44" s="237" t="str">
        <f t="shared" si="36"/>
        <v/>
      </c>
      <c r="M44" s="234" t="str">
        <f>IF(C44="","",VLOOKUP(C44,'Tabela Nutricional'!A:AD,10,0)*D44)</f>
        <v/>
      </c>
      <c r="N44" s="237" t="str">
        <f>IF(C44="","",VLOOKUP(C44,'Tabela Nutricional'!A:AD,11,0)*D44)</f>
        <v/>
      </c>
      <c r="O44" s="234" t="str">
        <f>IF(C44="","",VLOOKUP(C44,'Tabela Nutricional'!A:AD,12,0)*D44)</f>
        <v/>
      </c>
      <c r="P44" s="237" t="str">
        <f>IF(C44="","",VLOOKUP(C44,'Tabela Nutricional'!A:AD,13,0)*D44)</f>
        <v/>
      </c>
      <c r="Q44" s="234" t="str">
        <f>IF(C44="","",VLOOKUP(C44,'Tabela Nutricional'!A:AD,14,0)*D44)</f>
        <v/>
      </c>
      <c r="R44" s="237" t="str">
        <f>IF(C44="","",VLOOKUP(C44,'Tabela Nutricional'!A:AD,15,0)*D44)</f>
        <v/>
      </c>
      <c r="S44" s="234" t="str">
        <f>IF(C44="","",VLOOKUP(C44,'Tabela Nutricional'!A:AD,16,0)*D44)</f>
        <v/>
      </c>
      <c r="T44" s="237" t="str">
        <f>IF(C44="","",VLOOKUP(C44,'Tabela Nutricional'!A:AD,17,0)*D44)</f>
        <v/>
      </c>
      <c r="U44" s="234" t="str">
        <f>IF(C44="","",VLOOKUP(C44,'Tabela Nutricional'!A:AD,18,0)*D44)</f>
        <v/>
      </c>
      <c r="V44" s="237" t="str">
        <f>IF(C44="","",VLOOKUP(C44,'Tabela Nutricional'!A:AD,21,0)*D44)</f>
        <v/>
      </c>
      <c r="W44" s="234" t="str">
        <f>IF(C44="","",VLOOKUP(C44,'Tabela Nutricional'!A:AD,22,0)*D44)</f>
        <v/>
      </c>
      <c r="X44" s="237" t="str">
        <f>IF(C44="","",VLOOKUP(C44,'Tabela Nutricional'!A:AD,23,0)*D44)</f>
        <v/>
      </c>
      <c r="Y44" s="234" t="str">
        <f>IF(C44="","",VLOOKUP(C44,'Tabela Nutricional'!A:AD,24,0)*D44)</f>
        <v/>
      </c>
      <c r="Z44" s="237" t="str">
        <f>IF(C44="","",VLOOKUP(C44,'Tabela Nutricional'!A:AD,25,0)*D44)</f>
        <v/>
      </c>
      <c r="AA44" s="234" t="str">
        <f>IF(C44="","",VLOOKUP(C44,'Tabela Nutricional'!A:AD,26,0)*D44)</f>
        <v/>
      </c>
      <c r="AB44" s="237" t="str">
        <f>IF(C44="","",VLOOKUP(C44,'Tabela Nutricional'!A:AD,27,0)*D44)</f>
        <v/>
      </c>
      <c r="AC44" s="234" t="str">
        <f>IF(C44="","",VLOOKUP(C44,'Tabela Nutricional'!A:AD,28,0)*D44)</f>
        <v/>
      </c>
      <c r="AD44" s="237" t="str">
        <f>IF(C44="","",VLOOKUP(C44,'Tabela Nutricional'!A:AD,29,0)*D44)</f>
        <v/>
      </c>
      <c r="AE44" s="234" t="str">
        <f>IF(C44="","",VLOOKUP(C44,'Tabela Nutricional'!A:AD,30,0)*D44)</f>
        <v/>
      </c>
      <c r="AF44" s="214"/>
      <c r="AG44" s="92"/>
      <c r="AH44" s="95"/>
      <c r="AI44" s="392"/>
      <c r="AJ44" s="384" t="s">
        <v>88</v>
      </c>
      <c r="AK44" s="385">
        <f t="shared" si="24"/>
        <v>0</v>
      </c>
      <c r="AL44" s="386" t="s">
        <v>89</v>
      </c>
      <c r="AM44" s="387" t="str">
        <f t="shared" si="25"/>
        <v>75</v>
      </c>
      <c r="AN44" s="388" t="str">
        <f t="shared" si="26"/>
        <v>0%</v>
      </c>
      <c r="AO44" s="391"/>
      <c r="AP44" s="390"/>
      <c r="AQ44" s="379"/>
      <c r="AR44" s="249">
        <f>(AA14+AA30+AA46+AA62+AA78+AA94+AA110+AA126+AA142+AA158+AA174+AA190)</f>
        <v>0</v>
      </c>
      <c r="AS44" s="382"/>
      <c r="AT44" s="382" t="str">
        <f>IF(AP44&gt;0,AP44,(IF(TMB!C10="M","90","75")))</f>
        <v>75</v>
      </c>
      <c r="AU44" s="89"/>
      <c r="AV44" s="89"/>
      <c r="AW44" s="89"/>
      <c r="AX44" s="89"/>
    </row>
    <row r="45" spans="1:50" ht="12.75" customHeight="1">
      <c r="A45" s="90"/>
      <c r="B45" s="214"/>
      <c r="C45" s="375"/>
      <c r="D45" s="236"/>
      <c r="E45" s="231" t="str">
        <f t="shared" si="29"/>
        <v/>
      </c>
      <c r="F45" s="238" t="str">
        <f t="shared" si="30"/>
        <v/>
      </c>
      <c r="G45" s="233" t="str">
        <f t="shared" si="31"/>
        <v/>
      </c>
      <c r="H45" s="238" t="str">
        <f t="shared" si="32"/>
        <v/>
      </c>
      <c r="I45" s="233" t="str">
        <f t="shared" si="33"/>
        <v/>
      </c>
      <c r="J45" s="238" t="str">
        <f t="shared" si="34"/>
        <v/>
      </c>
      <c r="K45" s="233" t="str">
        <f t="shared" si="35"/>
        <v/>
      </c>
      <c r="L45" s="237" t="str">
        <f t="shared" si="36"/>
        <v/>
      </c>
      <c r="M45" s="234" t="str">
        <f>IF(C45="","",VLOOKUP(C45,'Tabela Nutricional'!A:AD,10,0)*D45)</f>
        <v/>
      </c>
      <c r="N45" s="237" t="str">
        <f>IF(C45="","",VLOOKUP(C45,'Tabela Nutricional'!A:AD,11,0)*D45)</f>
        <v/>
      </c>
      <c r="O45" s="234" t="str">
        <f>IF(C45="","",VLOOKUP(C45,'Tabela Nutricional'!A:AD,12,0)*D45)</f>
        <v/>
      </c>
      <c r="P45" s="237" t="str">
        <f>IF(C45="","",VLOOKUP(C45,'Tabela Nutricional'!A:AD,13,0)*D45)</f>
        <v/>
      </c>
      <c r="Q45" s="234" t="str">
        <f>IF(C45="","",VLOOKUP(C45,'Tabela Nutricional'!A:AD,14,0)*D45)</f>
        <v/>
      </c>
      <c r="R45" s="237" t="str">
        <f>IF(C45="","",VLOOKUP(C45,'Tabela Nutricional'!A:AD,15,0)*D45)</f>
        <v/>
      </c>
      <c r="S45" s="234" t="str">
        <f>IF(C45="","",VLOOKUP(C45,'Tabela Nutricional'!A:AD,16,0)*D45)</f>
        <v/>
      </c>
      <c r="T45" s="237" t="str">
        <f>IF(C45="","",VLOOKUP(C45,'Tabela Nutricional'!A:AD,17,0)*D45)</f>
        <v/>
      </c>
      <c r="U45" s="234" t="str">
        <f>IF(C45="","",VLOOKUP(C45,'Tabela Nutricional'!A:AD,18,0)*D45)</f>
        <v/>
      </c>
      <c r="V45" s="237" t="str">
        <f>IF(C45="","",VLOOKUP(C45,'Tabela Nutricional'!A:AD,21,0)*D45)</f>
        <v/>
      </c>
      <c r="W45" s="234" t="str">
        <f>IF(C45="","",VLOOKUP(C45,'Tabela Nutricional'!A:AD,22,0)*D45)</f>
        <v/>
      </c>
      <c r="X45" s="237" t="str">
        <f>IF(C45="","",VLOOKUP(C45,'Tabela Nutricional'!A:AD,23,0)*D45)</f>
        <v/>
      </c>
      <c r="Y45" s="234" t="str">
        <f>IF(C45="","",VLOOKUP(C45,'Tabela Nutricional'!A:AD,24,0)*D45)</f>
        <v/>
      </c>
      <c r="Z45" s="237" t="str">
        <f>IF(C45="","",VLOOKUP(C45,'Tabela Nutricional'!A:AD,25,0)*D45)</f>
        <v/>
      </c>
      <c r="AA45" s="234" t="str">
        <f>IF(C45="","",VLOOKUP(C45,'Tabela Nutricional'!A:AD,26,0)*D45)</f>
        <v/>
      </c>
      <c r="AB45" s="237" t="str">
        <f>IF(C45="","",VLOOKUP(C45,'Tabela Nutricional'!A:AD,27,0)*D45)</f>
        <v/>
      </c>
      <c r="AC45" s="234" t="str">
        <f>IF(C45="","",VLOOKUP(C45,'Tabela Nutricional'!A:AD,28,0)*D45)</f>
        <v/>
      </c>
      <c r="AD45" s="237" t="str">
        <f>IF(C45="","",VLOOKUP(C45,'Tabela Nutricional'!A:AD,29,0)*D45)</f>
        <v/>
      </c>
      <c r="AE45" s="234" t="str">
        <f>IF(C45="","",VLOOKUP(C45,'Tabela Nutricional'!A:AD,30,0)*D45)</f>
        <v/>
      </c>
      <c r="AF45" s="214"/>
      <c r="AG45" s="91"/>
      <c r="AH45" s="95"/>
      <c r="AI45" s="392"/>
      <c r="AJ45" s="384" t="s">
        <v>801</v>
      </c>
      <c r="AK45" s="385">
        <f t="shared" si="24"/>
        <v>0</v>
      </c>
      <c r="AL45" s="386" t="s">
        <v>2792</v>
      </c>
      <c r="AM45" s="387" t="str">
        <f t="shared" si="25"/>
        <v>55</v>
      </c>
      <c r="AN45" s="388" t="str">
        <f t="shared" si="26"/>
        <v>0%</v>
      </c>
      <c r="AO45" s="391"/>
      <c r="AP45" s="390"/>
      <c r="AQ45" s="379"/>
      <c r="AR45" s="249">
        <f>(AB14+AB30+AB46+AB62+AB78+AB94+AB110+AB126+AB142+AB158+AB174+AB190)</f>
        <v>0</v>
      </c>
      <c r="AS45" s="382"/>
      <c r="AT45" s="382" t="str">
        <f>IF(AP45&gt;0,AP45,(IF(AW45&gt;0,AW45,"55")))</f>
        <v>55</v>
      </c>
      <c r="AU45" s="89"/>
      <c r="AV45" s="89"/>
      <c r="AW45" s="89"/>
      <c r="AX45" s="89"/>
    </row>
    <row r="46" spans="1:50" ht="12.75" customHeight="1">
      <c r="A46" s="90"/>
      <c r="B46" s="214"/>
      <c r="C46" s="376" t="s">
        <v>27</v>
      </c>
      <c r="D46" s="216"/>
      <c r="E46" s="217" t="s">
        <v>29</v>
      </c>
      <c r="F46" s="218">
        <f t="shared" ref="F46:AE46" si="37">SUM(F36:F45)</f>
        <v>0</v>
      </c>
      <c r="G46" s="219">
        <f t="shared" si="37"/>
        <v>0</v>
      </c>
      <c r="H46" s="220">
        <f t="shared" si="37"/>
        <v>0</v>
      </c>
      <c r="I46" s="221">
        <f t="shared" si="37"/>
        <v>0</v>
      </c>
      <c r="J46" s="222">
        <f t="shared" si="37"/>
        <v>0</v>
      </c>
      <c r="K46" s="223">
        <f t="shared" si="37"/>
        <v>0</v>
      </c>
      <c r="L46" s="224">
        <f t="shared" si="37"/>
        <v>0</v>
      </c>
      <c r="M46" s="225">
        <f t="shared" si="37"/>
        <v>0</v>
      </c>
      <c r="N46" s="225">
        <f t="shared" si="37"/>
        <v>0</v>
      </c>
      <c r="O46" s="225">
        <f t="shared" si="37"/>
        <v>0</v>
      </c>
      <c r="P46" s="225">
        <f t="shared" si="37"/>
        <v>0</v>
      </c>
      <c r="Q46" s="225">
        <f t="shared" si="37"/>
        <v>0</v>
      </c>
      <c r="R46" s="225">
        <f t="shared" si="37"/>
        <v>0</v>
      </c>
      <c r="S46" s="225">
        <f t="shared" si="37"/>
        <v>0</v>
      </c>
      <c r="T46" s="225">
        <f t="shared" si="37"/>
        <v>0</v>
      </c>
      <c r="U46" s="225">
        <f t="shared" si="37"/>
        <v>0</v>
      </c>
      <c r="V46" s="225">
        <f t="shared" si="37"/>
        <v>0</v>
      </c>
      <c r="W46" s="225">
        <f t="shared" si="37"/>
        <v>0</v>
      </c>
      <c r="X46" s="225">
        <f t="shared" si="37"/>
        <v>0</v>
      </c>
      <c r="Y46" s="225">
        <f t="shared" si="37"/>
        <v>0</v>
      </c>
      <c r="Z46" s="225">
        <f t="shared" si="37"/>
        <v>0</v>
      </c>
      <c r="AA46" s="225">
        <f t="shared" si="37"/>
        <v>0</v>
      </c>
      <c r="AB46" s="225">
        <f t="shared" si="37"/>
        <v>0</v>
      </c>
      <c r="AC46" s="225">
        <f t="shared" si="37"/>
        <v>0</v>
      </c>
      <c r="AD46" s="225">
        <f t="shared" si="37"/>
        <v>0</v>
      </c>
      <c r="AE46" s="225">
        <f t="shared" si="37"/>
        <v>0</v>
      </c>
      <c r="AF46" s="214"/>
      <c r="AG46" s="91"/>
      <c r="AH46" s="95"/>
      <c r="AI46" s="392"/>
      <c r="AJ46" s="384" t="s">
        <v>2790</v>
      </c>
      <c r="AK46" s="385">
        <f t="shared" si="24"/>
        <v>0</v>
      </c>
      <c r="AL46" s="386" t="s">
        <v>2792</v>
      </c>
      <c r="AM46" s="387" t="str">
        <f t="shared" si="25"/>
        <v>15</v>
      </c>
      <c r="AN46" s="388" t="str">
        <f t="shared" si="26"/>
        <v>0%</v>
      </c>
      <c r="AO46" s="392"/>
      <c r="AP46" s="390"/>
      <c r="AQ46" s="379"/>
      <c r="AR46" s="249">
        <f>(AC14+AC30+AC46+AC62+AC78+AC94+AC110+AC126+AC142+AC158+AC174+AC190)</f>
        <v>0</v>
      </c>
      <c r="AS46" s="382"/>
      <c r="AT46" s="382" t="str">
        <f>IF(AP46&gt;0,AP46,"15")</f>
        <v>15</v>
      </c>
      <c r="AU46" s="89"/>
      <c r="AV46" s="89"/>
      <c r="AW46" s="89"/>
      <c r="AX46" s="89"/>
    </row>
    <row r="47" spans="1:50" ht="12.75" customHeight="1">
      <c r="A47" s="90"/>
      <c r="B47" s="214"/>
      <c r="C47" s="377">
        <f>SUM(F47:K47)</f>
        <v>0</v>
      </c>
      <c r="D47" s="216"/>
      <c r="E47" s="217" t="s">
        <v>30</v>
      </c>
      <c r="F47" s="218">
        <f t="shared" ref="F47:H47" si="38">F46*4</f>
        <v>0</v>
      </c>
      <c r="G47" s="219">
        <f t="shared" si="38"/>
        <v>0</v>
      </c>
      <c r="H47" s="220">
        <f t="shared" si="38"/>
        <v>0</v>
      </c>
      <c r="I47" s="221">
        <f t="shared" ref="I47:K47" si="39">I46*9</f>
        <v>0</v>
      </c>
      <c r="J47" s="222">
        <f t="shared" si="39"/>
        <v>0</v>
      </c>
      <c r="K47" s="223">
        <f t="shared" si="39"/>
        <v>0</v>
      </c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14"/>
      <c r="AG47" s="91"/>
      <c r="AH47" s="95"/>
      <c r="AI47" s="392"/>
      <c r="AJ47" s="384" t="s">
        <v>90</v>
      </c>
      <c r="AK47" s="385">
        <f t="shared" si="24"/>
        <v>0</v>
      </c>
      <c r="AL47" s="386" t="s">
        <v>89</v>
      </c>
      <c r="AM47" s="387" t="str">
        <f t="shared" si="25"/>
        <v>15</v>
      </c>
      <c r="AN47" s="388" t="str">
        <f t="shared" si="26"/>
        <v>0%</v>
      </c>
      <c r="AO47" s="392"/>
      <c r="AP47" s="390"/>
      <c r="AQ47" s="379"/>
      <c r="AR47" s="249">
        <f>(AD14+AD30+AD46+AD62+AD78+AD94+AD110+AD126+AD142+AD158+AD174+AD190)</f>
        <v>0</v>
      </c>
      <c r="AS47" s="382"/>
      <c r="AT47" s="382" t="str">
        <f>IF(AP47&gt;0,AP47,"15")</f>
        <v>15</v>
      </c>
      <c r="AU47" s="89"/>
      <c r="AV47" s="89"/>
      <c r="AW47" s="89"/>
      <c r="AX47" s="89"/>
    </row>
    <row r="48" spans="1:50" ht="12.75" customHeight="1">
      <c r="A48" s="90"/>
      <c r="B48" s="214"/>
      <c r="C48" s="311" t="str">
        <f>IF(C47&gt;0,(C47-'Cálculo de Dieta'!C47),"")</f>
        <v/>
      </c>
      <c r="D48" s="318"/>
      <c r="E48" s="310" t="s">
        <v>2829</v>
      </c>
      <c r="F48" s="311" t="str">
        <f>IF(F46&gt;0,(F46-'Cálculo de Dieta'!F46),"")</f>
        <v/>
      </c>
      <c r="G48" s="311" t="str">
        <f>IF(G46&gt;0,(G46-'Cálculo de Dieta'!G46),"")</f>
        <v/>
      </c>
      <c r="H48" s="311" t="str">
        <f>IF(H46&gt;0,(H46-'Cálculo de Dieta'!H46),"")</f>
        <v/>
      </c>
      <c r="I48" s="311" t="str">
        <f>IF(I46&gt;0,(I46-'Cálculo de Dieta'!I46),"")</f>
        <v/>
      </c>
      <c r="J48" s="311" t="str">
        <f>IF(J46&gt;0,(J46-'Cálculo de Dieta'!J46),"")</f>
        <v/>
      </c>
      <c r="K48" s="311" t="str">
        <f>IF(K46&gt;0,(K46-'Cálculo de Dieta'!K46),"")</f>
        <v/>
      </c>
      <c r="L48" s="311" t="str">
        <f>IF(L46&gt;0,(L46-'Cálculo de Dieta'!L46),"")</f>
        <v/>
      </c>
      <c r="M48" s="311" t="str">
        <f>IF(M46&gt;0,(M46-'Cálculo de Dieta'!M46),"")</f>
        <v/>
      </c>
      <c r="N48" s="311" t="str">
        <f>IF(N46&gt;0,(N46-'Cálculo de Dieta'!N46),"")</f>
        <v/>
      </c>
      <c r="O48" s="311" t="str">
        <f>IF(O46&gt;0,(O46-'Cálculo de Dieta'!O46),"")</f>
        <v/>
      </c>
      <c r="P48" s="311" t="str">
        <f>IF(P46&gt;0,(P46-'Cálculo de Dieta'!P46),"")</f>
        <v/>
      </c>
      <c r="Q48" s="311" t="str">
        <f>IF(Q46&gt;0,(Q46-'Cálculo de Dieta'!Q46),"")</f>
        <v/>
      </c>
      <c r="R48" s="311" t="str">
        <f>IF(R46&gt;0,(R46-'Cálculo de Dieta'!R46),"")</f>
        <v/>
      </c>
      <c r="S48" s="311" t="str">
        <f>IF(S46&gt;0,(S46-'Cálculo de Dieta'!S46),"")</f>
        <v/>
      </c>
      <c r="T48" s="311" t="str">
        <f>IF(T46&gt;0,(T46-'Cálculo de Dieta'!T46),"")</f>
        <v/>
      </c>
      <c r="U48" s="311" t="str">
        <f>IF(U46&gt;0,(U46-'Cálculo de Dieta'!U46),"")</f>
        <v/>
      </c>
      <c r="V48" s="311" t="str">
        <f>IF(V46&gt;0,(V46-'Cálculo de Dieta'!V46),"")</f>
        <v/>
      </c>
      <c r="W48" s="311" t="str">
        <f>IF(W46&gt;0,(W46-'Cálculo de Dieta'!W46),"")</f>
        <v/>
      </c>
      <c r="X48" s="311" t="str">
        <f>IF(X46&gt;0,(X46-'Cálculo de Dieta'!X46),"")</f>
        <v/>
      </c>
      <c r="Y48" s="311" t="str">
        <f>IF(Y46&gt;0,(Y46-'Cálculo de Dieta'!Y46),"")</f>
        <v/>
      </c>
      <c r="Z48" s="311" t="str">
        <f>IF(Z46&gt;0,(Z46-'Cálculo de Dieta'!Z46),"")</f>
        <v/>
      </c>
      <c r="AA48" s="311" t="str">
        <f>IF(AA46&gt;0,(AA46-'Cálculo de Dieta'!AA46),"")</f>
        <v/>
      </c>
      <c r="AB48" s="311" t="str">
        <f>IF(AB46&gt;0,(AB46-'Cálculo de Dieta'!AB46),"")</f>
        <v/>
      </c>
      <c r="AC48" s="311" t="str">
        <f>IF(AC46&gt;0,(AC46-'Cálculo de Dieta'!AC46),"")</f>
        <v/>
      </c>
      <c r="AD48" s="311" t="str">
        <f>IF(AD46&gt;0,(AD46-'Cálculo de Dieta'!AD46),"")</f>
        <v/>
      </c>
      <c r="AE48" s="311" t="str">
        <f>IF(AE46&gt;0,(AE46-'Cálculo de Dieta'!AE46),"")</f>
        <v/>
      </c>
      <c r="AF48" s="214"/>
      <c r="AG48" s="91"/>
      <c r="AH48" s="95"/>
      <c r="AI48" s="392"/>
      <c r="AJ48" s="384" t="s">
        <v>2791</v>
      </c>
      <c r="AK48" s="385">
        <f t="shared" si="24"/>
        <v>0</v>
      </c>
      <c r="AL48" s="386" t="s">
        <v>89</v>
      </c>
      <c r="AM48" s="387" t="str">
        <f t="shared" si="25"/>
        <v>400</v>
      </c>
      <c r="AN48" s="388" t="str">
        <f t="shared" si="26"/>
        <v>0%</v>
      </c>
      <c r="AO48" s="392"/>
      <c r="AP48" s="390"/>
      <c r="AQ48" s="379"/>
      <c r="AR48" s="249">
        <f>(AE14+AE30+AE46+AE62+AE78+AE94+AE110+AE126+AE142+AE158+AE174+AE190)</f>
        <v>0</v>
      </c>
      <c r="AS48" s="382"/>
      <c r="AT48" s="382" t="str">
        <f>IF(AP48&gt;0,AP48,(IF(TMB!C18="","400","600")))</f>
        <v>400</v>
      </c>
      <c r="AU48" s="89"/>
      <c r="AV48" s="89"/>
      <c r="AW48" s="89"/>
      <c r="AX48" s="89"/>
    </row>
    <row r="49" spans="1:50" ht="12.75" customHeight="1">
      <c r="A49" s="81"/>
      <c r="B49" s="81"/>
      <c r="C49" s="372"/>
      <c r="D49" s="82"/>
      <c r="E49" s="87"/>
      <c r="F49" s="83"/>
      <c r="G49" s="84"/>
      <c r="H49" s="85"/>
      <c r="I49" s="86"/>
      <c r="J49" s="86"/>
      <c r="K49" s="86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81"/>
      <c r="AG49" s="88"/>
      <c r="AH49" s="95"/>
      <c r="AI49" s="392"/>
      <c r="AJ49" s="393"/>
      <c r="AK49" s="394"/>
      <c r="AL49" s="395"/>
      <c r="AM49" s="387"/>
      <c r="AN49" s="388" t="str">
        <f>IF(AM49&gt;0,(AK49/AM49),"")</f>
        <v/>
      </c>
      <c r="AO49" s="392"/>
      <c r="AP49" s="390"/>
      <c r="AQ49" s="379"/>
      <c r="AR49" s="250"/>
      <c r="AS49" s="382"/>
      <c r="AT49" s="382"/>
      <c r="AU49" s="89"/>
      <c r="AV49" s="89"/>
      <c r="AW49" s="89"/>
      <c r="AX49" s="89"/>
    </row>
    <row r="50" spans="1:50" ht="12.75" customHeight="1">
      <c r="A50" s="81"/>
      <c r="B50" s="200"/>
      <c r="C50" s="373"/>
      <c r="D50" s="340">
        <v>4</v>
      </c>
      <c r="E50" s="307"/>
      <c r="F50" s="303"/>
      <c r="G50" s="303"/>
      <c r="H50" s="303"/>
      <c r="I50" s="303"/>
      <c r="J50" s="303"/>
      <c r="K50" s="304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2" t="s">
        <v>2786</v>
      </c>
      <c r="W50" s="202" t="s">
        <v>2786</v>
      </c>
      <c r="X50" s="202" t="s">
        <v>2786</v>
      </c>
      <c r="Y50" s="202" t="s">
        <v>2786</v>
      </c>
      <c r="Z50" s="202" t="s">
        <v>2786</v>
      </c>
      <c r="AA50" s="202" t="s">
        <v>2786</v>
      </c>
      <c r="AB50" s="201"/>
      <c r="AC50" s="202" t="s">
        <v>2786</v>
      </c>
      <c r="AD50" s="202" t="s">
        <v>2786</v>
      </c>
      <c r="AE50" s="202" t="s">
        <v>2786</v>
      </c>
      <c r="AF50" s="200"/>
      <c r="AG50" s="190"/>
      <c r="AH50" s="190"/>
      <c r="AI50" s="379"/>
      <c r="AJ50" s="379"/>
      <c r="AK50" s="379"/>
      <c r="AL50" s="379"/>
      <c r="AM50" s="379"/>
      <c r="AN50" s="379"/>
      <c r="AO50" s="379"/>
      <c r="AP50" s="379"/>
      <c r="AQ50" s="379"/>
      <c r="AR50" s="250"/>
      <c r="AS50" s="382"/>
      <c r="AT50" s="382"/>
      <c r="AU50" s="89"/>
      <c r="AV50" s="89"/>
      <c r="AW50" s="89"/>
      <c r="AX50" s="89"/>
    </row>
    <row r="51" spans="1:50" ht="12.75" customHeight="1">
      <c r="A51" s="81"/>
      <c r="B51" s="203"/>
      <c r="C51" s="374" t="s">
        <v>5</v>
      </c>
      <c r="D51" s="204" t="s">
        <v>6</v>
      </c>
      <c r="E51" s="205" t="s">
        <v>7</v>
      </c>
      <c r="F51" s="206" t="s">
        <v>8</v>
      </c>
      <c r="G51" s="207" t="s">
        <v>9</v>
      </c>
      <c r="H51" s="208" t="s">
        <v>10</v>
      </c>
      <c r="I51" s="209" t="s">
        <v>11</v>
      </c>
      <c r="J51" s="210" t="s">
        <v>13</v>
      </c>
      <c r="K51" s="211" t="s">
        <v>12</v>
      </c>
      <c r="L51" s="212" t="s">
        <v>767</v>
      </c>
      <c r="M51" s="202" t="s">
        <v>792</v>
      </c>
      <c r="N51" s="202" t="s">
        <v>791</v>
      </c>
      <c r="O51" s="202" t="s">
        <v>2777</v>
      </c>
      <c r="P51" s="202" t="s">
        <v>2778</v>
      </c>
      <c r="Q51" s="202" t="s">
        <v>793</v>
      </c>
      <c r="R51" s="202" t="s">
        <v>794</v>
      </c>
      <c r="S51" s="202" t="s">
        <v>799</v>
      </c>
      <c r="T51" s="202" t="s">
        <v>2782</v>
      </c>
      <c r="U51" s="202" t="s">
        <v>795</v>
      </c>
      <c r="V51" s="202" t="s">
        <v>2783</v>
      </c>
      <c r="W51" s="202" t="s">
        <v>2779</v>
      </c>
      <c r="X51" s="202" t="s">
        <v>2780</v>
      </c>
      <c r="Y51" s="202" t="s">
        <v>796</v>
      </c>
      <c r="Z51" s="202" t="s">
        <v>797</v>
      </c>
      <c r="AA51" s="202" t="s">
        <v>798</v>
      </c>
      <c r="AB51" s="202" t="s">
        <v>2776</v>
      </c>
      <c r="AC51" s="202" t="s">
        <v>2784</v>
      </c>
      <c r="AD51" s="202" t="s">
        <v>2785</v>
      </c>
      <c r="AE51" s="202" t="s">
        <v>2781</v>
      </c>
      <c r="AF51" s="213"/>
      <c r="AG51" s="190"/>
      <c r="AH51" s="190"/>
      <c r="AI51" s="190"/>
      <c r="AJ51" s="190"/>
      <c r="AK51" s="190"/>
      <c r="AL51" s="190"/>
      <c r="AM51" s="190"/>
      <c r="AN51" s="190"/>
      <c r="AO51" s="190"/>
      <c r="AP51" s="89"/>
      <c r="AQ51" s="99"/>
      <c r="AR51" s="89"/>
      <c r="AS51" s="89"/>
      <c r="AT51" s="89"/>
      <c r="AU51" s="89"/>
      <c r="AV51" s="89"/>
      <c r="AW51" s="89"/>
      <c r="AX51" s="89"/>
    </row>
    <row r="52" spans="1:50" ht="12.75" customHeight="1">
      <c r="A52" s="89"/>
      <c r="B52" s="214"/>
      <c r="C52" s="232"/>
      <c r="D52" s="235"/>
      <c r="E52" s="231" t="str">
        <f t="shared" ref="E52:E61" si="40">IF(C52="","",VLOOKUP(C52,Nutr,2,0))</f>
        <v/>
      </c>
      <c r="F52" s="238" t="str">
        <f t="shared" ref="F52:F61" si="41">IF(C52="","",VLOOKUP(C52,Nutr,3,0)*D52)</f>
        <v/>
      </c>
      <c r="G52" s="233" t="str">
        <f t="shared" ref="G52:G61" si="42">IF(C52="","",VLOOKUP(C52,Nutr,4,0)*D52)</f>
        <v/>
      </c>
      <c r="H52" s="238" t="str">
        <f t="shared" ref="H52:H61" si="43">IF(C52="","",VLOOKUP(C52,Nutr,5,0)*D52)</f>
        <v/>
      </c>
      <c r="I52" s="233" t="str">
        <f t="shared" ref="I52:I61" si="44">IF(C52="","",VLOOKUP(C52,Nutr,6,0)*D52)</f>
        <v/>
      </c>
      <c r="J52" s="238" t="str">
        <f t="shared" ref="J52:J61" si="45">IF(C52="","",VLOOKUP(C52,Nutr,7,0)*D52)</f>
        <v/>
      </c>
      <c r="K52" s="233" t="str">
        <f t="shared" ref="K52:K61" si="46">IF(C52="","",VLOOKUP(C52,Nutr,8,0)*D52)</f>
        <v/>
      </c>
      <c r="L52" s="237" t="str">
        <f>IF(C52="","",VLOOKUP(C52,Nutr,9,0)*D52)</f>
        <v/>
      </c>
      <c r="M52" s="234" t="str">
        <f>IF(C52="","",VLOOKUP(C52,'Tabela Nutricional'!A:AD,10,0)*D52)</f>
        <v/>
      </c>
      <c r="N52" s="237" t="str">
        <f>IF(C52="","",VLOOKUP(C52,'Tabela Nutricional'!A:AD,11,0)*D52)</f>
        <v/>
      </c>
      <c r="O52" s="234" t="str">
        <f>IF(C52="","",VLOOKUP(C52,'Tabela Nutricional'!A:AD,12,0)*D52)</f>
        <v/>
      </c>
      <c r="P52" s="237" t="str">
        <f>IF(C52="","",VLOOKUP(C52,'Tabela Nutricional'!A:AD,13,0)*D52)</f>
        <v/>
      </c>
      <c r="Q52" s="234" t="str">
        <f>IF(C52="","",VLOOKUP(C52,'Tabela Nutricional'!A:AD,14,0)*D52)</f>
        <v/>
      </c>
      <c r="R52" s="237" t="str">
        <f>IF(C52="","",VLOOKUP(C52,'Tabela Nutricional'!A:AD,15,0)*D52)</f>
        <v/>
      </c>
      <c r="S52" s="234" t="str">
        <f>IF(C52="","",VLOOKUP(C52,'Tabela Nutricional'!A:AD,16,0)*D52)</f>
        <v/>
      </c>
      <c r="T52" s="237" t="str">
        <f>IF(C52="","",VLOOKUP(C52,'Tabela Nutricional'!A:AD,17,0)*D52)</f>
        <v/>
      </c>
      <c r="U52" s="234" t="str">
        <f>IF(C52="","",VLOOKUP(C52,'Tabela Nutricional'!A:AD,18,0)*D52)</f>
        <v/>
      </c>
      <c r="V52" s="237" t="str">
        <f>IF(C52="","",VLOOKUP(C52,'Tabela Nutricional'!A:AD,21,0)*D52)</f>
        <v/>
      </c>
      <c r="W52" s="234" t="str">
        <f>IF(C52="","",VLOOKUP(C52,'Tabela Nutricional'!A:AD,22,0)*D52)</f>
        <v/>
      </c>
      <c r="X52" s="237" t="str">
        <f>IF(C52="","",VLOOKUP(C52,'Tabela Nutricional'!A:AD,23,0)*D52)</f>
        <v/>
      </c>
      <c r="Y52" s="234" t="str">
        <f>IF(C52="","",VLOOKUP(C52,'Tabela Nutricional'!A:AD,24,0)*D52)</f>
        <v/>
      </c>
      <c r="Z52" s="237" t="str">
        <f>IF(C52="","",VLOOKUP(C52,'Tabela Nutricional'!A:AD,25,0)*D52)</f>
        <v/>
      </c>
      <c r="AA52" s="234" t="str">
        <f>IF(C52="","",VLOOKUP(C52,'Tabela Nutricional'!A:AD,26,0)*D52)</f>
        <v/>
      </c>
      <c r="AB52" s="237" t="str">
        <f>IF(C52="","",VLOOKUP(C52,'Tabela Nutricional'!A:AD,27,0)*D52)</f>
        <v/>
      </c>
      <c r="AC52" s="234" t="str">
        <f>IF(C52="","",VLOOKUP(C52,'Tabela Nutricional'!A:AD,28,0)*D52)</f>
        <v/>
      </c>
      <c r="AD52" s="237" t="str">
        <f>IF(C52="","",VLOOKUP(C52,'Tabela Nutricional'!A:AD,29,0)*D52)</f>
        <v/>
      </c>
      <c r="AE52" s="234" t="str">
        <f>IF(C52="","",VLOOKUP(C52,'Tabela Nutricional'!A:AD,30,0)*D52)</f>
        <v/>
      </c>
      <c r="AF52" s="214"/>
      <c r="AG52" s="190"/>
      <c r="AH52" s="190"/>
      <c r="AI52" s="190"/>
      <c r="AJ52" s="190"/>
      <c r="AK52" s="190"/>
      <c r="AL52" s="190"/>
      <c r="AM52" s="190"/>
      <c r="AN52" s="190"/>
      <c r="AO52" s="190"/>
      <c r="AP52" s="89"/>
      <c r="AQ52" s="99"/>
      <c r="AR52" s="89"/>
      <c r="AS52" s="89"/>
      <c r="AT52" s="89"/>
      <c r="AU52" s="89"/>
      <c r="AV52" s="89"/>
      <c r="AW52" s="89"/>
      <c r="AX52" s="89"/>
    </row>
    <row r="53" spans="1:50" ht="12.75" customHeight="1">
      <c r="A53" s="89"/>
      <c r="B53" s="214"/>
      <c r="C53" s="232"/>
      <c r="D53" s="235"/>
      <c r="E53" s="231" t="str">
        <f t="shared" si="40"/>
        <v/>
      </c>
      <c r="F53" s="238" t="str">
        <f t="shared" si="41"/>
        <v/>
      </c>
      <c r="G53" s="233" t="str">
        <f t="shared" si="42"/>
        <v/>
      </c>
      <c r="H53" s="238" t="str">
        <f t="shared" si="43"/>
        <v/>
      </c>
      <c r="I53" s="233" t="str">
        <f t="shared" si="44"/>
        <v/>
      </c>
      <c r="J53" s="238" t="str">
        <f t="shared" si="45"/>
        <v/>
      </c>
      <c r="K53" s="233" t="str">
        <f t="shared" si="46"/>
        <v/>
      </c>
      <c r="L53" s="237" t="str">
        <f t="shared" ref="L53:L61" si="47">IF(C53="","",VLOOKUP(C53,Nutr,9,0)*D53)</f>
        <v/>
      </c>
      <c r="M53" s="234" t="str">
        <f>IF(C53="","",VLOOKUP(C53,'Tabela Nutricional'!A:AD,10,0)*D53)</f>
        <v/>
      </c>
      <c r="N53" s="237" t="str">
        <f>IF(C53="","",VLOOKUP(C53,'Tabela Nutricional'!A:AD,11,0)*D53)</f>
        <v/>
      </c>
      <c r="O53" s="234" t="str">
        <f>IF(C53="","",VLOOKUP(C53,'Tabela Nutricional'!A:AD,12,0)*D53)</f>
        <v/>
      </c>
      <c r="P53" s="237" t="str">
        <f>IF(C53="","",VLOOKUP(C53,'Tabela Nutricional'!A:AD,13,0)*D53)</f>
        <v/>
      </c>
      <c r="Q53" s="234" t="str">
        <f>IF(C53="","",VLOOKUP(C53,'Tabela Nutricional'!A:AD,14,0)*D53)</f>
        <v/>
      </c>
      <c r="R53" s="237" t="str">
        <f>IF(C53="","",VLOOKUP(C53,'Tabela Nutricional'!A:AD,15,0)*D53)</f>
        <v/>
      </c>
      <c r="S53" s="234" t="str">
        <f>IF(C53="","",VLOOKUP(C53,'Tabela Nutricional'!A:AD,16,0)*D53)</f>
        <v/>
      </c>
      <c r="T53" s="237" t="str">
        <f>IF(C53="","",VLOOKUP(C53,'Tabela Nutricional'!A:AD,17,0)*D53)</f>
        <v/>
      </c>
      <c r="U53" s="234" t="str">
        <f>IF(C53="","",VLOOKUP(C53,'Tabela Nutricional'!A:AD,18,0)*D53)</f>
        <v/>
      </c>
      <c r="V53" s="237" t="str">
        <f>IF(C53="","",VLOOKUP(C53,'Tabela Nutricional'!A:AD,21,0)*D53)</f>
        <v/>
      </c>
      <c r="W53" s="234" t="str">
        <f>IF(C53="","",VLOOKUP(C53,'Tabela Nutricional'!A:AD,22,0)*D53)</f>
        <v/>
      </c>
      <c r="X53" s="237" t="str">
        <f>IF(C53="","",VLOOKUP(C53,'Tabela Nutricional'!A:AD,23,0)*D53)</f>
        <v/>
      </c>
      <c r="Y53" s="234" t="str">
        <f>IF(C53="","",VLOOKUP(C53,'Tabela Nutricional'!A:AD,24,0)*D53)</f>
        <v/>
      </c>
      <c r="Z53" s="237" t="str">
        <f>IF(C53="","",VLOOKUP(C53,'Tabela Nutricional'!A:AD,25,0)*D53)</f>
        <v/>
      </c>
      <c r="AA53" s="234" t="str">
        <f>IF(C53="","",VLOOKUP(C53,'Tabela Nutricional'!A:AD,26,0)*D53)</f>
        <v/>
      </c>
      <c r="AB53" s="237" t="str">
        <f>IF(C53="","",VLOOKUP(C53,'Tabela Nutricional'!A:AD,27,0)*D53)</f>
        <v/>
      </c>
      <c r="AC53" s="234" t="str">
        <f>IF(C53="","",VLOOKUP(C53,'Tabela Nutricional'!A:AD,28,0)*D53)</f>
        <v/>
      </c>
      <c r="AD53" s="237" t="str">
        <f>IF(C53="","",VLOOKUP(C53,'Tabela Nutricional'!A:AD,29,0)*D53)</f>
        <v/>
      </c>
      <c r="AE53" s="234" t="str">
        <f>IF(C53="","",VLOOKUP(C53,'Tabela Nutricional'!A:AD,30,0)*D53)</f>
        <v/>
      </c>
      <c r="AF53" s="214"/>
      <c r="AG53" s="190"/>
      <c r="AH53" s="190"/>
      <c r="AI53" s="190"/>
      <c r="AJ53" s="190"/>
      <c r="AK53" s="190"/>
      <c r="AL53" s="190"/>
      <c r="AM53" s="190"/>
      <c r="AN53" s="190"/>
      <c r="AO53" s="190"/>
      <c r="AP53" s="89"/>
      <c r="AQ53" s="99"/>
      <c r="AR53" s="89"/>
      <c r="AS53" s="89"/>
      <c r="AT53" s="89"/>
      <c r="AU53" s="89"/>
      <c r="AV53" s="89"/>
      <c r="AW53" s="89"/>
      <c r="AX53" s="89"/>
    </row>
    <row r="54" spans="1:50" ht="12.75" customHeight="1">
      <c r="A54" s="89"/>
      <c r="B54" s="214"/>
      <c r="C54" s="232"/>
      <c r="D54" s="235"/>
      <c r="E54" s="231" t="str">
        <f t="shared" si="40"/>
        <v/>
      </c>
      <c r="F54" s="238" t="str">
        <f t="shared" si="41"/>
        <v/>
      </c>
      <c r="G54" s="233" t="str">
        <f t="shared" si="42"/>
        <v/>
      </c>
      <c r="H54" s="238" t="str">
        <f t="shared" si="43"/>
        <v/>
      </c>
      <c r="I54" s="233" t="str">
        <f t="shared" si="44"/>
        <v/>
      </c>
      <c r="J54" s="238" t="str">
        <f t="shared" si="45"/>
        <v/>
      </c>
      <c r="K54" s="233" t="str">
        <f t="shared" si="46"/>
        <v/>
      </c>
      <c r="L54" s="237" t="str">
        <f t="shared" si="47"/>
        <v/>
      </c>
      <c r="M54" s="234" t="str">
        <f>IF(C54="","",VLOOKUP(C54,'Tabela Nutricional'!A:AD,10,0)*D54)</f>
        <v/>
      </c>
      <c r="N54" s="237" t="str">
        <f>IF(C54="","",VLOOKUP(C54,'Tabela Nutricional'!A:AD,11,0)*D54)</f>
        <v/>
      </c>
      <c r="O54" s="234" t="str">
        <f>IF(C54="","",VLOOKUP(C54,'Tabela Nutricional'!A:AD,12,0)*D54)</f>
        <v/>
      </c>
      <c r="P54" s="237" t="str">
        <f>IF(C54="","",VLOOKUP(C54,'Tabela Nutricional'!A:AD,13,0)*D54)</f>
        <v/>
      </c>
      <c r="Q54" s="234" t="str">
        <f>IF(C54="","",VLOOKUP(C54,'Tabela Nutricional'!A:AD,14,0)*D54)</f>
        <v/>
      </c>
      <c r="R54" s="237" t="str">
        <f>IF(C54="","",VLOOKUP(C54,'Tabela Nutricional'!A:AD,15,0)*D54)</f>
        <v/>
      </c>
      <c r="S54" s="234" t="str">
        <f>IF(C54="","",VLOOKUP(C54,'Tabela Nutricional'!A:AD,16,0)*D54)</f>
        <v/>
      </c>
      <c r="T54" s="237" t="str">
        <f>IF(C54="","",VLOOKUP(C54,'Tabela Nutricional'!A:AD,17,0)*D54)</f>
        <v/>
      </c>
      <c r="U54" s="234" t="str">
        <f>IF(C54="","",VLOOKUP(C54,'Tabela Nutricional'!A:AD,18,0)*D54)</f>
        <v/>
      </c>
      <c r="V54" s="237" t="str">
        <f>IF(C54="","",VLOOKUP(C54,'Tabela Nutricional'!A:AD,21,0)*D54)</f>
        <v/>
      </c>
      <c r="W54" s="234" t="str">
        <f>IF(C54="","",VLOOKUP(C54,'Tabela Nutricional'!A:AD,22,0)*D54)</f>
        <v/>
      </c>
      <c r="X54" s="237" t="str">
        <f>IF(C54="","",VLOOKUP(C54,'Tabela Nutricional'!A:AD,23,0)*D54)</f>
        <v/>
      </c>
      <c r="Y54" s="234" t="str">
        <f>IF(C54="","",VLOOKUP(C54,'Tabela Nutricional'!A:AD,24,0)*D54)</f>
        <v/>
      </c>
      <c r="Z54" s="237" t="str">
        <f>IF(C54="","",VLOOKUP(C54,'Tabela Nutricional'!A:AD,25,0)*D54)</f>
        <v/>
      </c>
      <c r="AA54" s="234" t="str">
        <f>IF(C54="","",VLOOKUP(C54,'Tabela Nutricional'!A:AD,26,0)*D54)</f>
        <v/>
      </c>
      <c r="AB54" s="237" t="str">
        <f>IF(C54="","",VLOOKUP(C54,'Tabela Nutricional'!A:AD,27,0)*D54)</f>
        <v/>
      </c>
      <c r="AC54" s="234" t="str">
        <f>IF(C54="","",VLOOKUP(C54,'Tabela Nutricional'!A:AD,28,0)*D54)</f>
        <v/>
      </c>
      <c r="AD54" s="237" t="str">
        <f>IF(C54="","",VLOOKUP(C54,'Tabela Nutricional'!A:AD,29,0)*D54)</f>
        <v/>
      </c>
      <c r="AE54" s="234" t="str">
        <f>IF(C54="","",VLOOKUP(C54,'Tabela Nutricional'!A:AD,30,0)*D54)</f>
        <v/>
      </c>
      <c r="AF54" s="214"/>
      <c r="AG54" s="190"/>
      <c r="AH54" s="190"/>
      <c r="AI54" s="190"/>
      <c r="AJ54" s="190"/>
      <c r="AK54" s="190"/>
      <c r="AL54" s="190"/>
      <c r="AM54" s="190"/>
      <c r="AN54" s="190"/>
      <c r="AO54" s="190"/>
      <c r="AP54" s="89"/>
      <c r="AQ54" s="99"/>
      <c r="AR54" s="89"/>
      <c r="AS54" s="89"/>
      <c r="AT54" s="89"/>
      <c r="AU54" s="89"/>
      <c r="AV54" s="89"/>
      <c r="AW54" s="89"/>
      <c r="AX54" s="89"/>
    </row>
    <row r="55" spans="1:50" ht="12.75" customHeight="1">
      <c r="A55" s="89"/>
      <c r="B55" s="215"/>
      <c r="C55" s="356"/>
      <c r="D55" s="236"/>
      <c r="E55" s="231" t="str">
        <f t="shared" si="40"/>
        <v/>
      </c>
      <c r="F55" s="238" t="str">
        <f t="shared" si="41"/>
        <v/>
      </c>
      <c r="G55" s="233" t="str">
        <f t="shared" si="42"/>
        <v/>
      </c>
      <c r="H55" s="238" t="str">
        <f t="shared" si="43"/>
        <v/>
      </c>
      <c r="I55" s="233" t="str">
        <f t="shared" si="44"/>
        <v/>
      </c>
      <c r="J55" s="238" t="str">
        <f t="shared" si="45"/>
        <v/>
      </c>
      <c r="K55" s="233" t="str">
        <f t="shared" si="46"/>
        <v/>
      </c>
      <c r="L55" s="237" t="str">
        <f t="shared" si="47"/>
        <v/>
      </c>
      <c r="M55" s="234" t="str">
        <f>IF(C55="","",VLOOKUP(C55,'Tabela Nutricional'!A:AD,10,0)*D55)</f>
        <v/>
      </c>
      <c r="N55" s="237" t="str">
        <f>IF(C55="","",VLOOKUP(C55,'Tabela Nutricional'!A:AD,11,0)*D55)</f>
        <v/>
      </c>
      <c r="O55" s="234" t="str">
        <f>IF(C55="","",VLOOKUP(C55,'Tabela Nutricional'!A:AD,12,0)*D55)</f>
        <v/>
      </c>
      <c r="P55" s="237" t="str">
        <f>IF(C55="","",VLOOKUP(C55,'Tabela Nutricional'!A:AD,13,0)*D55)</f>
        <v/>
      </c>
      <c r="Q55" s="234" t="str">
        <f>IF(C55="","",VLOOKUP(C55,'Tabela Nutricional'!A:AD,14,0)*D55)</f>
        <v/>
      </c>
      <c r="R55" s="237" t="str">
        <f>IF(C55="","",VLOOKUP(C55,'Tabela Nutricional'!A:AD,15,0)*D55)</f>
        <v/>
      </c>
      <c r="S55" s="234" t="str">
        <f>IF(C55="","",VLOOKUP(C55,'Tabela Nutricional'!A:AD,16,0)*D55)</f>
        <v/>
      </c>
      <c r="T55" s="237" t="str">
        <f>IF(C55="","",VLOOKUP(C55,'Tabela Nutricional'!A:AD,17,0)*D55)</f>
        <v/>
      </c>
      <c r="U55" s="234" t="str">
        <f>IF(C55="","",VLOOKUP(C55,'Tabela Nutricional'!A:AD,18,0)*D55)</f>
        <v/>
      </c>
      <c r="V55" s="237" t="str">
        <f>IF(C55="","",VLOOKUP(C55,'Tabela Nutricional'!A:AD,21,0)*D55)</f>
        <v/>
      </c>
      <c r="W55" s="234" t="str">
        <f>IF(C55="","",VLOOKUP(C55,'Tabela Nutricional'!A:AD,22,0)*D55)</f>
        <v/>
      </c>
      <c r="X55" s="237" t="str">
        <f>IF(C55="","",VLOOKUP(C55,'Tabela Nutricional'!A:AD,23,0)*D55)</f>
        <v/>
      </c>
      <c r="Y55" s="234" t="str">
        <f>IF(C55="","",VLOOKUP(C55,'Tabela Nutricional'!A:AD,24,0)*D55)</f>
        <v/>
      </c>
      <c r="Z55" s="237" t="str">
        <f>IF(C55="","",VLOOKUP(C55,'Tabela Nutricional'!A:AD,25,0)*D55)</f>
        <v/>
      </c>
      <c r="AA55" s="234" t="str">
        <f>IF(C55="","",VLOOKUP(C55,'Tabela Nutricional'!A:AD,26,0)*D55)</f>
        <v/>
      </c>
      <c r="AB55" s="237" t="str">
        <f>IF(C55="","",VLOOKUP(C55,'Tabela Nutricional'!A:AD,27,0)*D55)</f>
        <v/>
      </c>
      <c r="AC55" s="234" t="str">
        <f>IF(C55="","",VLOOKUP(C55,'Tabela Nutricional'!A:AD,28,0)*D55)</f>
        <v/>
      </c>
      <c r="AD55" s="237" t="str">
        <f>IF(C55="","",VLOOKUP(C55,'Tabela Nutricional'!A:AD,29,0)*D55)</f>
        <v/>
      </c>
      <c r="AE55" s="234" t="str">
        <f>IF(C55="","",VLOOKUP(C55,'Tabela Nutricional'!A:AD,30,0)*D55)</f>
        <v/>
      </c>
      <c r="AF55" s="215"/>
      <c r="AG55" s="190"/>
      <c r="AH55" s="190"/>
      <c r="AI55" s="190"/>
      <c r="AJ55" s="190"/>
      <c r="AK55" s="190"/>
      <c r="AL55" s="190"/>
      <c r="AM55" s="190"/>
      <c r="AN55" s="190"/>
      <c r="AO55" s="190"/>
      <c r="AP55" s="89"/>
      <c r="AQ55" s="99"/>
      <c r="AR55" s="89"/>
      <c r="AS55" s="89"/>
      <c r="AT55" s="89"/>
      <c r="AU55" s="89"/>
      <c r="AV55" s="89"/>
      <c r="AW55" s="89"/>
      <c r="AX55" s="89"/>
    </row>
    <row r="56" spans="1:50" ht="12.75" customHeight="1">
      <c r="A56" s="89"/>
      <c r="B56" s="215"/>
      <c r="C56" s="356"/>
      <c r="D56" s="236"/>
      <c r="E56" s="231" t="str">
        <f t="shared" si="40"/>
        <v/>
      </c>
      <c r="F56" s="238" t="str">
        <f t="shared" si="41"/>
        <v/>
      </c>
      <c r="G56" s="233" t="str">
        <f t="shared" si="42"/>
        <v/>
      </c>
      <c r="H56" s="238" t="str">
        <f t="shared" si="43"/>
        <v/>
      </c>
      <c r="I56" s="233" t="str">
        <f t="shared" si="44"/>
        <v/>
      </c>
      <c r="J56" s="238" t="str">
        <f t="shared" si="45"/>
        <v/>
      </c>
      <c r="K56" s="233" t="str">
        <f t="shared" si="46"/>
        <v/>
      </c>
      <c r="L56" s="237" t="str">
        <f t="shared" si="47"/>
        <v/>
      </c>
      <c r="M56" s="234" t="str">
        <f>IF(C56="","",VLOOKUP(C56,'Tabela Nutricional'!A:AD,10,0)*D56)</f>
        <v/>
      </c>
      <c r="N56" s="237" t="str">
        <f>IF(C56="","",VLOOKUP(C56,'Tabela Nutricional'!A:AD,11,0)*D56)</f>
        <v/>
      </c>
      <c r="O56" s="234" t="str">
        <f>IF(C56="","",VLOOKUP(C56,'Tabela Nutricional'!A:AD,12,0)*D56)</f>
        <v/>
      </c>
      <c r="P56" s="237" t="str">
        <f>IF(C56="","",VLOOKUP(C56,'Tabela Nutricional'!A:AD,13,0)*D56)</f>
        <v/>
      </c>
      <c r="Q56" s="234" t="str">
        <f>IF(C56="","",VLOOKUP(C56,'Tabela Nutricional'!A:AD,14,0)*D56)</f>
        <v/>
      </c>
      <c r="R56" s="237" t="str">
        <f>IF(C56="","",VLOOKUP(C56,'Tabela Nutricional'!A:AD,15,0)*D56)</f>
        <v/>
      </c>
      <c r="S56" s="234" t="str">
        <f>IF(C56="","",VLOOKUP(C56,'Tabela Nutricional'!A:AD,16,0)*D56)</f>
        <v/>
      </c>
      <c r="T56" s="237" t="str">
        <f>IF(C56="","",VLOOKUP(C56,'Tabela Nutricional'!A:AD,17,0)*D56)</f>
        <v/>
      </c>
      <c r="U56" s="234" t="str">
        <f>IF(C56="","",VLOOKUP(C56,'Tabela Nutricional'!A:AD,18,0)*D56)</f>
        <v/>
      </c>
      <c r="V56" s="237" t="str">
        <f>IF(C56="","",VLOOKUP(C56,'Tabela Nutricional'!A:AD,21,0)*D56)</f>
        <v/>
      </c>
      <c r="W56" s="234" t="str">
        <f>IF(C56="","",VLOOKUP(C56,'Tabela Nutricional'!A:AD,22,0)*D56)</f>
        <v/>
      </c>
      <c r="X56" s="237" t="str">
        <f>IF(C56="","",VLOOKUP(C56,'Tabela Nutricional'!A:AD,23,0)*D56)</f>
        <v/>
      </c>
      <c r="Y56" s="234" t="str">
        <f>IF(C56="","",VLOOKUP(C56,'Tabela Nutricional'!A:AD,24,0)*D56)</f>
        <v/>
      </c>
      <c r="Z56" s="237" t="str">
        <f>IF(C56="","",VLOOKUP(C56,'Tabela Nutricional'!A:AD,25,0)*D56)</f>
        <v/>
      </c>
      <c r="AA56" s="234" t="str">
        <f>IF(C56="","",VLOOKUP(C56,'Tabela Nutricional'!A:AD,26,0)*D56)</f>
        <v/>
      </c>
      <c r="AB56" s="237" t="str">
        <f>IF(C56="","",VLOOKUP(C56,'Tabela Nutricional'!A:AD,27,0)*D56)</f>
        <v/>
      </c>
      <c r="AC56" s="234" t="str">
        <f>IF(C56="","",VLOOKUP(C56,'Tabela Nutricional'!A:AD,28,0)*D56)</f>
        <v/>
      </c>
      <c r="AD56" s="237" t="str">
        <f>IF(C56="","",VLOOKUP(C56,'Tabela Nutricional'!A:AD,29,0)*D56)</f>
        <v/>
      </c>
      <c r="AE56" s="234" t="str">
        <f>IF(C56="","",VLOOKUP(C56,'Tabela Nutricional'!A:AD,30,0)*D56)</f>
        <v/>
      </c>
      <c r="AF56" s="215"/>
      <c r="AG56" s="190"/>
      <c r="AH56" s="190"/>
      <c r="AI56" s="190"/>
      <c r="AJ56" s="190"/>
      <c r="AK56" s="190"/>
      <c r="AL56" s="190"/>
      <c r="AM56" s="190"/>
      <c r="AN56" s="190"/>
      <c r="AO56" s="190"/>
      <c r="AP56" s="89"/>
      <c r="AQ56" s="99"/>
      <c r="AR56" s="89"/>
      <c r="AS56" s="89"/>
      <c r="AT56" s="89"/>
      <c r="AU56" s="89"/>
      <c r="AV56" s="89"/>
      <c r="AW56" s="89"/>
      <c r="AX56" s="89"/>
    </row>
    <row r="57" spans="1:50" ht="12.75" customHeight="1">
      <c r="A57" s="89"/>
      <c r="B57" s="215"/>
      <c r="C57" s="356"/>
      <c r="D57" s="236"/>
      <c r="E57" s="231" t="str">
        <f t="shared" si="40"/>
        <v/>
      </c>
      <c r="F57" s="238" t="str">
        <f t="shared" si="41"/>
        <v/>
      </c>
      <c r="G57" s="233" t="str">
        <f t="shared" si="42"/>
        <v/>
      </c>
      <c r="H57" s="238" t="str">
        <f t="shared" si="43"/>
        <v/>
      </c>
      <c r="I57" s="233" t="str">
        <f t="shared" si="44"/>
        <v/>
      </c>
      <c r="J57" s="238" t="str">
        <f t="shared" si="45"/>
        <v/>
      </c>
      <c r="K57" s="233" t="str">
        <f t="shared" si="46"/>
        <v/>
      </c>
      <c r="L57" s="237" t="str">
        <f t="shared" si="47"/>
        <v/>
      </c>
      <c r="M57" s="234" t="str">
        <f>IF(C57="","",VLOOKUP(C57,'Tabela Nutricional'!A:AD,10,0)*D57)</f>
        <v/>
      </c>
      <c r="N57" s="237" t="str">
        <f>IF(C57="","",VLOOKUP(C57,'Tabela Nutricional'!A:AD,11,0)*D57)</f>
        <v/>
      </c>
      <c r="O57" s="234" t="str">
        <f>IF(C57="","",VLOOKUP(C57,'Tabela Nutricional'!A:AD,12,0)*D57)</f>
        <v/>
      </c>
      <c r="P57" s="237" t="str">
        <f>IF(C57="","",VLOOKUP(C57,'Tabela Nutricional'!A:AD,13,0)*D57)</f>
        <v/>
      </c>
      <c r="Q57" s="234" t="str">
        <f>IF(C57="","",VLOOKUP(C57,'Tabela Nutricional'!A:AD,14,0)*D57)</f>
        <v/>
      </c>
      <c r="R57" s="237" t="str">
        <f>IF(C57="","",VLOOKUP(C57,'Tabela Nutricional'!A:AD,15,0)*D57)</f>
        <v/>
      </c>
      <c r="S57" s="234" t="str">
        <f>IF(C57="","",VLOOKUP(C57,'Tabela Nutricional'!A:AD,16,0)*D57)</f>
        <v/>
      </c>
      <c r="T57" s="237" t="str">
        <f>IF(C57="","",VLOOKUP(C57,'Tabela Nutricional'!A:AD,17,0)*D57)</f>
        <v/>
      </c>
      <c r="U57" s="234" t="str">
        <f>IF(C57="","",VLOOKUP(C57,'Tabela Nutricional'!A:AD,18,0)*D57)</f>
        <v/>
      </c>
      <c r="V57" s="237" t="str">
        <f>IF(C57="","",VLOOKUP(C57,'Tabela Nutricional'!A:AD,21,0)*D57)</f>
        <v/>
      </c>
      <c r="W57" s="234" t="str">
        <f>IF(C57="","",VLOOKUP(C57,'Tabela Nutricional'!A:AD,22,0)*D57)</f>
        <v/>
      </c>
      <c r="X57" s="237" t="str">
        <f>IF(C57="","",VLOOKUP(C57,'Tabela Nutricional'!A:AD,23,0)*D57)</f>
        <v/>
      </c>
      <c r="Y57" s="234" t="str">
        <f>IF(C57="","",VLOOKUP(C57,'Tabela Nutricional'!A:AD,24,0)*D57)</f>
        <v/>
      </c>
      <c r="Z57" s="237" t="str">
        <f>IF(C57="","",VLOOKUP(C57,'Tabela Nutricional'!A:AD,25,0)*D57)</f>
        <v/>
      </c>
      <c r="AA57" s="234" t="str">
        <f>IF(C57="","",VLOOKUP(C57,'Tabela Nutricional'!A:AD,26,0)*D57)</f>
        <v/>
      </c>
      <c r="AB57" s="237" t="str">
        <f>IF(C57="","",VLOOKUP(C57,'Tabela Nutricional'!A:AD,27,0)*D57)</f>
        <v/>
      </c>
      <c r="AC57" s="234" t="str">
        <f>IF(C57="","",VLOOKUP(C57,'Tabela Nutricional'!A:AD,28,0)*D57)</f>
        <v/>
      </c>
      <c r="AD57" s="237" t="str">
        <f>IF(C57="","",VLOOKUP(C57,'Tabela Nutricional'!A:AD,29,0)*D57)</f>
        <v/>
      </c>
      <c r="AE57" s="234" t="str">
        <f>IF(C57="","",VLOOKUP(C57,'Tabela Nutricional'!A:AD,30,0)*D57)</f>
        <v/>
      </c>
      <c r="AF57" s="215"/>
      <c r="AG57" s="190"/>
      <c r="AH57" s="190"/>
      <c r="AI57" s="190"/>
      <c r="AJ57" s="190"/>
      <c r="AK57" s="190"/>
      <c r="AL57" s="190"/>
      <c r="AM57" s="190"/>
      <c r="AN57" s="190"/>
      <c r="AO57" s="190"/>
      <c r="AP57" s="89"/>
      <c r="AQ57" s="99"/>
      <c r="AR57" s="89"/>
      <c r="AS57" s="89"/>
      <c r="AT57" s="89"/>
      <c r="AU57" s="89"/>
      <c r="AV57" s="89"/>
      <c r="AW57" s="89"/>
      <c r="AX57" s="89"/>
    </row>
    <row r="58" spans="1:50" ht="12.75" customHeight="1">
      <c r="A58" s="89"/>
      <c r="B58" s="214"/>
      <c r="C58" s="356"/>
      <c r="D58" s="236"/>
      <c r="E58" s="231" t="str">
        <f t="shared" si="40"/>
        <v/>
      </c>
      <c r="F58" s="238" t="str">
        <f t="shared" si="41"/>
        <v/>
      </c>
      <c r="G58" s="233" t="str">
        <f t="shared" si="42"/>
        <v/>
      </c>
      <c r="H58" s="238" t="str">
        <f t="shared" si="43"/>
        <v/>
      </c>
      <c r="I58" s="233" t="str">
        <f t="shared" si="44"/>
        <v/>
      </c>
      <c r="J58" s="238" t="str">
        <f t="shared" si="45"/>
        <v/>
      </c>
      <c r="K58" s="233" t="str">
        <f t="shared" si="46"/>
        <v/>
      </c>
      <c r="L58" s="237" t="str">
        <f t="shared" si="47"/>
        <v/>
      </c>
      <c r="M58" s="234" t="str">
        <f>IF(C58="","",VLOOKUP(C58,'Tabela Nutricional'!A:AD,10,0)*D58)</f>
        <v/>
      </c>
      <c r="N58" s="237" t="str">
        <f>IF(C58="","",VLOOKUP(C58,'Tabela Nutricional'!A:AD,11,0)*D58)</f>
        <v/>
      </c>
      <c r="O58" s="234" t="str">
        <f>IF(C58="","",VLOOKUP(C58,'Tabela Nutricional'!A:AD,12,0)*D58)</f>
        <v/>
      </c>
      <c r="P58" s="237" t="str">
        <f>IF(C58="","",VLOOKUP(C58,'Tabela Nutricional'!A:AD,13,0)*D58)</f>
        <v/>
      </c>
      <c r="Q58" s="234" t="str">
        <f>IF(C58="","",VLOOKUP(C58,'Tabela Nutricional'!A:AD,14,0)*D58)</f>
        <v/>
      </c>
      <c r="R58" s="237" t="str">
        <f>IF(C58="","",VLOOKUP(C58,'Tabela Nutricional'!A:AD,15,0)*D58)</f>
        <v/>
      </c>
      <c r="S58" s="234" t="str">
        <f>IF(C58="","",VLOOKUP(C58,'Tabela Nutricional'!A:AD,16,0)*D58)</f>
        <v/>
      </c>
      <c r="T58" s="237" t="str">
        <f>IF(C58="","",VLOOKUP(C58,'Tabela Nutricional'!A:AD,17,0)*D58)</f>
        <v/>
      </c>
      <c r="U58" s="234" t="str">
        <f>IF(C58="","",VLOOKUP(C58,'Tabela Nutricional'!A:AD,18,0)*D58)</f>
        <v/>
      </c>
      <c r="V58" s="237" t="str">
        <f>IF(C58="","",VLOOKUP(C58,'Tabela Nutricional'!A:AD,21,0)*D58)</f>
        <v/>
      </c>
      <c r="W58" s="234" t="str">
        <f>IF(C58="","",VLOOKUP(C58,'Tabela Nutricional'!A:AD,22,0)*D58)</f>
        <v/>
      </c>
      <c r="X58" s="237" t="str">
        <f>IF(C58="","",VLOOKUP(C58,'Tabela Nutricional'!A:AD,23,0)*D58)</f>
        <v/>
      </c>
      <c r="Y58" s="234" t="str">
        <f>IF(C58="","",VLOOKUP(C58,'Tabela Nutricional'!A:AD,24,0)*D58)</f>
        <v/>
      </c>
      <c r="Z58" s="237" t="str">
        <f>IF(C58="","",VLOOKUP(C58,'Tabela Nutricional'!A:AD,25,0)*D58)</f>
        <v/>
      </c>
      <c r="AA58" s="234" t="str">
        <f>IF(C58="","",VLOOKUP(C58,'Tabela Nutricional'!A:AD,26,0)*D58)</f>
        <v/>
      </c>
      <c r="AB58" s="237" t="str">
        <f>IF(C58="","",VLOOKUP(C58,'Tabela Nutricional'!A:AD,27,0)*D58)</f>
        <v/>
      </c>
      <c r="AC58" s="234" t="str">
        <f>IF(C58="","",VLOOKUP(C58,'Tabela Nutricional'!A:AD,28,0)*D58)</f>
        <v/>
      </c>
      <c r="AD58" s="237" t="str">
        <f>IF(C58="","",VLOOKUP(C58,'Tabela Nutricional'!A:AD,29,0)*D58)</f>
        <v/>
      </c>
      <c r="AE58" s="234" t="str">
        <f>IF(C58="","",VLOOKUP(C58,'Tabela Nutricional'!A:AD,30,0)*D58)</f>
        <v/>
      </c>
      <c r="AF58" s="214"/>
      <c r="AG58" s="190"/>
      <c r="AH58" s="190"/>
      <c r="AI58" s="190"/>
      <c r="AJ58" s="190"/>
      <c r="AK58" s="190"/>
      <c r="AL58" s="190"/>
      <c r="AM58" s="190"/>
      <c r="AN58" s="190"/>
      <c r="AO58" s="190"/>
      <c r="AP58" s="89"/>
      <c r="AQ58" s="99"/>
      <c r="AR58" s="89"/>
      <c r="AS58" s="89"/>
      <c r="AT58" s="89"/>
      <c r="AU58" s="89"/>
      <c r="AV58" s="89"/>
      <c r="AW58" s="89"/>
      <c r="AX58" s="89"/>
    </row>
    <row r="59" spans="1:50" ht="12.75" customHeight="1">
      <c r="A59" s="89"/>
      <c r="B59" s="214"/>
      <c r="C59" s="356"/>
      <c r="D59" s="236"/>
      <c r="E59" s="231" t="str">
        <f t="shared" si="40"/>
        <v/>
      </c>
      <c r="F59" s="238" t="str">
        <f t="shared" si="41"/>
        <v/>
      </c>
      <c r="G59" s="233" t="str">
        <f t="shared" si="42"/>
        <v/>
      </c>
      <c r="H59" s="238" t="str">
        <f t="shared" si="43"/>
        <v/>
      </c>
      <c r="I59" s="233" t="str">
        <f t="shared" si="44"/>
        <v/>
      </c>
      <c r="J59" s="238" t="str">
        <f t="shared" si="45"/>
        <v/>
      </c>
      <c r="K59" s="233" t="str">
        <f t="shared" si="46"/>
        <v/>
      </c>
      <c r="L59" s="237" t="str">
        <f t="shared" si="47"/>
        <v/>
      </c>
      <c r="M59" s="234" t="str">
        <f>IF(C59="","",VLOOKUP(C59,'Tabela Nutricional'!A:AD,10,0)*D59)</f>
        <v/>
      </c>
      <c r="N59" s="237" t="str">
        <f>IF(C59="","",VLOOKUP(C59,'Tabela Nutricional'!A:AD,11,0)*D59)</f>
        <v/>
      </c>
      <c r="O59" s="234" t="str">
        <f>IF(C59="","",VLOOKUP(C59,'Tabela Nutricional'!A:AD,12,0)*D59)</f>
        <v/>
      </c>
      <c r="P59" s="237" t="str">
        <f>IF(C59="","",VLOOKUP(C59,'Tabela Nutricional'!A:AD,13,0)*D59)</f>
        <v/>
      </c>
      <c r="Q59" s="234" t="str">
        <f>IF(C59="","",VLOOKUP(C59,'Tabela Nutricional'!A:AD,14,0)*D59)</f>
        <v/>
      </c>
      <c r="R59" s="237" t="str">
        <f>IF(C59="","",VLOOKUP(C59,'Tabela Nutricional'!A:AD,15,0)*D59)</f>
        <v/>
      </c>
      <c r="S59" s="234" t="str">
        <f>IF(C59="","",VLOOKUP(C59,'Tabela Nutricional'!A:AD,16,0)*D59)</f>
        <v/>
      </c>
      <c r="T59" s="237" t="str">
        <f>IF(C59="","",VLOOKUP(C59,'Tabela Nutricional'!A:AD,17,0)*D59)</f>
        <v/>
      </c>
      <c r="U59" s="234" t="str">
        <f>IF(C59="","",VLOOKUP(C59,'Tabela Nutricional'!A:AD,18,0)*D59)</f>
        <v/>
      </c>
      <c r="V59" s="237" t="str">
        <f>IF(C59="","",VLOOKUP(C59,'Tabela Nutricional'!A:AD,21,0)*D59)</f>
        <v/>
      </c>
      <c r="W59" s="234" t="str">
        <f>IF(C59="","",VLOOKUP(C59,'Tabela Nutricional'!A:AD,22,0)*D59)</f>
        <v/>
      </c>
      <c r="X59" s="237" t="str">
        <f>IF(C59="","",VLOOKUP(C59,'Tabela Nutricional'!A:AD,23,0)*D59)</f>
        <v/>
      </c>
      <c r="Y59" s="234" t="str">
        <f>IF(C59="","",VLOOKUP(C59,'Tabela Nutricional'!A:AD,24,0)*D59)</f>
        <v/>
      </c>
      <c r="Z59" s="237" t="str">
        <f>IF(C59="","",VLOOKUP(C59,'Tabela Nutricional'!A:AD,25,0)*D59)</f>
        <v/>
      </c>
      <c r="AA59" s="234" t="str">
        <f>IF(C59="","",VLOOKUP(C59,'Tabela Nutricional'!A:AD,26,0)*D59)</f>
        <v/>
      </c>
      <c r="AB59" s="237" t="str">
        <f>IF(C59="","",VLOOKUP(C59,'Tabela Nutricional'!A:AD,27,0)*D59)</f>
        <v/>
      </c>
      <c r="AC59" s="234" t="str">
        <f>IF(C59="","",VLOOKUP(C59,'Tabela Nutricional'!A:AD,28,0)*D59)</f>
        <v/>
      </c>
      <c r="AD59" s="237" t="str">
        <f>IF(C59="","",VLOOKUP(C59,'Tabela Nutricional'!A:AD,29,0)*D59)</f>
        <v/>
      </c>
      <c r="AE59" s="234" t="str">
        <f>IF(C59="","",VLOOKUP(C59,'Tabela Nutricional'!A:AD,30,0)*D59)</f>
        <v/>
      </c>
      <c r="AF59" s="214"/>
      <c r="AG59" s="190"/>
      <c r="AH59" s="190"/>
      <c r="AI59" s="190"/>
      <c r="AJ59" s="190"/>
      <c r="AK59" s="190"/>
      <c r="AL59" s="190"/>
      <c r="AM59" s="190"/>
      <c r="AN59" s="190"/>
      <c r="AO59" s="190"/>
      <c r="AP59" s="89"/>
      <c r="AQ59" s="99"/>
      <c r="AR59" s="89"/>
      <c r="AS59" s="89"/>
      <c r="AT59" s="89"/>
      <c r="AU59" s="89"/>
      <c r="AV59" s="89"/>
      <c r="AW59" s="89"/>
      <c r="AX59" s="89"/>
    </row>
    <row r="60" spans="1:50" ht="12.75" customHeight="1">
      <c r="A60" s="90"/>
      <c r="B60" s="214"/>
      <c r="C60" s="356"/>
      <c r="D60" s="236"/>
      <c r="E60" s="231" t="str">
        <f t="shared" si="40"/>
        <v/>
      </c>
      <c r="F60" s="238" t="str">
        <f t="shared" si="41"/>
        <v/>
      </c>
      <c r="G60" s="233" t="str">
        <f t="shared" si="42"/>
        <v/>
      </c>
      <c r="H60" s="238" t="str">
        <f t="shared" si="43"/>
        <v/>
      </c>
      <c r="I60" s="233" t="str">
        <f t="shared" si="44"/>
        <v/>
      </c>
      <c r="J60" s="238" t="str">
        <f t="shared" si="45"/>
        <v/>
      </c>
      <c r="K60" s="233" t="str">
        <f t="shared" si="46"/>
        <v/>
      </c>
      <c r="L60" s="237" t="str">
        <f t="shared" si="47"/>
        <v/>
      </c>
      <c r="M60" s="234" t="str">
        <f>IF(C60="","",VLOOKUP(C60,'Tabela Nutricional'!A:AD,10,0)*D60)</f>
        <v/>
      </c>
      <c r="N60" s="237" t="str">
        <f>IF(C60="","",VLOOKUP(C60,'Tabela Nutricional'!A:AD,11,0)*D60)</f>
        <v/>
      </c>
      <c r="O60" s="234" t="str">
        <f>IF(C60="","",VLOOKUP(C60,'Tabela Nutricional'!A:AD,12,0)*D60)</f>
        <v/>
      </c>
      <c r="P60" s="237" t="str">
        <f>IF(C60="","",VLOOKUP(C60,'Tabela Nutricional'!A:AD,13,0)*D60)</f>
        <v/>
      </c>
      <c r="Q60" s="234" t="str">
        <f>IF(C60="","",VLOOKUP(C60,'Tabela Nutricional'!A:AD,14,0)*D60)</f>
        <v/>
      </c>
      <c r="R60" s="237" t="str">
        <f>IF(C60="","",VLOOKUP(C60,'Tabela Nutricional'!A:AD,15,0)*D60)</f>
        <v/>
      </c>
      <c r="S60" s="234" t="str">
        <f>IF(C60="","",VLOOKUP(C60,'Tabela Nutricional'!A:AD,16,0)*D60)</f>
        <v/>
      </c>
      <c r="T60" s="237" t="str">
        <f>IF(C60="","",VLOOKUP(C60,'Tabela Nutricional'!A:AD,17,0)*D60)</f>
        <v/>
      </c>
      <c r="U60" s="234" t="str">
        <f>IF(C60="","",VLOOKUP(C60,'Tabela Nutricional'!A:AD,18,0)*D60)</f>
        <v/>
      </c>
      <c r="V60" s="237" t="str">
        <f>IF(C60="","",VLOOKUP(C60,'Tabela Nutricional'!A:AD,21,0)*D60)</f>
        <v/>
      </c>
      <c r="W60" s="234" t="str">
        <f>IF(C60="","",VLOOKUP(C60,'Tabela Nutricional'!A:AD,22,0)*D60)</f>
        <v/>
      </c>
      <c r="X60" s="237" t="str">
        <f>IF(C60="","",VLOOKUP(C60,'Tabela Nutricional'!A:AD,23,0)*D60)</f>
        <v/>
      </c>
      <c r="Y60" s="234" t="str">
        <f>IF(C60="","",VLOOKUP(C60,'Tabela Nutricional'!A:AD,24,0)*D60)</f>
        <v/>
      </c>
      <c r="Z60" s="237" t="str">
        <f>IF(C60="","",VLOOKUP(C60,'Tabela Nutricional'!A:AD,25,0)*D60)</f>
        <v/>
      </c>
      <c r="AA60" s="234" t="str">
        <f>IF(C60="","",VLOOKUP(C60,'Tabela Nutricional'!A:AD,26,0)*D60)</f>
        <v/>
      </c>
      <c r="AB60" s="237" t="str">
        <f>IF(C60="","",VLOOKUP(C60,'Tabela Nutricional'!A:AD,27,0)*D60)</f>
        <v/>
      </c>
      <c r="AC60" s="234" t="str">
        <f>IF(C60="","",VLOOKUP(C60,'Tabela Nutricional'!A:AD,28,0)*D60)</f>
        <v/>
      </c>
      <c r="AD60" s="237" t="str">
        <f>IF(C60="","",VLOOKUP(C60,'Tabela Nutricional'!A:AD,29,0)*D60)</f>
        <v/>
      </c>
      <c r="AE60" s="234" t="str">
        <f>IF(C60="","",VLOOKUP(C60,'Tabela Nutricional'!A:AD,30,0)*D60)</f>
        <v/>
      </c>
      <c r="AF60" s="214"/>
      <c r="AG60" s="190"/>
      <c r="AH60" s="190"/>
      <c r="AI60" s="190"/>
      <c r="AJ60" s="190"/>
      <c r="AK60" s="190"/>
      <c r="AL60" s="190"/>
      <c r="AM60" s="190"/>
      <c r="AN60" s="190"/>
      <c r="AO60" s="190"/>
      <c r="AP60" s="89"/>
      <c r="AQ60" s="99"/>
      <c r="AR60" s="89"/>
      <c r="AS60" s="89"/>
      <c r="AT60" s="89"/>
      <c r="AU60" s="89"/>
      <c r="AV60" s="89"/>
      <c r="AW60" s="89"/>
      <c r="AX60" s="89"/>
    </row>
    <row r="61" spans="1:50" ht="12.75" customHeight="1">
      <c r="A61" s="90"/>
      <c r="B61" s="214"/>
      <c r="C61" s="375"/>
      <c r="D61" s="236"/>
      <c r="E61" s="231" t="str">
        <f t="shared" si="40"/>
        <v/>
      </c>
      <c r="F61" s="238" t="str">
        <f t="shared" si="41"/>
        <v/>
      </c>
      <c r="G61" s="233" t="str">
        <f t="shared" si="42"/>
        <v/>
      </c>
      <c r="H61" s="238" t="str">
        <f t="shared" si="43"/>
        <v/>
      </c>
      <c r="I61" s="233" t="str">
        <f t="shared" si="44"/>
        <v/>
      </c>
      <c r="J61" s="238" t="str">
        <f t="shared" si="45"/>
        <v/>
      </c>
      <c r="K61" s="233" t="str">
        <f t="shared" si="46"/>
        <v/>
      </c>
      <c r="L61" s="237" t="str">
        <f t="shared" si="47"/>
        <v/>
      </c>
      <c r="M61" s="234" t="str">
        <f>IF(C61="","",VLOOKUP(C61,'Tabela Nutricional'!A:AD,10,0)*D61)</f>
        <v/>
      </c>
      <c r="N61" s="237" t="str">
        <f>IF(C61="","",VLOOKUP(C61,'Tabela Nutricional'!A:AD,11,0)*D61)</f>
        <v/>
      </c>
      <c r="O61" s="234" t="str">
        <f>IF(C61="","",VLOOKUP(C61,'Tabela Nutricional'!A:AD,12,0)*D61)</f>
        <v/>
      </c>
      <c r="P61" s="237" t="str">
        <f>IF(C61="","",VLOOKUP(C61,'Tabela Nutricional'!A:AD,13,0)*D61)</f>
        <v/>
      </c>
      <c r="Q61" s="234" t="str">
        <f>IF(C61="","",VLOOKUP(C61,'Tabela Nutricional'!A:AD,14,0)*D61)</f>
        <v/>
      </c>
      <c r="R61" s="237" t="str">
        <f>IF(C61="","",VLOOKUP(C61,'Tabela Nutricional'!A:AD,15,0)*D61)</f>
        <v/>
      </c>
      <c r="S61" s="234" t="str">
        <f>IF(C61="","",VLOOKUP(C61,'Tabela Nutricional'!A:AD,16,0)*D61)</f>
        <v/>
      </c>
      <c r="T61" s="237" t="str">
        <f>IF(C61="","",VLOOKUP(C61,'Tabela Nutricional'!A:AD,17,0)*D61)</f>
        <v/>
      </c>
      <c r="U61" s="234" t="str">
        <f>IF(C61="","",VLOOKUP(C61,'Tabela Nutricional'!A:AD,18,0)*D61)</f>
        <v/>
      </c>
      <c r="V61" s="237" t="str">
        <f>IF(C61="","",VLOOKUP(C61,'Tabela Nutricional'!A:AD,21,0)*D61)</f>
        <v/>
      </c>
      <c r="W61" s="234" t="str">
        <f>IF(C61="","",VLOOKUP(C61,'Tabela Nutricional'!A:AD,22,0)*D61)</f>
        <v/>
      </c>
      <c r="X61" s="237" t="str">
        <f>IF(C61="","",VLOOKUP(C61,'Tabela Nutricional'!A:AD,23,0)*D61)</f>
        <v/>
      </c>
      <c r="Y61" s="234" t="str">
        <f>IF(C61="","",VLOOKUP(C61,'Tabela Nutricional'!A:AD,24,0)*D61)</f>
        <v/>
      </c>
      <c r="Z61" s="237" t="str">
        <f>IF(C61="","",VLOOKUP(C61,'Tabela Nutricional'!A:AD,25,0)*D61)</f>
        <v/>
      </c>
      <c r="AA61" s="234" t="str">
        <f>IF(C61="","",VLOOKUP(C61,'Tabela Nutricional'!A:AD,26,0)*D61)</f>
        <v/>
      </c>
      <c r="AB61" s="237" t="str">
        <f>IF(C61="","",VLOOKUP(C61,'Tabela Nutricional'!A:AD,27,0)*D61)</f>
        <v/>
      </c>
      <c r="AC61" s="234" t="str">
        <f>IF(C61="","",VLOOKUP(C61,'Tabela Nutricional'!A:AD,28,0)*D61)</f>
        <v/>
      </c>
      <c r="AD61" s="237" t="str">
        <f>IF(C61="","",VLOOKUP(C61,'Tabela Nutricional'!A:AD,29,0)*D61)</f>
        <v/>
      </c>
      <c r="AE61" s="234" t="str">
        <f>IF(C61="","",VLOOKUP(C61,'Tabela Nutricional'!A:AD,30,0)*D61)</f>
        <v/>
      </c>
      <c r="AF61" s="214"/>
      <c r="AG61" s="190"/>
      <c r="AH61" s="190"/>
      <c r="AI61" s="190"/>
      <c r="AJ61" s="190"/>
      <c r="AK61" s="190"/>
      <c r="AL61" s="190"/>
      <c r="AM61" s="190"/>
      <c r="AN61" s="190"/>
      <c r="AO61" s="190"/>
      <c r="AP61" s="89"/>
      <c r="AQ61" s="99"/>
      <c r="AR61" s="89"/>
      <c r="AS61" s="89"/>
      <c r="AT61" s="89"/>
      <c r="AU61" s="89"/>
      <c r="AV61" s="89"/>
      <c r="AW61" s="89"/>
      <c r="AX61" s="89"/>
    </row>
    <row r="62" spans="1:50" ht="12.75" customHeight="1">
      <c r="A62" s="90"/>
      <c r="B62" s="214"/>
      <c r="C62" s="376" t="s">
        <v>27</v>
      </c>
      <c r="D62" s="216"/>
      <c r="E62" s="217" t="s">
        <v>29</v>
      </c>
      <c r="F62" s="218">
        <f t="shared" ref="F62:AE62" si="48">SUM(F52:F61)</f>
        <v>0</v>
      </c>
      <c r="G62" s="219">
        <f t="shared" si="48"/>
        <v>0</v>
      </c>
      <c r="H62" s="220">
        <f t="shared" si="48"/>
        <v>0</v>
      </c>
      <c r="I62" s="221">
        <f t="shared" si="48"/>
        <v>0</v>
      </c>
      <c r="J62" s="222">
        <f t="shared" si="48"/>
        <v>0</v>
      </c>
      <c r="K62" s="223">
        <f t="shared" si="48"/>
        <v>0</v>
      </c>
      <c r="L62" s="224">
        <f t="shared" si="48"/>
        <v>0</v>
      </c>
      <c r="M62" s="225">
        <f t="shared" si="48"/>
        <v>0</v>
      </c>
      <c r="N62" s="225">
        <f t="shared" si="48"/>
        <v>0</v>
      </c>
      <c r="O62" s="225">
        <f t="shared" si="48"/>
        <v>0</v>
      </c>
      <c r="P62" s="225">
        <f t="shared" si="48"/>
        <v>0</v>
      </c>
      <c r="Q62" s="225">
        <f t="shared" si="48"/>
        <v>0</v>
      </c>
      <c r="R62" s="225">
        <f t="shared" si="48"/>
        <v>0</v>
      </c>
      <c r="S62" s="225">
        <f t="shared" si="48"/>
        <v>0</v>
      </c>
      <c r="T62" s="225">
        <f t="shared" si="48"/>
        <v>0</v>
      </c>
      <c r="U62" s="225">
        <f t="shared" si="48"/>
        <v>0</v>
      </c>
      <c r="V62" s="225">
        <f t="shared" si="48"/>
        <v>0</v>
      </c>
      <c r="W62" s="225">
        <f t="shared" si="48"/>
        <v>0</v>
      </c>
      <c r="X62" s="225">
        <f t="shared" si="48"/>
        <v>0</v>
      </c>
      <c r="Y62" s="225">
        <f t="shared" si="48"/>
        <v>0</v>
      </c>
      <c r="Z62" s="225">
        <f t="shared" si="48"/>
        <v>0</v>
      </c>
      <c r="AA62" s="225">
        <f t="shared" si="48"/>
        <v>0</v>
      </c>
      <c r="AB62" s="225">
        <f t="shared" si="48"/>
        <v>0</v>
      </c>
      <c r="AC62" s="225">
        <f t="shared" si="48"/>
        <v>0</v>
      </c>
      <c r="AD62" s="225">
        <f t="shared" si="48"/>
        <v>0</v>
      </c>
      <c r="AE62" s="225">
        <f t="shared" si="48"/>
        <v>0</v>
      </c>
      <c r="AF62" s="214"/>
      <c r="AG62" s="190"/>
      <c r="AH62" s="190"/>
      <c r="AI62" s="190"/>
      <c r="AJ62" s="190"/>
      <c r="AK62" s="190"/>
      <c r="AL62" s="190"/>
      <c r="AM62" s="190"/>
      <c r="AN62" s="190"/>
      <c r="AO62" s="190"/>
      <c r="AP62" s="89"/>
      <c r="AQ62" s="99"/>
      <c r="AR62" s="89"/>
      <c r="AS62" s="89"/>
      <c r="AT62" s="89"/>
      <c r="AU62" s="89"/>
      <c r="AV62" s="89"/>
      <c r="AW62" s="89"/>
      <c r="AX62" s="89"/>
    </row>
    <row r="63" spans="1:50" ht="12.75" customHeight="1">
      <c r="A63" s="90"/>
      <c r="B63" s="214"/>
      <c r="C63" s="377">
        <f>SUM(F63:K63)</f>
        <v>0</v>
      </c>
      <c r="D63" s="216"/>
      <c r="E63" s="217" t="s">
        <v>30</v>
      </c>
      <c r="F63" s="218">
        <f t="shared" ref="F63:H63" si="49">F62*4</f>
        <v>0</v>
      </c>
      <c r="G63" s="219">
        <f t="shared" si="49"/>
        <v>0</v>
      </c>
      <c r="H63" s="220">
        <f t="shared" si="49"/>
        <v>0</v>
      </c>
      <c r="I63" s="221">
        <f t="shared" ref="I63:K63" si="50">I62*9</f>
        <v>0</v>
      </c>
      <c r="J63" s="222">
        <f t="shared" si="50"/>
        <v>0</v>
      </c>
      <c r="K63" s="223">
        <f t="shared" si="50"/>
        <v>0</v>
      </c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14"/>
      <c r="AG63" s="190"/>
      <c r="AH63" s="190"/>
      <c r="AI63" s="190"/>
      <c r="AJ63" s="190"/>
      <c r="AK63" s="190"/>
      <c r="AL63" s="190"/>
      <c r="AM63" s="190"/>
      <c r="AN63" s="190"/>
      <c r="AO63" s="190"/>
      <c r="AP63" s="89"/>
      <c r="AQ63" s="99"/>
      <c r="AR63" s="89"/>
      <c r="AS63" s="89"/>
      <c r="AT63" s="89"/>
      <c r="AU63" s="89"/>
      <c r="AV63" s="89"/>
      <c r="AW63" s="89"/>
      <c r="AX63" s="89"/>
    </row>
    <row r="64" spans="1:50" ht="12.75" customHeight="1">
      <c r="A64" s="90"/>
      <c r="B64" s="214"/>
      <c r="C64" s="311" t="str">
        <f>IF(C63&gt;0,(C63-'Cálculo de Dieta'!C63),"")</f>
        <v/>
      </c>
      <c r="D64" s="318"/>
      <c r="E64" s="310" t="s">
        <v>2829</v>
      </c>
      <c r="F64" s="311" t="str">
        <f>IF(F62&gt;0,(F62-'Cálculo de Dieta'!F62),"")</f>
        <v/>
      </c>
      <c r="G64" s="311" t="str">
        <f>IF(G62&gt;0,(G62-'Cálculo de Dieta'!G62),"")</f>
        <v/>
      </c>
      <c r="H64" s="311" t="str">
        <f>IF(H62&gt;0,(H62-'Cálculo de Dieta'!H62),"")</f>
        <v/>
      </c>
      <c r="I64" s="311" t="str">
        <f>IF(I62&gt;0,(I62-'Cálculo de Dieta'!I62),"")</f>
        <v/>
      </c>
      <c r="J64" s="311" t="str">
        <f>IF(J62&gt;0,(J62-'Cálculo de Dieta'!J62),"")</f>
        <v/>
      </c>
      <c r="K64" s="311" t="str">
        <f>IF(K62&gt;0,(K62-'Cálculo de Dieta'!K62),"")</f>
        <v/>
      </c>
      <c r="L64" s="311" t="str">
        <f>IF(L62&gt;0,(L62-'Cálculo de Dieta'!L62),"")</f>
        <v/>
      </c>
      <c r="M64" s="311" t="str">
        <f>IF(M62&gt;0,(M62-'Cálculo de Dieta'!M62),"")</f>
        <v/>
      </c>
      <c r="N64" s="311" t="str">
        <f>IF(N62&gt;0,(N62-'Cálculo de Dieta'!N62),"")</f>
        <v/>
      </c>
      <c r="O64" s="311" t="str">
        <f>IF(O62&gt;0,(O62-'Cálculo de Dieta'!O62),"")</f>
        <v/>
      </c>
      <c r="P64" s="311" t="str">
        <f>IF(P62&gt;0,(P62-'Cálculo de Dieta'!P62),"")</f>
        <v/>
      </c>
      <c r="Q64" s="311" t="str">
        <f>IF(Q62&gt;0,(Q62-'Cálculo de Dieta'!Q62),"")</f>
        <v/>
      </c>
      <c r="R64" s="311" t="str">
        <f>IF(R62&gt;0,(R62-'Cálculo de Dieta'!R62),"")</f>
        <v/>
      </c>
      <c r="S64" s="311" t="str">
        <f>IF(S62&gt;0,(S62-'Cálculo de Dieta'!S62),"")</f>
        <v/>
      </c>
      <c r="T64" s="311" t="str">
        <f>IF(T62&gt;0,(T62-'Cálculo de Dieta'!T62),"")</f>
        <v/>
      </c>
      <c r="U64" s="311" t="str">
        <f>IF(U62&gt;0,(U62-'Cálculo de Dieta'!U62),"")</f>
        <v/>
      </c>
      <c r="V64" s="311" t="str">
        <f>IF(V62&gt;0,(V62-'Cálculo de Dieta'!V62),"")</f>
        <v/>
      </c>
      <c r="W64" s="311" t="str">
        <f>IF(W62&gt;0,(W62-'Cálculo de Dieta'!W62),"")</f>
        <v/>
      </c>
      <c r="X64" s="311" t="str">
        <f>IF(X62&gt;0,(X62-'Cálculo de Dieta'!X62),"")</f>
        <v/>
      </c>
      <c r="Y64" s="311" t="str">
        <f>IF(Y62&gt;0,(Y62-'Cálculo de Dieta'!Y62),"")</f>
        <v/>
      </c>
      <c r="Z64" s="311" t="str">
        <f>IF(Z62&gt;0,(Z62-'Cálculo de Dieta'!Z62),"")</f>
        <v/>
      </c>
      <c r="AA64" s="311" t="str">
        <f>IF(AA62&gt;0,(AA62-'Cálculo de Dieta'!AA62),"")</f>
        <v/>
      </c>
      <c r="AB64" s="311" t="str">
        <f>IF(AB62&gt;0,(AB62-'Cálculo de Dieta'!AB62),"")</f>
        <v/>
      </c>
      <c r="AC64" s="311" t="str">
        <f>IF(AC62&gt;0,(AC62-'Cálculo de Dieta'!AC62),"")</f>
        <v/>
      </c>
      <c r="AD64" s="311" t="str">
        <f>IF(AD62&gt;0,(AD62-'Cálculo de Dieta'!AD62),"")</f>
        <v/>
      </c>
      <c r="AE64" s="311" t="str">
        <f>IF(AE62&gt;0,(AE62-'Cálculo de Dieta'!AE62),"")</f>
        <v/>
      </c>
      <c r="AF64" s="214"/>
      <c r="AG64" s="190"/>
      <c r="AH64" s="190"/>
      <c r="AI64" s="190"/>
      <c r="AJ64" s="190"/>
      <c r="AK64" s="190"/>
      <c r="AL64" s="190"/>
      <c r="AM64" s="190"/>
      <c r="AN64" s="190"/>
      <c r="AO64" s="190"/>
      <c r="AP64" s="89"/>
      <c r="AQ64" s="99"/>
      <c r="AR64" s="89"/>
      <c r="AS64" s="89"/>
      <c r="AT64" s="89"/>
      <c r="AU64" s="89"/>
      <c r="AV64" s="89"/>
      <c r="AW64" s="89"/>
      <c r="AX64" s="89"/>
    </row>
    <row r="65" spans="1:50" ht="12.75" customHeight="1">
      <c r="A65" s="81"/>
      <c r="B65" s="81"/>
      <c r="C65" s="372"/>
      <c r="D65" s="82"/>
      <c r="E65" s="87"/>
      <c r="F65" s="83"/>
      <c r="G65" s="84"/>
      <c r="H65" s="85"/>
      <c r="I65" s="86"/>
      <c r="J65" s="86"/>
      <c r="K65" s="86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81"/>
      <c r="AG65" s="190"/>
      <c r="AH65" s="190"/>
      <c r="AI65" s="190"/>
      <c r="AJ65" s="190"/>
      <c r="AK65" s="89"/>
      <c r="AL65" s="99"/>
      <c r="AM65" s="99"/>
      <c r="AN65" s="89"/>
      <c r="AO65" s="89"/>
      <c r="AP65" s="89"/>
      <c r="AQ65" s="99"/>
      <c r="AR65" s="89"/>
      <c r="AS65" s="89"/>
      <c r="AT65" s="89"/>
      <c r="AU65" s="89"/>
      <c r="AV65" s="89"/>
      <c r="AW65" s="89"/>
      <c r="AX65" s="89"/>
    </row>
    <row r="66" spans="1:50" ht="12.75" customHeight="1">
      <c r="A66" s="81"/>
      <c r="B66" s="200"/>
      <c r="C66" s="373"/>
      <c r="D66" s="340">
        <v>5</v>
      </c>
      <c r="E66" s="307"/>
      <c r="F66" s="303"/>
      <c r="G66" s="303"/>
      <c r="H66" s="303"/>
      <c r="I66" s="303"/>
      <c r="J66" s="303"/>
      <c r="K66" s="304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2" t="s">
        <v>2786</v>
      </c>
      <c r="W66" s="202" t="s">
        <v>2786</v>
      </c>
      <c r="X66" s="202" t="s">
        <v>2786</v>
      </c>
      <c r="Y66" s="202" t="s">
        <v>2786</v>
      </c>
      <c r="Z66" s="202" t="s">
        <v>2786</v>
      </c>
      <c r="AA66" s="202" t="s">
        <v>2786</v>
      </c>
      <c r="AB66" s="201"/>
      <c r="AC66" s="202" t="s">
        <v>2786</v>
      </c>
      <c r="AD66" s="202" t="s">
        <v>2786</v>
      </c>
      <c r="AE66" s="202" t="s">
        <v>2786</v>
      </c>
      <c r="AF66" s="200"/>
      <c r="AG66" s="81"/>
      <c r="AH66" s="108"/>
      <c r="AI66" s="108"/>
      <c r="AJ66" s="89"/>
      <c r="AK66" s="89"/>
      <c r="AL66" s="99"/>
      <c r="AM66" s="99"/>
      <c r="AN66" s="89"/>
      <c r="AO66" s="89"/>
      <c r="AP66" s="89"/>
      <c r="AQ66" s="99"/>
      <c r="AR66" s="89"/>
      <c r="AS66" s="89"/>
      <c r="AT66" s="89"/>
      <c r="AU66" s="89"/>
      <c r="AV66" s="89"/>
      <c r="AW66" s="89"/>
      <c r="AX66" s="89"/>
    </row>
    <row r="67" spans="1:50" ht="12.75" customHeight="1">
      <c r="A67" s="81"/>
      <c r="B67" s="203"/>
      <c r="C67" s="374" t="s">
        <v>5</v>
      </c>
      <c r="D67" s="204" t="s">
        <v>6</v>
      </c>
      <c r="E67" s="205" t="s">
        <v>7</v>
      </c>
      <c r="F67" s="206" t="s">
        <v>8</v>
      </c>
      <c r="G67" s="207" t="s">
        <v>9</v>
      </c>
      <c r="H67" s="208" t="s">
        <v>10</v>
      </c>
      <c r="I67" s="209" t="s">
        <v>11</v>
      </c>
      <c r="J67" s="210" t="s">
        <v>13</v>
      </c>
      <c r="K67" s="211" t="s">
        <v>12</v>
      </c>
      <c r="L67" s="212" t="s">
        <v>767</v>
      </c>
      <c r="M67" s="202" t="s">
        <v>792</v>
      </c>
      <c r="N67" s="202" t="s">
        <v>791</v>
      </c>
      <c r="O67" s="202" t="s">
        <v>2777</v>
      </c>
      <c r="P67" s="202" t="s">
        <v>2778</v>
      </c>
      <c r="Q67" s="202" t="s">
        <v>793</v>
      </c>
      <c r="R67" s="202" t="s">
        <v>794</v>
      </c>
      <c r="S67" s="202" t="s">
        <v>799</v>
      </c>
      <c r="T67" s="202" t="s">
        <v>2782</v>
      </c>
      <c r="U67" s="202" t="s">
        <v>795</v>
      </c>
      <c r="V67" s="202" t="s">
        <v>2783</v>
      </c>
      <c r="W67" s="202" t="s">
        <v>2779</v>
      </c>
      <c r="X67" s="202" t="s">
        <v>2780</v>
      </c>
      <c r="Y67" s="202" t="s">
        <v>796</v>
      </c>
      <c r="Z67" s="202" t="s">
        <v>797</v>
      </c>
      <c r="AA67" s="202" t="s">
        <v>798</v>
      </c>
      <c r="AB67" s="202" t="s">
        <v>2776</v>
      </c>
      <c r="AC67" s="202" t="s">
        <v>2784</v>
      </c>
      <c r="AD67" s="202" t="s">
        <v>2785</v>
      </c>
      <c r="AE67" s="202" t="s">
        <v>2781</v>
      </c>
      <c r="AF67" s="213"/>
      <c r="AG67" s="183"/>
      <c r="AH67" s="108"/>
      <c r="AI67" s="108"/>
      <c r="AJ67" s="89"/>
      <c r="AK67" s="89"/>
      <c r="AL67" s="99"/>
      <c r="AM67" s="99"/>
      <c r="AN67" s="89"/>
      <c r="AO67" s="89"/>
      <c r="AP67" s="89"/>
      <c r="AQ67" s="99"/>
      <c r="AR67" s="89"/>
      <c r="AS67" s="89"/>
      <c r="AT67" s="89"/>
      <c r="AU67" s="89"/>
      <c r="AV67" s="89"/>
      <c r="AW67" s="89"/>
      <c r="AX67" s="89"/>
    </row>
    <row r="68" spans="1:50" ht="12.75" customHeight="1">
      <c r="A68" s="89"/>
      <c r="B68" s="214"/>
      <c r="C68" s="232"/>
      <c r="D68" s="235"/>
      <c r="E68" s="231" t="str">
        <f t="shared" ref="E68:E77" si="51">IF(C68="","",VLOOKUP(C68,Nutr,2,0))</f>
        <v/>
      </c>
      <c r="F68" s="238" t="str">
        <f t="shared" ref="F68:F77" si="52">IF(C68="","",VLOOKUP(C68,Nutr,3,0)*D68)</f>
        <v/>
      </c>
      <c r="G68" s="233" t="str">
        <f t="shared" ref="G68:G77" si="53">IF(C68="","",VLOOKUP(C68,Nutr,4,0)*D68)</f>
        <v/>
      </c>
      <c r="H68" s="238" t="str">
        <f t="shared" ref="H68:H77" si="54">IF(C68="","",VLOOKUP(C68,Nutr,5,0)*D68)</f>
        <v/>
      </c>
      <c r="I68" s="233" t="str">
        <f t="shared" ref="I68:I77" si="55">IF(C68="","",VLOOKUP(C68,Nutr,6,0)*D68)</f>
        <v/>
      </c>
      <c r="J68" s="238" t="str">
        <f t="shared" ref="J68:J77" si="56">IF(C68="","",VLOOKUP(C68,Nutr,7,0)*D68)</f>
        <v/>
      </c>
      <c r="K68" s="233" t="str">
        <f t="shared" ref="K68:K77" si="57">IF(C68="","",VLOOKUP(C68,Nutr,8,0)*D68)</f>
        <v/>
      </c>
      <c r="L68" s="237" t="str">
        <f>IF(C68="","",VLOOKUP(C68,Nutr,9,0)*D68)</f>
        <v/>
      </c>
      <c r="M68" s="234" t="str">
        <f>IF(C68="","",VLOOKUP(C68,'Tabela Nutricional'!A:AD,10,0)*D68)</f>
        <v/>
      </c>
      <c r="N68" s="237" t="str">
        <f>IF(C68="","",VLOOKUP(C68,'Tabela Nutricional'!A:AD,11,0)*D68)</f>
        <v/>
      </c>
      <c r="O68" s="234" t="str">
        <f>IF(C68="","",VLOOKUP(C68,'Tabela Nutricional'!A:AD,12,0)*D68)</f>
        <v/>
      </c>
      <c r="P68" s="237" t="str">
        <f>IF(C68="","",VLOOKUP(C68,'Tabela Nutricional'!A:AD,13,0)*D68)</f>
        <v/>
      </c>
      <c r="Q68" s="234" t="str">
        <f>IF(C68="","",VLOOKUP(C68,'Tabela Nutricional'!A:AD,14,0)*D68)</f>
        <v/>
      </c>
      <c r="R68" s="237" t="str">
        <f>IF(C68="","",VLOOKUP(C68,'Tabela Nutricional'!A:AD,15,0)*D68)</f>
        <v/>
      </c>
      <c r="S68" s="234" t="str">
        <f>IF(C68="","",VLOOKUP(C68,'Tabela Nutricional'!A:AD,16,0)*D68)</f>
        <v/>
      </c>
      <c r="T68" s="237" t="str">
        <f>IF(C68="","",VLOOKUP(C68,'Tabela Nutricional'!A:AD,17,0)*D68)</f>
        <v/>
      </c>
      <c r="U68" s="234" t="str">
        <f>IF(C68="","",VLOOKUP(C68,'Tabela Nutricional'!A:AD,18,0)*D68)</f>
        <v/>
      </c>
      <c r="V68" s="237" t="str">
        <f>IF(C68="","",VLOOKUP(C68,'Tabela Nutricional'!A:AD,21,0)*D68)</f>
        <v/>
      </c>
      <c r="W68" s="234" t="str">
        <f>IF(C68="","",VLOOKUP(C68,'Tabela Nutricional'!A:AD,22,0)*D68)</f>
        <v/>
      </c>
      <c r="X68" s="237" t="str">
        <f>IF(C68="","",VLOOKUP(C68,'Tabela Nutricional'!A:AD,23,0)*D68)</f>
        <v/>
      </c>
      <c r="Y68" s="234" t="str">
        <f>IF(C68="","",VLOOKUP(C68,'Tabela Nutricional'!A:AD,24,0)*D68)</f>
        <v/>
      </c>
      <c r="Z68" s="237" t="str">
        <f>IF(C68="","",VLOOKUP(C68,'Tabela Nutricional'!A:AD,25,0)*D68)</f>
        <v/>
      </c>
      <c r="AA68" s="234" t="str">
        <f>IF(C68="","",VLOOKUP(C68,'Tabela Nutricional'!A:AD,26,0)*D68)</f>
        <v/>
      </c>
      <c r="AB68" s="237" t="str">
        <f>IF(C68="","",VLOOKUP(C68,'Tabela Nutricional'!A:AD,27,0)*D68)</f>
        <v/>
      </c>
      <c r="AC68" s="234" t="str">
        <f>IF(C68="","",VLOOKUP(C68,'Tabela Nutricional'!A:AD,28,0)*D68)</f>
        <v/>
      </c>
      <c r="AD68" s="237" t="str">
        <f>IF(C68="","",VLOOKUP(C68,'Tabela Nutricional'!A:AD,29,0)*D68)</f>
        <v/>
      </c>
      <c r="AE68" s="234" t="str">
        <f>IF(C68="","",VLOOKUP(C68,'Tabela Nutricional'!A:AD,30,0)*D68)</f>
        <v/>
      </c>
      <c r="AF68" s="214"/>
      <c r="AG68" s="90"/>
      <c r="AH68" s="108"/>
      <c r="AI68" s="108"/>
      <c r="AJ68" s="89"/>
      <c r="AK68" s="89"/>
      <c r="AL68" s="99"/>
      <c r="AM68" s="99"/>
      <c r="AN68" s="89"/>
      <c r="AO68" s="89"/>
      <c r="AP68" s="89"/>
      <c r="AQ68" s="99"/>
      <c r="AR68" s="89"/>
      <c r="AS68" s="89"/>
      <c r="AT68" s="89"/>
      <c r="AU68" s="89"/>
      <c r="AV68" s="89"/>
      <c r="AW68" s="89"/>
      <c r="AX68" s="89"/>
    </row>
    <row r="69" spans="1:50" ht="12.75" customHeight="1">
      <c r="A69" s="89"/>
      <c r="B69" s="214"/>
      <c r="C69" s="232"/>
      <c r="D69" s="235"/>
      <c r="E69" s="231" t="str">
        <f t="shared" si="51"/>
        <v/>
      </c>
      <c r="F69" s="238" t="str">
        <f t="shared" si="52"/>
        <v/>
      </c>
      <c r="G69" s="233" t="str">
        <f t="shared" si="53"/>
        <v/>
      </c>
      <c r="H69" s="238" t="str">
        <f t="shared" si="54"/>
        <v/>
      </c>
      <c r="I69" s="233" t="str">
        <f t="shared" si="55"/>
        <v/>
      </c>
      <c r="J69" s="238" t="str">
        <f t="shared" si="56"/>
        <v/>
      </c>
      <c r="K69" s="233" t="str">
        <f t="shared" si="57"/>
        <v/>
      </c>
      <c r="L69" s="237" t="str">
        <f t="shared" ref="L69:L77" si="58">IF(C69="","",VLOOKUP(C69,Nutr,9,0)*D69)</f>
        <v/>
      </c>
      <c r="M69" s="234" t="str">
        <f>IF(C69="","",VLOOKUP(C69,'Tabela Nutricional'!A:AD,10,0)*D69)</f>
        <v/>
      </c>
      <c r="N69" s="237" t="str">
        <f>IF(C69="","",VLOOKUP(C69,'Tabela Nutricional'!A:AD,11,0)*D69)</f>
        <v/>
      </c>
      <c r="O69" s="234" t="str">
        <f>IF(C69="","",VLOOKUP(C69,'Tabela Nutricional'!A:AD,12,0)*D69)</f>
        <v/>
      </c>
      <c r="P69" s="237" t="str">
        <f>IF(C69="","",VLOOKUP(C69,'Tabela Nutricional'!A:AD,13,0)*D69)</f>
        <v/>
      </c>
      <c r="Q69" s="234" t="str">
        <f>IF(C69="","",VLOOKUP(C69,'Tabela Nutricional'!A:AD,14,0)*D69)</f>
        <v/>
      </c>
      <c r="R69" s="237" t="str">
        <f>IF(C69="","",VLOOKUP(C69,'Tabela Nutricional'!A:AD,15,0)*D69)</f>
        <v/>
      </c>
      <c r="S69" s="234" t="str">
        <f>IF(C69="","",VLOOKUP(C69,'Tabela Nutricional'!A:AD,16,0)*D69)</f>
        <v/>
      </c>
      <c r="T69" s="237" t="str">
        <f>IF(C69="","",VLOOKUP(C69,'Tabela Nutricional'!A:AD,17,0)*D69)</f>
        <v/>
      </c>
      <c r="U69" s="234" t="str">
        <f>IF(C69="","",VLOOKUP(C69,'Tabela Nutricional'!A:AD,18,0)*D69)</f>
        <v/>
      </c>
      <c r="V69" s="237" t="str">
        <f>IF(C69="","",VLOOKUP(C69,'Tabela Nutricional'!A:AD,21,0)*D69)</f>
        <v/>
      </c>
      <c r="W69" s="234" t="str">
        <f>IF(C69="","",VLOOKUP(C69,'Tabela Nutricional'!A:AD,22,0)*D69)</f>
        <v/>
      </c>
      <c r="X69" s="237" t="str">
        <f>IF(C69="","",VLOOKUP(C69,'Tabela Nutricional'!A:AD,23,0)*D69)</f>
        <v/>
      </c>
      <c r="Y69" s="234" t="str">
        <f>IF(C69="","",VLOOKUP(C69,'Tabela Nutricional'!A:AD,24,0)*D69)</f>
        <v/>
      </c>
      <c r="Z69" s="237" t="str">
        <f>IF(C69="","",VLOOKUP(C69,'Tabela Nutricional'!A:AD,25,0)*D69)</f>
        <v/>
      </c>
      <c r="AA69" s="234" t="str">
        <f>IF(C69="","",VLOOKUP(C69,'Tabela Nutricional'!A:AD,26,0)*D69)</f>
        <v/>
      </c>
      <c r="AB69" s="237" t="str">
        <f>IF(C69="","",VLOOKUP(C69,'Tabela Nutricional'!A:AD,27,0)*D69)</f>
        <v/>
      </c>
      <c r="AC69" s="234" t="str">
        <f>IF(C69="","",VLOOKUP(C69,'Tabela Nutricional'!A:AD,28,0)*D69)</f>
        <v/>
      </c>
      <c r="AD69" s="237" t="str">
        <f>IF(C69="","",VLOOKUP(C69,'Tabela Nutricional'!A:AD,29,0)*D69)</f>
        <v/>
      </c>
      <c r="AE69" s="234" t="str">
        <f>IF(C69="","",VLOOKUP(C69,'Tabela Nutricional'!A:AD,30,0)*D69)</f>
        <v/>
      </c>
      <c r="AF69" s="214"/>
      <c r="AG69" s="90"/>
      <c r="AH69" s="108"/>
      <c r="AI69" s="108"/>
      <c r="AJ69" s="89"/>
      <c r="AK69" s="89"/>
      <c r="AL69" s="99"/>
      <c r="AM69" s="99"/>
      <c r="AN69" s="89"/>
      <c r="AO69" s="89"/>
      <c r="AP69" s="89"/>
      <c r="AQ69" s="99"/>
      <c r="AR69" s="89"/>
      <c r="AS69" s="89"/>
      <c r="AT69" s="89"/>
      <c r="AU69" s="89"/>
      <c r="AV69" s="89"/>
      <c r="AW69" s="89"/>
      <c r="AX69" s="89"/>
    </row>
    <row r="70" spans="1:50" ht="12.75" customHeight="1">
      <c r="A70" s="89"/>
      <c r="B70" s="214"/>
      <c r="C70" s="356"/>
      <c r="D70" s="236"/>
      <c r="E70" s="231" t="str">
        <f t="shared" si="51"/>
        <v/>
      </c>
      <c r="F70" s="238" t="str">
        <f t="shared" si="52"/>
        <v/>
      </c>
      <c r="G70" s="233" t="str">
        <f t="shared" si="53"/>
        <v/>
      </c>
      <c r="H70" s="238" t="str">
        <f t="shared" si="54"/>
        <v/>
      </c>
      <c r="I70" s="233" t="str">
        <f t="shared" si="55"/>
        <v/>
      </c>
      <c r="J70" s="238" t="str">
        <f t="shared" si="56"/>
        <v/>
      </c>
      <c r="K70" s="233" t="str">
        <f t="shared" si="57"/>
        <v/>
      </c>
      <c r="L70" s="237" t="str">
        <f t="shared" si="58"/>
        <v/>
      </c>
      <c r="M70" s="234" t="str">
        <f>IF(C70="","",VLOOKUP(C70,'Tabela Nutricional'!A:AD,10,0)*D70)</f>
        <v/>
      </c>
      <c r="N70" s="237" t="str">
        <f>IF(C70="","",VLOOKUP(C70,'Tabela Nutricional'!A:AD,11,0)*D70)</f>
        <v/>
      </c>
      <c r="O70" s="234" t="str">
        <f>IF(C70="","",VLOOKUP(C70,'Tabela Nutricional'!A:AD,12,0)*D70)</f>
        <v/>
      </c>
      <c r="P70" s="237" t="str">
        <f>IF(C70="","",VLOOKUP(C70,'Tabela Nutricional'!A:AD,13,0)*D70)</f>
        <v/>
      </c>
      <c r="Q70" s="234" t="str">
        <f>IF(C70="","",VLOOKUP(C70,'Tabela Nutricional'!A:AD,14,0)*D70)</f>
        <v/>
      </c>
      <c r="R70" s="237" t="str">
        <f>IF(C70="","",VLOOKUP(C70,'Tabela Nutricional'!A:AD,15,0)*D70)</f>
        <v/>
      </c>
      <c r="S70" s="234" t="str">
        <f>IF(C70="","",VLOOKUP(C70,'Tabela Nutricional'!A:AD,16,0)*D70)</f>
        <v/>
      </c>
      <c r="T70" s="237" t="str">
        <f>IF(C70="","",VLOOKUP(C70,'Tabela Nutricional'!A:AD,17,0)*D70)</f>
        <v/>
      </c>
      <c r="U70" s="234" t="str">
        <f>IF(C70="","",VLOOKUP(C70,'Tabela Nutricional'!A:AD,18,0)*D70)</f>
        <v/>
      </c>
      <c r="V70" s="237" t="str">
        <f>IF(C70="","",VLOOKUP(C70,'Tabela Nutricional'!A:AD,21,0)*D70)</f>
        <v/>
      </c>
      <c r="W70" s="234" t="str">
        <f>IF(C70="","",VLOOKUP(C70,'Tabela Nutricional'!A:AD,22,0)*D70)</f>
        <v/>
      </c>
      <c r="X70" s="237" t="str">
        <f>IF(C70="","",VLOOKUP(C70,'Tabela Nutricional'!A:AD,23,0)*D70)</f>
        <v/>
      </c>
      <c r="Y70" s="234" t="str">
        <f>IF(C70="","",VLOOKUP(C70,'Tabela Nutricional'!A:AD,24,0)*D70)</f>
        <v/>
      </c>
      <c r="Z70" s="237" t="str">
        <f>IF(C70="","",VLOOKUP(C70,'Tabela Nutricional'!A:AD,25,0)*D70)</f>
        <v/>
      </c>
      <c r="AA70" s="234" t="str">
        <f>IF(C70="","",VLOOKUP(C70,'Tabela Nutricional'!A:AD,26,0)*D70)</f>
        <v/>
      </c>
      <c r="AB70" s="237" t="str">
        <f>IF(C70="","",VLOOKUP(C70,'Tabela Nutricional'!A:AD,27,0)*D70)</f>
        <v/>
      </c>
      <c r="AC70" s="234" t="str">
        <f>IF(C70="","",VLOOKUP(C70,'Tabela Nutricional'!A:AD,28,0)*D70)</f>
        <v/>
      </c>
      <c r="AD70" s="237" t="str">
        <f>IF(C70="","",VLOOKUP(C70,'Tabela Nutricional'!A:AD,29,0)*D70)</f>
        <v/>
      </c>
      <c r="AE70" s="234" t="str">
        <f>IF(C70="","",VLOOKUP(C70,'Tabela Nutricional'!A:AD,30,0)*D70)</f>
        <v/>
      </c>
      <c r="AF70" s="214"/>
      <c r="AG70" s="94"/>
      <c r="AH70" s="108"/>
      <c r="AI70" s="108"/>
      <c r="AJ70" s="89"/>
      <c r="AK70" s="89"/>
      <c r="AL70" s="99"/>
      <c r="AM70" s="99"/>
      <c r="AN70" s="89"/>
      <c r="AO70" s="89"/>
      <c r="AP70" s="89"/>
      <c r="AQ70" s="99"/>
      <c r="AR70" s="89"/>
      <c r="AS70" s="89"/>
      <c r="AT70" s="89"/>
      <c r="AU70" s="89"/>
      <c r="AV70" s="89"/>
      <c r="AW70" s="89"/>
      <c r="AX70" s="89"/>
    </row>
    <row r="71" spans="1:50" ht="12.75" customHeight="1">
      <c r="A71" s="89"/>
      <c r="B71" s="215"/>
      <c r="C71" s="356"/>
      <c r="D71" s="236"/>
      <c r="E71" s="231" t="str">
        <f t="shared" si="51"/>
        <v/>
      </c>
      <c r="F71" s="238" t="str">
        <f t="shared" si="52"/>
        <v/>
      </c>
      <c r="G71" s="233" t="str">
        <f t="shared" si="53"/>
        <v/>
      </c>
      <c r="H71" s="238" t="str">
        <f t="shared" si="54"/>
        <v/>
      </c>
      <c r="I71" s="233" t="str">
        <f t="shared" si="55"/>
        <v/>
      </c>
      <c r="J71" s="238" t="str">
        <f t="shared" si="56"/>
        <v/>
      </c>
      <c r="K71" s="233" t="str">
        <f t="shared" si="57"/>
        <v/>
      </c>
      <c r="L71" s="237" t="str">
        <f t="shared" si="58"/>
        <v/>
      </c>
      <c r="M71" s="234" t="str">
        <f>IF(C71="","",VLOOKUP(C71,'Tabela Nutricional'!A:AD,10,0)*D71)</f>
        <v/>
      </c>
      <c r="N71" s="237" t="str">
        <f>IF(C71="","",VLOOKUP(C71,'Tabela Nutricional'!A:AD,11,0)*D71)</f>
        <v/>
      </c>
      <c r="O71" s="234" t="str">
        <f>IF(C71="","",VLOOKUP(C71,'Tabela Nutricional'!A:AD,12,0)*D71)</f>
        <v/>
      </c>
      <c r="P71" s="237" t="str">
        <f>IF(C71="","",VLOOKUP(C71,'Tabela Nutricional'!A:AD,13,0)*D71)</f>
        <v/>
      </c>
      <c r="Q71" s="234" t="str">
        <f>IF(C71="","",VLOOKUP(C71,'Tabela Nutricional'!A:AD,14,0)*D71)</f>
        <v/>
      </c>
      <c r="R71" s="237" t="str">
        <f>IF(C71="","",VLOOKUP(C71,'Tabela Nutricional'!A:AD,15,0)*D71)</f>
        <v/>
      </c>
      <c r="S71" s="234" t="str">
        <f>IF(C71="","",VLOOKUP(C71,'Tabela Nutricional'!A:AD,16,0)*D71)</f>
        <v/>
      </c>
      <c r="T71" s="237" t="str">
        <f>IF(C71="","",VLOOKUP(C71,'Tabela Nutricional'!A:AD,17,0)*D71)</f>
        <v/>
      </c>
      <c r="U71" s="234" t="str">
        <f>IF(C71="","",VLOOKUP(C71,'Tabela Nutricional'!A:AD,18,0)*D71)</f>
        <v/>
      </c>
      <c r="V71" s="237" t="str">
        <f>IF(C71="","",VLOOKUP(C71,'Tabela Nutricional'!A:AD,21,0)*D71)</f>
        <v/>
      </c>
      <c r="W71" s="234" t="str">
        <f>IF(C71="","",VLOOKUP(C71,'Tabela Nutricional'!A:AD,22,0)*D71)</f>
        <v/>
      </c>
      <c r="X71" s="237" t="str">
        <f>IF(C71="","",VLOOKUP(C71,'Tabela Nutricional'!A:AD,23,0)*D71)</f>
        <v/>
      </c>
      <c r="Y71" s="234" t="str">
        <f>IF(C71="","",VLOOKUP(C71,'Tabela Nutricional'!A:AD,24,0)*D71)</f>
        <v/>
      </c>
      <c r="Z71" s="237" t="str">
        <f>IF(C71="","",VLOOKUP(C71,'Tabela Nutricional'!A:AD,25,0)*D71)</f>
        <v/>
      </c>
      <c r="AA71" s="234" t="str">
        <f>IF(C71="","",VLOOKUP(C71,'Tabela Nutricional'!A:AD,26,0)*D71)</f>
        <v/>
      </c>
      <c r="AB71" s="237" t="str">
        <f>IF(C71="","",VLOOKUP(C71,'Tabela Nutricional'!A:AD,27,0)*D71)</f>
        <v/>
      </c>
      <c r="AC71" s="234" t="str">
        <f>IF(C71="","",VLOOKUP(C71,'Tabela Nutricional'!A:AD,28,0)*D71)</f>
        <v/>
      </c>
      <c r="AD71" s="237" t="str">
        <f>IF(C71="","",VLOOKUP(C71,'Tabela Nutricional'!A:AD,29,0)*D71)</f>
        <v/>
      </c>
      <c r="AE71" s="234" t="str">
        <f>IF(C71="","",VLOOKUP(C71,'Tabela Nutricional'!A:AD,30,0)*D71)</f>
        <v/>
      </c>
      <c r="AF71" s="215"/>
      <c r="AG71" s="94"/>
      <c r="AH71" s="108"/>
      <c r="AI71" s="108"/>
      <c r="AJ71" s="89"/>
      <c r="AK71" s="89"/>
      <c r="AL71" s="99"/>
      <c r="AM71" s="99"/>
      <c r="AN71" s="89"/>
      <c r="AO71" s="89"/>
      <c r="AP71" s="89"/>
      <c r="AQ71" s="99"/>
      <c r="AR71" s="89"/>
      <c r="AS71" s="89"/>
      <c r="AT71" s="89"/>
      <c r="AU71" s="89"/>
      <c r="AV71" s="89"/>
      <c r="AW71" s="89"/>
      <c r="AX71" s="89"/>
    </row>
    <row r="72" spans="1:50" ht="12.75" customHeight="1">
      <c r="A72" s="89"/>
      <c r="B72" s="215"/>
      <c r="C72" s="356"/>
      <c r="D72" s="236"/>
      <c r="E72" s="231" t="str">
        <f t="shared" si="51"/>
        <v/>
      </c>
      <c r="F72" s="238" t="str">
        <f t="shared" si="52"/>
        <v/>
      </c>
      <c r="G72" s="233" t="str">
        <f t="shared" si="53"/>
        <v/>
      </c>
      <c r="H72" s="238" t="str">
        <f t="shared" si="54"/>
        <v/>
      </c>
      <c r="I72" s="233" t="str">
        <f t="shared" si="55"/>
        <v/>
      </c>
      <c r="J72" s="238" t="str">
        <f t="shared" si="56"/>
        <v/>
      </c>
      <c r="K72" s="233" t="str">
        <f t="shared" si="57"/>
        <v/>
      </c>
      <c r="L72" s="237" t="str">
        <f t="shared" si="58"/>
        <v/>
      </c>
      <c r="M72" s="234" t="str">
        <f>IF(C72="","",VLOOKUP(C72,'Tabela Nutricional'!A:AD,10,0)*D72)</f>
        <v/>
      </c>
      <c r="N72" s="237" t="str">
        <f>IF(C72="","",VLOOKUP(C72,'Tabela Nutricional'!A:AD,11,0)*D72)</f>
        <v/>
      </c>
      <c r="O72" s="234" t="str">
        <f>IF(C72="","",VLOOKUP(C72,'Tabela Nutricional'!A:AD,12,0)*D72)</f>
        <v/>
      </c>
      <c r="P72" s="237" t="str">
        <f>IF(C72="","",VLOOKUP(C72,'Tabela Nutricional'!A:AD,13,0)*D72)</f>
        <v/>
      </c>
      <c r="Q72" s="234" t="str">
        <f>IF(C72="","",VLOOKUP(C72,'Tabela Nutricional'!A:AD,14,0)*D72)</f>
        <v/>
      </c>
      <c r="R72" s="237" t="str">
        <f>IF(C72="","",VLOOKUP(C72,'Tabela Nutricional'!A:AD,15,0)*D72)</f>
        <v/>
      </c>
      <c r="S72" s="234" t="str">
        <f>IF(C72="","",VLOOKUP(C72,'Tabela Nutricional'!A:AD,16,0)*D72)</f>
        <v/>
      </c>
      <c r="T72" s="237" t="str">
        <f>IF(C72="","",VLOOKUP(C72,'Tabela Nutricional'!A:AD,17,0)*D72)</f>
        <v/>
      </c>
      <c r="U72" s="234" t="str">
        <f>IF(C72="","",VLOOKUP(C72,'Tabela Nutricional'!A:AD,18,0)*D72)</f>
        <v/>
      </c>
      <c r="V72" s="237" t="str">
        <f>IF(C72="","",VLOOKUP(C72,'Tabela Nutricional'!A:AD,21,0)*D72)</f>
        <v/>
      </c>
      <c r="W72" s="234" t="str">
        <f>IF(C72="","",VLOOKUP(C72,'Tabela Nutricional'!A:AD,22,0)*D72)</f>
        <v/>
      </c>
      <c r="X72" s="237" t="str">
        <f>IF(C72="","",VLOOKUP(C72,'Tabela Nutricional'!A:AD,23,0)*D72)</f>
        <v/>
      </c>
      <c r="Y72" s="234" t="str">
        <f>IF(C72="","",VLOOKUP(C72,'Tabela Nutricional'!A:AD,24,0)*D72)</f>
        <v/>
      </c>
      <c r="Z72" s="237" t="str">
        <f>IF(C72="","",VLOOKUP(C72,'Tabela Nutricional'!A:AD,25,0)*D72)</f>
        <v/>
      </c>
      <c r="AA72" s="234" t="str">
        <f>IF(C72="","",VLOOKUP(C72,'Tabela Nutricional'!A:AD,26,0)*D72)</f>
        <v/>
      </c>
      <c r="AB72" s="237" t="str">
        <f>IF(C72="","",VLOOKUP(C72,'Tabela Nutricional'!A:AD,27,0)*D72)</f>
        <v/>
      </c>
      <c r="AC72" s="234" t="str">
        <f>IF(C72="","",VLOOKUP(C72,'Tabela Nutricional'!A:AD,28,0)*D72)</f>
        <v/>
      </c>
      <c r="AD72" s="237" t="str">
        <f>IF(C72="","",VLOOKUP(C72,'Tabela Nutricional'!A:AD,29,0)*D72)</f>
        <v/>
      </c>
      <c r="AE72" s="234" t="str">
        <f>IF(C72="","",VLOOKUP(C72,'Tabela Nutricional'!A:AD,30,0)*D72)</f>
        <v/>
      </c>
      <c r="AF72" s="215"/>
      <c r="AG72" s="94"/>
      <c r="AH72" s="108"/>
      <c r="AI72" s="108"/>
      <c r="AJ72" s="89"/>
      <c r="AK72" s="89"/>
      <c r="AL72" s="99"/>
      <c r="AM72" s="99"/>
      <c r="AN72" s="89"/>
      <c r="AO72" s="89"/>
      <c r="AP72" s="89"/>
      <c r="AQ72" s="99"/>
      <c r="AR72" s="89"/>
      <c r="AS72" s="89"/>
      <c r="AT72" s="89"/>
      <c r="AU72" s="89"/>
      <c r="AV72" s="89"/>
      <c r="AW72" s="89"/>
      <c r="AX72" s="89"/>
    </row>
    <row r="73" spans="1:50" ht="12.75" customHeight="1">
      <c r="A73" s="89"/>
      <c r="B73" s="215"/>
      <c r="C73" s="356"/>
      <c r="D73" s="236"/>
      <c r="E73" s="231" t="str">
        <f t="shared" si="51"/>
        <v/>
      </c>
      <c r="F73" s="238" t="str">
        <f t="shared" si="52"/>
        <v/>
      </c>
      <c r="G73" s="233" t="str">
        <f t="shared" si="53"/>
        <v/>
      </c>
      <c r="H73" s="238" t="str">
        <f t="shared" si="54"/>
        <v/>
      </c>
      <c r="I73" s="233" t="str">
        <f t="shared" si="55"/>
        <v/>
      </c>
      <c r="J73" s="238" t="str">
        <f t="shared" si="56"/>
        <v/>
      </c>
      <c r="K73" s="233" t="str">
        <f t="shared" si="57"/>
        <v/>
      </c>
      <c r="L73" s="237" t="str">
        <f t="shared" si="58"/>
        <v/>
      </c>
      <c r="M73" s="234" t="str">
        <f>IF(C73="","",VLOOKUP(C73,'Tabela Nutricional'!A:AD,10,0)*D73)</f>
        <v/>
      </c>
      <c r="N73" s="237" t="str">
        <f>IF(C73="","",VLOOKUP(C73,'Tabela Nutricional'!A:AD,11,0)*D73)</f>
        <v/>
      </c>
      <c r="O73" s="234" t="str">
        <f>IF(C73="","",VLOOKUP(C73,'Tabela Nutricional'!A:AD,12,0)*D73)</f>
        <v/>
      </c>
      <c r="P73" s="237" t="str">
        <f>IF(C73="","",VLOOKUP(C73,'Tabela Nutricional'!A:AD,13,0)*D73)</f>
        <v/>
      </c>
      <c r="Q73" s="234" t="str">
        <f>IF(C73="","",VLOOKUP(C73,'Tabela Nutricional'!A:AD,14,0)*D73)</f>
        <v/>
      </c>
      <c r="R73" s="237" t="str">
        <f>IF(C73="","",VLOOKUP(C73,'Tabela Nutricional'!A:AD,15,0)*D73)</f>
        <v/>
      </c>
      <c r="S73" s="234" t="str">
        <f>IF(C73="","",VLOOKUP(C73,'Tabela Nutricional'!A:AD,16,0)*D73)</f>
        <v/>
      </c>
      <c r="T73" s="237" t="str">
        <f>IF(C73="","",VLOOKUP(C73,'Tabela Nutricional'!A:AD,17,0)*D73)</f>
        <v/>
      </c>
      <c r="U73" s="234" t="str">
        <f>IF(C73="","",VLOOKUP(C73,'Tabela Nutricional'!A:AD,18,0)*D73)</f>
        <v/>
      </c>
      <c r="V73" s="237" t="str">
        <f>IF(C73="","",VLOOKUP(C73,'Tabela Nutricional'!A:AD,21,0)*D73)</f>
        <v/>
      </c>
      <c r="W73" s="234" t="str">
        <f>IF(C73="","",VLOOKUP(C73,'Tabela Nutricional'!A:AD,22,0)*D73)</f>
        <v/>
      </c>
      <c r="X73" s="237" t="str">
        <f>IF(C73="","",VLOOKUP(C73,'Tabela Nutricional'!A:AD,23,0)*D73)</f>
        <v/>
      </c>
      <c r="Y73" s="234" t="str">
        <f>IF(C73="","",VLOOKUP(C73,'Tabela Nutricional'!A:AD,24,0)*D73)</f>
        <v/>
      </c>
      <c r="Z73" s="237" t="str">
        <f>IF(C73="","",VLOOKUP(C73,'Tabela Nutricional'!A:AD,25,0)*D73)</f>
        <v/>
      </c>
      <c r="AA73" s="234" t="str">
        <f>IF(C73="","",VLOOKUP(C73,'Tabela Nutricional'!A:AD,26,0)*D73)</f>
        <v/>
      </c>
      <c r="AB73" s="237" t="str">
        <f>IF(C73="","",VLOOKUP(C73,'Tabela Nutricional'!A:AD,27,0)*D73)</f>
        <v/>
      </c>
      <c r="AC73" s="234" t="str">
        <f>IF(C73="","",VLOOKUP(C73,'Tabela Nutricional'!A:AD,28,0)*D73)</f>
        <v/>
      </c>
      <c r="AD73" s="237" t="str">
        <f>IF(C73="","",VLOOKUP(C73,'Tabela Nutricional'!A:AD,29,0)*D73)</f>
        <v/>
      </c>
      <c r="AE73" s="234" t="str">
        <f>IF(C73="","",VLOOKUP(C73,'Tabela Nutricional'!A:AD,30,0)*D73)</f>
        <v/>
      </c>
      <c r="AF73" s="215"/>
      <c r="AG73" s="94"/>
      <c r="AH73" s="108"/>
      <c r="AI73" s="108"/>
      <c r="AJ73" s="89"/>
      <c r="AK73" s="89"/>
      <c r="AL73" s="99"/>
      <c r="AM73" s="99"/>
      <c r="AN73" s="89"/>
      <c r="AO73" s="89"/>
      <c r="AP73" s="89"/>
      <c r="AQ73" s="99"/>
      <c r="AR73" s="89"/>
      <c r="AS73" s="89"/>
      <c r="AT73" s="89"/>
      <c r="AU73" s="89"/>
      <c r="AV73" s="89"/>
      <c r="AW73" s="89"/>
      <c r="AX73" s="89"/>
    </row>
    <row r="74" spans="1:50" ht="12.75" customHeight="1">
      <c r="A74" s="89"/>
      <c r="B74" s="214"/>
      <c r="C74" s="356"/>
      <c r="D74" s="236"/>
      <c r="E74" s="231" t="str">
        <f t="shared" si="51"/>
        <v/>
      </c>
      <c r="F74" s="238" t="str">
        <f t="shared" si="52"/>
        <v/>
      </c>
      <c r="G74" s="233" t="str">
        <f t="shared" si="53"/>
        <v/>
      </c>
      <c r="H74" s="238" t="str">
        <f t="shared" si="54"/>
        <v/>
      </c>
      <c r="I74" s="233" t="str">
        <f t="shared" si="55"/>
        <v/>
      </c>
      <c r="J74" s="238" t="str">
        <f t="shared" si="56"/>
        <v/>
      </c>
      <c r="K74" s="233" t="str">
        <f t="shared" si="57"/>
        <v/>
      </c>
      <c r="L74" s="237" t="str">
        <f t="shared" si="58"/>
        <v/>
      </c>
      <c r="M74" s="234" t="str">
        <f>IF(C74="","",VLOOKUP(C74,'Tabela Nutricional'!A:AD,10,0)*D74)</f>
        <v/>
      </c>
      <c r="N74" s="237" t="str">
        <f>IF(C74="","",VLOOKUP(C74,'Tabela Nutricional'!A:AD,11,0)*D74)</f>
        <v/>
      </c>
      <c r="O74" s="234" t="str">
        <f>IF(C74="","",VLOOKUP(C74,'Tabela Nutricional'!A:AD,12,0)*D74)</f>
        <v/>
      </c>
      <c r="P74" s="237" t="str">
        <f>IF(C74="","",VLOOKUP(C74,'Tabela Nutricional'!A:AD,13,0)*D74)</f>
        <v/>
      </c>
      <c r="Q74" s="234" t="str">
        <f>IF(C74="","",VLOOKUP(C74,'Tabela Nutricional'!A:AD,14,0)*D74)</f>
        <v/>
      </c>
      <c r="R74" s="237" t="str">
        <f>IF(C74="","",VLOOKUP(C74,'Tabela Nutricional'!A:AD,15,0)*D74)</f>
        <v/>
      </c>
      <c r="S74" s="234" t="str">
        <f>IF(C74="","",VLOOKUP(C74,'Tabela Nutricional'!A:AD,16,0)*D74)</f>
        <v/>
      </c>
      <c r="T74" s="237" t="str">
        <f>IF(C74="","",VLOOKUP(C74,'Tabela Nutricional'!A:AD,17,0)*D74)</f>
        <v/>
      </c>
      <c r="U74" s="234" t="str">
        <f>IF(C74="","",VLOOKUP(C74,'Tabela Nutricional'!A:AD,18,0)*D74)</f>
        <v/>
      </c>
      <c r="V74" s="237" t="str">
        <f>IF(C74="","",VLOOKUP(C74,'Tabela Nutricional'!A:AD,21,0)*D74)</f>
        <v/>
      </c>
      <c r="W74" s="234" t="str">
        <f>IF(C74="","",VLOOKUP(C74,'Tabela Nutricional'!A:AD,22,0)*D74)</f>
        <v/>
      </c>
      <c r="X74" s="237" t="str">
        <f>IF(C74="","",VLOOKUP(C74,'Tabela Nutricional'!A:AD,23,0)*D74)</f>
        <v/>
      </c>
      <c r="Y74" s="234" t="str">
        <f>IF(C74="","",VLOOKUP(C74,'Tabela Nutricional'!A:AD,24,0)*D74)</f>
        <v/>
      </c>
      <c r="Z74" s="237" t="str">
        <f>IF(C74="","",VLOOKUP(C74,'Tabela Nutricional'!A:AD,25,0)*D74)</f>
        <v/>
      </c>
      <c r="AA74" s="234" t="str">
        <f>IF(C74="","",VLOOKUP(C74,'Tabela Nutricional'!A:AD,26,0)*D74)</f>
        <v/>
      </c>
      <c r="AB74" s="237" t="str">
        <f>IF(C74="","",VLOOKUP(C74,'Tabela Nutricional'!A:AD,27,0)*D74)</f>
        <v/>
      </c>
      <c r="AC74" s="234" t="str">
        <f>IF(C74="","",VLOOKUP(C74,'Tabela Nutricional'!A:AD,28,0)*D74)</f>
        <v/>
      </c>
      <c r="AD74" s="237" t="str">
        <f>IF(C74="","",VLOOKUP(C74,'Tabela Nutricional'!A:AD,29,0)*D74)</f>
        <v/>
      </c>
      <c r="AE74" s="234" t="str">
        <f>IF(C74="","",VLOOKUP(C74,'Tabela Nutricional'!A:AD,30,0)*D74)</f>
        <v/>
      </c>
      <c r="AF74" s="214"/>
      <c r="AG74" s="94"/>
      <c r="AH74" s="108"/>
      <c r="AI74" s="108"/>
      <c r="AJ74" s="89"/>
      <c r="AK74" s="89"/>
      <c r="AL74" s="99"/>
      <c r="AM74" s="99"/>
      <c r="AN74" s="89"/>
      <c r="AO74" s="89"/>
      <c r="AP74" s="89"/>
      <c r="AQ74" s="99"/>
      <c r="AR74" s="89"/>
      <c r="AS74" s="89"/>
      <c r="AT74" s="89"/>
      <c r="AU74" s="89"/>
      <c r="AV74" s="89"/>
      <c r="AW74" s="89"/>
      <c r="AX74" s="89"/>
    </row>
    <row r="75" spans="1:50" ht="12.75" customHeight="1">
      <c r="A75" s="89"/>
      <c r="B75" s="214"/>
      <c r="C75" s="356"/>
      <c r="D75" s="236"/>
      <c r="E75" s="231" t="str">
        <f t="shared" si="51"/>
        <v/>
      </c>
      <c r="F75" s="238" t="str">
        <f t="shared" si="52"/>
        <v/>
      </c>
      <c r="G75" s="233" t="str">
        <f t="shared" si="53"/>
        <v/>
      </c>
      <c r="H75" s="238" t="str">
        <f t="shared" si="54"/>
        <v/>
      </c>
      <c r="I75" s="233" t="str">
        <f t="shared" si="55"/>
        <v/>
      </c>
      <c r="J75" s="238" t="str">
        <f t="shared" si="56"/>
        <v/>
      </c>
      <c r="K75" s="233" t="str">
        <f t="shared" si="57"/>
        <v/>
      </c>
      <c r="L75" s="237" t="str">
        <f t="shared" si="58"/>
        <v/>
      </c>
      <c r="M75" s="234" t="str">
        <f>IF(C75="","",VLOOKUP(C75,'Tabela Nutricional'!A:AD,10,0)*D75)</f>
        <v/>
      </c>
      <c r="N75" s="237" t="str">
        <f>IF(C75="","",VLOOKUP(C75,'Tabela Nutricional'!A:AD,11,0)*D75)</f>
        <v/>
      </c>
      <c r="O75" s="234" t="str">
        <f>IF(C75="","",VLOOKUP(C75,'Tabela Nutricional'!A:AD,12,0)*D75)</f>
        <v/>
      </c>
      <c r="P75" s="237" t="str">
        <f>IF(C75="","",VLOOKUP(C75,'Tabela Nutricional'!A:AD,13,0)*D75)</f>
        <v/>
      </c>
      <c r="Q75" s="234" t="str">
        <f>IF(C75="","",VLOOKUP(C75,'Tabela Nutricional'!A:AD,14,0)*D75)</f>
        <v/>
      </c>
      <c r="R75" s="237" t="str">
        <f>IF(C75="","",VLOOKUP(C75,'Tabela Nutricional'!A:AD,15,0)*D75)</f>
        <v/>
      </c>
      <c r="S75" s="234" t="str">
        <f>IF(C75="","",VLOOKUP(C75,'Tabela Nutricional'!A:AD,16,0)*D75)</f>
        <v/>
      </c>
      <c r="T75" s="237" t="str">
        <f>IF(C75="","",VLOOKUP(C75,'Tabela Nutricional'!A:AD,17,0)*D75)</f>
        <v/>
      </c>
      <c r="U75" s="234" t="str">
        <f>IF(C75="","",VLOOKUP(C75,'Tabela Nutricional'!A:AD,18,0)*D75)</f>
        <v/>
      </c>
      <c r="V75" s="237" t="str">
        <f>IF(C75="","",VLOOKUP(C75,'Tabela Nutricional'!A:AD,21,0)*D75)</f>
        <v/>
      </c>
      <c r="W75" s="234" t="str">
        <f>IF(C75="","",VLOOKUP(C75,'Tabela Nutricional'!A:AD,22,0)*D75)</f>
        <v/>
      </c>
      <c r="X75" s="237" t="str">
        <f>IF(C75="","",VLOOKUP(C75,'Tabela Nutricional'!A:AD,23,0)*D75)</f>
        <v/>
      </c>
      <c r="Y75" s="234" t="str">
        <f>IF(C75="","",VLOOKUP(C75,'Tabela Nutricional'!A:AD,24,0)*D75)</f>
        <v/>
      </c>
      <c r="Z75" s="237" t="str">
        <f>IF(C75="","",VLOOKUP(C75,'Tabela Nutricional'!A:AD,25,0)*D75)</f>
        <v/>
      </c>
      <c r="AA75" s="234" t="str">
        <f>IF(C75="","",VLOOKUP(C75,'Tabela Nutricional'!A:AD,26,0)*D75)</f>
        <v/>
      </c>
      <c r="AB75" s="237" t="str">
        <f>IF(C75="","",VLOOKUP(C75,'Tabela Nutricional'!A:AD,27,0)*D75)</f>
        <v/>
      </c>
      <c r="AC75" s="234" t="str">
        <f>IF(C75="","",VLOOKUP(C75,'Tabela Nutricional'!A:AD,28,0)*D75)</f>
        <v/>
      </c>
      <c r="AD75" s="237" t="str">
        <f>IF(C75="","",VLOOKUP(C75,'Tabela Nutricional'!A:AD,29,0)*D75)</f>
        <v/>
      </c>
      <c r="AE75" s="234" t="str">
        <f>IF(C75="","",VLOOKUP(C75,'Tabela Nutricional'!A:AD,30,0)*D75)</f>
        <v/>
      </c>
      <c r="AF75" s="214"/>
      <c r="AG75" s="90"/>
      <c r="AH75" s="108"/>
      <c r="AI75" s="108"/>
      <c r="AJ75" s="89"/>
      <c r="AK75" s="89"/>
      <c r="AL75" s="99"/>
      <c r="AM75" s="99"/>
      <c r="AN75" s="89"/>
      <c r="AO75" s="89"/>
      <c r="AP75" s="89"/>
      <c r="AQ75" s="99"/>
      <c r="AR75" s="89"/>
      <c r="AS75" s="89"/>
      <c r="AT75" s="89"/>
      <c r="AU75" s="89"/>
      <c r="AV75" s="89"/>
      <c r="AW75" s="89"/>
      <c r="AX75" s="89"/>
    </row>
    <row r="76" spans="1:50" ht="12.75" customHeight="1">
      <c r="A76" s="90"/>
      <c r="B76" s="214"/>
      <c r="C76" s="356"/>
      <c r="D76" s="236"/>
      <c r="E76" s="231" t="str">
        <f t="shared" si="51"/>
        <v/>
      </c>
      <c r="F76" s="238" t="str">
        <f t="shared" si="52"/>
        <v/>
      </c>
      <c r="G76" s="233" t="str">
        <f t="shared" si="53"/>
        <v/>
      </c>
      <c r="H76" s="238" t="str">
        <f t="shared" si="54"/>
        <v/>
      </c>
      <c r="I76" s="233" t="str">
        <f t="shared" si="55"/>
        <v/>
      </c>
      <c r="J76" s="238" t="str">
        <f t="shared" si="56"/>
        <v/>
      </c>
      <c r="K76" s="233" t="str">
        <f t="shared" si="57"/>
        <v/>
      </c>
      <c r="L76" s="237" t="str">
        <f t="shared" si="58"/>
        <v/>
      </c>
      <c r="M76" s="234" t="str">
        <f>IF(C76="","",VLOOKUP(C76,'Tabela Nutricional'!A:AD,10,0)*D76)</f>
        <v/>
      </c>
      <c r="N76" s="237" t="str">
        <f>IF(C76="","",VLOOKUP(C76,'Tabela Nutricional'!A:AD,11,0)*D76)</f>
        <v/>
      </c>
      <c r="O76" s="234" t="str">
        <f>IF(C76="","",VLOOKUP(C76,'Tabela Nutricional'!A:AD,12,0)*D76)</f>
        <v/>
      </c>
      <c r="P76" s="237" t="str">
        <f>IF(C76="","",VLOOKUP(C76,'Tabela Nutricional'!A:AD,13,0)*D76)</f>
        <v/>
      </c>
      <c r="Q76" s="234" t="str">
        <f>IF(C76="","",VLOOKUP(C76,'Tabela Nutricional'!A:AD,14,0)*D76)</f>
        <v/>
      </c>
      <c r="R76" s="237" t="str">
        <f>IF(C76="","",VLOOKUP(C76,'Tabela Nutricional'!A:AD,15,0)*D76)</f>
        <v/>
      </c>
      <c r="S76" s="234" t="str">
        <f>IF(C76="","",VLOOKUP(C76,'Tabela Nutricional'!A:AD,16,0)*D76)</f>
        <v/>
      </c>
      <c r="T76" s="237" t="str">
        <f>IF(C76="","",VLOOKUP(C76,'Tabela Nutricional'!A:AD,17,0)*D76)</f>
        <v/>
      </c>
      <c r="U76" s="234" t="str">
        <f>IF(C76="","",VLOOKUP(C76,'Tabela Nutricional'!A:AD,18,0)*D76)</f>
        <v/>
      </c>
      <c r="V76" s="237" t="str">
        <f>IF(C76="","",VLOOKUP(C76,'Tabela Nutricional'!A:AD,21,0)*D76)</f>
        <v/>
      </c>
      <c r="W76" s="234" t="str">
        <f>IF(C76="","",VLOOKUP(C76,'Tabela Nutricional'!A:AD,22,0)*D76)</f>
        <v/>
      </c>
      <c r="X76" s="237" t="str">
        <f>IF(C76="","",VLOOKUP(C76,'Tabela Nutricional'!A:AD,23,0)*D76)</f>
        <v/>
      </c>
      <c r="Y76" s="234" t="str">
        <f>IF(C76="","",VLOOKUP(C76,'Tabela Nutricional'!A:AD,24,0)*D76)</f>
        <v/>
      </c>
      <c r="Z76" s="237" t="str">
        <f>IF(C76="","",VLOOKUP(C76,'Tabela Nutricional'!A:AD,25,0)*D76)</f>
        <v/>
      </c>
      <c r="AA76" s="234" t="str">
        <f>IF(C76="","",VLOOKUP(C76,'Tabela Nutricional'!A:AD,26,0)*D76)</f>
        <v/>
      </c>
      <c r="AB76" s="237" t="str">
        <f>IF(C76="","",VLOOKUP(C76,'Tabela Nutricional'!A:AD,27,0)*D76)</f>
        <v/>
      </c>
      <c r="AC76" s="234" t="str">
        <f>IF(C76="","",VLOOKUP(C76,'Tabela Nutricional'!A:AD,28,0)*D76)</f>
        <v/>
      </c>
      <c r="AD76" s="237" t="str">
        <f>IF(C76="","",VLOOKUP(C76,'Tabela Nutricional'!A:AD,29,0)*D76)</f>
        <v/>
      </c>
      <c r="AE76" s="234" t="str">
        <f>IF(C76="","",VLOOKUP(C76,'Tabela Nutricional'!A:AD,30,0)*D76)</f>
        <v/>
      </c>
      <c r="AF76" s="214"/>
      <c r="AG76" s="92"/>
      <c r="AH76" s="108"/>
      <c r="AI76" s="108"/>
      <c r="AJ76" s="89"/>
      <c r="AK76" s="89"/>
      <c r="AL76" s="99"/>
      <c r="AM76" s="99"/>
      <c r="AN76" s="89"/>
      <c r="AO76" s="89"/>
      <c r="AP76" s="89"/>
      <c r="AQ76" s="99"/>
      <c r="AR76" s="89"/>
      <c r="AS76" s="89"/>
      <c r="AT76" s="89"/>
      <c r="AU76" s="89"/>
      <c r="AV76" s="89"/>
      <c r="AW76" s="89"/>
      <c r="AX76" s="89"/>
    </row>
    <row r="77" spans="1:50" ht="12.75" customHeight="1">
      <c r="A77" s="90"/>
      <c r="B77" s="214"/>
      <c r="C77" s="375"/>
      <c r="D77" s="236"/>
      <c r="E77" s="231" t="str">
        <f t="shared" si="51"/>
        <v/>
      </c>
      <c r="F77" s="238" t="str">
        <f t="shared" si="52"/>
        <v/>
      </c>
      <c r="G77" s="233" t="str">
        <f t="shared" si="53"/>
        <v/>
      </c>
      <c r="H77" s="238" t="str">
        <f t="shared" si="54"/>
        <v/>
      </c>
      <c r="I77" s="233" t="str">
        <f t="shared" si="55"/>
        <v/>
      </c>
      <c r="J77" s="238" t="str">
        <f t="shared" si="56"/>
        <v/>
      </c>
      <c r="K77" s="233" t="str">
        <f t="shared" si="57"/>
        <v/>
      </c>
      <c r="L77" s="237" t="str">
        <f t="shared" si="58"/>
        <v/>
      </c>
      <c r="M77" s="234" t="str">
        <f>IF(C77="","",VLOOKUP(C77,'Tabela Nutricional'!A:AD,10,0)*D77)</f>
        <v/>
      </c>
      <c r="N77" s="237" t="str">
        <f>IF(C77="","",VLOOKUP(C77,'Tabela Nutricional'!A:AD,11,0)*D77)</f>
        <v/>
      </c>
      <c r="O77" s="234" t="str">
        <f>IF(C77="","",VLOOKUP(C77,'Tabela Nutricional'!A:AD,12,0)*D77)</f>
        <v/>
      </c>
      <c r="P77" s="237" t="str">
        <f>IF(C77="","",VLOOKUP(C77,'Tabela Nutricional'!A:AD,13,0)*D77)</f>
        <v/>
      </c>
      <c r="Q77" s="234" t="str">
        <f>IF(C77="","",VLOOKUP(C77,'Tabela Nutricional'!A:AD,14,0)*D77)</f>
        <v/>
      </c>
      <c r="R77" s="237" t="str">
        <f>IF(C77="","",VLOOKUP(C77,'Tabela Nutricional'!A:AD,15,0)*D77)</f>
        <v/>
      </c>
      <c r="S77" s="234" t="str">
        <f>IF(C77="","",VLOOKUP(C77,'Tabela Nutricional'!A:AD,16,0)*D77)</f>
        <v/>
      </c>
      <c r="T77" s="237" t="str">
        <f>IF(C77="","",VLOOKUP(C77,'Tabela Nutricional'!A:AD,17,0)*D77)</f>
        <v/>
      </c>
      <c r="U77" s="234" t="str">
        <f>IF(C77="","",VLOOKUP(C77,'Tabela Nutricional'!A:AD,18,0)*D77)</f>
        <v/>
      </c>
      <c r="V77" s="237" t="str">
        <f>IF(C77="","",VLOOKUP(C77,'Tabela Nutricional'!A:AD,21,0)*D77)</f>
        <v/>
      </c>
      <c r="W77" s="234" t="str">
        <f>IF(C77="","",VLOOKUP(C77,'Tabela Nutricional'!A:AD,22,0)*D77)</f>
        <v/>
      </c>
      <c r="X77" s="237" t="str">
        <f>IF(C77="","",VLOOKUP(C77,'Tabela Nutricional'!A:AD,23,0)*D77)</f>
        <v/>
      </c>
      <c r="Y77" s="234" t="str">
        <f>IF(C77="","",VLOOKUP(C77,'Tabela Nutricional'!A:AD,24,0)*D77)</f>
        <v/>
      </c>
      <c r="Z77" s="237" t="str">
        <f>IF(C77="","",VLOOKUP(C77,'Tabela Nutricional'!A:AD,25,0)*D77)</f>
        <v/>
      </c>
      <c r="AA77" s="234" t="str">
        <f>IF(C77="","",VLOOKUP(C77,'Tabela Nutricional'!A:AD,26,0)*D77)</f>
        <v/>
      </c>
      <c r="AB77" s="237" t="str">
        <f>IF(C77="","",VLOOKUP(C77,'Tabela Nutricional'!A:AD,27,0)*D77)</f>
        <v/>
      </c>
      <c r="AC77" s="234" t="str">
        <f>IF(C77="","",VLOOKUP(C77,'Tabela Nutricional'!A:AD,28,0)*D77)</f>
        <v/>
      </c>
      <c r="AD77" s="237" t="str">
        <f>IF(C77="","",VLOOKUP(C77,'Tabela Nutricional'!A:AD,29,0)*D77)</f>
        <v/>
      </c>
      <c r="AE77" s="234" t="str">
        <f>IF(C77="","",VLOOKUP(C77,'Tabela Nutricional'!A:AD,30,0)*D77)</f>
        <v/>
      </c>
      <c r="AF77" s="214"/>
      <c r="AG77" s="91"/>
      <c r="AH77" s="108"/>
      <c r="AI77" s="108"/>
      <c r="AJ77" s="89"/>
      <c r="AK77" s="89"/>
      <c r="AL77" s="99"/>
      <c r="AM77" s="99"/>
      <c r="AN77" s="89"/>
      <c r="AO77" s="89"/>
      <c r="AP77" s="89"/>
      <c r="AQ77" s="99"/>
      <c r="AR77" s="89"/>
      <c r="AS77" s="89"/>
      <c r="AT77" s="89"/>
      <c r="AU77" s="89"/>
      <c r="AV77" s="89"/>
      <c r="AW77" s="89"/>
      <c r="AX77" s="89"/>
    </row>
    <row r="78" spans="1:50" ht="12.75" customHeight="1">
      <c r="A78" s="90"/>
      <c r="B78" s="214"/>
      <c r="C78" s="376" t="s">
        <v>27</v>
      </c>
      <c r="D78" s="216"/>
      <c r="E78" s="217" t="s">
        <v>29</v>
      </c>
      <c r="F78" s="218">
        <f t="shared" ref="F78:AE78" si="59">SUM(F68:F77)</f>
        <v>0</v>
      </c>
      <c r="G78" s="219">
        <f t="shared" si="59"/>
        <v>0</v>
      </c>
      <c r="H78" s="220">
        <f t="shared" si="59"/>
        <v>0</v>
      </c>
      <c r="I78" s="221">
        <f t="shared" si="59"/>
        <v>0</v>
      </c>
      <c r="J78" s="222">
        <f t="shared" si="59"/>
        <v>0</v>
      </c>
      <c r="K78" s="223">
        <f t="shared" si="59"/>
        <v>0</v>
      </c>
      <c r="L78" s="224">
        <f t="shared" si="59"/>
        <v>0</v>
      </c>
      <c r="M78" s="225">
        <f t="shared" si="59"/>
        <v>0</v>
      </c>
      <c r="N78" s="225">
        <f t="shared" si="59"/>
        <v>0</v>
      </c>
      <c r="O78" s="225">
        <f t="shared" si="59"/>
        <v>0</v>
      </c>
      <c r="P78" s="225">
        <f t="shared" si="59"/>
        <v>0</v>
      </c>
      <c r="Q78" s="225">
        <f t="shared" si="59"/>
        <v>0</v>
      </c>
      <c r="R78" s="225">
        <f t="shared" si="59"/>
        <v>0</v>
      </c>
      <c r="S78" s="225">
        <f t="shared" si="59"/>
        <v>0</v>
      </c>
      <c r="T78" s="225">
        <f t="shared" si="59"/>
        <v>0</v>
      </c>
      <c r="U78" s="225">
        <f t="shared" si="59"/>
        <v>0</v>
      </c>
      <c r="V78" s="225">
        <f t="shared" si="59"/>
        <v>0</v>
      </c>
      <c r="W78" s="225">
        <f t="shared" si="59"/>
        <v>0</v>
      </c>
      <c r="X78" s="225">
        <f t="shared" si="59"/>
        <v>0</v>
      </c>
      <c r="Y78" s="225">
        <f t="shared" si="59"/>
        <v>0</v>
      </c>
      <c r="Z78" s="225">
        <f t="shared" si="59"/>
        <v>0</v>
      </c>
      <c r="AA78" s="225">
        <f t="shared" si="59"/>
        <v>0</v>
      </c>
      <c r="AB78" s="225">
        <f t="shared" si="59"/>
        <v>0</v>
      </c>
      <c r="AC78" s="225">
        <f t="shared" si="59"/>
        <v>0</v>
      </c>
      <c r="AD78" s="225">
        <f t="shared" si="59"/>
        <v>0</v>
      </c>
      <c r="AE78" s="225">
        <f t="shared" si="59"/>
        <v>0</v>
      </c>
      <c r="AF78" s="214"/>
      <c r="AG78" s="91"/>
      <c r="AH78" s="108"/>
      <c r="AI78" s="108"/>
      <c r="AJ78" s="89"/>
      <c r="AK78" s="89"/>
      <c r="AL78" s="99"/>
      <c r="AM78" s="99"/>
      <c r="AN78" s="89"/>
      <c r="AO78" s="89"/>
      <c r="AP78" s="89"/>
      <c r="AQ78" s="99"/>
      <c r="AR78" s="89"/>
      <c r="AS78" s="89"/>
      <c r="AT78" s="89"/>
      <c r="AU78" s="89"/>
      <c r="AV78" s="89"/>
      <c r="AW78" s="89"/>
      <c r="AX78" s="89"/>
    </row>
    <row r="79" spans="1:50" ht="12.75" customHeight="1">
      <c r="A79" s="90"/>
      <c r="B79" s="214"/>
      <c r="C79" s="377">
        <f>SUM(F79:K79)</f>
        <v>0</v>
      </c>
      <c r="D79" s="216"/>
      <c r="E79" s="217" t="s">
        <v>30</v>
      </c>
      <c r="F79" s="218">
        <f t="shared" ref="F79:H79" si="60">F78*4</f>
        <v>0</v>
      </c>
      <c r="G79" s="219">
        <f t="shared" si="60"/>
        <v>0</v>
      </c>
      <c r="H79" s="220">
        <f t="shared" si="60"/>
        <v>0</v>
      </c>
      <c r="I79" s="221">
        <f t="shared" ref="I79:K79" si="61">I78*9</f>
        <v>0</v>
      </c>
      <c r="J79" s="222">
        <f t="shared" si="61"/>
        <v>0</v>
      </c>
      <c r="K79" s="223">
        <f t="shared" si="61"/>
        <v>0</v>
      </c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14"/>
      <c r="AG79" s="91"/>
      <c r="AH79" s="108"/>
      <c r="AI79" s="108"/>
      <c r="AJ79" s="89"/>
      <c r="AK79" s="89"/>
      <c r="AL79" s="99"/>
      <c r="AM79" s="99"/>
      <c r="AN79" s="89"/>
      <c r="AO79" s="89"/>
      <c r="AP79" s="89"/>
      <c r="AQ79" s="99"/>
      <c r="AR79" s="89"/>
      <c r="AS79" s="89"/>
      <c r="AT79" s="89"/>
      <c r="AU79" s="89"/>
      <c r="AV79" s="89"/>
      <c r="AW79" s="89"/>
      <c r="AX79" s="89"/>
    </row>
    <row r="80" spans="1:50" ht="12.75" customHeight="1">
      <c r="A80" s="90"/>
      <c r="B80" s="214"/>
      <c r="C80" s="311" t="str">
        <f>IF(C79&gt;0,(C79-'Cálculo de Dieta'!C79),"")</f>
        <v/>
      </c>
      <c r="D80" s="318"/>
      <c r="E80" s="310" t="s">
        <v>2829</v>
      </c>
      <c r="F80" s="311" t="str">
        <f>IF(F78&gt;0,(F78-'Cálculo de Dieta'!F78),"")</f>
        <v/>
      </c>
      <c r="G80" s="311" t="str">
        <f>IF(G78&gt;0,(G78-'Cálculo de Dieta'!G78),"")</f>
        <v/>
      </c>
      <c r="H80" s="311" t="str">
        <f>IF(H78&gt;0,(H78-'Cálculo de Dieta'!H78),"")</f>
        <v/>
      </c>
      <c r="I80" s="311" t="str">
        <f>IF(I78&gt;0,(I78-'Cálculo de Dieta'!I78),"")</f>
        <v/>
      </c>
      <c r="J80" s="311" t="str">
        <f>IF(J78&gt;0,(J78-'Cálculo de Dieta'!J78),"")</f>
        <v/>
      </c>
      <c r="K80" s="311" t="str">
        <f>IF(K78&gt;0,(K78-'Cálculo de Dieta'!K78),"")</f>
        <v/>
      </c>
      <c r="L80" s="311" t="str">
        <f>IF(L78&gt;0,(L78-'Cálculo de Dieta'!L78),"")</f>
        <v/>
      </c>
      <c r="M80" s="311" t="str">
        <f>IF(M78&gt;0,(M78-'Cálculo de Dieta'!M78),"")</f>
        <v/>
      </c>
      <c r="N80" s="311" t="str">
        <f>IF(N78&gt;0,(N78-'Cálculo de Dieta'!N78),"")</f>
        <v/>
      </c>
      <c r="O80" s="311" t="str">
        <f>IF(O78&gt;0,(O78-'Cálculo de Dieta'!O78),"")</f>
        <v/>
      </c>
      <c r="P80" s="311" t="str">
        <f>IF(P78&gt;0,(P78-'Cálculo de Dieta'!P78),"")</f>
        <v/>
      </c>
      <c r="Q80" s="311" t="str">
        <f>IF(Q78&gt;0,(Q78-'Cálculo de Dieta'!Q78),"")</f>
        <v/>
      </c>
      <c r="R80" s="311" t="str">
        <f>IF(R78&gt;0,(R78-'Cálculo de Dieta'!R78),"")</f>
        <v/>
      </c>
      <c r="S80" s="311" t="str">
        <f>IF(S78&gt;0,(S78-'Cálculo de Dieta'!S78),"")</f>
        <v/>
      </c>
      <c r="T80" s="311" t="str">
        <f>IF(T78&gt;0,(T78-'Cálculo de Dieta'!T78),"")</f>
        <v/>
      </c>
      <c r="U80" s="311" t="str">
        <f>IF(U78&gt;0,(U78-'Cálculo de Dieta'!U78),"")</f>
        <v/>
      </c>
      <c r="V80" s="311" t="str">
        <f>IF(V78&gt;0,(V78-'Cálculo de Dieta'!V78),"")</f>
        <v/>
      </c>
      <c r="W80" s="311" t="str">
        <f>IF(W78&gt;0,(W78-'Cálculo de Dieta'!W78),"")</f>
        <v/>
      </c>
      <c r="X80" s="311" t="str">
        <f>IF(X78&gt;0,(X78-'Cálculo de Dieta'!X78),"")</f>
        <v/>
      </c>
      <c r="Y80" s="311" t="str">
        <f>IF(Y78&gt;0,(Y78-'Cálculo de Dieta'!Y78),"")</f>
        <v/>
      </c>
      <c r="Z80" s="311" t="str">
        <f>IF(Z78&gt;0,(Z78-'Cálculo de Dieta'!Z78),"")</f>
        <v/>
      </c>
      <c r="AA80" s="311" t="str">
        <f>IF(AA78&gt;0,(AA78-'Cálculo de Dieta'!AA78),"")</f>
        <v/>
      </c>
      <c r="AB80" s="311" t="str">
        <f>IF(AB78&gt;0,(AB78-'Cálculo de Dieta'!AB78),"")</f>
        <v/>
      </c>
      <c r="AC80" s="311" t="str">
        <f>IF(AC78&gt;0,(AC78-'Cálculo de Dieta'!AC78),"")</f>
        <v/>
      </c>
      <c r="AD80" s="311" t="str">
        <f>IF(AD78&gt;0,(AD78-'Cálculo de Dieta'!AD78),"")</f>
        <v/>
      </c>
      <c r="AE80" s="311" t="str">
        <f>IF(AE78&gt;0,(AE78-'Cálculo de Dieta'!AE78),"")</f>
        <v/>
      </c>
      <c r="AF80" s="214"/>
      <c r="AG80" s="91"/>
      <c r="AH80" s="108"/>
      <c r="AI80" s="108"/>
      <c r="AJ80" s="89"/>
      <c r="AK80" s="89"/>
      <c r="AL80" s="99"/>
      <c r="AM80" s="99"/>
      <c r="AN80" s="89"/>
      <c r="AO80" s="89"/>
      <c r="AP80" s="89"/>
      <c r="AQ80" s="99"/>
      <c r="AR80" s="89"/>
      <c r="AS80" s="89"/>
      <c r="AT80" s="89"/>
      <c r="AU80" s="89"/>
      <c r="AV80" s="89"/>
      <c r="AW80" s="89"/>
      <c r="AX80" s="89"/>
    </row>
    <row r="81" spans="1:50" ht="12.75" customHeight="1">
      <c r="A81" s="81"/>
      <c r="B81" s="81"/>
      <c r="C81" s="372"/>
      <c r="D81" s="82"/>
      <c r="E81" s="87"/>
      <c r="F81" s="83"/>
      <c r="G81" s="84"/>
      <c r="H81" s="85"/>
      <c r="I81" s="86"/>
      <c r="J81" s="86"/>
      <c r="K81" s="86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81"/>
      <c r="AG81" s="88"/>
      <c r="AH81" s="108"/>
      <c r="AI81" s="108"/>
      <c r="AJ81" s="89"/>
      <c r="AK81" s="89"/>
      <c r="AL81" s="99"/>
      <c r="AM81" s="99"/>
      <c r="AN81" s="89"/>
      <c r="AO81" s="89"/>
      <c r="AP81" s="89"/>
      <c r="AQ81" s="99"/>
      <c r="AR81" s="89"/>
      <c r="AS81" s="89"/>
      <c r="AT81" s="89"/>
      <c r="AU81" s="89"/>
      <c r="AV81" s="89"/>
      <c r="AW81" s="89"/>
      <c r="AX81" s="89"/>
    </row>
    <row r="82" spans="1:50" ht="12.75" customHeight="1">
      <c r="A82" s="81"/>
      <c r="B82" s="200"/>
      <c r="C82" s="373"/>
      <c r="D82" s="340">
        <v>6</v>
      </c>
      <c r="E82" s="307"/>
      <c r="F82" s="303"/>
      <c r="G82" s="303"/>
      <c r="H82" s="303"/>
      <c r="I82" s="303"/>
      <c r="J82" s="303"/>
      <c r="K82" s="304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2" t="s">
        <v>2786</v>
      </c>
      <c r="W82" s="202" t="s">
        <v>2786</v>
      </c>
      <c r="X82" s="202" t="s">
        <v>2786</v>
      </c>
      <c r="Y82" s="202" t="s">
        <v>2786</v>
      </c>
      <c r="Z82" s="202" t="s">
        <v>2786</v>
      </c>
      <c r="AA82" s="202" t="s">
        <v>2786</v>
      </c>
      <c r="AB82" s="201"/>
      <c r="AC82" s="202" t="s">
        <v>2786</v>
      </c>
      <c r="AD82" s="202" t="s">
        <v>2786</v>
      </c>
      <c r="AE82" s="202" t="s">
        <v>2786</v>
      </c>
      <c r="AF82" s="200"/>
      <c r="AG82" s="81"/>
      <c r="AH82" s="108"/>
      <c r="AI82" s="108"/>
      <c r="AJ82" s="89"/>
      <c r="AK82" s="89"/>
      <c r="AL82" s="99"/>
      <c r="AM82" s="99"/>
      <c r="AN82" s="89"/>
      <c r="AO82" s="89"/>
      <c r="AP82" s="89"/>
      <c r="AQ82" s="99"/>
      <c r="AR82" s="89"/>
      <c r="AS82" s="89"/>
      <c r="AT82" s="89"/>
      <c r="AU82" s="89"/>
      <c r="AV82" s="89"/>
      <c r="AW82" s="89"/>
      <c r="AX82" s="89"/>
    </row>
    <row r="83" spans="1:50" ht="12.75" customHeight="1">
      <c r="A83" s="81"/>
      <c r="B83" s="203"/>
      <c r="C83" s="374" t="s">
        <v>5</v>
      </c>
      <c r="D83" s="204" t="s">
        <v>6</v>
      </c>
      <c r="E83" s="205" t="s">
        <v>7</v>
      </c>
      <c r="F83" s="206" t="s">
        <v>8</v>
      </c>
      <c r="G83" s="207" t="s">
        <v>9</v>
      </c>
      <c r="H83" s="208" t="s">
        <v>10</v>
      </c>
      <c r="I83" s="209" t="s">
        <v>11</v>
      </c>
      <c r="J83" s="210" t="s">
        <v>13</v>
      </c>
      <c r="K83" s="211" t="s">
        <v>12</v>
      </c>
      <c r="L83" s="212" t="s">
        <v>767</v>
      </c>
      <c r="M83" s="202" t="s">
        <v>792</v>
      </c>
      <c r="N83" s="202" t="s">
        <v>791</v>
      </c>
      <c r="O83" s="202" t="s">
        <v>2777</v>
      </c>
      <c r="P83" s="202" t="s">
        <v>2778</v>
      </c>
      <c r="Q83" s="202" t="s">
        <v>793</v>
      </c>
      <c r="R83" s="202" t="s">
        <v>794</v>
      </c>
      <c r="S83" s="202" t="s">
        <v>799</v>
      </c>
      <c r="T83" s="202" t="s">
        <v>2782</v>
      </c>
      <c r="U83" s="202" t="s">
        <v>795</v>
      </c>
      <c r="V83" s="202" t="s">
        <v>2783</v>
      </c>
      <c r="W83" s="202" t="s">
        <v>2779</v>
      </c>
      <c r="X83" s="202" t="s">
        <v>2780</v>
      </c>
      <c r="Y83" s="202" t="s">
        <v>796</v>
      </c>
      <c r="Z83" s="202" t="s">
        <v>797</v>
      </c>
      <c r="AA83" s="202" t="s">
        <v>798</v>
      </c>
      <c r="AB83" s="202" t="s">
        <v>2776</v>
      </c>
      <c r="AC83" s="202" t="s">
        <v>2784</v>
      </c>
      <c r="AD83" s="202" t="s">
        <v>2785</v>
      </c>
      <c r="AE83" s="202" t="s">
        <v>2781</v>
      </c>
      <c r="AF83" s="213"/>
      <c r="AG83" s="183"/>
      <c r="AH83" s="108"/>
      <c r="AI83" s="108"/>
      <c r="AJ83" s="89"/>
      <c r="AK83" s="89"/>
      <c r="AL83" s="99"/>
      <c r="AM83" s="99"/>
      <c r="AN83" s="89"/>
      <c r="AO83" s="89"/>
      <c r="AP83" s="89"/>
      <c r="AQ83" s="99"/>
      <c r="AR83" s="89"/>
      <c r="AS83" s="89"/>
      <c r="AT83" s="89"/>
      <c r="AU83" s="89"/>
      <c r="AV83" s="89"/>
      <c r="AW83" s="89"/>
      <c r="AX83" s="89"/>
    </row>
    <row r="84" spans="1:50" ht="12.75" customHeight="1">
      <c r="A84" s="89"/>
      <c r="B84" s="214"/>
      <c r="C84" s="232"/>
      <c r="D84" s="235"/>
      <c r="E84" s="231" t="str">
        <f t="shared" ref="E84:E93" si="62">IF(C84="","",VLOOKUP(C84,Nutr,2,0))</f>
        <v/>
      </c>
      <c r="F84" s="238" t="str">
        <f t="shared" ref="F84:F93" si="63">IF(C84="","",VLOOKUP(C84,Nutr,3,0)*D84)</f>
        <v/>
      </c>
      <c r="G84" s="233" t="str">
        <f t="shared" ref="G84:G93" si="64">IF(C84="","",VLOOKUP(C84,Nutr,4,0)*D84)</f>
        <v/>
      </c>
      <c r="H84" s="238" t="str">
        <f t="shared" ref="H84:H93" si="65">IF(C84="","",VLOOKUP(C84,Nutr,5,0)*D84)</f>
        <v/>
      </c>
      <c r="I84" s="233" t="str">
        <f t="shared" ref="I84:I93" si="66">IF(C84="","",VLOOKUP(C84,Nutr,6,0)*D84)</f>
        <v/>
      </c>
      <c r="J84" s="238" t="str">
        <f t="shared" ref="J84:J93" si="67">IF(C84="","",VLOOKUP(C84,Nutr,7,0)*D84)</f>
        <v/>
      </c>
      <c r="K84" s="233" t="str">
        <f t="shared" ref="K84:K93" si="68">IF(C84="","",VLOOKUP(C84,Nutr,8,0)*D84)</f>
        <v/>
      </c>
      <c r="L84" s="237" t="str">
        <f>IF(C84="","",VLOOKUP(C84,Nutr,9,0)*D84)</f>
        <v/>
      </c>
      <c r="M84" s="234" t="str">
        <f>IF(C84="","",VLOOKUP(C84,'Tabela Nutricional'!A:AD,10,0)*D84)</f>
        <v/>
      </c>
      <c r="N84" s="237" t="str">
        <f>IF(C84="","",VLOOKUP(C84,'Tabela Nutricional'!A:AD,11,0)*D84)</f>
        <v/>
      </c>
      <c r="O84" s="234" t="str">
        <f>IF(C84="","",VLOOKUP(C84,'Tabela Nutricional'!A:AD,12,0)*D84)</f>
        <v/>
      </c>
      <c r="P84" s="237" t="str">
        <f>IF(C84="","",VLOOKUP(C84,'Tabela Nutricional'!A:AD,13,0)*D84)</f>
        <v/>
      </c>
      <c r="Q84" s="234" t="str">
        <f>IF(C84="","",VLOOKUP(C84,'Tabela Nutricional'!A:AD,14,0)*D84)</f>
        <v/>
      </c>
      <c r="R84" s="237" t="str">
        <f>IF(C84="","",VLOOKUP(C84,'Tabela Nutricional'!A:AD,15,0)*D84)</f>
        <v/>
      </c>
      <c r="S84" s="234" t="str">
        <f>IF(C84="","",VLOOKUP(C84,'Tabela Nutricional'!A:AD,16,0)*D84)</f>
        <v/>
      </c>
      <c r="T84" s="237" t="str">
        <f>IF(C84="","",VLOOKUP(C84,'Tabela Nutricional'!A:AD,17,0)*D84)</f>
        <v/>
      </c>
      <c r="U84" s="234" t="str">
        <f>IF(C84="","",VLOOKUP(C84,'Tabela Nutricional'!A:AD,18,0)*D84)</f>
        <v/>
      </c>
      <c r="V84" s="237" t="str">
        <f>IF(C84="","",VLOOKUP(C84,'Tabela Nutricional'!A:AD,21,0)*D84)</f>
        <v/>
      </c>
      <c r="W84" s="234" t="str">
        <f>IF(C84="","",VLOOKUP(C84,'Tabela Nutricional'!A:AD,22,0)*D84)</f>
        <v/>
      </c>
      <c r="X84" s="237" t="str">
        <f>IF(C84="","",VLOOKUP(C84,'Tabela Nutricional'!A:AD,23,0)*D84)</f>
        <v/>
      </c>
      <c r="Y84" s="234" t="str">
        <f>IF(C84="","",VLOOKUP(C84,'Tabela Nutricional'!A:AD,24,0)*D84)</f>
        <v/>
      </c>
      <c r="Z84" s="237" t="str">
        <f>IF(C84="","",VLOOKUP(C84,'Tabela Nutricional'!A:AD,25,0)*D84)</f>
        <v/>
      </c>
      <c r="AA84" s="234" t="str">
        <f>IF(C84="","",VLOOKUP(C84,'Tabela Nutricional'!A:AD,26,0)*D84)</f>
        <v/>
      </c>
      <c r="AB84" s="237" t="str">
        <f>IF(C84="","",VLOOKUP(C84,'Tabela Nutricional'!A:AD,27,0)*D84)</f>
        <v/>
      </c>
      <c r="AC84" s="234" t="str">
        <f>IF(C84="","",VLOOKUP(C84,'Tabela Nutricional'!A:AD,28,0)*D84)</f>
        <v/>
      </c>
      <c r="AD84" s="237" t="str">
        <f>IF(C84="","",VLOOKUP(C84,'Tabela Nutricional'!A:AD,29,0)*D84)</f>
        <v/>
      </c>
      <c r="AE84" s="234" t="str">
        <f>IF(C84="","",VLOOKUP(C84,'Tabela Nutricional'!A:AD,30,0)*D84)</f>
        <v/>
      </c>
      <c r="AF84" s="214"/>
      <c r="AG84" s="90"/>
      <c r="AH84" s="108"/>
      <c r="AI84" s="108"/>
      <c r="AJ84" s="89"/>
      <c r="AK84" s="89"/>
      <c r="AL84" s="99"/>
      <c r="AM84" s="99"/>
      <c r="AN84" s="89"/>
      <c r="AO84" s="89"/>
      <c r="AP84" s="89"/>
      <c r="AQ84" s="99"/>
      <c r="AR84" s="89"/>
      <c r="AS84" s="89"/>
      <c r="AT84" s="89"/>
      <c r="AU84" s="89"/>
      <c r="AV84" s="89"/>
      <c r="AW84" s="89"/>
      <c r="AX84" s="89"/>
    </row>
    <row r="85" spans="1:50" ht="12.75" customHeight="1">
      <c r="A85" s="89"/>
      <c r="B85" s="214"/>
      <c r="C85" s="232"/>
      <c r="D85" s="235"/>
      <c r="E85" s="231" t="str">
        <f t="shared" si="62"/>
        <v/>
      </c>
      <c r="F85" s="238" t="str">
        <f t="shared" si="63"/>
        <v/>
      </c>
      <c r="G85" s="233" t="str">
        <f t="shared" si="64"/>
        <v/>
      </c>
      <c r="H85" s="238" t="str">
        <f t="shared" si="65"/>
        <v/>
      </c>
      <c r="I85" s="233" t="str">
        <f t="shared" si="66"/>
        <v/>
      </c>
      <c r="J85" s="238" t="str">
        <f t="shared" si="67"/>
        <v/>
      </c>
      <c r="K85" s="233" t="str">
        <f t="shared" si="68"/>
        <v/>
      </c>
      <c r="L85" s="237" t="str">
        <f t="shared" ref="L85:L93" si="69">IF(C85="","",VLOOKUP(C85,Nutr,9,0)*D85)</f>
        <v/>
      </c>
      <c r="M85" s="234" t="str">
        <f>IF(C85="","",VLOOKUP(C85,'Tabela Nutricional'!A:AD,10,0)*D85)</f>
        <v/>
      </c>
      <c r="N85" s="237" t="str">
        <f>IF(C85="","",VLOOKUP(C85,'Tabela Nutricional'!A:AD,11,0)*D85)</f>
        <v/>
      </c>
      <c r="O85" s="234" t="str">
        <f>IF(C85="","",VLOOKUP(C85,'Tabela Nutricional'!A:AD,12,0)*D85)</f>
        <v/>
      </c>
      <c r="P85" s="237" t="str">
        <f>IF(C85="","",VLOOKUP(C85,'Tabela Nutricional'!A:AD,13,0)*D85)</f>
        <v/>
      </c>
      <c r="Q85" s="234" t="str">
        <f>IF(C85="","",VLOOKUP(C85,'Tabela Nutricional'!A:AD,14,0)*D85)</f>
        <v/>
      </c>
      <c r="R85" s="237" t="str">
        <f>IF(C85="","",VLOOKUP(C85,'Tabela Nutricional'!A:AD,15,0)*D85)</f>
        <v/>
      </c>
      <c r="S85" s="234" t="str">
        <f>IF(C85="","",VLOOKUP(C85,'Tabela Nutricional'!A:AD,16,0)*D85)</f>
        <v/>
      </c>
      <c r="T85" s="237" t="str">
        <f>IF(C85="","",VLOOKUP(C85,'Tabela Nutricional'!A:AD,17,0)*D85)</f>
        <v/>
      </c>
      <c r="U85" s="234" t="str">
        <f>IF(C85="","",VLOOKUP(C85,'Tabela Nutricional'!A:AD,18,0)*D85)</f>
        <v/>
      </c>
      <c r="V85" s="237" t="str">
        <f>IF(C85="","",VLOOKUP(C85,'Tabela Nutricional'!A:AD,21,0)*D85)</f>
        <v/>
      </c>
      <c r="W85" s="234" t="str">
        <f>IF(C85="","",VLOOKUP(C85,'Tabela Nutricional'!A:AD,22,0)*D85)</f>
        <v/>
      </c>
      <c r="X85" s="237" t="str">
        <f>IF(C85="","",VLOOKUP(C85,'Tabela Nutricional'!A:AD,23,0)*D85)</f>
        <v/>
      </c>
      <c r="Y85" s="234" t="str">
        <f>IF(C85="","",VLOOKUP(C85,'Tabela Nutricional'!A:AD,24,0)*D85)</f>
        <v/>
      </c>
      <c r="Z85" s="237" t="str">
        <f>IF(C85="","",VLOOKUP(C85,'Tabela Nutricional'!A:AD,25,0)*D85)</f>
        <v/>
      </c>
      <c r="AA85" s="234" t="str">
        <f>IF(C85="","",VLOOKUP(C85,'Tabela Nutricional'!A:AD,26,0)*D85)</f>
        <v/>
      </c>
      <c r="AB85" s="237" t="str">
        <f>IF(C85="","",VLOOKUP(C85,'Tabela Nutricional'!A:AD,27,0)*D85)</f>
        <v/>
      </c>
      <c r="AC85" s="234" t="str">
        <f>IF(C85="","",VLOOKUP(C85,'Tabela Nutricional'!A:AD,28,0)*D85)</f>
        <v/>
      </c>
      <c r="AD85" s="237" t="str">
        <f>IF(C85="","",VLOOKUP(C85,'Tabela Nutricional'!A:AD,29,0)*D85)</f>
        <v/>
      </c>
      <c r="AE85" s="234" t="str">
        <f>IF(C85="","",VLOOKUP(C85,'Tabela Nutricional'!A:AD,30,0)*D85)</f>
        <v/>
      </c>
      <c r="AF85" s="214"/>
      <c r="AG85" s="90"/>
      <c r="AH85" s="108"/>
      <c r="AI85" s="108"/>
      <c r="AJ85" s="89"/>
      <c r="AK85" s="89"/>
      <c r="AL85" s="99"/>
      <c r="AM85" s="99"/>
      <c r="AN85" s="89"/>
      <c r="AO85" s="89"/>
      <c r="AP85" s="89"/>
      <c r="AQ85" s="99"/>
      <c r="AR85" s="89"/>
      <c r="AS85" s="89"/>
      <c r="AT85" s="89"/>
      <c r="AU85" s="89"/>
      <c r="AV85" s="89"/>
      <c r="AW85" s="89"/>
      <c r="AX85" s="89"/>
    </row>
    <row r="86" spans="1:50" ht="12.75" customHeight="1">
      <c r="A86" s="89"/>
      <c r="B86" s="214"/>
      <c r="C86" s="232"/>
      <c r="D86" s="235"/>
      <c r="E86" s="231" t="str">
        <f t="shared" si="62"/>
        <v/>
      </c>
      <c r="F86" s="238" t="str">
        <f t="shared" si="63"/>
        <v/>
      </c>
      <c r="G86" s="233" t="str">
        <f t="shared" si="64"/>
        <v/>
      </c>
      <c r="H86" s="238" t="str">
        <f t="shared" si="65"/>
        <v/>
      </c>
      <c r="I86" s="233" t="str">
        <f t="shared" si="66"/>
        <v/>
      </c>
      <c r="J86" s="238" t="str">
        <f t="shared" si="67"/>
        <v/>
      </c>
      <c r="K86" s="233" t="str">
        <f t="shared" si="68"/>
        <v/>
      </c>
      <c r="L86" s="237" t="str">
        <f t="shared" si="69"/>
        <v/>
      </c>
      <c r="M86" s="234" t="str">
        <f>IF(C86="","",VLOOKUP(C86,'Tabela Nutricional'!A:AD,10,0)*D86)</f>
        <v/>
      </c>
      <c r="N86" s="237" t="str">
        <f>IF(C86="","",VLOOKUP(C86,'Tabela Nutricional'!A:AD,11,0)*D86)</f>
        <v/>
      </c>
      <c r="O86" s="234" t="str">
        <f>IF(C86="","",VLOOKUP(C86,'Tabela Nutricional'!A:AD,12,0)*D86)</f>
        <v/>
      </c>
      <c r="P86" s="237" t="str">
        <f>IF(C86="","",VLOOKUP(C86,'Tabela Nutricional'!A:AD,13,0)*D86)</f>
        <v/>
      </c>
      <c r="Q86" s="234" t="str">
        <f>IF(C86="","",VLOOKUP(C86,'Tabela Nutricional'!A:AD,14,0)*D86)</f>
        <v/>
      </c>
      <c r="R86" s="237" t="str">
        <f>IF(C86="","",VLOOKUP(C86,'Tabela Nutricional'!A:AD,15,0)*D86)</f>
        <v/>
      </c>
      <c r="S86" s="234" t="str">
        <f>IF(C86="","",VLOOKUP(C86,'Tabela Nutricional'!A:AD,16,0)*D86)</f>
        <v/>
      </c>
      <c r="T86" s="237" t="str">
        <f>IF(C86="","",VLOOKUP(C86,'Tabela Nutricional'!A:AD,17,0)*D86)</f>
        <v/>
      </c>
      <c r="U86" s="234" t="str">
        <f>IF(C86="","",VLOOKUP(C86,'Tabela Nutricional'!A:AD,18,0)*D86)</f>
        <v/>
      </c>
      <c r="V86" s="237" t="str">
        <f>IF(C86="","",VLOOKUP(C86,'Tabela Nutricional'!A:AD,21,0)*D86)</f>
        <v/>
      </c>
      <c r="W86" s="234" t="str">
        <f>IF(C86="","",VLOOKUP(C86,'Tabela Nutricional'!A:AD,22,0)*D86)</f>
        <v/>
      </c>
      <c r="X86" s="237" t="str">
        <f>IF(C86="","",VLOOKUP(C86,'Tabela Nutricional'!A:AD,23,0)*D86)</f>
        <v/>
      </c>
      <c r="Y86" s="234" t="str">
        <f>IF(C86="","",VLOOKUP(C86,'Tabela Nutricional'!A:AD,24,0)*D86)</f>
        <v/>
      </c>
      <c r="Z86" s="237" t="str">
        <f>IF(C86="","",VLOOKUP(C86,'Tabela Nutricional'!A:AD,25,0)*D86)</f>
        <v/>
      </c>
      <c r="AA86" s="234" t="str">
        <f>IF(C86="","",VLOOKUP(C86,'Tabela Nutricional'!A:AD,26,0)*D86)</f>
        <v/>
      </c>
      <c r="AB86" s="237" t="str">
        <f>IF(C86="","",VLOOKUP(C86,'Tabela Nutricional'!A:AD,27,0)*D86)</f>
        <v/>
      </c>
      <c r="AC86" s="234" t="str">
        <f>IF(C86="","",VLOOKUP(C86,'Tabela Nutricional'!A:AD,28,0)*D86)</f>
        <v/>
      </c>
      <c r="AD86" s="237" t="str">
        <f>IF(C86="","",VLOOKUP(C86,'Tabela Nutricional'!A:AD,29,0)*D86)</f>
        <v/>
      </c>
      <c r="AE86" s="234" t="str">
        <f>IF(C86="","",VLOOKUP(C86,'Tabela Nutricional'!A:AD,30,0)*D86)</f>
        <v/>
      </c>
      <c r="AF86" s="214"/>
      <c r="AG86" s="94"/>
      <c r="AH86" s="108"/>
      <c r="AI86" s="108"/>
      <c r="AJ86" s="89"/>
      <c r="AK86" s="89"/>
      <c r="AL86" s="99"/>
      <c r="AM86" s="99"/>
      <c r="AN86" s="89"/>
      <c r="AO86" s="89"/>
      <c r="AP86" s="89"/>
      <c r="AQ86" s="99"/>
      <c r="AR86" s="89"/>
      <c r="AS86" s="89"/>
      <c r="AT86" s="89"/>
      <c r="AU86" s="89"/>
      <c r="AV86" s="89"/>
      <c r="AW86" s="89"/>
      <c r="AX86" s="89"/>
    </row>
    <row r="87" spans="1:50" ht="12.75" customHeight="1">
      <c r="A87" s="89"/>
      <c r="B87" s="215"/>
      <c r="C87" s="356"/>
      <c r="D87" s="236"/>
      <c r="E87" s="231" t="str">
        <f t="shared" si="62"/>
        <v/>
      </c>
      <c r="F87" s="238" t="str">
        <f t="shared" si="63"/>
        <v/>
      </c>
      <c r="G87" s="233" t="str">
        <f t="shared" si="64"/>
        <v/>
      </c>
      <c r="H87" s="238" t="str">
        <f t="shared" si="65"/>
        <v/>
      </c>
      <c r="I87" s="233" t="str">
        <f t="shared" si="66"/>
        <v/>
      </c>
      <c r="J87" s="238" t="str">
        <f t="shared" si="67"/>
        <v/>
      </c>
      <c r="K87" s="233" t="str">
        <f t="shared" si="68"/>
        <v/>
      </c>
      <c r="L87" s="237" t="str">
        <f t="shared" si="69"/>
        <v/>
      </c>
      <c r="M87" s="234" t="str">
        <f>IF(C87="","",VLOOKUP(C87,'Tabela Nutricional'!A:AD,10,0)*D87)</f>
        <v/>
      </c>
      <c r="N87" s="237" t="str">
        <f>IF(C87="","",VLOOKUP(C87,'Tabela Nutricional'!A:AD,11,0)*D87)</f>
        <v/>
      </c>
      <c r="O87" s="234" t="str">
        <f>IF(C87="","",VLOOKUP(C87,'Tabela Nutricional'!A:AD,12,0)*D87)</f>
        <v/>
      </c>
      <c r="P87" s="237" t="str">
        <f>IF(C87="","",VLOOKUP(C87,'Tabela Nutricional'!A:AD,13,0)*D87)</f>
        <v/>
      </c>
      <c r="Q87" s="234" t="str">
        <f>IF(C87="","",VLOOKUP(C87,'Tabela Nutricional'!A:AD,14,0)*D87)</f>
        <v/>
      </c>
      <c r="R87" s="237" t="str">
        <f>IF(C87="","",VLOOKUP(C87,'Tabela Nutricional'!A:AD,15,0)*D87)</f>
        <v/>
      </c>
      <c r="S87" s="234" t="str">
        <f>IF(C87="","",VLOOKUP(C87,'Tabela Nutricional'!A:AD,16,0)*D87)</f>
        <v/>
      </c>
      <c r="T87" s="237" t="str">
        <f>IF(C87="","",VLOOKUP(C87,'Tabela Nutricional'!A:AD,17,0)*D87)</f>
        <v/>
      </c>
      <c r="U87" s="234" t="str">
        <f>IF(C87="","",VLOOKUP(C87,'Tabela Nutricional'!A:AD,18,0)*D87)</f>
        <v/>
      </c>
      <c r="V87" s="237" t="str">
        <f>IF(C87="","",VLOOKUP(C87,'Tabela Nutricional'!A:AD,21,0)*D87)</f>
        <v/>
      </c>
      <c r="W87" s="234" t="str">
        <f>IF(C87="","",VLOOKUP(C87,'Tabela Nutricional'!A:AD,22,0)*D87)</f>
        <v/>
      </c>
      <c r="X87" s="237" t="str">
        <f>IF(C87="","",VLOOKUP(C87,'Tabela Nutricional'!A:AD,23,0)*D87)</f>
        <v/>
      </c>
      <c r="Y87" s="234" t="str">
        <f>IF(C87="","",VLOOKUP(C87,'Tabela Nutricional'!A:AD,24,0)*D87)</f>
        <v/>
      </c>
      <c r="Z87" s="237" t="str">
        <f>IF(C87="","",VLOOKUP(C87,'Tabela Nutricional'!A:AD,25,0)*D87)</f>
        <v/>
      </c>
      <c r="AA87" s="234" t="str">
        <f>IF(C87="","",VLOOKUP(C87,'Tabela Nutricional'!A:AD,26,0)*D87)</f>
        <v/>
      </c>
      <c r="AB87" s="237" t="str">
        <f>IF(C87="","",VLOOKUP(C87,'Tabela Nutricional'!A:AD,27,0)*D87)</f>
        <v/>
      </c>
      <c r="AC87" s="234" t="str">
        <f>IF(C87="","",VLOOKUP(C87,'Tabela Nutricional'!A:AD,28,0)*D87)</f>
        <v/>
      </c>
      <c r="AD87" s="237" t="str">
        <f>IF(C87="","",VLOOKUP(C87,'Tabela Nutricional'!A:AD,29,0)*D87)</f>
        <v/>
      </c>
      <c r="AE87" s="234" t="str">
        <f>IF(C87="","",VLOOKUP(C87,'Tabela Nutricional'!A:AD,30,0)*D87)</f>
        <v/>
      </c>
      <c r="AF87" s="215"/>
      <c r="AG87" s="94"/>
      <c r="AH87" s="108"/>
      <c r="AI87" s="108"/>
      <c r="AJ87" s="89"/>
      <c r="AK87" s="89"/>
      <c r="AL87" s="99"/>
      <c r="AM87" s="99"/>
      <c r="AN87" s="89"/>
      <c r="AO87" s="89"/>
      <c r="AP87" s="89"/>
      <c r="AQ87" s="99"/>
      <c r="AR87" s="89"/>
      <c r="AS87" s="89"/>
      <c r="AT87" s="89"/>
      <c r="AU87" s="89"/>
      <c r="AV87" s="89"/>
      <c r="AW87" s="89"/>
      <c r="AX87" s="89"/>
    </row>
    <row r="88" spans="1:50" ht="12.75" customHeight="1">
      <c r="A88" s="89"/>
      <c r="B88" s="215"/>
      <c r="C88" s="356"/>
      <c r="D88" s="236"/>
      <c r="E88" s="231" t="str">
        <f t="shared" si="62"/>
        <v/>
      </c>
      <c r="F88" s="238" t="str">
        <f t="shared" si="63"/>
        <v/>
      </c>
      <c r="G88" s="233" t="str">
        <f t="shared" si="64"/>
        <v/>
      </c>
      <c r="H88" s="238" t="str">
        <f t="shared" si="65"/>
        <v/>
      </c>
      <c r="I88" s="233" t="str">
        <f t="shared" si="66"/>
        <v/>
      </c>
      <c r="J88" s="238" t="str">
        <f t="shared" si="67"/>
        <v/>
      </c>
      <c r="K88" s="233" t="str">
        <f t="shared" si="68"/>
        <v/>
      </c>
      <c r="L88" s="237" t="str">
        <f t="shared" si="69"/>
        <v/>
      </c>
      <c r="M88" s="234" t="str">
        <f>IF(C88="","",VLOOKUP(C88,'Tabela Nutricional'!A:AD,10,0)*D88)</f>
        <v/>
      </c>
      <c r="N88" s="237" t="str">
        <f>IF(C88="","",VLOOKUP(C88,'Tabela Nutricional'!A:AD,11,0)*D88)</f>
        <v/>
      </c>
      <c r="O88" s="234" t="str">
        <f>IF(C88="","",VLOOKUP(C88,'Tabela Nutricional'!A:AD,12,0)*D88)</f>
        <v/>
      </c>
      <c r="P88" s="237" t="str">
        <f>IF(C88="","",VLOOKUP(C88,'Tabela Nutricional'!A:AD,13,0)*D88)</f>
        <v/>
      </c>
      <c r="Q88" s="234" t="str">
        <f>IF(C88="","",VLOOKUP(C88,'Tabela Nutricional'!A:AD,14,0)*D88)</f>
        <v/>
      </c>
      <c r="R88" s="237" t="str">
        <f>IF(C88="","",VLOOKUP(C88,'Tabela Nutricional'!A:AD,15,0)*D88)</f>
        <v/>
      </c>
      <c r="S88" s="234" t="str">
        <f>IF(C88="","",VLOOKUP(C88,'Tabela Nutricional'!A:AD,16,0)*D88)</f>
        <v/>
      </c>
      <c r="T88" s="237" t="str">
        <f>IF(C88="","",VLOOKUP(C88,'Tabela Nutricional'!A:AD,17,0)*D88)</f>
        <v/>
      </c>
      <c r="U88" s="234" t="str">
        <f>IF(C88="","",VLOOKUP(C88,'Tabela Nutricional'!A:AD,18,0)*D88)</f>
        <v/>
      </c>
      <c r="V88" s="237" t="str">
        <f>IF(C88="","",VLOOKUP(C88,'Tabela Nutricional'!A:AD,21,0)*D88)</f>
        <v/>
      </c>
      <c r="W88" s="234" t="str">
        <f>IF(C88="","",VLOOKUP(C88,'Tabela Nutricional'!A:AD,22,0)*D88)</f>
        <v/>
      </c>
      <c r="X88" s="237" t="str">
        <f>IF(C88="","",VLOOKUP(C88,'Tabela Nutricional'!A:AD,23,0)*D88)</f>
        <v/>
      </c>
      <c r="Y88" s="234" t="str">
        <f>IF(C88="","",VLOOKUP(C88,'Tabela Nutricional'!A:AD,24,0)*D88)</f>
        <v/>
      </c>
      <c r="Z88" s="237" t="str">
        <f>IF(C88="","",VLOOKUP(C88,'Tabela Nutricional'!A:AD,25,0)*D88)</f>
        <v/>
      </c>
      <c r="AA88" s="234" t="str">
        <f>IF(C88="","",VLOOKUP(C88,'Tabela Nutricional'!A:AD,26,0)*D88)</f>
        <v/>
      </c>
      <c r="AB88" s="237" t="str">
        <f>IF(C88="","",VLOOKUP(C88,'Tabela Nutricional'!A:AD,27,0)*D88)</f>
        <v/>
      </c>
      <c r="AC88" s="234" t="str">
        <f>IF(C88="","",VLOOKUP(C88,'Tabela Nutricional'!A:AD,28,0)*D88)</f>
        <v/>
      </c>
      <c r="AD88" s="237" t="str">
        <f>IF(C88="","",VLOOKUP(C88,'Tabela Nutricional'!A:AD,29,0)*D88)</f>
        <v/>
      </c>
      <c r="AE88" s="234" t="str">
        <f>IF(C88="","",VLOOKUP(C88,'Tabela Nutricional'!A:AD,30,0)*D88)</f>
        <v/>
      </c>
      <c r="AF88" s="215"/>
      <c r="AG88" s="94"/>
      <c r="AH88" s="108"/>
      <c r="AI88" s="108"/>
      <c r="AJ88" s="89"/>
      <c r="AK88" s="89"/>
      <c r="AL88" s="99"/>
      <c r="AM88" s="99"/>
      <c r="AN88" s="89"/>
      <c r="AO88" s="89"/>
      <c r="AP88" s="89"/>
      <c r="AQ88" s="99"/>
      <c r="AR88" s="89"/>
      <c r="AS88" s="89"/>
      <c r="AT88" s="89"/>
      <c r="AU88" s="89"/>
      <c r="AV88" s="89"/>
      <c r="AW88" s="89"/>
      <c r="AX88" s="89"/>
    </row>
    <row r="89" spans="1:50" ht="12.75" customHeight="1">
      <c r="A89" s="89"/>
      <c r="B89" s="215"/>
      <c r="C89" s="356"/>
      <c r="D89" s="236"/>
      <c r="E89" s="231" t="str">
        <f t="shared" si="62"/>
        <v/>
      </c>
      <c r="F89" s="238" t="str">
        <f t="shared" si="63"/>
        <v/>
      </c>
      <c r="G89" s="233" t="str">
        <f t="shared" si="64"/>
        <v/>
      </c>
      <c r="H89" s="238" t="str">
        <f t="shared" si="65"/>
        <v/>
      </c>
      <c r="I89" s="233" t="str">
        <f t="shared" si="66"/>
        <v/>
      </c>
      <c r="J89" s="238" t="str">
        <f t="shared" si="67"/>
        <v/>
      </c>
      <c r="K89" s="233" t="str">
        <f t="shared" si="68"/>
        <v/>
      </c>
      <c r="L89" s="237" t="str">
        <f t="shared" si="69"/>
        <v/>
      </c>
      <c r="M89" s="234" t="str">
        <f>IF(C89="","",VLOOKUP(C89,'Tabela Nutricional'!A:AD,10,0)*D89)</f>
        <v/>
      </c>
      <c r="N89" s="237" t="str">
        <f>IF(C89="","",VLOOKUP(C89,'Tabela Nutricional'!A:AD,11,0)*D89)</f>
        <v/>
      </c>
      <c r="O89" s="234" t="str">
        <f>IF(C89="","",VLOOKUP(C89,'Tabela Nutricional'!A:AD,12,0)*D89)</f>
        <v/>
      </c>
      <c r="P89" s="237" t="str">
        <f>IF(C89="","",VLOOKUP(C89,'Tabela Nutricional'!A:AD,13,0)*D89)</f>
        <v/>
      </c>
      <c r="Q89" s="234" t="str">
        <f>IF(C89="","",VLOOKUP(C89,'Tabela Nutricional'!A:AD,14,0)*D89)</f>
        <v/>
      </c>
      <c r="R89" s="237" t="str">
        <f>IF(C89="","",VLOOKUP(C89,'Tabela Nutricional'!A:AD,15,0)*D89)</f>
        <v/>
      </c>
      <c r="S89" s="234" t="str">
        <f>IF(C89="","",VLOOKUP(C89,'Tabela Nutricional'!A:AD,16,0)*D89)</f>
        <v/>
      </c>
      <c r="T89" s="237" t="str">
        <f>IF(C89="","",VLOOKUP(C89,'Tabela Nutricional'!A:AD,17,0)*D89)</f>
        <v/>
      </c>
      <c r="U89" s="234" t="str">
        <f>IF(C89="","",VLOOKUP(C89,'Tabela Nutricional'!A:AD,18,0)*D89)</f>
        <v/>
      </c>
      <c r="V89" s="237" t="str">
        <f>IF(C89="","",VLOOKUP(C89,'Tabela Nutricional'!A:AD,21,0)*D89)</f>
        <v/>
      </c>
      <c r="W89" s="234" t="str">
        <f>IF(C89="","",VLOOKUP(C89,'Tabela Nutricional'!A:AD,22,0)*D89)</f>
        <v/>
      </c>
      <c r="X89" s="237" t="str">
        <f>IF(C89="","",VLOOKUP(C89,'Tabela Nutricional'!A:AD,23,0)*D89)</f>
        <v/>
      </c>
      <c r="Y89" s="234" t="str">
        <f>IF(C89="","",VLOOKUP(C89,'Tabela Nutricional'!A:AD,24,0)*D89)</f>
        <v/>
      </c>
      <c r="Z89" s="237" t="str">
        <f>IF(C89="","",VLOOKUP(C89,'Tabela Nutricional'!A:AD,25,0)*D89)</f>
        <v/>
      </c>
      <c r="AA89" s="234" t="str">
        <f>IF(C89="","",VLOOKUP(C89,'Tabela Nutricional'!A:AD,26,0)*D89)</f>
        <v/>
      </c>
      <c r="AB89" s="237" t="str">
        <f>IF(C89="","",VLOOKUP(C89,'Tabela Nutricional'!A:AD,27,0)*D89)</f>
        <v/>
      </c>
      <c r="AC89" s="234" t="str">
        <f>IF(C89="","",VLOOKUP(C89,'Tabela Nutricional'!A:AD,28,0)*D89)</f>
        <v/>
      </c>
      <c r="AD89" s="237" t="str">
        <f>IF(C89="","",VLOOKUP(C89,'Tabela Nutricional'!A:AD,29,0)*D89)</f>
        <v/>
      </c>
      <c r="AE89" s="234" t="str">
        <f>IF(C89="","",VLOOKUP(C89,'Tabela Nutricional'!A:AD,30,0)*D89)</f>
        <v/>
      </c>
      <c r="AF89" s="215"/>
      <c r="AG89" s="94"/>
      <c r="AH89" s="108"/>
      <c r="AI89" s="108"/>
      <c r="AJ89" s="89"/>
      <c r="AK89" s="89"/>
      <c r="AL89" s="99"/>
      <c r="AM89" s="99"/>
      <c r="AN89" s="89"/>
      <c r="AO89" s="89"/>
      <c r="AP89" s="89"/>
      <c r="AQ89" s="99"/>
      <c r="AR89" s="89"/>
      <c r="AS89" s="89"/>
      <c r="AT89" s="89"/>
      <c r="AU89" s="89"/>
      <c r="AV89" s="89"/>
      <c r="AW89" s="89"/>
      <c r="AX89" s="89"/>
    </row>
    <row r="90" spans="1:50" ht="12.75" customHeight="1">
      <c r="A90" s="89"/>
      <c r="B90" s="214"/>
      <c r="C90" s="356"/>
      <c r="D90" s="236"/>
      <c r="E90" s="231" t="str">
        <f t="shared" si="62"/>
        <v/>
      </c>
      <c r="F90" s="238" t="str">
        <f t="shared" si="63"/>
        <v/>
      </c>
      <c r="G90" s="233" t="str">
        <f t="shared" si="64"/>
        <v/>
      </c>
      <c r="H90" s="238" t="str">
        <f t="shared" si="65"/>
        <v/>
      </c>
      <c r="I90" s="233" t="str">
        <f t="shared" si="66"/>
        <v/>
      </c>
      <c r="J90" s="238" t="str">
        <f t="shared" si="67"/>
        <v/>
      </c>
      <c r="K90" s="233" t="str">
        <f t="shared" si="68"/>
        <v/>
      </c>
      <c r="L90" s="237" t="str">
        <f t="shared" si="69"/>
        <v/>
      </c>
      <c r="M90" s="234" t="str">
        <f>IF(C90="","",VLOOKUP(C90,'Tabela Nutricional'!A:AD,10,0)*D90)</f>
        <v/>
      </c>
      <c r="N90" s="237" t="str">
        <f>IF(C90="","",VLOOKUP(C90,'Tabela Nutricional'!A:AD,11,0)*D90)</f>
        <v/>
      </c>
      <c r="O90" s="234" t="str">
        <f>IF(C90="","",VLOOKUP(C90,'Tabela Nutricional'!A:AD,12,0)*D90)</f>
        <v/>
      </c>
      <c r="P90" s="237" t="str">
        <f>IF(C90="","",VLOOKUP(C90,'Tabela Nutricional'!A:AD,13,0)*D90)</f>
        <v/>
      </c>
      <c r="Q90" s="234" t="str">
        <f>IF(C90="","",VLOOKUP(C90,'Tabela Nutricional'!A:AD,14,0)*D90)</f>
        <v/>
      </c>
      <c r="R90" s="237" t="str">
        <f>IF(C90="","",VLOOKUP(C90,'Tabela Nutricional'!A:AD,15,0)*D90)</f>
        <v/>
      </c>
      <c r="S90" s="234" t="str">
        <f>IF(C90="","",VLOOKUP(C90,'Tabela Nutricional'!A:AD,16,0)*D90)</f>
        <v/>
      </c>
      <c r="T90" s="237" t="str">
        <f>IF(C90="","",VLOOKUP(C90,'Tabela Nutricional'!A:AD,17,0)*D90)</f>
        <v/>
      </c>
      <c r="U90" s="234" t="str">
        <f>IF(C90="","",VLOOKUP(C90,'Tabela Nutricional'!A:AD,18,0)*D90)</f>
        <v/>
      </c>
      <c r="V90" s="237" t="str">
        <f>IF(C90="","",VLOOKUP(C90,'Tabela Nutricional'!A:AD,21,0)*D90)</f>
        <v/>
      </c>
      <c r="W90" s="234" t="str">
        <f>IF(C90="","",VLOOKUP(C90,'Tabela Nutricional'!A:AD,22,0)*D90)</f>
        <v/>
      </c>
      <c r="X90" s="237" t="str">
        <f>IF(C90="","",VLOOKUP(C90,'Tabela Nutricional'!A:AD,23,0)*D90)</f>
        <v/>
      </c>
      <c r="Y90" s="234" t="str">
        <f>IF(C90="","",VLOOKUP(C90,'Tabela Nutricional'!A:AD,24,0)*D90)</f>
        <v/>
      </c>
      <c r="Z90" s="237" t="str">
        <f>IF(C90="","",VLOOKUP(C90,'Tabela Nutricional'!A:AD,25,0)*D90)</f>
        <v/>
      </c>
      <c r="AA90" s="234" t="str">
        <f>IF(C90="","",VLOOKUP(C90,'Tabela Nutricional'!A:AD,26,0)*D90)</f>
        <v/>
      </c>
      <c r="AB90" s="237" t="str">
        <f>IF(C90="","",VLOOKUP(C90,'Tabela Nutricional'!A:AD,27,0)*D90)</f>
        <v/>
      </c>
      <c r="AC90" s="234" t="str">
        <f>IF(C90="","",VLOOKUP(C90,'Tabela Nutricional'!A:AD,28,0)*D90)</f>
        <v/>
      </c>
      <c r="AD90" s="237" t="str">
        <f>IF(C90="","",VLOOKUP(C90,'Tabela Nutricional'!A:AD,29,0)*D90)</f>
        <v/>
      </c>
      <c r="AE90" s="234" t="str">
        <f>IF(C90="","",VLOOKUP(C90,'Tabela Nutricional'!A:AD,30,0)*D90)</f>
        <v/>
      </c>
      <c r="AF90" s="214"/>
      <c r="AG90" s="94"/>
      <c r="AH90" s="108"/>
      <c r="AI90" s="108"/>
      <c r="AJ90" s="89"/>
      <c r="AK90" s="89"/>
      <c r="AL90" s="99"/>
      <c r="AM90" s="99"/>
      <c r="AN90" s="89"/>
      <c r="AO90" s="89"/>
      <c r="AP90" s="89"/>
      <c r="AQ90" s="99"/>
      <c r="AR90" s="89"/>
      <c r="AS90" s="89"/>
      <c r="AT90" s="89"/>
      <c r="AU90" s="89"/>
      <c r="AV90" s="89"/>
      <c r="AW90" s="89"/>
      <c r="AX90" s="89"/>
    </row>
    <row r="91" spans="1:50" ht="12.75" customHeight="1">
      <c r="A91" s="89"/>
      <c r="B91" s="214"/>
      <c r="C91" s="356"/>
      <c r="D91" s="236"/>
      <c r="E91" s="231" t="str">
        <f t="shared" si="62"/>
        <v/>
      </c>
      <c r="F91" s="238" t="str">
        <f t="shared" si="63"/>
        <v/>
      </c>
      <c r="G91" s="233" t="str">
        <f t="shared" si="64"/>
        <v/>
      </c>
      <c r="H91" s="238" t="str">
        <f t="shared" si="65"/>
        <v/>
      </c>
      <c r="I91" s="233" t="str">
        <f t="shared" si="66"/>
        <v/>
      </c>
      <c r="J91" s="238" t="str">
        <f t="shared" si="67"/>
        <v/>
      </c>
      <c r="K91" s="233" t="str">
        <f t="shared" si="68"/>
        <v/>
      </c>
      <c r="L91" s="237" t="str">
        <f t="shared" si="69"/>
        <v/>
      </c>
      <c r="M91" s="234" t="str">
        <f>IF(C91="","",VLOOKUP(C91,'Tabela Nutricional'!A:AD,10,0)*D91)</f>
        <v/>
      </c>
      <c r="N91" s="237" t="str">
        <f>IF(C91="","",VLOOKUP(C91,'Tabela Nutricional'!A:AD,11,0)*D91)</f>
        <v/>
      </c>
      <c r="O91" s="234" t="str">
        <f>IF(C91="","",VLOOKUP(C91,'Tabela Nutricional'!A:AD,12,0)*D91)</f>
        <v/>
      </c>
      <c r="P91" s="237" t="str">
        <f>IF(C91="","",VLOOKUP(C91,'Tabela Nutricional'!A:AD,13,0)*D91)</f>
        <v/>
      </c>
      <c r="Q91" s="234" t="str">
        <f>IF(C91="","",VLOOKUP(C91,'Tabela Nutricional'!A:AD,14,0)*D91)</f>
        <v/>
      </c>
      <c r="R91" s="237" t="str">
        <f>IF(C91="","",VLOOKUP(C91,'Tabela Nutricional'!A:AD,15,0)*D91)</f>
        <v/>
      </c>
      <c r="S91" s="234" t="str">
        <f>IF(C91="","",VLOOKUP(C91,'Tabela Nutricional'!A:AD,16,0)*D91)</f>
        <v/>
      </c>
      <c r="T91" s="237" t="str">
        <f>IF(C91="","",VLOOKUP(C91,'Tabela Nutricional'!A:AD,17,0)*D91)</f>
        <v/>
      </c>
      <c r="U91" s="234" t="str">
        <f>IF(C91="","",VLOOKUP(C91,'Tabela Nutricional'!A:AD,18,0)*D91)</f>
        <v/>
      </c>
      <c r="V91" s="237" t="str">
        <f>IF(C91="","",VLOOKUP(C91,'Tabela Nutricional'!A:AD,21,0)*D91)</f>
        <v/>
      </c>
      <c r="W91" s="234" t="str">
        <f>IF(C91="","",VLOOKUP(C91,'Tabela Nutricional'!A:AD,22,0)*D91)</f>
        <v/>
      </c>
      <c r="X91" s="237" t="str">
        <f>IF(C91="","",VLOOKUP(C91,'Tabela Nutricional'!A:AD,23,0)*D91)</f>
        <v/>
      </c>
      <c r="Y91" s="234" t="str">
        <f>IF(C91="","",VLOOKUP(C91,'Tabela Nutricional'!A:AD,24,0)*D91)</f>
        <v/>
      </c>
      <c r="Z91" s="237" t="str">
        <f>IF(C91="","",VLOOKUP(C91,'Tabela Nutricional'!A:AD,25,0)*D91)</f>
        <v/>
      </c>
      <c r="AA91" s="234" t="str">
        <f>IF(C91="","",VLOOKUP(C91,'Tabela Nutricional'!A:AD,26,0)*D91)</f>
        <v/>
      </c>
      <c r="AB91" s="237" t="str">
        <f>IF(C91="","",VLOOKUP(C91,'Tabela Nutricional'!A:AD,27,0)*D91)</f>
        <v/>
      </c>
      <c r="AC91" s="234" t="str">
        <f>IF(C91="","",VLOOKUP(C91,'Tabela Nutricional'!A:AD,28,0)*D91)</f>
        <v/>
      </c>
      <c r="AD91" s="237" t="str">
        <f>IF(C91="","",VLOOKUP(C91,'Tabela Nutricional'!A:AD,29,0)*D91)</f>
        <v/>
      </c>
      <c r="AE91" s="234" t="str">
        <f>IF(C91="","",VLOOKUP(C91,'Tabela Nutricional'!A:AD,30,0)*D91)</f>
        <v/>
      </c>
      <c r="AF91" s="214"/>
      <c r="AG91" s="90"/>
      <c r="AH91" s="108"/>
      <c r="AI91" s="108"/>
      <c r="AJ91" s="89"/>
      <c r="AK91" s="89"/>
      <c r="AL91" s="99"/>
      <c r="AM91" s="99"/>
      <c r="AN91" s="89"/>
      <c r="AO91" s="89"/>
      <c r="AP91" s="89"/>
      <c r="AQ91" s="99"/>
      <c r="AR91" s="89"/>
      <c r="AS91" s="89"/>
      <c r="AT91" s="89"/>
      <c r="AU91" s="89"/>
      <c r="AV91" s="89"/>
      <c r="AW91" s="89"/>
      <c r="AX91" s="89"/>
    </row>
    <row r="92" spans="1:50" ht="12.75" customHeight="1">
      <c r="A92" s="90"/>
      <c r="B92" s="214"/>
      <c r="C92" s="356"/>
      <c r="D92" s="236"/>
      <c r="E92" s="231" t="str">
        <f t="shared" si="62"/>
        <v/>
      </c>
      <c r="F92" s="238" t="str">
        <f t="shared" si="63"/>
        <v/>
      </c>
      <c r="G92" s="233" t="str">
        <f t="shared" si="64"/>
        <v/>
      </c>
      <c r="H92" s="238" t="str">
        <f t="shared" si="65"/>
        <v/>
      </c>
      <c r="I92" s="233" t="str">
        <f t="shared" si="66"/>
        <v/>
      </c>
      <c r="J92" s="238" t="str">
        <f t="shared" si="67"/>
        <v/>
      </c>
      <c r="K92" s="233" t="str">
        <f t="shared" si="68"/>
        <v/>
      </c>
      <c r="L92" s="237" t="str">
        <f t="shared" si="69"/>
        <v/>
      </c>
      <c r="M92" s="234" t="str">
        <f>IF(C92="","",VLOOKUP(C92,'Tabela Nutricional'!A:AD,10,0)*D92)</f>
        <v/>
      </c>
      <c r="N92" s="237" t="str">
        <f>IF(C92="","",VLOOKUP(C92,'Tabela Nutricional'!A:AD,11,0)*D92)</f>
        <v/>
      </c>
      <c r="O92" s="234" t="str">
        <f>IF(C92="","",VLOOKUP(C92,'Tabela Nutricional'!A:AD,12,0)*D92)</f>
        <v/>
      </c>
      <c r="P92" s="237" t="str">
        <f>IF(C92="","",VLOOKUP(C92,'Tabela Nutricional'!A:AD,13,0)*D92)</f>
        <v/>
      </c>
      <c r="Q92" s="234" t="str">
        <f>IF(C92="","",VLOOKUP(C92,'Tabela Nutricional'!A:AD,14,0)*D92)</f>
        <v/>
      </c>
      <c r="R92" s="237" t="str">
        <f>IF(C92="","",VLOOKUP(C92,'Tabela Nutricional'!A:AD,15,0)*D92)</f>
        <v/>
      </c>
      <c r="S92" s="234" t="str">
        <f>IF(C92="","",VLOOKUP(C92,'Tabela Nutricional'!A:AD,16,0)*D92)</f>
        <v/>
      </c>
      <c r="T92" s="237" t="str">
        <f>IF(C92="","",VLOOKUP(C92,'Tabela Nutricional'!A:AD,17,0)*D92)</f>
        <v/>
      </c>
      <c r="U92" s="234" t="str">
        <f>IF(C92="","",VLOOKUP(C92,'Tabela Nutricional'!A:AD,18,0)*D92)</f>
        <v/>
      </c>
      <c r="V92" s="237" t="str">
        <f>IF(C92="","",VLOOKUP(C92,'Tabela Nutricional'!A:AD,21,0)*D92)</f>
        <v/>
      </c>
      <c r="W92" s="234" t="str">
        <f>IF(C92="","",VLOOKUP(C92,'Tabela Nutricional'!A:AD,22,0)*D92)</f>
        <v/>
      </c>
      <c r="X92" s="237" t="str">
        <f>IF(C92="","",VLOOKUP(C92,'Tabela Nutricional'!A:AD,23,0)*D92)</f>
        <v/>
      </c>
      <c r="Y92" s="234" t="str">
        <f>IF(C92="","",VLOOKUP(C92,'Tabela Nutricional'!A:AD,24,0)*D92)</f>
        <v/>
      </c>
      <c r="Z92" s="237" t="str">
        <f>IF(C92="","",VLOOKUP(C92,'Tabela Nutricional'!A:AD,25,0)*D92)</f>
        <v/>
      </c>
      <c r="AA92" s="234" t="str">
        <f>IF(C92="","",VLOOKUP(C92,'Tabela Nutricional'!A:AD,26,0)*D92)</f>
        <v/>
      </c>
      <c r="AB92" s="237" t="str">
        <f>IF(C92="","",VLOOKUP(C92,'Tabela Nutricional'!A:AD,27,0)*D92)</f>
        <v/>
      </c>
      <c r="AC92" s="234" t="str">
        <f>IF(C92="","",VLOOKUP(C92,'Tabela Nutricional'!A:AD,28,0)*D92)</f>
        <v/>
      </c>
      <c r="AD92" s="237" t="str">
        <f>IF(C92="","",VLOOKUP(C92,'Tabela Nutricional'!A:AD,29,0)*D92)</f>
        <v/>
      </c>
      <c r="AE92" s="234" t="str">
        <f>IF(C92="","",VLOOKUP(C92,'Tabela Nutricional'!A:AD,30,0)*D92)</f>
        <v/>
      </c>
      <c r="AF92" s="214"/>
      <c r="AG92" s="92"/>
      <c r="AH92" s="108"/>
      <c r="AI92" s="108"/>
      <c r="AJ92" s="89"/>
      <c r="AK92" s="89"/>
      <c r="AL92" s="99"/>
      <c r="AM92" s="99"/>
      <c r="AN92" s="89"/>
      <c r="AO92" s="89"/>
      <c r="AP92" s="89"/>
      <c r="AQ92" s="99"/>
      <c r="AR92" s="89"/>
      <c r="AS92" s="89"/>
      <c r="AT92" s="89"/>
      <c r="AU92" s="89"/>
      <c r="AV92" s="89"/>
      <c r="AW92" s="89"/>
      <c r="AX92" s="89"/>
    </row>
    <row r="93" spans="1:50" ht="12.75" customHeight="1">
      <c r="A93" s="90"/>
      <c r="B93" s="214"/>
      <c r="C93" s="375"/>
      <c r="D93" s="236"/>
      <c r="E93" s="231" t="str">
        <f t="shared" si="62"/>
        <v/>
      </c>
      <c r="F93" s="238" t="str">
        <f t="shared" si="63"/>
        <v/>
      </c>
      <c r="G93" s="233" t="str">
        <f t="shared" si="64"/>
        <v/>
      </c>
      <c r="H93" s="238" t="str">
        <f t="shared" si="65"/>
        <v/>
      </c>
      <c r="I93" s="233" t="str">
        <f t="shared" si="66"/>
        <v/>
      </c>
      <c r="J93" s="238" t="str">
        <f t="shared" si="67"/>
        <v/>
      </c>
      <c r="K93" s="233" t="str">
        <f t="shared" si="68"/>
        <v/>
      </c>
      <c r="L93" s="237" t="str">
        <f t="shared" si="69"/>
        <v/>
      </c>
      <c r="M93" s="234" t="str">
        <f>IF(C93="","",VLOOKUP(C93,'Tabela Nutricional'!A:AD,10,0)*D93)</f>
        <v/>
      </c>
      <c r="N93" s="237" t="str">
        <f>IF(C93="","",VLOOKUP(C93,'Tabela Nutricional'!A:AD,11,0)*D93)</f>
        <v/>
      </c>
      <c r="O93" s="234" t="str">
        <f>IF(C93="","",VLOOKUP(C93,'Tabela Nutricional'!A:AD,12,0)*D93)</f>
        <v/>
      </c>
      <c r="P93" s="237" t="str">
        <f>IF(C93="","",VLOOKUP(C93,'Tabela Nutricional'!A:AD,13,0)*D93)</f>
        <v/>
      </c>
      <c r="Q93" s="234" t="str">
        <f>IF(C93="","",VLOOKUP(C93,'Tabela Nutricional'!A:AD,14,0)*D93)</f>
        <v/>
      </c>
      <c r="R93" s="237" t="str">
        <f>IF(C93="","",VLOOKUP(C93,'Tabela Nutricional'!A:AD,15,0)*D93)</f>
        <v/>
      </c>
      <c r="S93" s="234" t="str">
        <f>IF(C93="","",VLOOKUP(C93,'Tabela Nutricional'!A:AD,16,0)*D93)</f>
        <v/>
      </c>
      <c r="T93" s="237" t="str">
        <f>IF(C93="","",VLOOKUP(C93,'Tabela Nutricional'!A:AD,17,0)*D93)</f>
        <v/>
      </c>
      <c r="U93" s="234" t="str">
        <f>IF(C93="","",VLOOKUP(C93,'Tabela Nutricional'!A:AD,18,0)*D93)</f>
        <v/>
      </c>
      <c r="V93" s="237" t="str">
        <f>IF(C93="","",VLOOKUP(C93,'Tabela Nutricional'!A:AD,21,0)*D93)</f>
        <v/>
      </c>
      <c r="W93" s="234" t="str">
        <f>IF(C93="","",VLOOKUP(C93,'Tabela Nutricional'!A:AD,22,0)*D93)</f>
        <v/>
      </c>
      <c r="X93" s="237" t="str">
        <f>IF(C93="","",VLOOKUP(C93,'Tabela Nutricional'!A:AD,23,0)*D93)</f>
        <v/>
      </c>
      <c r="Y93" s="234" t="str">
        <f>IF(C93="","",VLOOKUP(C93,'Tabela Nutricional'!A:AD,24,0)*D93)</f>
        <v/>
      </c>
      <c r="Z93" s="237" t="str">
        <f>IF(C93="","",VLOOKUP(C93,'Tabela Nutricional'!A:AD,25,0)*D93)</f>
        <v/>
      </c>
      <c r="AA93" s="234" t="str">
        <f>IF(C93="","",VLOOKUP(C93,'Tabela Nutricional'!A:AD,26,0)*D93)</f>
        <v/>
      </c>
      <c r="AB93" s="237" t="str">
        <f>IF(C93="","",VLOOKUP(C93,'Tabela Nutricional'!A:AD,27,0)*D93)</f>
        <v/>
      </c>
      <c r="AC93" s="234" t="str">
        <f>IF(C93="","",VLOOKUP(C93,'Tabela Nutricional'!A:AD,28,0)*D93)</f>
        <v/>
      </c>
      <c r="AD93" s="237" t="str">
        <f>IF(C93="","",VLOOKUP(C93,'Tabela Nutricional'!A:AD,29,0)*D93)</f>
        <v/>
      </c>
      <c r="AE93" s="234" t="str">
        <f>IF(C93="","",VLOOKUP(C93,'Tabela Nutricional'!A:AD,30,0)*D93)</f>
        <v/>
      </c>
      <c r="AF93" s="214"/>
      <c r="AG93" s="91"/>
      <c r="AH93" s="108"/>
      <c r="AI93" s="108"/>
      <c r="AJ93" s="89"/>
      <c r="AK93" s="89"/>
      <c r="AL93" s="99"/>
      <c r="AM93" s="99"/>
      <c r="AN93" s="89"/>
      <c r="AO93" s="89"/>
      <c r="AP93" s="89"/>
      <c r="AQ93" s="99"/>
      <c r="AR93" s="89"/>
      <c r="AS93" s="89"/>
      <c r="AT93" s="89"/>
      <c r="AU93" s="89"/>
      <c r="AV93" s="89"/>
      <c r="AW93" s="89"/>
      <c r="AX93" s="89"/>
    </row>
    <row r="94" spans="1:50" ht="12.75" customHeight="1">
      <c r="A94" s="90"/>
      <c r="B94" s="214"/>
      <c r="C94" s="376" t="s">
        <v>27</v>
      </c>
      <c r="D94" s="216"/>
      <c r="E94" s="217" t="s">
        <v>29</v>
      </c>
      <c r="F94" s="218">
        <f t="shared" ref="F94:AE94" si="70">SUM(F84:F93)</f>
        <v>0</v>
      </c>
      <c r="G94" s="219">
        <f t="shared" si="70"/>
        <v>0</v>
      </c>
      <c r="H94" s="220">
        <f t="shared" si="70"/>
        <v>0</v>
      </c>
      <c r="I94" s="221">
        <f t="shared" si="70"/>
        <v>0</v>
      </c>
      <c r="J94" s="222">
        <f t="shared" si="70"/>
        <v>0</v>
      </c>
      <c r="K94" s="223">
        <f t="shared" si="70"/>
        <v>0</v>
      </c>
      <c r="L94" s="224">
        <f t="shared" si="70"/>
        <v>0</v>
      </c>
      <c r="M94" s="225">
        <f t="shared" si="70"/>
        <v>0</v>
      </c>
      <c r="N94" s="225">
        <f t="shared" si="70"/>
        <v>0</v>
      </c>
      <c r="O94" s="225">
        <f t="shared" si="70"/>
        <v>0</v>
      </c>
      <c r="P94" s="225">
        <f t="shared" si="70"/>
        <v>0</v>
      </c>
      <c r="Q94" s="225">
        <f t="shared" si="70"/>
        <v>0</v>
      </c>
      <c r="R94" s="225">
        <f t="shared" si="70"/>
        <v>0</v>
      </c>
      <c r="S94" s="225">
        <f t="shared" si="70"/>
        <v>0</v>
      </c>
      <c r="T94" s="225">
        <f t="shared" si="70"/>
        <v>0</v>
      </c>
      <c r="U94" s="225">
        <f t="shared" si="70"/>
        <v>0</v>
      </c>
      <c r="V94" s="225">
        <f t="shared" si="70"/>
        <v>0</v>
      </c>
      <c r="W94" s="225">
        <f t="shared" si="70"/>
        <v>0</v>
      </c>
      <c r="X94" s="225">
        <f t="shared" si="70"/>
        <v>0</v>
      </c>
      <c r="Y94" s="225">
        <f t="shared" si="70"/>
        <v>0</v>
      </c>
      <c r="Z94" s="225">
        <f t="shared" si="70"/>
        <v>0</v>
      </c>
      <c r="AA94" s="225">
        <f t="shared" si="70"/>
        <v>0</v>
      </c>
      <c r="AB94" s="225">
        <f t="shared" si="70"/>
        <v>0</v>
      </c>
      <c r="AC94" s="225">
        <f t="shared" si="70"/>
        <v>0</v>
      </c>
      <c r="AD94" s="225">
        <f t="shared" si="70"/>
        <v>0</v>
      </c>
      <c r="AE94" s="225">
        <f t="shared" si="70"/>
        <v>0</v>
      </c>
      <c r="AF94" s="214"/>
      <c r="AG94" s="91"/>
      <c r="AH94" s="108"/>
      <c r="AI94" s="108"/>
      <c r="AJ94" s="89"/>
      <c r="AK94" s="89"/>
      <c r="AL94" s="99"/>
      <c r="AM94" s="99"/>
      <c r="AN94" s="89"/>
      <c r="AO94" s="89"/>
      <c r="AP94" s="89"/>
      <c r="AQ94" s="99"/>
      <c r="AR94" s="89"/>
      <c r="AS94" s="89"/>
      <c r="AT94" s="89"/>
      <c r="AU94" s="89"/>
      <c r="AV94" s="89"/>
      <c r="AW94" s="89"/>
      <c r="AX94" s="89"/>
    </row>
    <row r="95" spans="1:50" ht="12.75" customHeight="1">
      <c r="A95" s="90"/>
      <c r="B95" s="214"/>
      <c r="C95" s="377">
        <f>SUM(F95:K95)</f>
        <v>0</v>
      </c>
      <c r="D95" s="216"/>
      <c r="E95" s="217" t="s">
        <v>30</v>
      </c>
      <c r="F95" s="218">
        <f t="shared" ref="F95:H95" si="71">F94*4</f>
        <v>0</v>
      </c>
      <c r="G95" s="219">
        <f t="shared" si="71"/>
        <v>0</v>
      </c>
      <c r="H95" s="220">
        <f t="shared" si="71"/>
        <v>0</v>
      </c>
      <c r="I95" s="221">
        <f t="shared" ref="I95:K95" si="72">I94*9</f>
        <v>0</v>
      </c>
      <c r="J95" s="222">
        <f t="shared" si="72"/>
        <v>0</v>
      </c>
      <c r="K95" s="223">
        <f t="shared" si="72"/>
        <v>0</v>
      </c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14"/>
      <c r="AG95" s="91"/>
      <c r="AH95" s="108"/>
      <c r="AI95" s="108"/>
      <c r="AJ95" s="89"/>
      <c r="AK95" s="89"/>
      <c r="AL95" s="99"/>
      <c r="AM95" s="99"/>
      <c r="AN95" s="89"/>
      <c r="AO95" s="89"/>
      <c r="AP95" s="89"/>
      <c r="AQ95" s="99"/>
      <c r="AR95" s="89"/>
      <c r="AS95" s="89"/>
      <c r="AT95" s="89"/>
      <c r="AU95" s="89"/>
      <c r="AV95" s="89"/>
      <c r="AW95" s="89"/>
      <c r="AX95" s="89"/>
    </row>
    <row r="96" spans="1:50" ht="12.75" customHeight="1">
      <c r="A96" s="90"/>
      <c r="B96" s="214"/>
      <c r="C96" s="311" t="str">
        <f>IF(C95&gt;0,(C95-'Cálculo de Dieta'!C95),"")</f>
        <v/>
      </c>
      <c r="D96" s="318"/>
      <c r="E96" s="310" t="s">
        <v>2829</v>
      </c>
      <c r="F96" s="311" t="str">
        <f>IF(F94&gt;0,(F94-'Cálculo de Dieta'!F94),"")</f>
        <v/>
      </c>
      <c r="G96" s="311" t="str">
        <f>IF(G94&gt;0,(G94-'Cálculo de Dieta'!G94),"")</f>
        <v/>
      </c>
      <c r="H96" s="311" t="str">
        <f>IF(H94&gt;0,(H94-'Cálculo de Dieta'!H94),"")</f>
        <v/>
      </c>
      <c r="I96" s="311" t="str">
        <f>IF(I94&gt;0,(I94-'Cálculo de Dieta'!I94),"")</f>
        <v/>
      </c>
      <c r="J96" s="311" t="str">
        <f>IF(J94&gt;0,(J94-'Cálculo de Dieta'!J94),"")</f>
        <v/>
      </c>
      <c r="K96" s="311" t="str">
        <f>IF(K94&gt;0,(K94-'Cálculo de Dieta'!K94),"")</f>
        <v/>
      </c>
      <c r="L96" s="311" t="str">
        <f>IF(L94&gt;0,(L94-'Cálculo de Dieta'!L94),"")</f>
        <v/>
      </c>
      <c r="M96" s="311" t="str">
        <f>IF(M94&gt;0,(M94-'Cálculo de Dieta'!M94),"")</f>
        <v/>
      </c>
      <c r="N96" s="311" t="str">
        <f>IF(N94&gt;0,(N94-'Cálculo de Dieta'!N94),"")</f>
        <v/>
      </c>
      <c r="O96" s="311" t="str">
        <f>IF(O94&gt;0,(O94-'Cálculo de Dieta'!O94),"")</f>
        <v/>
      </c>
      <c r="P96" s="311" t="str">
        <f>IF(P94&gt;0,(P94-'Cálculo de Dieta'!P94),"")</f>
        <v/>
      </c>
      <c r="Q96" s="311" t="str">
        <f>IF(Q94&gt;0,(Q94-'Cálculo de Dieta'!Q94),"")</f>
        <v/>
      </c>
      <c r="R96" s="311" t="str">
        <f>IF(R94&gt;0,(R94-'Cálculo de Dieta'!R94),"")</f>
        <v/>
      </c>
      <c r="S96" s="311" t="str">
        <f>IF(S94&gt;0,(S94-'Cálculo de Dieta'!S94),"")</f>
        <v/>
      </c>
      <c r="T96" s="311" t="str">
        <f>IF(T94&gt;0,(T94-'Cálculo de Dieta'!T94),"")</f>
        <v/>
      </c>
      <c r="U96" s="311" t="str">
        <f>IF(U94&gt;0,(U94-'Cálculo de Dieta'!U94),"")</f>
        <v/>
      </c>
      <c r="V96" s="311" t="str">
        <f>IF(V94&gt;0,(V94-'Cálculo de Dieta'!V94),"")</f>
        <v/>
      </c>
      <c r="W96" s="311" t="str">
        <f>IF(W94&gt;0,(W94-'Cálculo de Dieta'!W94),"")</f>
        <v/>
      </c>
      <c r="X96" s="311" t="str">
        <f>IF(X94&gt;0,(X94-'Cálculo de Dieta'!X94),"")</f>
        <v/>
      </c>
      <c r="Y96" s="311" t="str">
        <f>IF(Y94&gt;0,(Y94-'Cálculo de Dieta'!Y94),"")</f>
        <v/>
      </c>
      <c r="Z96" s="311" t="str">
        <f>IF(Z94&gt;0,(Z94-'Cálculo de Dieta'!Z94),"")</f>
        <v/>
      </c>
      <c r="AA96" s="311" t="str">
        <f>IF(AA94&gt;0,(AA94-'Cálculo de Dieta'!AA94),"")</f>
        <v/>
      </c>
      <c r="AB96" s="311" t="str">
        <f>IF(AB94&gt;0,(AB94-'Cálculo de Dieta'!AB94),"")</f>
        <v/>
      </c>
      <c r="AC96" s="311" t="str">
        <f>IF(AC94&gt;0,(AC94-'Cálculo de Dieta'!AC94),"")</f>
        <v/>
      </c>
      <c r="AD96" s="311" t="str">
        <f>IF(AD94&gt;0,(AD94-'Cálculo de Dieta'!AD94),"")</f>
        <v/>
      </c>
      <c r="AE96" s="311" t="str">
        <f>IF(AE94&gt;0,(AE94-'Cálculo de Dieta'!AE94),"")</f>
        <v/>
      </c>
      <c r="AF96" s="214"/>
      <c r="AG96" s="91"/>
      <c r="AH96" s="108"/>
      <c r="AI96" s="108"/>
      <c r="AJ96" s="89"/>
      <c r="AK96" s="89"/>
      <c r="AL96" s="99"/>
      <c r="AM96" s="99"/>
      <c r="AN96" s="89"/>
      <c r="AO96" s="89"/>
      <c r="AP96" s="89"/>
      <c r="AQ96" s="99"/>
      <c r="AR96" s="89"/>
      <c r="AS96" s="89"/>
      <c r="AT96" s="89"/>
      <c r="AU96" s="89"/>
      <c r="AV96" s="89"/>
      <c r="AW96" s="89"/>
      <c r="AX96" s="89"/>
    </row>
    <row r="97" spans="1:50" ht="12.75" customHeight="1">
      <c r="A97" s="81"/>
      <c r="B97" s="81"/>
      <c r="C97" s="372"/>
      <c r="D97" s="82"/>
      <c r="E97" s="87"/>
      <c r="F97" s="83"/>
      <c r="G97" s="84"/>
      <c r="H97" s="85"/>
      <c r="I97" s="86"/>
      <c r="J97" s="86"/>
      <c r="K97" s="86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81"/>
      <c r="AG97" s="88"/>
      <c r="AH97" s="108"/>
      <c r="AI97" s="108"/>
      <c r="AJ97" s="89"/>
      <c r="AK97" s="89"/>
      <c r="AL97" s="99"/>
      <c r="AM97" s="99"/>
      <c r="AN97" s="89"/>
      <c r="AO97" s="89"/>
      <c r="AP97" s="89"/>
      <c r="AQ97" s="99"/>
      <c r="AR97" s="89"/>
      <c r="AS97" s="89"/>
      <c r="AT97" s="89"/>
      <c r="AU97" s="89"/>
      <c r="AV97" s="89"/>
      <c r="AW97" s="89"/>
      <c r="AX97" s="89"/>
    </row>
    <row r="98" spans="1:50" ht="12.75" customHeight="1">
      <c r="A98" s="81"/>
      <c r="B98" s="200"/>
      <c r="C98" s="373"/>
      <c r="D98" s="340">
        <v>7</v>
      </c>
      <c r="E98" s="307"/>
      <c r="F98" s="303"/>
      <c r="G98" s="303"/>
      <c r="H98" s="303"/>
      <c r="I98" s="303"/>
      <c r="J98" s="303"/>
      <c r="K98" s="304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2" t="s">
        <v>2786</v>
      </c>
      <c r="W98" s="202" t="s">
        <v>2786</v>
      </c>
      <c r="X98" s="202" t="s">
        <v>2786</v>
      </c>
      <c r="Y98" s="202" t="s">
        <v>2786</v>
      </c>
      <c r="Z98" s="202" t="s">
        <v>2786</v>
      </c>
      <c r="AA98" s="202" t="s">
        <v>2786</v>
      </c>
      <c r="AB98" s="201"/>
      <c r="AC98" s="202" t="s">
        <v>2786</v>
      </c>
      <c r="AD98" s="202" t="s">
        <v>2786</v>
      </c>
      <c r="AE98" s="202" t="s">
        <v>2786</v>
      </c>
      <c r="AF98" s="200"/>
      <c r="AG98" s="81"/>
      <c r="AH98" s="108"/>
      <c r="AI98" s="108"/>
      <c r="AJ98" s="89"/>
      <c r="AK98" s="89"/>
      <c r="AL98" s="99"/>
      <c r="AM98" s="99"/>
      <c r="AN98" s="89"/>
      <c r="AO98" s="89"/>
      <c r="AP98" s="89"/>
      <c r="AQ98" s="99"/>
      <c r="AR98" s="89"/>
      <c r="AS98" s="89"/>
      <c r="AT98" s="89"/>
      <c r="AU98" s="89"/>
      <c r="AV98" s="89"/>
      <c r="AW98" s="89"/>
      <c r="AX98" s="89"/>
    </row>
    <row r="99" spans="1:50" ht="12.75" customHeight="1">
      <c r="A99" s="81"/>
      <c r="B99" s="203"/>
      <c r="C99" s="374" t="s">
        <v>5</v>
      </c>
      <c r="D99" s="204" t="s">
        <v>6</v>
      </c>
      <c r="E99" s="205" t="s">
        <v>7</v>
      </c>
      <c r="F99" s="206" t="s">
        <v>8</v>
      </c>
      <c r="G99" s="207" t="s">
        <v>9</v>
      </c>
      <c r="H99" s="208" t="s">
        <v>10</v>
      </c>
      <c r="I99" s="209" t="s">
        <v>11</v>
      </c>
      <c r="J99" s="210" t="s">
        <v>13</v>
      </c>
      <c r="K99" s="211" t="s">
        <v>12</v>
      </c>
      <c r="L99" s="212" t="s">
        <v>767</v>
      </c>
      <c r="M99" s="202" t="s">
        <v>792</v>
      </c>
      <c r="N99" s="202" t="s">
        <v>791</v>
      </c>
      <c r="O99" s="202" t="s">
        <v>2777</v>
      </c>
      <c r="P99" s="202" t="s">
        <v>2778</v>
      </c>
      <c r="Q99" s="202" t="s">
        <v>793</v>
      </c>
      <c r="R99" s="202" t="s">
        <v>794</v>
      </c>
      <c r="S99" s="202" t="s">
        <v>799</v>
      </c>
      <c r="T99" s="202" t="s">
        <v>2782</v>
      </c>
      <c r="U99" s="202" t="s">
        <v>795</v>
      </c>
      <c r="V99" s="202" t="s">
        <v>2783</v>
      </c>
      <c r="W99" s="202" t="s">
        <v>2779</v>
      </c>
      <c r="X99" s="202" t="s">
        <v>2780</v>
      </c>
      <c r="Y99" s="202" t="s">
        <v>796</v>
      </c>
      <c r="Z99" s="202" t="s">
        <v>797</v>
      </c>
      <c r="AA99" s="202" t="s">
        <v>798</v>
      </c>
      <c r="AB99" s="202" t="s">
        <v>2776</v>
      </c>
      <c r="AC99" s="202" t="s">
        <v>2784</v>
      </c>
      <c r="AD99" s="202" t="s">
        <v>2785</v>
      </c>
      <c r="AE99" s="202" t="s">
        <v>2781</v>
      </c>
      <c r="AF99" s="213"/>
      <c r="AG99" s="183"/>
      <c r="AH99" s="108"/>
      <c r="AI99" s="108"/>
      <c r="AJ99" s="89"/>
      <c r="AK99" s="89"/>
      <c r="AL99" s="99"/>
      <c r="AM99" s="99"/>
      <c r="AN99" s="89"/>
      <c r="AO99" s="89"/>
      <c r="AP99" s="89"/>
      <c r="AQ99" s="99"/>
      <c r="AR99" s="89"/>
      <c r="AS99" s="89"/>
      <c r="AT99" s="89"/>
      <c r="AU99" s="89"/>
      <c r="AV99" s="89"/>
      <c r="AW99" s="89"/>
      <c r="AX99" s="89"/>
    </row>
    <row r="100" spans="1:50" ht="12.75" customHeight="1">
      <c r="A100" s="89"/>
      <c r="B100" s="214"/>
      <c r="C100" s="232"/>
      <c r="D100" s="235"/>
      <c r="E100" s="231" t="str">
        <f t="shared" ref="E100:E109" si="73">IF(C100="","",VLOOKUP(C100,Nutr,2,0))</f>
        <v/>
      </c>
      <c r="F100" s="238" t="str">
        <f t="shared" ref="F100:F109" si="74">IF(C100="","",VLOOKUP(C100,Nutr,3,0)*D100)</f>
        <v/>
      </c>
      <c r="G100" s="233" t="str">
        <f t="shared" ref="G100:G109" si="75">IF(C100="","",VLOOKUP(C100,Nutr,4,0)*D100)</f>
        <v/>
      </c>
      <c r="H100" s="238" t="str">
        <f t="shared" ref="H100:H109" si="76">IF(C100="","",VLOOKUP(C100,Nutr,5,0)*D100)</f>
        <v/>
      </c>
      <c r="I100" s="233" t="str">
        <f t="shared" ref="I100:I109" si="77">IF(C100="","",VLOOKUP(C100,Nutr,6,0)*D100)</f>
        <v/>
      </c>
      <c r="J100" s="238" t="str">
        <f t="shared" ref="J100:J109" si="78">IF(C100="","",VLOOKUP(C100,Nutr,7,0)*D100)</f>
        <v/>
      </c>
      <c r="K100" s="233" t="str">
        <f t="shared" ref="K100:K109" si="79">IF(C100="","",VLOOKUP(C100,Nutr,8,0)*D100)</f>
        <v/>
      </c>
      <c r="L100" s="237" t="str">
        <f>IF(C100="","",VLOOKUP(C100,Nutr,9,0)*D100)</f>
        <v/>
      </c>
      <c r="M100" s="234" t="str">
        <f>IF(C100="","",VLOOKUP(C100,'Tabela Nutricional'!A:AD,10,0)*D100)</f>
        <v/>
      </c>
      <c r="N100" s="237" t="str">
        <f>IF(C100="","",VLOOKUP(C100,'Tabela Nutricional'!A:AD,11,0)*D100)</f>
        <v/>
      </c>
      <c r="O100" s="234" t="str">
        <f>IF(C100="","",VLOOKUP(C100,'Tabela Nutricional'!A:AD,12,0)*D100)</f>
        <v/>
      </c>
      <c r="P100" s="237" t="str">
        <f>IF(C100="","",VLOOKUP(C100,'Tabela Nutricional'!A:AD,13,0)*D100)</f>
        <v/>
      </c>
      <c r="Q100" s="234" t="str">
        <f>IF(C100="","",VLOOKUP(C100,'Tabela Nutricional'!A:AD,14,0)*D100)</f>
        <v/>
      </c>
      <c r="R100" s="237" t="str">
        <f>IF(C100="","",VLOOKUP(C100,'Tabela Nutricional'!A:AD,15,0)*D100)</f>
        <v/>
      </c>
      <c r="S100" s="234" t="str">
        <f>IF(C100="","",VLOOKUP(C100,'Tabela Nutricional'!A:AD,16,0)*D100)</f>
        <v/>
      </c>
      <c r="T100" s="237" t="str">
        <f>IF(C100="","",VLOOKUP(C100,'Tabela Nutricional'!A:AD,17,0)*D100)</f>
        <v/>
      </c>
      <c r="U100" s="234" t="str">
        <f>IF(C100="","",VLOOKUP(C100,'Tabela Nutricional'!A:AD,18,0)*D100)</f>
        <v/>
      </c>
      <c r="V100" s="237" t="str">
        <f>IF(C100="","",VLOOKUP(C100,'Tabela Nutricional'!A:AD,21,0)*D100)</f>
        <v/>
      </c>
      <c r="W100" s="234" t="str">
        <f>IF(C100="","",VLOOKUP(C100,'Tabela Nutricional'!A:AD,22,0)*D100)</f>
        <v/>
      </c>
      <c r="X100" s="237" t="str">
        <f>IF(C100="","",VLOOKUP(C100,'Tabela Nutricional'!A:AD,23,0)*D100)</f>
        <v/>
      </c>
      <c r="Y100" s="234" t="str">
        <f>IF(C100="","",VLOOKUP(C100,'Tabela Nutricional'!A:AD,24,0)*D100)</f>
        <v/>
      </c>
      <c r="Z100" s="237" t="str">
        <f>IF(C100="","",VLOOKUP(C100,'Tabela Nutricional'!A:AD,25,0)*D100)</f>
        <v/>
      </c>
      <c r="AA100" s="234" t="str">
        <f>IF(C100="","",VLOOKUP(C100,'Tabela Nutricional'!A:AD,26,0)*D100)</f>
        <v/>
      </c>
      <c r="AB100" s="237" t="str">
        <f>IF(C100="","",VLOOKUP(C100,'Tabela Nutricional'!A:AD,27,0)*D100)</f>
        <v/>
      </c>
      <c r="AC100" s="234" t="str">
        <f>IF(C100="","",VLOOKUP(C100,'Tabela Nutricional'!A:AD,28,0)*D100)</f>
        <v/>
      </c>
      <c r="AD100" s="237" t="str">
        <f>IF(C100="","",VLOOKUP(C100,'Tabela Nutricional'!A:AD,29,0)*D100)</f>
        <v/>
      </c>
      <c r="AE100" s="234" t="str">
        <f>IF(C100="","",VLOOKUP(C100,'Tabela Nutricional'!A:AD,30,0)*D100)</f>
        <v/>
      </c>
      <c r="AF100" s="214"/>
      <c r="AG100" s="90"/>
      <c r="AH100" s="108"/>
      <c r="AI100" s="108"/>
      <c r="AJ100" s="89"/>
      <c r="AK100" s="89"/>
      <c r="AL100" s="99"/>
      <c r="AM100" s="99"/>
      <c r="AN100" s="89"/>
      <c r="AO100" s="89"/>
      <c r="AP100" s="89"/>
      <c r="AQ100" s="99"/>
      <c r="AR100" s="89"/>
      <c r="AS100" s="89"/>
      <c r="AT100" s="89"/>
      <c r="AU100" s="89"/>
      <c r="AV100" s="89"/>
      <c r="AW100" s="89"/>
      <c r="AX100" s="89"/>
    </row>
    <row r="101" spans="1:50" ht="12.75" customHeight="1">
      <c r="A101" s="89"/>
      <c r="B101" s="214"/>
      <c r="C101" s="232"/>
      <c r="D101" s="235"/>
      <c r="E101" s="231" t="str">
        <f t="shared" si="73"/>
        <v/>
      </c>
      <c r="F101" s="238" t="str">
        <f t="shared" si="74"/>
        <v/>
      </c>
      <c r="G101" s="233" t="str">
        <f t="shared" si="75"/>
        <v/>
      </c>
      <c r="H101" s="238" t="str">
        <f t="shared" si="76"/>
        <v/>
      </c>
      <c r="I101" s="233" t="str">
        <f t="shared" si="77"/>
        <v/>
      </c>
      <c r="J101" s="238" t="str">
        <f t="shared" si="78"/>
        <v/>
      </c>
      <c r="K101" s="233" t="str">
        <f t="shared" si="79"/>
        <v/>
      </c>
      <c r="L101" s="237" t="str">
        <f t="shared" ref="L101:L109" si="80">IF(C101="","",VLOOKUP(C101,Nutr,9,0)*D101)</f>
        <v/>
      </c>
      <c r="M101" s="234" t="str">
        <f>IF(C101="","",VLOOKUP(C101,'Tabela Nutricional'!A:AD,10,0)*D101)</f>
        <v/>
      </c>
      <c r="N101" s="237" t="str">
        <f>IF(C101="","",VLOOKUP(C101,'Tabela Nutricional'!A:AD,11,0)*D101)</f>
        <v/>
      </c>
      <c r="O101" s="234" t="str">
        <f>IF(C101="","",VLOOKUP(C101,'Tabela Nutricional'!A:AD,12,0)*D101)</f>
        <v/>
      </c>
      <c r="P101" s="237" t="str">
        <f>IF(C101="","",VLOOKUP(C101,'Tabela Nutricional'!A:AD,13,0)*D101)</f>
        <v/>
      </c>
      <c r="Q101" s="234" t="str">
        <f>IF(C101="","",VLOOKUP(C101,'Tabela Nutricional'!A:AD,14,0)*D101)</f>
        <v/>
      </c>
      <c r="R101" s="237" t="str">
        <f>IF(C101="","",VLOOKUP(C101,'Tabela Nutricional'!A:AD,15,0)*D101)</f>
        <v/>
      </c>
      <c r="S101" s="234" t="str">
        <f>IF(C101="","",VLOOKUP(C101,'Tabela Nutricional'!A:AD,16,0)*D101)</f>
        <v/>
      </c>
      <c r="T101" s="237" t="str">
        <f>IF(C101="","",VLOOKUP(C101,'Tabela Nutricional'!A:AD,17,0)*D101)</f>
        <v/>
      </c>
      <c r="U101" s="234" t="str">
        <f>IF(C101="","",VLOOKUP(C101,'Tabela Nutricional'!A:AD,18,0)*D101)</f>
        <v/>
      </c>
      <c r="V101" s="237" t="str">
        <f>IF(C101="","",VLOOKUP(C101,'Tabela Nutricional'!A:AD,21,0)*D101)</f>
        <v/>
      </c>
      <c r="W101" s="234" t="str">
        <f>IF(C101="","",VLOOKUP(C101,'Tabela Nutricional'!A:AD,22,0)*D101)</f>
        <v/>
      </c>
      <c r="X101" s="237" t="str">
        <f>IF(C101="","",VLOOKUP(C101,'Tabela Nutricional'!A:AD,23,0)*D101)</f>
        <v/>
      </c>
      <c r="Y101" s="234" t="str">
        <f>IF(C101="","",VLOOKUP(C101,'Tabela Nutricional'!A:AD,24,0)*D101)</f>
        <v/>
      </c>
      <c r="Z101" s="237" t="str">
        <f>IF(C101="","",VLOOKUP(C101,'Tabela Nutricional'!A:AD,25,0)*D101)</f>
        <v/>
      </c>
      <c r="AA101" s="234" t="str">
        <f>IF(C101="","",VLOOKUP(C101,'Tabela Nutricional'!A:AD,26,0)*D101)</f>
        <v/>
      </c>
      <c r="AB101" s="237" t="str">
        <f>IF(C101="","",VLOOKUP(C101,'Tabela Nutricional'!A:AD,27,0)*D101)</f>
        <v/>
      </c>
      <c r="AC101" s="234" t="str">
        <f>IF(C101="","",VLOOKUP(C101,'Tabela Nutricional'!A:AD,28,0)*D101)</f>
        <v/>
      </c>
      <c r="AD101" s="237" t="str">
        <f>IF(C101="","",VLOOKUP(C101,'Tabela Nutricional'!A:AD,29,0)*D101)</f>
        <v/>
      </c>
      <c r="AE101" s="234" t="str">
        <f>IF(C101="","",VLOOKUP(C101,'Tabela Nutricional'!A:AD,30,0)*D101)</f>
        <v/>
      </c>
      <c r="AF101" s="214"/>
      <c r="AG101" s="90"/>
      <c r="AH101" s="108"/>
      <c r="AI101" s="108"/>
      <c r="AJ101" s="89"/>
      <c r="AK101" s="89"/>
      <c r="AL101" s="99"/>
      <c r="AM101" s="99"/>
      <c r="AN101" s="89"/>
      <c r="AO101" s="89"/>
      <c r="AP101" s="89"/>
      <c r="AQ101" s="99"/>
      <c r="AR101" s="89"/>
      <c r="AS101" s="89"/>
      <c r="AT101" s="89"/>
      <c r="AU101" s="89"/>
      <c r="AV101" s="89"/>
      <c r="AW101" s="89"/>
      <c r="AX101" s="89"/>
    </row>
    <row r="102" spans="1:50" ht="12.75" customHeight="1">
      <c r="A102" s="89"/>
      <c r="B102" s="214"/>
      <c r="C102" s="232"/>
      <c r="D102" s="235"/>
      <c r="E102" s="231" t="str">
        <f t="shared" si="73"/>
        <v/>
      </c>
      <c r="F102" s="238" t="str">
        <f t="shared" si="74"/>
        <v/>
      </c>
      <c r="G102" s="233" t="str">
        <f t="shared" si="75"/>
        <v/>
      </c>
      <c r="H102" s="238" t="str">
        <f t="shared" si="76"/>
        <v/>
      </c>
      <c r="I102" s="233" t="str">
        <f t="shared" si="77"/>
        <v/>
      </c>
      <c r="J102" s="238" t="str">
        <f t="shared" si="78"/>
        <v/>
      </c>
      <c r="K102" s="233" t="str">
        <f t="shared" si="79"/>
        <v/>
      </c>
      <c r="L102" s="237" t="str">
        <f t="shared" si="80"/>
        <v/>
      </c>
      <c r="M102" s="234" t="str">
        <f>IF(C102="","",VLOOKUP(C102,'Tabela Nutricional'!A:AD,10,0)*D102)</f>
        <v/>
      </c>
      <c r="N102" s="237" t="str">
        <f>IF(C102="","",VLOOKUP(C102,'Tabela Nutricional'!A:AD,11,0)*D102)</f>
        <v/>
      </c>
      <c r="O102" s="234" t="str">
        <f>IF(C102="","",VLOOKUP(C102,'Tabela Nutricional'!A:AD,12,0)*D102)</f>
        <v/>
      </c>
      <c r="P102" s="237" t="str">
        <f>IF(C102="","",VLOOKUP(C102,'Tabela Nutricional'!A:AD,13,0)*D102)</f>
        <v/>
      </c>
      <c r="Q102" s="234" t="str">
        <f>IF(C102="","",VLOOKUP(C102,'Tabela Nutricional'!A:AD,14,0)*D102)</f>
        <v/>
      </c>
      <c r="R102" s="237" t="str">
        <f>IF(C102="","",VLOOKUP(C102,'Tabela Nutricional'!A:AD,15,0)*D102)</f>
        <v/>
      </c>
      <c r="S102" s="234" t="str">
        <f>IF(C102="","",VLOOKUP(C102,'Tabela Nutricional'!A:AD,16,0)*D102)</f>
        <v/>
      </c>
      <c r="T102" s="237" t="str">
        <f>IF(C102="","",VLOOKUP(C102,'Tabela Nutricional'!A:AD,17,0)*D102)</f>
        <v/>
      </c>
      <c r="U102" s="234" t="str">
        <f>IF(C102="","",VLOOKUP(C102,'Tabela Nutricional'!A:AD,18,0)*D102)</f>
        <v/>
      </c>
      <c r="V102" s="237" t="str">
        <f>IF(C102="","",VLOOKUP(C102,'Tabela Nutricional'!A:AD,21,0)*D102)</f>
        <v/>
      </c>
      <c r="W102" s="234" t="str">
        <f>IF(C102="","",VLOOKUP(C102,'Tabela Nutricional'!A:AD,22,0)*D102)</f>
        <v/>
      </c>
      <c r="X102" s="237" t="str">
        <f>IF(C102="","",VLOOKUP(C102,'Tabela Nutricional'!A:AD,23,0)*D102)</f>
        <v/>
      </c>
      <c r="Y102" s="234" t="str">
        <f>IF(C102="","",VLOOKUP(C102,'Tabela Nutricional'!A:AD,24,0)*D102)</f>
        <v/>
      </c>
      <c r="Z102" s="237" t="str">
        <f>IF(C102="","",VLOOKUP(C102,'Tabela Nutricional'!A:AD,25,0)*D102)</f>
        <v/>
      </c>
      <c r="AA102" s="234" t="str">
        <f>IF(C102="","",VLOOKUP(C102,'Tabela Nutricional'!A:AD,26,0)*D102)</f>
        <v/>
      </c>
      <c r="AB102" s="237" t="str">
        <f>IF(C102="","",VLOOKUP(C102,'Tabela Nutricional'!A:AD,27,0)*D102)</f>
        <v/>
      </c>
      <c r="AC102" s="234" t="str">
        <f>IF(C102="","",VLOOKUP(C102,'Tabela Nutricional'!A:AD,28,0)*D102)</f>
        <v/>
      </c>
      <c r="AD102" s="237" t="str">
        <f>IF(C102="","",VLOOKUP(C102,'Tabela Nutricional'!A:AD,29,0)*D102)</f>
        <v/>
      </c>
      <c r="AE102" s="234" t="str">
        <f>IF(C102="","",VLOOKUP(C102,'Tabela Nutricional'!A:AD,30,0)*D102)</f>
        <v/>
      </c>
      <c r="AF102" s="214"/>
      <c r="AG102" s="94"/>
      <c r="AH102" s="108"/>
      <c r="AI102" s="108"/>
      <c r="AJ102" s="89"/>
      <c r="AK102" s="89"/>
      <c r="AL102" s="99"/>
      <c r="AM102" s="99"/>
      <c r="AN102" s="89"/>
      <c r="AO102" s="89"/>
      <c r="AP102" s="89"/>
      <c r="AQ102" s="99"/>
      <c r="AR102" s="89"/>
      <c r="AS102" s="89"/>
      <c r="AT102" s="89"/>
      <c r="AU102" s="89"/>
      <c r="AV102" s="89"/>
      <c r="AW102" s="89"/>
      <c r="AX102" s="89"/>
    </row>
    <row r="103" spans="1:50" ht="12.75" customHeight="1">
      <c r="A103" s="89"/>
      <c r="B103" s="215"/>
      <c r="C103" s="356"/>
      <c r="D103" s="236"/>
      <c r="E103" s="231" t="str">
        <f t="shared" si="73"/>
        <v/>
      </c>
      <c r="F103" s="238" t="str">
        <f t="shared" si="74"/>
        <v/>
      </c>
      <c r="G103" s="233" t="str">
        <f t="shared" si="75"/>
        <v/>
      </c>
      <c r="H103" s="238" t="str">
        <f t="shared" si="76"/>
        <v/>
      </c>
      <c r="I103" s="233" t="str">
        <f t="shared" si="77"/>
        <v/>
      </c>
      <c r="J103" s="238" t="str">
        <f t="shared" si="78"/>
        <v/>
      </c>
      <c r="K103" s="233" t="str">
        <f t="shared" si="79"/>
        <v/>
      </c>
      <c r="L103" s="237" t="str">
        <f t="shared" si="80"/>
        <v/>
      </c>
      <c r="M103" s="234" t="str">
        <f>IF(C103="","",VLOOKUP(C103,'Tabela Nutricional'!A:AD,10,0)*D103)</f>
        <v/>
      </c>
      <c r="N103" s="237" t="str">
        <f>IF(C103="","",VLOOKUP(C103,'Tabela Nutricional'!A:AD,11,0)*D103)</f>
        <v/>
      </c>
      <c r="O103" s="234" t="str">
        <f>IF(C103="","",VLOOKUP(C103,'Tabela Nutricional'!A:AD,12,0)*D103)</f>
        <v/>
      </c>
      <c r="P103" s="237" t="str">
        <f>IF(C103="","",VLOOKUP(C103,'Tabela Nutricional'!A:AD,13,0)*D103)</f>
        <v/>
      </c>
      <c r="Q103" s="234" t="str">
        <f>IF(C103="","",VLOOKUP(C103,'Tabela Nutricional'!A:AD,14,0)*D103)</f>
        <v/>
      </c>
      <c r="R103" s="237" t="str">
        <f>IF(C103="","",VLOOKUP(C103,'Tabela Nutricional'!A:AD,15,0)*D103)</f>
        <v/>
      </c>
      <c r="S103" s="234" t="str">
        <f>IF(C103="","",VLOOKUP(C103,'Tabela Nutricional'!A:AD,16,0)*D103)</f>
        <v/>
      </c>
      <c r="T103" s="237" t="str">
        <f>IF(C103="","",VLOOKUP(C103,'Tabela Nutricional'!A:AD,17,0)*D103)</f>
        <v/>
      </c>
      <c r="U103" s="234" t="str">
        <f>IF(C103="","",VLOOKUP(C103,'Tabela Nutricional'!A:AD,18,0)*D103)</f>
        <v/>
      </c>
      <c r="V103" s="237" t="str">
        <f>IF(C103="","",VLOOKUP(C103,'Tabela Nutricional'!A:AD,21,0)*D103)</f>
        <v/>
      </c>
      <c r="W103" s="234" t="str">
        <f>IF(C103="","",VLOOKUP(C103,'Tabela Nutricional'!A:AD,22,0)*D103)</f>
        <v/>
      </c>
      <c r="X103" s="237" t="str">
        <f>IF(C103="","",VLOOKUP(C103,'Tabela Nutricional'!A:AD,23,0)*D103)</f>
        <v/>
      </c>
      <c r="Y103" s="234" t="str">
        <f>IF(C103="","",VLOOKUP(C103,'Tabela Nutricional'!A:AD,24,0)*D103)</f>
        <v/>
      </c>
      <c r="Z103" s="237" t="str">
        <f>IF(C103="","",VLOOKUP(C103,'Tabela Nutricional'!A:AD,25,0)*D103)</f>
        <v/>
      </c>
      <c r="AA103" s="234" t="str">
        <f>IF(C103="","",VLOOKUP(C103,'Tabela Nutricional'!A:AD,26,0)*D103)</f>
        <v/>
      </c>
      <c r="AB103" s="237" t="str">
        <f>IF(C103="","",VLOOKUP(C103,'Tabela Nutricional'!A:AD,27,0)*D103)</f>
        <v/>
      </c>
      <c r="AC103" s="234" t="str">
        <f>IF(C103="","",VLOOKUP(C103,'Tabela Nutricional'!A:AD,28,0)*D103)</f>
        <v/>
      </c>
      <c r="AD103" s="237" t="str">
        <f>IF(C103="","",VLOOKUP(C103,'Tabela Nutricional'!A:AD,29,0)*D103)</f>
        <v/>
      </c>
      <c r="AE103" s="234" t="str">
        <f>IF(C103="","",VLOOKUP(C103,'Tabela Nutricional'!A:AD,30,0)*D103)</f>
        <v/>
      </c>
      <c r="AF103" s="215"/>
      <c r="AG103" s="94"/>
      <c r="AH103" s="108"/>
      <c r="AI103" s="108"/>
      <c r="AJ103" s="89"/>
      <c r="AK103" s="89"/>
      <c r="AL103" s="99"/>
      <c r="AM103" s="99"/>
      <c r="AN103" s="89"/>
      <c r="AO103" s="89"/>
      <c r="AP103" s="89"/>
      <c r="AQ103" s="99"/>
      <c r="AR103" s="89"/>
      <c r="AS103" s="89"/>
      <c r="AT103" s="89"/>
      <c r="AU103" s="89"/>
      <c r="AV103" s="89"/>
      <c r="AW103" s="89"/>
      <c r="AX103" s="89"/>
    </row>
    <row r="104" spans="1:50" ht="12.75" customHeight="1">
      <c r="A104" s="89"/>
      <c r="B104" s="215"/>
      <c r="C104" s="356"/>
      <c r="D104" s="236"/>
      <c r="E104" s="231" t="str">
        <f t="shared" si="73"/>
        <v/>
      </c>
      <c r="F104" s="238" t="str">
        <f t="shared" si="74"/>
        <v/>
      </c>
      <c r="G104" s="233" t="str">
        <f t="shared" si="75"/>
        <v/>
      </c>
      <c r="H104" s="238" t="str">
        <f t="shared" si="76"/>
        <v/>
      </c>
      <c r="I104" s="233" t="str">
        <f t="shared" si="77"/>
        <v/>
      </c>
      <c r="J104" s="238" t="str">
        <f t="shared" si="78"/>
        <v/>
      </c>
      <c r="K104" s="233" t="str">
        <f t="shared" si="79"/>
        <v/>
      </c>
      <c r="L104" s="237" t="str">
        <f t="shared" si="80"/>
        <v/>
      </c>
      <c r="M104" s="234" t="str">
        <f>IF(C104="","",VLOOKUP(C104,'Tabela Nutricional'!A:AD,10,0)*D104)</f>
        <v/>
      </c>
      <c r="N104" s="237" t="str">
        <f>IF(C104="","",VLOOKUP(C104,'Tabela Nutricional'!A:AD,11,0)*D104)</f>
        <v/>
      </c>
      <c r="O104" s="234" t="str">
        <f>IF(C104="","",VLOOKUP(C104,'Tabela Nutricional'!A:AD,12,0)*D104)</f>
        <v/>
      </c>
      <c r="P104" s="237" t="str">
        <f>IF(C104="","",VLOOKUP(C104,'Tabela Nutricional'!A:AD,13,0)*D104)</f>
        <v/>
      </c>
      <c r="Q104" s="234" t="str">
        <f>IF(C104="","",VLOOKUP(C104,'Tabela Nutricional'!A:AD,14,0)*D104)</f>
        <v/>
      </c>
      <c r="R104" s="237" t="str">
        <f>IF(C104="","",VLOOKUP(C104,'Tabela Nutricional'!A:AD,15,0)*D104)</f>
        <v/>
      </c>
      <c r="S104" s="234" t="str">
        <f>IF(C104="","",VLOOKUP(C104,'Tabela Nutricional'!A:AD,16,0)*D104)</f>
        <v/>
      </c>
      <c r="T104" s="237" t="str">
        <f>IF(C104="","",VLOOKUP(C104,'Tabela Nutricional'!A:AD,17,0)*D104)</f>
        <v/>
      </c>
      <c r="U104" s="234" t="str">
        <f>IF(C104="","",VLOOKUP(C104,'Tabela Nutricional'!A:AD,18,0)*D104)</f>
        <v/>
      </c>
      <c r="V104" s="237" t="str">
        <f>IF(C104="","",VLOOKUP(C104,'Tabela Nutricional'!A:AD,21,0)*D104)</f>
        <v/>
      </c>
      <c r="W104" s="234" t="str">
        <f>IF(C104="","",VLOOKUP(C104,'Tabela Nutricional'!A:AD,22,0)*D104)</f>
        <v/>
      </c>
      <c r="X104" s="237" t="str">
        <f>IF(C104="","",VLOOKUP(C104,'Tabela Nutricional'!A:AD,23,0)*D104)</f>
        <v/>
      </c>
      <c r="Y104" s="234" t="str">
        <f>IF(C104="","",VLOOKUP(C104,'Tabela Nutricional'!A:AD,24,0)*D104)</f>
        <v/>
      </c>
      <c r="Z104" s="237" t="str">
        <f>IF(C104="","",VLOOKUP(C104,'Tabela Nutricional'!A:AD,25,0)*D104)</f>
        <v/>
      </c>
      <c r="AA104" s="234" t="str">
        <f>IF(C104="","",VLOOKUP(C104,'Tabela Nutricional'!A:AD,26,0)*D104)</f>
        <v/>
      </c>
      <c r="AB104" s="237" t="str">
        <f>IF(C104="","",VLOOKUP(C104,'Tabela Nutricional'!A:AD,27,0)*D104)</f>
        <v/>
      </c>
      <c r="AC104" s="234" t="str">
        <f>IF(C104="","",VLOOKUP(C104,'Tabela Nutricional'!A:AD,28,0)*D104)</f>
        <v/>
      </c>
      <c r="AD104" s="237" t="str">
        <f>IF(C104="","",VLOOKUP(C104,'Tabela Nutricional'!A:AD,29,0)*D104)</f>
        <v/>
      </c>
      <c r="AE104" s="234" t="str">
        <f>IF(C104="","",VLOOKUP(C104,'Tabela Nutricional'!A:AD,30,0)*D104)</f>
        <v/>
      </c>
      <c r="AF104" s="215"/>
      <c r="AG104" s="94"/>
      <c r="AH104" s="108"/>
      <c r="AI104" s="108"/>
      <c r="AJ104" s="89"/>
      <c r="AK104" s="89"/>
      <c r="AL104" s="99"/>
      <c r="AM104" s="99"/>
      <c r="AN104" s="89"/>
      <c r="AO104" s="89"/>
      <c r="AP104" s="89"/>
      <c r="AQ104" s="99"/>
      <c r="AR104" s="89"/>
      <c r="AS104" s="89"/>
      <c r="AT104" s="89"/>
      <c r="AU104" s="89"/>
      <c r="AV104" s="89"/>
      <c r="AW104" s="89"/>
      <c r="AX104" s="89"/>
    </row>
    <row r="105" spans="1:50" ht="12.75" customHeight="1">
      <c r="A105" s="89"/>
      <c r="B105" s="215"/>
      <c r="C105" s="356"/>
      <c r="D105" s="236"/>
      <c r="E105" s="231" t="str">
        <f t="shared" si="73"/>
        <v/>
      </c>
      <c r="F105" s="238" t="str">
        <f t="shared" si="74"/>
        <v/>
      </c>
      <c r="G105" s="233" t="str">
        <f t="shared" si="75"/>
        <v/>
      </c>
      <c r="H105" s="238" t="str">
        <f t="shared" si="76"/>
        <v/>
      </c>
      <c r="I105" s="233" t="str">
        <f t="shared" si="77"/>
        <v/>
      </c>
      <c r="J105" s="238" t="str">
        <f t="shared" si="78"/>
        <v/>
      </c>
      <c r="K105" s="233" t="str">
        <f t="shared" si="79"/>
        <v/>
      </c>
      <c r="L105" s="237" t="str">
        <f t="shared" si="80"/>
        <v/>
      </c>
      <c r="M105" s="234" t="str">
        <f>IF(C105="","",VLOOKUP(C105,'Tabela Nutricional'!A:AD,10,0)*D105)</f>
        <v/>
      </c>
      <c r="N105" s="237" t="str">
        <f>IF(C105="","",VLOOKUP(C105,'Tabela Nutricional'!A:AD,11,0)*D105)</f>
        <v/>
      </c>
      <c r="O105" s="234" t="str">
        <f>IF(C105="","",VLOOKUP(C105,'Tabela Nutricional'!A:AD,12,0)*D105)</f>
        <v/>
      </c>
      <c r="P105" s="237" t="str">
        <f>IF(C105="","",VLOOKUP(C105,'Tabela Nutricional'!A:AD,13,0)*D105)</f>
        <v/>
      </c>
      <c r="Q105" s="234" t="str">
        <f>IF(C105="","",VLOOKUP(C105,'Tabela Nutricional'!A:AD,14,0)*D105)</f>
        <v/>
      </c>
      <c r="R105" s="237" t="str">
        <f>IF(C105="","",VLOOKUP(C105,'Tabela Nutricional'!A:AD,15,0)*D105)</f>
        <v/>
      </c>
      <c r="S105" s="234" t="str">
        <f>IF(C105="","",VLOOKUP(C105,'Tabela Nutricional'!A:AD,16,0)*D105)</f>
        <v/>
      </c>
      <c r="T105" s="237" t="str">
        <f>IF(C105="","",VLOOKUP(C105,'Tabela Nutricional'!A:AD,17,0)*D105)</f>
        <v/>
      </c>
      <c r="U105" s="234" t="str">
        <f>IF(C105="","",VLOOKUP(C105,'Tabela Nutricional'!A:AD,18,0)*D105)</f>
        <v/>
      </c>
      <c r="V105" s="237" t="str">
        <f>IF(C105="","",VLOOKUP(C105,'Tabela Nutricional'!A:AD,21,0)*D105)</f>
        <v/>
      </c>
      <c r="W105" s="234" t="str">
        <f>IF(C105="","",VLOOKUP(C105,'Tabela Nutricional'!A:AD,22,0)*D105)</f>
        <v/>
      </c>
      <c r="X105" s="237" t="str">
        <f>IF(C105="","",VLOOKUP(C105,'Tabela Nutricional'!A:AD,23,0)*D105)</f>
        <v/>
      </c>
      <c r="Y105" s="234" t="str">
        <f>IF(C105="","",VLOOKUP(C105,'Tabela Nutricional'!A:AD,24,0)*D105)</f>
        <v/>
      </c>
      <c r="Z105" s="237" t="str">
        <f>IF(C105="","",VLOOKUP(C105,'Tabela Nutricional'!A:AD,25,0)*D105)</f>
        <v/>
      </c>
      <c r="AA105" s="234" t="str">
        <f>IF(C105="","",VLOOKUP(C105,'Tabela Nutricional'!A:AD,26,0)*D105)</f>
        <v/>
      </c>
      <c r="AB105" s="237" t="str">
        <f>IF(C105="","",VLOOKUP(C105,'Tabela Nutricional'!A:AD,27,0)*D105)</f>
        <v/>
      </c>
      <c r="AC105" s="234" t="str">
        <f>IF(C105="","",VLOOKUP(C105,'Tabela Nutricional'!A:AD,28,0)*D105)</f>
        <v/>
      </c>
      <c r="AD105" s="237" t="str">
        <f>IF(C105="","",VLOOKUP(C105,'Tabela Nutricional'!A:AD,29,0)*D105)</f>
        <v/>
      </c>
      <c r="AE105" s="234" t="str">
        <f>IF(C105="","",VLOOKUP(C105,'Tabela Nutricional'!A:AD,30,0)*D105)</f>
        <v/>
      </c>
      <c r="AF105" s="215"/>
      <c r="AG105" s="94"/>
      <c r="AH105" s="108"/>
      <c r="AI105" s="108"/>
      <c r="AJ105" s="89"/>
      <c r="AK105" s="89"/>
      <c r="AL105" s="99"/>
      <c r="AM105" s="99"/>
      <c r="AN105" s="89"/>
      <c r="AO105" s="89"/>
      <c r="AP105" s="89"/>
      <c r="AQ105" s="99"/>
      <c r="AR105" s="89"/>
      <c r="AS105" s="89"/>
      <c r="AT105" s="89"/>
      <c r="AU105" s="89"/>
      <c r="AV105" s="89"/>
      <c r="AW105" s="89"/>
      <c r="AX105" s="89"/>
    </row>
    <row r="106" spans="1:50" ht="12.75" customHeight="1">
      <c r="A106" s="89"/>
      <c r="B106" s="214"/>
      <c r="C106" s="356"/>
      <c r="D106" s="236"/>
      <c r="E106" s="231" t="str">
        <f t="shared" si="73"/>
        <v/>
      </c>
      <c r="F106" s="238" t="str">
        <f t="shared" si="74"/>
        <v/>
      </c>
      <c r="G106" s="233" t="str">
        <f t="shared" si="75"/>
        <v/>
      </c>
      <c r="H106" s="238" t="str">
        <f t="shared" si="76"/>
        <v/>
      </c>
      <c r="I106" s="233" t="str">
        <f t="shared" si="77"/>
        <v/>
      </c>
      <c r="J106" s="238" t="str">
        <f t="shared" si="78"/>
        <v/>
      </c>
      <c r="K106" s="233" t="str">
        <f t="shared" si="79"/>
        <v/>
      </c>
      <c r="L106" s="237" t="str">
        <f t="shared" si="80"/>
        <v/>
      </c>
      <c r="M106" s="234" t="str">
        <f>IF(C106="","",VLOOKUP(C106,'Tabela Nutricional'!A:AD,10,0)*D106)</f>
        <v/>
      </c>
      <c r="N106" s="237" t="str">
        <f>IF(C106="","",VLOOKUP(C106,'Tabela Nutricional'!A:AD,11,0)*D106)</f>
        <v/>
      </c>
      <c r="O106" s="234" t="str">
        <f>IF(C106="","",VLOOKUP(C106,'Tabela Nutricional'!A:AD,12,0)*D106)</f>
        <v/>
      </c>
      <c r="P106" s="237" t="str">
        <f>IF(C106="","",VLOOKUP(C106,'Tabela Nutricional'!A:AD,13,0)*D106)</f>
        <v/>
      </c>
      <c r="Q106" s="234" t="str">
        <f>IF(C106="","",VLOOKUP(C106,'Tabela Nutricional'!A:AD,14,0)*D106)</f>
        <v/>
      </c>
      <c r="R106" s="237" t="str">
        <f>IF(C106="","",VLOOKUP(C106,'Tabela Nutricional'!A:AD,15,0)*D106)</f>
        <v/>
      </c>
      <c r="S106" s="234" t="str">
        <f>IF(C106="","",VLOOKUP(C106,'Tabela Nutricional'!A:AD,16,0)*D106)</f>
        <v/>
      </c>
      <c r="T106" s="237" t="str">
        <f>IF(C106="","",VLOOKUP(C106,'Tabela Nutricional'!A:AD,17,0)*D106)</f>
        <v/>
      </c>
      <c r="U106" s="234" t="str">
        <f>IF(C106="","",VLOOKUP(C106,'Tabela Nutricional'!A:AD,18,0)*D106)</f>
        <v/>
      </c>
      <c r="V106" s="237" t="str">
        <f>IF(C106="","",VLOOKUP(C106,'Tabela Nutricional'!A:AD,21,0)*D106)</f>
        <v/>
      </c>
      <c r="W106" s="234" t="str">
        <f>IF(C106="","",VLOOKUP(C106,'Tabela Nutricional'!A:AD,22,0)*D106)</f>
        <v/>
      </c>
      <c r="X106" s="237" t="str">
        <f>IF(C106="","",VLOOKUP(C106,'Tabela Nutricional'!A:AD,23,0)*D106)</f>
        <v/>
      </c>
      <c r="Y106" s="234" t="str">
        <f>IF(C106="","",VLOOKUP(C106,'Tabela Nutricional'!A:AD,24,0)*D106)</f>
        <v/>
      </c>
      <c r="Z106" s="237" t="str">
        <f>IF(C106="","",VLOOKUP(C106,'Tabela Nutricional'!A:AD,25,0)*D106)</f>
        <v/>
      </c>
      <c r="AA106" s="234" t="str">
        <f>IF(C106="","",VLOOKUP(C106,'Tabela Nutricional'!A:AD,26,0)*D106)</f>
        <v/>
      </c>
      <c r="AB106" s="237" t="str">
        <f>IF(C106="","",VLOOKUP(C106,'Tabela Nutricional'!A:AD,27,0)*D106)</f>
        <v/>
      </c>
      <c r="AC106" s="234" t="str">
        <f>IF(C106="","",VLOOKUP(C106,'Tabela Nutricional'!A:AD,28,0)*D106)</f>
        <v/>
      </c>
      <c r="AD106" s="237" t="str">
        <f>IF(C106="","",VLOOKUP(C106,'Tabela Nutricional'!A:AD,29,0)*D106)</f>
        <v/>
      </c>
      <c r="AE106" s="234" t="str">
        <f>IF(C106="","",VLOOKUP(C106,'Tabela Nutricional'!A:AD,30,0)*D106)</f>
        <v/>
      </c>
      <c r="AF106" s="214"/>
      <c r="AG106" s="94"/>
      <c r="AH106" s="108"/>
      <c r="AI106" s="108"/>
      <c r="AJ106" s="89"/>
      <c r="AK106" s="89"/>
      <c r="AL106" s="99"/>
      <c r="AM106" s="99"/>
      <c r="AN106" s="89"/>
      <c r="AO106" s="89"/>
      <c r="AP106" s="89"/>
      <c r="AQ106" s="99"/>
      <c r="AR106" s="89"/>
      <c r="AS106" s="89"/>
      <c r="AT106" s="89"/>
      <c r="AU106" s="89"/>
      <c r="AV106" s="89"/>
      <c r="AW106" s="89"/>
      <c r="AX106" s="89"/>
    </row>
    <row r="107" spans="1:50" ht="12.75" customHeight="1">
      <c r="A107" s="89"/>
      <c r="B107" s="214"/>
      <c r="C107" s="356"/>
      <c r="D107" s="236"/>
      <c r="E107" s="231" t="str">
        <f t="shared" si="73"/>
        <v/>
      </c>
      <c r="F107" s="238" t="str">
        <f t="shared" si="74"/>
        <v/>
      </c>
      <c r="G107" s="233" t="str">
        <f t="shared" si="75"/>
        <v/>
      </c>
      <c r="H107" s="238" t="str">
        <f t="shared" si="76"/>
        <v/>
      </c>
      <c r="I107" s="233" t="str">
        <f t="shared" si="77"/>
        <v/>
      </c>
      <c r="J107" s="238" t="str">
        <f t="shared" si="78"/>
        <v/>
      </c>
      <c r="K107" s="233" t="str">
        <f t="shared" si="79"/>
        <v/>
      </c>
      <c r="L107" s="237" t="str">
        <f t="shared" si="80"/>
        <v/>
      </c>
      <c r="M107" s="234" t="str">
        <f>IF(C107="","",VLOOKUP(C107,'Tabela Nutricional'!A:AD,10,0)*D107)</f>
        <v/>
      </c>
      <c r="N107" s="237" t="str">
        <f>IF(C107="","",VLOOKUP(C107,'Tabela Nutricional'!A:AD,11,0)*D107)</f>
        <v/>
      </c>
      <c r="O107" s="234" t="str">
        <f>IF(C107="","",VLOOKUP(C107,'Tabela Nutricional'!A:AD,12,0)*D107)</f>
        <v/>
      </c>
      <c r="P107" s="237" t="str">
        <f>IF(C107="","",VLOOKUP(C107,'Tabela Nutricional'!A:AD,13,0)*D107)</f>
        <v/>
      </c>
      <c r="Q107" s="234" t="str">
        <f>IF(C107="","",VLOOKUP(C107,'Tabela Nutricional'!A:AD,14,0)*D107)</f>
        <v/>
      </c>
      <c r="R107" s="237" t="str">
        <f>IF(C107="","",VLOOKUP(C107,'Tabela Nutricional'!A:AD,15,0)*D107)</f>
        <v/>
      </c>
      <c r="S107" s="234" t="str">
        <f>IF(C107="","",VLOOKUP(C107,'Tabela Nutricional'!A:AD,16,0)*D107)</f>
        <v/>
      </c>
      <c r="T107" s="237" t="str">
        <f>IF(C107="","",VLOOKUP(C107,'Tabela Nutricional'!A:AD,17,0)*D107)</f>
        <v/>
      </c>
      <c r="U107" s="234" t="str">
        <f>IF(C107="","",VLOOKUP(C107,'Tabela Nutricional'!A:AD,18,0)*D107)</f>
        <v/>
      </c>
      <c r="V107" s="237" t="str">
        <f>IF(C107="","",VLOOKUP(C107,'Tabela Nutricional'!A:AD,21,0)*D107)</f>
        <v/>
      </c>
      <c r="W107" s="234" t="str">
        <f>IF(C107="","",VLOOKUP(C107,'Tabela Nutricional'!A:AD,22,0)*D107)</f>
        <v/>
      </c>
      <c r="X107" s="237" t="str">
        <f>IF(C107="","",VLOOKUP(C107,'Tabela Nutricional'!A:AD,23,0)*D107)</f>
        <v/>
      </c>
      <c r="Y107" s="234" t="str">
        <f>IF(C107="","",VLOOKUP(C107,'Tabela Nutricional'!A:AD,24,0)*D107)</f>
        <v/>
      </c>
      <c r="Z107" s="237" t="str">
        <f>IF(C107="","",VLOOKUP(C107,'Tabela Nutricional'!A:AD,25,0)*D107)</f>
        <v/>
      </c>
      <c r="AA107" s="234" t="str">
        <f>IF(C107="","",VLOOKUP(C107,'Tabela Nutricional'!A:AD,26,0)*D107)</f>
        <v/>
      </c>
      <c r="AB107" s="237" t="str">
        <f>IF(C107="","",VLOOKUP(C107,'Tabela Nutricional'!A:AD,27,0)*D107)</f>
        <v/>
      </c>
      <c r="AC107" s="234" t="str">
        <f>IF(C107="","",VLOOKUP(C107,'Tabela Nutricional'!A:AD,28,0)*D107)</f>
        <v/>
      </c>
      <c r="AD107" s="237" t="str">
        <f>IF(C107="","",VLOOKUP(C107,'Tabela Nutricional'!A:AD,29,0)*D107)</f>
        <v/>
      </c>
      <c r="AE107" s="234" t="str">
        <f>IF(C107="","",VLOOKUP(C107,'Tabela Nutricional'!A:AD,30,0)*D107)</f>
        <v/>
      </c>
      <c r="AF107" s="214"/>
      <c r="AG107" s="90"/>
      <c r="AH107" s="108"/>
      <c r="AI107" s="108"/>
      <c r="AJ107" s="89"/>
      <c r="AK107" s="89"/>
      <c r="AL107" s="99"/>
      <c r="AM107" s="99"/>
      <c r="AN107" s="89"/>
      <c r="AO107" s="89"/>
      <c r="AP107" s="89"/>
      <c r="AQ107" s="99"/>
      <c r="AR107" s="89"/>
      <c r="AS107" s="89"/>
      <c r="AT107" s="89"/>
      <c r="AU107" s="89"/>
      <c r="AV107" s="89"/>
      <c r="AW107" s="89"/>
      <c r="AX107" s="89"/>
    </row>
    <row r="108" spans="1:50" ht="12.75" customHeight="1">
      <c r="A108" s="90"/>
      <c r="B108" s="214"/>
      <c r="C108" s="356"/>
      <c r="D108" s="236"/>
      <c r="E108" s="231" t="str">
        <f t="shared" si="73"/>
        <v/>
      </c>
      <c r="F108" s="238" t="str">
        <f t="shared" si="74"/>
        <v/>
      </c>
      <c r="G108" s="233" t="str">
        <f t="shared" si="75"/>
        <v/>
      </c>
      <c r="H108" s="238" t="str">
        <f t="shared" si="76"/>
        <v/>
      </c>
      <c r="I108" s="233" t="str">
        <f t="shared" si="77"/>
        <v/>
      </c>
      <c r="J108" s="238" t="str">
        <f t="shared" si="78"/>
        <v/>
      </c>
      <c r="K108" s="233" t="str">
        <f t="shared" si="79"/>
        <v/>
      </c>
      <c r="L108" s="237" t="str">
        <f t="shared" si="80"/>
        <v/>
      </c>
      <c r="M108" s="234" t="str">
        <f>IF(C108="","",VLOOKUP(C108,'Tabela Nutricional'!A:AD,10,0)*D108)</f>
        <v/>
      </c>
      <c r="N108" s="237" t="str">
        <f>IF(C108="","",VLOOKUP(C108,'Tabela Nutricional'!A:AD,11,0)*D108)</f>
        <v/>
      </c>
      <c r="O108" s="234" t="str">
        <f>IF(C108="","",VLOOKUP(C108,'Tabela Nutricional'!A:AD,12,0)*D108)</f>
        <v/>
      </c>
      <c r="P108" s="237" t="str">
        <f>IF(C108="","",VLOOKUP(C108,'Tabela Nutricional'!A:AD,13,0)*D108)</f>
        <v/>
      </c>
      <c r="Q108" s="234" t="str">
        <f>IF(C108="","",VLOOKUP(C108,'Tabela Nutricional'!A:AD,14,0)*D108)</f>
        <v/>
      </c>
      <c r="R108" s="237" t="str">
        <f>IF(C108="","",VLOOKUP(C108,'Tabela Nutricional'!A:AD,15,0)*D108)</f>
        <v/>
      </c>
      <c r="S108" s="234" t="str">
        <f>IF(C108="","",VLOOKUP(C108,'Tabela Nutricional'!A:AD,16,0)*D108)</f>
        <v/>
      </c>
      <c r="T108" s="237" t="str">
        <f>IF(C108="","",VLOOKUP(C108,'Tabela Nutricional'!A:AD,17,0)*D108)</f>
        <v/>
      </c>
      <c r="U108" s="234" t="str">
        <f>IF(C108="","",VLOOKUP(C108,'Tabela Nutricional'!A:AD,18,0)*D108)</f>
        <v/>
      </c>
      <c r="V108" s="237" t="str">
        <f>IF(C108="","",VLOOKUP(C108,'Tabela Nutricional'!A:AD,21,0)*D108)</f>
        <v/>
      </c>
      <c r="W108" s="234" t="str">
        <f>IF(C108="","",VLOOKUP(C108,'Tabela Nutricional'!A:AD,22,0)*D108)</f>
        <v/>
      </c>
      <c r="X108" s="237" t="str">
        <f>IF(C108="","",VLOOKUP(C108,'Tabela Nutricional'!A:AD,23,0)*D108)</f>
        <v/>
      </c>
      <c r="Y108" s="234" t="str">
        <f>IF(C108="","",VLOOKUP(C108,'Tabela Nutricional'!A:AD,24,0)*D108)</f>
        <v/>
      </c>
      <c r="Z108" s="237" t="str">
        <f>IF(C108="","",VLOOKUP(C108,'Tabela Nutricional'!A:AD,25,0)*D108)</f>
        <v/>
      </c>
      <c r="AA108" s="234" t="str">
        <f>IF(C108="","",VLOOKUP(C108,'Tabela Nutricional'!A:AD,26,0)*D108)</f>
        <v/>
      </c>
      <c r="AB108" s="237" t="str">
        <f>IF(C108="","",VLOOKUP(C108,'Tabela Nutricional'!A:AD,27,0)*D108)</f>
        <v/>
      </c>
      <c r="AC108" s="234" t="str">
        <f>IF(C108="","",VLOOKUP(C108,'Tabela Nutricional'!A:AD,28,0)*D108)</f>
        <v/>
      </c>
      <c r="AD108" s="237" t="str">
        <f>IF(C108="","",VLOOKUP(C108,'Tabela Nutricional'!A:AD,29,0)*D108)</f>
        <v/>
      </c>
      <c r="AE108" s="234" t="str">
        <f>IF(C108="","",VLOOKUP(C108,'Tabela Nutricional'!A:AD,30,0)*D108)</f>
        <v/>
      </c>
      <c r="AF108" s="214"/>
      <c r="AG108" s="92"/>
      <c r="AH108" s="108"/>
      <c r="AI108" s="108"/>
      <c r="AJ108" s="89"/>
      <c r="AK108" s="89"/>
      <c r="AL108" s="99"/>
      <c r="AM108" s="99"/>
      <c r="AN108" s="89"/>
      <c r="AO108" s="89"/>
      <c r="AP108" s="89"/>
      <c r="AQ108" s="99"/>
      <c r="AR108" s="89"/>
      <c r="AS108" s="89"/>
      <c r="AT108" s="89"/>
      <c r="AU108" s="89"/>
      <c r="AV108" s="89"/>
      <c r="AW108" s="89"/>
      <c r="AX108" s="89"/>
    </row>
    <row r="109" spans="1:50" ht="12.75" customHeight="1">
      <c r="A109" s="90"/>
      <c r="B109" s="214"/>
      <c r="C109" s="375"/>
      <c r="D109" s="236"/>
      <c r="E109" s="231" t="str">
        <f t="shared" si="73"/>
        <v/>
      </c>
      <c r="F109" s="238" t="str">
        <f t="shared" si="74"/>
        <v/>
      </c>
      <c r="G109" s="233" t="str">
        <f t="shared" si="75"/>
        <v/>
      </c>
      <c r="H109" s="238" t="str">
        <f t="shared" si="76"/>
        <v/>
      </c>
      <c r="I109" s="233" t="str">
        <f t="shared" si="77"/>
        <v/>
      </c>
      <c r="J109" s="238" t="str">
        <f t="shared" si="78"/>
        <v/>
      </c>
      <c r="K109" s="233" t="str">
        <f t="shared" si="79"/>
        <v/>
      </c>
      <c r="L109" s="237" t="str">
        <f t="shared" si="80"/>
        <v/>
      </c>
      <c r="M109" s="234" t="str">
        <f>IF(C109="","",VLOOKUP(C109,'Tabela Nutricional'!A:AD,10,0)*D109)</f>
        <v/>
      </c>
      <c r="N109" s="237" t="str">
        <f>IF(C109="","",VLOOKUP(C109,'Tabela Nutricional'!A:AD,11,0)*D109)</f>
        <v/>
      </c>
      <c r="O109" s="234" t="str">
        <f>IF(C109="","",VLOOKUP(C109,'Tabela Nutricional'!A:AD,12,0)*D109)</f>
        <v/>
      </c>
      <c r="P109" s="237" t="str">
        <f>IF(C109="","",VLOOKUP(C109,'Tabela Nutricional'!A:AD,13,0)*D109)</f>
        <v/>
      </c>
      <c r="Q109" s="234" t="str">
        <f>IF(C109="","",VLOOKUP(C109,'Tabela Nutricional'!A:AD,14,0)*D109)</f>
        <v/>
      </c>
      <c r="R109" s="237" t="str">
        <f>IF(C109="","",VLOOKUP(C109,'Tabela Nutricional'!A:AD,15,0)*D109)</f>
        <v/>
      </c>
      <c r="S109" s="234" t="str">
        <f>IF(C109="","",VLOOKUP(C109,'Tabela Nutricional'!A:AD,16,0)*D109)</f>
        <v/>
      </c>
      <c r="T109" s="237" t="str">
        <f>IF(C109="","",VLOOKUP(C109,'Tabela Nutricional'!A:AD,17,0)*D109)</f>
        <v/>
      </c>
      <c r="U109" s="234" t="str">
        <f>IF(C109="","",VLOOKUP(C109,'Tabela Nutricional'!A:AD,18,0)*D109)</f>
        <v/>
      </c>
      <c r="V109" s="237" t="str">
        <f>IF(C109="","",VLOOKUP(C109,'Tabela Nutricional'!A:AD,21,0)*D109)</f>
        <v/>
      </c>
      <c r="W109" s="234" t="str">
        <f>IF(C109="","",VLOOKUP(C109,'Tabela Nutricional'!A:AD,22,0)*D109)</f>
        <v/>
      </c>
      <c r="X109" s="237" t="str">
        <f>IF(C109="","",VLOOKUP(C109,'Tabela Nutricional'!A:AD,23,0)*D109)</f>
        <v/>
      </c>
      <c r="Y109" s="234" t="str">
        <f>IF(C109="","",VLOOKUP(C109,'Tabela Nutricional'!A:AD,24,0)*D109)</f>
        <v/>
      </c>
      <c r="Z109" s="237" t="str">
        <f>IF(C109="","",VLOOKUP(C109,'Tabela Nutricional'!A:AD,25,0)*D109)</f>
        <v/>
      </c>
      <c r="AA109" s="234" t="str">
        <f>IF(C109="","",VLOOKUP(C109,'Tabela Nutricional'!A:AD,26,0)*D109)</f>
        <v/>
      </c>
      <c r="AB109" s="237" t="str">
        <f>IF(C109="","",VLOOKUP(C109,'Tabela Nutricional'!A:AD,27,0)*D109)</f>
        <v/>
      </c>
      <c r="AC109" s="234" t="str">
        <f>IF(C109="","",VLOOKUP(C109,'Tabela Nutricional'!A:AD,28,0)*D109)</f>
        <v/>
      </c>
      <c r="AD109" s="237" t="str">
        <f>IF(C109="","",VLOOKUP(C109,'Tabela Nutricional'!A:AD,29,0)*D109)</f>
        <v/>
      </c>
      <c r="AE109" s="234" t="str">
        <f>IF(C109="","",VLOOKUP(C109,'Tabela Nutricional'!A:AD,30,0)*D109)</f>
        <v/>
      </c>
      <c r="AF109" s="214"/>
      <c r="AG109" s="91"/>
      <c r="AH109" s="108"/>
      <c r="AI109" s="108"/>
      <c r="AJ109" s="89"/>
      <c r="AK109" s="89"/>
      <c r="AL109" s="99"/>
      <c r="AM109" s="99"/>
      <c r="AN109" s="89"/>
      <c r="AO109" s="89"/>
      <c r="AP109" s="89"/>
      <c r="AQ109" s="99"/>
      <c r="AR109" s="89"/>
      <c r="AS109" s="89"/>
      <c r="AT109" s="89"/>
      <c r="AU109" s="89"/>
      <c r="AV109" s="89"/>
      <c r="AW109" s="89"/>
      <c r="AX109" s="89"/>
    </row>
    <row r="110" spans="1:50" ht="12.75" customHeight="1">
      <c r="A110" s="90"/>
      <c r="B110" s="214"/>
      <c r="C110" s="376" t="s">
        <v>27</v>
      </c>
      <c r="D110" s="216"/>
      <c r="E110" s="217" t="s">
        <v>29</v>
      </c>
      <c r="F110" s="218">
        <f t="shared" ref="F110:AE110" si="81">SUM(F100:F109)</f>
        <v>0</v>
      </c>
      <c r="G110" s="219">
        <f t="shared" si="81"/>
        <v>0</v>
      </c>
      <c r="H110" s="220">
        <f t="shared" si="81"/>
        <v>0</v>
      </c>
      <c r="I110" s="221">
        <f t="shared" si="81"/>
        <v>0</v>
      </c>
      <c r="J110" s="222">
        <f t="shared" si="81"/>
        <v>0</v>
      </c>
      <c r="K110" s="223">
        <f t="shared" si="81"/>
        <v>0</v>
      </c>
      <c r="L110" s="224">
        <f t="shared" si="81"/>
        <v>0</v>
      </c>
      <c r="M110" s="225">
        <f t="shared" si="81"/>
        <v>0</v>
      </c>
      <c r="N110" s="225">
        <f t="shared" si="81"/>
        <v>0</v>
      </c>
      <c r="O110" s="225">
        <f t="shared" si="81"/>
        <v>0</v>
      </c>
      <c r="P110" s="225">
        <f t="shared" si="81"/>
        <v>0</v>
      </c>
      <c r="Q110" s="225">
        <f t="shared" si="81"/>
        <v>0</v>
      </c>
      <c r="R110" s="225">
        <f t="shared" si="81"/>
        <v>0</v>
      </c>
      <c r="S110" s="225">
        <f t="shared" si="81"/>
        <v>0</v>
      </c>
      <c r="T110" s="225">
        <f t="shared" si="81"/>
        <v>0</v>
      </c>
      <c r="U110" s="225">
        <f t="shared" si="81"/>
        <v>0</v>
      </c>
      <c r="V110" s="225">
        <f t="shared" si="81"/>
        <v>0</v>
      </c>
      <c r="W110" s="225">
        <f t="shared" si="81"/>
        <v>0</v>
      </c>
      <c r="X110" s="225">
        <f t="shared" si="81"/>
        <v>0</v>
      </c>
      <c r="Y110" s="225">
        <f t="shared" si="81"/>
        <v>0</v>
      </c>
      <c r="Z110" s="225">
        <f t="shared" si="81"/>
        <v>0</v>
      </c>
      <c r="AA110" s="225">
        <f t="shared" si="81"/>
        <v>0</v>
      </c>
      <c r="AB110" s="225">
        <f t="shared" si="81"/>
        <v>0</v>
      </c>
      <c r="AC110" s="225">
        <f t="shared" si="81"/>
        <v>0</v>
      </c>
      <c r="AD110" s="225">
        <f t="shared" si="81"/>
        <v>0</v>
      </c>
      <c r="AE110" s="225">
        <f t="shared" si="81"/>
        <v>0</v>
      </c>
      <c r="AF110" s="214"/>
      <c r="AG110" s="91"/>
      <c r="AH110" s="108"/>
      <c r="AI110" s="108"/>
      <c r="AJ110" s="89"/>
      <c r="AK110" s="89"/>
      <c r="AL110" s="99"/>
      <c r="AM110" s="99"/>
      <c r="AN110" s="89"/>
      <c r="AO110" s="89"/>
      <c r="AP110" s="89"/>
      <c r="AQ110" s="99"/>
      <c r="AR110" s="89"/>
      <c r="AS110" s="89"/>
      <c r="AT110" s="89"/>
      <c r="AU110" s="89"/>
      <c r="AV110" s="89"/>
      <c r="AW110" s="89"/>
      <c r="AX110" s="89"/>
    </row>
    <row r="111" spans="1:50" ht="12.75" customHeight="1">
      <c r="A111" s="90"/>
      <c r="B111" s="214"/>
      <c r="C111" s="377">
        <f>SUM(F111:K111)</f>
        <v>0</v>
      </c>
      <c r="D111" s="216"/>
      <c r="E111" s="217" t="s">
        <v>30</v>
      </c>
      <c r="F111" s="218">
        <f t="shared" ref="F111:H111" si="82">F110*4</f>
        <v>0</v>
      </c>
      <c r="G111" s="219">
        <f t="shared" si="82"/>
        <v>0</v>
      </c>
      <c r="H111" s="220">
        <f t="shared" si="82"/>
        <v>0</v>
      </c>
      <c r="I111" s="221">
        <f t="shared" ref="I111:K111" si="83">I110*9</f>
        <v>0</v>
      </c>
      <c r="J111" s="222">
        <f t="shared" si="83"/>
        <v>0</v>
      </c>
      <c r="K111" s="223">
        <f t="shared" si="83"/>
        <v>0</v>
      </c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14"/>
      <c r="AG111" s="91"/>
      <c r="AH111" s="108"/>
      <c r="AI111" s="108"/>
      <c r="AJ111" s="89"/>
      <c r="AK111" s="89"/>
      <c r="AL111" s="99"/>
      <c r="AM111" s="99"/>
      <c r="AN111" s="89"/>
      <c r="AO111" s="89"/>
      <c r="AP111" s="89"/>
      <c r="AQ111" s="99"/>
      <c r="AR111" s="89"/>
      <c r="AS111" s="89"/>
      <c r="AT111" s="89"/>
      <c r="AU111" s="89"/>
      <c r="AV111" s="89"/>
      <c r="AW111" s="89"/>
      <c r="AX111" s="89"/>
    </row>
    <row r="112" spans="1:50" ht="12.75" customHeight="1">
      <c r="A112" s="90"/>
      <c r="B112" s="214"/>
      <c r="C112" s="311" t="str">
        <f>IF(C111&gt;0,(C111-'Cálculo de Dieta'!C111),"")</f>
        <v/>
      </c>
      <c r="D112" s="318"/>
      <c r="E112" s="310" t="s">
        <v>2829</v>
      </c>
      <c r="F112" s="311" t="str">
        <f>IF(F110&gt;0,(F110-'Cálculo de Dieta'!F110),"")</f>
        <v/>
      </c>
      <c r="G112" s="311" t="str">
        <f>IF(G110&gt;0,(G110-'Cálculo de Dieta'!G110),"")</f>
        <v/>
      </c>
      <c r="H112" s="311" t="str">
        <f>IF(H110&gt;0,(H110-'Cálculo de Dieta'!H110),"")</f>
        <v/>
      </c>
      <c r="I112" s="311" t="str">
        <f>IF(I110&gt;0,(I110-'Cálculo de Dieta'!I110),"")</f>
        <v/>
      </c>
      <c r="J112" s="311" t="str">
        <f>IF(J110&gt;0,(J110-'Cálculo de Dieta'!J110),"")</f>
        <v/>
      </c>
      <c r="K112" s="311" t="str">
        <f>IF(K110&gt;0,(K110-'Cálculo de Dieta'!K110),"")</f>
        <v/>
      </c>
      <c r="L112" s="311" t="str">
        <f>IF(L110&gt;0,(L110-'Cálculo de Dieta'!L110),"")</f>
        <v/>
      </c>
      <c r="M112" s="311" t="str">
        <f>IF(M110&gt;0,(M110-'Cálculo de Dieta'!M110),"")</f>
        <v/>
      </c>
      <c r="N112" s="311" t="str">
        <f>IF(N110&gt;0,(N110-'Cálculo de Dieta'!N110),"")</f>
        <v/>
      </c>
      <c r="O112" s="311" t="str">
        <f>IF(O110&gt;0,(O110-'Cálculo de Dieta'!O110),"")</f>
        <v/>
      </c>
      <c r="P112" s="311" t="str">
        <f>IF(P110&gt;0,(P110-'Cálculo de Dieta'!P110),"")</f>
        <v/>
      </c>
      <c r="Q112" s="311" t="str">
        <f>IF(Q110&gt;0,(Q110-'Cálculo de Dieta'!Q110),"")</f>
        <v/>
      </c>
      <c r="R112" s="311" t="str">
        <f>IF(R110&gt;0,(R110-'Cálculo de Dieta'!R110),"")</f>
        <v/>
      </c>
      <c r="S112" s="311" t="str">
        <f>IF(S110&gt;0,(S110-'Cálculo de Dieta'!S110),"")</f>
        <v/>
      </c>
      <c r="T112" s="311" t="str">
        <f>IF(T110&gt;0,(T110-'Cálculo de Dieta'!T110),"")</f>
        <v/>
      </c>
      <c r="U112" s="311" t="str">
        <f>IF(U110&gt;0,(U110-'Cálculo de Dieta'!U110),"")</f>
        <v/>
      </c>
      <c r="V112" s="311" t="str">
        <f>IF(V110&gt;0,(V110-'Cálculo de Dieta'!V110),"")</f>
        <v/>
      </c>
      <c r="W112" s="311" t="str">
        <f>IF(W110&gt;0,(W110-'Cálculo de Dieta'!W110),"")</f>
        <v/>
      </c>
      <c r="X112" s="311" t="str">
        <f>IF(X110&gt;0,(X110-'Cálculo de Dieta'!X110),"")</f>
        <v/>
      </c>
      <c r="Y112" s="311" t="str">
        <f>IF(Y110&gt;0,(Y110-'Cálculo de Dieta'!Y110),"")</f>
        <v/>
      </c>
      <c r="Z112" s="311" t="str">
        <f>IF(Z110&gt;0,(Z110-'Cálculo de Dieta'!Z110),"")</f>
        <v/>
      </c>
      <c r="AA112" s="311" t="str">
        <f>IF(AA110&gt;0,(AA110-'Cálculo de Dieta'!AA110),"")</f>
        <v/>
      </c>
      <c r="AB112" s="311" t="str">
        <f>IF(AB110&gt;0,(AB110-'Cálculo de Dieta'!AB110),"")</f>
        <v/>
      </c>
      <c r="AC112" s="311" t="str">
        <f>IF(AC110&gt;0,(AC110-'Cálculo de Dieta'!AC110),"")</f>
        <v/>
      </c>
      <c r="AD112" s="311" t="str">
        <f>IF(AD110&gt;0,(AD110-'Cálculo de Dieta'!AD110),"")</f>
        <v/>
      </c>
      <c r="AE112" s="311" t="str">
        <f>IF(AE110&gt;0,(AE110-'Cálculo de Dieta'!AE110),"")</f>
        <v/>
      </c>
      <c r="AF112" s="214"/>
      <c r="AG112" s="91"/>
      <c r="AH112" s="108"/>
      <c r="AI112" s="108"/>
      <c r="AJ112" s="89"/>
      <c r="AK112" s="89"/>
      <c r="AL112" s="99"/>
      <c r="AM112" s="99"/>
      <c r="AN112" s="89"/>
      <c r="AO112" s="89"/>
      <c r="AP112" s="89"/>
      <c r="AQ112" s="99"/>
      <c r="AR112" s="89"/>
      <c r="AS112" s="89"/>
      <c r="AT112" s="89"/>
      <c r="AU112" s="89"/>
      <c r="AV112" s="89"/>
      <c r="AW112" s="89"/>
      <c r="AX112" s="89"/>
    </row>
    <row r="113" spans="1:50" ht="12.75" customHeight="1">
      <c r="A113" s="81"/>
      <c r="B113" s="81"/>
      <c r="C113" s="372"/>
      <c r="D113" s="82"/>
      <c r="E113" s="87"/>
      <c r="F113" s="83"/>
      <c r="G113" s="84"/>
      <c r="H113" s="85"/>
      <c r="I113" s="86"/>
      <c r="J113" s="86"/>
      <c r="K113" s="86"/>
      <c r="L113" s="139"/>
      <c r="M113" s="139"/>
      <c r="N113" s="139"/>
      <c r="O113" s="139"/>
      <c r="P113" s="139"/>
      <c r="Q113" s="139"/>
      <c r="R113" s="139"/>
      <c r="S113" s="139"/>
      <c r="T113" s="139"/>
      <c r="U113" s="139"/>
      <c r="V113" s="139"/>
      <c r="W113" s="139"/>
      <c r="X113" s="139"/>
      <c r="Y113" s="139"/>
      <c r="Z113" s="139"/>
      <c r="AA113" s="139"/>
      <c r="AB113" s="139"/>
      <c r="AC113" s="139"/>
      <c r="AD113" s="139"/>
      <c r="AE113" s="139"/>
      <c r="AF113" s="81"/>
      <c r="AG113" s="88"/>
      <c r="AH113" s="108"/>
      <c r="AI113" s="108"/>
      <c r="AJ113" s="89"/>
      <c r="AK113" s="89"/>
      <c r="AL113" s="99"/>
      <c r="AM113" s="99"/>
      <c r="AN113" s="89"/>
      <c r="AO113" s="89"/>
      <c r="AP113" s="89"/>
      <c r="AQ113" s="99"/>
      <c r="AR113" s="89"/>
      <c r="AS113" s="89"/>
      <c r="AT113" s="89"/>
      <c r="AU113" s="89"/>
      <c r="AV113" s="89"/>
      <c r="AW113" s="89"/>
      <c r="AX113" s="89"/>
    </row>
    <row r="114" spans="1:50" ht="12.75" customHeight="1">
      <c r="A114" s="81"/>
      <c r="B114" s="200"/>
      <c r="C114" s="373"/>
      <c r="D114" s="340">
        <v>8</v>
      </c>
      <c r="E114" s="307"/>
      <c r="F114" s="303"/>
      <c r="G114" s="303"/>
      <c r="H114" s="303"/>
      <c r="I114" s="303"/>
      <c r="J114" s="303"/>
      <c r="K114" s="304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2" t="s">
        <v>2786</v>
      </c>
      <c r="W114" s="202" t="s">
        <v>2786</v>
      </c>
      <c r="X114" s="202" t="s">
        <v>2786</v>
      </c>
      <c r="Y114" s="202" t="s">
        <v>2786</v>
      </c>
      <c r="Z114" s="202" t="s">
        <v>2786</v>
      </c>
      <c r="AA114" s="202" t="s">
        <v>2786</v>
      </c>
      <c r="AB114" s="201"/>
      <c r="AC114" s="202" t="s">
        <v>2786</v>
      </c>
      <c r="AD114" s="202" t="s">
        <v>2786</v>
      </c>
      <c r="AE114" s="202" t="s">
        <v>2786</v>
      </c>
      <c r="AF114" s="200"/>
      <c r="AG114" s="81"/>
      <c r="AH114" s="108"/>
      <c r="AI114" s="108"/>
      <c r="AJ114" s="89"/>
      <c r="AK114" s="89"/>
      <c r="AL114" s="99"/>
      <c r="AM114" s="99"/>
      <c r="AN114" s="89"/>
      <c r="AO114" s="89"/>
      <c r="AP114" s="89"/>
      <c r="AQ114" s="99"/>
      <c r="AR114" s="89"/>
      <c r="AS114" s="89"/>
      <c r="AT114" s="89"/>
      <c r="AU114" s="89"/>
      <c r="AV114" s="89"/>
      <c r="AW114" s="89"/>
      <c r="AX114" s="89"/>
    </row>
    <row r="115" spans="1:50" ht="12.75" customHeight="1">
      <c r="A115" s="81"/>
      <c r="B115" s="203"/>
      <c r="C115" s="374" t="s">
        <v>5</v>
      </c>
      <c r="D115" s="204" t="s">
        <v>6</v>
      </c>
      <c r="E115" s="205" t="s">
        <v>7</v>
      </c>
      <c r="F115" s="206" t="s">
        <v>8</v>
      </c>
      <c r="G115" s="207" t="s">
        <v>9</v>
      </c>
      <c r="H115" s="208" t="s">
        <v>10</v>
      </c>
      <c r="I115" s="209" t="s">
        <v>11</v>
      </c>
      <c r="J115" s="210" t="s">
        <v>13</v>
      </c>
      <c r="K115" s="211" t="s">
        <v>12</v>
      </c>
      <c r="L115" s="212" t="s">
        <v>767</v>
      </c>
      <c r="M115" s="202" t="s">
        <v>792</v>
      </c>
      <c r="N115" s="202" t="s">
        <v>791</v>
      </c>
      <c r="O115" s="202" t="s">
        <v>2777</v>
      </c>
      <c r="P115" s="202" t="s">
        <v>2778</v>
      </c>
      <c r="Q115" s="202" t="s">
        <v>793</v>
      </c>
      <c r="R115" s="202" t="s">
        <v>794</v>
      </c>
      <c r="S115" s="202" t="s">
        <v>799</v>
      </c>
      <c r="T115" s="202" t="s">
        <v>2782</v>
      </c>
      <c r="U115" s="202" t="s">
        <v>795</v>
      </c>
      <c r="V115" s="202" t="s">
        <v>2783</v>
      </c>
      <c r="W115" s="202" t="s">
        <v>2779</v>
      </c>
      <c r="X115" s="202" t="s">
        <v>2780</v>
      </c>
      <c r="Y115" s="202" t="s">
        <v>796</v>
      </c>
      <c r="Z115" s="202" t="s">
        <v>797</v>
      </c>
      <c r="AA115" s="202" t="s">
        <v>798</v>
      </c>
      <c r="AB115" s="202" t="s">
        <v>2776</v>
      </c>
      <c r="AC115" s="202" t="s">
        <v>2784</v>
      </c>
      <c r="AD115" s="202" t="s">
        <v>2785</v>
      </c>
      <c r="AE115" s="202" t="s">
        <v>2781</v>
      </c>
      <c r="AF115" s="213"/>
      <c r="AG115" s="183"/>
      <c r="AH115" s="108"/>
      <c r="AI115" s="108"/>
      <c r="AJ115" s="89"/>
      <c r="AK115" s="89"/>
      <c r="AL115" s="99"/>
      <c r="AM115" s="99"/>
      <c r="AN115" s="89"/>
      <c r="AO115" s="89"/>
      <c r="AP115" s="89"/>
      <c r="AQ115" s="99"/>
      <c r="AR115" s="89"/>
      <c r="AS115" s="89"/>
      <c r="AT115" s="89"/>
      <c r="AU115" s="89"/>
      <c r="AV115" s="89"/>
      <c r="AW115" s="89"/>
      <c r="AX115" s="89"/>
    </row>
    <row r="116" spans="1:50" ht="12.75" customHeight="1">
      <c r="A116" s="89"/>
      <c r="B116" s="214"/>
      <c r="C116" s="232"/>
      <c r="D116" s="235"/>
      <c r="E116" s="231" t="str">
        <f t="shared" ref="E116:E125" si="84">IF(C116="","",VLOOKUP(C116,Nutr,2,0))</f>
        <v/>
      </c>
      <c r="F116" s="238" t="str">
        <f t="shared" ref="F116:F125" si="85">IF(C116="","",VLOOKUP(C116,Nutr,3,0)*D116)</f>
        <v/>
      </c>
      <c r="G116" s="233" t="str">
        <f t="shared" ref="G116:G125" si="86">IF(C116="","",VLOOKUP(C116,Nutr,4,0)*D116)</f>
        <v/>
      </c>
      <c r="H116" s="238" t="str">
        <f t="shared" ref="H116:H125" si="87">IF(C116="","",VLOOKUP(C116,Nutr,5,0)*D116)</f>
        <v/>
      </c>
      <c r="I116" s="233" t="str">
        <f t="shared" ref="I116:I125" si="88">IF(C116="","",VLOOKUP(C116,Nutr,6,0)*D116)</f>
        <v/>
      </c>
      <c r="J116" s="238" t="str">
        <f t="shared" ref="J116:J125" si="89">IF(C116="","",VLOOKUP(C116,Nutr,7,0)*D116)</f>
        <v/>
      </c>
      <c r="K116" s="233" t="str">
        <f t="shared" ref="K116:K125" si="90">IF(C116="","",VLOOKUP(C116,Nutr,8,0)*D116)</f>
        <v/>
      </c>
      <c r="L116" s="237" t="str">
        <f>IF(C116="","",VLOOKUP(C116,Nutr,9,0)*D116)</f>
        <v/>
      </c>
      <c r="M116" s="234" t="str">
        <f>IF(C116="","",VLOOKUP(C116,'Tabela Nutricional'!A:AD,10,0)*D116)</f>
        <v/>
      </c>
      <c r="N116" s="237" t="str">
        <f>IF(C116="","",VLOOKUP(C116,'Tabela Nutricional'!A:AD,11,0)*D116)</f>
        <v/>
      </c>
      <c r="O116" s="234" t="str">
        <f>IF(C116="","",VLOOKUP(C116,'Tabela Nutricional'!A:AD,12,0)*D116)</f>
        <v/>
      </c>
      <c r="P116" s="237" t="str">
        <f>IF(C116="","",VLOOKUP(C116,'Tabela Nutricional'!A:AD,13,0)*D116)</f>
        <v/>
      </c>
      <c r="Q116" s="234" t="str">
        <f>IF(C116="","",VLOOKUP(C116,'Tabela Nutricional'!A:AD,14,0)*D116)</f>
        <v/>
      </c>
      <c r="R116" s="237" t="str">
        <f>IF(C116="","",VLOOKUP(C116,'Tabela Nutricional'!A:AD,15,0)*D116)</f>
        <v/>
      </c>
      <c r="S116" s="234" t="str">
        <f>IF(C116="","",VLOOKUP(C116,'Tabela Nutricional'!A:AD,16,0)*D116)</f>
        <v/>
      </c>
      <c r="T116" s="237" t="str">
        <f>IF(C116="","",VLOOKUP(C116,'Tabela Nutricional'!A:AD,17,0)*D116)</f>
        <v/>
      </c>
      <c r="U116" s="234" t="str">
        <f>IF(C116="","",VLOOKUP(C116,'Tabela Nutricional'!A:AD,18,0)*D116)</f>
        <v/>
      </c>
      <c r="V116" s="237" t="str">
        <f>IF(C116="","",VLOOKUP(C116,'Tabela Nutricional'!A:AD,21,0)*D116)</f>
        <v/>
      </c>
      <c r="W116" s="234" t="str">
        <f>IF(C116="","",VLOOKUP(C116,'Tabela Nutricional'!A:AD,22,0)*D116)</f>
        <v/>
      </c>
      <c r="X116" s="237" t="str">
        <f>IF(C116="","",VLOOKUP(C116,'Tabela Nutricional'!A:AD,23,0)*D116)</f>
        <v/>
      </c>
      <c r="Y116" s="234" t="str">
        <f>IF(C116="","",VLOOKUP(C116,'Tabela Nutricional'!A:AD,24,0)*D116)</f>
        <v/>
      </c>
      <c r="Z116" s="237" t="str">
        <f>IF(C116="","",VLOOKUP(C116,'Tabela Nutricional'!A:AD,25,0)*D116)</f>
        <v/>
      </c>
      <c r="AA116" s="234" t="str">
        <f>IF(C116="","",VLOOKUP(C116,'Tabela Nutricional'!A:AD,26,0)*D116)</f>
        <v/>
      </c>
      <c r="AB116" s="237" t="str">
        <f>IF(C116="","",VLOOKUP(C116,'Tabela Nutricional'!A:AD,27,0)*D116)</f>
        <v/>
      </c>
      <c r="AC116" s="234" t="str">
        <f>IF(C116="","",VLOOKUP(C116,'Tabela Nutricional'!A:AD,28,0)*D116)</f>
        <v/>
      </c>
      <c r="AD116" s="237" t="str">
        <f>IF(C116="","",VLOOKUP(C116,'Tabela Nutricional'!A:AD,29,0)*D116)</f>
        <v/>
      </c>
      <c r="AE116" s="234" t="str">
        <f>IF(C116="","",VLOOKUP(C116,'Tabela Nutricional'!A:AD,30,0)*D116)</f>
        <v/>
      </c>
      <c r="AF116" s="214"/>
      <c r="AG116" s="90"/>
      <c r="AH116" s="108"/>
      <c r="AI116" s="108"/>
      <c r="AJ116" s="89"/>
      <c r="AK116" s="89"/>
      <c r="AL116" s="99"/>
      <c r="AM116" s="99"/>
      <c r="AN116" s="89"/>
      <c r="AO116" s="89"/>
      <c r="AP116" s="89"/>
      <c r="AQ116" s="99"/>
      <c r="AR116" s="89"/>
      <c r="AS116" s="89"/>
      <c r="AT116" s="89"/>
      <c r="AU116" s="89"/>
      <c r="AV116" s="89"/>
      <c r="AW116" s="89"/>
      <c r="AX116" s="89"/>
    </row>
    <row r="117" spans="1:50" ht="12.75" customHeight="1">
      <c r="A117" s="89"/>
      <c r="B117" s="214"/>
      <c r="C117" s="232"/>
      <c r="D117" s="235"/>
      <c r="E117" s="231" t="str">
        <f t="shared" si="84"/>
        <v/>
      </c>
      <c r="F117" s="238" t="str">
        <f t="shared" si="85"/>
        <v/>
      </c>
      <c r="G117" s="233" t="str">
        <f t="shared" si="86"/>
        <v/>
      </c>
      <c r="H117" s="238" t="str">
        <f t="shared" si="87"/>
        <v/>
      </c>
      <c r="I117" s="233" t="str">
        <f t="shared" si="88"/>
        <v/>
      </c>
      <c r="J117" s="238" t="str">
        <f t="shared" si="89"/>
        <v/>
      </c>
      <c r="K117" s="233" t="str">
        <f t="shared" si="90"/>
        <v/>
      </c>
      <c r="L117" s="237" t="str">
        <f t="shared" ref="L117:L125" si="91">IF(C117="","",VLOOKUP(C117,Nutr,9,0)*D117)</f>
        <v/>
      </c>
      <c r="M117" s="234" t="str">
        <f>IF(C117="","",VLOOKUP(C117,'Tabela Nutricional'!A:AD,10,0)*D117)</f>
        <v/>
      </c>
      <c r="N117" s="237" t="str">
        <f>IF(C117="","",VLOOKUP(C117,'Tabela Nutricional'!A:AD,11,0)*D117)</f>
        <v/>
      </c>
      <c r="O117" s="234" t="str">
        <f>IF(C117="","",VLOOKUP(C117,'Tabela Nutricional'!A:AD,12,0)*D117)</f>
        <v/>
      </c>
      <c r="P117" s="237" t="str">
        <f>IF(C117="","",VLOOKUP(C117,'Tabela Nutricional'!A:AD,13,0)*D117)</f>
        <v/>
      </c>
      <c r="Q117" s="234" t="str">
        <f>IF(C117="","",VLOOKUP(C117,'Tabela Nutricional'!A:AD,14,0)*D117)</f>
        <v/>
      </c>
      <c r="R117" s="237" t="str">
        <f>IF(C117="","",VLOOKUP(C117,'Tabela Nutricional'!A:AD,15,0)*D117)</f>
        <v/>
      </c>
      <c r="S117" s="234" t="str">
        <f>IF(C117="","",VLOOKUP(C117,'Tabela Nutricional'!A:AD,16,0)*D117)</f>
        <v/>
      </c>
      <c r="T117" s="237" t="str">
        <f>IF(C117="","",VLOOKUP(C117,'Tabela Nutricional'!A:AD,17,0)*D117)</f>
        <v/>
      </c>
      <c r="U117" s="234" t="str">
        <f>IF(C117="","",VLOOKUP(C117,'Tabela Nutricional'!A:AD,18,0)*D117)</f>
        <v/>
      </c>
      <c r="V117" s="237" t="str">
        <f>IF(C117="","",VLOOKUP(C117,'Tabela Nutricional'!A:AD,21,0)*D117)</f>
        <v/>
      </c>
      <c r="W117" s="234" t="str">
        <f>IF(C117="","",VLOOKUP(C117,'Tabela Nutricional'!A:AD,22,0)*D117)</f>
        <v/>
      </c>
      <c r="X117" s="237" t="str">
        <f>IF(C117="","",VLOOKUP(C117,'Tabela Nutricional'!A:AD,23,0)*D117)</f>
        <v/>
      </c>
      <c r="Y117" s="234" t="str">
        <f>IF(C117="","",VLOOKUP(C117,'Tabela Nutricional'!A:AD,24,0)*D117)</f>
        <v/>
      </c>
      <c r="Z117" s="237" t="str">
        <f>IF(C117="","",VLOOKUP(C117,'Tabela Nutricional'!A:AD,25,0)*D117)</f>
        <v/>
      </c>
      <c r="AA117" s="234" t="str">
        <f>IF(C117="","",VLOOKUP(C117,'Tabela Nutricional'!A:AD,26,0)*D117)</f>
        <v/>
      </c>
      <c r="AB117" s="237" t="str">
        <f>IF(C117="","",VLOOKUP(C117,'Tabela Nutricional'!A:AD,27,0)*D117)</f>
        <v/>
      </c>
      <c r="AC117" s="234" t="str">
        <f>IF(C117="","",VLOOKUP(C117,'Tabela Nutricional'!A:AD,28,0)*D117)</f>
        <v/>
      </c>
      <c r="AD117" s="237" t="str">
        <f>IF(C117="","",VLOOKUP(C117,'Tabela Nutricional'!A:AD,29,0)*D117)</f>
        <v/>
      </c>
      <c r="AE117" s="234" t="str">
        <f>IF(C117="","",VLOOKUP(C117,'Tabela Nutricional'!A:AD,30,0)*D117)</f>
        <v/>
      </c>
      <c r="AF117" s="214"/>
      <c r="AG117" s="90"/>
      <c r="AH117" s="108"/>
      <c r="AI117" s="108"/>
      <c r="AJ117" s="89"/>
      <c r="AK117" s="89"/>
      <c r="AL117" s="99"/>
      <c r="AM117" s="99"/>
      <c r="AN117" s="89"/>
      <c r="AO117" s="89"/>
      <c r="AP117" s="89"/>
      <c r="AQ117" s="99"/>
      <c r="AR117" s="89"/>
      <c r="AS117" s="89"/>
      <c r="AT117" s="89"/>
      <c r="AU117" s="89"/>
      <c r="AV117" s="89"/>
      <c r="AW117" s="89"/>
      <c r="AX117" s="89"/>
    </row>
    <row r="118" spans="1:50" ht="12.75" customHeight="1">
      <c r="A118" s="89"/>
      <c r="B118" s="214"/>
      <c r="C118" s="232"/>
      <c r="D118" s="235"/>
      <c r="E118" s="231" t="str">
        <f t="shared" si="84"/>
        <v/>
      </c>
      <c r="F118" s="238" t="str">
        <f t="shared" si="85"/>
        <v/>
      </c>
      <c r="G118" s="233" t="str">
        <f t="shared" si="86"/>
        <v/>
      </c>
      <c r="H118" s="238" t="str">
        <f t="shared" si="87"/>
        <v/>
      </c>
      <c r="I118" s="233" t="str">
        <f t="shared" si="88"/>
        <v/>
      </c>
      <c r="J118" s="238" t="str">
        <f t="shared" si="89"/>
        <v/>
      </c>
      <c r="K118" s="233" t="str">
        <f t="shared" si="90"/>
        <v/>
      </c>
      <c r="L118" s="237" t="str">
        <f t="shared" si="91"/>
        <v/>
      </c>
      <c r="M118" s="234" t="str">
        <f>IF(C118="","",VLOOKUP(C118,'Tabela Nutricional'!A:AD,10,0)*D118)</f>
        <v/>
      </c>
      <c r="N118" s="237" t="str">
        <f>IF(C118="","",VLOOKUP(C118,'Tabela Nutricional'!A:AD,11,0)*D118)</f>
        <v/>
      </c>
      <c r="O118" s="234" t="str">
        <f>IF(C118="","",VLOOKUP(C118,'Tabela Nutricional'!A:AD,12,0)*D118)</f>
        <v/>
      </c>
      <c r="P118" s="237" t="str">
        <f>IF(C118="","",VLOOKUP(C118,'Tabela Nutricional'!A:AD,13,0)*D118)</f>
        <v/>
      </c>
      <c r="Q118" s="234" t="str">
        <f>IF(C118="","",VLOOKUP(C118,'Tabela Nutricional'!A:AD,14,0)*D118)</f>
        <v/>
      </c>
      <c r="R118" s="237" t="str">
        <f>IF(C118="","",VLOOKUP(C118,'Tabela Nutricional'!A:AD,15,0)*D118)</f>
        <v/>
      </c>
      <c r="S118" s="234" t="str">
        <f>IF(C118="","",VLOOKUP(C118,'Tabela Nutricional'!A:AD,16,0)*D118)</f>
        <v/>
      </c>
      <c r="T118" s="237" t="str">
        <f>IF(C118="","",VLOOKUP(C118,'Tabela Nutricional'!A:AD,17,0)*D118)</f>
        <v/>
      </c>
      <c r="U118" s="234" t="str">
        <f>IF(C118="","",VLOOKUP(C118,'Tabela Nutricional'!A:AD,18,0)*D118)</f>
        <v/>
      </c>
      <c r="V118" s="237" t="str">
        <f>IF(C118="","",VLOOKUP(C118,'Tabela Nutricional'!A:AD,21,0)*D118)</f>
        <v/>
      </c>
      <c r="W118" s="234" t="str">
        <f>IF(C118="","",VLOOKUP(C118,'Tabela Nutricional'!A:AD,22,0)*D118)</f>
        <v/>
      </c>
      <c r="X118" s="237" t="str">
        <f>IF(C118="","",VLOOKUP(C118,'Tabela Nutricional'!A:AD,23,0)*D118)</f>
        <v/>
      </c>
      <c r="Y118" s="234" t="str">
        <f>IF(C118="","",VLOOKUP(C118,'Tabela Nutricional'!A:AD,24,0)*D118)</f>
        <v/>
      </c>
      <c r="Z118" s="237" t="str">
        <f>IF(C118="","",VLOOKUP(C118,'Tabela Nutricional'!A:AD,25,0)*D118)</f>
        <v/>
      </c>
      <c r="AA118" s="234" t="str">
        <f>IF(C118="","",VLOOKUP(C118,'Tabela Nutricional'!A:AD,26,0)*D118)</f>
        <v/>
      </c>
      <c r="AB118" s="237" t="str">
        <f>IF(C118="","",VLOOKUP(C118,'Tabela Nutricional'!A:AD,27,0)*D118)</f>
        <v/>
      </c>
      <c r="AC118" s="234" t="str">
        <f>IF(C118="","",VLOOKUP(C118,'Tabela Nutricional'!A:AD,28,0)*D118)</f>
        <v/>
      </c>
      <c r="AD118" s="237" t="str">
        <f>IF(C118="","",VLOOKUP(C118,'Tabela Nutricional'!A:AD,29,0)*D118)</f>
        <v/>
      </c>
      <c r="AE118" s="234" t="str">
        <f>IF(C118="","",VLOOKUP(C118,'Tabela Nutricional'!A:AD,30,0)*D118)</f>
        <v/>
      </c>
      <c r="AF118" s="214"/>
      <c r="AG118" s="94"/>
      <c r="AH118" s="108"/>
      <c r="AI118" s="108"/>
      <c r="AJ118" s="89"/>
      <c r="AK118" s="89"/>
      <c r="AL118" s="99"/>
      <c r="AM118" s="99"/>
      <c r="AN118" s="89"/>
      <c r="AO118" s="89"/>
      <c r="AP118" s="89"/>
      <c r="AQ118" s="99"/>
      <c r="AR118" s="89"/>
      <c r="AS118" s="89"/>
      <c r="AT118" s="89"/>
      <c r="AU118" s="89"/>
      <c r="AV118" s="89"/>
      <c r="AW118" s="89"/>
      <c r="AX118" s="89"/>
    </row>
    <row r="119" spans="1:50" ht="12.75" customHeight="1">
      <c r="A119" s="89"/>
      <c r="B119" s="215"/>
      <c r="C119" s="356"/>
      <c r="D119" s="236"/>
      <c r="E119" s="231" t="str">
        <f t="shared" si="84"/>
        <v/>
      </c>
      <c r="F119" s="238" t="str">
        <f t="shared" si="85"/>
        <v/>
      </c>
      <c r="G119" s="233" t="str">
        <f t="shared" si="86"/>
        <v/>
      </c>
      <c r="H119" s="238" t="str">
        <f t="shared" si="87"/>
        <v/>
      </c>
      <c r="I119" s="233" t="str">
        <f t="shared" si="88"/>
        <v/>
      </c>
      <c r="J119" s="238" t="str">
        <f t="shared" si="89"/>
        <v/>
      </c>
      <c r="K119" s="233" t="str">
        <f t="shared" si="90"/>
        <v/>
      </c>
      <c r="L119" s="237" t="str">
        <f t="shared" si="91"/>
        <v/>
      </c>
      <c r="M119" s="234" t="str">
        <f>IF(C119="","",VLOOKUP(C119,'Tabela Nutricional'!A:AD,10,0)*D119)</f>
        <v/>
      </c>
      <c r="N119" s="237" t="str">
        <f>IF(C119="","",VLOOKUP(C119,'Tabela Nutricional'!A:AD,11,0)*D119)</f>
        <v/>
      </c>
      <c r="O119" s="234" t="str">
        <f>IF(C119="","",VLOOKUP(C119,'Tabela Nutricional'!A:AD,12,0)*D119)</f>
        <v/>
      </c>
      <c r="P119" s="237" t="str">
        <f>IF(C119="","",VLOOKUP(C119,'Tabela Nutricional'!A:AD,13,0)*D119)</f>
        <v/>
      </c>
      <c r="Q119" s="234" t="str">
        <f>IF(C119="","",VLOOKUP(C119,'Tabela Nutricional'!A:AD,14,0)*D119)</f>
        <v/>
      </c>
      <c r="R119" s="237" t="str">
        <f>IF(C119="","",VLOOKUP(C119,'Tabela Nutricional'!A:AD,15,0)*D119)</f>
        <v/>
      </c>
      <c r="S119" s="234" t="str">
        <f>IF(C119="","",VLOOKUP(C119,'Tabela Nutricional'!A:AD,16,0)*D119)</f>
        <v/>
      </c>
      <c r="T119" s="237" t="str">
        <f>IF(C119="","",VLOOKUP(C119,'Tabela Nutricional'!A:AD,17,0)*D119)</f>
        <v/>
      </c>
      <c r="U119" s="234" t="str">
        <f>IF(C119="","",VLOOKUP(C119,'Tabela Nutricional'!A:AD,18,0)*D119)</f>
        <v/>
      </c>
      <c r="V119" s="237" t="str">
        <f>IF(C119="","",VLOOKUP(C119,'Tabela Nutricional'!A:AD,21,0)*D119)</f>
        <v/>
      </c>
      <c r="W119" s="234" t="str">
        <f>IF(C119="","",VLOOKUP(C119,'Tabela Nutricional'!A:AD,22,0)*D119)</f>
        <v/>
      </c>
      <c r="X119" s="237" t="str">
        <f>IF(C119="","",VLOOKUP(C119,'Tabela Nutricional'!A:AD,23,0)*D119)</f>
        <v/>
      </c>
      <c r="Y119" s="234" t="str">
        <f>IF(C119="","",VLOOKUP(C119,'Tabela Nutricional'!A:AD,24,0)*D119)</f>
        <v/>
      </c>
      <c r="Z119" s="237" t="str">
        <f>IF(C119="","",VLOOKUP(C119,'Tabela Nutricional'!A:AD,25,0)*D119)</f>
        <v/>
      </c>
      <c r="AA119" s="234" t="str">
        <f>IF(C119="","",VLOOKUP(C119,'Tabela Nutricional'!A:AD,26,0)*D119)</f>
        <v/>
      </c>
      <c r="AB119" s="237" t="str">
        <f>IF(C119="","",VLOOKUP(C119,'Tabela Nutricional'!A:AD,27,0)*D119)</f>
        <v/>
      </c>
      <c r="AC119" s="234" t="str">
        <f>IF(C119="","",VLOOKUP(C119,'Tabela Nutricional'!A:AD,28,0)*D119)</f>
        <v/>
      </c>
      <c r="AD119" s="237" t="str">
        <f>IF(C119="","",VLOOKUP(C119,'Tabela Nutricional'!A:AD,29,0)*D119)</f>
        <v/>
      </c>
      <c r="AE119" s="234" t="str">
        <f>IF(C119="","",VLOOKUP(C119,'Tabela Nutricional'!A:AD,30,0)*D119)</f>
        <v/>
      </c>
      <c r="AF119" s="215"/>
      <c r="AG119" s="94"/>
      <c r="AH119" s="108"/>
      <c r="AI119" s="108"/>
      <c r="AJ119" s="89"/>
      <c r="AK119" s="89"/>
      <c r="AL119" s="99"/>
      <c r="AM119" s="99"/>
      <c r="AN119" s="89"/>
      <c r="AO119" s="89"/>
      <c r="AP119" s="89"/>
      <c r="AQ119" s="99"/>
      <c r="AR119" s="89"/>
      <c r="AS119" s="89"/>
      <c r="AT119" s="89"/>
      <c r="AU119" s="89"/>
      <c r="AV119" s="89"/>
      <c r="AW119" s="89"/>
      <c r="AX119" s="89"/>
    </row>
    <row r="120" spans="1:50" ht="12.75" customHeight="1">
      <c r="A120" s="89"/>
      <c r="B120" s="215"/>
      <c r="C120" s="356"/>
      <c r="D120" s="236"/>
      <c r="E120" s="231" t="str">
        <f t="shared" si="84"/>
        <v/>
      </c>
      <c r="F120" s="238" t="str">
        <f t="shared" si="85"/>
        <v/>
      </c>
      <c r="G120" s="233" t="str">
        <f t="shared" si="86"/>
        <v/>
      </c>
      <c r="H120" s="238" t="str">
        <f t="shared" si="87"/>
        <v/>
      </c>
      <c r="I120" s="233" t="str">
        <f t="shared" si="88"/>
        <v/>
      </c>
      <c r="J120" s="238" t="str">
        <f t="shared" si="89"/>
        <v/>
      </c>
      <c r="K120" s="233" t="str">
        <f t="shared" si="90"/>
        <v/>
      </c>
      <c r="L120" s="237" t="str">
        <f t="shared" si="91"/>
        <v/>
      </c>
      <c r="M120" s="234" t="str">
        <f>IF(C120="","",VLOOKUP(C120,'Tabela Nutricional'!A:AD,10,0)*D120)</f>
        <v/>
      </c>
      <c r="N120" s="237" t="str">
        <f>IF(C120="","",VLOOKUP(C120,'Tabela Nutricional'!A:AD,11,0)*D120)</f>
        <v/>
      </c>
      <c r="O120" s="234" t="str">
        <f>IF(C120="","",VLOOKUP(C120,'Tabela Nutricional'!A:AD,12,0)*D120)</f>
        <v/>
      </c>
      <c r="P120" s="237" t="str">
        <f>IF(C120="","",VLOOKUP(C120,'Tabela Nutricional'!A:AD,13,0)*D120)</f>
        <v/>
      </c>
      <c r="Q120" s="234" t="str">
        <f>IF(C120="","",VLOOKUP(C120,'Tabela Nutricional'!A:AD,14,0)*D120)</f>
        <v/>
      </c>
      <c r="R120" s="237" t="str">
        <f>IF(C120="","",VLOOKUP(C120,'Tabela Nutricional'!A:AD,15,0)*D120)</f>
        <v/>
      </c>
      <c r="S120" s="234" t="str">
        <f>IF(C120="","",VLOOKUP(C120,'Tabela Nutricional'!A:AD,16,0)*D120)</f>
        <v/>
      </c>
      <c r="T120" s="237" t="str">
        <f>IF(C120="","",VLOOKUP(C120,'Tabela Nutricional'!A:AD,17,0)*D120)</f>
        <v/>
      </c>
      <c r="U120" s="234" t="str">
        <f>IF(C120="","",VLOOKUP(C120,'Tabela Nutricional'!A:AD,18,0)*D120)</f>
        <v/>
      </c>
      <c r="V120" s="237" t="str">
        <f>IF(C120="","",VLOOKUP(C120,'Tabela Nutricional'!A:AD,21,0)*D120)</f>
        <v/>
      </c>
      <c r="W120" s="234" t="str">
        <f>IF(C120="","",VLOOKUP(C120,'Tabela Nutricional'!A:AD,22,0)*D120)</f>
        <v/>
      </c>
      <c r="X120" s="237" t="str">
        <f>IF(C120="","",VLOOKUP(C120,'Tabela Nutricional'!A:AD,23,0)*D120)</f>
        <v/>
      </c>
      <c r="Y120" s="234" t="str">
        <f>IF(C120="","",VLOOKUP(C120,'Tabela Nutricional'!A:AD,24,0)*D120)</f>
        <v/>
      </c>
      <c r="Z120" s="237" t="str">
        <f>IF(C120="","",VLOOKUP(C120,'Tabela Nutricional'!A:AD,25,0)*D120)</f>
        <v/>
      </c>
      <c r="AA120" s="234" t="str">
        <f>IF(C120="","",VLOOKUP(C120,'Tabela Nutricional'!A:AD,26,0)*D120)</f>
        <v/>
      </c>
      <c r="AB120" s="237" t="str">
        <f>IF(C120="","",VLOOKUP(C120,'Tabela Nutricional'!A:AD,27,0)*D120)</f>
        <v/>
      </c>
      <c r="AC120" s="234" t="str">
        <f>IF(C120="","",VLOOKUP(C120,'Tabela Nutricional'!A:AD,28,0)*D120)</f>
        <v/>
      </c>
      <c r="AD120" s="237" t="str">
        <f>IF(C120="","",VLOOKUP(C120,'Tabela Nutricional'!A:AD,29,0)*D120)</f>
        <v/>
      </c>
      <c r="AE120" s="234" t="str">
        <f>IF(C120="","",VLOOKUP(C120,'Tabela Nutricional'!A:AD,30,0)*D120)</f>
        <v/>
      </c>
      <c r="AF120" s="215"/>
      <c r="AG120" s="94"/>
      <c r="AH120" s="108"/>
      <c r="AI120" s="108"/>
      <c r="AJ120" s="89"/>
      <c r="AK120" s="89"/>
      <c r="AL120" s="99"/>
      <c r="AM120" s="99"/>
      <c r="AN120" s="89"/>
      <c r="AO120" s="89"/>
      <c r="AP120" s="89"/>
      <c r="AQ120" s="99"/>
      <c r="AR120" s="89"/>
      <c r="AS120" s="89"/>
      <c r="AT120" s="89"/>
      <c r="AU120" s="89"/>
      <c r="AV120" s="89"/>
      <c r="AW120" s="89"/>
      <c r="AX120" s="89"/>
    </row>
    <row r="121" spans="1:50" ht="12.75" customHeight="1">
      <c r="A121" s="89"/>
      <c r="B121" s="215"/>
      <c r="C121" s="356"/>
      <c r="D121" s="236"/>
      <c r="E121" s="231" t="str">
        <f t="shared" si="84"/>
        <v/>
      </c>
      <c r="F121" s="238" t="str">
        <f t="shared" si="85"/>
        <v/>
      </c>
      <c r="G121" s="233" t="str">
        <f t="shared" si="86"/>
        <v/>
      </c>
      <c r="H121" s="238" t="str">
        <f t="shared" si="87"/>
        <v/>
      </c>
      <c r="I121" s="233" t="str">
        <f t="shared" si="88"/>
        <v/>
      </c>
      <c r="J121" s="238" t="str">
        <f t="shared" si="89"/>
        <v/>
      </c>
      <c r="K121" s="233" t="str">
        <f t="shared" si="90"/>
        <v/>
      </c>
      <c r="L121" s="237" t="str">
        <f t="shared" si="91"/>
        <v/>
      </c>
      <c r="M121" s="234" t="str">
        <f>IF(C121="","",VLOOKUP(C121,'Tabela Nutricional'!A:AD,10,0)*D121)</f>
        <v/>
      </c>
      <c r="N121" s="237" t="str">
        <f>IF(C121="","",VLOOKUP(C121,'Tabela Nutricional'!A:AD,11,0)*D121)</f>
        <v/>
      </c>
      <c r="O121" s="234" t="str">
        <f>IF(C121="","",VLOOKUP(C121,'Tabela Nutricional'!A:AD,12,0)*D121)</f>
        <v/>
      </c>
      <c r="P121" s="237" t="str">
        <f>IF(C121="","",VLOOKUP(C121,'Tabela Nutricional'!A:AD,13,0)*D121)</f>
        <v/>
      </c>
      <c r="Q121" s="234" t="str">
        <f>IF(C121="","",VLOOKUP(C121,'Tabela Nutricional'!A:AD,14,0)*D121)</f>
        <v/>
      </c>
      <c r="R121" s="237" t="str">
        <f>IF(C121="","",VLOOKUP(C121,'Tabela Nutricional'!A:AD,15,0)*D121)</f>
        <v/>
      </c>
      <c r="S121" s="234" t="str">
        <f>IF(C121="","",VLOOKUP(C121,'Tabela Nutricional'!A:AD,16,0)*D121)</f>
        <v/>
      </c>
      <c r="T121" s="237" t="str">
        <f>IF(C121="","",VLOOKUP(C121,'Tabela Nutricional'!A:AD,17,0)*D121)</f>
        <v/>
      </c>
      <c r="U121" s="234" t="str">
        <f>IF(C121="","",VLOOKUP(C121,'Tabela Nutricional'!A:AD,18,0)*D121)</f>
        <v/>
      </c>
      <c r="V121" s="237" t="str">
        <f>IF(C121="","",VLOOKUP(C121,'Tabela Nutricional'!A:AD,21,0)*D121)</f>
        <v/>
      </c>
      <c r="W121" s="234" t="str">
        <f>IF(C121="","",VLOOKUP(C121,'Tabela Nutricional'!A:AD,22,0)*D121)</f>
        <v/>
      </c>
      <c r="X121" s="237" t="str">
        <f>IF(C121="","",VLOOKUP(C121,'Tabela Nutricional'!A:AD,23,0)*D121)</f>
        <v/>
      </c>
      <c r="Y121" s="234" t="str">
        <f>IF(C121="","",VLOOKUP(C121,'Tabela Nutricional'!A:AD,24,0)*D121)</f>
        <v/>
      </c>
      <c r="Z121" s="237" t="str">
        <f>IF(C121="","",VLOOKUP(C121,'Tabela Nutricional'!A:AD,25,0)*D121)</f>
        <v/>
      </c>
      <c r="AA121" s="234" t="str">
        <f>IF(C121="","",VLOOKUP(C121,'Tabela Nutricional'!A:AD,26,0)*D121)</f>
        <v/>
      </c>
      <c r="AB121" s="237" t="str">
        <f>IF(C121="","",VLOOKUP(C121,'Tabela Nutricional'!A:AD,27,0)*D121)</f>
        <v/>
      </c>
      <c r="AC121" s="234" t="str">
        <f>IF(C121="","",VLOOKUP(C121,'Tabela Nutricional'!A:AD,28,0)*D121)</f>
        <v/>
      </c>
      <c r="AD121" s="237" t="str">
        <f>IF(C121="","",VLOOKUP(C121,'Tabela Nutricional'!A:AD,29,0)*D121)</f>
        <v/>
      </c>
      <c r="AE121" s="234" t="str">
        <f>IF(C121="","",VLOOKUP(C121,'Tabela Nutricional'!A:AD,30,0)*D121)</f>
        <v/>
      </c>
      <c r="AF121" s="215"/>
      <c r="AG121" s="94"/>
      <c r="AH121" s="108"/>
      <c r="AI121" s="108"/>
      <c r="AJ121" s="89"/>
      <c r="AK121" s="89"/>
      <c r="AL121" s="99"/>
      <c r="AM121" s="99"/>
      <c r="AN121" s="89"/>
      <c r="AO121" s="89"/>
      <c r="AP121" s="89"/>
      <c r="AQ121" s="99"/>
      <c r="AR121" s="89"/>
      <c r="AS121" s="89"/>
      <c r="AT121" s="89"/>
      <c r="AU121" s="89"/>
      <c r="AV121" s="89"/>
      <c r="AW121" s="89"/>
      <c r="AX121" s="89"/>
    </row>
    <row r="122" spans="1:50" ht="12.75" customHeight="1">
      <c r="A122" s="89"/>
      <c r="B122" s="214"/>
      <c r="C122" s="356"/>
      <c r="D122" s="236"/>
      <c r="E122" s="231" t="str">
        <f t="shared" si="84"/>
        <v/>
      </c>
      <c r="F122" s="238" t="str">
        <f t="shared" si="85"/>
        <v/>
      </c>
      <c r="G122" s="233" t="str">
        <f t="shared" si="86"/>
        <v/>
      </c>
      <c r="H122" s="238" t="str">
        <f t="shared" si="87"/>
        <v/>
      </c>
      <c r="I122" s="233" t="str">
        <f t="shared" si="88"/>
        <v/>
      </c>
      <c r="J122" s="238" t="str">
        <f t="shared" si="89"/>
        <v/>
      </c>
      <c r="K122" s="233" t="str">
        <f t="shared" si="90"/>
        <v/>
      </c>
      <c r="L122" s="237" t="str">
        <f t="shared" si="91"/>
        <v/>
      </c>
      <c r="M122" s="234" t="str">
        <f>IF(C122="","",VLOOKUP(C122,'Tabela Nutricional'!A:AD,10,0)*D122)</f>
        <v/>
      </c>
      <c r="N122" s="237" t="str">
        <f>IF(C122="","",VLOOKUP(C122,'Tabela Nutricional'!A:AD,11,0)*D122)</f>
        <v/>
      </c>
      <c r="O122" s="234" t="str">
        <f>IF(C122="","",VLOOKUP(C122,'Tabela Nutricional'!A:AD,12,0)*D122)</f>
        <v/>
      </c>
      <c r="P122" s="237" t="str">
        <f>IF(C122="","",VLOOKUP(C122,'Tabela Nutricional'!A:AD,13,0)*D122)</f>
        <v/>
      </c>
      <c r="Q122" s="234" t="str">
        <f>IF(C122="","",VLOOKUP(C122,'Tabela Nutricional'!A:AD,14,0)*D122)</f>
        <v/>
      </c>
      <c r="R122" s="237" t="str">
        <f>IF(C122="","",VLOOKUP(C122,'Tabela Nutricional'!A:AD,15,0)*D122)</f>
        <v/>
      </c>
      <c r="S122" s="234" t="str">
        <f>IF(C122="","",VLOOKUP(C122,'Tabela Nutricional'!A:AD,16,0)*D122)</f>
        <v/>
      </c>
      <c r="T122" s="237" t="str">
        <f>IF(C122="","",VLOOKUP(C122,'Tabela Nutricional'!A:AD,17,0)*D122)</f>
        <v/>
      </c>
      <c r="U122" s="234" t="str">
        <f>IF(C122="","",VLOOKUP(C122,'Tabela Nutricional'!A:AD,18,0)*D122)</f>
        <v/>
      </c>
      <c r="V122" s="237" t="str">
        <f>IF(C122="","",VLOOKUP(C122,'Tabela Nutricional'!A:AD,21,0)*D122)</f>
        <v/>
      </c>
      <c r="W122" s="234" t="str">
        <f>IF(C122="","",VLOOKUP(C122,'Tabela Nutricional'!A:AD,22,0)*D122)</f>
        <v/>
      </c>
      <c r="X122" s="237" t="str">
        <f>IF(C122="","",VLOOKUP(C122,'Tabela Nutricional'!A:AD,23,0)*D122)</f>
        <v/>
      </c>
      <c r="Y122" s="234" t="str">
        <f>IF(C122="","",VLOOKUP(C122,'Tabela Nutricional'!A:AD,24,0)*D122)</f>
        <v/>
      </c>
      <c r="Z122" s="237" t="str">
        <f>IF(C122="","",VLOOKUP(C122,'Tabela Nutricional'!A:AD,25,0)*D122)</f>
        <v/>
      </c>
      <c r="AA122" s="234" t="str">
        <f>IF(C122="","",VLOOKUP(C122,'Tabela Nutricional'!A:AD,26,0)*D122)</f>
        <v/>
      </c>
      <c r="AB122" s="237" t="str">
        <f>IF(C122="","",VLOOKUP(C122,'Tabela Nutricional'!A:AD,27,0)*D122)</f>
        <v/>
      </c>
      <c r="AC122" s="234" t="str">
        <f>IF(C122="","",VLOOKUP(C122,'Tabela Nutricional'!A:AD,28,0)*D122)</f>
        <v/>
      </c>
      <c r="AD122" s="237" t="str">
        <f>IF(C122="","",VLOOKUP(C122,'Tabela Nutricional'!A:AD,29,0)*D122)</f>
        <v/>
      </c>
      <c r="AE122" s="234" t="str">
        <f>IF(C122="","",VLOOKUP(C122,'Tabela Nutricional'!A:AD,30,0)*D122)</f>
        <v/>
      </c>
      <c r="AF122" s="214"/>
      <c r="AG122" s="94"/>
      <c r="AH122" s="108"/>
      <c r="AI122" s="108"/>
      <c r="AJ122" s="89"/>
      <c r="AK122" s="89"/>
      <c r="AL122" s="99"/>
      <c r="AM122" s="99"/>
      <c r="AN122" s="89"/>
      <c r="AO122" s="89"/>
      <c r="AP122" s="89"/>
      <c r="AQ122" s="99"/>
      <c r="AR122" s="89"/>
      <c r="AS122" s="89"/>
      <c r="AT122" s="89"/>
      <c r="AU122" s="89"/>
      <c r="AV122" s="89"/>
      <c r="AW122" s="89"/>
      <c r="AX122" s="89"/>
    </row>
    <row r="123" spans="1:50" ht="12.75" customHeight="1">
      <c r="A123" s="89"/>
      <c r="B123" s="214"/>
      <c r="C123" s="356"/>
      <c r="D123" s="236"/>
      <c r="E123" s="231" t="str">
        <f t="shared" si="84"/>
        <v/>
      </c>
      <c r="F123" s="238" t="str">
        <f t="shared" si="85"/>
        <v/>
      </c>
      <c r="G123" s="233" t="str">
        <f t="shared" si="86"/>
        <v/>
      </c>
      <c r="H123" s="238" t="str">
        <f t="shared" si="87"/>
        <v/>
      </c>
      <c r="I123" s="233" t="str">
        <f t="shared" si="88"/>
        <v/>
      </c>
      <c r="J123" s="238" t="str">
        <f t="shared" si="89"/>
        <v/>
      </c>
      <c r="K123" s="233" t="str">
        <f t="shared" si="90"/>
        <v/>
      </c>
      <c r="L123" s="237" t="str">
        <f t="shared" si="91"/>
        <v/>
      </c>
      <c r="M123" s="234" t="str">
        <f>IF(C123="","",VLOOKUP(C123,'Tabela Nutricional'!A:AD,10,0)*D123)</f>
        <v/>
      </c>
      <c r="N123" s="237" t="str">
        <f>IF(C123="","",VLOOKUP(C123,'Tabela Nutricional'!A:AD,11,0)*D123)</f>
        <v/>
      </c>
      <c r="O123" s="234" t="str">
        <f>IF(C123="","",VLOOKUP(C123,'Tabela Nutricional'!A:AD,12,0)*D123)</f>
        <v/>
      </c>
      <c r="P123" s="237" t="str">
        <f>IF(C123="","",VLOOKUP(C123,'Tabela Nutricional'!A:AD,13,0)*D123)</f>
        <v/>
      </c>
      <c r="Q123" s="234" t="str">
        <f>IF(C123="","",VLOOKUP(C123,'Tabela Nutricional'!A:AD,14,0)*D123)</f>
        <v/>
      </c>
      <c r="R123" s="237" t="str">
        <f>IF(C123="","",VLOOKUP(C123,'Tabela Nutricional'!A:AD,15,0)*D123)</f>
        <v/>
      </c>
      <c r="S123" s="234" t="str">
        <f>IF(C123="","",VLOOKUP(C123,'Tabela Nutricional'!A:AD,16,0)*D123)</f>
        <v/>
      </c>
      <c r="T123" s="237" t="str">
        <f>IF(C123="","",VLOOKUP(C123,'Tabela Nutricional'!A:AD,17,0)*D123)</f>
        <v/>
      </c>
      <c r="U123" s="234" t="str">
        <f>IF(C123="","",VLOOKUP(C123,'Tabela Nutricional'!A:AD,18,0)*D123)</f>
        <v/>
      </c>
      <c r="V123" s="237" t="str">
        <f>IF(C123="","",VLOOKUP(C123,'Tabela Nutricional'!A:AD,21,0)*D123)</f>
        <v/>
      </c>
      <c r="W123" s="234" t="str">
        <f>IF(C123="","",VLOOKUP(C123,'Tabela Nutricional'!A:AD,22,0)*D123)</f>
        <v/>
      </c>
      <c r="X123" s="237" t="str">
        <f>IF(C123="","",VLOOKUP(C123,'Tabela Nutricional'!A:AD,23,0)*D123)</f>
        <v/>
      </c>
      <c r="Y123" s="234" t="str">
        <f>IF(C123="","",VLOOKUP(C123,'Tabela Nutricional'!A:AD,24,0)*D123)</f>
        <v/>
      </c>
      <c r="Z123" s="237" t="str">
        <f>IF(C123="","",VLOOKUP(C123,'Tabela Nutricional'!A:AD,25,0)*D123)</f>
        <v/>
      </c>
      <c r="AA123" s="234" t="str">
        <f>IF(C123="","",VLOOKUP(C123,'Tabela Nutricional'!A:AD,26,0)*D123)</f>
        <v/>
      </c>
      <c r="AB123" s="237" t="str">
        <f>IF(C123="","",VLOOKUP(C123,'Tabela Nutricional'!A:AD,27,0)*D123)</f>
        <v/>
      </c>
      <c r="AC123" s="234" t="str">
        <f>IF(C123="","",VLOOKUP(C123,'Tabela Nutricional'!A:AD,28,0)*D123)</f>
        <v/>
      </c>
      <c r="AD123" s="237" t="str">
        <f>IF(C123="","",VLOOKUP(C123,'Tabela Nutricional'!A:AD,29,0)*D123)</f>
        <v/>
      </c>
      <c r="AE123" s="234" t="str">
        <f>IF(C123="","",VLOOKUP(C123,'Tabela Nutricional'!A:AD,30,0)*D123)</f>
        <v/>
      </c>
      <c r="AF123" s="214"/>
      <c r="AG123" s="90"/>
      <c r="AH123" s="108"/>
      <c r="AI123" s="108"/>
      <c r="AJ123" s="89"/>
      <c r="AK123" s="89"/>
      <c r="AL123" s="99"/>
      <c r="AM123" s="99"/>
      <c r="AN123" s="89"/>
      <c r="AO123" s="89"/>
      <c r="AP123" s="89"/>
      <c r="AQ123" s="99"/>
      <c r="AR123" s="89"/>
      <c r="AS123" s="89"/>
      <c r="AT123" s="89"/>
      <c r="AU123" s="89"/>
      <c r="AV123" s="89"/>
      <c r="AW123" s="89"/>
      <c r="AX123" s="89"/>
    </row>
    <row r="124" spans="1:50" ht="12.75" customHeight="1">
      <c r="A124" s="90"/>
      <c r="B124" s="214"/>
      <c r="C124" s="356"/>
      <c r="D124" s="236"/>
      <c r="E124" s="231" t="str">
        <f t="shared" si="84"/>
        <v/>
      </c>
      <c r="F124" s="238" t="str">
        <f t="shared" si="85"/>
        <v/>
      </c>
      <c r="G124" s="233" t="str">
        <f t="shared" si="86"/>
        <v/>
      </c>
      <c r="H124" s="238" t="str">
        <f t="shared" si="87"/>
        <v/>
      </c>
      <c r="I124" s="233" t="str">
        <f t="shared" si="88"/>
        <v/>
      </c>
      <c r="J124" s="238" t="str">
        <f t="shared" si="89"/>
        <v/>
      </c>
      <c r="K124" s="233" t="str">
        <f t="shared" si="90"/>
        <v/>
      </c>
      <c r="L124" s="237" t="str">
        <f t="shared" si="91"/>
        <v/>
      </c>
      <c r="M124" s="234" t="str">
        <f>IF(C124="","",VLOOKUP(C124,'Tabela Nutricional'!A:AD,10,0)*D124)</f>
        <v/>
      </c>
      <c r="N124" s="237" t="str">
        <f>IF(C124="","",VLOOKUP(C124,'Tabela Nutricional'!A:AD,11,0)*D124)</f>
        <v/>
      </c>
      <c r="O124" s="234" t="str">
        <f>IF(C124="","",VLOOKUP(C124,'Tabela Nutricional'!A:AD,12,0)*D124)</f>
        <v/>
      </c>
      <c r="P124" s="237" t="str">
        <f>IF(C124="","",VLOOKUP(C124,'Tabela Nutricional'!A:AD,13,0)*D124)</f>
        <v/>
      </c>
      <c r="Q124" s="234" t="str">
        <f>IF(C124="","",VLOOKUP(C124,'Tabela Nutricional'!A:AD,14,0)*D124)</f>
        <v/>
      </c>
      <c r="R124" s="237" t="str">
        <f>IF(C124="","",VLOOKUP(C124,'Tabela Nutricional'!A:AD,15,0)*D124)</f>
        <v/>
      </c>
      <c r="S124" s="234" t="str">
        <f>IF(C124="","",VLOOKUP(C124,'Tabela Nutricional'!A:AD,16,0)*D124)</f>
        <v/>
      </c>
      <c r="T124" s="237" t="str">
        <f>IF(C124="","",VLOOKUP(C124,'Tabela Nutricional'!A:AD,17,0)*D124)</f>
        <v/>
      </c>
      <c r="U124" s="234" t="str">
        <f>IF(C124="","",VLOOKUP(C124,'Tabela Nutricional'!A:AD,18,0)*D124)</f>
        <v/>
      </c>
      <c r="V124" s="237" t="str">
        <f>IF(C124="","",VLOOKUP(C124,'Tabela Nutricional'!A:AD,21,0)*D124)</f>
        <v/>
      </c>
      <c r="W124" s="234" t="str">
        <f>IF(C124="","",VLOOKUP(C124,'Tabela Nutricional'!A:AD,22,0)*D124)</f>
        <v/>
      </c>
      <c r="X124" s="237" t="str">
        <f>IF(C124="","",VLOOKUP(C124,'Tabela Nutricional'!A:AD,23,0)*D124)</f>
        <v/>
      </c>
      <c r="Y124" s="234" t="str">
        <f>IF(C124="","",VLOOKUP(C124,'Tabela Nutricional'!A:AD,24,0)*D124)</f>
        <v/>
      </c>
      <c r="Z124" s="237" t="str">
        <f>IF(C124="","",VLOOKUP(C124,'Tabela Nutricional'!A:AD,25,0)*D124)</f>
        <v/>
      </c>
      <c r="AA124" s="234" t="str">
        <f>IF(C124="","",VLOOKUP(C124,'Tabela Nutricional'!A:AD,26,0)*D124)</f>
        <v/>
      </c>
      <c r="AB124" s="237" t="str">
        <f>IF(C124="","",VLOOKUP(C124,'Tabela Nutricional'!A:AD,27,0)*D124)</f>
        <v/>
      </c>
      <c r="AC124" s="234" t="str">
        <f>IF(C124="","",VLOOKUP(C124,'Tabela Nutricional'!A:AD,28,0)*D124)</f>
        <v/>
      </c>
      <c r="AD124" s="237" t="str">
        <f>IF(C124="","",VLOOKUP(C124,'Tabela Nutricional'!A:AD,29,0)*D124)</f>
        <v/>
      </c>
      <c r="AE124" s="234" t="str">
        <f>IF(C124="","",VLOOKUP(C124,'Tabela Nutricional'!A:AD,30,0)*D124)</f>
        <v/>
      </c>
      <c r="AF124" s="214"/>
      <c r="AG124" s="92"/>
      <c r="AH124" s="108"/>
      <c r="AI124" s="108"/>
      <c r="AJ124" s="89"/>
      <c r="AK124" s="89"/>
      <c r="AL124" s="99"/>
      <c r="AM124" s="99"/>
      <c r="AN124" s="89"/>
      <c r="AO124" s="89"/>
      <c r="AP124" s="89"/>
      <c r="AQ124" s="99"/>
      <c r="AR124" s="89"/>
      <c r="AS124" s="89"/>
      <c r="AT124" s="89"/>
      <c r="AU124" s="89"/>
      <c r="AV124" s="89"/>
      <c r="AW124" s="89"/>
      <c r="AX124" s="89"/>
    </row>
    <row r="125" spans="1:50" ht="12.75" customHeight="1">
      <c r="A125" s="90"/>
      <c r="B125" s="214"/>
      <c r="C125" s="375"/>
      <c r="D125" s="236"/>
      <c r="E125" s="231" t="str">
        <f t="shared" si="84"/>
        <v/>
      </c>
      <c r="F125" s="238" t="str">
        <f t="shared" si="85"/>
        <v/>
      </c>
      <c r="G125" s="233" t="str">
        <f t="shared" si="86"/>
        <v/>
      </c>
      <c r="H125" s="238" t="str">
        <f t="shared" si="87"/>
        <v/>
      </c>
      <c r="I125" s="233" t="str">
        <f t="shared" si="88"/>
        <v/>
      </c>
      <c r="J125" s="238" t="str">
        <f t="shared" si="89"/>
        <v/>
      </c>
      <c r="K125" s="233" t="str">
        <f t="shared" si="90"/>
        <v/>
      </c>
      <c r="L125" s="237" t="str">
        <f t="shared" si="91"/>
        <v/>
      </c>
      <c r="M125" s="234" t="str">
        <f>IF(C125="","",VLOOKUP(C125,'Tabela Nutricional'!A:AD,10,0)*D125)</f>
        <v/>
      </c>
      <c r="N125" s="237" t="str">
        <f>IF(C125="","",VLOOKUP(C125,'Tabela Nutricional'!A:AD,11,0)*D125)</f>
        <v/>
      </c>
      <c r="O125" s="234" t="str">
        <f>IF(C125="","",VLOOKUP(C125,'Tabela Nutricional'!A:AD,12,0)*D125)</f>
        <v/>
      </c>
      <c r="P125" s="237" t="str">
        <f>IF(C125="","",VLOOKUP(C125,'Tabela Nutricional'!A:AD,13,0)*D125)</f>
        <v/>
      </c>
      <c r="Q125" s="234" t="str">
        <f>IF(C125="","",VLOOKUP(C125,'Tabela Nutricional'!A:AD,14,0)*D125)</f>
        <v/>
      </c>
      <c r="R125" s="237" t="str">
        <f>IF(C125="","",VLOOKUP(C125,'Tabela Nutricional'!A:AD,15,0)*D125)</f>
        <v/>
      </c>
      <c r="S125" s="234" t="str">
        <f>IF(C125="","",VLOOKUP(C125,'Tabela Nutricional'!A:AD,16,0)*D125)</f>
        <v/>
      </c>
      <c r="T125" s="237" t="str">
        <f>IF(C125="","",VLOOKUP(C125,'Tabela Nutricional'!A:AD,17,0)*D125)</f>
        <v/>
      </c>
      <c r="U125" s="234" t="str">
        <f>IF(C125="","",VLOOKUP(C125,'Tabela Nutricional'!A:AD,18,0)*D125)</f>
        <v/>
      </c>
      <c r="V125" s="237" t="str">
        <f>IF(C125="","",VLOOKUP(C125,'Tabela Nutricional'!A:AD,21,0)*D125)</f>
        <v/>
      </c>
      <c r="W125" s="234" t="str">
        <f>IF(C125="","",VLOOKUP(C125,'Tabela Nutricional'!A:AD,22,0)*D125)</f>
        <v/>
      </c>
      <c r="X125" s="237" t="str">
        <f>IF(C125="","",VLOOKUP(C125,'Tabela Nutricional'!A:AD,23,0)*D125)</f>
        <v/>
      </c>
      <c r="Y125" s="234" t="str">
        <f>IF(C125="","",VLOOKUP(C125,'Tabela Nutricional'!A:AD,24,0)*D125)</f>
        <v/>
      </c>
      <c r="Z125" s="237" t="str">
        <f>IF(C125="","",VLOOKUP(C125,'Tabela Nutricional'!A:AD,25,0)*D125)</f>
        <v/>
      </c>
      <c r="AA125" s="234" t="str">
        <f>IF(C125="","",VLOOKUP(C125,'Tabela Nutricional'!A:AD,26,0)*D125)</f>
        <v/>
      </c>
      <c r="AB125" s="237" t="str">
        <f>IF(C125="","",VLOOKUP(C125,'Tabela Nutricional'!A:AD,27,0)*D125)</f>
        <v/>
      </c>
      <c r="AC125" s="234" t="str">
        <f>IF(C125="","",VLOOKUP(C125,'Tabela Nutricional'!A:AD,28,0)*D125)</f>
        <v/>
      </c>
      <c r="AD125" s="237" t="str">
        <f>IF(C125="","",VLOOKUP(C125,'Tabela Nutricional'!A:AD,29,0)*D125)</f>
        <v/>
      </c>
      <c r="AE125" s="234" t="str">
        <f>IF(C125="","",VLOOKUP(C125,'Tabela Nutricional'!A:AD,30,0)*D125)</f>
        <v/>
      </c>
      <c r="AF125" s="214"/>
      <c r="AG125" s="91"/>
      <c r="AH125" s="108"/>
      <c r="AI125" s="108"/>
      <c r="AJ125" s="89"/>
      <c r="AK125" s="89"/>
      <c r="AL125" s="99"/>
      <c r="AM125" s="99"/>
      <c r="AN125" s="89"/>
      <c r="AO125" s="89"/>
      <c r="AP125" s="89"/>
      <c r="AQ125" s="99"/>
      <c r="AR125" s="89"/>
      <c r="AS125" s="89"/>
      <c r="AT125" s="89"/>
      <c r="AU125" s="89"/>
      <c r="AV125" s="89"/>
      <c r="AW125" s="89"/>
      <c r="AX125" s="89"/>
    </row>
    <row r="126" spans="1:50" ht="12.75" customHeight="1">
      <c r="A126" s="90"/>
      <c r="B126" s="214"/>
      <c r="C126" s="376" t="s">
        <v>27</v>
      </c>
      <c r="D126" s="216"/>
      <c r="E126" s="217" t="s">
        <v>29</v>
      </c>
      <c r="F126" s="218">
        <f t="shared" ref="F126:AE126" si="92">SUM(F116:F125)</f>
        <v>0</v>
      </c>
      <c r="G126" s="219">
        <f t="shared" si="92"/>
        <v>0</v>
      </c>
      <c r="H126" s="220">
        <f t="shared" si="92"/>
        <v>0</v>
      </c>
      <c r="I126" s="221">
        <f t="shared" si="92"/>
        <v>0</v>
      </c>
      <c r="J126" s="222">
        <f t="shared" si="92"/>
        <v>0</v>
      </c>
      <c r="K126" s="223">
        <f t="shared" si="92"/>
        <v>0</v>
      </c>
      <c r="L126" s="224">
        <f t="shared" si="92"/>
        <v>0</v>
      </c>
      <c r="M126" s="225">
        <f t="shared" si="92"/>
        <v>0</v>
      </c>
      <c r="N126" s="225">
        <f t="shared" si="92"/>
        <v>0</v>
      </c>
      <c r="O126" s="225">
        <f t="shared" si="92"/>
        <v>0</v>
      </c>
      <c r="P126" s="225">
        <f t="shared" si="92"/>
        <v>0</v>
      </c>
      <c r="Q126" s="225">
        <f t="shared" si="92"/>
        <v>0</v>
      </c>
      <c r="R126" s="225">
        <f t="shared" si="92"/>
        <v>0</v>
      </c>
      <c r="S126" s="225">
        <f t="shared" si="92"/>
        <v>0</v>
      </c>
      <c r="T126" s="225">
        <f t="shared" si="92"/>
        <v>0</v>
      </c>
      <c r="U126" s="225">
        <f t="shared" si="92"/>
        <v>0</v>
      </c>
      <c r="V126" s="225">
        <f t="shared" si="92"/>
        <v>0</v>
      </c>
      <c r="W126" s="225">
        <f t="shared" si="92"/>
        <v>0</v>
      </c>
      <c r="X126" s="225">
        <f t="shared" si="92"/>
        <v>0</v>
      </c>
      <c r="Y126" s="225">
        <f t="shared" si="92"/>
        <v>0</v>
      </c>
      <c r="Z126" s="225">
        <f t="shared" si="92"/>
        <v>0</v>
      </c>
      <c r="AA126" s="225">
        <f t="shared" si="92"/>
        <v>0</v>
      </c>
      <c r="AB126" s="225">
        <f t="shared" si="92"/>
        <v>0</v>
      </c>
      <c r="AC126" s="225">
        <f t="shared" si="92"/>
        <v>0</v>
      </c>
      <c r="AD126" s="225">
        <f t="shared" si="92"/>
        <v>0</v>
      </c>
      <c r="AE126" s="225">
        <f t="shared" si="92"/>
        <v>0</v>
      </c>
      <c r="AF126" s="214"/>
      <c r="AG126" s="91"/>
      <c r="AH126" s="108"/>
      <c r="AI126" s="108"/>
      <c r="AJ126" s="89"/>
      <c r="AK126" s="89"/>
      <c r="AL126" s="99"/>
      <c r="AM126" s="99"/>
      <c r="AN126" s="89"/>
      <c r="AO126" s="89"/>
      <c r="AP126" s="89"/>
      <c r="AQ126" s="99"/>
      <c r="AR126" s="89"/>
      <c r="AS126" s="89"/>
      <c r="AT126" s="89"/>
      <c r="AU126" s="89"/>
      <c r="AV126" s="89"/>
      <c r="AW126" s="89"/>
      <c r="AX126" s="89"/>
    </row>
    <row r="127" spans="1:50" ht="12.75" customHeight="1">
      <c r="A127" s="90"/>
      <c r="B127" s="214"/>
      <c r="C127" s="377">
        <f>SUM(F127:K127)</f>
        <v>0</v>
      </c>
      <c r="D127" s="216"/>
      <c r="E127" s="217" t="s">
        <v>30</v>
      </c>
      <c r="F127" s="218">
        <f t="shared" ref="F127:H127" si="93">F126*4</f>
        <v>0</v>
      </c>
      <c r="G127" s="219">
        <f t="shared" si="93"/>
        <v>0</v>
      </c>
      <c r="H127" s="220">
        <f t="shared" si="93"/>
        <v>0</v>
      </c>
      <c r="I127" s="221">
        <f t="shared" ref="I127:K127" si="94">I126*9</f>
        <v>0</v>
      </c>
      <c r="J127" s="222">
        <f t="shared" si="94"/>
        <v>0</v>
      </c>
      <c r="K127" s="223">
        <f t="shared" si="94"/>
        <v>0</v>
      </c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14"/>
      <c r="AG127" s="91"/>
      <c r="AH127" s="108"/>
      <c r="AI127" s="108"/>
      <c r="AJ127" s="89"/>
      <c r="AK127" s="89"/>
      <c r="AL127" s="99"/>
      <c r="AM127" s="99"/>
      <c r="AN127" s="89"/>
      <c r="AO127" s="89"/>
      <c r="AP127" s="89"/>
      <c r="AQ127" s="99"/>
      <c r="AR127" s="89"/>
      <c r="AS127" s="89"/>
      <c r="AT127" s="89"/>
      <c r="AU127" s="89"/>
      <c r="AV127" s="89"/>
      <c r="AW127" s="89"/>
      <c r="AX127" s="89"/>
    </row>
    <row r="128" spans="1:50" ht="12.75" customHeight="1">
      <c r="A128" s="90"/>
      <c r="B128" s="214"/>
      <c r="C128" s="311" t="str">
        <f>IF(C127&gt;0,(C127-'Cálculo de Dieta'!C127),"")</f>
        <v/>
      </c>
      <c r="D128" s="318"/>
      <c r="E128" s="310" t="s">
        <v>2829</v>
      </c>
      <c r="F128" s="311" t="str">
        <f>IF(F126&gt;0,(F126-'Cálculo de Dieta'!F126),"")</f>
        <v/>
      </c>
      <c r="G128" s="311" t="str">
        <f>IF(G126&gt;0,(G126-'Cálculo de Dieta'!G126),"")</f>
        <v/>
      </c>
      <c r="H128" s="311" t="str">
        <f>IF(H126&gt;0,(H126-'Cálculo de Dieta'!H126),"")</f>
        <v/>
      </c>
      <c r="I128" s="311" t="str">
        <f>IF(I126&gt;0,(I126-'Cálculo de Dieta'!I126),"")</f>
        <v/>
      </c>
      <c r="J128" s="311" t="str">
        <f>IF(J126&gt;0,(J126-'Cálculo de Dieta'!J126),"")</f>
        <v/>
      </c>
      <c r="K128" s="311" t="str">
        <f>IF(K126&gt;0,(K126-'Cálculo de Dieta'!K126),"")</f>
        <v/>
      </c>
      <c r="L128" s="311" t="str">
        <f>IF(L126&gt;0,(L126-'Cálculo de Dieta'!L126),"")</f>
        <v/>
      </c>
      <c r="M128" s="311" t="str">
        <f>IF(M126&gt;0,(M126-'Cálculo de Dieta'!M126),"")</f>
        <v/>
      </c>
      <c r="N128" s="311" t="str">
        <f>IF(N126&gt;0,(N126-'Cálculo de Dieta'!N126),"")</f>
        <v/>
      </c>
      <c r="O128" s="311" t="str">
        <f>IF(O126&gt;0,(O126-'Cálculo de Dieta'!O126),"")</f>
        <v/>
      </c>
      <c r="P128" s="311" t="str">
        <f>IF(P126&gt;0,(P126-'Cálculo de Dieta'!P126),"")</f>
        <v/>
      </c>
      <c r="Q128" s="311" t="str">
        <f>IF(Q126&gt;0,(Q126-'Cálculo de Dieta'!Q126),"")</f>
        <v/>
      </c>
      <c r="R128" s="311" t="str">
        <f>IF(R126&gt;0,(R126-'Cálculo de Dieta'!R126),"")</f>
        <v/>
      </c>
      <c r="S128" s="311" t="str">
        <f>IF(S126&gt;0,(S126-'Cálculo de Dieta'!S126),"")</f>
        <v/>
      </c>
      <c r="T128" s="311" t="str">
        <f>IF(T126&gt;0,(T126-'Cálculo de Dieta'!T126),"")</f>
        <v/>
      </c>
      <c r="U128" s="311" t="str">
        <f>IF(U126&gt;0,(U126-'Cálculo de Dieta'!U126),"")</f>
        <v/>
      </c>
      <c r="V128" s="311" t="str">
        <f>IF(V126&gt;0,(V126-'Cálculo de Dieta'!V126),"")</f>
        <v/>
      </c>
      <c r="W128" s="311" t="str">
        <f>IF(W126&gt;0,(W126-'Cálculo de Dieta'!W126),"")</f>
        <v/>
      </c>
      <c r="X128" s="311" t="str">
        <f>IF(X126&gt;0,(X126-'Cálculo de Dieta'!X126),"")</f>
        <v/>
      </c>
      <c r="Y128" s="311" t="str">
        <f>IF(Y126&gt;0,(Y126-'Cálculo de Dieta'!Y126),"")</f>
        <v/>
      </c>
      <c r="Z128" s="311" t="str">
        <f>IF(Z126&gt;0,(Z126-'Cálculo de Dieta'!Z126),"")</f>
        <v/>
      </c>
      <c r="AA128" s="311" t="str">
        <f>IF(AA126&gt;0,(AA126-'Cálculo de Dieta'!AA126),"")</f>
        <v/>
      </c>
      <c r="AB128" s="311" t="str">
        <f>IF(AB126&gt;0,(AB126-'Cálculo de Dieta'!AB126),"")</f>
        <v/>
      </c>
      <c r="AC128" s="311" t="str">
        <f>IF(AC126&gt;0,(AC126-'Cálculo de Dieta'!AC126),"")</f>
        <v/>
      </c>
      <c r="AD128" s="311" t="str">
        <f>IF(AD126&gt;0,(AD126-'Cálculo de Dieta'!AD126),"")</f>
        <v/>
      </c>
      <c r="AE128" s="311" t="str">
        <f>IF(AE126&gt;0,(AE126-'Cálculo de Dieta'!AE126),"")</f>
        <v/>
      </c>
      <c r="AF128" s="214"/>
      <c r="AG128" s="91"/>
      <c r="AH128" s="108"/>
      <c r="AI128" s="108"/>
      <c r="AJ128" s="89"/>
      <c r="AK128" s="89"/>
      <c r="AL128" s="99"/>
      <c r="AM128" s="99"/>
      <c r="AN128" s="89"/>
      <c r="AO128" s="89"/>
      <c r="AP128" s="89"/>
      <c r="AQ128" s="99"/>
      <c r="AR128" s="89"/>
      <c r="AS128" s="89"/>
      <c r="AT128" s="89"/>
      <c r="AU128" s="89"/>
      <c r="AV128" s="89"/>
      <c r="AW128" s="89"/>
      <c r="AX128" s="89"/>
    </row>
    <row r="129" spans="1:50" ht="12.75" customHeight="1">
      <c r="A129" s="81"/>
      <c r="B129" s="81"/>
      <c r="C129" s="372"/>
      <c r="D129" s="82"/>
      <c r="E129" s="87"/>
      <c r="F129" s="83"/>
      <c r="G129" s="84"/>
      <c r="H129" s="85"/>
      <c r="I129" s="86"/>
      <c r="J129" s="86"/>
      <c r="K129" s="86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81"/>
      <c r="AG129" s="88"/>
      <c r="AH129" s="108"/>
      <c r="AI129" s="108"/>
      <c r="AJ129" s="89"/>
      <c r="AK129" s="89"/>
      <c r="AL129" s="99"/>
      <c r="AM129" s="99"/>
      <c r="AN129" s="89"/>
      <c r="AO129" s="89"/>
      <c r="AP129" s="89"/>
      <c r="AQ129" s="99"/>
      <c r="AR129" s="89"/>
      <c r="AS129" s="89"/>
      <c r="AT129" s="89"/>
      <c r="AU129" s="89"/>
      <c r="AV129" s="89"/>
      <c r="AW129" s="89"/>
      <c r="AX129" s="89"/>
    </row>
    <row r="130" spans="1:50" ht="12.75" customHeight="1">
      <c r="A130" s="81"/>
      <c r="B130" s="200"/>
      <c r="C130" s="373"/>
      <c r="D130" s="340">
        <v>9</v>
      </c>
      <c r="E130" s="307"/>
      <c r="F130" s="303"/>
      <c r="G130" s="303"/>
      <c r="H130" s="303"/>
      <c r="I130" s="303"/>
      <c r="J130" s="303"/>
      <c r="K130" s="304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2" t="s">
        <v>2786</v>
      </c>
      <c r="W130" s="202" t="s">
        <v>2786</v>
      </c>
      <c r="X130" s="202" t="s">
        <v>2786</v>
      </c>
      <c r="Y130" s="202" t="s">
        <v>2786</v>
      </c>
      <c r="Z130" s="202" t="s">
        <v>2786</v>
      </c>
      <c r="AA130" s="202" t="s">
        <v>2786</v>
      </c>
      <c r="AB130" s="201"/>
      <c r="AC130" s="202" t="s">
        <v>2786</v>
      </c>
      <c r="AD130" s="202" t="s">
        <v>2786</v>
      </c>
      <c r="AE130" s="202" t="s">
        <v>2786</v>
      </c>
      <c r="AF130" s="200"/>
      <c r="AG130" s="81"/>
      <c r="AH130" s="108"/>
      <c r="AI130" s="108"/>
      <c r="AJ130" s="89"/>
      <c r="AK130" s="89"/>
      <c r="AL130" s="99"/>
      <c r="AM130" s="99"/>
      <c r="AN130" s="89"/>
      <c r="AO130" s="89"/>
      <c r="AP130" s="89"/>
      <c r="AQ130" s="99"/>
      <c r="AR130" s="89"/>
      <c r="AS130" s="89"/>
      <c r="AT130" s="89"/>
      <c r="AU130" s="89"/>
      <c r="AV130" s="89"/>
      <c r="AW130" s="89"/>
      <c r="AX130" s="89"/>
    </row>
    <row r="131" spans="1:50" ht="12.75" customHeight="1">
      <c r="A131" s="81"/>
      <c r="B131" s="203"/>
      <c r="C131" s="374" t="s">
        <v>5</v>
      </c>
      <c r="D131" s="204" t="s">
        <v>6</v>
      </c>
      <c r="E131" s="205" t="s">
        <v>7</v>
      </c>
      <c r="F131" s="206" t="s">
        <v>8</v>
      </c>
      <c r="G131" s="207" t="s">
        <v>9</v>
      </c>
      <c r="H131" s="208" t="s">
        <v>10</v>
      </c>
      <c r="I131" s="209" t="s">
        <v>11</v>
      </c>
      <c r="J131" s="210" t="s">
        <v>13</v>
      </c>
      <c r="K131" s="211" t="s">
        <v>12</v>
      </c>
      <c r="L131" s="212" t="s">
        <v>767</v>
      </c>
      <c r="M131" s="202" t="s">
        <v>792</v>
      </c>
      <c r="N131" s="202" t="s">
        <v>791</v>
      </c>
      <c r="O131" s="202" t="s">
        <v>2777</v>
      </c>
      <c r="P131" s="202" t="s">
        <v>2778</v>
      </c>
      <c r="Q131" s="202" t="s">
        <v>793</v>
      </c>
      <c r="R131" s="202" t="s">
        <v>794</v>
      </c>
      <c r="S131" s="202" t="s">
        <v>799</v>
      </c>
      <c r="T131" s="202" t="s">
        <v>2782</v>
      </c>
      <c r="U131" s="202" t="s">
        <v>795</v>
      </c>
      <c r="V131" s="202" t="s">
        <v>2783</v>
      </c>
      <c r="W131" s="202" t="s">
        <v>2779</v>
      </c>
      <c r="X131" s="202" t="s">
        <v>2780</v>
      </c>
      <c r="Y131" s="202" t="s">
        <v>796</v>
      </c>
      <c r="Z131" s="202" t="s">
        <v>797</v>
      </c>
      <c r="AA131" s="202" t="s">
        <v>798</v>
      </c>
      <c r="AB131" s="202" t="s">
        <v>2776</v>
      </c>
      <c r="AC131" s="202" t="s">
        <v>2784</v>
      </c>
      <c r="AD131" s="202" t="s">
        <v>2785</v>
      </c>
      <c r="AE131" s="202" t="s">
        <v>2781</v>
      </c>
      <c r="AF131" s="213"/>
      <c r="AG131" s="183"/>
      <c r="AH131" s="108"/>
      <c r="AI131" s="108"/>
      <c r="AJ131" s="89"/>
      <c r="AK131" s="89"/>
      <c r="AL131" s="99"/>
      <c r="AM131" s="99"/>
      <c r="AN131" s="89"/>
      <c r="AO131" s="89"/>
      <c r="AP131" s="89"/>
      <c r="AQ131" s="99"/>
      <c r="AR131" s="89"/>
      <c r="AS131" s="89"/>
      <c r="AT131" s="89"/>
      <c r="AU131" s="89"/>
      <c r="AV131" s="89"/>
      <c r="AW131" s="89"/>
      <c r="AX131" s="89"/>
    </row>
    <row r="132" spans="1:50" ht="12.75" customHeight="1">
      <c r="A132" s="89"/>
      <c r="B132" s="214"/>
      <c r="C132" s="232"/>
      <c r="D132" s="235"/>
      <c r="E132" s="231" t="str">
        <f t="shared" ref="E132:E141" si="95">IF(C132="","",VLOOKUP(C132,Nutr,2,0))</f>
        <v/>
      </c>
      <c r="F132" s="238" t="str">
        <f t="shared" ref="F132:F141" si="96">IF(C132="","",VLOOKUP(C132,Nutr,3,0)*D132)</f>
        <v/>
      </c>
      <c r="G132" s="233" t="str">
        <f t="shared" ref="G132:G141" si="97">IF(C132="","",VLOOKUP(C132,Nutr,4,0)*D132)</f>
        <v/>
      </c>
      <c r="H132" s="238" t="str">
        <f t="shared" ref="H132:H141" si="98">IF(C132="","",VLOOKUP(C132,Nutr,5,0)*D132)</f>
        <v/>
      </c>
      <c r="I132" s="233" t="str">
        <f t="shared" ref="I132:I141" si="99">IF(C132="","",VLOOKUP(C132,Nutr,6,0)*D132)</f>
        <v/>
      </c>
      <c r="J132" s="238" t="str">
        <f t="shared" ref="J132:J141" si="100">IF(C132="","",VLOOKUP(C132,Nutr,7,0)*D132)</f>
        <v/>
      </c>
      <c r="K132" s="233" t="str">
        <f t="shared" ref="K132:K141" si="101">IF(C132="","",VLOOKUP(C132,Nutr,8,0)*D132)</f>
        <v/>
      </c>
      <c r="L132" s="237" t="str">
        <f>IF(C132="","",VLOOKUP(C132,Nutr,9,0)*D132)</f>
        <v/>
      </c>
      <c r="M132" s="234" t="str">
        <f>IF(C132="","",VLOOKUP(C132,'Tabela Nutricional'!A:AD,10,0)*D132)</f>
        <v/>
      </c>
      <c r="N132" s="237" t="str">
        <f>IF(C132="","",VLOOKUP(C132,'Tabela Nutricional'!A:AD,11,0)*D132)</f>
        <v/>
      </c>
      <c r="O132" s="234" t="str">
        <f>IF(C132="","",VLOOKUP(C132,'Tabela Nutricional'!A:AD,12,0)*D132)</f>
        <v/>
      </c>
      <c r="P132" s="237" t="str">
        <f>IF(C132="","",VLOOKUP(C132,'Tabela Nutricional'!A:AD,13,0)*D132)</f>
        <v/>
      </c>
      <c r="Q132" s="234" t="str">
        <f>IF(C132="","",VLOOKUP(C132,'Tabela Nutricional'!A:AD,14,0)*D132)</f>
        <v/>
      </c>
      <c r="R132" s="237" t="str">
        <f>IF(C132="","",VLOOKUP(C132,'Tabela Nutricional'!A:AD,15,0)*D132)</f>
        <v/>
      </c>
      <c r="S132" s="234" t="str">
        <f>IF(C132="","",VLOOKUP(C132,'Tabela Nutricional'!A:AD,16,0)*D132)</f>
        <v/>
      </c>
      <c r="T132" s="237" t="str">
        <f>IF(C132="","",VLOOKUP(C132,'Tabela Nutricional'!A:AD,17,0)*D132)</f>
        <v/>
      </c>
      <c r="U132" s="234" t="str">
        <f>IF(C132="","",VLOOKUP(C132,'Tabela Nutricional'!A:AD,18,0)*D132)</f>
        <v/>
      </c>
      <c r="V132" s="237" t="str">
        <f>IF(C132="","",VLOOKUP(C132,'Tabela Nutricional'!A:AD,21,0)*D132)</f>
        <v/>
      </c>
      <c r="W132" s="234" t="str">
        <f>IF(C132="","",VLOOKUP(C132,'Tabela Nutricional'!A:AD,22,0)*D132)</f>
        <v/>
      </c>
      <c r="X132" s="237" t="str">
        <f>IF(C132="","",VLOOKUP(C132,'Tabela Nutricional'!A:AD,23,0)*D132)</f>
        <v/>
      </c>
      <c r="Y132" s="234" t="str">
        <f>IF(C132="","",VLOOKUP(C132,'Tabela Nutricional'!A:AD,24,0)*D132)</f>
        <v/>
      </c>
      <c r="Z132" s="237" t="str">
        <f>IF(C132="","",VLOOKUP(C132,'Tabela Nutricional'!A:AD,25,0)*D132)</f>
        <v/>
      </c>
      <c r="AA132" s="234" t="str">
        <f>IF(C132="","",VLOOKUP(C132,'Tabela Nutricional'!A:AD,26,0)*D132)</f>
        <v/>
      </c>
      <c r="AB132" s="237" t="str">
        <f>IF(C132="","",VLOOKUP(C132,'Tabela Nutricional'!A:AD,27,0)*D132)</f>
        <v/>
      </c>
      <c r="AC132" s="234" t="str">
        <f>IF(C132="","",VLOOKUP(C132,'Tabela Nutricional'!A:AD,28,0)*D132)</f>
        <v/>
      </c>
      <c r="AD132" s="237" t="str">
        <f>IF(C132="","",VLOOKUP(C132,'Tabela Nutricional'!A:AD,29,0)*D132)</f>
        <v/>
      </c>
      <c r="AE132" s="234" t="str">
        <f>IF(C132="","",VLOOKUP(C132,'Tabela Nutricional'!A:AD,30,0)*D132)</f>
        <v/>
      </c>
      <c r="AF132" s="214"/>
      <c r="AG132" s="90"/>
      <c r="AH132" s="108"/>
      <c r="AI132" s="108"/>
      <c r="AJ132" s="89"/>
      <c r="AK132" s="89"/>
      <c r="AL132" s="99"/>
      <c r="AM132" s="99"/>
      <c r="AN132" s="89"/>
      <c r="AO132" s="89"/>
      <c r="AP132" s="89"/>
      <c r="AQ132" s="99"/>
      <c r="AR132" s="89"/>
      <c r="AS132" s="89"/>
      <c r="AT132" s="89"/>
      <c r="AU132" s="89"/>
      <c r="AV132" s="89"/>
      <c r="AW132" s="89"/>
      <c r="AX132" s="89"/>
    </row>
    <row r="133" spans="1:50" ht="12.75" customHeight="1">
      <c r="A133" s="89"/>
      <c r="B133" s="214"/>
      <c r="C133" s="232"/>
      <c r="D133" s="235"/>
      <c r="E133" s="231" t="str">
        <f t="shared" si="95"/>
        <v/>
      </c>
      <c r="F133" s="238" t="str">
        <f t="shared" si="96"/>
        <v/>
      </c>
      <c r="G133" s="233" t="str">
        <f t="shared" si="97"/>
        <v/>
      </c>
      <c r="H133" s="238" t="str">
        <f t="shared" si="98"/>
        <v/>
      </c>
      <c r="I133" s="233" t="str">
        <f t="shared" si="99"/>
        <v/>
      </c>
      <c r="J133" s="238" t="str">
        <f t="shared" si="100"/>
        <v/>
      </c>
      <c r="K133" s="233" t="str">
        <f t="shared" si="101"/>
        <v/>
      </c>
      <c r="L133" s="237" t="str">
        <f t="shared" ref="L133:L141" si="102">IF(C133="","",VLOOKUP(C133,Nutr,9,0)*D133)</f>
        <v/>
      </c>
      <c r="M133" s="234" t="str">
        <f>IF(C133="","",VLOOKUP(C133,'Tabela Nutricional'!A:AD,10,0)*D133)</f>
        <v/>
      </c>
      <c r="N133" s="237" t="str">
        <f>IF(C133="","",VLOOKUP(C133,'Tabela Nutricional'!A:AD,11,0)*D133)</f>
        <v/>
      </c>
      <c r="O133" s="234" t="str">
        <f>IF(C133="","",VLOOKUP(C133,'Tabela Nutricional'!A:AD,12,0)*D133)</f>
        <v/>
      </c>
      <c r="P133" s="237" t="str">
        <f>IF(C133="","",VLOOKUP(C133,'Tabela Nutricional'!A:AD,13,0)*D133)</f>
        <v/>
      </c>
      <c r="Q133" s="234" t="str">
        <f>IF(C133="","",VLOOKUP(C133,'Tabela Nutricional'!A:AD,14,0)*D133)</f>
        <v/>
      </c>
      <c r="R133" s="237" t="str">
        <f>IF(C133="","",VLOOKUP(C133,'Tabela Nutricional'!A:AD,15,0)*D133)</f>
        <v/>
      </c>
      <c r="S133" s="234" t="str">
        <f>IF(C133="","",VLOOKUP(C133,'Tabela Nutricional'!A:AD,16,0)*D133)</f>
        <v/>
      </c>
      <c r="T133" s="237" t="str">
        <f>IF(C133="","",VLOOKUP(C133,'Tabela Nutricional'!A:AD,17,0)*D133)</f>
        <v/>
      </c>
      <c r="U133" s="234" t="str">
        <f>IF(C133="","",VLOOKUP(C133,'Tabela Nutricional'!A:AD,18,0)*D133)</f>
        <v/>
      </c>
      <c r="V133" s="237" t="str">
        <f>IF(C133="","",VLOOKUP(C133,'Tabela Nutricional'!A:AD,21,0)*D133)</f>
        <v/>
      </c>
      <c r="W133" s="234" t="str">
        <f>IF(C133="","",VLOOKUP(C133,'Tabela Nutricional'!A:AD,22,0)*D133)</f>
        <v/>
      </c>
      <c r="X133" s="237" t="str">
        <f>IF(C133="","",VLOOKUP(C133,'Tabela Nutricional'!A:AD,23,0)*D133)</f>
        <v/>
      </c>
      <c r="Y133" s="234" t="str">
        <f>IF(C133="","",VLOOKUP(C133,'Tabela Nutricional'!A:AD,24,0)*D133)</f>
        <v/>
      </c>
      <c r="Z133" s="237" t="str">
        <f>IF(C133="","",VLOOKUP(C133,'Tabela Nutricional'!A:AD,25,0)*D133)</f>
        <v/>
      </c>
      <c r="AA133" s="234" t="str">
        <f>IF(C133="","",VLOOKUP(C133,'Tabela Nutricional'!A:AD,26,0)*D133)</f>
        <v/>
      </c>
      <c r="AB133" s="237" t="str">
        <f>IF(C133="","",VLOOKUP(C133,'Tabela Nutricional'!A:AD,27,0)*D133)</f>
        <v/>
      </c>
      <c r="AC133" s="234" t="str">
        <f>IF(C133="","",VLOOKUP(C133,'Tabela Nutricional'!A:AD,28,0)*D133)</f>
        <v/>
      </c>
      <c r="AD133" s="237" t="str">
        <f>IF(C133="","",VLOOKUP(C133,'Tabela Nutricional'!A:AD,29,0)*D133)</f>
        <v/>
      </c>
      <c r="AE133" s="234" t="str">
        <f>IF(C133="","",VLOOKUP(C133,'Tabela Nutricional'!A:AD,30,0)*D133)</f>
        <v/>
      </c>
      <c r="AF133" s="214"/>
      <c r="AG133" s="90"/>
      <c r="AH133" s="108"/>
      <c r="AI133" s="108"/>
      <c r="AJ133" s="89"/>
      <c r="AK133" s="89"/>
      <c r="AL133" s="99"/>
      <c r="AM133" s="99"/>
      <c r="AN133" s="89"/>
      <c r="AO133" s="89"/>
      <c r="AP133" s="89"/>
      <c r="AQ133" s="99"/>
      <c r="AR133" s="89"/>
      <c r="AS133" s="89"/>
      <c r="AT133" s="89"/>
      <c r="AU133" s="89"/>
      <c r="AV133" s="89"/>
      <c r="AW133" s="89"/>
      <c r="AX133" s="89"/>
    </row>
    <row r="134" spans="1:50" ht="12.75" customHeight="1">
      <c r="A134" s="89"/>
      <c r="B134" s="214"/>
      <c r="C134" s="232"/>
      <c r="D134" s="235"/>
      <c r="E134" s="231" t="str">
        <f t="shared" si="95"/>
        <v/>
      </c>
      <c r="F134" s="238" t="str">
        <f t="shared" si="96"/>
        <v/>
      </c>
      <c r="G134" s="233" t="str">
        <f t="shared" si="97"/>
        <v/>
      </c>
      <c r="H134" s="238" t="str">
        <f t="shared" si="98"/>
        <v/>
      </c>
      <c r="I134" s="233" t="str">
        <f t="shared" si="99"/>
        <v/>
      </c>
      <c r="J134" s="238" t="str">
        <f t="shared" si="100"/>
        <v/>
      </c>
      <c r="K134" s="233" t="str">
        <f t="shared" si="101"/>
        <v/>
      </c>
      <c r="L134" s="237" t="str">
        <f t="shared" si="102"/>
        <v/>
      </c>
      <c r="M134" s="234" t="str">
        <f>IF(C134="","",VLOOKUP(C134,'Tabela Nutricional'!A:AD,10,0)*D134)</f>
        <v/>
      </c>
      <c r="N134" s="237" t="str">
        <f>IF(C134="","",VLOOKUP(C134,'Tabela Nutricional'!A:AD,11,0)*D134)</f>
        <v/>
      </c>
      <c r="O134" s="234" t="str">
        <f>IF(C134="","",VLOOKUP(C134,'Tabela Nutricional'!A:AD,12,0)*D134)</f>
        <v/>
      </c>
      <c r="P134" s="237" t="str">
        <f>IF(C134="","",VLOOKUP(C134,'Tabela Nutricional'!A:AD,13,0)*D134)</f>
        <v/>
      </c>
      <c r="Q134" s="234" t="str">
        <f>IF(C134="","",VLOOKUP(C134,'Tabela Nutricional'!A:AD,14,0)*D134)</f>
        <v/>
      </c>
      <c r="R134" s="237" t="str">
        <f>IF(C134="","",VLOOKUP(C134,'Tabela Nutricional'!A:AD,15,0)*D134)</f>
        <v/>
      </c>
      <c r="S134" s="234" t="str">
        <f>IF(C134="","",VLOOKUP(C134,'Tabela Nutricional'!A:AD,16,0)*D134)</f>
        <v/>
      </c>
      <c r="T134" s="237" t="str">
        <f>IF(C134="","",VLOOKUP(C134,'Tabela Nutricional'!A:AD,17,0)*D134)</f>
        <v/>
      </c>
      <c r="U134" s="234" t="str">
        <f>IF(C134="","",VLOOKUP(C134,'Tabela Nutricional'!A:AD,18,0)*D134)</f>
        <v/>
      </c>
      <c r="V134" s="237" t="str">
        <f>IF(C134="","",VLOOKUP(C134,'Tabela Nutricional'!A:AD,21,0)*D134)</f>
        <v/>
      </c>
      <c r="W134" s="234" t="str">
        <f>IF(C134="","",VLOOKUP(C134,'Tabela Nutricional'!A:AD,22,0)*D134)</f>
        <v/>
      </c>
      <c r="X134" s="237" t="str">
        <f>IF(C134="","",VLOOKUP(C134,'Tabela Nutricional'!A:AD,23,0)*D134)</f>
        <v/>
      </c>
      <c r="Y134" s="234" t="str">
        <f>IF(C134="","",VLOOKUP(C134,'Tabela Nutricional'!A:AD,24,0)*D134)</f>
        <v/>
      </c>
      <c r="Z134" s="237" t="str">
        <f>IF(C134="","",VLOOKUP(C134,'Tabela Nutricional'!A:AD,25,0)*D134)</f>
        <v/>
      </c>
      <c r="AA134" s="234" t="str">
        <f>IF(C134="","",VLOOKUP(C134,'Tabela Nutricional'!A:AD,26,0)*D134)</f>
        <v/>
      </c>
      <c r="AB134" s="237" t="str">
        <f>IF(C134="","",VLOOKUP(C134,'Tabela Nutricional'!A:AD,27,0)*D134)</f>
        <v/>
      </c>
      <c r="AC134" s="234" t="str">
        <f>IF(C134="","",VLOOKUP(C134,'Tabela Nutricional'!A:AD,28,0)*D134)</f>
        <v/>
      </c>
      <c r="AD134" s="237" t="str">
        <f>IF(C134="","",VLOOKUP(C134,'Tabela Nutricional'!A:AD,29,0)*D134)</f>
        <v/>
      </c>
      <c r="AE134" s="234" t="str">
        <f>IF(C134="","",VLOOKUP(C134,'Tabela Nutricional'!A:AD,30,0)*D134)</f>
        <v/>
      </c>
      <c r="AF134" s="214"/>
      <c r="AG134" s="94"/>
      <c r="AH134" s="108"/>
      <c r="AI134" s="108"/>
      <c r="AJ134" s="89"/>
      <c r="AK134" s="89"/>
      <c r="AL134" s="99"/>
      <c r="AM134" s="99"/>
      <c r="AN134" s="89"/>
      <c r="AO134" s="89"/>
      <c r="AP134" s="89"/>
      <c r="AQ134" s="99"/>
      <c r="AR134" s="89"/>
      <c r="AS134" s="89"/>
      <c r="AT134" s="89"/>
      <c r="AU134" s="89"/>
      <c r="AV134" s="89"/>
      <c r="AW134" s="89"/>
      <c r="AX134" s="89"/>
    </row>
    <row r="135" spans="1:50" ht="12.75" customHeight="1">
      <c r="A135" s="89"/>
      <c r="B135" s="215"/>
      <c r="C135" s="356"/>
      <c r="D135" s="236"/>
      <c r="E135" s="231" t="str">
        <f t="shared" si="95"/>
        <v/>
      </c>
      <c r="F135" s="238" t="str">
        <f t="shared" si="96"/>
        <v/>
      </c>
      <c r="G135" s="233" t="str">
        <f t="shared" si="97"/>
        <v/>
      </c>
      <c r="H135" s="238" t="str">
        <f t="shared" si="98"/>
        <v/>
      </c>
      <c r="I135" s="233" t="str">
        <f t="shared" si="99"/>
        <v/>
      </c>
      <c r="J135" s="238" t="str">
        <f t="shared" si="100"/>
        <v/>
      </c>
      <c r="K135" s="233" t="str">
        <f t="shared" si="101"/>
        <v/>
      </c>
      <c r="L135" s="237" t="str">
        <f t="shared" si="102"/>
        <v/>
      </c>
      <c r="M135" s="234" t="str">
        <f>IF(C135="","",VLOOKUP(C135,'Tabela Nutricional'!A:AD,10,0)*D135)</f>
        <v/>
      </c>
      <c r="N135" s="237" t="str">
        <f>IF(C135="","",VLOOKUP(C135,'Tabela Nutricional'!A:AD,11,0)*D135)</f>
        <v/>
      </c>
      <c r="O135" s="234" t="str">
        <f>IF(C135="","",VLOOKUP(C135,'Tabela Nutricional'!A:AD,12,0)*D135)</f>
        <v/>
      </c>
      <c r="P135" s="237" t="str">
        <f>IF(C135="","",VLOOKUP(C135,'Tabela Nutricional'!A:AD,13,0)*D135)</f>
        <v/>
      </c>
      <c r="Q135" s="234" t="str">
        <f>IF(C135="","",VLOOKUP(C135,'Tabela Nutricional'!A:AD,14,0)*D135)</f>
        <v/>
      </c>
      <c r="R135" s="237" t="str">
        <f>IF(C135="","",VLOOKUP(C135,'Tabela Nutricional'!A:AD,15,0)*D135)</f>
        <v/>
      </c>
      <c r="S135" s="234" t="str">
        <f>IF(C135="","",VLOOKUP(C135,'Tabela Nutricional'!A:AD,16,0)*D135)</f>
        <v/>
      </c>
      <c r="T135" s="237" t="str">
        <f>IF(C135="","",VLOOKUP(C135,'Tabela Nutricional'!A:AD,17,0)*D135)</f>
        <v/>
      </c>
      <c r="U135" s="234" t="str">
        <f>IF(C135="","",VLOOKUP(C135,'Tabela Nutricional'!A:AD,18,0)*D135)</f>
        <v/>
      </c>
      <c r="V135" s="237" t="str">
        <f>IF(C135="","",VLOOKUP(C135,'Tabela Nutricional'!A:AD,21,0)*D135)</f>
        <v/>
      </c>
      <c r="W135" s="234" t="str">
        <f>IF(C135="","",VLOOKUP(C135,'Tabela Nutricional'!A:AD,22,0)*D135)</f>
        <v/>
      </c>
      <c r="X135" s="237" t="str">
        <f>IF(C135="","",VLOOKUP(C135,'Tabela Nutricional'!A:AD,23,0)*D135)</f>
        <v/>
      </c>
      <c r="Y135" s="234" t="str">
        <f>IF(C135="","",VLOOKUP(C135,'Tabela Nutricional'!A:AD,24,0)*D135)</f>
        <v/>
      </c>
      <c r="Z135" s="237" t="str">
        <f>IF(C135="","",VLOOKUP(C135,'Tabela Nutricional'!A:AD,25,0)*D135)</f>
        <v/>
      </c>
      <c r="AA135" s="234" t="str">
        <f>IF(C135="","",VLOOKUP(C135,'Tabela Nutricional'!A:AD,26,0)*D135)</f>
        <v/>
      </c>
      <c r="AB135" s="237" t="str">
        <f>IF(C135="","",VLOOKUP(C135,'Tabela Nutricional'!A:AD,27,0)*D135)</f>
        <v/>
      </c>
      <c r="AC135" s="234" t="str">
        <f>IF(C135="","",VLOOKUP(C135,'Tabela Nutricional'!A:AD,28,0)*D135)</f>
        <v/>
      </c>
      <c r="AD135" s="237" t="str">
        <f>IF(C135="","",VLOOKUP(C135,'Tabela Nutricional'!A:AD,29,0)*D135)</f>
        <v/>
      </c>
      <c r="AE135" s="234" t="str">
        <f>IF(C135="","",VLOOKUP(C135,'Tabela Nutricional'!A:AD,30,0)*D135)</f>
        <v/>
      </c>
      <c r="AF135" s="215"/>
      <c r="AG135" s="94"/>
      <c r="AH135" s="108"/>
      <c r="AI135" s="108"/>
      <c r="AJ135" s="89"/>
      <c r="AK135" s="89"/>
      <c r="AL135" s="99"/>
      <c r="AM135" s="99"/>
      <c r="AN135" s="89"/>
      <c r="AO135" s="89"/>
      <c r="AP135" s="89"/>
      <c r="AQ135" s="99"/>
      <c r="AR135" s="89"/>
      <c r="AS135" s="89"/>
      <c r="AT135" s="89"/>
      <c r="AU135" s="89"/>
      <c r="AV135" s="89"/>
      <c r="AW135" s="89"/>
      <c r="AX135" s="89"/>
    </row>
    <row r="136" spans="1:50" ht="12.75" customHeight="1">
      <c r="A136" s="89"/>
      <c r="B136" s="215"/>
      <c r="C136" s="356"/>
      <c r="D136" s="236"/>
      <c r="E136" s="231" t="str">
        <f t="shared" si="95"/>
        <v/>
      </c>
      <c r="F136" s="238" t="str">
        <f t="shared" si="96"/>
        <v/>
      </c>
      <c r="G136" s="233" t="str">
        <f t="shared" si="97"/>
        <v/>
      </c>
      <c r="H136" s="238" t="str">
        <f t="shared" si="98"/>
        <v/>
      </c>
      <c r="I136" s="233" t="str">
        <f t="shared" si="99"/>
        <v/>
      </c>
      <c r="J136" s="238" t="str">
        <f t="shared" si="100"/>
        <v/>
      </c>
      <c r="K136" s="233" t="str">
        <f t="shared" si="101"/>
        <v/>
      </c>
      <c r="L136" s="237" t="str">
        <f t="shared" si="102"/>
        <v/>
      </c>
      <c r="M136" s="234" t="str">
        <f>IF(C136="","",VLOOKUP(C136,'Tabela Nutricional'!A:AD,10,0)*D136)</f>
        <v/>
      </c>
      <c r="N136" s="237" t="str">
        <f>IF(C136="","",VLOOKUP(C136,'Tabela Nutricional'!A:AD,11,0)*D136)</f>
        <v/>
      </c>
      <c r="O136" s="234" t="str">
        <f>IF(C136="","",VLOOKUP(C136,'Tabela Nutricional'!A:AD,12,0)*D136)</f>
        <v/>
      </c>
      <c r="P136" s="237" t="str">
        <f>IF(C136="","",VLOOKUP(C136,'Tabela Nutricional'!A:AD,13,0)*D136)</f>
        <v/>
      </c>
      <c r="Q136" s="234" t="str">
        <f>IF(C136="","",VLOOKUP(C136,'Tabela Nutricional'!A:AD,14,0)*D136)</f>
        <v/>
      </c>
      <c r="R136" s="237" t="str">
        <f>IF(C136="","",VLOOKUP(C136,'Tabela Nutricional'!A:AD,15,0)*D136)</f>
        <v/>
      </c>
      <c r="S136" s="234" t="str">
        <f>IF(C136="","",VLOOKUP(C136,'Tabela Nutricional'!A:AD,16,0)*D136)</f>
        <v/>
      </c>
      <c r="T136" s="237" t="str">
        <f>IF(C136="","",VLOOKUP(C136,'Tabela Nutricional'!A:AD,17,0)*D136)</f>
        <v/>
      </c>
      <c r="U136" s="234" t="str">
        <f>IF(C136="","",VLOOKUP(C136,'Tabela Nutricional'!A:AD,18,0)*D136)</f>
        <v/>
      </c>
      <c r="V136" s="237" t="str">
        <f>IF(C136="","",VLOOKUP(C136,'Tabela Nutricional'!A:AD,21,0)*D136)</f>
        <v/>
      </c>
      <c r="W136" s="234" t="str">
        <f>IF(C136="","",VLOOKUP(C136,'Tabela Nutricional'!A:AD,22,0)*D136)</f>
        <v/>
      </c>
      <c r="X136" s="237" t="str">
        <f>IF(C136="","",VLOOKUP(C136,'Tabela Nutricional'!A:AD,23,0)*D136)</f>
        <v/>
      </c>
      <c r="Y136" s="234" t="str">
        <f>IF(C136="","",VLOOKUP(C136,'Tabela Nutricional'!A:AD,24,0)*D136)</f>
        <v/>
      </c>
      <c r="Z136" s="237" t="str">
        <f>IF(C136="","",VLOOKUP(C136,'Tabela Nutricional'!A:AD,25,0)*D136)</f>
        <v/>
      </c>
      <c r="AA136" s="234" t="str">
        <f>IF(C136="","",VLOOKUP(C136,'Tabela Nutricional'!A:AD,26,0)*D136)</f>
        <v/>
      </c>
      <c r="AB136" s="237" t="str">
        <f>IF(C136="","",VLOOKUP(C136,'Tabela Nutricional'!A:AD,27,0)*D136)</f>
        <v/>
      </c>
      <c r="AC136" s="234" t="str">
        <f>IF(C136="","",VLOOKUP(C136,'Tabela Nutricional'!A:AD,28,0)*D136)</f>
        <v/>
      </c>
      <c r="AD136" s="237" t="str">
        <f>IF(C136="","",VLOOKUP(C136,'Tabela Nutricional'!A:AD,29,0)*D136)</f>
        <v/>
      </c>
      <c r="AE136" s="234" t="str">
        <f>IF(C136="","",VLOOKUP(C136,'Tabela Nutricional'!A:AD,30,0)*D136)</f>
        <v/>
      </c>
      <c r="AF136" s="215"/>
      <c r="AG136" s="94"/>
      <c r="AH136" s="108"/>
      <c r="AI136" s="108"/>
      <c r="AJ136" s="89"/>
      <c r="AK136" s="89"/>
      <c r="AL136" s="99"/>
      <c r="AM136" s="99"/>
      <c r="AN136" s="89"/>
      <c r="AO136" s="89"/>
      <c r="AP136" s="89"/>
      <c r="AQ136" s="99"/>
      <c r="AR136" s="89"/>
      <c r="AS136" s="89"/>
      <c r="AT136" s="89"/>
      <c r="AU136" s="89"/>
      <c r="AV136" s="89"/>
      <c r="AW136" s="89"/>
      <c r="AX136" s="89"/>
    </row>
    <row r="137" spans="1:50" ht="12.75" customHeight="1">
      <c r="A137" s="89"/>
      <c r="B137" s="215"/>
      <c r="C137" s="356"/>
      <c r="D137" s="236"/>
      <c r="E137" s="231" t="str">
        <f t="shared" si="95"/>
        <v/>
      </c>
      <c r="F137" s="238" t="str">
        <f t="shared" si="96"/>
        <v/>
      </c>
      <c r="G137" s="233" t="str">
        <f t="shared" si="97"/>
        <v/>
      </c>
      <c r="H137" s="238" t="str">
        <f t="shared" si="98"/>
        <v/>
      </c>
      <c r="I137" s="233" t="str">
        <f t="shared" si="99"/>
        <v/>
      </c>
      <c r="J137" s="238" t="str">
        <f t="shared" si="100"/>
        <v/>
      </c>
      <c r="K137" s="233" t="str">
        <f t="shared" si="101"/>
        <v/>
      </c>
      <c r="L137" s="237" t="str">
        <f t="shared" si="102"/>
        <v/>
      </c>
      <c r="M137" s="234" t="str">
        <f>IF(C137="","",VLOOKUP(C137,'Tabela Nutricional'!A:AD,10,0)*D137)</f>
        <v/>
      </c>
      <c r="N137" s="237" t="str">
        <f>IF(C137="","",VLOOKUP(C137,'Tabela Nutricional'!A:AD,11,0)*D137)</f>
        <v/>
      </c>
      <c r="O137" s="234" t="str">
        <f>IF(C137="","",VLOOKUP(C137,'Tabela Nutricional'!A:AD,12,0)*D137)</f>
        <v/>
      </c>
      <c r="P137" s="237" t="str">
        <f>IF(C137="","",VLOOKUP(C137,'Tabela Nutricional'!A:AD,13,0)*D137)</f>
        <v/>
      </c>
      <c r="Q137" s="234" t="str">
        <f>IF(C137="","",VLOOKUP(C137,'Tabela Nutricional'!A:AD,14,0)*D137)</f>
        <v/>
      </c>
      <c r="R137" s="237" t="str">
        <f>IF(C137="","",VLOOKUP(C137,'Tabela Nutricional'!A:AD,15,0)*D137)</f>
        <v/>
      </c>
      <c r="S137" s="234" t="str">
        <f>IF(C137="","",VLOOKUP(C137,'Tabela Nutricional'!A:AD,16,0)*D137)</f>
        <v/>
      </c>
      <c r="T137" s="237" t="str">
        <f>IF(C137="","",VLOOKUP(C137,'Tabela Nutricional'!A:AD,17,0)*D137)</f>
        <v/>
      </c>
      <c r="U137" s="234" t="str">
        <f>IF(C137="","",VLOOKUP(C137,'Tabela Nutricional'!A:AD,18,0)*D137)</f>
        <v/>
      </c>
      <c r="V137" s="237" t="str">
        <f>IF(C137="","",VLOOKUP(C137,'Tabela Nutricional'!A:AD,21,0)*D137)</f>
        <v/>
      </c>
      <c r="W137" s="234" t="str">
        <f>IF(C137="","",VLOOKUP(C137,'Tabela Nutricional'!A:AD,22,0)*D137)</f>
        <v/>
      </c>
      <c r="X137" s="237" t="str">
        <f>IF(C137="","",VLOOKUP(C137,'Tabela Nutricional'!A:AD,23,0)*D137)</f>
        <v/>
      </c>
      <c r="Y137" s="234" t="str">
        <f>IF(C137="","",VLOOKUP(C137,'Tabela Nutricional'!A:AD,24,0)*D137)</f>
        <v/>
      </c>
      <c r="Z137" s="237" t="str">
        <f>IF(C137="","",VLOOKUP(C137,'Tabela Nutricional'!A:AD,25,0)*D137)</f>
        <v/>
      </c>
      <c r="AA137" s="234" t="str">
        <f>IF(C137="","",VLOOKUP(C137,'Tabela Nutricional'!A:AD,26,0)*D137)</f>
        <v/>
      </c>
      <c r="AB137" s="237" t="str">
        <f>IF(C137="","",VLOOKUP(C137,'Tabela Nutricional'!A:AD,27,0)*D137)</f>
        <v/>
      </c>
      <c r="AC137" s="234" t="str">
        <f>IF(C137="","",VLOOKUP(C137,'Tabela Nutricional'!A:AD,28,0)*D137)</f>
        <v/>
      </c>
      <c r="AD137" s="237" t="str">
        <f>IF(C137="","",VLOOKUP(C137,'Tabela Nutricional'!A:AD,29,0)*D137)</f>
        <v/>
      </c>
      <c r="AE137" s="234" t="str">
        <f>IF(C137="","",VLOOKUP(C137,'Tabela Nutricional'!A:AD,30,0)*D137)</f>
        <v/>
      </c>
      <c r="AF137" s="215"/>
      <c r="AG137" s="94"/>
      <c r="AH137" s="108"/>
      <c r="AI137" s="108"/>
      <c r="AJ137" s="89"/>
      <c r="AK137" s="89"/>
      <c r="AL137" s="99"/>
      <c r="AM137" s="99"/>
      <c r="AN137" s="89"/>
      <c r="AO137" s="89"/>
      <c r="AP137" s="89"/>
      <c r="AQ137" s="99"/>
      <c r="AR137" s="89"/>
      <c r="AS137" s="89"/>
      <c r="AT137" s="89"/>
      <c r="AU137" s="89"/>
      <c r="AV137" s="89"/>
      <c r="AW137" s="89"/>
      <c r="AX137" s="89"/>
    </row>
    <row r="138" spans="1:50" ht="12.75" customHeight="1">
      <c r="A138" s="89"/>
      <c r="B138" s="214"/>
      <c r="C138" s="356"/>
      <c r="D138" s="236"/>
      <c r="E138" s="231" t="str">
        <f t="shared" si="95"/>
        <v/>
      </c>
      <c r="F138" s="238" t="str">
        <f t="shared" si="96"/>
        <v/>
      </c>
      <c r="G138" s="233" t="str">
        <f t="shared" si="97"/>
        <v/>
      </c>
      <c r="H138" s="238" t="str">
        <f t="shared" si="98"/>
        <v/>
      </c>
      <c r="I138" s="233" t="str">
        <f t="shared" si="99"/>
        <v/>
      </c>
      <c r="J138" s="238" t="str">
        <f t="shared" si="100"/>
        <v/>
      </c>
      <c r="K138" s="233" t="str">
        <f t="shared" si="101"/>
        <v/>
      </c>
      <c r="L138" s="237" t="str">
        <f t="shared" si="102"/>
        <v/>
      </c>
      <c r="M138" s="234" t="str">
        <f>IF(C138="","",VLOOKUP(C138,'Tabela Nutricional'!A:AD,10,0)*D138)</f>
        <v/>
      </c>
      <c r="N138" s="237" t="str">
        <f>IF(C138="","",VLOOKUP(C138,'Tabela Nutricional'!A:AD,11,0)*D138)</f>
        <v/>
      </c>
      <c r="O138" s="234" t="str">
        <f>IF(C138="","",VLOOKUP(C138,'Tabela Nutricional'!A:AD,12,0)*D138)</f>
        <v/>
      </c>
      <c r="P138" s="237" t="str">
        <f>IF(C138="","",VLOOKUP(C138,'Tabela Nutricional'!A:AD,13,0)*D138)</f>
        <v/>
      </c>
      <c r="Q138" s="234" t="str">
        <f>IF(C138="","",VLOOKUP(C138,'Tabela Nutricional'!A:AD,14,0)*D138)</f>
        <v/>
      </c>
      <c r="R138" s="237" t="str">
        <f>IF(C138="","",VLOOKUP(C138,'Tabela Nutricional'!A:AD,15,0)*D138)</f>
        <v/>
      </c>
      <c r="S138" s="234" t="str">
        <f>IF(C138="","",VLOOKUP(C138,'Tabela Nutricional'!A:AD,16,0)*D138)</f>
        <v/>
      </c>
      <c r="T138" s="237" t="str">
        <f>IF(C138="","",VLOOKUP(C138,'Tabela Nutricional'!A:AD,17,0)*D138)</f>
        <v/>
      </c>
      <c r="U138" s="234" t="str">
        <f>IF(C138="","",VLOOKUP(C138,'Tabela Nutricional'!A:AD,18,0)*D138)</f>
        <v/>
      </c>
      <c r="V138" s="237" t="str">
        <f>IF(C138="","",VLOOKUP(C138,'Tabela Nutricional'!A:AD,21,0)*D138)</f>
        <v/>
      </c>
      <c r="W138" s="234" t="str">
        <f>IF(C138="","",VLOOKUP(C138,'Tabela Nutricional'!A:AD,22,0)*D138)</f>
        <v/>
      </c>
      <c r="X138" s="237" t="str">
        <f>IF(C138="","",VLOOKUP(C138,'Tabela Nutricional'!A:AD,23,0)*D138)</f>
        <v/>
      </c>
      <c r="Y138" s="234" t="str">
        <f>IF(C138="","",VLOOKUP(C138,'Tabela Nutricional'!A:AD,24,0)*D138)</f>
        <v/>
      </c>
      <c r="Z138" s="237" t="str">
        <f>IF(C138="","",VLOOKUP(C138,'Tabela Nutricional'!A:AD,25,0)*D138)</f>
        <v/>
      </c>
      <c r="AA138" s="234" t="str">
        <f>IF(C138="","",VLOOKUP(C138,'Tabela Nutricional'!A:AD,26,0)*D138)</f>
        <v/>
      </c>
      <c r="AB138" s="237" t="str">
        <f>IF(C138="","",VLOOKUP(C138,'Tabela Nutricional'!A:AD,27,0)*D138)</f>
        <v/>
      </c>
      <c r="AC138" s="234" t="str">
        <f>IF(C138="","",VLOOKUP(C138,'Tabela Nutricional'!A:AD,28,0)*D138)</f>
        <v/>
      </c>
      <c r="AD138" s="237" t="str">
        <f>IF(C138="","",VLOOKUP(C138,'Tabela Nutricional'!A:AD,29,0)*D138)</f>
        <v/>
      </c>
      <c r="AE138" s="234" t="str">
        <f>IF(C138="","",VLOOKUP(C138,'Tabela Nutricional'!A:AD,30,0)*D138)</f>
        <v/>
      </c>
      <c r="AF138" s="214"/>
      <c r="AG138" s="94"/>
      <c r="AH138" s="108"/>
      <c r="AI138" s="108"/>
      <c r="AJ138" s="89"/>
      <c r="AK138" s="89"/>
      <c r="AL138" s="99"/>
      <c r="AM138" s="99"/>
      <c r="AN138" s="89"/>
      <c r="AO138" s="89"/>
      <c r="AP138" s="89"/>
      <c r="AQ138" s="99"/>
      <c r="AR138" s="89"/>
      <c r="AS138" s="89"/>
      <c r="AT138" s="89"/>
      <c r="AU138" s="89"/>
      <c r="AV138" s="89"/>
      <c r="AW138" s="89"/>
      <c r="AX138" s="89"/>
    </row>
    <row r="139" spans="1:50" ht="12.75" customHeight="1">
      <c r="A139" s="89"/>
      <c r="B139" s="214"/>
      <c r="C139" s="356"/>
      <c r="D139" s="236"/>
      <c r="E139" s="231" t="str">
        <f t="shared" si="95"/>
        <v/>
      </c>
      <c r="F139" s="238" t="str">
        <f t="shared" si="96"/>
        <v/>
      </c>
      <c r="G139" s="233" t="str">
        <f t="shared" si="97"/>
        <v/>
      </c>
      <c r="H139" s="238" t="str">
        <f t="shared" si="98"/>
        <v/>
      </c>
      <c r="I139" s="233" t="str">
        <f t="shared" si="99"/>
        <v/>
      </c>
      <c r="J139" s="238" t="str">
        <f t="shared" si="100"/>
        <v/>
      </c>
      <c r="K139" s="233" t="str">
        <f t="shared" si="101"/>
        <v/>
      </c>
      <c r="L139" s="237" t="str">
        <f t="shared" si="102"/>
        <v/>
      </c>
      <c r="M139" s="234" t="str">
        <f>IF(C139="","",VLOOKUP(C139,'Tabela Nutricional'!A:AD,10,0)*D139)</f>
        <v/>
      </c>
      <c r="N139" s="237" t="str">
        <f>IF(C139="","",VLOOKUP(C139,'Tabela Nutricional'!A:AD,11,0)*D139)</f>
        <v/>
      </c>
      <c r="O139" s="234" t="str">
        <f>IF(C139="","",VLOOKUP(C139,'Tabela Nutricional'!A:AD,12,0)*D139)</f>
        <v/>
      </c>
      <c r="P139" s="237" t="str">
        <f>IF(C139="","",VLOOKUP(C139,'Tabela Nutricional'!A:AD,13,0)*D139)</f>
        <v/>
      </c>
      <c r="Q139" s="234" t="str">
        <f>IF(C139="","",VLOOKUP(C139,'Tabela Nutricional'!A:AD,14,0)*D139)</f>
        <v/>
      </c>
      <c r="R139" s="237" t="str">
        <f>IF(C139="","",VLOOKUP(C139,'Tabela Nutricional'!A:AD,15,0)*D139)</f>
        <v/>
      </c>
      <c r="S139" s="234" t="str">
        <f>IF(C139="","",VLOOKUP(C139,'Tabela Nutricional'!A:AD,16,0)*D139)</f>
        <v/>
      </c>
      <c r="T139" s="237" t="str">
        <f>IF(C139="","",VLOOKUP(C139,'Tabela Nutricional'!A:AD,17,0)*D139)</f>
        <v/>
      </c>
      <c r="U139" s="234" t="str">
        <f>IF(C139="","",VLOOKUP(C139,'Tabela Nutricional'!A:AD,18,0)*D139)</f>
        <v/>
      </c>
      <c r="V139" s="237" t="str">
        <f>IF(C139="","",VLOOKUP(C139,'Tabela Nutricional'!A:AD,21,0)*D139)</f>
        <v/>
      </c>
      <c r="W139" s="234" t="str">
        <f>IF(C139="","",VLOOKUP(C139,'Tabela Nutricional'!A:AD,22,0)*D139)</f>
        <v/>
      </c>
      <c r="X139" s="237" t="str">
        <f>IF(C139="","",VLOOKUP(C139,'Tabela Nutricional'!A:AD,23,0)*D139)</f>
        <v/>
      </c>
      <c r="Y139" s="234" t="str">
        <f>IF(C139="","",VLOOKUP(C139,'Tabela Nutricional'!A:AD,24,0)*D139)</f>
        <v/>
      </c>
      <c r="Z139" s="237" t="str">
        <f>IF(C139="","",VLOOKUP(C139,'Tabela Nutricional'!A:AD,25,0)*D139)</f>
        <v/>
      </c>
      <c r="AA139" s="234" t="str">
        <f>IF(C139="","",VLOOKUP(C139,'Tabela Nutricional'!A:AD,26,0)*D139)</f>
        <v/>
      </c>
      <c r="AB139" s="237" t="str">
        <f>IF(C139="","",VLOOKUP(C139,'Tabela Nutricional'!A:AD,27,0)*D139)</f>
        <v/>
      </c>
      <c r="AC139" s="234" t="str">
        <f>IF(C139="","",VLOOKUP(C139,'Tabela Nutricional'!A:AD,28,0)*D139)</f>
        <v/>
      </c>
      <c r="AD139" s="237" t="str">
        <f>IF(C139="","",VLOOKUP(C139,'Tabela Nutricional'!A:AD,29,0)*D139)</f>
        <v/>
      </c>
      <c r="AE139" s="234" t="str">
        <f>IF(C139="","",VLOOKUP(C139,'Tabela Nutricional'!A:AD,30,0)*D139)</f>
        <v/>
      </c>
      <c r="AF139" s="214"/>
      <c r="AG139" s="90"/>
      <c r="AH139" s="108"/>
      <c r="AI139" s="108"/>
      <c r="AJ139" s="89"/>
      <c r="AK139" s="89"/>
      <c r="AL139" s="99"/>
      <c r="AM139" s="99"/>
      <c r="AN139" s="89"/>
      <c r="AO139" s="89"/>
      <c r="AP139" s="89"/>
      <c r="AQ139" s="99"/>
      <c r="AR139" s="89"/>
      <c r="AS139" s="89"/>
      <c r="AT139" s="89"/>
      <c r="AU139" s="89"/>
      <c r="AV139" s="89"/>
      <c r="AW139" s="89"/>
      <c r="AX139" s="89"/>
    </row>
    <row r="140" spans="1:50" ht="12.75" customHeight="1">
      <c r="A140" s="90"/>
      <c r="B140" s="214"/>
      <c r="C140" s="356"/>
      <c r="D140" s="236"/>
      <c r="E140" s="231" t="str">
        <f t="shared" si="95"/>
        <v/>
      </c>
      <c r="F140" s="238" t="str">
        <f t="shared" si="96"/>
        <v/>
      </c>
      <c r="G140" s="233" t="str">
        <f t="shared" si="97"/>
        <v/>
      </c>
      <c r="H140" s="238" t="str">
        <f t="shared" si="98"/>
        <v/>
      </c>
      <c r="I140" s="233" t="str">
        <f t="shared" si="99"/>
        <v/>
      </c>
      <c r="J140" s="238" t="str">
        <f t="shared" si="100"/>
        <v/>
      </c>
      <c r="K140" s="233" t="str">
        <f t="shared" si="101"/>
        <v/>
      </c>
      <c r="L140" s="237" t="str">
        <f t="shared" si="102"/>
        <v/>
      </c>
      <c r="M140" s="234" t="str">
        <f>IF(C140="","",VLOOKUP(C140,'Tabela Nutricional'!A:AD,10,0)*D140)</f>
        <v/>
      </c>
      <c r="N140" s="237" t="str">
        <f>IF(C140="","",VLOOKUP(C140,'Tabela Nutricional'!A:AD,11,0)*D140)</f>
        <v/>
      </c>
      <c r="O140" s="234" t="str">
        <f>IF(C140="","",VLOOKUP(C140,'Tabela Nutricional'!A:AD,12,0)*D140)</f>
        <v/>
      </c>
      <c r="P140" s="237" t="str">
        <f>IF(C140="","",VLOOKUP(C140,'Tabela Nutricional'!A:AD,13,0)*D140)</f>
        <v/>
      </c>
      <c r="Q140" s="234" t="str">
        <f>IF(C140="","",VLOOKUP(C140,'Tabela Nutricional'!A:AD,14,0)*D140)</f>
        <v/>
      </c>
      <c r="R140" s="237" t="str">
        <f>IF(C140="","",VLOOKUP(C140,'Tabela Nutricional'!A:AD,15,0)*D140)</f>
        <v/>
      </c>
      <c r="S140" s="234" t="str">
        <f>IF(C140="","",VLOOKUP(C140,'Tabela Nutricional'!A:AD,16,0)*D140)</f>
        <v/>
      </c>
      <c r="T140" s="237" t="str">
        <f>IF(C140="","",VLOOKUP(C140,'Tabela Nutricional'!A:AD,17,0)*D140)</f>
        <v/>
      </c>
      <c r="U140" s="234" t="str">
        <f>IF(C140="","",VLOOKUP(C140,'Tabela Nutricional'!A:AD,18,0)*D140)</f>
        <v/>
      </c>
      <c r="V140" s="237" t="str">
        <f>IF(C140="","",VLOOKUP(C140,'Tabela Nutricional'!A:AD,21,0)*D140)</f>
        <v/>
      </c>
      <c r="W140" s="234" t="str">
        <f>IF(C140="","",VLOOKUP(C140,'Tabela Nutricional'!A:AD,22,0)*D140)</f>
        <v/>
      </c>
      <c r="X140" s="237" t="str">
        <f>IF(C140="","",VLOOKUP(C140,'Tabela Nutricional'!A:AD,23,0)*D140)</f>
        <v/>
      </c>
      <c r="Y140" s="234" t="str">
        <f>IF(C140="","",VLOOKUP(C140,'Tabela Nutricional'!A:AD,24,0)*D140)</f>
        <v/>
      </c>
      <c r="Z140" s="237" t="str">
        <f>IF(C140="","",VLOOKUP(C140,'Tabela Nutricional'!A:AD,25,0)*D140)</f>
        <v/>
      </c>
      <c r="AA140" s="234" t="str">
        <f>IF(C140="","",VLOOKUP(C140,'Tabela Nutricional'!A:AD,26,0)*D140)</f>
        <v/>
      </c>
      <c r="AB140" s="237" t="str">
        <f>IF(C140="","",VLOOKUP(C140,'Tabela Nutricional'!A:AD,27,0)*D140)</f>
        <v/>
      </c>
      <c r="AC140" s="234" t="str">
        <f>IF(C140="","",VLOOKUP(C140,'Tabela Nutricional'!A:AD,28,0)*D140)</f>
        <v/>
      </c>
      <c r="AD140" s="237" t="str">
        <f>IF(C140="","",VLOOKUP(C140,'Tabela Nutricional'!A:AD,29,0)*D140)</f>
        <v/>
      </c>
      <c r="AE140" s="234" t="str">
        <f>IF(C140="","",VLOOKUP(C140,'Tabela Nutricional'!A:AD,30,0)*D140)</f>
        <v/>
      </c>
      <c r="AF140" s="214"/>
      <c r="AG140" s="92"/>
      <c r="AH140" s="108"/>
      <c r="AI140" s="108"/>
      <c r="AJ140" s="89"/>
      <c r="AK140" s="89"/>
      <c r="AL140" s="99"/>
      <c r="AM140" s="99"/>
      <c r="AN140" s="89"/>
      <c r="AO140" s="89"/>
      <c r="AP140" s="89"/>
      <c r="AQ140" s="99"/>
      <c r="AR140" s="89"/>
      <c r="AS140" s="89"/>
      <c r="AT140" s="89"/>
      <c r="AU140" s="89"/>
      <c r="AV140" s="89"/>
      <c r="AW140" s="89"/>
      <c r="AX140" s="89"/>
    </row>
    <row r="141" spans="1:50" ht="12.75" customHeight="1">
      <c r="A141" s="90"/>
      <c r="B141" s="214"/>
      <c r="C141" s="375"/>
      <c r="D141" s="236"/>
      <c r="E141" s="231" t="str">
        <f t="shared" si="95"/>
        <v/>
      </c>
      <c r="F141" s="238" t="str">
        <f t="shared" si="96"/>
        <v/>
      </c>
      <c r="G141" s="233" t="str">
        <f t="shared" si="97"/>
        <v/>
      </c>
      <c r="H141" s="238" t="str">
        <f t="shared" si="98"/>
        <v/>
      </c>
      <c r="I141" s="233" t="str">
        <f t="shared" si="99"/>
        <v/>
      </c>
      <c r="J141" s="238" t="str">
        <f t="shared" si="100"/>
        <v/>
      </c>
      <c r="K141" s="233" t="str">
        <f t="shared" si="101"/>
        <v/>
      </c>
      <c r="L141" s="237" t="str">
        <f t="shared" si="102"/>
        <v/>
      </c>
      <c r="M141" s="234" t="str">
        <f>IF(C141="","",VLOOKUP(C141,'Tabela Nutricional'!A:AD,10,0)*D141)</f>
        <v/>
      </c>
      <c r="N141" s="237" t="str">
        <f>IF(C141="","",VLOOKUP(C141,'Tabela Nutricional'!A:AD,11,0)*D141)</f>
        <v/>
      </c>
      <c r="O141" s="234" t="str">
        <f>IF(C141="","",VLOOKUP(C141,'Tabela Nutricional'!A:AD,12,0)*D141)</f>
        <v/>
      </c>
      <c r="P141" s="237" t="str">
        <f>IF(C141="","",VLOOKUP(C141,'Tabela Nutricional'!A:AD,13,0)*D141)</f>
        <v/>
      </c>
      <c r="Q141" s="234" t="str">
        <f>IF(C141="","",VLOOKUP(C141,'Tabela Nutricional'!A:AD,14,0)*D141)</f>
        <v/>
      </c>
      <c r="R141" s="237" t="str">
        <f>IF(C141="","",VLOOKUP(C141,'Tabela Nutricional'!A:AD,15,0)*D141)</f>
        <v/>
      </c>
      <c r="S141" s="234" t="str">
        <f>IF(C141="","",VLOOKUP(C141,'Tabela Nutricional'!A:AD,16,0)*D141)</f>
        <v/>
      </c>
      <c r="T141" s="237" t="str">
        <f>IF(C141="","",VLOOKUP(C141,'Tabela Nutricional'!A:AD,17,0)*D141)</f>
        <v/>
      </c>
      <c r="U141" s="234" t="str">
        <f>IF(C141="","",VLOOKUP(C141,'Tabela Nutricional'!A:AD,18,0)*D141)</f>
        <v/>
      </c>
      <c r="V141" s="237" t="str">
        <f>IF(C141="","",VLOOKUP(C141,'Tabela Nutricional'!A:AD,21,0)*D141)</f>
        <v/>
      </c>
      <c r="W141" s="234" t="str">
        <f>IF(C141="","",VLOOKUP(C141,'Tabela Nutricional'!A:AD,22,0)*D141)</f>
        <v/>
      </c>
      <c r="X141" s="237" t="str">
        <f>IF(C141="","",VLOOKUP(C141,'Tabela Nutricional'!A:AD,23,0)*D141)</f>
        <v/>
      </c>
      <c r="Y141" s="234" t="str">
        <f>IF(C141="","",VLOOKUP(C141,'Tabela Nutricional'!A:AD,24,0)*D141)</f>
        <v/>
      </c>
      <c r="Z141" s="237" t="str">
        <f>IF(C141="","",VLOOKUP(C141,'Tabela Nutricional'!A:AD,25,0)*D141)</f>
        <v/>
      </c>
      <c r="AA141" s="234" t="str">
        <f>IF(C141="","",VLOOKUP(C141,'Tabela Nutricional'!A:AD,26,0)*D141)</f>
        <v/>
      </c>
      <c r="AB141" s="237" t="str">
        <f>IF(C141="","",VLOOKUP(C141,'Tabela Nutricional'!A:AD,27,0)*D141)</f>
        <v/>
      </c>
      <c r="AC141" s="234" t="str">
        <f>IF(C141="","",VLOOKUP(C141,'Tabela Nutricional'!A:AD,28,0)*D141)</f>
        <v/>
      </c>
      <c r="AD141" s="237" t="str">
        <f>IF(C141="","",VLOOKUP(C141,'Tabela Nutricional'!A:AD,29,0)*D141)</f>
        <v/>
      </c>
      <c r="AE141" s="234" t="str">
        <f>IF(C141="","",VLOOKUP(C141,'Tabela Nutricional'!A:AD,30,0)*D141)</f>
        <v/>
      </c>
      <c r="AF141" s="214"/>
      <c r="AG141" s="91"/>
      <c r="AH141" s="108"/>
      <c r="AI141" s="108"/>
      <c r="AJ141" s="89"/>
      <c r="AK141" s="89"/>
      <c r="AL141" s="99"/>
      <c r="AM141" s="99"/>
      <c r="AN141" s="89"/>
      <c r="AO141" s="89"/>
      <c r="AP141" s="89"/>
      <c r="AQ141" s="99"/>
      <c r="AR141" s="89"/>
      <c r="AS141" s="89"/>
      <c r="AT141" s="89"/>
      <c r="AU141" s="89"/>
      <c r="AV141" s="89"/>
      <c r="AW141" s="89"/>
      <c r="AX141" s="89"/>
    </row>
    <row r="142" spans="1:50" ht="12.75" customHeight="1">
      <c r="A142" s="90"/>
      <c r="B142" s="214"/>
      <c r="C142" s="376" t="s">
        <v>27</v>
      </c>
      <c r="D142" s="216"/>
      <c r="E142" s="217" t="s">
        <v>29</v>
      </c>
      <c r="F142" s="218">
        <f t="shared" ref="F142:AE142" si="103">SUM(F132:F141)</f>
        <v>0</v>
      </c>
      <c r="G142" s="219">
        <f t="shared" si="103"/>
        <v>0</v>
      </c>
      <c r="H142" s="220">
        <f t="shared" si="103"/>
        <v>0</v>
      </c>
      <c r="I142" s="221">
        <f t="shared" si="103"/>
        <v>0</v>
      </c>
      <c r="J142" s="222">
        <f t="shared" si="103"/>
        <v>0</v>
      </c>
      <c r="K142" s="223">
        <f t="shared" si="103"/>
        <v>0</v>
      </c>
      <c r="L142" s="224">
        <f t="shared" si="103"/>
        <v>0</v>
      </c>
      <c r="M142" s="225">
        <f t="shared" si="103"/>
        <v>0</v>
      </c>
      <c r="N142" s="225">
        <f t="shared" si="103"/>
        <v>0</v>
      </c>
      <c r="O142" s="225">
        <f t="shared" si="103"/>
        <v>0</v>
      </c>
      <c r="P142" s="225">
        <f t="shared" si="103"/>
        <v>0</v>
      </c>
      <c r="Q142" s="225">
        <f t="shared" si="103"/>
        <v>0</v>
      </c>
      <c r="R142" s="225">
        <f t="shared" si="103"/>
        <v>0</v>
      </c>
      <c r="S142" s="225">
        <f t="shared" si="103"/>
        <v>0</v>
      </c>
      <c r="T142" s="225">
        <f t="shared" si="103"/>
        <v>0</v>
      </c>
      <c r="U142" s="225">
        <f t="shared" si="103"/>
        <v>0</v>
      </c>
      <c r="V142" s="225">
        <f t="shared" si="103"/>
        <v>0</v>
      </c>
      <c r="W142" s="225">
        <f t="shared" si="103"/>
        <v>0</v>
      </c>
      <c r="X142" s="225">
        <f t="shared" si="103"/>
        <v>0</v>
      </c>
      <c r="Y142" s="225">
        <f t="shared" si="103"/>
        <v>0</v>
      </c>
      <c r="Z142" s="225">
        <f t="shared" si="103"/>
        <v>0</v>
      </c>
      <c r="AA142" s="225">
        <f t="shared" si="103"/>
        <v>0</v>
      </c>
      <c r="AB142" s="225">
        <f t="shared" si="103"/>
        <v>0</v>
      </c>
      <c r="AC142" s="225">
        <f t="shared" si="103"/>
        <v>0</v>
      </c>
      <c r="AD142" s="225">
        <f t="shared" si="103"/>
        <v>0</v>
      </c>
      <c r="AE142" s="225">
        <f t="shared" si="103"/>
        <v>0</v>
      </c>
      <c r="AF142" s="214"/>
      <c r="AG142" s="91"/>
      <c r="AH142" s="108"/>
      <c r="AI142" s="108"/>
      <c r="AJ142" s="89"/>
      <c r="AK142" s="89"/>
      <c r="AL142" s="99"/>
      <c r="AM142" s="99"/>
      <c r="AN142" s="89"/>
      <c r="AO142" s="89"/>
      <c r="AP142" s="89"/>
      <c r="AQ142" s="99"/>
      <c r="AR142" s="89"/>
      <c r="AS142" s="89"/>
      <c r="AT142" s="89"/>
      <c r="AU142" s="89"/>
      <c r="AV142" s="89"/>
      <c r="AW142" s="89"/>
      <c r="AX142" s="89"/>
    </row>
    <row r="143" spans="1:50" ht="12.75" customHeight="1">
      <c r="A143" s="90"/>
      <c r="B143" s="214"/>
      <c r="C143" s="377">
        <f>SUM(F143:K143)</f>
        <v>0</v>
      </c>
      <c r="D143" s="216"/>
      <c r="E143" s="217" t="s">
        <v>30</v>
      </c>
      <c r="F143" s="218">
        <f t="shared" ref="F143:H143" si="104">F142*4</f>
        <v>0</v>
      </c>
      <c r="G143" s="219">
        <f t="shared" si="104"/>
        <v>0</v>
      </c>
      <c r="H143" s="220">
        <f t="shared" si="104"/>
        <v>0</v>
      </c>
      <c r="I143" s="221">
        <f t="shared" ref="I143:K143" si="105">I142*9</f>
        <v>0</v>
      </c>
      <c r="J143" s="222">
        <f t="shared" si="105"/>
        <v>0</v>
      </c>
      <c r="K143" s="223">
        <f t="shared" si="105"/>
        <v>0</v>
      </c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  <c r="Z143" s="226"/>
      <c r="AA143" s="226"/>
      <c r="AB143" s="226"/>
      <c r="AC143" s="226"/>
      <c r="AD143" s="226"/>
      <c r="AE143" s="226"/>
      <c r="AF143" s="214"/>
      <c r="AG143" s="91"/>
      <c r="AH143" s="108"/>
      <c r="AI143" s="108"/>
      <c r="AJ143" s="89"/>
      <c r="AK143" s="89"/>
      <c r="AL143" s="99"/>
      <c r="AM143" s="99"/>
      <c r="AN143" s="89"/>
      <c r="AO143" s="89"/>
      <c r="AP143" s="89"/>
      <c r="AQ143" s="99"/>
      <c r="AR143" s="89"/>
      <c r="AS143" s="89"/>
      <c r="AT143" s="89"/>
      <c r="AU143" s="89"/>
      <c r="AV143" s="89"/>
      <c r="AW143" s="89"/>
      <c r="AX143" s="89"/>
    </row>
    <row r="144" spans="1:50" ht="12.75" customHeight="1">
      <c r="A144" s="90"/>
      <c r="B144" s="214"/>
      <c r="C144" s="311" t="str">
        <f>IF(C143&gt;0,(C143-'Cálculo de Dieta'!C143),"")</f>
        <v/>
      </c>
      <c r="D144" s="318"/>
      <c r="E144" s="310" t="s">
        <v>2829</v>
      </c>
      <c r="F144" s="311" t="str">
        <f>IF(F142&gt;0,(F142-'Cálculo de Dieta'!F142),"")</f>
        <v/>
      </c>
      <c r="G144" s="311" t="str">
        <f>IF(G142&gt;0,(G142-'Cálculo de Dieta'!G142),"")</f>
        <v/>
      </c>
      <c r="H144" s="311" t="str">
        <f>IF(H142&gt;0,(H142-'Cálculo de Dieta'!H142),"")</f>
        <v/>
      </c>
      <c r="I144" s="311" t="str">
        <f>IF(I142&gt;0,(I142-'Cálculo de Dieta'!I142),"")</f>
        <v/>
      </c>
      <c r="J144" s="311" t="str">
        <f>IF(J142&gt;0,(J142-'Cálculo de Dieta'!J142),"")</f>
        <v/>
      </c>
      <c r="K144" s="311" t="str">
        <f>IF(K142&gt;0,(K142-'Cálculo de Dieta'!K142),"")</f>
        <v/>
      </c>
      <c r="L144" s="311" t="str">
        <f>IF(L142&gt;0,(L142-'Cálculo de Dieta'!L142),"")</f>
        <v/>
      </c>
      <c r="M144" s="311" t="str">
        <f>IF(M142&gt;0,(M142-'Cálculo de Dieta'!M142),"")</f>
        <v/>
      </c>
      <c r="N144" s="311" t="str">
        <f>IF(N142&gt;0,(N142-'Cálculo de Dieta'!N142),"")</f>
        <v/>
      </c>
      <c r="O144" s="311" t="str">
        <f>IF(O142&gt;0,(O142-'Cálculo de Dieta'!O142),"")</f>
        <v/>
      </c>
      <c r="P144" s="311" t="str">
        <f>IF(P142&gt;0,(P142-'Cálculo de Dieta'!P142),"")</f>
        <v/>
      </c>
      <c r="Q144" s="311" t="str">
        <f>IF(Q142&gt;0,(Q142-'Cálculo de Dieta'!Q142),"")</f>
        <v/>
      </c>
      <c r="R144" s="311" t="str">
        <f>IF(R142&gt;0,(R142-'Cálculo de Dieta'!R142),"")</f>
        <v/>
      </c>
      <c r="S144" s="311" t="str">
        <f>IF(S142&gt;0,(S142-'Cálculo de Dieta'!S142),"")</f>
        <v/>
      </c>
      <c r="T144" s="311" t="str">
        <f>IF(T142&gt;0,(T142-'Cálculo de Dieta'!T142),"")</f>
        <v/>
      </c>
      <c r="U144" s="311" t="str">
        <f>IF(U142&gt;0,(U142-'Cálculo de Dieta'!U142),"")</f>
        <v/>
      </c>
      <c r="V144" s="311" t="str">
        <f>IF(V142&gt;0,(V142-'Cálculo de Dieta'!V142),"")</f>
        <v/>
      </c>
      <c r="W144" s="311" t="str">
        <f>IF(W142&gt;0,(W142-'Cálculo de Dieta'!W142),"")</f>
        <v/>
      </c>
      <c r="X144" s="311" t="str">
        <f>IF(X142&gt;0,(X142-'Cálculo de Dieta'!X142),"")</f>
        <v/>
      </c>
      <c r="Y144" s="311" t="str">
        <f>IF(Y142&gt;0,(Y142-'Cálculo de Dieta'!Y142),"")</f>
        <v/>
      </c>
      <c r="Z144" s="311" t="str">
        <f>IF(Z142&gt;0,(Z142-'Cálculo de Dieta'!Z142),"")</f>
        <v/>
      </c>
      <c r="AA144" s="311" t="str">
        <f>IF(AA142&gt;0,(AA142-'Cálculo de Dieta'!AA142),"")</f>
        <v/>
      </c>
      <c r="AB144" s="311" t="str">
        <f>IF(AB142&gt;0,(AB142-'Cálculo de Dieta'!AB142),"")</f>
        <v/>
      </c>
      <c r="AC144" s="311" t="str">
        <f>IF(AC142&gt;0,(AC142-'Cálculo de Dieta'!AC142),"")</f>
        <v/>
      </c>
      <c r="AD144" s="311" t="str">
        <f>IF(AD142&gt;0,(AD142-'Cálculo de Dieta'!AD142),"")</f>
        <v/>
      </c>
      <c r="AE144" s="311" t="str">
        <f>IF(AE142&gt;0,(AE142-'Cálculo de Dieta'!AE142),"")</f>
        <v/>
      </c>
      <c r="AF144" s="214"/>
      <c r="AG144" s="91"/>
      <c r="AH144" s="108"/>
      <c r="AI144" s="108"/>
      <c r="AJ144" s="89"/>
      <c r="AK144" s="89"/>
      <c r="AL144" s="99"/>
      <c r="AM144" s="99"/>
      <c r="AN144" s="89"/>
      <c r="AO144" s="89"/>
      <c r="AP144" s="89"/>
      <c r="AQ144" s="99"/>
      <c r="AR144" s="89"/>
      <c r="AS144" s="89"/>
      <c r="AT144" s="89"/>
      <c r="AU144" s="89"/>
      <c r="AV144" s="89"/>
      <c r="AW144" s="89"/>
      <c r="AX144" s="89"/>
    </row>
    <row r="145" spans="1:50" ht="12.75" customHeight="1">
      <c r="A145" s="81"/>
      <c r="B145" s="81"/>
      <c r="C145" s="372"/>
      <c r="D145" s="82"/>
      <c r="E145" s="87"/>
      <c r="F145" s="83"/>
      <c r="G145" s="84"/>
      <c r="H145" s="85"/>
      <c r="I145" s="86"/>
      <c r="J145" s="86"/>
      <c r="K145" s="86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81"/>
      <c r="AG145" s="88"/>
      <c r="AH145" s="108"/>
      <c r="AI145" s="108"/>
      <c r="AJ145" s="89"/>
      <c r="AK145" s="89"/>
      <c r="AL145" s="99"/>
      <c r="AM145" s="99"/>
      <c r="AN145" s="89"/>
      <c r="AO145" s="89"/>
      <c r="AP145" s="89"/>
      <c r="AQ145" s="99"/>
      <c r="AR145" s="89"/>
      <c r="AS145" s="89"/>
      <c r="AT145" s="89"/>
      <c r="AU145" s="89"/>
      <c r="AV145" s="89"/>
      <c r="AW145" s="89"/>
      <c r="AX145" s="89"/>
    </row>
    <row r="146" spans="1:50" ht="12.75" customHeight="1">
      <c r="A146" s="81"/>
      <c r="B146" s="200"/>
      <c r="C146" s="373"/>
      <c r="D146" s="340">
        <v>10</v>
      </c>
      <c r="E146" s="307"/>
      <c r="F146" s="303"/>
      <c r="G146" s="303"/>
      <c r="H146" s="303"/>
      <c r="I146" s="303"/>
      <c r="J146" s="303"/>
      <c r="K146" s="304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2" t="s">
        <v>2786</v>
      </c>
      <c r="W146" s="202" t="s">
        <v>2786</v>
      </c>
      <c r="X146" s="202" t="s">
        <v>2786</v>
      </c>
      <c r="Y146" s="202" t="s">
        <v>2786</v>
      </c>
      <c r="Z146" s="202" t="s">
        <v>2786</v>
      </c>
      <c r="AA146" s="202" t="s">
        <v>2786</v>
      </c>
      <c r="AB146" s="201"/>
      <c r="AC146" s="202" t="s">
        <v>2786</v>
      </c>
      <c r="AD146" s="202" t="s">
        <v>2786</v>
      </c>
      <c r="AE146" s="202" t="s">
        <v>2786</v>
      </c>
      <c r="AF146" s="200"/>
      <c r="AG146" s="81"/>
      <c r="AH146" s="108"/>
      <c r="AI146" s="108"/>
      <c r="AJ146" s="89"/>
      <c r="AK146" s="89"/>
      <c r="AL146" s="99"/>
      <c r="AM146" s="99"/>
      <c r="AN146" s="89"/>
      <c r="AO146" s="89"/>
      <c r="AP146" s="89"/>
      <c r="AQ146" s="99"/>
      <c r="AR146" s="89"/>
      <c r="AS146" s="89"/>
      <c r="AT146" s="89"/>
      <c r="AU146" s="89"/>
      <c r="AV146" s="89"/>
      <c r="AW146" s="89"/>
      <c r="AX146" s="89"/>
    </row>
    <row r="147" spans="1:50" ht="12.75" customHeight="1">
      <c r="A147" s="81"/>
      <c r="B147" s="203"/>
      <c r="C147" s="374" t="s">
        <v>5</v>
      </c>
      <c r="D147" s="204" t="s">
        <v>6</v>
      </c>
      <c r="E147" s="205" t="s">
        <v>7</v>
      </c>
      <c r="F147" s="206" t="s">
        <v>8</v>
      </c>
      <c r="G147" s="207" t="s">
        <v>9</v>
      </c>
      <c r="H147" s="208" t="s">
        <v>10</v>
      </c>
      <c r="I147" s="209" t="s">
        <v>11</v>
      </c>
      <c r="J147" s="210" t="s">
        <v>13</v>
      </c>
      <c r="K147" s="211" t="s">
        <v>12</v>
      </c>
      <c r="L147" s="212" t="s">
        <v>767</v>
      </c>
      <c r="M147" s="202" t="s">
        <v>792</v>
      </c>
      <c r="N147" s="202" t="s">
        <v>791</v>
      </c>
      <c r="O147" s="202" t="s">
        <v>2777</v>
      </c>
      <c r="P147" s="202" t="s">
        <v>2778</v>
      </c>
      <c r="Q147" s="202" t="s">
        <v>793</v>
      </c>
      <c r="R147" s="202" t="s">
        <v>794</v>
      </c>
      <c r="S147" s="202" t="s">
        <v>799</v>
      </c>
      <c r="T147" s="202" t="s">
        <v>2782</v>
      </c>
      <c r="U147" s="202" t="s">
        <v>795</v>
      </c>
      <c r="V147" s="202" t="s">
        <v>2783</v>
      </c>
      <c r="W147" s="202" t="s">
        <v>2779</v>
      </c>
      <c r="X147" s="202" t="s">
        <v>2780</v>
      </c>
      <c r="Y147" s="202" t="s">
        <v>796</v>
      </c>
      <c r="Z147" s="202" t="s">
        <v>797</v>
      </c>
      <c r="AA147" s="202" t="s">
        <v>798</v>
      </c>
      <c r="AB147" s="202" t="s">
        <v>2776</v>
      </c>
      <c r="AC147" s="202" t="s">
        <v>2784</v>
      </c>
      <c r="AD147" s="202" t="s">
        <v>2785</v>
      </c>
      <c r="AE147" s="202" t="s">
        <v>2781</v>
      </c>
      <c r="AF147" s="213"/>
      <c r="AG147" s="183"/>
      <c r="AH147" s="108"/>
      <c r="AI147" s="108"/>
      <c r="AJ147" s="89"/>
      <c r="AK147" s="89"/>
      <c r="AL147" s="99"/>
      <c r="AM147" s="99"/>
      <c r="AN147" s="89"/>
      <c r="AO147" s="89"/>
      <c r="AP147" s="89"/>
      <c r="AQ147" s="99"/>
      <c r="AR147" s="89"/>
      <c r="AS147" s="89"/>
      <c r="AT147" s="89"/>
      <c r="AU147" s="89"/>
      <c r="AV147" s="89"/>
      <c r="AW147" s="89"/>
      <c r="AX147" s="89"/>
    </row>
    <row r="148" spans="1:50" ht="12.75" customHeight="1">
      <c r="A148" s="89"/>
      <c r="B148" s="214"/>
      <c r="C148" s="232"/>
      <c r="D148" s="235"/>
      <c r="E148" s="231" t="str">
        <f t="shared" ref="E148:E157" si="106">IF(C148="","",VLOOKUP(C148,Nutr,2,0))</f>
        <v/>
      </c>
      <c r="F148" s="238" t="str">
        <f t="shared" ref="F148:F157" si="107">IF(C148="","",VLOOKUP(C148,Nutr,3,0)*D148)</f>
        <v/>
      </c>
      <c r="G148" s="233" t="str">
        <f t="shared" ref="G148:G157" si="108">IF(C148="","",VLOOKUP(C148,Nutr,4,0)*D148)</f>
        <v/>
      </c>
      <c r="H148" s="238" t="str">
        <f t="shared" ref="H148:H157" si="109">IF(C148="","",VLOOKUP(C148,Nutr,5,0)*D148)</f>
        <v/>
      </c>
      <c r="I148" s="233" t="str">
        <f t="shared" ref="I148:I157" si="110">IF(C148="","",VLOOKUP(C148,Nutr,6,0)*D148)</f>
        <v/>
      </c>
      <c r="J148" s="238" t="str">
        <f t="shared" ref="J148:J157" si="111">IF(C148="","",VLOOKUP(C148,Nutr,7,0)*D148)</f>
        <v/>
      </c>
      <c r="K148" s="233" t="str">
        <f t="shared" ref="K148:K157" si="112">IF(C148="","",VLOOKUP(C148,Nutr,8,0)*D148)</f>
        <v/>
      </c>
      <c r="L148" s="237" t="str">
        <f>IF(C148="","",VLOOKUP(C148,Nutr,9,0)*D148)</f>
        <v/>
      </c>
      <c r="M148" s="234" t="str">
        <f>IF(C148="","",VLOOKUP(C148,'Tabela Nutricional'!A:AD,10,0)*D148)</f>
        <v/>
      </c>
      <c r="N148" s="237" t="str">
        <f>IF(C148="","",VLOOKUP(C148,'Tabela Nutricional'!A:AD,11,0)*D148)</f>
        <v/>
      </c>
      <c r="O148" s="234" t="str">
        <f>IF(C148="","",VLOOKUP(C148,'Tabela Nutricional'!A:AD,12,0)*D148)</f>
        <v/>
      </c>
      <c r="P148" s="237" t="str">
        <f>IF(C148="","",VLOOKUP(C148,'Tabela Nutricional'!A:AD,13,0)*D148)</f>
        <v/>
      </c>
      <c r="Q148" s="234" t="str">
        <f>IF(C148="","",VLOOKUP(C148,'Tabela Nutricional'!A:AD,14,0)*D148)</f>
        <v/>
      </c>
      <c r="R148" s="237" t="str">
        <f>IF(C148="","",VLOOKUP(C148,'Tabela Nutricional'!A:AD,15,0)*D148)</f>
        <v/>
      </c>
      <c r="S148" s="234" t="str">
        <f>IF(C148="","",VLOOKUP(C148,'Tabela Nutricional'!A:AD,16,0)*D148)</f>
        <v/>
      </c>
      <c r="T148" s="237" t="str">
        <f>IF(C148="","",VLOOKUP(C148,'Tabela Nutricional'!A:AD,17,0)*D148)</f>
        <v/>
      </c>
      <c r="U148" s="234" t="str">
        <f>IF(C148="","",VLOOKUP(C148,'Tabela Nutricional'!A:AD,18,0)*D148)</f>
        <v/>
      </c>
      <c r="V148" s="237" t="str">
        <f>IF(C148="","",VLOOKUP(C148,'Tabela Nutricional'!A:AD,21,0)*D148)</f>
        <v/>
      </c>
      <c r="W148" s="234" t="str">
        <f>IF(C148="","",VLOOKUP(C148,'Tabela Nutricional'!A:AD,22,0)*D148)</f>
        <v/>
      </c>
      <c r="X148" s="237" t="str">
        <f>IF(C148="","",VLOOKUP(C148,'Tabela Nutricional'!A:AD,23,0)*D148)</f>
        <v/>
      </c>
      <c r="Y148" s="234" t="str">
        <f>IF(C148="","",VLOOKUP(C148,'Tabela Nutricional'!A:AD,24,0)*D148)</f>
        <v/>
      </c>
      <c r="Z148" s="237" t="str">
        <f>IF(C148="","",VLOOKUP(C148,'Tabela Nutricional'!A:AD,25,0)*D148)</f>
        <v/>
      </c>
      <c r="AA148" s="234" t="str">
        <f>IF(C148="","",VLOOKUP(C148,'Tabela Nutricional'!A:AD,26,0)*D148)</f>
        <v/>
      </c>
      <c r="AB148" s="237" t="str">
        <f>IF(C148="","",VLOOKUP(C148,'Tabela Nutricional'!A:AD,27,0)*D148)</f>
        <v/>
      </c>
      <c r="AC148" s="234" t="str">
        <f>IF(C148="","",VLOOKUP(C148,'Tabela Nutricional'!A:AD,28,0)*D148)</f>
        <v/>
      </c>
      <c r="AD148" s="237" t="str">
        <f>IF(C148="","",VLOOKUP(C148,'Tabela Nutricional'!A:AD,29,0)*D148)</f>
        <v/>
      </c>
      <c r="AE148" s="234" t="str">
        <f>IF(C148="","",VLOOKUP(C148,'Tabela Nutricional'!A:AD,30,0)*D148)</f>
        <v/>
      </c>
      <c r="AF148" s="214"/>
      <c r="AG148" s="90"/>
      <c r="AH148" s="108"/>
      <c r="AI148" s="108"/>
      <c r="AJ148" s="89"/>
      <c r="AK148" s="89"/>
      <c r="AL148" s="99"/>
      <c r="AM148" s="99"/>
      <c r="AN148" s="89"/>
      <c r="AO148" s="89"/>
      <c r="AP148" s="89"/>
      <c r="AQ148" s="99"/>
      <c r="AR148" s="89"/>
      <c r="AS148" s="89"/>
      <c r="AT148" s="89"/>
      <c r="AU148" s="89"/>
      <c r="AV148" s="89"/>
      <c r="AW148" s="89"/>
      <c r="AX148" s="89"/>
    </row>
    <row r="149" spans="1:50" ht="12.75" customHeight="1">
      <c r="A149" s="89"/>
      <c r="B149" s="214"/>
      <c r="C149" s="232"/>
      <c r="D149" s="235"/>
      <c r="E149" s="231" t="str">
        <f t="shared" si="106"/>
        <v/>
      </c>
      <c r="F149" s="238" t="str">
        <f t="shared" si="107"/>
        <v/>
      </c>
      <c r="G149" s="233" t="str">
        <f t="shared" si="108"/>
        <v/>
      </c>
      <c r="H149" s="238" t="str">
        <f t="shared" si="109"/>
        <v/>
      </c>
      <c r="I149" s="233" t="str">
        <f t="shared" si="110"/>
        <v/>
      </c>
      <c r="J149" s="238" t="str">
        <f t="shared" si="111"/>
        <v/>
      </c>
      <c r="K149" s="233" t="str">
        <f t="shared" si="112"/>
        <v/>
      </c>
      <c r="L149" s="237" t="str">
        <f t="shared" ref="L149:L157" si="113">IF(C149="","",VLOOKUP(C149,Nutr,9,0)*D149)</f>
        <v/>
      </c>
      <c r="M149" s="234" t="str">
        <f>IF(C149="","",VLOOKUP(C149,'Tabela Nutricional'!A:AD,10,0)*D149)</f>
        <v/>
      </c>
      <c r="N149" s="237" t="str">
        <f>IF(C149="","",VLOOKUP(C149,'Tabela Nutricional'!A:AD,11,0)*D149)</f>
        <v/>
      </c>
      <c r="O149" s="234" t="str">
        <f>IF(C149="","",VLOOKUP(C149,'Tabela Nutricional'!A:AD,12,0)*D149)</f>
        <v/>
      </c>
      <c r="P149" s="237" t="str">
        <f>IF(C149="","",VLOOKUP(C149,'Tabela Nutricional'!A:AD,13,0)*D149)</f>
        <v/>
      </c>
      <c r="Q149" s="234" t="str">
        <f>IF(C149="","",VLOOKUP(C149,'Tabela Nutricional'!A:AD,14,0)*D149)</f>
        <v/>
      </c>
      <c r="R149" s="237" t="str">
        <f>IF(C149="","",VLOOKUP(C149,'Tabela Nutricional'!A:AD,15,0)*D149)</f>
        <v/>
      </c>
      <c r="S149" s="234" t="str">
        <f>IF(C149="","",VLOOKUP(C149,'Tabela Nutricional'!A:AD,16,0)*D149)</f>
        <v/>
      </c>
      <c r="T149" s="237" t="str">
        <f>IF(C149="","",VLOOKUP(C149,'Tabela Nutricional'!A:AD,17,0)*D149)</f>
        <v/>
      </c>
      <c r="U149" s="234" t="str">
        <f>IF(C149="","",VLOOKUP(C149,'Tabela Nutricional'!A:AD,18,0)*D149)</f>
        <v/>
      </c>
      <c r="V149" s="237" t="str">
        <f>IF(C149="","",VLOOKUP(C149,'Tabela Nutricional'!A:AD,21,0)*D149)</f>
        <v/>
      </c>
      <c r="W149" s="234" t="str">
        <f>IF(C149="","",VLOOKUP(C149,'Tabela Nutricional'!A:AD,22,0)*D149)</f>
        <v/>
      </c>
      <c r="X149" s="237" t="str">
        <f>IF(C149="","",VLOOKUP(C149,'Tabela Nutricional'!A:AD,23,0)*D149)</f>
        <v/>
      </c>
      <c r="Y149" s="234" t="str">
        <f>IF(C149="","",VLOOKUP(C149,'Tabela Nutricional'!A:AD,24,0)*D149)</f>
        <v/>
      </c>
      <c r="Z149" s="237" t="str">
        <f>IF(C149="","",VLOOKUP(C149,'Tabela Nutricional'!A:AD,25,0)*D149)</f>
        <v/>
      </c>
      <c r="AA149" s="234" t="str">
        <f>IF(C149="","",VLOOKUP(C149,'Tabela Nutricional'!A:AD,26,0)*D149)</f>
        <v/>
      </c>
      <c r="AB149" s="237" t="str">
        <f>IF(C149="","",VLOOKUP(C149,'Tabela Nutricional'!A:AD,27,0)*D149)</f>
        <v/>
      </c>
      <c r="AC149" s="234" t="str">
        <f>IF(C149="","",VLOOKUP(C149,'Tabela Nutricional'!A:AD,28,0)*D149)</f>
        <v/>
      </c>
      <c r="AD149" s="237" t="str">
        <f>IF(C149="","",VLOOKUP(C149,'Tabela Nutricional'!A:AD,29,0)*D149)</f>
        <v/>
      </c>
      <c r="AE149" s="234" t="str">
        <f>IF(C149="","",VLOOKUP(C149,'Tabela Nutricional'!A:AD,30,0)*D149)</f>
        <v/>
      </c>
      <c r="AF149" s="214"/>
      <c r="AG149" s="90"/>
      <c r="AH149" s="108"/>
      <c r="AI149" s="108"/>
      <c r="AJ149" s="89"/>
      <c r="AK149" s="89"/>
      <c r="AL149" s="99"/>
      <c r="AM149" s="99"/>
      <c r="AN149" s="89"/>
      <c r="AO149" s="89"/>
      <c r="AP149" s="89"/>
      <c r="AQ149" s="99"/>
      <c r="AR149" s="89"/>
      <c r="AS149" s="89"/>
      <c r="AT149" s="89"/>
      <c r="AU149" s="89"/>
      <c r="AV149" s="89"/>
      <c r="AW149" s="89"/>
      <c r="AX149" s="89"/>
    </row>
    <row r="150" spans="1:50" ht="12.75" customHeight="1">
      <c r="A150" s="89"/>
      <c r="B150" s="214"/>
      <c r="C150" s="232"/>
      <c r="D150" s="235"/>
      <c r="E150" s="231" t="str">
        <f t="shared" si="106"/>
        <v/>
      </c>
      <c r="F150" s="238" t="str">
        <f t="shared" si="107"/>
        <v/>
      </c>
      <c r="G150" s="233" t="str">
        <f t="shared" si="108"/>
        <v/>
      </c>
      <c r="H150" s="238" t="str">
        <f t="shared" si="109"/>
        <v/>
      </c>
      <c r="I150" s="233" t="str">
        <f t="shared" si="110"/>
        <v/>
      </c>
      <c r="J150" s="238" t="str">
        <f t="shared" si="111"/>
        <v/>
      </c>
      <c r="K150" s="233" t="str">
        <f t="shared" si="112"/>
        <v/>
      </c>
      <c r="L150" s="237" t="str">
        <f t="shared" si="113"/>
        <v/>
      </c>
      <c r="M150" s="234" t="str">
        <f>IF(C150="","",VLOOKUP(C150,'Tabela Nutricional'!A:AD,10,0)*D150)</f>
        <v/>
      </c>
      <c r="N150" s="237" t="str">
        <f>IF(C150="","",VLOOKUP(C150,'Tabela Nutricional'!A:AD,11,0)*D150)</f>
        <v/>
      </c>
      <c r="O150" s="234" t="str">
        <f>IF(C150="","",VLOOKUP(C150,'Tabela Nutricional'!A:AD,12,0)*D150)</f>
        <v/>
      </c>
      <c r="P150" s="237" t="str">
        <f>IF(C150="","",VLOOKUP(C150,'Tabela Nutricional'!A:AD,13,0)*D150)</f>
        <v/>
      </c>
      <c r="Q150" s="234" t="str">
        <f>IF(C150="","",VLOOKUP(C150,'Tabela Nutricional'!A:AD,14,0)*D150)</f>
        <v/>
      </c>
      <c r="R150" s="237" t="str">
        <f>IF(C150="","",VLOOKUP(C150,'Tabela Nutricional'!A:AD,15,0)*D150)</f>
        <v/>
      </c>
      <c r="S150" s="234" t="str">
        <f>IF(C150="","",VLOOKUP(C150,'Tabela Nutricional'!A:AD,16,0)*D150)</f>
        <v/>
      </c>
      <c r="T150" s="237" t="str">
        <f>IF(C150="","",VLOOKUP(C150,'Tabela Nutricional'!A:AD,17,0)*D150)</f>
        <v/>
      </c>
      <c r="U150" s="234" t="str">
        <f>IF(C150="","",VLOOKUP(C150,'Tabela Nutricional'!A:AD,18,0)*D150)</f>
        <v/>
      </c>
      <c r="V150" s="237" t="str">
        <f>IF(C150="","",VLOOKUP(C150,'Tabela Nutricional'!A:AD,21,0)*D150)</f>
        <v/>
      </c>
      <c r="W150" s="234" t="str">
        <f>IF(C150="","",VLOOKUP(C150,'Tabela Nutricional'!A:AD,22,0)*D150)</f>
        <v/>
      </c>
      <c r="X150" s="237" t="str">
        <f>IF(C150="","",VLOOKUP(C150,'Tabela Nutricional'!A:AD,23,0)*D150)</f>
        <v/>
      </c>
      <c r="Y150" s="234" t="str">
        <f>IF(C150="","",VLOOKUP(C150,'Tabela Nutricional'!A:AD,24,0)*D150)</f>
        <v/>
      </c>
      <c r="Z150" s="237" t="str">
        <f>IF(C150="","",VLOOKUP(C150,'Tabela Nutricional'!A:AD,25,0)*D150)</f>
        <v/>
      </c>
      <c r="AA150" s="234" t="str">
        <f>IF(C150="","",VLOOKUP(C150,'Tabela Nutricional'!A:AD,26,0)*D150)</f>
        <v/>
      </c>
      <c r="AB150" s="237" t="str">
        <f>IF(C150="","",VLOOKUP(C150,'Tabela Nutricional'!A:AD,27,0)*D150)</f>
        <v/>
      </c>
      <c r="AC150" s="234" t="str">
        <f>IF(C150="","",VLOOKUP(C150,'Tabela Nutricional'!A:AD,28,0)*D150)</f>
        <v/>
      </c>
      <c r="AD150" s="237" t="str">
        <f>IF(C150="","",VLOOKUP(C150,'Tabela Nutricional'!A:AD,29,0)*D150)</f>
        <v/>
      </c>
      <c r="AE150" s="234" t="str">
        <f>IF(C150="","",VLOOKUP(C150,'Tabela Nutricional'!A:AD,30,0)*D150)</f>
        <v/>
      </c>
      <c r="AF150" s="214"/>
      <c r="AG150" s="94"/>
      <c r="AH150" s="108"/>
      <c r="AI150" s="108"/>
      <c r="AJ150" s="89"/>
      <c r="AK150" s="89"/>
      <c r="AL150" s="99"/>
      <c r="AM150" s="99"/>
      <c r="AN150" s="89"/>
      <c r="AO150" s="89"/>
      <c r="AP150" s="89"/>
      <c r="AQ150" s="99"/>
      <c r="AR150" s="89"/>
      <c r="AS150" s="89"/>
      <c r="AT150" s="89"/>
      <c r="AU150" s="89"/>
      <c r="AV150" s="89"/>
      <c r="AW150" s="89"/>
      <c r="AX150" s="89"/>
    </row>
    <row r="151" spans="1:50" ht="12.75" customHeight="1">
      <c r="A151" s="89"/>
      <c r="B151" s="215"/>
      <c r="C151" s="356"/>
      <c r="D151" s="236"/>
      <c r="E151" s="231" t="str">
        <f t="shared" si="106"/>
        <v/>
      </c>
      <c r="F151" s="238" t="str">
        <f t="shared" si="107"/>
        <v/>
      </c>
      <c r="G151" s="233" t="str">
        <f t="shared" si="108"/>
        <v/>
      </c>
      <c r="H151" s="238" t="str">
        <f t="shared" si="109"/>
        <v/>
      </c>
      <c r="I151" s="233" t="str">
        <f t="shared" si="110"/>
        <v/>
      </c>
      <c r="J151" s="238" t="str">
        <f t="shared" si="111"/>
        <v/>
      </c>
      <c r="K151" s="233" t="str">
        <f t="shared" si="112"/>
        <v/>
      </c>
      <c r="L151" s="237" t="str">
        <f t="shared" si="113"/>
        <v/>
      </c>
      <c r="M151" s="234" t="str">
        <f>IF(C151="","",VLOOKUP(C151,'Tabela Nutricional'!A:AD,10,0)*D151)</f>
        <v/>
      </c>
      <c r="N151" s="237" t="str">
        <f>IF(C151="","",VLOOKUP(C151,'Tabela Nutricional'!A:AD,11,0)*D151)</f>
        <v/>
      </c>
      <c r="O151" s="234" t="str">
        <f>IF(C151="","",VLOOKUP(C151,'Tabela Nutricional'!A:AD,12,0)*D151)</f>
        <v/>
      </c>
      <c r="P151" s="237" t="str">
        <f>IF(C151="","",VLOOKUP(C151,'Tabela Nutricional'!A:AD,13,0)*D151)</f>
        <v/>
      </c>
      <c r="Q151" s="234" t="str">
        <f>IF(C151="","",VLOOKUP(C151,'Tabela Nutricional'!A:AD,14,0)*D151)</f>
        <v/>
      </c>
      <c r="R151" s="237" t="str">
        <f>IF(C151="","",VLOOKUP(C151,'Tabela Nutricional'!A:AD,15,0)*D151)</f>
        <v/>
      </c>
      <c r="S151" s="234" t="str">
        <f>IF(C151="","",VLOOKUP(C151,'Tabela Nutricional'!A:AD,16,0)*D151)</f>
        <v/>
      </c>
      <c r="T151" s="237" t="str">
        <f>IF(C151="","",VLOOKUP(C151,'Tabela Nutricional'!A:AD,17,0)*D151)</f>
        <v/>
      </c>
      <c r="U151" s="234" t="str">
        <f>IF(C151="","",VLOOKUP(C151,'Tabela Nutricional'!A:AD,18,0)*D151)</f>
        <v/>
      </c>
      <c r="V151" s="237" t="str">
        <f>IF(C151="","",VLOOKUP(C151,'Tabela Nutricional'!A:AD,21,0)*D151)</f>
        <v/>
      </c>
      <c r="W151" s="234" t="str">
        <f>IF(C151="","",VLOOKUP(C151,'Tabela Nutricional'!A:AD,22,0)*D151)</f>
        <v/>
      </c>
      <c r="X151" s="237" t="str">
        <f>IF(C151="","",VLOOKUP(C151,'Tabela Nutricional'!A:AD,23,0)*D151)</f>
        <v/>
      </c>
      <c r="Y151" s="234" t="str">
        <f>IF(C151="","",VLOOKUP(C151,'Tabela Nutricional'!A:AD,24,0)*D151)</f>
        <v/>
      </c>
      <c r="Z151" s="237" t="str">
        <f>IF(C151="","",VLOOKUP(C151,'Tabela Nutricional'!A:AD,25,0)*D151)</f>
        <v/>
      </c>
      <c r="AA151" s="234" t="str">
        <f>IF(C151="","",VLOOKUP(C151,'Tabela Nutricional'!A:AD,26,0)*D151)</f>
        <v/>
      </c>
      <c r="AB151" s="237" t="str">
        <f>IF(C151="","",VLOOKUP(C151,'Tabela Nutricional'!A:AD,27,0)*D151)</f>
        <v/>
      </c>
      <c r="AC151" s="234" t="str">
        <f>IF(C151="","",VLOOKUP(C151,'Tabela Nutricional'!A:AD,28,0)*D151)</f>
        <v/>
      </c>
      <c r="AD151" s="237" t="str">
        <f>IF(C151="","",VLOOKUP(C151,'Tabela Nutricional'!A:AD,29,0)*D151)</f>
        <v/>
      </c>
      <c r="AE151" s="234" t="str">
        <f>IF(C151="","",VLOOKUP(C151,'Tabela Nutricional'!A:AD,30,0)*D151)</f>
        <v/>
      </c>
      <c r="AF151" s="215"/>
      <c r="AG151" s="94"/>
      <c r="AH151" s="108"/>
      <c r="AI151" s="108"/>
      <c r="AJ151" s="89"/>
      <c r="AK151" s="89"/>
      <c r="AL151" s="99"/>
      <c r="AM151" s="99"/>
      <c r="AN151" s="89"/>
      <c r="AO151" s="89"/>
      <c r="AP151" s="89"/>
      <c r="AQ151" s="99"/>
      <c r="AR151" s="89"/>
      <c r="AS151" s="89"/>
      <c r="AT151" s="89"/>
      <c r="AU151" s="89"/>
      <c r="AV151" s="89"/>
      <c r="AW151" s="89"/>
      <c r="AX151" s="89"/>
    </row>
    <row r="152" spans="1:50" ht="12.75" customHeight="1">
      <c r="A152" s="89"/>
      <c r="B152" s="215"/>
      <c r="C152" s="356"/>
      <c r="D152" s="236"/>
      <c r="E152" s="231" t="str">
        <f t="shared" si="106"/>
        <v/>
      </c>
      <c r="F152" s="238" t="str">
        <f t="shared" si="107"/>
        <v/>
      </c>
      <c r="G152" s="233" t="str">
        <f t="shared" si="108"/>
        <v/>
      </c>
      <c r="H152" s="238" t="str">
        <f t="shared" si="109"/>
        <v/>
      </c>
      <c r="I152" s="233" t="str">
        <f t="shared" si="110"/>
        <v/>
      </c>
      <c r="J152" s="238" t="str">
        <f t="shared" si="111"/>
        <v/>
      </c>
      <c r="K152" s="233" t="str">
        <f t="shared" si="112"/>
        <v/>
      </c>
      <c r="L152" s="237" t="str">
        <f t="shared" si="113"/>
        <v/>
      </c>
      <c r="M152" s="234" t="str">
        <f>IF(C152="","",VLOOKUP(C152,'Tabela Nutricional'!A:AD,10,0)*D152)</f>
        <v/>
      </c>
      <c r="N152" s="237" t="str">
        <f>IF(C152="","",VLOOKUP(C152,'Tabela Nutricional'!A:AD,11,0)*D152)</f>
        <v/>
      </c>
      <c r="O152" s="234" t="str">
        <f>IF(C152="","",VLOOKUP(C152,'Tabela Nutricional'!A:AD,12,0)*D152)</f>
        <v/>
      </c>
      <c r="P152" s="237" t="str">
        <f>IF(C152="","",VLOOKUP(C152,'Tabela Nutricional'!A:AD,13,0)*D152)</f>
        <v/>
      </c>
      <c r="Q152" s="234" t="str">
        <f>IF(C152="","",VLOOKUP(C152,'Tabela Nutricional'!A:AD,14,0)*D152)</f>
        <v/>
      </c>
      <c r="R152" s="237" t="str">
        <f>IF(C152="","",VLOOKUP(C152,'Tabela Nutricional'!A:AD,15,0)*D152)</f>
        <v/>
      </c>
      <c r="S152" s="234" t="str">
        <f>IF(C152="","",VLOOKUP(C152,'Tabela Nutricional'!A:AD,16,0)*D152)</f>
        <v/>
      </c>
      <c r="T152" s="237" t="str">
        <f>IF(C152="","",VLOOKUP(C152,'Tabela Nutricional'!A:AD,17,0)*D152)</f>
        <v/>
      </c>
      <c r="U152" s="234" t="str">
        <f>IF(C152="","",VLOOKUP(C152,'Tabela Nutricional'!A:AD,18,0)*D152)</f>
        <v/>
      </c>
      <c r="V152" s="237" t="str">
        <f>IF(C152="","",VLOOKUP(C152,'Tabela Nutricional'!A:AD,21,0)*D152)</f>
        <v/>
      </c>
      <c r="W152" s="234" t="str">
        <f>IF(C152="","",VLOOKUP(C152,'Tabela Nutricional'!A:AD,22,0)*D152)</f>
        <v/>
      </c>
      <c r="X152" s="237" t="str">
        <f>IF(C152="","",VLOOKUP(C152,'Tabela Nutricional'!A:AD,23,0)*D152)</f>
        <v/>
      </c>
      <c r="Y152" s="234" t="str">
        <f>IF(C152="","",VLOOKUP(C152,'Tabela Nutricional'!A:AD,24,0)*D152)</f>
        <v/>
      </c>
      <c r="Z152" s="237" t="str">
        <f>IF(C152="","",VLOOKUP(C152,'Tabela Nutricional'!A:AD,25,0)*D152)</f>
        <v/>
      </c>
      <c r="AA152" s="234" t="str">
        <f>IF(C152="","",VLOOKUP(C152,'Tabela Nutricional'!A:AD,26,0)*D152)</f>
        <v/>
      </c>
      <c r="AB152" s="237" t="str">
        <f>IF(C152="","",VLOOKUP(C152,'Tabela Nutricional'!A:AD,27,0)*D152)</f>
        <v/>
      </c>
      <c r="AC152" s="234" t="str">
        <f>IF(C152="","",VLOOKUP(C152,'Tabela Nutricional'!A:AD,28,0)*D152)</f>
        <v/>
      </c>
      <c r="AD152" s="237" t="str">
        <f>IF(C152="","",VLOOKUP(C152,'Tabela Nutricional'!A:AD,29,0)*D152)</f>
        <v/>
      </c>
      <c r="AE152" s="234" t="str">
        <f>IF(C152="","",VLOOKUP(C152,'Tabela Nutricional'!A:AD,30,0)*D152)</f>
        <v/>
      </c>
      <c r="AF152" s="215"/>
      <c r="AG152" s="94"/>
      <c r="AH152" s="108"/>
      <c r="AI152" s="108"/>
      <c r="AJ152" s="89"/>
      <c r="AK152" s="89"/>
      <c r="AL152" s="99"/>
      <c r="AM152" s="99"/>
      <c r="AN152" s="89"/>
      <c r="AO152" s="89"/>
      <c r="AP152" s="89"/>
      <c r="AQ152" s="99"/>
      <c r="AR152" s="89"/>
      <c r="AS152" s="89"/>
      <c r="AT152" s="89"/>
      <c r="AU152" s="89"/>
      <c r="AV152" s="89"/>
      <c r="AW152" s="89"/>
      <c r="AX152" s="89"/>
    </row>
    <row r="153" spans="1:50" ht="12.75" customHeight="1">
      <c r="A153" s="89"/>
      <c r="B153" s="215"/>
      <c r="C153" s="356"/>
      <c r="D153" s="236"/>
      <c r="E153" s="231" t="str">
        <f t="shared" si="106"/>
        <v/>
      </c>
      <c r="F153" s="238" t="str">
        <f t="shared" si="107"/>
        <v/>
      </c>
      <c r="G153" s="233" t="str">
        <f t="shared" si="108"/>
        <v/>
      </c>
      <c r="H153" s="238" t="str">
        <f t="shared" si="109"/>
        <v/>
      </c>
      <c r="I153" s="233" t="str">
        <f t="shared" si="110"/>
        <v/>
      </c>
      <c r="J153" s="238" t="str">
        <f t="shared" si="111"/>
        <v/>
      </c>
      <c r="K153" s="233" t="str">
        <f t="shared" si="112"/>
        <v/>
      </c>
      <c r="L153" s="237" t="str">
        <f t="shared" si="113"/>
        <v/>
      </c>
      <c r="M153" s="234" t="str">
        <f>IF(C153="","",VLOOKUP(C153,'Tabela Nutricional'!A:AD,10,0)*D153)</f>
        <v/>
      </c>
      <c r="N153" s="237" t="str">
        <f>IF(C153="","",VLOOKUP(C153,'Tabela Nutricional'!A:AD,11,0)*D153)</f>
        <v/>
      </c>
      <c r="O153" s="234" t="str">
        <f>IF(C153="","",VLOOKUP(C153,'Tabela Nutricional'!A:AD,12,0)*D153)</f>
        <v/>
      </c>
      <c r="P153" s="237" t="str">
        <f>IF(C153="","",VLOOKUP(C153,'Tabela Nutricional'!A:AD,13,0)*D153)</f>
        <v/>
      </c>
      <c r="Q153" s="234" t="str">
        <f>IF(C153="","",VLOOKUP(C153,'Tabela Nutricional'!A:AD,14,0)*D153)</f>
        <v/>
      </c>
      <c r="R153" s="237" t="str">
        <f>IF(C153="","",VLOOKUP(C153,'Tabela Nutricional'!A:AD,15,0)*D153)</f>
        <v/>
      </c>
      <c r="S153" s="234" t="str">
        <f>IF(C153="","",VLOOKUP(C153,'Tabela Nutricional'!A:AD,16,0)*D153)</f>
        <v/>
      </c>
      <c r="T153" s="237" t="str">
        <f>IF(C153="","",VLOOKUP(C153,'Tabela Nutricional'!A:AD,17,0)*D153)</f>
        <v/>
      </c>
      <c r="U153" s="234" t="str">
        <f>IF(C153="","",VLOOKUP(C153,'Tabela Nutricional'!A:AD,18,0)*D153)</f>
        <v/>
      </c>
      <c r="V153" s="237" t="str">
        <f>IF(C153="","",VLOOKUP(C153,'Tabela Nutricional'!A:AD,21,0)*D153)</f>
        <v/>
      </c>
      <c r="W153" s="234" t="str">
        <f>IF(C153="","",VLOOKUP(C153,'Tabela Nutricional'!A:AD,22,0)*D153)</f>
        <v/>
      </c>
      <c r="X153" s="237" t="str">
        <f>IF(C153="","",VLOOKUP(C153,'Tabela Nutricional'!A:AD,23,0)*D153)</f>
        <v/>
      </c>
      <c r="Y153" s="234" t="str">
        <f>IF(C153="","",VLOOKUP(C153,'Tabela Nutricional'!A:AD,24,0)*D153)</f>
        <v/>
      </c>
      <c r="Z153" s="237" t="str">
        <f>IF(C153="","",VLOOKUP(C153,'Tabela Nutricional'!A:AD,25,0)*D153)</f>
        <v/>
      </c>
      <c r="AA153" s="234" t="str">
        <f>IF(C153="","",VLOOKUP(C153,'Tabela Nutricional'!A:AD,26,0)*D153)</f>
        <v/>
      </c>
      <c r="AB153" s="237" t="str">
        <f>IF(C153="","",VLOOKUP(C153,'Tabela Nutricional'!A:AD,27,0)*D153)</f>
        <v/>
      </c>
      <c r="AC153" s="234" t="str">
        <f>IF(C153="","",VLOOKUP(C153,'Tabela Nutricional'!A:AD,28,0)*D153)</f>
        <v/>
      </c>
      <c r="AD153" s="237" t="str">
        <f>IF(C153="","",VLOOKUP(C153,'Tabela Nutricional'!A:AD,29,0)*D153)</f>
        <v/>
      </c>
      <c r="AE153" s="234" t="str">
        <f>IF(C153="","",VLOOKUP(C153,'Tabela Nutricional'!A:AD,30,0)*D153)</f>
        <v/>
      </c>
      <c r="AF153" s="215"/>
      <c r="AG153" s="94"/>
      <c r="AH153" s="108"/>
      <c r="AI153" s="108"/>
      <c r="AJ153" s="89"/>
      <c r="AK153" s="89"/>
      <c r="AL153" s="99"/>
      <c r="AM153" s="99"/>
      <c r="AN153" s="89"/>
      <c r="AO153" s="89"/>
      <c r="AP153" s="89"/>
      <c r="AQ153" s="99"/>
      <c r="AR153" s="89"/>
      <c r="AS153" s="89"/>
      <c r="AT153" s="89"/>
      <c r="AU153" s="89"/>
      <c r="AV153" s="89"/>
      <c r="AW153" s="89"/>
      <c r="AX153" s="89"/>
    </row>
    <row r="154" spans="1:50" ht="12.75" customHeight="1">
      <c r="A154" s="89"/>
      <c r="B154" s="214"/>
      <c r="C154" s="356"/>
      <c r="D154" s="236"/>
      <c r="E154" s="231" t="str">
        <f t="shared" si="106"/>
        <v/>
      </c>
      <c r="F154" s="238" t="str">
        <f t="shared" si="107"/>
        <v/>
      </c>
      <c r="G154" s="233" t="str">
        <f t="shared" si="108"/>
        <v/>
      </c>
      <c r="H154" s="238" t="str">
        <f t="shared" si="109"/>
        <v/>
      </c>
      <c r="I154" s="233" t="str">
        <f t="shared" si="110"/>
        <v/>
      </c>
      <c r="J154" s="238" t="str">
        <f t="shared" si="111"/>
        <v/>
      </c>
      <c r="K154" s="233" t="str">
        <f t="shared" si="112"/>
        <v/>
      </c>
      <c r="L154" s="237" t="str">
        <f t="shared" si="113"/>
        <v/>
      </c>
      <c r="M154" s="234" t="str">
        <f>IF(C154="","",VLOOKUP(C154,'Tabela Nutricional'!A:AD,10,0)*D154)</f>
        <v/>
      </c>
      <c r="N154" s="237" t="str">
        <f>IF(C154="","",VLOOKUP(C154,'Tabela Nutricional'!A:AD,11,0)*D154)</f>
        <v/>
      </c>
      <c r="O154" s="234" t="str">
        <f>IF(C154="","",VLOOKUP(C154,'Tabela Nutricional'!A:AD,12,0)*D154)</f>
        <v/>
      </c>
      <c r="P154" s="237" t="str">
        <f>IF(C154="","",VLOOKUP(C154,'Tabela Nutricional'!A:AD,13,0)*D154)</f>
        <v/>
      </c>
      <c r="Q154" s="234" t="str">
        <f>IF(C154="","",VLOOKUP(C154,'Tabela Nutricional'!A:AD,14,0)*D154)</f>
        <v/>
      </c>
      <c r="R154" s="237" t="str">
        <f>IF(C154="","",VLOOKUP(C154,'Tabela Nutricional'!A:AD,15,0)*D154)</f>
        <v/>
      </c>
      <c r="S154" s="234" t="str">
        <f>IF(C154="","",VLOOKUP(C154,'Tabela Nutricional'!A:AD,16,0)*D154)</f>
        <v/>
      </c>
      <c r="T154" s="237" t="str">
        <f>IF(C154="","",VLOOKUP(C154,'Tabela Nutricional'!A:AD,17,0)*D154)</f>
        <v/>
      </c>
      <c r="U154" s="234" t="str">
        <f>IF(C154="","",VLOOKUP(C154,'Tabela Nutricional'!A:AD,18,0)*D154)</f>
        <v/>
      </c>
      <c r="V154" s="237" t="str">
        <f>IF(C154="","",VLOOKUP(C154,'Tabela Nutricional'!A:AD,21,0)*D154)</f>
        <v/>
      </c>
      <c r="W154" s="234" t="str">
        <f>IF(C154="","",VLOOKUP(C154,'Tabela Nutricional'!A:AD,22,0)*D154)</f>
        <v/>
      </c>
      <c r="X154" s="237" t="str">
        <f>IF(C154="","",VLOOKUP(C154,'Tabela Nutricional'!A:AD,23,0)*D154)</f>
        <v/>
      </c>
      <c r="Y154" s="234" t="str">
        <f>IF(C154="","",VLOOKUP(C154,'Tabela Nutricional'!A:AD,24,0)*D154)</f>
        <v/>
      </c>
      <c r="Z154" s="237" t="str">
        <f>IF(C154="","",VLOOKUP(C154,'Tabela Nutricional'!A:AD,25,0)*D154)</f>
        <v/>
      </c>
      <c r="AA154" s="234" t="str">
        <f>IF(C154="","",VLOOKUP(C154,'Tabela Nutricional'!A:AD,26,0)*D154)</f>
        <v/>
      </c>
      <c r="AB154" s="237" t="str">
        <f>IF(C154="","",VLOOKUP(C154,'Tabela Nutricional'!A:AD,27,0)*D154)</f>
        <v/>
      </c>
      <c r="AC154" s="234" t="str">
        <f>IF(C154="","",VLOOKUP(C154,'Tabela Nutricional'!A:AD,28,0)*D154)</f>
        <v/>
      </c>
      <c r="AD154" s="237" t="str">
        <f>IF(C154="","",VLOOKUP(C154,'Tabela Nutricional'!A:AD,29,0)*D154)</f>
        <v/>
      </c>
      <c r="AE154" s="234" t="str">
        <f>IF(C154="","",VLOOKUP(C154,'Tabela Nutricional'!A:AD,30,0)*D154)</f>
        <v/>
      </c>
      <c r="AF154" s="214"/>
      <c r="AG154" s="94"/>
      <c r="AH154" s="108"/>
      <c r="AI154" s="108"/>
      <c r="AJ154" s="89"/>
      <c r="AK154" s="89"/>
      <c r="AL154" s="99"/>
      <c r="AM154" s="99"/>
      <c r="AN154" s="89"/>
      <c r="AO154" s="89"/>
      <c r="AP154" s="89"/>
      <c r="AQ154" s="99"/>
      <c r="AR154" s="89"/>
      <c r="AS154" s="89"/>
      <c r="AT154" s="89"/>
      <c r="AU154" s="89"/>
      <c r="AV154" s="89"/>
      <c r="AW154" s="89"/>
      <c r="AX154" s="89"/>
    </row>
    <row r="155" spans="1:50" ht="12.75" customHeight="1">
      <c r="A155" s="89"/>
      <c r="B155" s="214"/>
      <c r="C155" s="356"/>
      <c r="D155" s="236"/>
      <c r="E155" s="231" t="str">
        <f t="shared" si="106"/>
        <v/>
      </c>
      <c r="F155" s="238" t="str">
        <f t="shared" si="107"/>
        <v/>
      </c>
      <c r="G155" s="233" t="str">
        <f t="shared" si="108"/>
        <v/>
      </c>
      <c r="H155" s="238" t="str">
        <f t="shared" si="109"/>
        <v/>
      </c>
      <c r="I155" s="233" t="str">
        <f t="shared" si="110"/>
        <v/>
      </c>
      <c r="J155" s="238" t="str">
        <f t="shared" si="111"/>
        <v/>
      </c>
      <c r="K155" s="233" t="str">
        <f t="shared" si="112"/>
        <v/>
      </c>
      <c r="L155" s="237" t="str">
        <f t="shared" si="113"/>
        <v/>
      </c>
      <c r="M155" s="234" t="str">
        <f>IF(C155="","",VLOOKUP(C155,'Tabela Nutricional'!A:AD,10,0)*D155)</f>
        <v/>
      </c>
      <c r="N155" s="237" t="str">
        <f>IF(C155="","",VLOOKUP(C155,'Tabela Nutricional'!A:AD,11,0)*D155)</f>
        <v/>
      </c>
      <c r="O155" s="234" t="str">
        <f>IF(C155="","",VLOOKUP(C155,'Tabela Nutricional'!A:AD,12,0)*D155)</f>
        <v/>
      </c>
      <c r="P155" s="237" t="str">
        <f>IF(C155="","",VLOOKUP(C155,'Tabela Nutricional'!A:AD,13,0)*D155)</f>
        <v/>
      </c>
      <c r="Q155" s="234" t="str">
        <f>IF(C155="","",VLOOKUP(C155,'Tabela Nutricional'!A:AD,14,0)*D155)</f>
        <v/>
      </c>
      <c r="R155" s="237" t="str">
        <f>IF(C155="","",VLOOKUP(C155,'Tabela Nutricional'!A:AD,15,0)*D155)</f>
        <v/>
      </c>
      <c r="S155" s="234" t="str">
        <f>IF(C155="","",VLOOKUP(C155,'Tabela Nutricional'!A:AD,16,0)*D155)</f>
        <v/>
      </c>
      <c r="T155" s="237" t="str">
        <f>IF(C155="","",VLOOKUP(C155,'Tabela Nutricional'!A:AD,17,0)*D155)</f>
        <v/>
      </c>
      <c r="U155" s="234" t="str">
        <f>IF(C155="","",VLOOKUP(C155,'Tabela Nutricional'!A:AD,18,0)*D155)</f>
        <v/>
      </c>
      <c r="V155" s="237" t="str">
        <f>IF(C155="","",VLOOKUP(C155,'Tabela Nutricional'!A:AD,21,0)*D155)</f>
        <v/>
      </c>
      <c r="W155" s="234" t="str">
        <f>IF(C155="","",VLOOKUP(C155,'Tabela Nutricional'!A:AD,22,0)*D155)</f>
        <v/>
      </c>
      <c r="X155" s="237" t="str">
        <f>IF(C155="","",VLOOKUP(C155,'Tabela Nutricional'!A:AD,23,0)*D155)</f>
        <v/>
      </c>
      <c r="Y155" s="234" t="str">
        <f>IF(C155="","",VLOOKUP(C155,'Tabela Nutricional'!A:AD,24,0)*D155)</f>
        <v/>
      </c>
      <c r="Z155" s="237" t="str">
        <f>IF(C155="","",VLOOKUP(C155,'Tabela Nutricional'!A:AD,25,0)*D155)</f>
        <v/>
      </c>
      <c r="AA155" s="234" t="str">
        <f>IF(C155="","",VLOOKUP(C155,'Tabela Nutricional'!A:AD,26,0)*D155)</f>
        <v/>
      </c>
      <c r="AB155" s="237" t="str">
        <f>IF(C155="","",VLOOKUP(C155,'Tabela Nutricional'!A:AD,27,0)*D155)</f>
        <v/>
      </c>
      <c r="AC155" s="234" t="str">
        <f>IF(C155="","",VLOOKUP(C155,'Tabela Nutricional'!A:AD,28,0)*D155)</f>
        <v/>
      </c>
      <c r="AD155" s="237" t="str">
        <f>IF(C155="","",VLOOKUP(C155,'Tabela Nutricional'!A:AD,29,0)*D155)</f>
        <v/>
      </c>
      <c r="AE155" s="234" t="str">
        <f>IF(C155="","",VLOOKUP(C155,'Tabela Nutricional'!A:AD,30,0)*D155)</f>
        <v/>
      </c>
      <c r="AF155" s="214"/>
      <c r="AG155" s="90"/>
      <c r="AH155" s="108"/>
      <c r="AI155" s="108"/>
      <c r="AJ155" s="89"/>
      <c r="AK155" s="89"/>
      <c r="AL155" s="99"/>
      <c r="AM155" s="99"/>
      <c r="AN155" s="89"/>
      <c r="AO155" s="89"/>
      <c r="AP155" s="89"/>
      <c r="AQ155" s="99"/>
      <c r="AR155" s="89"/>
      <c r="AS155" s="89"/>
      <c r="AT155" s="89"/>
      <c r="AU155" s="89"/>
      <c r="AV155" s="89"/>
      <c r="AW155" s="89"/>
      <c r="AX155" s="89"/>
    </row>
    <row r="156" spans="1:50" ht="12.75" customHeight="1">
      <c r="A156" s="90"/>
      <c r="B156" s="214"/>
      <c r="C156" s="356"/>
      <c r="D156" s="236"/>
      <c r="E156" s="231" t="str">
        <f t="shared" si="106"/>
        <v/>
      </c>
      <c r="F156" s="238" t="str">
        <f t="shared" si="107"/>
        <v/>
      </c>
      <c r="G156" s="233" t="str">
        <f t="shared" si="108"/>
        <v/>
      </c>
      <c r="H156" s="238" t="str">
        <f t="shared" si="109"/>
        <v/>
      </c>
      <c r="I156" s="233" t="str">
        <f t="shared" si="110"/>
        <v/>
      </c>
      <c r="J156" s="238" t="str">
        <f t="shared" si="111"/>
        <v/>
      </c>
      <c r="K156" s="233" t="str">
        <f t="shared" si="112"/>
        <v/>
      </c>
      <c r="L156" s="237" t="str">
        <f t="shared" si="113"/>
        <v/>
      </c>
      <c r="M156" s="234" t="str">
        <f>IF(C156="","",VLOOKUP(C156,'Tabela Nutricional'!A:AD,10,0)*D156)</f>
        <v/>
      </c>
      <c r="N156" s="237" t="str">
        <f>IF(C156="","",VLOOKUP(C156,'Tabela Nutricional'!A:AD,11,0)*D156)</f>
        <v/>
      </c>
      <c r="O156" s="234" t="str">
        <f>IF(C156="","",VLOOKUP(C156,'Tabela Nutricional'!A:AD,12,0)*D156)</f>
        <v/>
      </c>
      <c r="P156" s="237" t="str">
        <f>IF(C156="","",VLOOKUP(C156,'Tabela Nutricional'!A:AD,13,0)*D156)</f>
        <v/>
      </c>
      <c r="Q156" s="234" t="str">
        <f>IF(C156="","",VLOOKUP(C156,'Tabela Nutricional'!A:AD,14,0)*D156)</f>
        <v/>
      </c>
      <c r="R156" s="237" t="str">
        <f>IF(C156="","",VLOOKUP(C156,'Tabela Nutricional'!A:AD,15,0)*D156)</f>
        <v/>
      </c>
      <c r="S156" s="234" t="str">
        <f>IF(C156="","",VLOOKUP(C156,'Tabela Nutricional'!A:AD,16,0)*D156)</f>
        <v/>
      </c>
      <c r="T156" s="237" t="str">
        <f>IF(C156="","",VLOOKUP(C156,'Tabela Nutricional'!A:AD,17,0)*D156)</f>
        <v/>
      </c>
      <c r="U156" s="234" t="str">
        <f>IF(C156="","",VLOOKUP(C156,'Tabela Nutricional'!A:AD,18,0)*D156)</f>
        <v/>
      </c>
      <c r="V156" s="237" t="str">
        <f>IF(C156="","",VLOOKUP(C156,'Tabela Nutricional'!A:AD,21,0)*D156)</f>
        <v/>
      </c>
      <c r="W156" s="234" t="str">
        <f>IF(C156="","",VLOOKUP(C156,'Tabela Nutricional'!A:AD,22,0)*D156)</f>
        <v/>
      </c>
      <c r="X156" s="237" t="str">
        <f>IF(C156="","",VLOOKUP(C156,'Tabela Nutricional'!A:AD,23,0)*D156)</f>
        <v/>
      </c>
      <c r="Y156" s="234" t="str">
        <f>IF(C156="","",VLOOKUP(C156,'Tabela Nutricional'!A:AD,24,0)*D156)</f>
        <v/>
      </c>
      <c r="Z156" s="237" t="str">
        <f>IF(C156="","",VLOOKUP(C156,'Tabela Nutricional'!A:AD,25,0)*D156)</f>
        <v/>
      </c>
      <c r="AA156" s="234" t="str">
        <f>IF(C156="","",VLOOKUP(C156,'Tabela Nutricional'!A:AD,26,0)*D156)</f>
        <v/>
      </c>
      <c r="AB156" s="237" t="str">
        <f>IF(C156="","",VLOOKUP(C156,'Tabela Nutricional'!A:AD,27,0)*D156)</f>
        <v/>
      </c>
      <c r="AC156" s="234" t="str">
        <f>IF(C156="","",VLOOKUP(C156,'Tabela Nutricional'!A:AD,28,0)*D156)</f>
        <v/>
      </c>
      <c r="AD156" s="237" t="str">
        <f>IF(C156="","",VLOOKUP(C156,'Tabela Nutricional'!A:AD,29,0)*D156)</f>
        <v/>
      </c>
      <c r="AE156" s="234" t="str">
        <f>IF(C156="","",VLOOKUP(C156,'Tabela Nutricional'!A:AD,30,0)*D156)</f>
        <v/>
      </c>
      <c r="AF156" s="214"/>
      <c r="AG156" s="92"/>
      <c r="AH156" s="108"/>
      <c r="AI156" s="108"/>
      <c r="AJ156" s="89"/>
      <c r="AK156" s="89"/>
      <c r="AL156" s="99"/>
      <c r="AM156" s="99"/>
      <c r="AN156" s="89"/>
      <c r="AO156" s="89"/>
      <c r="AP156" s="89"/>
      <c r="AQ156" s="99"/>
      <c r="AR156" s="89"/>
      <c r="AS156" s="89"/>
      <c r="AT156" s="89"/>
      <c r="AU156" s="89"/>
      <c r="AV156" s="89"/>
      <c r="AW156" s="89"/>
      <c r="AX156" s="89"/>
    </row>
    <row r="157" spans="1:50" ht="12.75" customHeight="1">
      <c r="A157" s="90"/>
      <c r="B157" s="214"/>
      <c r="C157" s="375"/>
      <c r="D157" s="236"/>
      <c r="E157" s="231" t="str">
        <f t="shared" si="106"/>
        <v/>
      </c>
      <c r="F157" s="238" t="str">
        <f t="shared" si="107"/>
        <v/>
      </c>
      <c r="G157" s="233" t="str">
        <f t="shared" si="108"/>
        <v/>
      </c>
      <c r="H157" s="238" t="str">
        <f t="shared" si="109"/>
        <v/>
      </c>
      <c r="I157" s="233" t="str">
        <f t="shared" si="110"/>
        <v/>
      </c>
      <c r="J157" s="238" t="str">
        <f t="shared" si="111"/>
        <v/>
      </c>
      <c r="K157" s="233" t="str">
        <f t="shared" si="112"/>
        <v/>
      </c>
      <c r="L157" s="237" t="str">
        <f t="shared" si="113"/>
        <v/>
      </c>
      <c r="M157" s="234" t="str">
        <f>IF(C157="","",VLOOKUP(C157,'Tabela Nutricional'!A:AD,10,0)*D157)</f>
        <v/>
      </c>
      <c r="N157" s="237" t="str">
        <f>IF(C157="","",VLOOKUP(C157,'Tabela Nutricional'!A:AD,11,0)*D157)</f>
        <v/>
      </c>
      <c r="O157" s="234" t="str">
        <f>IF(C157="","",VLOOKUP(C157,'Tabela Nutricional'!A:AD,12,0)*D157)</f>
        <v/>
      </c>
      <c r="P157" s="237" t="str">
        <f>IF(C157="","",VLOOKUP(C157,'Tabela Nutricional'!A:AD,13,0)*D157)</f>
        <v/>
      </c>
      <c r="Q157" s="234" t="str">
        <f>IF(C157="","",VLOOKUP(C157,'Tabela Nutricional'!A:AD,14,0)*D157)</f>
        <v/>
      </c>
      <c r="R157" s="237" t="str">
        <f>IF(C157="","",VLOOKUP(C157,'Tabela Nutricional'!A:AD,15,0)*D157)</f>
        <v/>
      </c>
      <c r="S157" s="234" t="str">
        <f>IF(C157="","",VLOOKUP(C157,'Tabela Nutricional'!A:AD,16,0)*D157)</f>
        <v/>
      </c>
      <c r="T157" s="237" t="str">
        <f>IF(C157="","",VLOOKUP(C157,'Tabela Nutricional'!A:AD,17,0)*D157)</f>
        <v/>
      </c>
      <c r="U157" s="234" t="str">
        <f>IF(C157="","",VLOOKUP(C157,'Tabela Nutricional'!A:AD,18,0)*D157)</f>
        <v/>
      </c>
      <c r="V157" s="237" t="str">
        <f>IF(C157="","",VLOOKUP(C157,'Tabela Nutricional'!A:AD,21,0)*D157)</f>
        <v/>
      </c>
      <c r="W157" s="234" t="str">
        <f>IF(C157="","",VLOOKUP(C157,'Tabela Nutricional'!A:AD,22,0)*D157)</f>
        <v/>
      </c>
      <c r="X157" s="237" t="str">
        <f>IF(C157="","",VLOOKUP(C157,'Tabela Nutricional'!A:AD,23,0)*D157)</f>
        <v/>
      </c>
      <c r="Y157" s="234" t="str">
        <f>IF(C157="","",VLOOKUP(C157,'Tabela Nutricional'!A:AD,24,0)*D157)</f>
        <v/>
      </c>
      <c r="Z157" s="237" t="str">
        <f>IF(C157="","",VLOOKUP(C157,'Tabela Nutricional'!A:AD,25,0)*D157)</f>
        <v/>
      </c>
      <c r="AA157" s="234" t="str">
        <f>IF(C157="","",VLOOKUP(C157,'Tabela Nutricional'!A:AD,26,0)*D157)</f>
        <v/>
      </c>
      <c r="AB157" s="237" t="str">
        <f>IF(C157="","",VLOOKUP(C157,'Tabela Nutricional'!A:AD,27,0)*D157)</f>
        <v/>
      </c>
      <c r="AC157" s="234" t="str">
        <f>IF(C157="","",VLOOKUP(C157,'Tabela Nutricional'!A:AD,28,0)*D157)</f>
        <v/>
      </c>
      <c r="AD157" s="237" t="str">
        <f>IF(C157="","",VLOOKUP(C157,'Tabela Nutricional'!A:AD,29,0)*D157)</f>
        <v/>
      </c>
      <c r="AE157" s="234" t="str">
        <f>IF(C157="","",VLOOKUP(C157,'Tabela Nutricional'!A:AD,30,0)*D157)</f>
        <v/>
      </c>
      <c r="AF157" s="214"/>
      <c r="AG157" s="91"/>
      <c r="AH157" s="108"/>
      <c r="AI157" s="108"/>
      <c r="AJ157" s="89"/>
      <c r="AK157" s="89"/>
      <c r="AL157" s="99"/>
      <c r="AM157" s="99"/>
      <c r="AN157" s="89"/>
      <c r="AO157" s="89"/>
      <c r="AP157" s="89"/>
      <c r="AQ157" s="99"/>
      <c r="AR157" s="89"/>
      <c r="AS157" s="89"/>
      <c r="AT157" s="89"/>
      <c r="AU157" s="89"/>
      <c r="AV157" s="89"/>
      <c r="AW157" s="89"/>
      <c r="AX157" s="89"/>
    </row>
    <row r="158" spans="1:50" ht="12.75" customHeight="1">
      <c r="A158" s="90"/>
      <c r="B158" s="214"/>
      <c r="C158" s="376" t="s">
        <v>27</v>
      </c>
      <c r="D158" s="216"/>
      <c r="E158" s="217" t="s">
        <v>29</v>
      </c>
      <c r="F158" s="218">
        <f t="shared" ref="F158:AE158" si="114">SUM(F148:F157)</f>
        <v>0</v>
      </c>
      <c r="G158" s="219">
        <f t="shared" si="114"/>
        <v>0</v>
      </c>
      <c r="H158" s="220">
        <f t="shared" si="114"/>
        <v>0</v>
      </c>
      <c r="I158" s="221">
        <f t="shared" si="114"/>
        <v>0</v>
      </c>
      <c r="J158" s="222">
        <f t="shared" si="114"/>
        <v>0</v>
      </c>
      <c r="K158" s="223">
        <f t="shared" si="114"/>
        <v>0</v>
      </c>
      <c r="L158" s="224">
        <f t="shared" si="114"/>
        <v>0</v>
      </c>
      <c r="M158" s="225">
        <f t="shared" si="114"/>
        <v>0</v>
      </c>
      <c r="N158" s="225">
        <f t="shared" si="114"/>
        <v>0</v>
      </c>
      <c r="O158" s="225">
        <f t="shared" si="114"/>
        <v>0</v>
      </c>
      <c r="P158" s="225">
        <f t="shared" si="114"/>
        <v>0</v>
      </c>
      <c r="Q158" s="225">
        <f t="shared" si="114"/>
        <v>0</v>
      </c>
      <c r="R158" s="225">
        <f t="shared" si="114"/>
        <v>0</v>
      </c>
      <c r="S158" s="225">
        <f t="shared" si="114"/>
        <v>0</v>
      </c>
      <c r="T158" s="225">
        <f t="shared" si="114"/>
        <v>0</v>
      </c>
      <c r="U158" s="225">
        <f t="shared" si="114"/>
        <v>0</v>
      </c>
      <c r="V158" s="225">
        <f t="shared" si="114"/>
        <v>0</v>
      </c>
      <c r="W158" s="225">
        <f t="shared" si="114"/>
        <v>0</v>
      </c>
      <c r="X158" s="225">
        <f t="shared" si="114"/>
        <v>0</v>
      </c>
      <c r="Y158" s="225">
        <f t="shared" si="114"/>
        <v>0</v>
      </c>
      <c r="Z158" s="225">
        <f t="shared" si="114"/>
        <v>0</v>
      </c>
      <c r="AA158" s="225">
        <f t="shared" si="114"/>
        <v>0</v>
      </c>
      <c r="AB158" s="225">
        <f t="shared" si="114"/>
        <v>0</v>
      </c>
      <c r="AC158" s="225">
        <f t="shared" si="114"/>
        <v>0</v>
      </c>
      <c r="AD158" s="225">
        <f t="shared" si="114"/>
        <v>0</v>
      </c>
      <c r="AE158" s="225">
        <f t="shared" si="114"/>
        <v>0</v>
      </c>
      <c r="AF158" s="214"/>
      <c r="AG158" s="91"/>
      <c r="AH158" s="108"/>
      <c r="AI158" s="108"/>
      <c r="AJ158" s="89"/>
      <c r="AK158" s="89"/>
      <c r="AL158" s="99"/>
      <c r="AM158" s="99"/>
      <c r="AN158" s="89"/>
      <c r="AO158" s="89"/>
      <c r="AP158" s="89"/>
      <c r="AQ158" s="99"/>
      <c r="AR158" s="89"/>
      <c r="AS158" s="89"/>
      <c r="AT158" s="89"/>
      <c r="AU158" s="89"/>
      <c r="AV158" s="89"/>
      <c r="AW158" s="89"/>
      <c r="AX158" s="89"/>
    </row>
    <row r="159" spans="1:50" ht="12.75" customHeight="1">
      <c r="A159" s="90"/>
      <c r="B159" s="214"/>
      <c r="C159" s="377">
        <f>SUM(F159:K159)</f>
        <v>0</v>
      </c>
      <c r="D159" s="216"/>
      <c r="E159" s="217" t="s">
        <v>30</v>
      </c>
      <c r="F159" s="218">
        <f t="shared" ref="F159:H159" si="115">F158*4</f>
        <v>0</v>
      </c>
      <c r="G159" s="219">
        <f t="shared" si="115"/>
        <v>0</v>
      </c>
      <c r="H159" s="220">
        <f t="shared" si="115"/>
        <v>0</v>
      </c>
      <c r="I159" s="221">
        <f t="shared" ref="I159:K159" si="116">I158*9</f>
        <v>0</v>
      </c>
      <c r="J159" s="222">
        <f t="shared" si="116"/>
        <v>0</v>
      </c>
      <c r="K159" s="223">
        <f t="shared" si="116"/>
        <v>0</v>
      </c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  <c r="Z159" s="226"/>
      <c r="AA159" s="226"/>
      <c r="AB159" s="226"/>
      <c r="AC159" s="226"/>
      <c r="AD159" s="226"/>
      <c r="AE159" s="226"/>
      <c r="AF159" s="214"/>
      <c r="AG159" s="91"/>
      <c r="AH159" s="108"/>
      <c r="AI159" s="108"/>
      <c r="AJ159" s="89"/>
      <c r="AK159" s="89"/>
      <c r="AL159" s="99"/>
      <c r="AM159" s="99"/>
      <c r="AN159" s="89"/>
      <c r="AO159" s="89"/>
      <c r="AP159" s="89"/>
      <c r="AQ159" s="99"/>
      <c r="AR159" s="89"/>
      <c r="AS159" s="89"/>
      <c r="AT159" s="89"/>
      <c r="AU159" s="89"/>
      <c r="AV159" s="89"/>
      <c r="AW159" s="89"/>
      <c r="AX159" s="89"/>
    </row>
    <row r="160" spans="1:50" ht="12.75" customHeight="1">
      <c r="A160" s="90"/>
      <c r="B160" s="214"/>
      <c r="C160" s="311" t="str">
        <f>IF(C159&gt;0,(C159-'Cálculo de Dieta'!C159),"")</f>
        <v/>
      </c>
      <c r="D160" s="318"/>
      <c r="E160" s="310" t="s">
        <v>2829</v>
      </c>
      <c r="F160" s="311" t="str">
        <f>IF(F158&gt;0,(F158-'Cálculo de Dieta'!F158),"")</f>
        <v/>
      </c>
      <c r="G160" s="311" t="str">
        <f>IF(G158&gt;0,(G158-'Cálculo de Dieta'!G158),"")</f>
        <v/>
      </c>
      <c r="H160" s="311" t="str">
        <f>IF(H158&gt;0,(H158-'Cálculo de Dieta'!H158),"")</f>
        <v/>
      </c>
      <c r="I160" s="311" t="str">
        <f>IF(I158&gt;0,(I158-'Cálculo de Dieta'!I158),"")</f>
        <v/>
      </c>
      <c r="J160" s="311" t="str">
        <f>IF(J158&gt;0,(J158-'Cálculo de Dieta'!J158),"")</f>
        <v/>
      </c>
      <c r="K160" s="311" t="str">
        <f>IF(K158&gt;0,(K158-'Cálculo de Dieta'!K158),"")</f>
        <v/>
      </c>
      <c r="L160" s="311" t="str">
        <f>IF(L158&gt;0,(L158-'Cálculo de Dieta'!L158),"")</f>
        <v/>
      </c>
      <c r="M160" s="311" t="str">
        <f>IF(M158&gt;0,(M158-'Cálculo de Dieta'!M158),"")</f>
        <v/>
      </c>
      <c r="N160" s="311" t="str">
        <f>IF(N158&gt;0,(N158-'Cálculo de Dieta'!N158),"")</f>
        <v/>
      </c>
      <c r="O160" s="311" t="str">
        <f>IF(O158&gt;0,(O158-'Cálculo de Dieta'!O158),"")</f>
        <v/>
      </c>
      <c r="P160" s="311" t="str">
        <f>IF(P158&gt;0,(P158-'Cálculo de Dieta'!P158),"")</f>
        <v/>
      </c>
      <c r="Q160" s="311" t="str">
        <f>IF(Q158&gt;0,(Q158-'Cálculo de Dieta'!Q158),"")</f>
        <v/>
      </c>
      <c r="R160" s="311" t="str">
        <f>IF(R158&gt;0,(R158-'Cálculo de Dieta'!R158),"")</f>
        <v/>
      </c>
      <c r="S160" s="311" t="str">
        <f>IF(S158&gt;0,(S158-'Cálculo de Dieta'!S158),"")</f>
        <v/>
      </c>
      <c r="T160" s="311" t="str">
        <f>IF(T158&gt;0,(T158-'Cálculo de Dieta'!T158),"")</f>
        <v/>
      </c>
      <c r="U160" s="311" t="str">
        <f>IF(U158&gt;0,(U158-'Cálculo de Dieta'!U158),"")</f>
        <v/>
      </c>
      <c r="V160" s="311" t="str">
        <f>IF(V158&gt;0,(V158-'Cálculo de Dieta'!V158),"")</f>
        <v/>
      </c>
      <c r="W160" s="311" t="str">
        <f>IF(W158&gt;0,(W158-'Cálculo de Dieta'!W158),"")</f>
        <v/>
      </c>
      <c r="X160" s="311" t="str">
        <f>IF(X158&gt;0,(X158-'Cálculo de Dieta'!X158),"")</f>
        <v/>
      </c>
      <c r="Y160" s="311" t="str">
        <f>IF(Y158&gt;0,(Y158-'Cálculo de Dieta'!Y158),"")</f>
        <v/>
      </c>
      <c r="Z160" s="311" t="str">
        <f>IF(Z158&gt;0,(Z158-'Cálculo de Dieta'!Z158),"")</f>
        <v/>
      </c>
      <c r="AA160" s="311" t="str">
        <f>IF(AA158&gt;0,(AA158-'Cálculo de Dieta'!AA158),"")</f>
        <v/>
      </c>
      <c r="AB160" s="311" t="str">
        <f>IF(AB158&gt;0,(AB158-'Cálculo de Dieta'!AB158),"")</f>
        <v/>
      </c>
      <c r="AC160" s="311" t="str">
        <f>IF(AC158&gt;0,(AC158-'Cálculo de Dieta'!AC158),"")</f>
        <v/>
      </c>
      <c r="AD160" s="311" t="str">
        <f>IF(AD158&gt;0,(AD158-'Cálculo de Dieta'!AD158),"")</f>
        <v/>
      </c>
      <c r="AE160" s="311" t="str">
        <f>IF(AE158&gt;0,(AE158-'Cálculo de Dieta'!AE158),"")</f>
        <v/>
      </c>
      <c r="AF160" s="214"/>
      <c r="AG160" s="91"/>
      <c r="AH160" s="108"/>
      <c r="AI160" s="108"/>
      <c r="AJ160" s="89"/>
      <c r="AK160" s="89"/>
      <c r="AL160" s="99"/>
      <c r="AM160" s="99"/>
      <c r="AN160" s="89"/>
      <c r="AO160" s="89"/>
      <c r="AP160" s="89"/>
      <c r="AQ160" s="99"/>
      <c r="AR160" s="89"/>
      <c r="AS160" s="89"/>
      <c r="AT160" s="89"/>
      <c r="AU160" s="89"/>
      <c r="AV160" s="89"/>
      <c r="AW160" s="89"/>
      <c r="AX160" s="89"/>
    </row>
    <row r="161" spans="1:50" ht="12.75" customHeight="1">
      <c r="A161" s="81"/>
      <c r="B161" s="81"/>
      <c r="C161" s="372"/>
      <c r="D161" s="82"/>
      <c r="E161" s="87"/>
      <c r="F161" s="83"/>
      <c r="G161" s="84"/>
      <c r="H161" s="85"/>
      <c r="I161" s="86"/>
      <c r="J161" s="86"/>
      <c r="K161" s="86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81"/>
      <c r="AG161" s="88"/>
      <c r="AH161" s="108"/>
      <c r="AI161" s="108"/>
      <c r="AJ161" s="89"/>
      <c r="AK161" s="89"/>
      <c r="AL161" s="99"/>
      <c r="AM161" s="99"/>
      <c r="AN161" s="89"/>
      <c r="AO161" s="89"/>
      <c r="AP161" s="89"/>
      <c r="AQ161" s="99"/>
      <c r="AR161" s="89"/>
      <c r="AS161" s="89"/>
      <c r="AT161" s="89"/>
      <c r="AU161" s="89"/>
      <c r="AV161" s="89"/>
      <c r="AW161" s="89"/>
      <c r="AX161" s="89"/>
    </row>
    <row r="162" spans="1:50" ht="12.75" customHeight="1">
      <c r="A162" s="81"/>
      <c r="B162" s="200"/>
      <c r="C162" s="373"/>
      <c r="D162" s="340">
        <v>11</v>
      </c>
      <c r="E162" s="307"/>
      <c r="F162" s="303"/>
      <c r="G162" s="303"/>
      <c r="H162" s="303"/>
      <c r="I162" s="303"/>
      <c r="J162" s="303"/>
      <c r="K162" s="304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2" t="s">
        <v>2786</v>
      </c>
      <c r="W162" s="202" t="s">
        <v>2786</v>
      </c>
      <c r="X162" s="202" t="s">
        <v>2786</v>
      </c>
      <c r="Y162" s="202" t="s">
        <v>2786</v>
      </c>
      <c r="Z162" s="202" t="s">
        <v>2786</v>
      </c>
      <c r="AA162" s="202" t="s">
        <v>2786</v>
      </c>
      <c r="AB162" s="201"/>
      <c r="AC162" s="202" t="s">
        <v>2786</v>
      </c>
      <c r="AD162" s="202" t="s">
        <v>2786</v>
      </c>
      <c r="AE162" s="202" t="s">
        <v>2786</v>
      </c>
      <c r="AF162" s="200"/>
      <c r="AG162" s="81"/>
      <c r="AH162" s="108"/>
      <c r="AI162" s="108"/>
      <c r="AJ162" s="89"/>
      <c r="AK162" s="89"/>
      <c r="AL162" s="99"/>
      <c r="AM162" s="99"/>
      <c r="AN162" s="89"/>
      <c r="AO162" s="89"/>
      <c r="AP162" s="89"/>
      <c r="AQ162" s="99"/>
      <c r="AR162" s="89"/>
      <c r="AS162" s="89"/>
      <c r="AT162" s="89"/>
      <c r="AU162" s="89"/>
      <c r="AV162" s="89"/>
      <c r="AW162" s="89"/>
      <c r="AX162" s="89"/>
    </row>
    <row r="163" spans="1:50" ht="12.75" customHeight="1">
      <c r="A163" s="81"/>
      <c r="B163" s="203"/>
      <c r="C163" s="374" t="s">
        <v>5</v>
      </c>
      <c r="D163" s="204" t="s">
        <v>6</v>
      </c>
      <c r="E163" s="205" t="s">
        <v>7</v>
      </c>
      <c r="F163" s="206" t="s">
        <v>8</v>
      </c>
      <c r="G163" s="207" t="s">
        <v>9</v>
      </c>
      <c r="H163" s="208" t="s">
        <v>10</v>
      </c>
      <c r="I163" s="209" t="s">
        <v>11</v>
      </c>
      <c r="J163" s="210" t="s">
        <v>13</v>
      </c>
      <c r="K163" s="211" t="s">
        <v>12</v>
      </c>
      <c r="L163" s="212" t="s">
        <v>767</v>
      </c>
      <c r="M163" s="202" t="s">
        <v>792</v>
      </c>
      <c r="N163" s="202" t="s">
        <v>791</v>
      </c>
      <c r="O163" s="202" t="s">
        <v>2777</v>
      </c>
      <c r="P163" s="202" t="s">
        <v>2778</v>
      </c>
      <c r="Q163" s="202" t="s">
        <v>793</v>
      </c>
      <c r="R163" s="202" t="s">
        <v>794</v>
      </c>
      <c r="S163" s="202" t="s">
        <v>799</v>
      </c>
      <c r="T163" s="202" t="s">
        <v>2782</v>
      </c>
      <c r="U163" s="202" t="s">
        <v>795</v>
      </c>
      <c r="V163" s="202" t="s">
        <v>2783</v>
      </c>
      <c r="W163" s="202" t="s">
        <v>2779</v>
      </c>
      <c r="X163" s="202" t="s">
        <v>2780</v>
      </c>
      <c r="Y163" s="202" t="s">
        <v>796</v>
      </c>
      <c r="Z163" s="202" t="s">
        <v>797</v>
      </c>
      <c r="AA163" s="202" t="s">
        <v>798</v>
      </c>
      <c r="AB163" s="202" t="s">
        <v>2776</v>
      </c>
      <c r="AC163" s="202" t="s">
        <v>2784</v>
      </c>
      <c r="AD163" s="202" t="s">
        <v>2785</v>
      </c>
      <c r="AE163" s="202" t="s">
        <v>2781</v>
      </c>
      <c r="AF163" s="213"/>
      <c r="AG163" s="183"/>
      <c r="AH163" s="108"/>
      <c r="AI163" s="108"/>
      <c r="AJ163" s="89"/>
      <c r="AK163" s="89"/>
      <c r="AL163" s="99"/>
      <c r="AM163" s="99"/>
      <c r="AN163" s="89"/>
      <c r="AO163" s="89"/>
      <c r="AP163" s="89"/>
      <c r="AQ163" s="99"/>
      <c r="AR163" s="89"/>
      <c r="AS163" s="89"/>
      <c r="AT163" s="89"/>
      <c r="AU163" s="89"/>
      <c r="AV163" s="89"/>
      <c r="AW163" s="89"/>
      <c r="AX163" s="89"/>
    </row>
    <row r="164" spans="1:50" ht="12.75" customHeight="1">
      <c r="A164" s="89"/>
      <c r="B164" s="214"/>
      <c r="C164" s="232"/>
      <c r="D164" s="235"/>
      <c r="E164" s="231" t="str">
        <f t="shared" ref="E164:E173" si="117">IF(C164="","",VLOOKUP(C164,Nutr,2,0))</f>
        <v/>
      </c>
      <c r="F164" s="238" t="str">
        <f t="shared" ref="F164:F173" si="118">IF(C164="","",VLOOKUP(C164,Nutr,3,0)*D164)</f>
        <v/>
      </c>
      <c r="G164" s="233" t="str">
        <f t="shared" ref="G164:G173" si="119">IF(C164="","",VLOOKUP(C164,Nutr,4,0)*D164)</f>
        <v/>
      </c>
      <c r="H164" s="238" t="str">
        <f t="shared" ref="H164:H173" si="120">IF(C164="","",VLOOKUP(C164,Nutr,5,0)*D164)</f>
        <v/>
      </c>
      <c r="I164" s="233" t="str">
        <f t="shared" ref="I164:I173" si="121">IF(C164="","",VLOOKUP(C164,Nutr,6,0)*D164)</f>
        <v/>
      </c>
      <c r="J164" s="238" t="str">
        <f t="shared" ref="J164:J173" si="122">IF(C164="","",VLOOKUP(C164,Nutr,7,0)*D164)</f>
        <v/>
      </c>
      <c r="K164" s="233" t="str">
        <f t="shared" ref="K164:K173" si="123">IF(C164="","",VLOOKUP(C164,Nutr,8,0)*D164)</f>
        <v/>
      </c>
      <c r="L164" s="237" t="str">
        <f>IF(C164="","",VLOOKUP(C164,Nutr,9,0)*D164)</f>
        <v/>
      </c>
      <c r="M164" s="234" t="str">
        <f>IF(C164="","",VLOOKUP(C164,'Tabela Nutricional'!A:AD,10,0)*D164)</f>
        <v/>
      </c>
      <c r="N164" s="237" t="str">
        <f>IF(C164="","",VLOOKUP(C164,'Tabela Nutricional'!A:AD,11,0)*D164)</f>
        <v/>
      </c>
      <c r="O164" s="234" t="str">
        <f>IF(C164="","",VLOOKUP(C164,'Tabela Nutricional'!A:AD,12,0)*D164)</f>
        <v/>
      </c>
      <c r="P164" s="237" t="str">
        <f>IF(C164="","",VLOOKUP(C164,'Tabela Nutricional'!A:AD,13,0)*D164)</f>
        <v/>
      </c>
      <c r="Q164" s="234" t="str">
        <f>IF(C164="","",VLOOKUP(C164,'Tabela Nutricional'!A:AD,14,0)*D164)</f>
        <v/>
      </c>
      <c r="R164" s="237" t="str">
        <f>IF(C164="","",VLOOKUP(C164,'Tabela Nutricional'!A:AD,15,0)*D164)</f>
        <v/>
      </c>
      <c r="S164" s="234" t="str">
        <f>IF(C164="","",VLOOKUP(C164,'Tabela Nutricional'!A:AD,16,0)*D164)</f>
        <v/>
      </c>
      <c r="T164" s="237" t="str">
        <f>IF(C164="","",VLOOKUP(C164,'Tabela Nutricional'!A:AD,17,0)*D164)</f>
        <v/>
      </c>
      <c r="U164" s="234" t="str">
        <f>IF(C164="","",VLOOKUP(C164,'Tabela Nutricional'!A:AD,18,0)*D164)</f>
        <v/>
      </c>
      <c r="V164" s="237" t="str">
        <f>IF(C164="","",VLOOKUP(C164,'Tabela Nutricional'!A:AD,21,0)*D164)</f>
        <v/>
      </c>
      <c r="W164" s="234" t="str">
        <f>IF(C164="","",VLOOKUP(C164,'Tabela Nutricional'!A:AD,22,0)*D164)</f>
        <v/>
      </c>
      <c r="X164" s="237" t="str">
        <f>IF(C164="","",VLOOKUP(C164,'Tabela Nutricional'!A:AD,23,0)*D164)</f>
        <v/>
      </c>
      <c r="Y164" s="234" t="str">
        <f>IF(C164="","",VLOOKUP(C164,'Tabela Nutricional'!A:AD,24,0)*D164)</f>
        <v/>
      </c>
      <c r="Z164" s="237" t="str">
        <f>IF(C164="","",VLOOKUP(C164,'Tabela Nutricional'!A:AD,25,0)*D164)</f>
        <v/>
      </c>
      <c r="AA164" s="234" t="str">
        <f>IF(C164="","",VLOOKUP(C164,'Tabela Nutricional'!A:AD,26,0)*D164)</f>
        <v/>
      </c>
      <c r="AB164" s="237" t="str">
        <f>IF(C164="","",VLOOKUP(C164,'Tabela Nutricional'!A:AD,27,0)*D164)</f>
        <v/>
      </c>
      <c r="AC164" s="234" t="str">
        <f>IF(C164="","",VLOOKUP(C164,'Tabela Nutricional'!A:AD,28,0)*D164)</f>
        <v/>
      </c>
      <c r="AD164" s="237" t="str">
        <f>IF(C164="","",VLOOKUP(C164,'Tabela Nutricional'!A:AD,29,0)*D164)</f>
        <v/>
      </c>
      <c r="AE164" s="234" t="str">
        <f>IF(C164="","",VLOOKUP(C164,'Tabela Nutricional'!A:AD,30,0)*D164)</f>
        <v/>
      </c>
      <c r="AF164" s="214"/>
      <c r="AG164" s="90"/>
      <c r="AH164" s="108"/>
      <c r="AI164" s="108"/>
      <c r="AJ164" s="89"/>
      <c r="AK164" s="89"/>
      <c r="AL164" s="99"/>
      <c r="AM164" s="99"/>
      <c r="AN164" s="89"/>
      <c r="AO164" s="89"/>
      <c r="AP164" s="89"/>
      <c r="AQ164" s="99"/>
      <c r="AR164" s="89"/>
      <c r="AS164" s="89"/>
      <c r="AT164" s="89"/>
      <c r="AU164" s="89"/>
      <c r="AV164" s="89"/>
      <c r="AW164" s="89"/>
      <c r="AX164" s="89"/>
    </row>
    <row r="165" spans="1:50" ht="12.75" customHeight="1">
      <c r="A165" s="89"/>
      <c r="B165" s="214"/>
      <c r="C165" s="232"/>
      <c r="D165" s="235"/>
      <c r="E165" s="231" t="str">
        <f t="shared" si="117"/>
        <v/>
      </c>
      <c r="F165" s="238" t="str">
        <f t="shared" si="118"/>
        <v/>
      </c>
      <c r="G165" s="233" t="str">
        <f t="shared" si="119"/>
        <v/>
      </c>
      <c r="H165" s="238" t="str">
        <f t="shared" si="120"/>
        <v/>
      </c>
      <c r="I165" s="233" t="str">
        <f t="shared" si="121"/>
        <v/>
      </c>
      <c r="J165" s="238" t="str">
        <f t="shared" si="122"/>
        <v/>
      </c>
      <c r="K165" s="233" t="str">
        <f t="shared" si="123"/>
        <v/>
      </c>
      <c r="L165" s="237" t="str">
        <f t="shared" ref="L165:L173" si="124">IF(C165="","",VLOOKUP(C165,Nutr,9,0)*D165)</f>
        <v/>
      </c>
      <c r="M165" s="234" t="str">
        <f>IF(C165="","",VLOOKUP(C165,'Tabela Nutricional'!A:AD,10,0)*D165)</f>
        <v/>
      </c>
      <c r="N165" s="237" t="str">
        <f>IF(C165="","",VLOOKUP(C165,'Tabela Nutricional'!A:AD,11,0)*D165)</f>
        <v/>
      </c>
      <c r="O165" s="234" t="str">
        <f>IF(C165="","",VLOOKUP(C165,'Tabela Nutricional'!A:AD,12,0)*D165)</f>
        <v/>
      </c>
      <c r="P165" s="237" t="str">
        <f>IF(C165="","",VLOOKUP(C165,'Tabela Nutricional'!A:AD,13,0)*D165)</f>
        <v/>
      </c>
      <c r="Q165" s="234" t="str">
        <f>IF(C165="","",VLOOKUP(C165,'Tabela Nutricional'!A:AD,14,0)*D165)</f>
        <v/>
      </c>
      <c r="R165" s="237" t="str">
        <f>IF(C165="","",VLOOKUP(C165,'Tabela Nutricional'!A:AD,15,0)*D165)</f>
        <v/>
      </c>
      <c r="S165" s="234" t="str">
        <f>IF(C165="","",VLOOKUP(C165,'Tabela Nutricional'!A:AD,16,0)*D165)</f>
        <v/>
      </c>
      <c r="T165" s="237" t="str">
        <f>IF(C165="","",VLOOKUP(C165,'Tabela Nutricional'!A:AD,17,0)*D165)</f>
        <v/>
      </c>
      <c r="U165" s="234" t="str">
        <f>IF(C165="","",VLOOKUP(C165,'Tabela Nutricional'!A:AD,18,0)*D165)</f>
        <v/>
      </c>
      <c r="V165" s="237" t="str">
        <f>IF(C165="","",VLOOKUP(C165,'Tabela Nutricional'!A:AD,21,0)*D165)</f>
        <v/>
      </c>
      <c r="W165" s="234" t="str">
        <f>IF(C165="","",VLOOKUP(C165,'Tabela Nutricional'!A:AD,22,0)*D165)</f>
        <v/>
      </c>
      <c r="X165" s="237" t="str">
        <f>IF(C165="","",VLOOKUP(C165,'Tabela Nutricional'!A:AD,23,0)*D165)</f>
        <v/>
      </c>
      <c r="Y165" s="234" t="str">
        <f>IF(C165="","",VLOOKUP(C165,'Tabela Nutricional'!A:AD,24,0)*D165)</f>
        <v/>
      </c>
      <c r="Z165" s="237" t="str">
        <f>IF(C165="","",VLOOKUP(C165,'Tabela Nutricional'!A:AD,25,0)*D165)</f>
        <v/>
      </c>
      <c r="AA165" s="234" t="str">
        <f>IF(C165="","",VLOOKUP(C165,'Tabela Nutricional'!A:AD,26,0)*D165)</f>
        <v/>
      </c>
      <c r="AB165" s="237" t="str">
        <f>IF(C165="","",VLOOKUP(C165,'Tabela Nutricional'!A:AD,27,0)*D165)</f>
        <v/>
      </c>
      <c r="AC165" s="234" t="str">
        <f>IF(C165="","",VLOOKUP(C165,'Tabela Nutricional'!A:AD,28,0)*D165)</f>
        <v/>
      </c>
      <c r="AD165" s="237" t="str">
        <f>IF(C165="","",VLOOKUP(C165,'Tabela Nutricional'!A:AD,29,0)*D165)</f>
        <v/>
      </c>
      <c r="AE165" s="234" t="str">
        <f>IF(C165="","",VLOOKUP(C165,'Tabela Nutricional'!A:AD,30,0)*D165)</f>
        <v/>
      </c>
      <c r="AF165" s="214"/>
      <c r="AG165" s="90"/>
      <c r="AH165" s="108"/>
      <c r="AI165" s="108"/>
      <c r="AJ165" s="89"/>
      <c r="AK165" s="89"/>
      <c r="AL165" s="99"/>
      <c r="AM165" s="99"/>
      <c r="AN165" s="89"/>
      <c r="AO165" s="89"/>
      <c r="AP165" s="89"/>
      <c r="AQ165" s="99"/>
      <c r="AR165" s="89"/>
      <c r="AS165" s="89"/>
      <c r="AT165" s="89"/>
      <c r="AU165" s="89"/>
      <c r="AV165" s="89"/>
      <c r="AW165" s="89"/>
      <c r="AX165" s="89"/>
    </row>
    <row r="166" spans="1:50" ht="12.75" customHeight="1">
      <c r="A166" s="89"/>
      <c r="B166" s="214"/>
      <c r="C166" s="232"/>
      <c r="D166" s="235"/>
      <c r="E166" s="231" t="str">
        <f t="shared" si="117"/>
        <v/>
      </c>
      <c r="F166" s="238" t="str">
        <f t="shared" si="118"/>
        <v/>
      </c>
      <c r="G166" s="233" t="str">
        <f t="shared" si="119"/>
        <v/>
      </c>
      <c r="H166" s="238" t="str">
        <f t="shared" si="120"/>
        <v/>
      </c>
      <c r="I166" s="233" t="str">
        <f t="shared" si="121"/>
        <v/>
      </c>
      <c r="J166" s="238" t="str">
        <f t="shared" si="122"/>
        <v/>
      </c>
      <c r="K166" s="233" t="str">
        <f t="shared" si="123"/>
        <v/>
      </c>
      <c r="L166" s="237" t="str">
        <f t="shared" si="124"/>
        <v/>
      </c>
      <c r="M166" s="234" t="str">
        <f>IF(C166="","",VLOOKUP(C166,'Tabela Nutricional'!A:AD,10,0)*D166)</f>
        <v/>
      </c>
      <c r="N166" s="237" t="str">
        <f>IF(C166="","",VLOOKUP(C166,'Tabela Nutricional'!A:AD,11,0)*D166)</f>
        <v/>
      </c>
      <c r="O166" s="234" t="str">
        <f>IF(C166="","",VLOOKUP(C166,'Tabela Nutricional'!A:AD,12,0)*D166)</f>
        <v/>
      </c>
      <c r="P166" s="237" t="str">
        <f>IF(C166="","",VLOOKUP(C166,'Tabela Nutricional'!A:AD,13,0)*D166)</f>
        <v/>
      </c>
      <c r="Q166" s="234" t="str">
        <f>IF(C166="","",VLOOKUP(C166,'Tabela Nutricional'!A:AD,14,0)*D166)</f>
        <v/>
      </c>
      <c r="R166" s="237" t="str">
        <f>IF(C166="","",VLOOKUP(C166,'Tabela Nutricional'!A:AD,15,0)*D166)</f>
        <v/>
      </c>
      <c r="S166" s="234" t="str">
        <f>IF(C166="","",VLOOKUP(C166,'Tabela Nutricional'!A:AD,16,0)*D166)</f>
        <v/>
      </c>
      <c r="T166" s="237" t="str">
        <f>IF(C166="","",VLOOKUP(C166,'Tabela Nutricional'!A:AD,17,0)*D166)</f>
        <v/>
      </c>
      <c r="U166" s="234" t="str">
        <f>IF(C166="","",VLOOKUP(C166,'Tabela Nutricional'!A:AD,18,0)*D166)</f>
        <v/>
      </c>
      <c r="V166" s="237" t="str">
        <f>IF(C166="","",VLOOKUP(C166,'Tabela Nutricional'!A:AD,21,0)*D166)</f>
        <v/>
      </c>
      <c r="W166" s="234" t="str">
        <f>IF(C166="","",VLOOKUP(C166,'Tabela Nutricional'!A:AD,22,0)*D166)</f>
        <v/>
      </c>
      <c r="X166" s="237" t="str">
        <f>IF(C166="","",VLOOKUP(C166,'Tabela Nutricional'!A:AD,23,0)*D166)</f>
        <v/>
      </c>
      <c r="Y166" s="234" t="str">
        <f>IF(C166="","",VLOOKUP(C166,'Tabela Nutricional'!A:AD,24,0)*D166)</f>
        <v/>
      </c>
      <c r="Z166" s="237" t="str">
        <f>IF(C166="","",VLOOKUP(C166,'Tabela Nutricional'!A:AD,25,0)*D166)</f>
        <v/>
      </c>
      <c r="AA166" s="234" t="str">
        <f>IF(C166="","",VLOOKUP(C166,'Tabela Nutricional'!A:AD,26,0)*D166)</f>
        <v/>
      </c>
      <c r="AB166" s="237" t="str">
        <f>IF(C166="","",VLOOKUP(C166,'Tabela Nutricional'!A:AD,27,0)*D166)</f>
        <v/>
      </c>
      <c r="AC166" s="234" t="str">
        <f>IF(C166="","",VLOOKUP(C166,'Tabela Nutricional'!A:AD,28,0)*D166)</f>
        <v/>
      </c>
      <c r="AD166" s="237" t="str">
        <f>IF(C166="","",VLOOKUP(C166,'Tabela Nutricional'!A:AD,29,0)*D166)</f>
        <v/>
      </c>
      <c r="AE166" s="234" t="str">
        <f>IF(C166="","",VLOOKUP(C166,'Tabela Nutricional'!A:AD,30,0)*D166)</f>
        <v/>
      </c>
      <c r="AF166" s="214"/>
      <c r="AG166" s="94"/>
      <c r="AH166" s="108"/>
      <c r="AI166" s="108"/>
      <c r="AJ166" s="89"/>
      <c r="AK166" s="89"/>
      <c r="AL166" s="99"/>
      <c r="AM166" s="99"/>
      <c r="AN166" s="89"/>
      <c r="AO166" s="89"/>
      <c r="AP166" s="89"/>
      <c r="AQ166" s="99"/>
      <c r="AR166" s="89"/>
      <c r="AS166" s="89"/>
      <c r="AT166" s="89"/>
      <c r="AU166" s="89"/>
      <c r="AV166" s="89"/>
      <c r="AW166" s="89"/>
      <c r="AX166" s="89"/>
    </row>
    <row r="167" spans="1:50" ht="12.75" customHeight="1">
      <c r="A167" s="89"/>
      <c r="B167" s="215"/>
      <c r="C167" s="356"/>
      <c r="D167" s="236"/>
      <c r="E167" s="231" t="str">
        <f t="shared" si="117"/>
        <v/>
      </c>
      <c r="F167" s="238" t="str">
        <f t="shared" si="118"/>
        <v/>
      </c>
      <c r="G167" s="233" t="str">
        <f t="shared" si="119"/>
        <v/>
      </c>
      <c r="H167" s="238" t="str">
        <f t="shared" si="120"/>
        <v/>
      </c>
      <c r="I167" s="233" t="str">
        <f t="shared" si="121"/>
        <v/>
      </c>
      <c r="J167" s="238" t="str">
        <f t="shared" si="122"/>
        <v/>
      </c>
      <c r="K167" s="233" t="str">
        <f t="shared" si="123"/>
        <v/>
      </c>
      <c r="L167" s="237" t="str">
        <f t="shared" si="124"/>
        <v/>
      </c>
      <c r="M167" s="234" t="str">
        <f>IF(C167="","",VLOOKUP(C167,'Tabela Nutricional'!A:AD,10,0)*D167)</f>
        <v/>
      </c>
      <c r="N167" s="237" t="str">
        <f>IF(C167="","",VLOOKUP(C167,'Tabela Nutricional'!A:AD,11,0)*D167)</f>
        <v/>
      </c>
      <c r="O167" s="234" t="str">
        <f>IF(C167="","",VLOOKUP(C167,'Tabela Nutricional'!A:AD,12,0)*D167)</f>
        <v/>
      </c>
      <c r="P167" s="237" t="str">
        <f>IF(C167="","",VLOOKUP(C167,'Tabela Nutricional'!A:AD,13,0)*D167)</f>
        <v/>
      </c>
      <c r="Q167" s="234" t="str">
        <f>IF(C167="","",VLOOKUP(C167,'Tabela Nutricional'!A:AD,14,0)*D167)</f>
        <v/>
      </c>
      <c r="R167" s="237" t="str">
        <f>IF(C167="","",VLOOKUP(C167,'Tabela Nutricional'!A:AD,15,0)*D167)</f>
        <v/>
      </c>
      <c r="S167" s="234" t="str">
        <f>IF(C167="","",VLOOKUP(C167,'Tabela Nutricional'!A:AD,16,0)*D167)</f>
        <v/>
      </c>
      <c r="T167" s="237" t="str">
        <f>IF(C167="","",VLOOKUP(C167,'Tabela Nutricional'!A:AD,17,0)*D167)</f>
        <v/>
      </c>
      <c r="U167" s="234" t="str">
        <f>IF(C167="","",VLOOKUP(C167,'Tabela Nutricional'!A:AD,18,0)*D167)</f>
        <v/>
      </c>
      <c r="V167" s="237" t="str">
        <f>IF(C167="","",VLOOKUP(C167,'Tabela Nutricional'!A:AD,21,0)*D167)</f>
        <v/>
      </c>
      <c r="W167" s="234" t="str">
        <f>IF(C167="","",VLOOKUP(C167,'Tabela Nutricional'!A:AD,22,0)*D167)</f>
        <v/>
      </c>
      <c r="X167" s="237" t="str">
        <f>IF(C167="","",VLOOKUP(C167,'Tabela Nutricional'!A:AD,23,0)*D167)</f>
        <v/>
      </c>
      <c r="Y167" s="234" t="str">
        <f>IF(C167="","",VLOOKUP(C167,'Tabela Nutricional'!A:AD,24,0)*D167)</f>
        <v/>
      </c>
      <c r="Z167" s="237" t="str">
        <f>IF(C167="","",VLOOKUP(C167,'Tabela Nutricional'!A:AD,25,0)*D167)</f>
        <v/>
      </c>
      <c r="AA167" s="234" t="str">
        <f>IF(C167="","",VLOOKUP(C167,'Tabela Nutricional'!A:AD,26,0)*D167)</f>
        <v/>
      </c>
      <c r="AB167" s="237" t="str">
        <f>IF(C167="","",VLOOKUP(C167,'Tabela Nutricional'!A:AD,27,0)*D167)</f>
        <v/>
      </c>
      <c r="AC167" s="234" t="str">
        <f>IF(C167="","",VLOOKUP(C167,'Tabela Nutricional'!A:AD,28,0)*D167)</f>
        <v/>
      </c>
      <c r="AD167" s="237" t="str">
        <f>IF(C167="","",VLOOKUP(C167,'Tabela Nutricional'!A:AD,29,0)*D167)</f>
        <v/>
      </c>
      <c r="AE167" s="234" t="str">
        <f>IF(C167="","",VLOOKUP(C167,'Tabela Nutricional'!A:AD,30,0)*D167)</f>
        <v/>
      </c>
      <c r="AF167" s="215"/>
      <c r="AG167" s="94"/>
      <c r="AH167" s="108"/>
      <c r="AI167" s="108"/>
      <c r="AJ167" s="89"/>
      <c r="AK167" s="89"/>
      <c r="AL167" s="99"/>
      <c r="AM167" s="99"/>
      <c r="AN167" s="89"/>
      <c r="AO167" s="89"/>
      <c r="AP167" s="89"/>
      <c r="AQ167" s="99"/>
      <c r="AR167" s="89"/>
      <c r="AS167" s="89"/>
      <c r="AT167" s="89"/>
      <c r="AU167" s="89"/>
      <c r="AV167" s="89"/>
      <c r="AW167" s="89"/>
      <c r="AX167" s="89"/>
    </row>
    <row r="168" spans="1:50" ht="12.75" customHeight="1">
      <c r="A168" s="89"/>
      <c r="B168" s="215"/>
      <c r="C168" s="356"/>
      <c r="D168" s="236"/>
      <c r="E168" s="231" t="str">
        <f t="shared" si="117"/>
        <v/>
      </c>
      <c r="F168" s="238" t="str">
        <f t="shared" si="118"/>
        <v/>
      </c>
      <c r="G168" s="233" t="str">
        <f t="shared" si="119"/>
        <v/>
      </c>
      <c r="H168" s="238" t="str">
        <f t="shared" si="120"/>
        <v/>
      </c>
      <c r="I168" s="233" t="str">
        <f t="shared" si="121"/>
        <v/>
      </c>
      <c r="J168" s="238" t="str">
        <f t="shared" si="122"/>
        <v/>
      </c>
      <c r="K168" s="233" t="str">
        <f t="shared" si="123"/>
        <v/>
      </c>
      <c r="L168" s="237" t="str">
        <f t="shared" si="124"/>
        <v/>
      </c>
      <c r="M168" s="234" t="str">
        <f>IF(C168="","",VLOOKUP(C168,'Tabela Nutricional'!A:AD,10,0)*D168)</f>
        <v/>
      </c>
      <c r="N168" s="237" t="str">
        <f>IF(C168="","",VLOOKUP(C168,'Tabela Nutricional'!A:AD,11,0)*D168)</f>
        <v/>
      </c>
      <c r="O168" s="234" t="str">
        <f>IF(C168="","",VLOOKUP(C168,'Tabela Nutricional'!A:AD,12,0)*D168)</f>
        <v/>
      </c>
      <c r="P168" s="237" t="str">
        <f>IF(C168="","",VLOOKUP(C168,'Tabela Nutricional'!A:AD,13,0)*D168)</f>
        <v/>
      </c>
      <c r="Q168" s="234" t="str">
        <f>IF(C168="","",VLOOKUP(C168,'Tabela Nutricional'!A:AD,14,0)*D168)</f>
        <v/>
      </c>
      <c r="R168" s="237" t="str">
        <f>IF(C168="","",VLOOKUP(C168,'Tabela Nutricional'!A:AD,15,0)*D168)</f>
        <v/>
      </c>
      <c r="S168" s="234" t="str">
        <f>IF(C168="","",VLOOKUP(C168,'Tabela Nutricional'!A:AD,16,0)*D168)</f>
        <v/>
      </c>
      <c r="T168" s="237" t="str">
        <f>IF(C168="","",VLOOKUP(C168,'Tabela Nutricional'!A:AD,17,0)*D168)</f>
        <v/>
      </c>
      <c r="U168" s="234" t="str">
        <f>IF(C168="","",VLOOKUP(C168,'Tabela Nutricional'!A:AD,18,0)*D168)</f>
        <v/>
      </c>
      <c r="V168" s="237" t="str">
        <f>IF(C168="","",VLOOKUP(C168,'Tabela Nutricional'!A:AD,21,0)*D168)</f>
        <v/>
      </c>
      <c r="W168" s="234" t="str">
        <f>IF(C168="","",VLOOKUP(C168,'Tabela Nutricional'!A:AD,22,0)*D168)</f>
        <v/>
      </c>
      <c r="X168" s="237" t="str">
        <f>IF(C168="","",VLOOKUP(C168,'Tabela Nutricional'!A:AD,23,0)*D168)</f>
        <v/>
      </c>
      <c r="Y168" s="234" t="str">
        <f>IF(C168="","",VLOOKUP(C168,'Tabela Nutricional'!A:AD,24,0)*D168)</f>
        <v/>
      </c>
      <c r="Z168" s="237" t="str">
        <f>IF(C168="","",VLOOKUP(C168,'Tabela Nutricional'!A:AD,25,0)*D168)</f>
        <v/>
      </c>
      <c r="AA168" s="234" t="str">
        <f>IF(C168="","",VLOOKUP(C168,'Tabela Nutricional'!A:AD,26,0)*D168)</f>
        <v/>
      </c>
      <c r="AB168" s="237" t="str">
        <f>IF(C168="","",VLOOKUP(C168,'Tabela Nutricional'!A:AD,27,0)*D168)</f>
        <v/>
      </c>
      <c r="AC168" s="234" t="str">
        <f>IF(C168="","",VLOOKUP(C168,'Tabela Nutricional'!A:AD,28,0)*D168)</f>
        <v/>
      </c>
      <c r="AD168" s="237" t="str">
        <f>IF(C168="","",VLOOKUP(C168,'Tabela Nutricional'!A:AD,29,0)*D168)</f>
        <v/>
      </c>
      <c r="AE168" s="234" t="str">
        <f>IF(C168="","",VLOOKUP(C168,'Tabela Nutricional'!A:AD,30,0)*D168)</f>
        <v/>
      </c>
      <c r="AF168" s="215"/>
      <c r="AG168" s="94"/>
      <c r="AH168" s="108"/>
      <c r="AI168" s="108"/>
      <c r="AJ168" s="89"/>
      <c r="AK168" s="89"/>
      <c r="AL168" s="99"/>
      <c r="AM168" s="99"/>
      <c r="AN168" s="89"/>
      <c r="AO168" s="89"/>
      <c r="AP168" s="89"/>
      <c r="AQ168" s="99"/>
      <c r="AR168" s="89"/>
      <c r="AS168" s="89"/>
      <c r="AT168" s="89"/>
      <c r="AU168" s="89"/>
      <c r="AV168" s="89"/>
      <c r="AW168" s="89"/>
      <c r="AX168" s="89"/>
    </row>
    <row r="169" spans="1:50" ht="12.75" customHeight="1">
      <c r="A169" s="89"/>
      <c r="B169" s="215"/>
      <c r="C169" s="356"/>
      <c r="D169" s="236"/>
      <c r="E169" s="231" t="str">
        <f t="shared" si="117"/>
        <v/>
      </c>
      <c r="F169" s="238" t="str">
        <f t="shared" si="118"/>
        <v/>
      </c>
      <c r="G169" s="233" t="str">
        <f t="shared" si="119"/>
        <v/>
      </c>
      <c r="H169" s="238" t="str">
        <f t="shared" si="120"/>
        <v/>
      </c>
      <c r="I169" s="233" t="str">
        <f t="shared" si="121"/>
        <v/>
      </c>
      <c r="J169" s="238" t="str">
        <f t="shared" si="122"/>
        <v/>
      </c>
      <c r="K169" s="233" t="str">
        <f t="shared" si="123"/>
        <v/>
      </c>
      <c r="L169" s="237" t="str">
        <f t="shared" si="124"/>
        <v/>
      </c>
      <c r="M169" s="234" t="str">
        <f>IF(C169="","",VLOOKUP(C169,'Tabela Nutricional'!A:AD,10,0)*D169)</f>
        <v/>
      </c>
      <c r="N169" s="237" t="str">
        <f>IF(C169="","",VLOOKUP(C169,'Tabela Nutricional'!A:AD,11,0)*D169)</f>
        <v/>
      </c>
      <c r="O169" s="234" t="str">
        <f>IF(C169="","",VLOOKUP(C169,'Tabela Nutricional'!A:AD,12,0)*D169)</f>
        <v/>
      </c>
      <c r="P169" s="237" t="str">
        <f>IF(C169="","",VLOOKUP(C169,'Tabela Nutricional'!A:AD,13,0)*D169)</f>
        <v/>
      </c>
      <c r="Q169" s="234" t="str">
        <f>IF(C169="","",VLOOKUP(C169,'Tabela Nutricional'!A:AD,14,0)*D169)</f>
        <v/>
      </c>
      <c r="R169" s="237" t="str">
        <f>IF(C169="","",VLOOKUP(C169,'Tabela Nutricional'!A:AD,15,0)*D169)</f>
        <v/>
      </c>
      <c r="S169" s="234" t="str">
        <f>IF(C169="","",VLOOKUP(C169,'Tabela Nutricional'!A:AD,16,0)*D169)</f>
        <v/>
      </c>
      <c r="T169" s="237" t="str">
        <f>IF(C169="","",VLOOKUP(C169,'Tabela Nutricional'!A:AD,17,0)*D169)</f>
        <v/>
      </c>
      <c r="U169" s="234" t="str">
        <f>IF(C169="","",VLOOKUP(C169,'Tabela Nutricional'!A:AD,18,0)*D169)</f>
        <v/>
      </c>
      <c r="V169" s="237" t="str">
        <f>IF(C169="","",VLOOKUP(C169,'Tabela Nutricional'!A:AD,21,0)*D169)</f>
        <v/>
      </c>
      <c r="W169" s="234" t="str">
        <f>IF(C169="","",VLOOKUP(C169,'Tabela Nutricional'!A:AD,22,0)*D169)</f>
        <v/>
      </c>
      <c r="X169" s="237" t="str">
        <f>IF(C169="","",VLOOKUP(C169,'Tabela Nutricional'!A:AD,23,0)*D169)</f>
        <v/>
      </c>
      <c r="Y169" s="234" t="str">
        <f>IF(C169="","",VLOOKUP(C169,'Tabela Nutricional'!A:AD,24,0)*D169)</f>
        <v/>
      </c>
      <c r="Z169" s="237" t="str">
        <f>IF(C169="","",VLOOKUP(C169,'Tabela Nutricional'!A:AD,25,0)*D169)</f>
        <v/>
      </c>
      <c r="AA169" s="234" t="str">
        <f>IF(C169="","",VLOOKUP(C169,'Tabela Nutricional'!A:AD,26,0)*D169)</f>
        <v/>
      </c>
      <c r="AB169" s="237" t="str">
        <f>IF(C169="","",VLOOKUP(C169,'Tabela Nutricional'!A:AD,27,0)*D169)</f>
        <v/>
      </c>
      <c r="AC169" s="234" t="str">
        <f>IF(C169="","",VLOOKUP(C169,'Tabela Nutricional'!A:AD,28,0)*D169)</f>
        <v/>
      </c>
      <c r="AD169" s="237" t="str">
        <f>IF(C169="","",VLOOKUP(C169,'Tabela Nutricional'!A:AD,29,0)*D169)</f>
        <v/>
      </c>
      <c r="AE169" s="234" t="str">
        <f>IF(C169="","",VLOOKUP(C169,'Tabela Nutricional'!A:AD,30,0)*D169)</f>
        <v/>
      </c>
      <c r="AF169" s="215"/>
      <c r="AG169" s="94"/>
      <c r="AH169" s="108"/>
      <c r="AI169" s="108"/>
      <c r="AJ169" s="89"/>
      <c r="AK169" s="89"/>
      <c r="AL169" s="99"/>
      <c r="AM169" s="99"/>
      <c r="AN169" s="89"/>
      <c r="AO169" s="89"/>
      <c r="AP169" s="89"/>
      <c r="AQ169" s="99"/>
      <c r="AR169" s="89"/>
      <c r="AS169" s="89"/>
      <c r="AT169" s="89"/>
      <c r="AU169" s="89"/>
      <c r="AV169" s="89"/>
      <c r="AW169" s="89"/>
      <c r="AX169" s="89"/>
    </row>
    <row r="170" spans="1:50" ht="12.75" customHeight="1">
      <c r="A170" s="89"/>
      <c r="B170" s="214"/>
      <c r="C170" s="356"/>
      <c r="D170" s="236"/>
      <c r="E170" s="231" t="str">
        <f t="shared" si="117"/>
        <v/>
      </c>
      <c r="F170" s="238" t="str">
        <f t="shared" si="118"/>
        <v/>
      </c>
      <c r="G170" s="233" t="str">
        <f t="shared" si="119"/>
        <v/>
      </c>
      <c r="H170" s="238" t="str">
        <f t="shared" si="120"/>
        <v/>
      </c>
      <c r="I170" s="233" t="str">
        <f t="shared" si="121"/>
        <v/>
      </c>
      <c r="J170" s="238" t="str">
        <f t="shared" si="122"/>
        <v/>
      </c>
      <c r="K170" s="233" t="str">
        <f t="shared" si="123"/>
        <v/>
      </c>
      <c r="L170" s="237" t="str">
        <f t="shared" si="124"/>
        <v/>
      </c>
      <c r="M170" s="234" t="str">
        <f>IF(C170="","",VLOOKUP(C170,'Tabela Nutricional'!A:AD,10,0)*D170)</f>
        <v/>
      </c>
      <c r="N170" s="237" t="str">
        <f>IF(C170="","",VLOOKUP(C170,'Tabela Nutricional'!A:AD,11,0)*D170)</f>
        <v/>
      </c>
      <c r="O170" s="234" t="str">
        <f>IF(C170="","",VLOOKUP(C170,'Tabela Nutricional'!A:AD,12,0)*D170)</f>
        <v/>
      </c>
      <c r="P170" s="237" t="str">
        <f>IF(C170="","",VLOOKUP(C170,'Tabela Nutricional'!A:AD,13,0)*D170)</f>
        <v/>
      </c>
      <c r="Q170" s="234" t="str">
        <f>IF(C170="","",VLOOKUP(C170,'Tabela Nutricional'!A:AD,14,0)*D170)</f>
        <v/>
      </c>
      <c r="R170" s="237" t="str">
        <f>IF(C170="","",VLOOKUP(C170,'Tabela Nutricional'!A:AD,15,0)*D170)</f>
        <v/>
      </c>
      <c r="S170" s="234" t="str">
        <f>IF(C170="","",VLOOKUP(C170,'Tabela Nutricional'!A:AD,16,0)*D170)</f>
        <v/>
      </c>
      <c r="T170" s="237" t="str">
        <f>IF(C170="","",VLOOKUP(C170,'Tabela Nutricional'!A:AD,17,0)*D170)</f>
        <v/>
      </c>
      <c r="U170" s="234" t="str">
        <f>IF(C170="","",VLOOKUP(C170,'Tabela Nutricional'!A:AD,18,0)*D170)</f>
        <v/>
      </c>
      <c r="V170" s="237" t="str">
        <f>IF(C170="","",VLOOKUP(C170,'Tabela Nutricional'!A:AD,21,0)*D170)</f>
        <v/>
      </c>
      <c r="W170" s="234" t="str">
        <f>IF(C170="","",VLOOKUP(C170,'Tabela Nutricional'!A:AD,22,0)*D170)</f>
        <v/>
      </c>
      <c r="X170" s="237" t="str">
        <f>IF(C170="","",VLOOKUP(C170,'Tabela Nutricional'!A:AD,23,0)*D170)</f>
        <v/>
      </c>
      <c r="Y170" s="234" t="str">
        <f>IF(C170="","",VLOOKUP(C170,'Tabela Nutricional'!A:AD,24,0)*D170)</f>
        <v/>
      </c>
      <c r="Z170" s="237" t="str">
        <f>IF(C170="","",VLOOKUP(C170,'Tabela Nutricional'!A:AD,25,0)*D170)</f>
        <v/>
      </c>
      <c r="AA170" s="234" t="str">
        <f>IF(C170="","",VLOOKUP(C170,'Tabela Nutricional'!A:AD,26,0)*D170)</f>
        <v/>
      </c>
      <c r="AB170" s="237" t="str">
        <f>IF(C170="","",VLOOKUP(C170,'Tabela Nutricional'!A:AD,27,0)*D170)</f>
        <v/>
      </c>
      <c r="AC170" s="234" t="str">
        <f>IF(C170="","",VLOOKUP(C170,'Tabela Nutricional'!A:AD,28,0)*D170)</f>
        <v/>
      </c>
      <c r="AD170" s="237" t="str">
        <f>IF(C170="","",VLOOKUP(C170,'Tabela Nutricional'!A:AD,29,0)*D170)</f>
        <v/>
      </c>
      <c r="AE170" s="234" t="str">
        <f>IF(C170="","",VLOOKUP(C170,'Tabela Nutricional'!A:AD,30,0)*D170)</f>
        <v/>
      </c>
      <c r="AF170" s="214"/>
      <c r="AG170" s="94"/>
      <c r="AH170" s="108"/>
      <c r="AI170" s="108"/>
      <c r="AJ170" s="89"/>
      <c r="AK170" s="89"/>
      <c r="AL170" s="99"/>
      <c r="AM170" s="99"/>
      <c r="AN170" s="89"/>
      <c r="AO170" s="89"/>
      <c r="AP170" s="89"/>
      <c r="AQ170" s="99"/>
      <c r="AR170" s="89"/>
      <c r="AS170" s="89"/>
      <c r="AT170" s="89"/>
      <c r="AU170" s="89"/>
      <c r="AV170" s="89"/>
      <c r="AW170" s="89"/>
      <c r="AX170" s="89"/>
    </row>
    <row r="171" spans="1:50" ht="12.75" customHeight="1">
      <c r="A171" s="89"/>
      <c r="B171" s="214"/>
      <c r="C171" s="356"/>
      <c r="D171" s="236"/>
      <c r="E171" s="231" t="str">
        <f t="shared" si="117"/>
        <v/>
      </c>
      <c r="F171" s="238" t="str">
        <f t="shared" si="118"/>
        <v/>
      </c>
      <c r="G171" s="233" t="str">
        <f t="shared" si="119"/>
        <v/>
      </c>
      <c r="H171" s="238" t="str">
        <f t="shared" si="120"/>
        <v/>
      </c>
      <c r="I171" s="233" t="str">
        <f t="shared" si="121"/>
        <v/>
      </c>
      <c r="J171" s="238" t="str">
        <f t="shared" si="122"/>
        <v/>
      </c>
      <c r="K171" s="233" t="str">
        <f t="shared" si="123"/>
        <v/>
      </c>
      <c r="L171" s="237" t="str">
        <f t="shared" si="124"/>
        <v/>
      </c>
      <c r="M171" s="234" t="str">
        <f>IF(C171="","",VLOOKUP(C171,'Tabela Nutricional'!A:AD,10,0)*D171)</f>
        <v/>
      </c>
      <c r="N171" s="237" t="str">
        <f>IF(C171="","",VLOOKUP(C171,'Tabela Nutricional'!A:AD,11,0)*D171)</f>
        <v/>
      </c>
      <c r="O171" s="234" t="str">
        <f>IF(C171="","",VLOOKUP(C171,'Tabela Nutricional'!A:AD,12,0)*D171)</f>
        <v/>
      </c>
      <c r="P171" s="237" t="str">
        <f>IF(C171="","",VLOOKUP(C171,'Tabela Nutricional'!A:AD,13,0)*D171)</f>
        <v/>
      </c>
      <c r="Q171" s="234" t="str">
        <f>IF(C171="","",VLOOKUP(C171,'Tabela Nutricional'!A:AD,14,0)*D171)</f>
        <v/>
      </c>
      <c r="R171" s="237" t="str">
        <f>IF(C171="","",VLOOKUP(C171,'Tabela Nutricional'!A:AD,15,0)*D171)</f>
        <v/>
      </c>
      <c r="S171" s="234" t="str">
        <f>IF(C171="","",VLOOKUP(C171,'Tabela Nutricional'!A:AD,16,0)*D171)</f>
        <v/>
      </c>
      <c r="T171" s="237" t="str">
        <f>IF(C171="","",VLOOKUP(C171,'Tabela Nutricional'!A:AD,17,0)*D171)</f>
        <v/>
      </c>
      <c r="U171" s="234" t="str">
        <f>IF(C171="","",VLOOKUP(C171,'Tabela Nutricional'!A:AD,18,0)*D171)</f>
        <v/>
      </c>
      <c r="V171" s="237" t="str">
        <f>IF(C171="","",VLOOKUP(C171,'Tabela Nutricional'!A:AD,21,0)*D171)</f>
        <v/>
      </c>
      <c r="W171" s="234" t="str">
        <f>IF(C171="","",VLOOKUP(C171,'Tabela Nutricional'!A:AD,22,0)*D171)</f>
        <v/>
      </c>
      <c r="X171" s="237" t="str">
        <f>IF(C171="","",VLOOKUP(C171,'Tabela Nutricional'!A:AD,23,0)*D171)</f>
        <v/>
      </c>
      <c r="Y171" s="234" t="str">
        <f>IF(C171="","",VLOOKUP(C171,'Tabela Nutricional'!A:AD,24,0)*D171)</f>
        <v/>
      </c>
      <c r="Z171" s="237" t="str">
        <f>IF(C171="","",VLOOKUP(C171,'Tabela Nutricional'!A:AD,25,0)*D171)</f>
        <v/>
      </c>
      <c r="AA171" s="234" t="str">
        <f>IF(C171="","",VLOOKUP(C171,'Tabela Nutricional'!A:AD,26,0)*D171)</f>
        <v/>
      </c>
      <c r="AB171" s="237" t="str">
        <f>IF(C171="","",VLOOKUP(C171,'Tabela Nutricional'!A:AD,27,0)*D171)</f>
        <v/>
      </c>
      <c r="AC171" s="234" t="str">
        <f>IF(C171="","",VLOOKUP(C171,'Tabela Nutricional'!A:AD,28,0)*D171)</f>
        <v/>
      </c>
      <c r="AD171" s="237" t="str">
        <f>IF(C171="","",VLOOKUP(C171,'Tabela Nutricional'!A:AD,29,0)*D171)</f>
        <v/>
      </c>
      <c r="AE171" s="234" t="str">
        <f>IF(C171="","",VLOOKUP(C171,'Tabela Nutricional'!A:AD,30,0)*D171)</f>
        <v/>
      </c>
      <c r="AF171" s="214"/>
      <c r="AG171" s="90"/>
      <c r="AH171" s="108"/>
      <c r="AI171" s="108"/>
      <c r="AJ171" s="89"/>
      <c r="AK171" s="89"/>
      <c r="AL171" s="99"/>
      <c r="AM171" s="99"/>
      <c r="AN171" s="89"/>
      <c r="AO171" s="89"/>
      <c r="AP171" s="89"/>
      <c r="AQ171" s="99"/>
      <c r="AR171" s="89"/>
      <c r="AS171" s="89"/>
      <c r="AT171" s="89"/>
      <c r="AU171" s="89"/>
      <c r="AV171" s="89"/>
      <c r="AW171" s="89"/>
      <c r="AX171" s="89"/>
    </row>
    <row r="172" spans="1:50" ht="12.75" customHeight="1">
      <c r="A172" s="90"/>
      <c r="B172" s="214"/>
      <c r="C172" s="356"/>
      <c r="D172" s="236"/>
      <c r="E172" s="231" t="str">
        <f t="shared" si="117"/>
        <v/>
      </c>
      <c r="F172" s="238" t="str">
        <f t="shared" si="118"/>
        <v/>
      </c>
      <c r="G172" s="233" t="str">
        <f t="shared" si="119"/>
        <v/>
      </c>
      <c r="H172" s="238" t="str">
        <f t="shared" si="120"/>
        <v/>
      </c>
      <c r="I172" s="233" t="str">
        <f t="shared" si="121"/>
        <v/>
      </c>
      <c r="J172" s="238" t="str">
        <f t="shared" si="122"/>
        <v/>
      </c>
      <c r="K172" s="233" t="str">
        <f t="shared" si="123"/>
        <v/>
      </c>
      <c r="L172" s="237" t="str">
        <f t="shared" si="124"/>
        <v/>
      </c>
      <c r="M172" s="234" t="str">
        <f>IF(C172="","",VLOOKUP(C172,'Tabela Nutricional'!A:AD,10,0)*D172)</f>
        <v/>
      </c>
      <c r="N172" s="237" t="str">
        <f>IF(C172="","",VLOOKUP(C172,'Tabela Nutricional'!A:AD,11,0)*D172)</f>
        <v/>
      </c>
      <c r="O172" s="234" t="str">
        <f>IF(C172="","",VLOOKUP(C172,'Tabela Nutricional'!A:AD,12,0)*D172)</f>
        <v/>
      </c>
      <c r="P172" s="237" t="str">
        <f>IF(C172="","",VLOOKUP(C172,'Tabela Nutricional'!A:AD,13,0)*D172)</f>
        <v/>
      </c>
      <c r="Q172" s="234" t="str">
        <f>IF(C172="","",VLOOKUP(C172,'Tabela Nutricional'!A:AD,14,0)*D172)</f>
        <v/>
      </c>
      <c r="R172" s="237" t="str">
        <f>IF(C172="","",VLOOKUP(C172,'Tabela Nutricional'!A:AD,15,0)*D172)</f>
        <v/>
      </c>
      <c r="S172" s="234" t="str">
        <f>IF(C172="","",VLOOKUP(C172,'Tabela Nutricional'!A:AD,16,0)*D172)</f>
        <v/>
      </c>
      <c r="T172" s="237" t="str">
        <f>IF(C172="","",VLOOKUP(C172,'Tabela Nutricional'!A:AD,17,0)*D172)</f>
        <v/>
      </c>
      <c r="U172" s="234" t="str">
        <f>IF(C172="","",VLOOKUP(C172,'Tabela Nutricional'!A:AD,18,0)*D172)</f>
        <v/>
      </c>
      <c r="V172" s="237" t="str">
        <f>IF(C172="","",VLOOKUP(C172,'Tabela Nutricional'!A:AD,21,0)*D172)</f>
        <v/>
      </c>
      <c r="W172" s="234" t="str">
        <f>IF(C172="","",VLOOKUP(C172,'Tabela Nutricional'!A:AD,22,0)*D172)</f>
        <v/>
      </c>
      <c r="X172" s="237" t="str">
        <f>IF(C172="","",VLOOKUP(C172,'Tabela Nutricional'!A:AD,23,0)*D172)</f>
        <v/>
      </c>
      <c r="Y172" s="234" t="str">
        <f>IF(C172="","",VLOOKUP(C172,'Tabela Nutricional'!A:AD,24,0)*D172)</f>
        <v/>
      </c>
      <c r="Z172" s="237" t="str">
        <f>IF(C172="","",VLOOKUP(C172,'Tabela Nutricional'!A:AD,25,0)*D172)</f>
        <v/>
      </c>
      <c r="AA172" s="234" t="str">
        <f>IF(C172="","",VLOOKUP(C172,'Tabela Nutricional'!A:AD,26,0)*D172)</f>
        <v/>
      </c>
      <c r="AB172" s="237" t="str">
        <f>IF(C172="","",VLOOKUP(C172,'Tabela Nutricional'!A:AD,27,0)*D172)</f>
        <v/>
      </c>
      <c r="AC172" s="234" t="str">
        <f>IF(C172="","",VLOOKUP(C172,'Tabela Nutricional'!A:AD,28,0)*D172)</f>
        <v/>
      </c>
      <c r="AD172" s="237" t="str">
        <f>IF(C172="","",VLOOKUP(C172,'Tabela Nutricional'!A:AD,29,0)*D172)</f>
        <v/>
      </c>
      <c r="AE172" s="234" t="str">
        <f>IF(C172="","",VLOOKUP(C172,'Tabela Nutricional'!A:AD,30,0)*D172)</f>
        <v/>
      </c>
      <c r="AF172" s="214"/>
      <c r="AG172" s="92"/>
      <c r="AH172" s="108"/>
      <c r="AI172" s="108"/>
      <c r="AJ172" s="89"/>
      <c r="AK172" s="89"/>
      <c r="AL172" s="99"/>
      <c r="AM172" s="99"/>
      <c r="AN172" s="89"/>
      <c r="AO172" s="89"/>
      <c r="AP172" s="89"/>
      <c r="AQ172" s="99"/>
      <c r="AR172" s="89"/>
      <c r="AS172" s="89"/>
      <c r="AT172" s="89"/>
      <c r="AU172" s="89"/>
      <c r="AV172" s="89"/>
      <c r="AW172" s="89"/>
      <c r="AX172" s="89"/>
    </row>
    <row r="173" spans="1:50" ht="12.75" customHeight="1">
      <c r="A173" s="90"/>
      <c r="B173" s="214"/>
      <c r="C173" s="375"/>
      <c r="D173" s="236"/>
      <c r="E173" s="231" t="str">
        <f t="shared" si="117"/>
        <v/>
      </c>
      <c r="F173" s="238" t="str">
        <f t="shared" si="118"/>
        <v/>
      </c>
      <c r="G173" s="233" t="str">
        <f t="shared" si="119"/>
        <v/>
      </c>
      <c r="H173" s="238" t="str">
        <f t="shared" si="120"/>
        <v/>
      </c>
      <c r="I173" s="233" t="str">
        <f t="shared" si="121"/>
        <v/>
      </c>
      <c r="J173" s="238" t="str">
        <f t="shared" si="122"/>
        <v/>
      </c>
      <c r="K173" s="233" t="str">
        <f t="shared" si="123"/>
        <v/>
      </c>
      <c r="L173" s="237" t="str">
        <f t="shared" si="124"/>
        <v/>
      </c>
      <c r="M173" s="234" t="str">
        <f>IF(C173="","",VLOOKUP(C173,'Tabela Nutricional'!A:AD,10,0)*D173)</f>
        <v/>
      </c>
      <c r="N173" s="237" t="str">
        <f>IF(C173="","",VLOOKUP(C173,'Tabela Nutricional'!A:AD,11,0)*D173)</f>
        <v/>
      </c>
      <c r="O173" s="234" t="str">
        <f>IF(C173="","",VLOOKUP(C173,'Tabela Nutricional'!A:AD,12,0)*D173)</f>
        <v/>
      </c>
      <c r="P173" s="237" t="str">
        <f>IF(C173="","",VLOOKUP(C173,'Tabela Nutricional'!A:AD,13,0)*D173)</f>
        <v/>
      </c>
      <c r="Q173" s="234" t="str">
        <f>IF(C173="","",VLOOKUP(C173,'Tabela Nutricional'!A:AD,14,0)*D173)</f>
        <v/>
      </c>
      <c r="R173" s="237" t="str">
        <f>IF(C173="","",VLOOKUP(C173,'Tabela Nutricional'!A:AD,15,0)*D173)</f>
        <v/>
      </c>
      <c r="S173" s="234" t="str">
        <f>IF(C173="","",VLOOKUP(C173,'Tabela Nutricional'!A:AD,16,0)*D173)</f>
        <v/>
      </c>
      <c r="T173" s="237" t="str">
        <f>IF(C173="","",VLOOKUP(C173,'Tabela Nutricional'!A:AD,17,0)*D173)</f>
        <v/>
      </c>
      <c r="U173" s="234" t="str">
        <f>IF(C173="","",VLOOKUP(C173,'Tabela Nutricional'!A:AD,18,0)*D173)</f>
        <v/>
      </c>
      <c r="V173" s="237" t="str">
        <f>IF(C173="","",VLOOKUP(C173,'Tabela Nutricional'!A:AD,21,0)*D173)</f>
        <v/>
      </c>
      <c r="W173" s="234" t="str">
        <f>IF(C173="","",VLOOKUP(C173,'Tabela Nutricional'!A:AD,22,0)*D173)</f>
        <v/>
      </c>
      <c r="X173" s="237" t="str">
        <f>IF(C173="","",VLOOKUP(C173,'Tabela Nutricional'!A:AD,23,0)*D173)</f>
        <v/>
      </c>
      <c r="Y173" s="234" t="str">
        <f>IF(C173="","",VLOOKUP(C173,'Tabela Nutricional'!A:AD,24,0)*D173)</f>
        <v/>
      </c>
      <c r="Z173" s="237" t="str">
        <f>IF(C173="","",VLOOKUP(C173,'Tabela Nutricional'!A:AD,25,0)*D173)</f>
        <v/>
      </c>
      <c r="AA173" s="234" t="str">
        <f>IF(C173="","",VLOOKUP(C173,'Tabela Nutricional'!A:AD,26,0)*D173)</f>
        <v/>
      </c>
      <c r="AB173" s="237" t="str">
        <f>IF(C173="","",VLOOKUP(C173,'Tabela Nutricional'!A:AD,27,0)*D173)</f>
        <v/>
      </c>
      <c r="AC173" s="234" t="str">
        <f>IF(C173="","",VLOOKUP(C173,'Tabela Nutricional'!A:AD,28,0)*D173)</f>
        <v/>
      </c>
      <c r="AD173" s="237" t="str">
        <f>IF(C173="","",VLOOKUP(C173,'Tabela Nutricional'!A:AD,29,0)*D173)</f>
        <v/>
      </c>
      <c r="AE173" s="234" t="str">
        <f>IF(C173="","",VLOOKUP(C173,'Tabela Nutricional'!A:AD,30,0)*D173)</f>
        <v/>
      </c>
      <c r="AF173" s="214"/>
      <c r="AG173" s="91"/>
      <c r="AH173" s="108"/>
      <c r="AI173" s="108"/>
      <c r="AJ173" s="89"/>
      <c r="AK173" s="89"/>
      <c r="AL173" s="99"/>
      <c r="AM173" s="99"/>
      <c r="AN173" s="89"/>
      <c r="AO173" s="89"/>
      <c r="AP173" s="89"/>
      <c r="AQ173" s="99"/>
      <c r="AR173" s="89"/>
      <c r="AS173" s="89"/>
      <c r="AT173" s="89"/>
      <c r="AU173" s="89"/>
      <c r="AV173" s="89"/>
      <c r="AW173" s="89"/>
      <c r="AX173" s="89"/>
    </row>
    <row r="174" spans="1:50" ht="12.75" customHeight="1">
      <c r="A174" s="90"/>
      <c r="B174" s="214"/>
      <c r="C174" s="376" t="s">
        <v>27</v>
      </c>
      <c r="D174" s="216"/>
      <c r="E174" s="217" t="s">
        <v>29</v>
      </c>
      <c r="F174" s="218">
        <f t="shared" ref="F174:AE174" si="125">SUM(F164:F173)</f>
        <v>0</v>
      </c>
      <c r="G174" s="219">
        <f t="shared" si="125"/>
        <v>0</v>
      </c>
      <c r="H174" s="220">
        <f t="shared" si="125"/>
        <v>0</v>
      </c>
      <c r="I174" s="221">
        <f t="shared" si="125"/>
        <v>0</v>
      </c>
      <c r="J174" s="222">
        <f t="shared" si="125"/>
        <v>0</v>
      </c>
      <c r="K174" s="223">
        <f t="shared" si="125"/>
        <v>0</v>
      </c>
      <c r="L174" s="224">
        <f t="shared" si="125"/>
        <v>0</v>
      </c>
      <c r="M174" s="225">
        <f t="shared" si="125"/>
        <v>0</v>
      </c>
      <c r="N174" s="225">
        <f t="shared" si="125"/>
        <v>0</v>
      </c>
      <c r="O174" s="225">
        <f t="shared" si="125"/>
        <v>0</v>
      </c>
      <c r="P174" s="225">
        <f t="shared" si="125"/>
        <v>0</v>
      </c>
      <c r="Q174" s="225">
        <f t="shared" si="125"/>
        <v>0</v>
      </c>
      <c r="R174" s="225">
        <f t="shared" si="125"/>
        <v>0</v>
      </c>
      <c r="S174" s="225">
        <f t="shared" si="125"/>
        <v>0</v>
      </c>
      <c r="T174" s="225">
        <f t="shared" si="125"/>
        <v>0</v>
      </c>
      <c r="U174" s="225">
        <f t="shared" si="125"/>
        <v>0</v>
      </c>
      <c r="V174" s="225">
        <f t="shared" si="125"/>
        <v>0</v>
      </c>
      <c r="W174" s="225">
        <f t="shared" si="125"/>
        <v>0</v>
      </c>
      <c r="X174" s="225">
        <f t="shared" si="125"/>
        <v>0</v>
      </c>
      <c r="Y174" s="225">
        <f t="shared" si="125"/>
        <v>0</v>
      </c>
      <c r="Z174" s="225">
        <f t="shared" si="125"/>
        <v>0</v>
      </c>
      <c r="AA174" s="225">
        <f t="shared" si="125"/>
        <v>0</v>
      </c>
      <c r="AB174" s="225">
        <f t="shared" si="125"/>
        <v>0</v>
      </c>
      <c r="AC174" s="225">
        <f t="shared" si="125"/>
        <v>0</v>
      </c>
      <c r="AD174" s="225">
        <f t="shared" si="125"/>
        <v>0</v>
      </c>
      <c r="AE174" s="225">
        <f t="shared" si="125"/>
        <v>0</v>
      </c>
      <c r="AF174" s="214"/>
      <c r="AG174" s="91"/>
      <c r="AH174" s="108"/>
      <c r="AI174" s="108"/>
      <c r="AJ174" s="89"/>
      <c r="AK174" s="89"/>
      <c r="AL174" s="99"/>
      <c r="AM174" s="99"/>
      <c r="AN174" s="89"/>
      <c r="AO174" s="89"/>
      <c r="AP174" s="89"/>
      <c r="AQ174" s="99"/>
      <c r="AR174" s="89"/>
      <c r="AS174" s="89"/>
      <c r="AT174" s="89"/>
      <c r="AU174" s="89"/>
      <c r="AV174" s="89"/>
      <c r="AW174" s="89"/>
      <c r="AX174" s="89"/>
    </row>
    <row r="175" spans="1:50" ht="12.75" customHeight="1">
      <c r="A175" s="90"/>
      <c r="B175" s="214"/>
      <c r="C175" s="377">
        <f>SUM(F175:K175)</f>
        <v>0</v>
      </c>
      <c r="D175" s="216"/>
      <c r="E175" s="217" t="s">
        <v>30</v>
      </c>
      <c r="F175" s="218">
        <f t="shared" ref="F175:H175" si="126">F174*4</f>
        <v>0</v>
      </c>
      <c r="G175" s="219">
        <f t="shared" si="126"/>
        <v>0</v>
      </c>
      <c r="H175" s="220">
        <f t="shared" si="126"/>
        <v>0</v>
      </c>
      <c r="I175" s="221">
        <f t="shared" ref="I175:K175" si="127">I174*9</f>
        <v>0</v>
      </c>
      <c r="J175" s="222">
        <f t="shared" si="127"/>
        <v>0</v>
      </c>
      <c r="K175" s="223">
        <f t="shared" si="127"/>
        <v>0</v>
      </c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  <c r="Z175" s="226"/>
      <c r="AA175" s="226"/>
      <c r="AB175" s="226"/>
      <c r="AC175" s="226"/>
      <c r="AD175" s="226"/>
      <c r="AE175" s="226"/>
      <c r="AF175" s="214"/>
      <c r="AG175" s="91"/>
      <c r="AH175" s="108"/>
      <c r="AI175" s="108"/>
      <c r="AJ175" s="89"/>
      <c r="AK175" s="89"/>
      <c r="AL175" s="99"/>
      <c r="AM175" s="99"/>
      <c r="AN175" s="89"/>
      <c r="AO175" s="89"/>
      <c r="AP175" s="89"/>
      <c r="AQ175" s="99"/>
      <c r="AR175" s="89"/>
      <c r="AS175" s="89"/>
      <c r="AT175" s="89"/>
      <c r="AU175" s="89"/>
      <c r="AV175" s="89"/>
      <c r="AW175" s="89"/>
      <c r="AX175" s="89"/>
    </row>
    <row r="176" spans="1:50" ht="12.75" customHeight="1">
      <c r="A176" s="90"/>
      <c r="B176" s="214"/>
      <c r="C176" s="311" t="str">
        <f>IF(C175&gt;0,(C175-'Cálculo de Dieta'!C175),"")</f>
        <v/>
      </c>
      <c r="D176" s="318"/>
      <c r="E176" s="310" t="s">
        <v>2829</v>
      </c>
      <c r="F176" s="311" t="str">
        <f>IF(F174&gt;0,(F174-'Cálculo de Dieta'!F174),"")</f>
        <v/>
      </c>
      <c r="G176" s="311" t="str">
        <f>IF(G174&gt;0,(G174-'Cálculo de Dieta'!G174),"")</f>
        <v/>
      </c>
      <c r="H176" s="311" t="str">
        <f>IF(H174&gt;0,(H174-'Cálculo de Dieta'!H174),"")</f>
        <v/>
      </c>
      <c r="I176" s="311" t="str">
        <f>IF(I174&gt;0,(I174-'Cálculo de Dieta'!I174),"")</f>
        <v/>
      </c>
      <c r="J176" s="311" t="str">
        <f>IF(J174&gt;0,(J174-'Cálculo de Dieta'!J174),"")</f>
        <v/>
      </c>
      <c r="K176" s="311" t="str">
        <f>IF(K174&gt;0,(K174-'Cálculo de Dieta'!K174),"")</f>
        <v/>
      </c>
      <c r="L176" s="311" t="str">
        <f>IF(L174&gt;0,(L174-'Cálculo de Dieta'!L174),"")</f>
        <v/>
      </c>
      <c r="M176" s="311" t="str">
        <f>IF(M174&gt;0,(M174-'Cálculo de Dieta'!M174),"")</f>
        <v/>
      </c>
      <c r="N176" s="311" t="str">
        <f>IF(N174&gt;0,(N174-'Cálculo de Dieta'!N174),"")</f>
        <v/>
      </c>
      <c r="O176" s="311" t="str">
        <f>IF(O174&gt;0,(O174-'Cálculo de Dieta'!O174),"")</f>
        <v/>
      </c>
      <c r="P176" s="311" t="str">
        <f>IF(P174&gt;0,(P174-'Cálculo de Dieta'!P174),"")</f>
        <v/>
      </c>
      <c r="Q176" s="311" t="str">
        <f>IF(Q174&gt;0,(Q174-'Cálculo de Dieta'!Q174),"")</f>
        <v/>
      </c>
      <c r="R176" s="311" t="str">
        <f>IF(R174&gt;0,(R174-'Cálculo de Dieta'!R174),"")</f>
        <v/>
      </c>
      <c r="S176" s="311" t="str">
        <f>IF(S174&gt;0,(S174-'Cálculo de Dieta'!S174),"")</f>
        <v/>
      </c>
      <c r="T176" s="311" t="str">
        <f>IF(T174&gt;0,(T174-'Cálculo de Dieta'!T174),"")</f>
        <v/>
      </c>
      <c r="U176" s="311" t="str">
        <f>IF(U174&gt;0,(U174-'Cálculo de Dieta'!U174),"")</f>
        <v/>
      </c>
      <c r="V176" s="311" t="str">
        <f>IF(V174&gt;0,(V174-'Cálculo de Dieta'!V174),"")</f>
        <v/>
      </c>
      <c r="W176" s="311" t="str">
        <f>IF(W174&gt;0,(W174-'Cálculo de Dieta'!W174),"")</f>
        <v/>
      </c>
      <c r="X176" s="311" t="str">
        <f>IF(X174&gt;0,(X174-'Cálculo de Dieta'!X174),"")</f>
        <v/>
      </c>
      <c r="Y176" s="311" t="str">
        <f>IF(Y174&gt;0,(Y174-'Cálculo de Dieta'!Y174),"")</f>
        <v/>
      </c>
      <c r="Z176" s="311" t="str">
        <f>IF(Z174&gt;0,(Z174-'Cálculo de Dieta'!Z174),"")</f>
        <v/>
      </c>
      <c r="AA176" s="311" t="str">
        <f>IF(AA174&gt;0,(AA174-'Cálculo de Dieta'!AA174),"")</f>
        <v/>
      </c>
      <c r="AB176" s="311" t="str">
        <f>IF(AB174&gt;0,(AB174-'Cálculo de Dieta'!AB174),"")</f>
        <v/>
      </c>
      <c r="AC176" s="311" t="str">
        <f>IF(AC174&gt;0,(AC174-'Cálculo de Dieta'!AC174),"")</f>
        <v/>
      </c>
      <c r="AD176" s="311" t="str">
        <f>IF(AD174&gt;0,(AD174-'Cálculo de Dieta'!AD174),"")</f>
        <v/>
      </c>
      <c r="AE176" s="311" t="str">
        <f>IF(AE174&gt;0,(AE174-'Cálculo de Dieta'!AE174),"")</f>
        <v/>
      </c>
      <c r="AF176" s="214"/>
      <c r="AG176" s="91"/>
      <c r="AH176" s="108"/>
      <c r="AI176" s="108"/>
      <c r="AJ176" s="89"/>
      <c r="AK176" s="89"/>
      <c r="AL176" s="99"/>
      <c r="AM176" s="99"/>
      <c r="AN176" s="89"/>
      <c r="AO176" s="89"/>
      <c r="AP176" s="89"/>
      <c r="AQ176" s="99"/>
      <c r="AR176" s="89"/>
      <c r="AS176" s="89"/>
      <c r="AT176" s="89"/>
      <c r="AU176" s="89"/>
      <c r="AV176" s="89"/>
      <c r="AW176" s="89"/>
      <c r="AX176" s="89"/>
    </row>
    <row r="177" spans="1:50" ht="12.75" customHeight="1">
      <c r="A177" s="81"/>
      <c r="B177" s="81"/>
      <c r="C177" s="372"/>
      <c r="D177" s="82"/>
      <c r="E177" s="87"/>
      <c r="F177" s="83"/>
      <c r="G177" s="84"/>
      <c r="H177" s="85"/>
      <c r="I177" s="86"/>
      <c r="J177" s="86"/>
      <c r="K177" s="86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81"/>
      <c r="AG177" s="88"/>
      <c r="AH177" s="108"/>
      <c r="AI177" s="108"/>
      <c r="AJ177" s="89"/>
      <c r="AK177" s="89"/>
      <c r="AL177" s="99"/>
      <c r="AM177" s="99"/>
      <c r="AN177" s="89"/>
      <c r="AO177" s="89"/>
      <c r="AP177" s="89"/>
      <c r="AQ177" s="99"/>
      <c r="AR177" s="89"/>
      <c r="AS177" s="89"/>
      <c r="AT177" s="89"/>
      <c r="AU177" s="89"/>
      <c r="AV177" s="89"/>
      <c r="AW177" s="89"/>
      <c r="AX177" s="89"/>
    </row>
    <row r="178" spans="1:50" ht="12.75" customHeight="1">
      <c r="A178" s="81"/>
      <c r="B178" s="200"/>
      <c r="C178" s="373"/>
      <c r="D178" s="340">
        <v>12</v>
      </c>
      <c r="E178" s="307"/>
      <c r="F178" s="303"/>
      <c r="G178" s="303"/>
      <c r="H178" s="303"/>
      <c r="I178" s="303"/>
      <c r="J178" s="303"/>
      <c r="K178" s="304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2" t="s">
        <v>2786</v>
      </c>
      <c r="W178" s="202" t="s">
        <v>2786</v>
      </c>
      <c r="X178" s="202" t="s">
        <v>2786</v>
      </c>
      <c r="Y178" s="202" t="s">
        <v>2786</v>
      </c>
      <c r="Z178" s="202" t="s">
        <v>2786</v>
      </c>
      <c r="AA178" s="202" t="s">
        <v>2786</v>
      </c>
      <c r="AB178" s="201"/>
      <c r="AC178" s="202" t="s">
        <v>2786</v>
      </c>
      <c r="AD178" s="202" t="s">
        <v>2786</v>
      </c>
      <c r="AE178" s="202" t="s">
        <v>2786</v>
      </c>
      <c r="AF178" s="200"/>
      <c r="AG178" s="81"/>
      <c r="AH178" s="108"/>
      <c r="AI178" s="108"/>
      <c r="AJ178" s="89"/>
      <c r="AK178" s="89"/>
      <c r="AL178" s="99"/>
      <c r="AM178" s="99"/>
      <c r="AN178" s="89"/>
      <c r="AO178" s="89"/>
      <c r="AP178" s="89"/>
      <c r="AQ178" s="99"/>
      <c r="AR178" s="89"/>
      <c r="AS178" s="89"/>
      <c r="AT178" s="89"/>
      <c r="AU178" s="89"/>
      <c r="AV178" s="89"/>
      <c r="AW178" s="89"/>
      <c r="AX178" s="89"/>
    </row>
    <row r="179" spans="1:50" ht="12.75" customHeight="1">
      <c r="A179" s="81"/>
      <c r="B179" s="203"/>
      <c r="C179" s="374" t="s">
        <v>5</v>
      </c>
      <c r="D179" s="204" t="s">
        <v>6</v>
      </c>
      <c r="E179" s="205" t="s">
        <v>7</v>
      </c>
      <c r="F179" s="206" t="s">
        <v>8</v>
      </c>
      <c r="G179" s="207" t="s">
        <v>9</v>
      </c>
      <c r="H179" s="208" t="s">
        <v>10</v>
      </c>
      <c r="I179" s="209" t="s">
        <v>11</v>
      </c>
      <c r="J179" s="210" t="s">
        <v>13</v>
      </c>
      <c r="K179" s="211" t="s">
        <v>12</v>
      </c>
      <c r="L179" s="212" t="s">
        <v>767</v>
      </c>
      <c r="M179" s="202" t="s">
        <v>792</v>
      </c>
      <c r="N179" s="202" t="s">
        <v>791</v>
      </c>
      <c r="O179" s="202" t="s">
        <v>2777</v>
      </c>
      <c r="P179" s="202" t="s">
        <v>2778</v>
      </c>
      <c r="Q179" s="202" t="s">
        <v>793</v>
      </c>
      <c r="R179" s="202" t="s">
        <v>794</v>
      </c>
      <c r="S179" s="202" t="s">
        <v>799</v>
      </c>
      <c r="T179" s="202" t="s">
        <v>2782</v>
      </c>
      <c r="U179" s="202" t="s">
        <v>795</v>
      </c>
      <c r="V179" s="202" t="s">
        <v>2783</v>
      </c>
      <c r="W179" s="202" t="s">
        <v>2779</v>
      </c>
      <c r="X179" s="202" t="s">
        <v>2780</v>
      </c>
      <c r="Y179" s="202" t="s">
        <v>796</v>
      </c>
      <c r="Z179" s="202" t="s">
        <v>797</v>
      </c>
      <c r="AA179" s="202" t="s">
        <v>798</v>
      </c>
      <c r="AB179" s="202" t="s">
        <v>2776</v>
      </c>
      <c r="AC179" s="202" t="s">
        <v>2784</v>
      </c>
      <c r="AD179" s="202" t="s">
        <v>2785</v>
      </c>
      <c r="AE179" s="202" t="s">
        <v>2781</v>
      </c>
      <c r="AF179" s="213"/>
      <c r="AG179" s="183"/>
      <c r="AH179" s="108"/>
      <c r="AI179" s="108"/>
      <c r="AJ179" s="89"/>
      <c r="AK179" s="89"/>
      <c r="AL179" s="99"/>
      <c r="AM179" s="99"/>
      <c r="AN179" s="89"/>
      <c r="AO179" s="89"/>
      <c r="AP179" s="89"/>
      <c r="AQ179" s="99"/>
      <c r="AR179" s="89"/>
      <c r="AS179" s="89"/>
      <c r="AT179" s="89"/>
      <c r="AU179" s="89"/>
      <c r="AV179" s="89"/>
      <c r="AW179" s="89"/>
      <c r="AX179" s="89"/>
    </row>
    <row r="180" spans="1:50" ht="12.75" customHeight="1">
      <c r="A180" s="89"/>
      <c r="B180" s="214"/>
      <c r="C180" s="232"/>
      <c r="D180" s="235"/>
      <c r="E180" s="231" t="str">
        <f t="shared" ref="E180:E189" si="128">IF(C180="","",VLOOKUP(C180,Nutr,2,0))</f>
        <v/>
      </c>
      <c r="F180" s="238" t="str">
        <f t="shared" ref="F180:F189" si="129">IF(C180="","",VLOOKUP(C180,Nutr,3,0)*D180)</f>
        <v/>
      </c>
      <c r="G180" s="233" t="str">
        <f t="shared" ref="G180:G189" si="130">IF(C180="","",VLOOKUP(C180,Nutr,4,0)*D180)</f>
        <v/>
      </c>
      <c r="H180" s="238" t="str">
        <f t="shared" ref="H180:H189" si="131">IF(C180="","",VLOOKUP(C180,Nutr,5,0)*D180)</f>
        <v/>
      </c>
      <c r="I180" s="233" t="str">
        <f t="shared" ref="I180:I189" si="132">IF(C180="","",VLOOKUP(C180,Nutr,6,0)*D180)</f>
        <v/>
      </c>
      <c r="J180" s="238" t="str">
        <f t="shared" ref="J180:J189" si="133">IF(C180="","",VLOOKUP(C180,Nutr,7,0)*D180)</f>
        <v/>
      </c>
      <c r="K180" s="233" t="str">
        <f t="shared" ref="K180:K189" si="134">IF(C180="","",VLOOKUP(C180,Nutr,8,0)*D180)</f>
        <v/>
      </c>
      <c r="L180" s="237" t="str">
        <f>IF(C180="","",VLOOKUP(C180,Nutr,9,0)*D180)</f>
        <v/>
      </c>
      <c r="M180" s="234" t="str">
        <f>IF(C180="","",VLOOKUP(C180,'Tabela Nutricional'!A:AD,10,0)*D180)</f>
        <v/>
      </c>
      <c r="N180" s="237" t="str">
        <f>IF(C180="","",VLOOKUP(C180,'Tabela Nutricional'!A:AD,11,0)*D180)</f>
        <v/>
      </c>
      <c r="O180" s="234" t="str">
        <f>IF(C180="","",VLOOKUP(C180,'Tabela Nutricional'!A:AD,12,0)*D180)</f>
        <v/>
      </c>
      <c r="P180" s="237" t="str">
        <f>IF(C180="","",VLOOKUP(C180,'Tabela Nutricional'!A:AD,13,0)*D180)</f>
        <v/>
      </c>
      <c r="Q180" s="234" t="str">
        <f>IF(C180="","",VLOOKUP(C180,'Tabela Nutricional'!A:AD,14,0)*D180)</f>
        <v/>
      </c>
      <c r="R180" s="237" t="str">
        <f>IF(C180="","",VLOOKUP(C180,'Tabela Nutricional'!A:AD,15,0)*D180)</f>
        <v/>
      </c>
      <c r="S180" s="234" t="str">
        <f>IF(C180="","",VLOOKUP(C180,'Tabela Nutricional'!A:AD,16,0)*D180)</f>
        <v/>
      </c>
      <c r="T180" s="237" t="str">
        <f>IF(C180="","",VLOOKUP(C180,'Tabela Nutricional'!A:AD,17,0)*D180)</f>
        <v/>
      </c>
      <c r="U180" s="234" t="str">
        <f>IF(C180="","",VLOOKUP(C180,'Tabela Nutricional'!A:AD,18,0)*D180)</f>
        <v/>
      </c>
      <c r="V180" s="237" t="str">
        <f>IF(C180="","",VLOOKUP(C180,'Tabela Nutricional'!A:AD,21,0)*D180)</f>
        <v/>
      </c>
      <c r="W180" s="234" t="str">
        <f>IF(C180="","",VLOOKUP(C180,'Tabela Nutricional'!A:AD,22,0)*D180)</f>
        <v/>
      </c>
      <c r="X180" s="237" t="str">
        <f>IF(C180="","",VLOOKUP(C180,'Tabela Nutricional'!A:AD,23,0)*D180)</f>
        <v/>
      </c>
      <c r="Y180" s="234" t="str">
        <f>IF(C180="","",VLOOKUP(C180,'Tabela Nutricional'!A:AD,24,0)*D180)</f>
        <v/>
      </c>
      <c r="Z180" s="237" t="str">
        <f>IF(C180="","",VLOOKUP(C180,'Tabela Nutricional'!A:AD,25,0)*D180)</f>
        <v/>
      </c>
      <c r="AA180" s="234" t="str">
        <f>IF(C180="","",VLOOKUP(C180,'Tabela Nutricional'!A:AD,26,0)*D180)</f>
        <v/>
      </c>
      <c r="AB180" s="237" t="str">
        <f>IF(C180="","",VLOOKUP(C180,'Tabela Nutricional'!A:AD,27,0)*D180)</f>
        <v/>
      </c>
      <c r="AC180" s="234" t="str">
        <f>IF(C180="","",VLOOKUP(C180,'Tabela Nutricional'!A:AD,28,0)*D180)</f>
        <v/>
      </c>
      <c r="AD180" s="237" t="str">
        <f>IF(C180="","",VLOOKUP(C180,'Tabela Nutricional'!A:AD,29,0)*D180)</f>
        <v/>
      </c>
      <c r="AE180" s="234" t="str">
        <f>IF(C180="","",VLOOKUP(C180,'Tabela Nutricional'!A:AD,30,0)*D180)</f>
        <v/>
      </c>
      <c r="AF180" s="214"/>
      <c r="AG180" s="90"/>
      <c r="AH180" s="108"/>
      <c r="AI180" s="108"/>
      <c r="AJ180" s="89"/>
      <c r="AK180" s="89"/>
      <c r="AL180" s="99"/>
      <c r="AM180" s="99"/>
      <c r="AN180" s="89"/>
      <c r="AO180" s="89"/>
      <c r="AP180" s="89"/>
      <c r="AQ180" s="99"/>
      <c r="AR180" s="89"/>
      <c r="AS180" s="89"/>
      <c r="AT180" s="89"/>
      <c r="AU180" s="89"/>
      <c r="AV180" s="89"/>
      <c r="AW180" s="89"/>
      <c r="AX180" s="89"/>
    </row>
    <row r="181" spans="1:50" ht="12.75" customHeight="1">
      <c r="A181" s="89"/>
      <c r="B181" s="214"/>
      <c r="C181" s="232"/>
      <c r="D181" s="235"/>
      <c r="E181" s="231" t="str">
        <f t="shared" si="128"/>
        <v/>
      </c>
      <c r="F181" s="238" t="str">
        <f t="shared" si="129"/>
        <v/>
      </c>
      <c r="G181" s="233" t="str">
        <f t="shared" si="130"/>
        <v/>
      </c>
      <c r="H181" s="238" t="str">
        <f t="shared" si="131"/>
        <v/>
      </c>
      <c r="I181" s="233" t="str">
        <f t="shared" si="132"/>
        <v/>
      </c>
      <c r="J181" s="238" t="str">
        <f t="shared" si="133"/>
        <v/>
      </c>
      <c r="K181" s="233" t="str">
        <f t="shared" si="134"/>
        <v/>
      </c>
      <c r="L181" s="237" t="str">
        <f t="shared" ref="L181:L189" si="135">IF(C181="","",VLOOKUP(C181,Nutr,9,0)*D181)</f>
        <v/>
      </c>
      <c r="M181" s="234" t="str">
        <f>IF(C181="","",VLOOKUP(C181,'Tabela Nutricional'!A:AD,10,0)*D181)</f>
        <v/>
      </c>
      <c r="N181" s="237" t="str">
        <f>IF(C181="","",VLOOKUP(C181,'Tabela Nutricional'!A:AD,11,0)*D181)</f>
        <v/>
      </c>
      <c r="O181" s="234" t="str">
        <f>IF(C181="","",VLOOKUP(C181,'Tabela Nutricional'!A:AD,12,0)*D181)</f>
        <v/>
      </c>
      <c r="P181" s="237" t="str">
        <f>IF(C181="","",VLOOKUP(C181,'Tabela Nutricional'!A:AD,13,0)*D181)</f>
        <v/>
      </c>
      <c r="Q181" s="234" t="str">
        <f>IF(C181="","",VLOOKUP(C181,'Tabela Nutricional'!A:AD,14,0)*D181)</f>
        <v/>
      </c>
      <c r="R181" s="237" t="str">
        <f>IF(C181="","",VLOOKUP(C181,'Tabela Nutricional'!A:AD,15,0)*D181)</f>
        <v/>
      </c>
      <c r="S181" s="234" t="str">
        <f>IF(C181="","",VLOOKUP(C181,'Tabela Nutricional'!A:AD,16,0)*D181)</f>
        <v/>
      </c>
      <c r="T181" s="237" t="str">
        <f>IF(C181="","",VLOOKUP(C181,'Tabela Nutricional'!A:AD,17,0)*D181)</f>
        <v/>
      </c>
      <c r="U181" s="234" t="str">
        <f>IF(C181="","",VLOOKUP(C181,'Tabela Nutricional'!A:AD,18,0)*D181)</f>
        <v/>
      </c>
      <c r="V181" s="237" t="str">
        <f>IF(C181="","",VLOOKUP(C181,'Tabela Nutricional'!A:AD,21,0)*D181)</f>
        <v/>
      </c>
      <c r="W181" s="234" t="str">
        <f>IF(C181="","",VLOOKUP(C181,'Tabela Nutricional'!A:AD,22,0)*D181)</f>
        <v/>
      </c>
      <c r="X181" s="237" t="str">
        <f>IF(C181="","",VLOOKUP(C181,'Tabela Nutricional'!A:AD,23,0)*D181)</f>
        <v/>
      </c>
      <c r="Y181" s="234" t="str">
        <f>IF(C181="","",VLOOKUP(C181,'Tabela Nutricional'!A:AD,24,0)*D181)</f>
        <v/>
      </c>
      <c r="Z181" s="237" t="str">
        <f>IF(C181="","",VLOOKUP(C181,'Tabela Nutricional'!A:AD,25,0)*D181)</f>
        <v/>
      </c>
      <c r="AA181" s="234" t="str">
        <f>IF(C181="","",VLOOKUP(C181,'Tabela Nutricional'!A:AD,26,0)*D181)</f>
        <v/>
      </c>
      <c r="AB181" s="237" t="str">
        <f>IF(C181="","",VLOOKUP(C181,'Tabela Nutricional'!A:AD,27,0)*D181)</f>
        <v/>
      </c>
      <c r="AC181" s="234" t="str">
        <f>IF(C181="","",VLOOKUP(C181,'Tabela Nutricional'!A:AD,28,0)*D181)</f>
        <v/>
      </c>
      <c r="AD181" s="237" t="str">
        <f>IF(C181="","",VLOOKUP(C181,'Tabela Nutricional'!A:AD,29,0)*D181)</f>
        <v/>
      </c>
      <c r="AE181" s="234" t="str">
        <f>IF(C181="","",VLOOKUP(C181,'Tabela Nutricional'!A:AD,30,0)*D181)</f>
        <v/>
      </c>
      <c r="AF181" s="214"/>
      <c r="AG181" s="90"/>
      <c r="AH181" s="108"/>
      <c r="AI181" s="108"/>
      <c r="AJ181" s="89"/>
      <c r="AK181" s="89"/>
      <c r="AL181" s="99"/>
      <c r="AM181" s="99"/>
      <c r="AN181" s="89"/>
      <c r="AO181" s="89"/>
      <c r="AP181" s="89"/>
      <c r="AQ181" s="99"/>
      <c r="AR181" s="89"/>
      <c r="AS181" s="89"/>
      <c r="AT181" s="89"/>
      <c r="AU181" s="89"/>
      <c r="AV181" s="89"/>
      <c r="AW181" s="89"/>
      <c r="AX181" s="89"/>
    </row>
    <row r="182" spans="1:50" ht="12.75" customHeight="1">
      <c r="A182" s="89"/>
      <c r="B182" s="214"/>
      <c r="C182" s="232"/>
      <c r="D182" s="235"/>
      <c r="E182" s="231" t="str">
        <f t="shared" si="128"/>
        <v/>
      </c>
      <c r="F182" s="238" t="str">
        <f t="shared" si="129"/>
        <v/>
      </c>
      <c r="G182" s="233" t="str">
        <f t="shared" si="130"/>
        <v/>
      </c>
      <c r="H182" s="238" t="str">
        <f t="shared" si="131"/>
        <v/>
      </c>
      <c r="I182" s="233" t="str">
        <f t="shared" si="132"/>
        <v/>
      </c>
      <c r="J182" s="238" t="str">
        <f t="shared" si="133"/>
        <v/>
      </c>
      <c r="K182" s="233" t="str">
        <f t="shared" si="134"/>
        <v/>
      </c>
      <c r="L182" s="237" t="str">
        <f t="shared" si="135"/>
        <v/>
      </c>
      <c r="M182" s="234" t="str">
        <f>IF(C182="","",VLOOKUP(C182,'Tabela Nutricional'!A:AD,10,0)*D182)</f>
        <v/>
      </c>
      <c r="N182" s="237" t="str">
        <f>IF(C182="","",VLOOKUP(C182,'Tabela Nutricional'!A:AD,11,0)*D182)</f>
        <v/>
      </c>
      <c r="O182" s="234" t="str">
        <f>IF(C182="","",VLOOKUP(C182,'Tabela Nutricional'!A:AD,12,0)*D182)</f>
        <v/>
      </c>
      <c r="P182" s="237" t="str">
        <f>IF(C182="","",VLOOKUP(C182,'Tabela Nutricional'!A:AD,13,0)*D182)</f>
        <v/>
      </c>
      <c r="Q182" s="234" t="str">
        <f>IF(C182="","",VLOOKUP(C182,'Tabela Nutricional'!A:AD,14,0)*D182)</f>
        <v/>
      </c>
      <c r="R182" s="237" t="str">
        <f>IF(C182="","",VLOOKUP(C182,'Tabela Nutricional'!A:AD,15,0)*D182)</f>
        <v/>
      </c>
      <c r="S182" s="234" t="str">
        <f>IF(C182="","",VLOOKUP(C182,'Tabela Nutricional'!A:AD,16,0)*D182)</f>
        <v/>
      </c>
      <c r="T182" s="237" t="str">
        <f>IF(C182="","",VLOOKUP(C182,'Tabela Nutricional'!A:AD,17,0)*D182)</f>
        <v/>
      </c>
      <c r="U182" s="234" t="str">
        <f>IF(C182="","",VLOOKUP(C182,'Tabela Nutricional'!A:AD,18,0)*D182)</f>
        <v/>
      </c>
      <c r="V182" s="237" t="str">
        <f>IF(C182="","",VLOOKUP(C182,'Tabela Nutricional'!A:AD,21,0)*D182)</f>
        <v/>
      </c>
      <c r="W182" s="234" t="str">
        <f>IF(C182="","",VLOOKUP(C182,'Tabela Nutricional'!A:AD,22,0)*D182)</f>
        <v/>
      </c>
      <c r="X182" s="237" t="str">
        <f>IF(C182="","",VLOOKUP(C182,'Tabela Nutricional'!A:AD,23,0)*D182)</f>
        <v/>
      </c>
      <c r="Y182" s="234" t="str">
        <f>IF(C182="","",VLOOKUP(C182,'Tabela Nutricional'!A:AD,24,0)*D182)</f>
        <v/>
      </c>
      <c r="Z182" s="237" t="str">
        <f>IF(C182="","",VLOOKUP(C182,'Tabela Nutricional'!A:AD,25,0)*D182)</f>
        <v/>
      </c>
      <c r="AA182" s="234" t="str">
        <f>IF(C182="","",VLOOKUP(C182,'Tabela Nutricional'!A:AD,26,0)*D182)</f>
        <v/>
      </c>
      <c r="AB182" s="237" t="str">
        <f>IF(C182="","",VLOOKUP(C182,'Tabela Nutricional'!A:AD,27,0)*D182)</f>
        <v/>
      </c>
      <c r="AC182" s="234" t="str">
        <f>IF(C182="","",VLOOKUP(C182,'Tabela Nutricional'!A:AD,28,0)*D182)</f>
        <v/>
      </c>
      <c r="AD182" s="237" t="str">
        <f>IF(C182="","",VLOOKUP(C182,'Tabela Nutricional'!A:AD,29,0)*D182)</f>
        <v/>
      </c>
      <c r="AE182" s="234" t="str">
        <f>IF(C182="","",VLOOKUP(C182,'Tabela Nutricional'!A:AD,30,0)*D182)</f>
        <v/>
      </c>
      <c r="AF182" s="214"/>
      <c r="AG182" s="94"/>
      <c r="AH182" s="108"/>
      <c r="AI182" s="108"/>
      <c r="AJ182" s="89"/>
      <c r="AK182" s="89"/>
      <c r="AL182" s="99"/>
      <c r="AM182" s="99"/>
      <c r="AN182" s="89"/>
      <c r="AO182" s="89"/>
      <c r="AP182" s="89"/>
      <c r="AQ182" s="99"/>
      <c r="AR182" s="89"/>
      <c r="AS182" s="89"/>
      <c r="AT182" s="89"/>
      <c r="AU182" s="89"/>
      <c r="AV182" s="89"/>
      <c r="AW182" s="89"/>
      <c r="AX182" s="89"/>
    </row>
    <row r="183" spans="1:50" ht="12.75" customHeight="1">
      <c r="A183" s="89"/>
      <c r="B183" s="215"/>
      <c r="C183" s="356"/>
      <c r="D183" s="236"/>
      <c r="E183" s="231" t="str">
        <f t="shared" si="128"/>
        <v/>
      </c>
      <c r="F183" s="238" t="str">
        <f t="shared" si="129"/>
        <v/>
      </c>
      <c r="G183" s="233" t="str">
        <f t="shared" si="130"/>
        <v/>
      </c>
      <c r="H183" s="238" t="str">
        <f t="shared" si="131"/>
        <v/>
      </c>
      <c r="I183" s="233" t="str">
        <f t="shared" si="132"/>
        <v/>
      </c>
      <c r="J183" s="238" t="str">
        <f t="shared" si="133"/>
        <v/>
      </c>
      <c r="K183" s="233" t="str">
        <f t="shared" si="134"/>
        <v/>
      </c>
      <c r="L183" s="237" t="str">
        <f t="shared" si="135"/>
        <v/>
      </c>
      <c r="M183" s="234" t="str">
        <f>IF(C183="","",VLOOKUP(C183,'Tabela Nutricional'!A:AD,10,0)*D183)</f>
        <v/>
      </c>
      <c r="N183" s="237" t="str">
        <f>IF(C183="","",VLOOKUP(C183,'Tabela Nutricional'!A:AD,11,0)*D183)</f>
        <v/>
      </c>
      <c r="O183" s="234" t="str">
        <f>IF(C183="","",VLOOKUP(C183,'Tabela Nutricional'!A:AD,12,0)*D183)</f>
        <v/>
      </c>
      <c r="P183" s="237" t="str">
        <f>IF(C183="","",VLOOKUP(C183,'Tabela Nutricional'!A:AD,13,0)*D183)</f>
        <v/>
      </c>
      <c r="Q183" s="234" t="str">
        <f>IF(C183="","",VLOOKUP(C183,'Tabela Nutricional'!A:AD,14,0)*D183)</f>
        <v/>
      </c>
      <c r="R183" s="237" t="str">
        <f>IF(C183="","",VLOOKUP(C183,'Tabela Nutricional'!A:AD,15,0)*D183)</f>
        <v/>
      </c>
      <c r="S183" s="234" t="str">
        <f>IF(C183="","",VLOOKUP(C183,'Tabela Nutricional'!A:AD,16,0)*D183)</f>
        <v/>
      </c>
      <c r="T183" s="237" t="str">
        <f>IF(C183="","",VLOOKUP(C183,'Tabela Nutricional'!A:AD,17,0)*D183)</f>
        <v/>
      </c>
      <c r="U183" s="234" t="str">
        <f>IF(C183="","",VLOOKUP(C183,'Tabela Nutricional'!A:AD,18,0)*D183)</f>
        <v/>
      </c>
      <c r="V183" s="237" t="str">
        <f>IF(C183="","",VLOOKUP(C183,'Tabela Nutricional'!A:AD,21,0)*D183)</f>
        <v/>
      </c>
      <c r="W183" s="234" t="str">
        <f>IF(C183="","",VLOOKUP(C183,'Tabela Nutricional'!A:AD,22,0)*D183)</f>
        <v/>
      </c>
      <c r="X183" s="237" t="str">
        <f>IF(C183="","",VLOOKUP(C183,'Tabela Nutricional'!A:AD,23,0)*D183)</f>
        <v/>
      </c>
      <c r="Y183" s="234" t="str">
        <f>IF(C183="","",VLOOKUP(C183,'Tabela Nutricional'!A:AD,24,0)*D183)</f>
        <v/>
      </c>
      <c r="Z183" s="237" t="str">
        <f>IF(C183="","",VLOOKUP(C183,'Tabela Nutricional'!A:AD,25,0)*D183)</f>
        <v/>
      </c>
      <c r="AA183" s="234" t="str">
        <f>IF(C183="","",VLOOKUP(C183,'Tabela Nutricional'!A:AD,26,0)*D183)</f>
        <v/>
      </c>
      <c r="AB183" s="237" t="str">
        <f>IF(C183="","",VLOOKUP(C183,'Tabela Nutricional'!A:AD,27,0)*D183)</f>
        <v/>
      </c>
      <c r="AC183" s="234" t="str">
        <f>IF(C183="","",VLOOKUP(C183,'Tabela Nutricional'!A:AD,28,0)*D183)</f>
        <v/>
      </c>
      <c r="AD183" s="237" t="str">
        <f>IF(C183="","",VLOOKUP(C183,'Tabela Nutricional'!A:AD,29,0)*D183)</f>
        <v/>
      </c>
      <c r="AE183" s="234" t="str">
        <f>IF(C183="","",VLOOKUP(C183,'Tabela Nutricional'!A:AD,30,0)*D183)</f>
        <v/>
      </c>
      <c r="AF183" s="215"/>
      <c r="AG183" s="94"/>
      <c r="AH183" s="108"/>
      <c r="AI183" s="108"/>
      <c r="AJ183" s="89"/>
      <c r="AK183" s="89"/>
      <c r="AL183" s="99"/>
      <c r="AM183" s="99"/>
      <c r="AN183" s="89"/>
      <c r="AO183" s="89"/>
      <c r="AP183" s="89"/>
      <c r="AQ183" s="99"/>
      <c r="AR183" s="89"/>
      <c r="AS183" s="89"/>
      <c r="AT183" s="89"/>
      <c r="AU183" s="89"/>
      <c r="AV183" s="89"/>
      <c r="AW183" s="89"/>
      <c r="AX183" s="89"/>
    </row>
    <row r="184" spans="1:50" ht="12.75" customHeight="1">
      <c r="A184" s="89"/>
      <c r="B184" s="215"/>
      <c r="C184" s="356"/>
      <c r="D184" s="236"/>
      <c r="E184" s="231" t="str">
        <f t="shared" si="128"/>
        <v/>
      </c>
      <c r="F184" s="238" t="str">
        <f t="shared" si="129"/>
        <v/>
      </c>
      <c r="G184" s="233" t="str">
        <f t="shared" si="130"/>
        <v/>
      </c>
      <c r="H184" s="238" t="str">
        <f t="shared" si="131"/>
        <v/>
      </c>
      <c r="I184" s="233" t="str">
        <f t="shared" si="132"/>
        <v/>
      </c>
      <c r="J184" s="238" t="str">
        <f t="shared" si="133"/>
        <v/>
      </c>
      <c r="K184" s="233" t="str">
        <f t="shared" si="134"/>
        <v/>
      </c>
      <c r="L184" s="237" t="str">
        <f t="shared" si="135"/>
        <v/>
      </c>
      <c r="M184" s="234" t="str">
        <f>IF(C184="","",VLOOKUP(C184,'Tabela Nutricional'!A:AD,10,0)*D184)</f>
        <v/>
      </c>
      <c r="N184" s="237" t="str">
        <f>IF(C184="","",VLOOKUP(C184,'Tabela Nutricional'!A:AD,11,0)*D184)</f>
        <v/>
      </c>
      <c r="O184" s="234" t="str">
        <f>IF(C184="","",VLOOKUP(C184,'Tabela Nutricional'!A:AD,12,0)*D184)</f>
        <v/>
      </c>
      <c r="P184" s="237" t="str">
        <f>IF(C184="","",VLOOKUP(C184,'Tabela Nutricional'!A:AD,13,0)*D184)</f>
        <v/>
      </c>
      <c r="Q184" s="234" t="str">
        <f>IF(C184="","",VLOOKUP(C184,'Tabela Nutricional'!A:AD,14,0)*D184)</f>
        <v/>
      </c>
      <c r="R184" s="237" t="str">
        <f>IF(C184="","",VLOOKUP(C184,'Tabela Nutricional'!A:AD,15,0)*D184)</f>
        <v/>
      </c>
      <c r="S184" s="234" t="str">
        <f>IF(C184="","",VLOOKUP(C184,'Tabela Nutricional'!A:AD,16,0)*D184)</f>
        <v/>
      </c>
      <c r="T184" s="237" t="str">
        <f>IF(C184="","",VLOOKUP(C184,'Tabela Nutricional'!A:AD,17,0)*D184)</f>
        <v/>
      </c>
      <c r="U184" s="234" t="str">
        <f>IF(C184="","",VLOOKUP(C184,'Tabela Nutricional'!A:AD,18,0)*D184)</f>
        <v/>
      </c>
      <c r="V184" s="237" t="str">
        <f>IF(C184="","",VLOOKUP(C184,'Tabela Nutricional'!A:AD,21,0)*D184)</f>
        <v/>
      </c>
      <c r="W184" s="234" t="str">
        <f>IF(C184="","",VLOOKUP(C184,'Tabela Nutricional'!A:AD,22,0)*D184)</f>
        <v/>
      </c>
      <c r="X184" s="237" t="str">
        <f>IF(C184="","",VLOOKUP(C184,'Tabela Nutricional'!A:AD,23,0)*D184)</f>
        <v/>
      </c>
      <c r="Y184" s="234" t="str">
        <f>IF(C184="","",VLOOKUP(C184,'Tabela Nutricional'!A:AD,24,0)*D184)</f>
        <v/>
      </c>
      <c r="Z184" s="237" t="str">
        <f>IF(C184="","",VLOOKUP(C184,'Tabela Nutricional'!A:AD,25,0)*D184)</f>
        <v/>
      </c>
      <c r="AA184" s="234" t="str">
        <f>IF(C184="","",VLOOKUP(C184,'Tabela Nutricional'!A:AD,26,0)*D184)</f>
        <v/>
      </c>
      <c r="AB184" s="237" t="str">
        <f>IF(C184="","",VLOOKUP(C184,'Tabela Nutricional'!A:AD,27,0)*D184)</f>
        <v/>
      </c>
      <c r="AC184" s="234" t="str">
        <f>IF(C184="","",VLOOKUP(C184,'Tabela Nutricional'!A:AD,28,0)*D184)</f>
        <v/>
      </c>
      <c r="AD184" s="237" t="str">
        <f>IF(C184="","",VLOOKUP(C184,'Tabela Nutricional'!A:AD,29,0)*D184)</f>
        <v/>
      </c>
      <c r="AE184" s="234" t="str">
        <f>IF(C184="","",VLOOKUP(C184,'Tabela Nutricional'!A:AD,30,0)*D184)</f>
        <v/>
      </c>
      <c r="AF184" s="215"/>
      <c r="AG184" s="94"/>
      <c r="AH184" s="108"/>
      <c r="AI184" s="108"/>
      <c r="AJ184" s="89"/>
      <c r="AK184" s="89"/>
      <c r="AL184" s="99"/>
      <c r="AM184" s="99"/>
      <c r="AN184" s="89"/>
      <c r="AO184" s="89"/>
      <c r="AP184" s="89"/>
      <c r="AQ184" s="99"/>
      <c r="AR184" s="89"/>
      <c r="AS184" s="89"/>
      <c r="AT184" s="89"/>
      <c r="AU184" s="89"/>
      <c r="AV184" s="89"/>
      <c r="AW184" s="89"/>
      <c r="AX184" s="89"/>
    </row>
    <row r="185" spans="1:50" ht="12.75" customHeight="1">
      <c r="A185" s="89"/>
      <c r="B185" s="215"/>
      <c r="C185" s="356"/>
      <c r="D185" s="236"/>
      <c r="E185" s="231" t="str">
        <f t="shared" si="128"/>
        <v/>
      </c>
      <c r="F185" s="238" t="str">
        <f t="shared" si="129"/>
        <v/>
      </c>
      <c r="G185" s="233" t="str">
        <f t="shared" si="130"/>
        <v/>
      </c>
      <c r="H185" s="238" t="str">
        <f t="shared" si="131"/>
        <v/>
      </c>
      <c r="I185" s="233" t="str">
        <f t="shared" si="132"/>
        <v/>
      </c>
      <c r="J185" s="238" t="str">
        <f t="shared" si="133"/>
        <v/>
      </c>
      <c r="K185" s="233" t="str">
        <f t="shared" si="134"/>
        <v/>
      </c>
      <c r="L185" s="237" t="str">
        <f t="shared" si="135"/>
        <v/>
      </c>
      <c r="M185" s="234" t="str">
        <f>IF(C185="","",VLOOKUP(C185,'Tabela Nutricional'!A:AD,10,0)*D185)</f>
        <v/>
      </c>
      <c r="N185" s="237" t="str">
        <f>IF(C185="","",VLOOKUP(C185,'Tabela Nutricional'!A:AD,11,0)*D185)</f>
        <v/>
      </c>
      <c r="O185" s="234" t="str">
        <f>IF(C185="","",VLOOKUP(C185,'Tabela Nutricional'!A:AD,12,0)*D185)</f>
        <v/>
      </c>
      <c r="P185" s="237" t="str">
        <f>IF(C185="","",VLOOKUP(C185,'Tabela Nutricional'!A:AD,13,0)*D185)</f>
        <v/>
      </c>
      <c r="Q185" s="234" t="str">
        <f>IF(C185="","",VLOOKUP(C185,'Tabela Nutricional'!A:AD,14,0)*D185)</f>
        <v/>
      </c>
      <c r="R185" s="237" t="str">
        <f>IF(C185="","",VLOOKUP(C185,'Tabela Nutricional'!A:AD,15,0)*D185)</f>
        <v/>
      </c>
      <c r="S185" s="234" t="str">
        <f>IF(C185="","",VLOOKUP(C185,'Tabela Nutricional'!A:AD,16,0)*D185)</f>
        <v/>
      </c>
      <c r="T185" s="237" t="str">
        <f>IF(C185="","",VLOOKUP(C185,'Tabela Nutricional'!A:AD,17,0)*D185)</f>
        <v/>
      </c>
      <c r="U185" s="234" t="str">
        <f>IF(C185="","",VLOOKUP(C185,'Tabela Nutricional'!A:AD,18,0)*D185)</f>
        <v/>
      </c>
      <c r="V185" s="237" t="str">
        <f>IF(C185="","",VLOOKUP(C185,'Tabela Nutricional'!A:AD,21,0)*D185)</f>
        <v/>
      </c>
      <c r="W185" s="234" t="str">
        <f>IF(C185="","",VLOOKUP(C185,'Tabela Nutricional'!A:AD,22,0)*D185)</f>
        <v/>
      </c>
      <c r="X185" s="237" t="str">
        <f>IF(C185="","",VLOOKUP(C185,'Tabela Nutricional'!A:AD,23,0)*D185)</f>
        <v/>
      </c>
      <c r="Y185" s="234" t="str">
        <f>IF(C185="","",VLOOKUP(C185,'Tabela Nutricional'!A:AD,24,0)*D185)</f>
        <v/>
      </c>
      <c r="Z185" s="237" t="str">
        <f>IF(C185="","",VLOOKUP(C185,'Tabela Nutricional'!A:AD,25,0)*D185)</f>
        <v/>
      </c>
      <c r="AA185" s="234" t="str">
        <f>IF(C185="","",VLOOKUP(C185,'Tabela Nutricional'!A:AD,26,0)*D185)</f>
        <v/>
      </c>
      <c r="AB185" s="237" t="str">
        <f>IF(C185="","",VLOOKUP(C185,'Tabela Nutricional'!A:AD,27,0)*D185)</f>
        <v/>
      </c>
      <c r="AC185" s="234" t="str">
        <f>IF(C185="","",VLOOKUP(C185,'Tabela Nutricional'!A:AD,28,0)*D185)</f>
        <v/>
      </c>
      <c r="AD185" s="237" t="str">
        <f>IF(C185="","",VLOOKUP(C185,'Tabela Nutricional'!A:AD,29,0)*D185)</f>
        <v/>
      </c>
      <c r="AE185" s="234" t="str">
        <f>IF(C185="","",VLOOKUP(C185,'Tabela Nutricional'!A:AD,30,0)*D185)</f>
        <v/>
      </c>
      <c r="AF185" s="215"/>
      <c r="AG185" s="94"/>
      <c r="AH185" s="108"/>
      <c r="AI185" s="108"/>
      <c r="AJ185" s="89"/>
      <c r="AK185" s="89"/>
      <c r="AL185" s="99"/>
      <c r="AM185" s="99"/>
      <c r="AN185" s="89"/>
      <c r="AO185" s="89"/>
      <c r="AP185" s="89"/>
      <c r="AQ185" s="99"/>
      <c r="AR185" s="89"/>
      <c r="AS185" s="89"/>
      <c r="AT185" s="89"/>
      <c r="AU185" s="89"/>
      <c r="AV185" s="89"/>
      <c r="AW185" s="89"/>
      <c r="AX185" s="89"/>
    </row>
    <row r="186" spans="1:50" ht="12.75" customHeight="1">
      <c r="A186" s="89"/>
      <c r="B186" s="214"/>
      <c r="C186" s="356"/>
      <c r="D186" s="236"/>
      <c r="E186" s="231" t="str">
        <f t="shared" si="128"/>
        <v/>
      </c>
      <c r="F186" s="238" t="str">
        <f t="shared" si="129"/>
        <v/>
      </c>
      <c r="G186" s="233" t="str">
        <f t="shared" si="130"/>
        <v/>
      </c>
      <c r="H186" s="238" t="str">
        <f t="shared" si="131"/>
        <v/>
      </c>
      <c r="I186" s="233" t="str">
        <f t="shared" si="132"/>
        <v/>
      </c>
      <c r="J186" s="238" t="str">
        <f t="shared" si="133"/>
        <v/>
      </c>
      <c r="K186" s="233" t="str">
        <f t="shared" si="134"/>
        <v/>
      </c>
      <c r="L186" s="237" t="str">
        <f t="shared" si="135"/>
        <v/>
      </c>
      <c r="M186" s="234" t="str">
        <f>IF(C186="","",VLOOKUP(C186,'Tabela Nutricional'!A:AD,10,0)*D186)</f>
        <v/>
      </c>
      <c r="N186" s="237" t="str">
        <f>IF(C186="","",VLOOKUP(C186,'Tabela Nutricional'!A:AD,11,0)*D186)</f>
        <v/>
      </c>
      <c r="O186" s="234" t="str">
        <f>IF(C186="","",VLOOKUP(C186,'Tabela Nutricional'!A:AD,12,0)*D186)</f>
        <v/>
      </c>
      <c r="P186" s="237" t="str">
        <f>IF(C186="","",VLOOKUP(C186,'Tabela Nutricional'!A:AD,13,0)*D186)</f>
        <v/>
      </c>
      <c r="Q186" s="234" t="str">
        <f>IF(C186="","",VLOOKUP(C186,'Tabela Nutricional'!A:AD,14,0)*D186)</f>
        <v/>
      </c>
      <c r="R186" s="237" t="str">
        <f>IF(C186="","",VLOOKUP(C186,'Tabela Nutricional'!A:AD,15,0)*D186)</f>
        <v/>
      </c>
      <c r="S186" s="234" t="str">
        <f>IF(C186="","",VLOOKUP(C186,'Tabela Nutricional'!A:AD,16,0)*D186)</f>
        <v/>
      </c>
      <c r="T186" s="237" t="str">
        <f>IF(C186="","",VLOOKUP(C186,'Tabela Nutricional'!A:AD,17,0)*D186)</f>
        <v/>
      </c>
      <c r="U186" s="234" t="str">
        <f>IF(C186="","",VLOOKUP(C186,'Tabela Nutricional'!A:AD,18,0)*D186)</f>
        <v/>
      </c>
      <c r="V186" s="237" t="str">
        <f>IF(C186="","",VLOOKUP(C186,'Tabela Nutricional'!A:AD,21,0)*D186)</f>
        <v/>
      </c>
      <c r="W186" s="234" t="str">
        <f>IF(C186="","",VLOOKUP(C186,'Tabela Nutricional'!A:AD,22,0)*D186)</f>
        <v/>
      </c>
      <c r="X186" s="237" t="str">
        <f>IF(C186="","",VLOOKUP(C186,'Tabela Nutricional'!A:AD,23,0)*D186)</f>
        <v/>
      </c>
      <c r="Y186" s="234" t="str">
        <f>IF(C186="","",VLOOKUP(C186,'Tabela Nutricional'!A:AD,24,0)*D186)</f>
        <v/>
      </c>
      <c r="Z186" s="237" t="str">
        <f>IF(C186="","",VLOOKUP(C186,'Tabela Nutricional'!A:AD,25,0)*D186)</f>
        <v/>
      </c>
      <c r="AA186" s="234" t="str">
        <f>IF(C186="","",VLOOKUP(C186,'Tabela Nutricional'!A:AD,26,0)*D186)</f>
        <v/>
      </c>
      <c r="AB186" s="237" t="str">
        <f>IF(C186="","",VLOOKUP(C186,'Tabela Nutricional'!A:AD,27,0)*D186)</f>
        <v/>
      </c>
      <c r="AC186" s="234" t="str">
        <f>IF(C186="","",VLOOKUP(C186,'Tabela Nutricional'!A:AD,28,0)*D186)</f>
        <v/>
      </c>
      <c r="AD186" s="237" t="str">
        <f>IF(C186="","",VLOOKUP(C186,'Tabela Nutricional'!A:AD,29,0)*D186)</f>
        <v/>
      </c>
      <c r="AE186" s="234" t="str">
        <f>IF(C186="","",VLOOKUP(C186,'Tabela Nutricional'!A:AD,30,0)*D186)</f>
        <v/>
      </c>
      <c r="AF186" s="214"/>
      <c r="AG186" s="94"/>
      <c r="AH186" s="108"/>
      <c r="AI186" s="108"/>
      <c r="AJ186" s="89"/>
      <c r="AK186" s="89"/>
      <c r="AL186" s="99"/>
      <c r="AM186" s="99"/>
      <c r="AN186" s="89"/>
      <c r="AO186" s="89"/>
      <c r="AP186" s="89"/>
      <c r="AQ186" s="99"/>
      <c r="AR186" s="89"/>
      <c r="AS186" s="89"/>
      <c r="AT186" s="89"/>
      <c r="AU186" s="89"/>
      <c r="AV186" s="89"/>
      <c r="AW186" s="89"/>
      <c r="AX186" s="89"/>
    </row>
    <row r="187" spans="1:50" ht="12.75" customHeight="1">
      <c r="A187" s="89"/>
      <c r="B187" s="214"/>
      <c r="C187" s="356"/>
      <c r="D187" s="236"/>
      <c r="E187" s="231" t="str">
        <f t="shared" si="128"/>
        <v/>
      </c>
      <c r="F187" s="238" t="str">
        <f t="shared" si="129"/>
        <v/>
      </c>
      <c r="G187" s="233" t="str">
        <f t="shared" si="130"/>
        <v/>
      </c>
      <c r="H187" s="238" t="str">
        <f t="shared" si="131"/>
        <v/>
      </c>
      <c r="I187" s="233" t="str">
        <f t="shared" si="132"/>
        <v/>
      </c>
      <c r="J187" s="238" t="str">
        <f t="shared" si="133"/>
        <v/>
      </c>
      <c r="K187" s="233" t="str">
        <f t="shared" si="134"/>
        <v/>
      </c>
      <c r="L187" s="237" t="str">
        <f t="shared" si="135"/>
        <v/>
      </c>
      <c r="M187" s="234" t="str">
        <f>IF(C187="","",VLOOKUP(C187,'Tabela Nutricional'!A:AD,10,0)*D187)</f>
        <v/>
      </c>
      <c r="N187" s="237" t="str">
        <f>IF(C187="","",VLOOKUP(C187,'Tabela Nutricional'!A:AD,11,0)*D187)</f>
        <v/>
      </c>
      <c r="O187" s="234" t="str">
        <f>IF(C187="","",VLOOKUP(C187,'Tabela Nutricional'!A:AD,12,0)*D187)</f>
        <v/>
      </c>
      <c r="P187" s="237" t="str">
        <f>IF(C187="","",VLOOKUP(C187,'Tabela Nutricional'!A:AD,13,0)*D187)</f>
        <v/>
      </c>
      <c r="Q187" s="234" t="str">
        <f>IF(C187="","",VLOOKUP(C187,'Tabela Nutricional'!A:AD,14,0)*D187)</f>
        <v/>
      </c>
      <c r="R187" s="237" t="str">
        <f>IF(C187="","",VLOOKUP(C187,'Tabela Nutricional'!A:AD,15,0)*D187)</f>
        <v/>
      </c>
      <c r="S187" s="234" t="str">
        <f>IF(C187="","",VLOOKUP(C187,'Tabela Nutricional'!A:AD,16,0)*D187)</f>
        <v/>
      </c>
      <c r="T187" s="237" t="str">
        <f>IF(C187="","",VLOOKUP(C187,'Tabela Nutricional'!A:AD,17,0)*D187)</f>
        <v/>
      </c>
      <c r="U187" s="234" t="str">
        <f>IF(C187="","",VLOOKUP(C187,'Tabela Nutricional'!A:AD,18,0)*D187)</f>
        <v/>
      </c>
      <c r="V187" s="237" t="str">
        <f>IF(C187="","",VLOOKUP(C187,'Tabela Nutricional'!A:AD,21,0)*D187)</f>
        <v/>
      </c>
      <c r="W187" s="234" t="str">
        <f>IF(C187="","",VLOOKUP(C187,'Tabela Nutricional'!A:AD,22,0)*D187)</f>
        <v/>
      </c>
      <c r="X187" s="237" t="str">
        <f>IF(C187="","",VLOOKUP(C187,'Tabela Nutricional'!A:AD,23,0)*D187)</f>
        <v/>
      </c>
      <c r="Y187" s="234" t="str">
        <f>IF(C187="","",VLOOKUP(C187,'Tabela Nutricional'!A:AD,24,0)*D187)</f>
        <v/>
      </c>
      <c r="Z187" s="237" t="str">
        <f>IF(C187="","",VLOOKUP(C187,'Tabela Nutricional'!A:AD,25,0)*D187)</f>
        <v/>
      </c>
      <c r="AA187" s="234" t="str">
        <f>IF(C187="","",VLOOKUP(C187,'Tabela Nutricional'!A:AD,26,0)*D187)</f>
        <v/>
      </c>
      <c r="AB187" s="237" t="str">
        <f>IF(C187="","",VLOOKUP(C187,'Tabela Nutricional'!A:AD,27,0)*D187)</f>
        <v/>
      </c>
      <c r="AC187" s="234" t="str">
        <f>IF(C187="","",VLOOKUP(C187,'Tabela Nutricional'!A:AD,28,0)*D187)</f>
        <v/>
      </c>
      <c r="AD187" s="237" t="str">
        <f>IF(C187="","",VLOOKUP(C187,'Tabela Nutricional'!A:AD,29,0)*D187)</f>
        <v/>
      </c>
      <c r="AE187" s="234" t="str">
        <f>IF(C187="","",VLOOKUP(C187,'Tabela Nutricional'!A:AD,30,0)*D187)</f>
        <v/>
      </c>
      <c r="AF187" s="214"/>
      <c r="AG187" s="90"/>
      <c r="AH187" s="108"/>
      <c r="AI187" s="108"/>
      <c r="AJ187" s="89"/>
      <c r="AK187" s="89"/>
      <c r="AL187" s="99"/>
      <c r="AM187" s="99"/>
      <c r="AN187" s="89"/>
      <c r="AO187" s="89"/>
      <c r="AP187" s="89"/>
      <c r="AQ187" s="99"/>
      <c r="AR187" s="89"/>
      <c r="AS187" s="89"/>
      <c r="AT187" s="89"/>
      <c r="AU187" s="89"/>
      <c r="AV187" s="89"/>
      <c r="AW187" s="89"/>
      <c r="AX187" s="89"/>
    </row>
    <row r="188" spans="1:50" ht="12.75" customHeight="1">
      <c r="A188" s="90"/>
      <c r="B188" s="214"/>
      <c r="C188" s="356"/>
      <c r="D188" s="236"/>
      <c r="E188" s="231" t="str">
        <f t="shared" si="128"/>
        <v/>
      </c>
      <c r="F188" s="238" t="str">
        <f t="shared" si="129"/>
        <v/>
      </c>
      <c r="G188" s="233" t="str">
        <f t="shared" si="130"/>
        <v/>
      </c>
      <c r="H188" s="238" t="str">
        <f t="shared" si="131"/>
        <v/>
      </c>
      <c r="I188" s="233" t="str">
        <f t="shared" si="132"/>
        <v/>
      </c>
      <c r="J188" s="238" t="str">
        <f t="shared" si="133"/>
        <v/>
      </c>
      <c r="K188" s="233" t="str">
        <f t="shared" si="134"/>
        <v/>
      </c>
      <c r="L188" s="237" t="str">
        <f t="shared" si="135"/>
        <v/>
      </c>
      <c r="M188" s="234" t="str">
        <f>IF(C188="","",VLOOKUP(C188,'Tabela Nutricional'!A:AD,10,0)*D188)</f>
        <v/>
      </c>
      <c r="N188" s="237" t="str">
        <f>IF(C188="","",VLOOKUP(C188,'Tabela Nutricional'!A:AD,11,0)*D188)</f>
        <v/>
      </c>
      <c r="O188" s="234" t="str">
        <f>IF(C188="","",VLOOKUP(C188,'Tabela Nutricional'!A:AD,12,0)*D188)</f>
        <v/>
      </c>
      <c r="P188" s="237" t="str">
        <f>IF(C188="","",VLOOKUP(C188,'Tabela Nutricional'!A:AD,13,0)*D188)</f>
        <v/>
      </c>
      <c r="Q188" s="234" t="str">
        <f>IF(C188="","",VLOOKUP(C188,'Tabela Nutricional'!A:AD,14,0)*D188)</f>
        <v/>
      </c>
      <c r="R188" s="237" t="str">
        <f>IF(C188="","",VLOOKUP(C188,'Tabela Nutricional'!A:AD,15,0)*D188)</f>
        <v/>
      </c>
      <c r="S188" s="234" t="str">
        <f>IF(C188="","",VLOOKUP(C188,'Tabela Nutricional'!A:AD,16,0)*D188)</f>
        <v/>
      </c>
      <c r="T188" s="237" t="str">
        <f>IF(C188="","",VLOOKUP(C188,'Tabela Nutricional'!A:AD,17,0)*D188)</f>
        <v/>
      </c>
      <c r="U188" s="234" t="str">
        <f>IF(C188="","",VLOOKUP(C188,'Tabela Nutricional'!A:AD,18,0)*D188)</f>
        <v/>
      </c>
      <c r="V188" s="237" t="str">
        <f>IF(C188="","",VLOOKUP(C188,'Tabela Nutricional'!A:AD,21,0)*D188)</f>
        <v/>
      </c>
      <c r="W188" s="234" t="str">
        <f>IF(C188="","",VLOOKUP(C188,'Tabela Nutricional'!A:AD,22,0)*D188)</f>
        <v/>
      </c>
      <c r="X188" s="237" t="str">
        <f>IF(C188="","",VLOOKUP(C188,'Tabela Nutricional'!A:AD,23,0)*D188)</f>
        <v/>
      </c>
      <c r="Y188" s="234" t="str">
        <f>IF(C188="","",VLOOKUP(C188,'Tabela Nutricional'!A:AD,24,0)*D188)</f>
        <v/>
      </c>
      <c r="Z188" s="237" t="str">
        <f>IF(C188="","",VLOOKUP(C188,'Tabela Nutricional'!A:AD,25,0)*D188)</f>
        <v/>
      </c>
      <c r="AA188" s="234" t="str">
        <f>IF(C188="","",VLOOKUP(C188,'Tabela Nutricional'!A:AD,26,0)*D188)</f>
        <v/>
      </c>
      <c r="AB188" s="237" t="str">
        <f>IF(C188="","",VLOOKUP(C188,'Tabela Nutricional'!A:AD,27,0)*D188)</f>
        <v/>
      </c>
      <c r="AC188" s="234" t="str">
        <f>IF(C188="","",VLOOKUP(C188,'Tabela Nutricional'!A:AD,28,0)*D188)</f>
        <v/>
      </c>
      <c r="AD188" s="237" t="str">
        <f>IF(C188="","",VLOOKUP(C188,'Tabela Nutricional'!A:AD,29,0)*D188)</f>
        <v/>
      </c>
      <c r="AE188" s="234" t="str">
        <f>IF(C188="","",VLOOKUP(C188,'Tabela Nutricional'!A:AD,30,0)*D188)</f>
        <v/>
      </c>
      <c r="AF188" s="214"/>
      <c r="AG188" s="92"/>
      <c r="AH188" s="108"/>
      <c r="AI188" s="108"/>
      <c r="AJ188" s="89"/>
      <c r="AK188" s="89"/>
      <c r="AL188" s="99"/>
      <c r="AM188" s="99"/>
      <c r="AN188" s="89"/>
      <c r="AO188" s="89"/>
      <c r="AP188" s="89"/>
      <c r="AQ188" s="99"/>
      <c r="AR188" s="89"/>
      <c r="AS188" s="89"/>
      <c r="AT188" s="89"/>
      <c r="AU188" s="89"/>
      <c r="AV188" s="89"/>
      <c r="AW188" s="89"/>
      <c r="AX188" s="89"/>
    </row>
    <row r="189" spans="1:50" ht="12.75" customHeight="1">
      <c r="A189" s="90"/>
      <c r="B189" s="214"/>
      <c r="C189" s="375"/>
      <c r="D189" s="236"/>
      <c r="E189" s="231" t="str">
        <f t="shared" si="128"/>
        <v/>
      </c>
      <c r="F189" s="238" t="str">
        <f t="shared" si="129"/>
        <v/>
      </c>
      <c r="G189" s="233" t="str">
        <f t="shared" si="130"/>
        <v/>
      </c>
      <c r="H189" s="238" t="str">
        <f t="shared" si="131"/>
        <v/>
      </c>
      <c r="I189" s="233" t="str">
        <f t="shared" si="132"/>
        <v/>
      </c>
      <c r="J189" s="238" t="str">
        <f t="shared" si="133"/>
        <v/>
      </c>
      <c r="K189" s="233" t="str">
        <f t="shared" si="134"/>
        <v/>
      </c>
      <c r="L189" s="237" t="str">
        <f t="shared" si="135"/>
        <v/>
      </c>
      <c r="M189" s="234" t="str">
        <f>IF(C189="","",VLOOKUP(C189,'Tabela Nutricional'!A:AD,10,0)*D189)</f>
        <v/>
      </c>
      <c r="N189" s="237" t="str">
        <f>IF(C189="","",VLOOKUP(C189,'Tabela Nutricional'!A:AD,11,0)*D189)</f>
        <v/>
      </c>
      <c r="O189" s="234" t="str">
        <f>IF(C189="","",VLOOKUP(C189,'Tabela Nutricional'!A:AD,12,0)*D189)</f>
        <v/>
      </c>
      <c r="P189" s="237" t="str">
        <f>IF(C189="","",VLOOKUP(C189,'Tabela Nutricional'!A:AD,13,0)*D189)</f>
        <v/>
      </c>
      <c r="Q189" s="234" t="str">
        <f>IF(C189="","",VLOOKUP(C189,'Tabela Nutricional'!A:AD,14,0)*D189)</f>
        <v/>
      </c>
      <c r="R189" s="237" t="str">
        <f>IF(C189="","",VLOOKUP(C189,'Tabela Nutricional'!A:AD,15,0)*D189)</f>
        <v/>
      </c>
      <c r="S189" s="234" t="str">
        <f>IF(C189="","",VLOOKUP(C189,'Tabela Nutricional'!A:AD,16,0)*D189)</f>
        <v/>
      </c>
      <c r="T189" s="237" t="str">
        <f>IF(C189="","",VLOOKUP(C189,'Tabela Nutricional'!A:AD,17,0)*D189)</f>
        <v/>
      </c>
      <c r="U189" s="234" t="str">
        <f>IF(C189="","",VLOOKUP(C189,'Tabela Nutricional'!A:AD,18,0)*D189)</f>
        <v/>
      </c>
      <c r="V189" s="237" t="str">
        <f>IF(C189="","",VLOOKUP(C189,'Tabela Nutricional'!A:AD,21,0)*D189)</f>
        <v/>
      </c>
      <c r="W189" s="234" t="str">
        <f>IF(C189="","",VLOOKUP(C189,'Tabela Nutricional'!A:AD,22,0)*D189)</f>
        <v/>
      </c>
      <c r="X189" s="237" t="str">
        <f>IF(C189="","",VLOOKUP(C189,'Tabela Nutricional'!A:AD,23,0)*D189)</f>
        <v/>
      </c>
      <c r="Y189" s="234" t="str">
        <f>IF(C189="","",VLOOKUP(C189,'Tabela Nutricional'!A:AD,24,0)*D189)</f>
        <v/>
      </c>
      <c r="Z189" s="237" t="str">
        <f>IF(C189="","",VLOOKUP(C189,'Tabela Nutricional'!A:AD,25,0)*D189)</f>
        <v/>
      </c>
      <c r="AA189" s="234" t="str">
        <f>IF(C189="","",VLOOKUP(C189,'Tabela Nutricional'!A:AD,26,0)*D189)</f>
        <v/>
      </c>
      <c r="AB189" s="237" t="str">
        <f>IF(C189="","",VLOOKUP(C189,'Tabela Nutricional'!A:AD,27,0)*D189)</f>
        <v/>
      </c>
      <c r="AC189" s="234" t="str">
        <f>IF(C189="","",VLOOKUP(C189,'Tabela Nutricional'!A:AD,28,0)*D189)</f>
        <v/>
      </c>
      <c r="AD189" s="237" t="str">
        <f>IF(C189="","",VLOOKUP(C189,'Tabela Nutricional'!A:AD,29,0)*D189)</f>
        <v/>
      </c>
      <c r="AE189" s="234" t="str">
        <f>IF(C189="","",VLOOKUP(C189,'Tabela Nutricional'!A:AD,30,0)*D189)</f>
        <v/>
      </c>
      <c r="AF189" s="214"/>
      <c r="AG189" s="91"/>
      <c r="AH189" s="108"/>
      <c r="AI189" s="108"/>
      <c r="AJ189" s="89"/>
      <c r="AK189" s="89"/>
      <c r="AL189" s="99"/>
      <c r="AM189" s="99"/>
      <c r="AN189" s="89"/>
      <c r="AO189" s="89"/>
      <c r="AP189" s="89"/>
      <c r="AQ189" s="99"/>
      <c r="AR189" s="89"/>
      <c r="AS189" s="89"/>
      <c r="AT189" s="89"/>
      <c r="AU189" s="89"/>
      <c r="AV189" s="89"/>
      <c r="AW189" s="89"/>
      <c r="AX189" s="89"/>
    </row>
    <row r="190" spans="1:50" ht="12.75" customHeight="1">
      <c r="A190" s="90"/>
      <c r="B190" s="214"/>
      <c r="C190" s="376" t="s">
        <v>27</v>
      </c>
      <c r="D190" s="216"/>
      <c r="E190" s="217" t="s">
        <v>29</v>
      </c>
      <c r="F190" s="218">
        <f t="shared" ref="F190:AE190" si="136">SUM(F180:F189)</f>
        <v>0</v>
      </c>
      <c r="G190" s="219">
        <f t="shared" si="136"/>
        <v>0</v>
      </c>
      <c r="H190" s="220">
        <f t="shared" si="136"/>
        <v>0</v>
      </c>
      <c r="I190" s="221">
        <f t="shared" si="136"/>
        <v>0</v>
      </c>
      <c r="J190" s="222">
        <f t="shared" si="136"/>
        <v>0</v>
      </c>
      <c r="K190" s="223">
        <f t="shared" si="136"/>
        <v>0</v>
      </c>
      <c r="L190" s="224">
        <f t="shared" si="136"/>
        <v>0</v>
      </c>
      <c r="M190" s="225">
        <f t="shared" si="136"/>
        <v>0</v>
      </c>
      <c r="N190" s="225">
        <f t="shared" si="136"/>
        <v>0</v>
      </c>
      <c r="O190" s="225">
        <f t="shared" si="136"/>
        <v>0</v>
      </c>
      <c r="P190" s="225">
        <f t="shared" si="136"/>
        <v>0</v>
      </c>
      <c r="Q190" s="225">
        <f t="shared" si="136"/>
        <v>0</v>
      </c>
      <c r="R190" s="225">
        <f t="shared" si="136"/>
        <v>0</v>
      </c>
      <c r="S190" s="225">
        <f t="shared" si="136"/>
        <v>0</v>
      </c>
      <c r="T190" s="225">
        <f t="shared" si="136"/>
        <v>0</v>
      </c>
      <c r="U190" s="225">
        <f t="shared" si="136"/>
        <v>0</v>
      </c>
      <c r="V190" s="225">
        <f t="shared" si="136"/>
        <v>0</v>
      </c>
      <c r="W190" s="225">
        <f t="shared" si="136"/>
        <v>0</v>
      </c>
      <c r="X190" s="225">
        <f t="shared" si="136"/>
        <v>0</v>
      </c>
      <c r="Y190" s="225">
        <f t="shared" si="136"/>
        <v>0</v>
      </c>
      <c r="Z190" s="225">
        <f t="shared" si="136"/>
        <v>0</v>
      </c>
      <c r="AA190" s="225">
        <f t="shared" si="136"/>
        <v>0</v>
      </c>
      <c r="AB190" s="225">
        <f t="shared" si="136"/>
        <v>0</v>
      </c>
      <c r="AC190" s="225">
        <f t="shared" si="136"/>
        <v>0</v>
      </c>
      <c r="AD190" s="225">
        <f t="shared" si="136"/>
        <v>0</v>
      </c>
      <c r="AE190" s="225">
        <f t="shared" si="136"/>
        <v>0</v>
      </c>
      <c r="AF190" s="214"/>
      <c r="AG190" s="91"/>
      <c r="AH190" s="108"/>
      <c r="AI190" s="108"/>
      <c r="AJ190" s="89"/>
      <c r="AK190" s="89"/>
      <c r="AL190" s="99"/>
      <c r="AM190" s="99"/>
      <c r="AN190" s="89"/>
      <c r="AO190" s="89"/>
      <c r="AP190" s="89"/>
      <c r="AQ190" s="99"/>
      <c r="AR190" s="89"/>
      <c r="AS190" s="89"/>
      <c r="AT190" s="89"/>
      <c r="AU190" s="89"/>
      <c r="AV190" s="89"/>
      <c r="AW190" s="89"/>
      <c r="AX190" s="89"/>
    </row>
    <row r="191" spans="1:50" ht="12.75" customHeight="1">
      <c r="A191" s="90"/>
      <c r="B191" s="214"/>
      <c r="C191" s="377">
        <f>SUM(F191:K191)</f>
        <v>0</v>
      </c>
      <c r="D191" s="216"/>
      <c r="E191" s="217" t="s">
        <v>30</v>
      </c>
      <c r="F191" s="218">
        <f t="shared" ref="F191:H191" si="137">F190*4</f>
        <v>0</v>
      </c>
      <c r="G191" s="219">
        <f t="shared" si="137"/>
        <v>0</v>
      </c>
      <c r="H191" s="220">
        <f t="shared" si="137"/>
        <v>0</v>
      </c>
      <c r="I191" s="221">
        <f t="shared" ref="I191:K191" si="138">I190*9</f>
        <v>0</v>
      </c>
      <c r="J191" s="222">
        <f t="shared" si="138"/>
        <v>0</v>
      </c>
      <c r="K191" s="223">
        <f t="shared" si="138"/>
        <v>0</v>
      </c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14"/>
      <c r="AG191" s="91"/>
      <c r="AH191" s="108"/>
      <c r="AI191" s="108"/>
      <c r="AJ191" s="89"/>
      <c r="AK191" s="89"/>
      <c r="AL191" s="99"/>
      <c r="AM191" s="99"/>
      <c r="AN191" s="89"/>
      <c r="AO191" s="89"/>
      <c r="AP191" s="89"/>
      <c r="AQ191" s="99"/>
      <c r="AR191" s="89"/>
      <c r="AS191" s="89"/>
      <c r="AT191" s="89"/>
      <c r="AU191" s="89"/>
      <c r="AV191" s="89"/>
      <c r="AW191" s="89"/>
      <c r="AX191" s="89"/>
    </row>
    <row r="192" spans="1:50" ht="12.75" customHeight="1">
      <c r="A192" s="90"/>
      <c r="B192" s="214"/>
      <c r="C192" s="311" t="str">
        <f>IF(C191&gt;0,(C191-'Cálculo de Dieta'!C191),"")</f>
        <v/>
      </c>
      <c r="D192" s="318"/>
      <c r="E192" s="310" t="s">
        <v>2829</v>
      </c>
      <c r="F192" s="311" t="str">
        <f>IF(F190&gt;0,(F190-'Cálculo de Dieta'!F190),"")</f>
        <v/>
      </c>
      <c r="G192" s="311" t="str">
        <f>IF(G190&gt;0,(G190-'Cálculo de Dieta'!G190),"")</f>
        <v/>
      </c>
      <c r="H192" s="311" t="str">
        <f>IF(H190&gt;0,(H190-'Cálculo de Dieta'!H190),"")</f>
        <v/>
      </c>
      <c r="I192" s="311" t="str">
        <f>IF(I190&gt;0,(I190-'Cálculo de Dieta'!I190),"")</f>
        <v/>
      </c>
      <c r="J192" s="311" t="str">
        <f>IF(J190&gt;0,(J190-'Cálculo de Dieta'!J190),"")</f>
        <v/>
      </c>
      <c r="K192" s="311" t="str">
        <f>IF(K190&gt;0,(K190-'Cálculo de Dieta'!K190),"")</f>
        <v/>
      </c>
      <c r="L192" s="311" t="str">
        <f>IF(L190&gt;0,(L190-'Cálculo de Dieta'!L190),"")</f>
        <v/>
      </c>
      <c r="M192" s="311" t="str">
        <f>IF(M190&gt;0,(M190-'Cálculo de Dieta'!M190),"")</f>
        <v/>
      </c>
      <c r="N192" s="311" t="str">
        <f>IF(N190&gt;0,(N190-'Cálculo de Dieta'!N190),"")</f>
        <v/>
      </c>
      <c r="O192" s="311" t="str">
        <f>IF(O190&gt;0,(O190-'Cálculo de Dieta'!O190),"")</f>
        <v/>
      </c>
      <c r="P192" s="311" t="str">
        <f>IF(P190&gt;0,(P190-'Cálculo de Dieta'!P190),"")</f>
        <v/>
      </c>
      <c r="Q192" s="311" t="str">
        <f>IF(Q190&gt;0,(Q190-'Cálculo de Dieta'!Q190),"")</f>
        <v/>
      </c>
      <c r="R192" s="311" t="str">
        <f>IF(R190&gt;0,(R190-'Cálculo de Dieta'!R190),"")</f>
        <v/>
      </c>
      <c r="S192" s="311" t="str">
        <f>IF(S190&gt;0,(S190-'Cálculo de Dieta'!S190),"")</f>
        <v/>
      </c>
      <c r="T192" s="311" t="str">
        <f>IF(T190&gt;0,(T190-'Cálculo de Dieta'!T190),"")</f>
        <v/>
      </c>
      <c r="U192" s="311" t="str">
        <f>IF(U190&gt;0,(U190-'Cálculo de Dieta'!U190),"")</f>
        <v/>
      </c>
      <c r="V192" s="311" t="str">
        <f>IF(V190&gt;0,(V190-'Cálculo de Dieta'!V190),"")</f>
        <v/>
      </c>
      <c r="W192" s="311" t="str">
        <f>IF(W190&gt;0,(W190-'Cálculo de Dieta'!W190),"")</f>
        <v/>
      </c>
      <c r="X192" s="311" t="str">
        <f>IF(X190&gt;0,(X190-'Cálculo de Dieta'!X190),"")</f>
        <v/>
      </c>
      <c r="Y192" s="311" t="str">
        <f>IF(Y190&gt;0,(Y190-'Cálculo de Dieta'!Y190),"")</f>
        <v/>
      </c>
      <c r="Z192" s="311" t="str">
        <f>IF(Z190&gt;0,(Z190-'Cálculo de Dieta'!Z190),"")</f>
        <v/>
      </c>
      <c r="AA192" s="311" t="str">
        <f>IF(AA190&gt;0,(AA190-'Cálculo de Dieta'!AA190),"")</f>
        <v/>
      </c>
      <c r="AB192" s="311" t="str">
        <f>IF(AB190&gt;0,(AB190-'Cálculo de Dieta'!AB190),"")</f>
        <v/>
      </c>
      <c r="AC192" s="311" t="str">
        <f>IF(AC190&gt;0,(AC190-'Cálculo de Dieta'!AC190),"")</f>
        <v/>
      </c>
      <c r="AD192" s="311" t="str">
        <f>IF(AD190&gt;0,(AD190-'Cálculo de Dieta'!AD190),"")</f>
        <v/>
      </c>
      <c r="AE192" s="311" t="str">
        <f>IF(AE190&gt;0,(AE190-'Cálculo de Dieta'!AE190),"")</f>
        <v/>
      </c>
      <c r="AF192" s="214"/>
      <c r="AG192" s="91"/>
      <c r="AH192" s="108"/>
      <c r="AI192" s="108"/>
      <c r="AJ192" s="89"/>
      <c r="AK192" s="89"/>
      <c r="AL192" s="99"/>
      <c r="AM192" s="99"/>
      <c r="AN192" s="89"/>
      <c r="AO192" s="89"/>
      <c r="AP192" s="89"/>
      <c r="AQ192" s="99"/>
      <c r="AR192" s="89"/>
      <c r="AS192" s="89"/>
      <c r="AT192" s="89"/>
      <c r="AU192" s="89"/>
      <c r="AV192" s="89"/>
      <c r="AW192" s="89"/>
      <c r="AX192" s="89"/>
    </row>
    <row r="193" spans="1:50" ht="12.75" customHeight="1">
      <c r="A193" s="81"/>
      <c r="B193" s="81"/>
      <c r="C193" s="372"/>
      <c r="D193" s="82"/>
      <c r="E193" s="87"/>
      <c r="F193" s="83"/>
      <c r="G193" s="84"/>
      <c r="H193" s="85"/>
      <c r="I193" s="86"/>
      <c r="J193" s="86"/>
      <c r="K193" s="86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81"/>
      <c r="AG193" s="88"/>
      <c r="AH193" s="108"/>
      <c r="AI193" s="108"/>
      <c r="AJ193" s="89"/>
      <c r="AK193" s="89"/>
      <c r="AL193" s="99"/>
      <c r="AM193" s="99"/>
      <c r="AN193" s="89"/>
      <c r="AO193" s="89"/>
      <c r="AP193" s="89"/>
      <c r="AQ193" s="99"/>
      <c r="AR193" s="89"/>
      <c r="AS193" s="89"/>
      <c r="AT193" s="89"/>
      <c r="AU193" s="89"/>
      <c r="AV193" s="89"/>
      <c r="AW193" s="89"/>
      <c r="AX193" s="89"/>
    </row>
    <row r="194" spans="1:50" ht="12.75" customHeight="1">
      <c r="A194" s="89"/>
      <c r="B194" s="89"/>
      <c r="C194" s="96"/>
      <c r="D194" s="190"/>
      <c r="E194" s="110"/>
      <c r="F194" s="111"/>
      <c r="G194" s="112"/>
      <c r="H194" s="113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108"/>
      <c r="AI194" s="108"/>
      <c r="AJ194" s="89"/>
      <c r="AK194" s="89"/>
      <c r="AL194" s="99"/>
      <c r="AM194" s="99"/>
      <c r="AN194" s="89"/>
      <c r="AO194" s="89"/>
      <c r="AP194" s="89"/>
      <c r="AQ194" s="99"/>
      <c r="AR194" s="89"/>
      <c r="AS194" s="89"/>
      <c r="AT194" s="89"/>
      <c r="AU194" s="89"/>
      <c r="AV194" s="89"/>
      <c r="AW194" s="89"/>
      <c r="AX194" s="89"/>
    </row>
    <row r="195" spans="1:50" ht="12.75" customHeight="1">
      <c r="A195" s="89"/>
      <c r="B195" s="89"/>
      <c r="C195" s="96"/>
      <c r="D195" s="190"/>
      <c r="E195" s="110"/>
      <c r="F195" s="111"/>
      <c r="G195" s="112"/>
      <c r="H195" s="113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108"/>
      <c r="AI195" s="108"/>
      <c r="AJ195" s="89"/>
      <c r="AK195" s="89"/>
      <c r="AL195" s="99"/>
      <c r="AM195" s="99"/>
      <c r="AN195" s="89"/>
      <c r="AO195" s="89"/>
      <c r="AP195" s="89"/>
      <c r="AQ195" s="99"/>
      <c r="AR195" s="89"/>
      <c r="AS195" s="89"/>
      <c r="AT195" s="89"/>
      <c r="AU195" s="89"/>
      <c r="AV195" s="89"/>
      <c r="AW195" s="89"/>
      <c r="AX195" s="89"/>
    </row>
    <row r="196" spans="1:50" ht="12.75" customHeight="1">
      <c r="A196" s="89"/>
      <c r="B196" s="89"/>
      <c r="C196" s="96"/>
      <c r="D196" s="190"/>
      <c r="E196" s="110"/>
      <c r="F196" s="111"/>
      <c r="G196" s="112"/>
      <c r="H196" s="113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108"/>
      <c r="AI196" s="108"/>
      <c r="AJ196" s="89"/>
      <c r="AK196" s="89"/>
      <c r="AL196" s="99"/>
      <c r="AM196" s="99"/>
      <c r="AN196" s="89"/>
      <c r="AO196" s="89"/>
      <c r="AP196" s="89"/>
      <c r="AQ196" s="99"/>
      <c r="AR196" s="89"/>
      <c r="AS196" s="89"/>
      <c r="AT196" s="89"/>
      <c r="AU196" s="89"/>
      <c r="AV196" s="89"/>
      <c r="AW196" s="89"/>
      <c r="AX196" s="89"/>
    </row>
    <row r="197" spans="1:50" ht="12.75" customHeight="1">
      <c r="A197" s="89"/>
      <c r="B197" s="89"/>
      <c r="C197" s="96"/>
      <c r="D197" s="190"/>
      <c r="E197" s="110"/>
      <c r="F197" s="111"/>
      <c r="G197" s="112"/>
      <c r="H197" s="113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108"/>
      <c r="AI197" s="108"/>
      <c r="AJ197" s="89"/>
      <c r="AK197" s="89"/>
      <c r="AL197" s="99"/>
      <c r="AM197" s="99"/>
      <c r="AN197" s="89"/>
      <c r="AO197" s="89"/>
      <c r="AP197" s="89"/>
      <c r="AQ197" s="99"/>
      <c r="AR197" s="89"/>
      <c r="AS197" s="89"/>
      <c r="AT197" s="89"/>
      <c r="AU197" s="89"/>
      <c r="AV197" s="89"/>
      <c r="AW197" s="89"/>
      <c r="AX197" s="89"/>
    </row>
    <row r="198" spans="1:50" ht="12.75" customHeight="1">
      <c r="A198" s="89"/>
      <c r="B198" s="89"/>
      <c r="C198" s="96"/>
      <c r="D198" s="190"/>
      <c r="E198" s="110"/>
      <c r="F198" s="111"/>
      <c r="G198" s="112"/>
      <c r="H198" s="113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108"/>
      <c r="AI198" s="108"/>
      <c r="AJ198" s="89"/>
      <c r="AK198" s="89"/>
      <c r="AL198" s="99"/>
      <c r="AM198" s="99"/>
      <c r="AN198" s="89"/>
      <c r="AO198" s="89"/>
      <c r="AP198" s="89"/>
      <c r="AQ198" s="99"/>
      <c r="AR198" s="89"/>
      <c r="AS198" s="89"/>
      <c r="AT198" s="89"/>
      <c r="AU198" s="89"/>
      <c r="AV198" s="89"/>
      <c r="AW198" s="89"/>
      <c r="AX198" s="89"/>
    </row>
    <row r="199" spans="1:50" ht="12.75" customHeight="1">
      <c r="A199" s="89"/>
      <c r="B199" s="89"/>
      <c r="C199" s="96"/>
      <c r="D199" s="190"/>
      <c r="E199" s="110"/>
      <c r="F199" s="111"/>
      <c r="G199" s="112"/>
      <c r="H199" s="113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108"/>
      <c r="AI199" s="108"/>
      <c r="AJ199" s="89"/>
      <c r="AK199" s="89"/>
      <c r="AL199" s="99"/>
      <c r="AM199" s="99"/>
      <c r="AN199" s="89"/>
      <c r="AO199" s="89"/>
      <c r="AP199" s="89"/>
      <c r="AQ199" s="99"/>
      <c r="AR199" s="89"/>
      <c r="AS199" s="89"/>
      <c r="AT199" s="89"/>
      <c r="AU199" s="89"/>
      <c r="AV199" s="89"/>
      <c r="AW199" s="89"/>
      <c r="AX199" s="89"/>
    </row>
    <row r="200" spans="1:50" ht="12.75" customHeight="1">
      <c r="A200" s="89"/>
      <c r="B200" s="89"/>
      <c r="C200" s="96"/>
      <c r="D200" s="190"/>
      <c r="E200" s="110"/>
      <c r="F200" s="111"/>
      <c r="G200" s="112"/>
      <c r="H200" s="113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108"/>
      <c r="AI200" s="108"/>
      <c r="AJ200" s="89"/>
      <c r="AK200" s="89"/>
      <c r="AL200" s="99"/>
      <c r="AM200" s="99"/>
      <c r="AN200" s="89"/>
      <c r="AO200" s="89"/>
      <c r="AP200" s="89"/>
      <c r="AQ200" s="99"/>
      <c r="AR200" s="89"/>
      <c r="AS200" s="89"/>
      <c r="AT200" s="89"/>
      <c r="AU200" s="89"/>
      <c r="AV200" s="89"/>
      <c r="AW200" s="89"/>
      <c r="AX200" s="89"/>
    </row>
    <row r="201" spans="1:50" ht="12.75" customHeight="1">
      <c r="A201" s="89"/>
      <c r="B201" s="89"/>
      <c r="C201" s="96"/>
      <c r="D201" s="190"/>
      <c r="E201" s="110"/>
      <c r="F201" s="111"/>
      <c r="G201" s="112"/>
      <c r="H201" s="113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108"/>
      <c r="AI201" s="108"/>
      <c r="AJ201" s="89"/>
      <c r="AK201" s="89"/>
      <c r="AL201" s="99"/>
      <c r="AM201" s="99"/>
      <c r="AN201" s="89"/>
      <c r="AO201" s="89"/>
      <c r="AP201" s="89"/>
      <c r="AQ201" s="99"/>
      <c r="AR201" s="89"/>
      <c r="AS201" s="89"/>
      <c r="AT201" s="89"/>
      <c r="AU201" s="89"/>
      <c r="AV201" s="89"/>
      <c r="AW201" s="89"/>
      <c r="AX201" s="89"/>
    </row>
    <row r="202" spans="1:50" ht="12.75" customHeight="1">
      <c r="A202" s="89"/>
      <c r="B202" s="89"/>
      <c r="C202" s="96"/>
      <c r="D202" s="190"/>
      <c r="E202" s="110"/>
      <c r="F202" s="111"/>
      <c r="G202" s="112"/>
      <c r="H202" s="113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108"/>
      <c r="AI202" s="108"/>
      <c r="AJ202" s="89"/>
      <c r="AK202" s="89"/>
      <c r="AL202" s="99"/>
      <c r="AM202" s="99"/>
      <c r="AN202" s="89"/>
      <c r="AO202" s="89"/>
      <c r="AP202" s="89"/>
      <c r="AQ202" s="99"/>
      <c r="AR202" s="89"/>
      <c r="AS202" s="89"/>
      <c r="AT202" s="89"/>
      <c r="AU202" s="89"/>
      <c r="AV202" s="89"/>
      <c r="AW202" s="89"/>
      <c r="AX202" s="89"/>
    </row>
    <row r="203" spans="1:50" ht="12.75" customHeight="1">
      <c r="A203" s="89"/>
      <c r="B203" s="89"/>
      <c r="C203" s="96"/>
      <c r="D203" s="190"/>
      <c r="E203" s="110"/>
      <c r="F203" s="111"/>
      <c r="G203" s="112"/>
      <c r="H203" s="113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108"/>
      <c r="AI203" s="108"/>
      <c r="AJ203" s="89"/>
      <c r="AK203" s="89"/>
      <c r="AL203" s="99"/>
      <c r="AM203" s="99"/>
      <c r="AN203" s="89"/>
      <c r="AO203" s="89"/>
      <c r="AP203" s="89"/>
      <c r="AQ203" s="99"/>
      <c r="AR203" s="89"/>
      <c r="AS203" s="89"/>
      <c r="AT203" s="89"/>
      <c r="AU203" s="89"/>
      <c r="AV203" s="89"/>
      <c r="AW203" s="89"/>
      <c r="AX203" s="89"/>
    </row>
    <row r="204" spans="1:50" ht="12.75" customHeight="1">
      <c r="A204" s="89"/>
      <c r="B204" s="89"/>
      <c r="C204" s="96"/>
      <c r="D204" s="190"/>
      <c r="E204" s="110"/>
      <c r="F204" s="111"/>
      <c r="G204" s="112"/>
      <c r="H204" s="113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108"/>
      <c r="AI204" s="108"/>
      <c r="AJ204" s="89"/>
      <c r="AK204" s="89"/>
      <c r="AL204" s="99"/>
      <c r="AM204" s="99"/>
      <c r="AN204" s="89"/>
      <c r="AO204" s="89"/>
      <c r="AP204" s="89"/>
      <c r="AQ204" s="99"/>
      <c r="AR204" s="89"/>
      <c r="AS204" s="89"/>
      <c r="AT204" s="89"/>
      <c r="AU204" s="89"/>
      <c r="AV204" s="89"/>
      <c r="AW204" s="89"/>
      <c r="AX204" s="89"/>
    </row>
    <row r="205" spans="1:50" ht="12.75" customHeight="1">
      <c r="A205" s="89"/>
      <c r="B205" s="89"/>
      <c r="C205" s="96"/>
      <c r="D205" s="190"/>
      <c r="E205" s="110"/>
      <c r="F205" s="111"/>
      <c r="G205" s="112"/>
      <c r="H205" s="113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108"/>
      <c r="AI205" s="108"/>
      <c r="AJ205" s="89"/>
      <c r="AK205" s="89"/>
      <c r="AL205" s="99"/>
      <c r="AM205" s="99"/>
      <c r="AN205" s="89"/>
      <c r="AO205" s="89"/>
      <c r="AP205" s="89"/>
      <c r="AQ205" s="99"/>
      <c r="AR205" s="89"/>
      <c r="AS205" s="89"/>
      <c r="AT205" s="89"/>
      <c r="AU205" s="89"/>
      <c r="AV205" s="89"/>
      <c r="AW205" s="89"/>
      <c r="AX205" s="89"/>
    </row>
    <row r="206" spans="1:50" ht="12.75" customHeight="1">
      <c r="A206" s="89"/>
      <c r="B206" s="89"/>
      <c r="C206" s="96"/>
      <c r="D206" s="190"/>
      <c r="E206" s="110"/>
      <c r="F206" s="111"/>
      <c r="G206" s="112"/>
      <c r="H206" s="113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108"/>
      <c r="AI206" s="108"/>
      <c r="AJ206" s="89"/>
      <c r="AK206" s="89"/>
      <c r="AL206" s="99"/>
      <c r="AM206" s="99"/>
      <c r="AN206" s="89"/>
      <c r="AO206" s="89"/>
      <c r="AP206" s="89"/>
      <c r="AQ206" s="99"/>
      <c r="AR206" s="89"/>
      <c r="AS206" s="89"/>
      <c r="AT206" s="89"/>
      <c r="AU206" s="89"/>
      <c r="AV206" s="89"/>
      <c r="AW206" s="89"/>
      <c r="AX206" s="89"/>
    </row>
    <row r="207" spans="1:50" ht="12.75" customHeight="1">
      <c r="A207" s="89"/>
      <c r="B207" s="89"/>
      <c r="C207" s="96"/>
      <c r="D207" s="190"/>
      <c r="E207" s="110"/>
      <c r="F207" s="111"/>
      <c r="G207" s="112"/>
      <c r="H207" s="113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108"/>
      <c r="AI207" s="108"/>
      <c r="AJ207" s="89"/>
      <c r="AK207" s="89"/>
      <c r="AL207" s="99"/>
      <c r="AM207" s="99"/>
      <c r="AN207" s="89"/>
      <c r="AO207" s="89"/>
      <c r="AP207" s="89"/>
      <c r="AQ207" s="99"/>
      <c r="AR207" s="89"/>
      <c r="AS207" s="89"/>
      <c r="AT207" s="89"/>
      <c r="AU207" s="89"/>
      <c r="AV207" s="89"/>
      <c r="AW207" s="89"/>
      <c r="AX207" s="89"/>
    </row>
    <row r="208" spans="1:50" ht="12.75" customHeight="1">
      <c r="A208" s="89"/>
      <c r="B208" s="89"/>
      <c r="C208" s="96"/>
      <c r="D208" s="190"/>
      <c r="E208" s="110"/>
      <c r="F208" s="111"/>
      <c r="G208" s="112"/>
      <c r="H208" s="113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108"/>
      <c r="AI208" s="108"/>
      <c r="AJ208" s="89"/>
      <c r="AK208" s="89"/>
      <c r="AL208" s="99"/>
      <c r="AM208" s="99"/>
      <c r="AN208" s="89"/>
      <c r="AO208" s="89"/>
      <c r="AP208" s="89"/>
      <c r="AQ208" s="99"/>
      <c r="AR208" s="89"/>
      <c r="AS208" s="89"/>
      <c r="AT208" s="89"/>
      <c r="AU208" s="89"/>
      <c r="AV208" s="89"/>
      <c r="AW208" s="89"/>
      <c r="AX208" s="89"/>
    </row>
    <row r="209" spans="1:50" ht="12.75" customHeight="1">
      <c r="A209" s="89"/>
      <c r="B209" s="89"/>
      <c r="C209" s="96"/>
      <c r="D209" s="190"/>
      <c r="E209" s="110"/>
      <c r="F209" s="111"/>
      <c r="G209" s="112"/>
      <c r="H209" s="113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108"/>
      <c r="AI209" s="108"/>
      <c r="AJ209" s="89"/>
      <c r="AK209" s="89"/>
      <c r="AL209" s="99"/>
      <c r="AM209" s="99"/>
      <c r="AN209" s="89"/>
      <c r="AO209" s="89"/>
      <c r="AP209" s="89"/>
      <c r="AQ209" s="99"/>
      <c r="AR209" s="89"/>
      <c r="AS209" s="89"/>
      <c r="AT209" s="89"/>
      <c r="AU209" s="89"/>
      <c r="AV209" s="89"/>
      <c r="AW209" s="89"/>
      <c r="AX209" s="89"/>
    </row>
    <row r="210" spans="1:50" ht="12.75" customHeight="1">
      <c r="A210" s="89"/>
      <c r="B210" s="89"/>
      <c r="C210" s="96"/>
      <c r="D210" s="190"/>
      <c r="E210" s="110"/>
      <c r="F210" s="111"/>
      <c r="G210" s="112"/>
      <c r="H210" s="113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108"/>
      <c r="AI210" s="108"/>
      <c r="AJ210" s="89"/>
      <c r="AK210" s="89"/>
      <c r="AL210" s="99"/>
      <c r="AM210" s="99"/>
      <c r="AN210" s="89"/>
      <c r="AO210" s="89"/>
      <c r="AP210" s="89"/>
      <c r="AQ210" s="99"/>
      <c r="AR210" s="89"/>
      <c r="AS210" s="89"/>
      <c r="AT210" s="89"/>
      <c r="AU210" s="89"/>
      <c r="AV210" s="89"/>
      <c r="AW210" s="89"/>
      <c r="AX210" s="89"/>
    </row>
    <row r="211" spans="1:50" ht="12.75" customHeight="1">
      <c r="A211" s="89"/>
      <c r="B211" s="89"/>
      <c r="C211" s="96"/>
      <c r="D211" s="190"/>
      <c r="E211" s="110"/>
      <c r="F211" s="111"/>
      <c r="G211" s="112"/>
      <c r="H211" s="113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108"/>
      <c r="AI211" s="108"/>
      <c r="AJ211" s="89"/>
      <c r="AK211" s="89"/>
      <c r="AL211" s="99"/>
      <c r="AM211" s="99"/>
      <c r="AN211" s="89"/>
      <c r="AO211" s="89"/>
      <c r="AP211" s="89"/>
      <c r="AQ211" s="99"/>
      <c r="AR211" s="89"/>
      <c r="AS211" s="89"/>
      <c r="AT211" s="89"/>
      <c r="AU211" s="89"/>
      <c r="AV211" s="89"/>
      <c r="AW211" s="89"/>
      <c r="AX211" s="89"/>
    </row>
    <row r="212" spans="1:50" ht="12.75" customHeight="1">
      <c r="A212" s="89"/>
      <c r="B212" s="89"/>
      <c r="C212" s="96"/>
      <c r="D212" s="190"/>
      <c r="E212" s="110"/>
      <c r="F212" s="111"/>
      <c r="G212" s="112"/>
      <c r="H212" s="113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108"/>
      <c r="AI212" s="108"/>
      <c r="AJ212" s="89"/>
      <c r="AK212" s="89"/>
      <c r="AL212" s="99"/>
      <c r="AM212" s="99"/>
      <c r="AN212" s="89"/>
      <c r="AO212" s="89"/>
      <c r="AP212" s="89"/>
      <c r="AQ212" s="99"/>
      <c r="AR212" s="89"/>
      <c r="AS212" s="89"/>
      <c r="AT212" s="89"/>
      <c r="AU212" s="89"/>
      <c r="AV212" s="89"/>
      <c r="AW212" s="89"/>
      <c r="AX212" s="89"/>
    </row>
    <row r="213" spans="1:50" ht="12.75" customHeight="1">
      <c r="A213" s="89"/>
      <c r="B213" s="89"/>
      <c r="C213" s="96"/>
      <c r="D213" s="190"/>
      <c r="E213" s="110"/>
      <c r="F213" s="111"/>
      <c r="G213" s="112"/>
      <c r="H213" s="113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108"/>
      <c r="AI213" s="108"/>
      <c r="AJ213" s="89"/>
      <c r="AK213" s="89"/>
      <c r="AL213" s="99"/>
      <c r="AM213" s="99"/>
      <c r="AN213" s="89"/>
      <c r="AO213" s="89"/>
      <c r="AP213" s="89"/>
      <c r="AQ213" s="99"/>
      <c r="AR213" s="89"/>
      <c r="AS213" s="89"/>
      <c r="AT213" s="89"/>
      <c r="AU213" s="89"/>
      <c r="AV213" s="89"/>
      <c r="AW213" s="89"/>
      <c r="AX213" s="89"/>
    </row>
    <row r="214" spans="1:50" ht="12.75" customHeight="1">
      <c r="A214" s="89"/>
      <c r="B214" s="89"/>
      <c r="C214" s="96"/>
      <c r="D214" s="190"/>
      <c r="E214" s="110"/>
      <c r="F214" s="111"/>
      <c r="G214" s="112"/>
      <c r="H214" s="113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108"/>
      <c r="AI214" s="108"/>
      <c r="AJ214" s="89"/>
      <c r="AK214" s="89"/>
      <c r="AL214" s="99"/>
      <c r="AM214" s="99"/>
      <c r="AN214" s="89"/>
      <c r="AO214" s="89"/>
      <c r="AP214" s="89"/>
      <c r="AQ214" s="99"/>
      <c r="AR214" s="89"/>
      <c r="AS214" s="89"/>
      <c r="AT214" s="89"/>
      <c r="AU214" s="89"/>
      <c r="AV214" s="89"/>
      <c r="AW214" s="89"/>
      <c r="AX214" s="89"/>
    </row>
    <row r="215" spans="1:50" ht="12.75" customHeight="1">
      <c r="A215" s="89"/>
      <c r="B215" s="89"/>
      <c r="C215" s="96"/>
      <c r="D215" s="190"/>
      <c r="E215" s="110"/>
      <c r="F215" s="111"/>
      <c r="G215" s="112"/>
      <c r="H215" s="113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108"/>
      <c r="AI215" s="108"/>
      <c r="AJ215" s="89"/>
      <c r="AK215" s="89"/>
      <c r="AL215" s="99"/>
      <c r="AM215" s="99"/>
      <c r="AN215" s="89"/>
      <c r="AO215" s="89"/>
      <c r="AP215" s="89"/>
      <c r="AQ215" s="99"/>
      <c r="AR215" s="89"/>
      <c r="AS215" s="89"/>
      <c r="AT215" s="89"/>
      <c r="AU215" s="89"/>
      <c r="AV215" s="89"/>
      <c r="AW215" s="89"/>
      <c r="AX215" s="89"/>
    </row>
    <row r="216" spans="1:50" ht="12.75" customHeight="1">
      <c r="A216" s="89"/>
      <c r="B216" s="89"/>
      <c r="C216" s="96"/>
      <c r="D216" s="190"/>
      <c r="E216" s="110"/>
      <c r="F216" s="111"/>
      <c r="G216" s="112"/>
      <c r="H216" s="113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108"/>
      <c r="AI216" s="108"/>
      <c r="AJ216" s="89"/>
      <c r="AK216" s="89"/>
      <c r="AL216" s="99"/>
      <c r="AM216" s="99"/>
      <c r="AN216" s="89"/>
      <c r="AO216" s="89"/>
      <c r="AP216" s="89"/>
      <c r="AQ216" s="99"/>
      <c r="AR216" s="89"/>
      <c r="AS216" s="89"/>
      <c r="AT216" s="89"/>
      <c r="AU216" s="89"/>
      <c r="AV216" s="89"/>
      <c r="AW216" s="89"/>
      <c r="AX216" s="89"/>
    </row>
    <row r="217" spans="1:50" ht="12.75" customHeight="1">
      <c r="A217" s="89"/>
      <c r="B217" s="89"/>
      <c r="C217" s="96"/>
      <c r="D217" s="190"/>
      <c r="E217" s="110"/>
      <c r="F217" s="111"/>
      <c r="G217" s="112"/>
      <c r="H217" s="113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108"/>
      <c r="AI217" s="108"/>
      <c r="AJ217" s="89"/>
      <c r="AK217" s="89"/>
      <c r="AL217" s="99"/>
      <c r="AM217" s="99"/>
      <c r="AN217" s="89"/>
      <c r="AO217" s="89"/>
      <c r="AP217" s="89"/>
      <c r="AQ217" s="99"/>
      <c r="AR217" s="89"/>
      <c r="AS217" s="89"/>
      <c r="AT217" s="89"/>
      <c r="AU217" s="89"/>
      <c r="AV217" s="89"/>
      <c r="AW217" s="89"/>
      <c r="AX217" s="89"/>
    </row>
    <row r="218" spans="1:50" ht="12.75" customHeight="1">
      <c r="A218" s="89"/>
      <c r="B218" s="89"/>
      <c r="C218" s="96"/>
      <c r="D218" s="190"/>
      <c r="E218" s="110"/>
      <c r="F218" s="111"/>
      <c r="G218" s="112"/>
      <c r="H218" s="113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108"/>
      <c r="AI218" s="108"/>
      <c r="AJ218" s="89"/>
      <c r="AK218" s="89"/>
      <c r="AL218" s="99"/>
      <c r="AM218" s="99"/>
      <c r="AN218" s="89"/>
      <c r="AO218" s="89"/>
      <c r="AP218" s="89"/>
      <c r="AQ218" s="99"/>
      <c r="AR218" s="89"/>
      <c r="AS218" s="89"/>
      <c r="AT218" s="89"/>
      <c r="AU218" s="89"/>
      <c r="AV218" s="89"/>
      <c r="AW218" s="89"/>
      <c r="AX218" s="89"/>
    </row>
    <row r="219" spans="1:50" ht="12.75" customHeight="1">
      <c r="A219" s="89"/>
      <c r="B219" s="89"/>
      <c r="C219" s="96"/>
      <c r="D219" s="190"/>
      <c r="E219" s="110"/>
      <c r="F219" s="111"/>
      <c r="G219" s="112"/>
      <c r="H219" s="113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108"/>
      <c r="AI219" s="108"/>
      <c r="AJ219" s="89"/>
      <c r="AK219" s="89"/>
      <c r="AL219" s="99"/>
      <c r="AM219" s="99"/>
      <c r="AN219" s="89"/>
      <c r="AO219" s="89"/>
      <c r="AP219" s="89"/>
      <c r="AQ219" s="99"/>
      <c r="AR219" s="89"/>
      <c r="AS219" s="89"/>
      <c r="AT219" s="89"/>
      <c r="AU219" s="89"/>
      <c r="AV219" s="89"/>
      <c r="AW219" s="89"/>
      <c r="AX219" s="89"/>
    </row>
    <row r="220" spans="1:50" ht="12.75" customHeight="1">
      <c r="A220" s="89"/>
      <c r="B220" s="89"/>
      <c r="C220" s="96"/>
      <c r="D220" s="190"/>
      <c r="E220" s="110"/>
      <c r="F220" s="111"/>
      <c r="G220" s="112"/>
      <c r="H220" s="113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108"/>
      <c r="AI220" s="108"/>
      <c r="AJ220" s="89"/>
      <c r="AK220" s="89"/>
      <c r="AL220" s="99"/>
      <c r="AM220" s="99"/>
      <c r="AN220" s="89"/>
      <c r="AO220" s="89"/>
      <c r="AP220" s="89"/>
      <c r="AQ220" s="99"/>
      <c r="AR220" s="89"/>
      <c r="AS220" s="89"/>
      <c r="AT220" s="89"/>
      <c r="AU220" s="89"/>
      <c r="AV220" s="89"/>
      <c r="AW220" s="89"/>
      <c r="AX220" s="89"/>
    </row>
    <row r="221" spans="1:50" ht="12.75" customHeight="1">
      <c r="A221" s="89"/>
      <c r="B221" s="89"/>
      <c r="C221" s="96"/>
      <c r="D221" s="190"/>
      <c r="E221" s="110"/>
      <c r="F221" s="111"/>
      <c r="G221" s="112"/>
      <c r="H221" s="113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108"/>
      <c r="AI221" s="108"/>
      <c r="AJ221" s="89"/>
      <c r="AK221" s="89"/>
      <c r="AL221" s="99"/>
      <c r="AM221" s="99"/>
      <c r="AN221" s="89"/>
      <c r="AO221" s="89"/>
      <c r="AP221" s="89"/>
      <c r="AQ221" s="99"/>
      <c r="AR221" s="89"/>
      <c r="AS221" s="89"/>
      <c r="AT221" s="89"/>
      <c r="AU221" s="89"/>
      <c r="AV221" s="89"/>
      <c r="AW221" s="89"/>
      <c r="AX221" s="89"/>
    </row>
    <row r="222" spans="1:50" ht="12.75" customHeight="1">
      <c r="A222" s="89"/>
      <c r="B222" s="89"/>
      <c r="C222" s="96"/>
      <c r="D222" s="190"/>
      <c r="E222" s="110"/>
      <c r="F222" s="111"/>
      <c r="G222" s="112"/>
      <c r="H222" s="113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108"/>
      <c r="AI222" s="108"/>
      <c r="AJ222" s="89"/>
      <c r="AK222" s="89"/>
      <c r="AL222" s="99"/>
      <c r="AM222" s="99"/>
      <c r="AN222" s="89"/>
      <c r="AO222" s="89"/>
      <c r="AP222" s="89"/>
      <c r="AQ222" s="99"/>
      <c r="AR222" s="89"/>
      <c r="AS222" s="89"/>
      <c r="AT222" s="89"/>
      <c r="AU222" s="89"/>
      <c r="AV222" s="89"/>
      <c r="AW222" s="89"/>
      <c r="AX222" s="89"/>
    </row>
    <row r="223" spans="1:50" ht="12.75" customHeight="1">
      <c r="A223" s="89"/>
      <c r="B223" s="89"/>
      <c r="C223" s="96"/>
      <c r="D223" s="190"/>
      <c r="E223" s="110"/>
      <c r="F223" s="111"/>
      <c r="G223" s="112"/>
      <c r="H223" s="113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108"/>
      <c r="AI223" s="108"/>
      <c r="AJ223" s="89"/>
      <c r="AK223" s="89"/>
      <c r="AL223" s="99"/>
      <c r="AM223" s="99"/>
      <c r="AN223" s="89"/>
      <c r="AO223" s="89"/>
      <c r="AP223" s="89"/>
      <c r="AQ223" s="99"/>
      <c r="AR223" s="89"/>
      <c r="AS223" s="89"/>
      <c r="AT223" s="89"/>
      <c r="AU223" s="89"/>
      <c r="AV223" s="89"/>
      <c r="AW223" s="89"/>
      <c r="AX223" s="89"/>
    </row>
    <row r="224" spans="1:50" ht="12.75" customHeight="1">
      <c r="A224" s="89"/>
      <c r="B224" s="89"/>
      <c r="C224" s="96"/>
      <c r="D224" s="190"/>
      <c r="E224" s="110"/>
      <c r="F224" s="111"/>
      <c r="G224" s="112"/>
      <c r="H224" s="113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108"/>
      <c r="AI224" s="108"/>
      <c r="AJ224" s="89"/>
      <c r="AK224" s="89"/>
      <c r="AL224" s="99"/>
      <c r="AM224" s="99"/>
      <c r="AN224" s="89"/>
      <c r="AO224" s="89"/>
      <c r="AP224" s="89"/>
      <c r="AQ224" s="99"/>
      <c r="AR224" s="89"/>
      <c r="AS224" s="89"/>
      <c r="AT224" s="89"/>
      <c r="AU224" s="89"/>
      <c r="AV224" s="89"/>
      <c r="AW224" s="89"/>
      <c r="AX224" s="89"/>
    </row>
    <row r="225" spans="1:50" ht="12.75" customHeight="1">
      <c r="A225" s="89"/>
      <c r="B225" s="89"/>
      <c r="C225" s="96"/>
      <c r="D225" s="190"/>
      <c r="E225" s="110"/>
      <c r="F225" s="111"/>
      <c r="G225" s="112"/>
      <c r="H225" s="113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108"/>
      <c r="AI225" s="108"/>
      <c r="AJ225" s="89"/>
      <c r="AK225" s="89"/>
      <c r="AL225" s="99"/>
      <c r="AM225" s="99"/>
      <c r="AN225" s="89"/>
      <c r="AO225" s="89"/>
      <c r="AP225" s="89"/>
      <c r="AQ225" s="99"/>
      <c r="AR225" s="89"/>
      <c r="AS225" s="89"/>
      <c r="AT225" s="89"/>
      <c r="AU225" s="89"/>
      <c r="AV225" s="89"/>
      <c r="AW225" s="89"/>
      <c r="AX225" s="89"/>
    </row>
    <row r="226" spans="1:50" ht="12.75" customHeight="1">
      <c r="A226" s="89"/>
      <c r="B226" s="89"/>
      <c r="C226" s="96"/>
      <c r="D226" s="190"/>
      <c r="E226" s="110"/>
      <c r="F226" s="111"/>
      <c r="G226" s="112"/>
      <c r="H226" s="113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108"/>
      <c r="AI226" s="108"/>
      <c r="AJ226" s="89"/>
      <c r="AK226" s="89"/>
      <c r="AL226" s="99"/>
      <c r="AM226" s="99"/>
      <c r="AN226" s="89"/>
      <c r="AO226" s="89"/>
      <c r="AP226" s="89"/>
      <c r="AQ226" s="99"/>
      <c r="AR226" s="89"/>
      <c r="AS226" s="89"/>
      <c r="AT226" s="89"/>
      <c r="AU226" s="89"/>
      <c r="AV226" s="89"/>
      <c r="AW226" s="89"/>
      <c r="AX226" s="89"/>
    </row>
    <row r="227" spans="1:50" ht="12.75" customHeight="1">
      <c r="A227" s="89"/>
      <c r="B227" s="89"/>
      <c r="C227" s="96"/>
      <c r="D227" s="190"/>
      <c r="E227" s="110"/>
      <c r="F227" s="111"/>
      <c r="G227" s="112"/>
      <c r="H227" s="113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108"/>
      <c r="AI227" s="108"/>
      <c r="AJ227" s="89"/>
      <c r="AK227" s="89"/>
      <c r="AL227" s="99"/>
      <c r="AM227" s="99"/>
      <c r="AN227" s="89"/>
      <c r="AO227" s="89"/>
      <c r="AP227" s="89"/>
      <c r="AQ227" s="99"/>
      <c r="AR227" s="89"/>
      <c r="AS227" s="89"/>
      <c r="AT227" s="89"/>
      <c r="AU227" s="89"/>
      <c r="AV227" s="89"/>
      <c r="AW227" s="89"/>
      <c r="AX227" s="89"/>
    </row>
    <row r="228" spans="1:50" ht="12.75" customHeight="1">
      <c r="A228" s="89"/>
      <c r="B228" s="89"/>
      <c r="C228" s="96"/>
      <c r="D228" s="190"/>
      <c r="E228" s="110"/>
      <c r="F228" s="111"/>
      <c r="G228" s="112"/>
      <c r="H228" s="113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108"/>
      <c r="AI228" s="108"/>
      <c r="AJ228" s="89"/>
      <c r="AK228" s="89"/>
      <c r="AL228" s="99"/>
      <c r="AM228" s="99"/>
      <c r="AN228" s="89"/>
      <c r="AO228" s="89"/>
      <c r="AP228" s="89"/>
      <c r="AQ228" s="99"/>
      <c r="AR228" s="89"/>
      <c r="AS228" s="89"/>
      <c r="AT228" s="89"/>
      <c r="AU228" s="89"/>
      <c r="AV228" s="89"/>
      <c r="AW228" s="89"/>
      <c r="AX228" s="89"/>
    </row>
    <row r="229" spans="1:50" ht="12.75" customHeight="1">
      <c r="A229" s="89"/>
      <c r="B229" s="89"/>
      <c r="C229" s="96"/>
      <c r="D229" s="190"/>
      <c r="E229" s="110"/>
      <c r="F229" s="111"/>
      <c r="G229" s="112"/>
      <c r="H229" s="113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108"/>
      <c r="AI229" s="108"/>
      <c r="AJ229" s="89"/>
      <c r="AK229" s="89"/>
      <c r="AL229" s="99"/>
      <c r="AM229" s="99"/>
      <c r="AN229" s="89"/>
      <c r="AO229" s="89"/>
      <c r="AP229" s="89"/>
      <c r="AQ229" s="99"/>
      <c r="AR229" s="89"/>
      <c r="AS229" s="89"/>
      <c r="AT229" s="89"/>
      <c r="AU229" s="89"/>
      <c r="AV229" s="89"/>
      <c r="AW229" s="89"/>
      <c r="AX229" s="89"/>
    </row>
    <row r="230" spans="1:50" ht="12.75" customHeight="1">
      <c r="A230" s="89"/>
      <c r="B230" s="89"/>
      <c r="C230" s="96"/>
      <c r="D230" s="190"/>
      <c r="E230" s="110"/>
      <c r="F230" s="111"/>
      <c r="G230" s="112"/>
      <c r="H230" s="113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108"/>
      <c r="AI230" s="108"/>
      <c r="AJ230" s="89"/>
      <c r="AK230" s="89"/>
      <c r="AL230" s="99"/>
      <c r="AM230" s="99"/>
      <c r="AN230" s="89"/>
      <c r="AO230" s="89"/>
      <c r="AP230" s="89"/>
      <c r="AQ230" s="99"/>
      <c r="AR230" s="89"/>
      <c r="AS230" s="89"/>
      <c r="AT230" s="89"/>
      <c r="AU230" s="89"/>
      <c r="AV230" s="89"/>
      <c r="AW230" s="89"/>
      <c r="AX230" s="89"/>
    </row>
    <row r="231" spans="1:50" ht="12.75" customHeight="1">
      <c r="A231" s="89"/>
      <c r="B231" s="89"/>
      <c r="C231" s="96"/>
      <c r="D231" s="190"/>
      <c r="E231" s="110"/>
      <c r="F231" s="111"/>
      <c r="G231" s="112"/>
      <c r="H231" s="113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108"/>
      <c r="AI231" s="108"/>
      <c r="AJ231" s="89"/>
      <c r="AK231" s="89"/>
      <c r="AL231" s="99"/>
      <c r="AM231" s="99"/>
      <c r="AN231" s="89"/>
      <c r="AO231" s="89"/>
      <c r="AP231" s="89"/>
      <c r="AQ231" s="99"/>
      <c r="AR231" s="89"/>
      <c r="AS231" s="89"/>
      <c r="AT231" s="89"/>
      <c r="AU231" s="89"/>
      <c r="AV231" s="89"/>
      <c r="AW231" s="89"/>
      <c r="AX231" s="89"/>
    </row>
    <row r="232" spans="1:50" ht="12.75" customHeight="1">
      <c r="A232" s="89"/>
      <c r="B232" s="89"/>
      <c r="C232" s="96"/>
      <c r="D232" s="190"/>
      <c r="E232" s="110"/>
      <c r="F232" s="111"/>
      <c r="G232" s="112"/>
      <c r="H232" s="113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108"/>
      <c r="AI232" s="108"/>
      <c r="AJ232" s="89"/>
      <c r="AK232" s="89"/>
      <c r="AL232" s="99"/>
      <c r="AM232" s="99"/>
      <c r="AN232" s="89"/>
      <c r="AO232" s="89"/>
      <c r="AP232" s="89"/>
      <c r="AQ232" s="99"/>
      <c r="AR232" s="89"/>
      <c r="AS232" s="89"/>
      <c r="AT232" s="89"/>
      <c r="AU232" s="89"/>
      <c r="AV232" s="89"/>
      <c r="AW232" s="89"/>
      <c r="AX232" s="89"/>
    </row>
    <row r="233" spans="1:50" ht="12.75" customHeight="1">
      <c r="A233" s="89"/>
      <c r="B233" s="89"/>
      <c r="C233" s="96"/>
      <c r="D233" s="190"/>
      <c r="E233" s="110"/>
      <c r="F233" s="111"/>
      <c r="G233" s="112"/>
      <c r="H233" s="113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108"/>
      <c r="AI233" s="108"/>
      <c r="AJ233" s="89"/>
      <c r="AK233" s="89"/>
      <c r="AL233" s="99"/>
      <c r="AM233" s="99"/>
      <c r="AN233" s="89"/>
      <c r="AO233" s="89"/>
      <c r="AP233" s="89"/>
      <c r="AQ233" s="99"/>
      <c r="AR233" s="89"/>
      <c r="AS233" s="89"/>
      <c r="AT233" s="89"/>
      <c r="AU233" s="89"/>
      <c r="AV233" s="89"/>
      <c r="AW233" s="89"/>
      <c r="AX233" s="89"/>
    </row>
    <row r="234" spans="1:50" ht="12.75" customHeight="1">
      <c r="A234" s="89"/>
      <c r="B234" s="89"/>
      <c r="C234" s="96"/>
      <c r="D234" s="190"/>
      <c r="E234" s="110"/>
      <c r="F234" s="111"/>
      <c r="G234" s="112"/>
      <c r="H234" s="113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108"/>
      <c r="AI234" s="108"/>
      <c r="AJ234" s="89"/>
      <c r="AK234" s="89"/>
      <c r="AL234" s="99"/>
      <c r="AM234" s="99"/>
      <c r="AN234" s="89"/>
      <c r="AO234" s="89"/>
      <c r="AP234" s="89"/>
      <c r="AQ234" s="99"/>
      <c r="AR234" s="89"/>
      <c r="AS234" s="89"/>
      <c r="AT234" s="89"/>
      <c r="AU234" s="89"/>
      <c r="AV234" s="89"/>
      <c r="AW234" s="89"/>
      <c r="AX234" s="89"/>
    </row>
    <row r="235" spans="1:50" ht="12.75" customHeight="1">
      <c r="A235" s="89"/>
      <c r="B235" s="89"/>
      <c r="C235" s="96"/>
      <c r="D235" s="190"/>
      <c r="E235" s="110"/>
      <c r="F235" s="111"/>
      <c r="G235" s="112"/>
      <c r="H235" s="113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108"/>
      <c r="AI235" s="108"/>
      <c r="AJ235" s="89"/>
      <c r="AK235" s="89"/>
      <c r="AL235" s="99"/>
      <c r="AM235" s="99"/>
      <c r="AN235" s="89"/>
      <c r="AO235" s="89"/>
      <c r="AP235" s="89"/>
      <c r="AQ235" s="99"/>
      <c r="AR235" s="89"/>
      <c r="AS235" s="89"/>
      <c r="AT235" s="89"/>
      <c r="AU235" s="89"/>
      <c r="AV235" s="89"/>
      <c r="AW235" s="89"/>
      <c r="AX235" s="89"/>
    </row>
    <row r="236" spans="1:50" ht="12.75" customHeight="1">
      <c r="A236" s="89"/>
      <c r="B236" s="89"/>
      <c r="C236" s="96"/>
      <c r="D236" s="190"/>
      <c r="E236" s="110"/>
      <c r="F236" s="111"/>
      <c r="G236" s="112"/>
      <c r="H236" s="113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108"/>
      <c r="AI236" s="108"/>
      <c r="AJ236" s="89"/>
      <c r="AK236" s="89"/>
      <c r="AL236" s="99"/>
      <c r="AM236" s="99"/>
      <c r="AN236" s="89"/>
      <c r="AO236" s="89"/>
      <c r="AP236" s="89"/>
      <c r="AQ236" s="99"/>
      <c r="AR236" s="89"/>
      <c r="AS236" s="89"/>
      <c r="AT236" s="89"/>
      <c r="AU236" s="89"/>
      <c r="AV236" s="89"/>
      <c r="AW236" s="89"/>
      <c r="AX236" s="89"/>
    </row>
    <row r="237" spans="1:50" ht="12.75" customHeight="1">
      <c r="A237" s="89"/>
      <c r="B237" s="89"/>
      <c r="C237" s="96"/>
      <c r="D237" s="190"/>
      <c r="E237" s="110"/>
      <c r="F237" s="111"/>
      <c r="G237" s="112"/>
      <c r="H237" s="113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108"/>
      <c r="AI237" s="108"/>
      <c r="AJ237" s="89"/>
      <c r="AK237" s="89"/>
      <c r="AL237" s="99"/>
      <c r="AM237" s="99"/>
      <c r="AN237" s="89"/>
      <c r="AO237" s="89"/>
      <c r="AP237" s="89"/>
      <c r="AQ237" s="99"/>
      <c r="AR237" s="89"/>
      <c r="AS237" s="89"/>
      <c r="AT237" s="89"/>
      <c r="AU237" s="89"/>
      <c r="AV237" s="89"/>
      <c r="AW237" s="89"/>
      <c r="AX237" s="89"/>
    </row>
    <row r="238" spans="1:50" ht="12.75" customHeight="1">
      <c r="A238" s="89"/>
      <c r="B238" s="89"/>
      <c r="C238" s="96"/>
      <c r="D238" s="190"/>
      <c r="E238" s="110"/>
      <c r="F238" s="111"/>
      <c r="G238" s="112"/>
      <c r="H238" s="113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108"/>
      <c r="AI238" s="108"/>
      <c r="AJ238" s="89"/>
      <c r="AK238" s="89"/>
      <c r="AL238" s="99"/>
      <c r="AM238" s="99"/>
      <c r="AN238" s="89"/>
      <c r="AO238" s="89"/>
      <c r="AP238" s="89"/>
      <c r="AQ238" s="99"/>
      <c r="AR238" s="89"/>
      <c r="AS238" s="89"/>
      <c r="AT238" s="89"/>
      <c r="AU238" s="89"/>
      <c r="AV238" s="89"/>
      <c r="AW238" s="89"/>
      <c r="AX238" s="89"/>
    </row>
    <row r="239" spans="1:50" ht="12.75" customHeight="1">
      <c r="A239" s="89"/>
      <c r="B239" s="89"/>
      <c r="C239" s="96"/>
      <c r="D239" s="190"/>
      <c r="E239" s="110"/>
      <c r="F239" s="111"/>
      <c r="G239" s="112"/>
      <c r="H239" s="113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108"/>
      <c r="AI239" s="108"/>
      <c r="AJ239" s="89"/>
      <c r="AK239" s="89"/>
      <c r="AL239" s="99"/>
      <c r="AM239" s="99"/>
      <c r="AN239" s="89"/>
      <c r="AO239" s="89"/>
      <c r="AP239" s="89"/>
      <c r="AQ239" s="99"/>
      <c r="AR239" s="89"/>
      <c r="AS239" s="89"/>
      <c r="AT239" s="89"/>
      <c r="AU239" s="89"/>
      <c r="AV239" s="89"/>
      <c r="AW239" s="89"/>
      <c r="AX239" s="89"/>
    </row>
    <row r="240" spans="1:50" ht="12.75" customHeight="1">
      <c r="A240" s="89"/>
      <c r="B240" s="89"/>
      <c r="C240" s="96"/>
      <c r="D240" s="190"/>
      <c r="E240" s="110"/>
      <c r="F240" s="111"/>
      <c r="G240" s="112"/>
      <c r="H240" s="113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108"/>
      <c r="AI240" s="108"/>
      <c r="AJ240" s="89"/>
      <c r="AK240" s="89"/>
      <c r="AL240" s="99"/>
      <c r="AM240" s="99"/>
      <c r="AN240" s="89"/>
      <c r="AO240" s="89"/>
      <c r="AP240" s="89"/>
      <c r="AQ240" s="99"/>
      <c r="AR240" s="89"/>
      <c r="AS240" s="89"/>
      <c r="AT240" s="89"/>
      <c r="AU240" s="89"/>
      <c r="AV240" s="89"/>
      <c r="AW240" s="89"/>
      <c r="AX240" s="89"/>
    </row>
    <row r="241" spans="1:50" ht="12.75" customHeight="1">
      <c r="A241" s="89"/>
      <c r="B241" s="89"/>
      <c r="C241" s="96"/>
      <c r="D241" s="190"/>
      <c r="E241" s="110"/>
      <c r="F241" s="111"/>
      <c r="G241" s="112"/>
      <c r="H241" s="113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108"/>
      <c r="AI241" s="108"/>
      <c r="AJ241" s="89"/>
      <c r="AK241" s="89"/>
      <c r="AL241" s="99"/>
      <c r="AM241" s="99"/>
      <c r="AN241" s="89"/>
      <c r="AO241" s="89"/>
      <c r="AP241" s="89"/>
      <c r="AQ241" s="99"/>
      <c r="AR241" s="89"/>
      <c r="AS241" s="89"/>
      <c r="AT241" s="89"/>
      <c r="AU241" s="89"/>
      <c r="AV241" s="89"/>
      <c r="AW241" s="89"/>
      <c r="AX241" s="89"/>
    </row>
    <row r="242" spans="1:50" ht="12.75" customHeight="1">
      <c r="A242" s="89"/>
      <c r="B242" s="89"/>
      <c r="C242" s="96"/>
      <c r="D242" s="190"/>
      <c r="E242" s="110"/>
      <c r="F242" s="111"/>
      <c r="G242" s="112"/>
      <c r="H242" s="113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108"/>
      <c r="AI242" s="108"/>
      <c r="AJ242" s="89"/>
      <c r="AK242" s="89"/>
      <c r="AL242" s="99"/>
      <c r="AM242" s="99"/>
      <c r="AN242" s="89"/>
      <c r="AO242" s="89"/>
      <c r="AP242" s="89"/>
      <c r="AQ242" s="99"/>
      <c r="AR242" s="89"/>
      <c r="AS242" s="89"/>
      <c r="AT242" s="89"/>
      <c r="AU242" s="89"/>
      <c r="AV242" s="89"/>
      <c r="AW242" s="89"/>
      <c r="AX242" s="89"/>
    </row>
    <row r="243" spans="1:50" ht="12.75" customHeight="1">
      <c r="A243" s="89"/>
      <c r="B243" s="89"/>
      <c r="C243" s="96"/>
      <c r="D243" s="190"/>
      <c r="E243" s="110"/>
      <c r="F243" s="111"/>
      <c r="G243" s="112"/>
      <c r="H243" s="113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108"/>
      <c r="AI243" s="108"/>
      <c r="AJ243" s="89"/>
      <c r="AK243" s="89"/>
      <c r="AL243" s="99"/>
      <c r="AM243" s="99"/>
      <c r="AN243" s="89"/>
      <c r="AO243" s="89"/>
      <c r="AP243" s="89"/>
      <c r="AQ243" s="99"/>
      <c r="AR243" s="89"/>
      <c r="AS243" s="89"/>
      <c r="AT243" s="89"/>
      <c r="AU243" s="89"/>
      <c r="AV243" s="89"/>
      <c r="AW243" s="89"/>
      <c r="AX243" s="89"/>
    </row>
    <row r="244" spans="1:50" ht="12.75" customHeight="1">
      <c r="A244" s="89"/>
      <c r="B244" s="89"/>
      <c r="C244" s="96"/>
      <c r="D244" s="190"/>
      <c r="E244" s="110"/>
      <c r="F244" s="111"/>
      <c r="G244" s="112"/>
      <c r="H244" s="113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108"/>
      <c r="AI244" s="108"/>
      <c r="AJ244" s="89"/>
      <c r="AK244" s="89"/>
      <c r="AL244" s="99"/>
      <c r="AM244" s="99"/>
      <c r="AN244" s="89"/>
      <c r="AO244" s="89"/>
      <c r="AP244" s="89"/>
      <c r="AQ244" s="99"/>
      <c r="AR244" s="89"/>
      <c r="AS244" s="89"/>
      <c r="AT244" s="89"/>
      <c r="AU244" s="89"/>
      <c r="AV244" s="89"/>
      <c r="AW244" s="89"/>
      <c r="AX244" s="89"/>
    </row>
    <row r="245" spans="1:50" ht="12.75" customHeight="1">
      <c r="A245" s="89"/>
      <c r="B245" s="89"/>
      <c r="C245" s="96"/>
      <c r="D245" s="190"/>
      <c r="E245" s="110"/>
      <c r="F245" s="111"/>
      <c r="G245" s="112"/>
      <c r="H245" s="113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108"/>
      <c r="AI245" s="108"/>
      <c r="AJ245" s="89"/>
      <c r="AK245" s="89"/>
      <c r="AL245" s="99"/>
      <c r="AM245" s="99"/>
      <c r="AN245" s="89"/>
      <c r="AO245" s="89"/>
      <c r="AP245" s="89"/>
      <c r="AQ245" s="99"/>
      <c r="AR245" s="89"/>
      <c r="AS245" s="89"/>
      <c r="AT245" s="89"/>
      <c r="AU245" s="89"/>
      <c r="AV245" s="89"/>
      <c r="AW245" s="89"/>
      <c r="AX245" s="89"/>
    </row>
    <row r="246" spans="1:50" ht="12.75" customHeight="1">
      <c r="A246" s="89"/>
      <c r="B246" s="89"/>
      <c r="C246" s="96"/>
      <c r="D246" s="190"/>
      <c r="E246" s="110"/>
      <c r="F246" s="111"/>
      <c r="G246" s="112"/>
      <c r="H246" s="113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108"/>
      <c r="AI246" s="108"/>
      <c r="AJ246" s="89"/>
      <c r="AK246" s="89"/>
      <c r="AL246" s="99"/>
      <c r="AM246" s="99"/>
      <c r="AN246" s="89"/>
      <c r="AO246" s="89"/>
      <c r="AP246" s="89"/>
      <c r="AQ246" s="99"/>
      <c r="AR246" s="89"/>
      <c r="AS246" s="89"/>
      <c r="AT246" s="89"/>
      <c r="AU246" s="89"/>
      <c r="AV246" s="89"/>
      <c r="AW246" s="89"/>
      <c r="AX246" s="89"/>
    </row>
    <row r="247" spans="1:50" ht="12.75" customHeight="1">
      <c r="A247" s="89"/>
      <c r="B247" s="89"/>
      <c r="C247" s="96"/>
      <c r="D247" s="190"/>
      <c r="E247" s="110"/>
      <c r="F247" s="111"/>
      <c r="G247" s="112"/>
      <c r="H247" s="113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108"/>
      <c r="AI247" s="108"/>
      <c r="AJ247" s="89"/>
      <c r="AK247" s="89"/>
      <c r="AL247" s="99"/>
      <c r="AM247" s="99"/>
      <c r="AN247" s="89"/>
      <c r="AO247" s="89"/>
      <c r="AP247" s="89"/>
      <c r="AQ247" s="99"/>
      <c r="AR247" s="89"/>
      <c r="AS247" s="89"/>
      <c r="AT247" s="89"/>
      <c r="AU247" s="89"/>
      <c r="AV247" s="89"/>
      <c r="AW247" s="89"/>
      <c r="AX247" s="89"/>
    </row>
    <row r="248" spans="1:50" ht="12.75" customHeight="1">
      <c r="A248" s="89"/>
      <c r="B248" s="89"/>
      <c r="C248" s="96"/>
      <c r="D248" s="190"/>
      <c r="E248" s="110"/>
      <c r="F248" s="111"/>
      <c r="G248" s="112"/>
      <c r="H248" s="113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108"/>
      <c r="AI248" s="108"/>
      <c r="AJ248" s="89"/>
      <c r="AK248" s="89"/>
      <c r="AL248" s="99"/>
      <c r="AM248" s="99"/>
      <c r="AN248" s="89"/>
      <c r="AO248" s="89"/>
      <c r="AP248" s="89"/>
      <c r="AQ248" s="99"/>
      <c r="AR248" s="89"/>
      <c r="AS248" s="89"/>
      <c r="AT248" s="89"/>
      <c r="AU248" s="89"/>
      <c r="AV248" s="89"/>
      <c r="AW248" s="89"/>
      <c r="AX248" s="89"/>
    </row>
    <row r="249" spans="1:50" ht="12.75" customHeight="1">
      <c r="A249" s="89"/>
      <c r="B249" s="89"/>
      <c r="C249" s="96"/>
      <c r="D249" s="190"/>
      <c r="E249" s="110"/>
      <c r="F249" s="111"/>
      <c r="G249" s="112"/>
      <c r="H249" s="113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108"/>
      <c r="AI249" s="108"/>
      <c r="AJ249" s="89"/>
      <c r="AK249" s="89"/>
      <c r="AL249" s="99"/>
      <c r="AM249" s="99"/>
      <c r="AN249" s="89"/>
      <c r="AO249" s="89"/>
      <c r="AP249" s="89"/>
      <c r="AQ249" s="99"/>
      <c r="AR249" s="89"/>
      <c r="AS249" s="89"/>
      <c r="AT249" s="89"/>
      <c r="AU249" s="89"/>
      <c r="AV249" s="89"/>
      <c r="AW249" s="89"/>
      <c r="AX249" s="89"/>
    </row>
    <row r="250" spans="1:50" ht="12.75" customHeight="1">
      <c r="A250" s="89"/>
      <c r="B250" s="89"/>
      <c r="C250" s="96"/>
      <c r="D250" s="190"/>
      <c r="E250" s="110"/>
      <c r="F250" s="111"/>
      <c r="G250" s="112"/>
      <c r="H250" s="113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108"/>
      <c r="AI250" s="108"/>
      <c r="AJ250" s="89"/>
      <c r="AK250" s="89"/>
      <c r="AL250" s="99"/>
      <c r="AM250" s="99"/>
      <c r="AN250" s="89"/>
      <c r="AO250" s="89"/>
      <c r="AP250" s="89"/>
      <c r="AQ250" s="99"/>
      <c r="AR250" s="89"/>
      <c r="AS250" s="89"/>
      <c r="AT250" s="89"/>
      <c r="AU250" s="89"/>
      <c r="AV250" s="89"/>
      <c r="AW250" s="89"/>
      <c r="AX250" s="89"/>
    </row>
    <row r="251" spans="1:50" ht="12.75" customHeight="1">
      <c r="A251" s="89"/>
      <c r="B251" s="89"/>
      <c r="C251" s="96"/>
      <c r="D251" s="190"/>
      <c r="E251" s="110"/>
      <c r="F251" s="111"/>
      <c r="G251" s="112"/>
      <c r="H251" s="113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108"/>
      <c r="AI251" s="108"/>
      <c r="AJ251" s="89"/>
      <c r="AK251" s="89"/>
      <c r="AL251" s="99"/>
      <c r="AM251" s="99"/>
      <c r="AN251" s="89"/>
      <c r="AO251" s="89"/>
      <c r="AP251" s="89"/>
      <c r="AQ251" s="99"/>
      <c r="AR251" s="89"/>
      <c r="AS251" s="89"/>
      <c r="AT251" s="89"/>
      <c r="AU251" s="89"/>
      <c r="AV251" s="89"/>
      <c r="AW251" s="89"/>
      <c r="AX251" s="89"/>
    </row>
    <row r="252" spans="1:50" ht="12.75" customHeight="1">
      <c r="A252" s="89"/>
      <c r="B252" s="89"/>
      <c r="C252" s="96"/>
      <c r="D252" s="190"/>
      <c r="E252" s="110"/>
      <c r="F252" s="111"/>
      <c r="G252" s="112"/>
      <c r="H252" s="113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108"/>
      <c r="AI252" s="108"/>
      <c r="AJ252" s="89"/>
      <c r="AK252" s="89"/>
      <c r="AL252" s="99"/>
      <c r="AM252" s="99"/>
      <c r="AN252" s="89"/>
      <c r="AO252" s="89"/>
      <c r="AP252" s="89"/>
      <c r="AQ252" s="99"/>
      <c r="AR252" s="89"/>
      <c r="AS252" s="89"/>
      <c r="AT252" s="89"/>
      <c r="AU252" s="89"/>
      <c r="AV252" s="89"/>
      <c r="AW252" s="89"/>
      <c r="AX252" s="89"/>
    </row>
    <row r="253" spans="1:50" ht="12.75" customHeight="1">
      <c r="A253" s="89"/>
      <c r="B253" s="89"/>
      <c r="C253" s="96"/>
      <c r="D253" s="190"/>
      <c r="E253" s="110"/>
      <c r="F253" s="111"/>
      <c r="G253" s="112"/>
      <c r="H253" s="113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108"/>
      <c r="AI253" s="108"/>
      <c r="AJ253" s="89"/>
      <c r="AK253" s="89"/>
      <c r="AL253" s="99"/>
      <c r="AM253" s="99"/>
      <c r="AN253" s="89"/>
      <c r="AO253" s="89"/>
      <c r="AP253" s="89"/>
      <c r="AQ253" s="99"/>
      <c r="AR253" s="89"/>
      <c r="AS253" s="89"/>
      <c r="AT253" s="89"/>
      <c r="AU253" s="89"/>
      <c r="AV253" s="89"/>
      <c r="AW253" s="89"/>
      <c r="AX253" s="89"/>
    </row>
    <row r="254" spans="1:50" ht="12.75" customHeight="1">
      <c r="A254" s="89"/>
      <c r="B254" s="89"/>
      <c r="C254" s="96"/>
      <c r="D254" s="190"/>
      <c r="E254" s="110"/>
      <c r="F254" s="111"/>
      <c r="G254" s="112"/>
      <c r="H254" s="113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108"/>
      <c r="AI254" s="108"/>
      <c r="AJ254" s="89"/>
      <c r="AK254" s="89"/>
      <c r="AL254" s="99"/>
      <c r="AM254" s="99"/>
      <c r="AN254" s="89"/>
      <c r="AO254" s="89"/>
      <c r="AP254" s="89"/>
      <c r="AQ254" s="99"/>
      <c r="AR254" s="89"/>
      <c r="AS254" s="89"/>
      <c r="AT254" s="89"/>
      <c r="AU254" s="89"/>
      <c r="AV254" s="89"/>
      <c r="AW254" s="89"/>
      <c r="AX254" s="89"/>
    </row>
    <row r="255" spans="1:50" ht="12.75" customHeight="1">
      <c r="A255" s="89"/>
      <c r="B255" s="89"/>
      <c r="C255" s="96"/>
      <c r="D255" s="190"/>
      <c r="E255" s="110"/>
      <c r="F255" s="111"/>
      <c r="G255" s="112"/>
      <c r="H255" s="113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108"/>
      <c r="AI255" s="108"/>
      <c r="AJ255" s="89"/>
      <c r="AK255" s="89"/>
      <c r="AL255" s="99"/>
      <c r="AM255" s="99"/>
      <c r="AN255" s="89"/>
      <c r="AO255" s="89"/>
      <c r="AP255" s="89"/>
      <c r="AQ255" s="99"/>
      <c r="AR255" s="89"/>
      <c r="AS255" s="89"/>
      <c r="AT255" s="89"/>
      <c r="AU255" s="89"/>
      <c r="AV255" s="89"/>
      <c r="AW255" s="89"/>
      <c r="AX255" s="89"/>
    </row>
    <row r="256" spans="1:50" ht="12.75" customHeight="1">
      <c r="A256" s="89"/>
      <c r="B256" s="89"/>
      <c r="C256" s="96"/>
      <c r="D256" s="190"/>
      <c r="E256" s="110"/>
      <c r="F256" s="111"/>
      <c r="G256" s="112"/>
      <c r="H256" s="113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108"/>
      <c r="AI256" s="108"/>
      <c r="AJ256" s="89"/>
      <c r="AK256" s="89"/>
      <c r="AL256" s="99"/>
      <c r="AM256" s="99"/>
      <c r="AN256" s="89"/>
      <c r="AO256" s="89"/>
      <c r="AP256" s="89"/>
      <c r="AQ256" s="99"/>
      <c r="AR256" s="89"/>
      <c r="AS256" s="89"/>
      <c r="AT256" s="89"/>
      <c r="AU256" s="89"/>
      <c r="AV256" s="89"/>
      <c r="AW256" s="89"/>
      <c r="AX256" s="89"/>
    </row>
    <row r="257" spans="1:50" ht="12.75" customHeight="1">
      <c r="A257" s="89"/>
      <c r="B257" s="89"/>
      <c r="C257" s="96"/>
      <c r="D257" s="190"/>
      <c r="E257" s="110"/>
      <c r="F257" s="111"/>
      <c r="G257" s="112"/>
      <c r="H257" s="113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108"/>
      <c r="AI257" s="108"/>
      <c r="AJ257" s="89"/>
      <c r="AK257" s="89"/>
      <c r="AL257" s="99"/>
      <c r="AM257" s="99"/>
      <c r="AN257" s="89"/>
      <c r="AO257" s="89"/>
      <c r="AP257" s="89"/>
      <c r="AQ257" s="99"/>
      <c r="AR257" s="89"/>
      <c r="AS257" s="89"/>
      <c r="AT257" s="89"/>
      <c r="AU257" s="89"/>
      <c r="AV257" s="89"/>
      <c r="AW257" s="89"/>
      <c r="AX257" s="89"/>
    </row>
    <row r="258" spans="1:50" ht="12.75" customHeight="1">
      <c r="A258" s="89"/>
      <c r="B258" s="89"/>
      <c r="C258" s="96"/>
      <c r="D258" s="190"/>
      <c r="E258" s="110"/>
      <c r="F258" s="111"/>
      <c r="G258" s="112"/>
      <c r="H258" s="113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108"/>
      <c r="AI258" s="108"/>
      <c r="AJ258" s="89"/>
      <c r="AK258" s="89"/>
      <c r="AL258" s="99"/>
      <c r="AM258" s="99"/>
      <c r="AN258" s="89"/>
      <c r="AO258" s="89"/>
      <c r="AP258" s="89"/>
      <c r="AQ258" s="99"/>
      <c r="AR258" s="89"/>
      <c r="AS258" s="89"/>
      <c r="AT258" s="89"/>
      <c r="AU258" s="89"/>
      <c r="AV258" s="89"/>
      <c r="AW258" s="89"/>
      <c r="AX258" s="89"/>
    </row>
    <row r="259" spans="1:50" ht="12.75" customHeight="1">
      <c r="A259" s="89"/>
      <c r="B259" s="89"/>
      <c r="C259" s="96"/>
      <c r="D259" s="190"/>
      <c r="E259" s="110"/>
      <c r="F259" s="111"/>
      <c r="G259" s="112"/>
      <c r="H259" s="113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108"/>
      <c r="AI259" s="108"/>
      <c r="AJ259" s="89"/>
      <c r="AK259" s="89"/>
      <c r="AL259" s="99"/>
      <c r="AM259" s="99"/>
      <c r="AN259" s="89"/>
      <c r="AO259" s="89"/>
      <c r="AP259" s="89"/>
      <c r="AQ259" s="99"/>
      <c r="AR259" s="89"/>
      <c r="AS259" s="89"/>
      <c r="AT259" s="89"/>
      <c r="AU259" s="89"/>
      <c r="AV259" s="89"/>
      <c r="AW259" s="89"/>
      <c r="AX259" s="89"/>
    </row>
    <row r="260" spans="1:50" ht="12.75" customHeight="1">
      <c r="A260" s="89"/>
      <c r="B260" s="89"/>
      <c r="C260" s="96"/>
      <c r="D260" s="190"/>
      <c r="E260" s="110"/>
      <c r="F260" s="111"/>
      <c r="G260" s="112"/>
      <c r="H260" s="113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108"/>
      <c r="AI260" s="108"/>
      <c r="AJ260" s="89"/>
      <c r="AK260" s="89"/>
      <c r="AL260" s="99"/>
      <c r="AM260" s="99"/>
      <c r="AN260" s="89"/>
      <c r="AO260" s="89"/>
      <c r="AP260" s="89"/>
      <c r="AQ260" s="99"/>
      <c r="AR260" s="89"/>
      <c r="AS260" s="89"/>
      <c r="AT260" s="89"/>
      <c r="AU260" s="89"/>
      <c r="AV260" s="89"/>
      <c r="AW260" s="89"/>
      <c r="AX260" s="89"/>
    </row>
    <row r="261" spans="1:50" ht="12.75" customHeight="1">
      <c r="A261" s="89"/>
      <c r="B261" s="89"/>
      <c r="C261" s="96"/>
      <c r="D261" s="190"/>
      <c r="E261" s="110"/>
      <c r="F261" s="111"/>
      <c r="G261" s="112"/>
      <c r="H261" s="113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108"/>
      <c r="AI261" s="108"/>
      <c r="AJ261" s="89"/>
      <c r="AK261" s="89"/>
      <c r="AL261" s="99"/>
      <c r="AM261" s="99"/>
      <c r="AN261" s="89"/>
      <c r="AO261" s="89"/>
      <c r="AP261" s="89"/>
      <c r="AQ261" s="99"/>
      <c r="AR261" s="89"/>
      <c r="AS261" s="89"/>
      <c r="AT261" s="89"/>
      <c r="AU261" s="89"/>
      <c r="AV261" s="89"/>
      <c r="AW261" s="89"/>
      <c r="AX261" s="89"/>
    </row>
    <row r="262" spans="1:50" ht="12.75" customHeight="1">
      <c r="A262" s="89"/>
      <c r="B262" s="89"/>
      <c r="C262" s="96"/>
      <c r="D262" s="190"/>
      <c r="E262" s="110"/>
      <c r="F262" s="111"/>
      <c r="G262" s="112"/>
      <c r="H262" s="113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108"/>
      <c r="AI262" s="108"/>
      <c r="AJ262" s="89"/>
      <c r="AK262" s="89"/>
      <c r="AL262" s="99"/>
      <c r="AM262" s="99"/>
      <c r="AN262" s="89"/>
      <c r="AO262" s="89"/>
      <c r="AP262" s="89"/>
      <c r="AQ262" s="99"/>
      <c r="AR262" s="89"/>
      <c r="AS262" s="89"/>
      <c r="AT262" s="89"/>
      <c r="AU262" s="89"/>
      <c r="AV262" s="89"/>
      <c r="AW262" s="89"/>
      <c r="AX262" s="89"/>
    </row>
    <row r="263" spans="1:50" ht="12.75" customHeight="1">
      <c r="A263" s="89"/>
      <c r="B263" s="89"/>
      <c r="C263" s="96"/>
      <c r="D263" s="190"/>
      <c r="E263" s="110"/>
      <c r="F263" s="111"/>
      <c r="G263" s="112"/>
      <c r="H263" s="113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108"/>
      <c r="AI263" s="108"/>
      <c r="AJ263" s="89"/>
      <c r="AK263" s="89"/>
      <c r="AL263" s="99"/>
      <c r="AM263" s="99"/>
      <c r="AN263" s="89"/>
      <c r="AO263" s="89"/>
      <c r="AP263" s="89"/>
      <c r="AQ263" s="99"/>
      <c r="AR263" s="89"/>
      <c r="AS263" s="89"/>
      <c r="AT263" s="89"/>
      <c r="AU263" s="89"/>
      <c r="AV263" s="89"/>
      <c r="AW263" s="89"/>
      <c r="AX263" s="89"/>
    </row>
    <row r="264" spans="1:50" ht="12.75" customHeight="1">
      <c r="A264" s="89"/>
      <c r="B264" s="89"/>
      <c r="C264" s="96"/>
      <c r="D264" s="190"/>
      <c r="E264" s="110"/>
      <c r="F264" s="111"/>
      <c r="G264" s="112"/>
      <c r="H264" s="113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108"/>
      <c r="AI264" s="108"/>
      <c r="AJ264" s="89"/>
      <c r="AK264" s="89"/>
      <c r="AL264" s="99"/>
      <c r="AM264" s="99"/>
      <c r="AN264" s="89"/>
      <c r="AO264" s="89"/>
      <c r="AP264" s="89"/>
      <c r="AQ264" s="99"/>
      <c r="AR264" s="89"/>
      <c r="AS264" s="89"/>
      <c r="AT264" s="89"/>
      <c r="AU264" s="89"/>
      <c r="AV264" s="89"/>
      <c r="AW264" s="89"/>
      <c r="AX264" s="89"/>
    </row>
    <row r="265" spans="1:50" ht="12.75" customHeight="1">
      <c r="A265" s="89"/>
      <c r="B265" s="89"/>
      <c r="C265" s="96"/>
      <c r="D265" s="190"/>
      <c r="E265" s="110"/>
      <c r="F265" s="111"/>
      <c r="G265" s="112"/>
      <c r="H265" s="113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108"/>
      <c r="AI265" s="108"/>
      <c r="AJ265" s="89"/>
      <c r="AK265" s="89"/>
      <c r="AL265" s="99"/>
      <c r="AM265" s="99"/>
      <c r="AN265" s="89"/>
      <c r="AO265" s="89"/>
      <c r="AP265" s="89"/>
      <c r="AQ265" s="99"/>
      <c r="AR265" s="89"/>
      <c r="AS265" s="89"/>
      <c r="AT265" s="89"/>
      <c r="AU265" s="89"/>
      <c r="AV265" s="89"/>
      <c r="AW265" s="89"/>
      <c r="AX265" s="89"/>
    </row>
    <row r="266" spans="1:50" ht="12.75" customHeight="1">
      <c r="A266" s="89"/>
      <c r="B266" s="89"/>
      <c r="C266" s="96"/>
      <c r="D266" s="190"/>
      <c r="E266" s="110"/>
      <c r="F266" s="111"/>
      <c r="G266" s="112"/>
      <c r="H266" s="113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108"/>
      <c r="AI266" s="108"/>
      <c r="AJ266" s="89"/>
      <c r="AK266" s="89"/>
      <c r="AL266" s="99"/>
      <c r="AM266" s="99"/>
      <c r="AN266" s="89"/>
      <c r="AO266" s="89"/>
      <c r="AP266" s="89"/>
      <c r="AQ266" s="99"/>
      <c r="AR266" s="89"/>
      <c r="AS266" s="89"/>
      <c r="AT266" s="89"/>
      <c r="AU266" s="89"/>
      <c r="AV266" s="89"/>
      <c r="AW266" s="89"/>
      <c r="AX266" s="89"/>
    </row>
    <row r="267" spans="1:50" ht="12.75" customHeight="1">
      <c r="A267" s="89"/>
      <c r="B267" s="89"/>
      <c r="C267" s="96"/>
      <c r="D267" s="190"/>
      <c r="E267" s="110"/>
      <c r="F267" s="111"/>
      <c r="G267" s="112"/>
      <c r="H267" s="113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108"/>
      <c r="AI267" s="108"/>
      <c r="AJ267" s="89"/>
      <c r="AK267" s="89"/>
      <c r="AL267" s="99"/>
      <c r="AM267" s="99"/>
      <c r="AN267" s="89"/>
      <c r="AO267" s="89"/>
      <c r="AP267" s="89"/>
      <c r="AQ267" s="99"/>
      <c r="AR267" s="89"/>
      <c r="AS267" s="89"/>
      <c r="AT267" s="89"/>
      <c r="AU267" s="89"/>
      <c r="AV267" s="89"/>
      <c r="AW267" s="89"/>
      <c r="AX267" s="89"/>
    </row>
    <row r="268" spans="1:50" ht="12.75" customHeight="1">
      <c r="A268" s="89"/>
      <c r="B268" s="89"/>
      <c r="C268" s="96"/>
      <c r="D268" s="190"/>
      <c r="E268" s="110"/>
      <c r="F268" s="111"/>
      <c r="G268" s="112"/>
      <c r="H268" s="113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108"/>
      <c r="AI268" s="108"/>
      <c r="AJ268" s="89"/>
      <c r="AK268" s="89"/>
      <c r="AL268" s="99"/>
      <c r="AM268" s="99"/>
      <c r="AN268" s="89"/>
      <c r="AO268" s="89"/>
      <c r="AP268" s="89"/>
      <c r="AQ268" s="99"/>
      <c r="AR268" s="89"/>
      <c r="AS268" s="89"/>
      <c r="AT268" s="89"/>
      <c r="AU268" s="89"/>
      <c r="AV268" s="89"/>
      <c r="AW268" s="89"/>
      <c r="AX268" s="89"/>
    </row>
    <row r="269" spans="1:50" ht="12.75" customHeight="1">
      <c r="A269" s="89"/>
      <c r="B269" s="89"/>
      <c r="C269" s="96"/>
      <c r="D269" s="190"/>
      <c r="E269" s="110"/>
      <c r="F269" s="111"/>
      <c r="G269" s="112"/>
      <c r="H269" s="113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108"/>
      <c r="AI269" s="108"/>
      <c r="AJ269" s="89"/>
      <c r="AK269" s="89"/>
      <c r="AL269" s="99"/>
      <c r="AM269" s="99"/>
      <c r="AN269" s="89"/>
      <c r="AO269" s="89"/>
      <c r="AP269" s="89"/>
      <c r="AQ269" s="99"/>
      <c r="AR269" s="89"/>
      <c r="AS269" s="89"/>
      <c r="AT269" s="89"/>
      <c r="AU269" s="89"/>
      <c r="AV269" s="89"/>
      <c r="AW269" s="89"/>
      <c r="AX269" s="89"/>
    </row>
    <row r="270" spans="1:50" ht="12.75" customHeight="1">
      <c r="A270" s="89"/>
      <c r="B270" s="89"/>
      <c r="C270" s="96"/>
      <c r="D270" s="190"/>
      <c r="E270" s="110"/>
      <c r="F270" s="111"/>
      <c r="G270" s="112"/>
      <c r="H270" s="113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108"/>
      <c r="AI270" s="108"/>
      <c r="AJ270" s="89"/>
      <c r="AK270" s="89"/>
      <c r="AL270" s="99"/>
      <c r="AM270" s="99"/>
      <c r="AN270" s="89"/>
      <c r="AO270" s="89"/>
      <c r="AP270" s="89"/>
      <c r="AQ270" s="99"/>
      <c r="AR270" s="89"/>
      <c r="AS270" s="89"/>
      <c r="AT270" s="89"/>
      <c r="AU270" s="89"/>
      <c r="AV270" s="89"/>
      <c r="AW270" s="89"/>
      <c r="AX270" s="89"/>
    </row>
    <row r="271" spans="1:50" ht="12.75" customHeight="1">
      <c r="A271" s="89"/>
      <c r="B271" s="89"/>
      <c r="C271" s="96"/>
      <c r="D271" s="190"/>
      <c r="E271" s="110"/>
      <c r="F271" s="111"/>
      <c r="G271" s="112"/>
      <c r="H271" s="113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108"/>
      <c r="AI271" s="108"/>
      <c r="AJ271" s="89"/>
      <c r="AK271" s="89"/>
      <c r="AL271" s="99"/>
      <c r="AM271" s="99"/>
      <c r="AN271" s="89"/>
      <c r="AO271" s="89"/>
      <c r="AP271" s="89"/>
      <c r="AQ271" s="99"/>
      <c r="AR271" s="89"/>
      <c r="AS271" s="89"/>
      <c r="AT271" s="89"/>
      <c r="AU271" s="89"/>
      <c r="AV271" s="89"/>
      <c r="AW271" s="89"/>
      <c r="AX271" s="89"/>
    </row>
    <row r="272" spans="1:50" ht="12.75" customHeight="1">
      <c r="A272" s="89"/>
      <c r="B272" s="89"/>
      <c r="C272" s="96"/>
      <c r="D272" s="190"/>
      <c r="E272" s="110"/>
      <c r="F272" s="111"/>
      <c r="G272" s="112"/>
      <c r="H272" s="113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108"/>
      <c r="AI272" s="108"/>
      <c r="AJ272" s="89"/>
      <c r="AK272" s="89"/>
      <c r="AL272" s="99"/>
      <c r="AM272" s="99"/>
      <c r="AN272" s="89"/>
      <c r="AO272" s="89"/>
      <c r="AP272" s="89"/>
      <c r="AQ272" s="99"/>
      <c r="AR272" s="89"/>
      <c r="AS272" s="89"/>
      <c r="AT272" s="89"/>
      <c r="AU272" s="89"/>
      <c r="AV272" s="89"/>
      <c r="AW272" s="89"/>
      <c r="AX272" s="89"/>
    </row>
    <row r="273" spans="1:50" ht="12.75" customHeight="1">
      <c r="A273" s="89"/>
      <c r="B273" s="89"/>
      <c r="C273" s="96"/>
      <c r="D273" s="190"/>
      <c r="E273" s="110"/>
      <c r="F273" s="111"/>
      <c r="G273" s="112"/>
      <c r="H273" s="113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108"/>
      <c r="AI273" s="108"/>
      <c r="AJ273" s="89"/>
      <c r="AK273" s="89"/>
      <c r="AL273" s="99"/>
      <c r="AM273" s="99"/>
      <c r="AN273" s="89"/>
      <c r="AO273" s="89"/>
      <c r="AP273" s="89"/>
      <c r="AQ273" s="99"/>
      <c r="AR273" s="89"/>
      <c r="AS273" s="89"/>
      <c r="AT273" s="89"/>
      <c r="AU273" s="89"/>
      <c r="AV273" s="89"/>
      <c r="AW273" s="89"/>
      <c r="AX273" s="89"/>
    </row>
    <row r="274" spans="1:50" ht="12.75" customHeight="1">
      <c r="A274" s="89"/>
      <c r="B274" s="89"/>
      <c r="C274" s="96"/>
      <c r="D274" s="190"/>
      <c r="E274" s="110"/>
      <c r="F274" s="111"/>
      <c r="G274" s="112"/>
      <c r="H274" s="113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108"/>
      <c r="AI274" s="108"/>
      <c r="AJ274" s="89"/>
      <c r="AK274" s="89"/>
      <c r="AL274" s="99"/>
      <c r="AM274" s="99"/>
      <c r="AN274" s="89"/>
      <c r="AO274" s="89"/>
      <c r="AP274" s="89"/>
      <c r="AQ274" s="99"/>
      <c r="AR274" s="89"/>
      <c r="AS274" s="89"/>
      <c r="AT274" s="89"/>
      <c r="AU274" s="89"/>
      <c r="AV274" s="89"/>
      <c r="AW274" s="89"/>
      <c r="AX274" s="89"/>
    </row>
    <row r="275" spans="1:50" ht="12.75" customHeight="1">
      <c r="A275" s="89"/>
      <c r="B275" s="89"/>
      <c r="C275" s="96"/>
      <c r="D275" s="190"/>
      <c r="E275" s="110"/>
      <c r="F275" s="111"/>
      <c r="G275" s="112"/>
      <c r="H275" s="113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108"/>
      <c r="AI275" s="108"/>
      <c r="AJ275" s="89"/>
      <c r="AK275" s="89"/>
      <c r="AL275" s="99"/>
      <c r="AM275" s="99"/>
      <c r="AN275" s="89"/>
      <c r="AO275" s="89"/>
      <c r="AP275" s="89"/>
      <c r="AQ275" s="99"/>
      <c r="AR275" s="89"/>
      <c r="AS275" s="89"/>
      <c r="AT275" s="89"/>
      <c r="AU275" s="89"/>
      <c r="AV275" s="89"/>
      <c r="AW275" s="89"/>
      <c r="AX275" s="89"/>
    </row>
    <row r="276" spans="1:50" ht="12.75" customHeight="1">
      <c r="A276" s="89"/>
      <c r="B276" s="89"/>
      <c r="C276" s="96"/>
      <c r="D276" s="190"/>
      <c r="E276" s="110"/>
      <c r="F276" s="111"/>
      <c r="G276" s="112"/>
      <c r="H276" s="113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108"/>
      <c r="AI276" s="108"/>
      <c r="AJ276" s="89"/>
      <c r="AK276" s="89"/>
      <c r="AL276" s="99"/>
      <c r="AM276" s="99"/>
      <c r="AN276" s="89"/>
      <c r="AO276" s="89"/>
      <c r="AP276" s="89"/>
      <c r="AQ276" s="99"/>
      <c r="AR276" s="89"/>
      <c r="AS276" s="89"/>
      <c r="AT276" s="89"/>
      <c r="AU276" s="89"/>
      <c r="AV276" s="89"/>
      <c r="AW276" s="89"/>
      <c r="AX276" s="89"/>
    </row>
    <row r="277" spans="1:50" ht="12.75" customHeight="1">
      <c r="A277" s="89"/>
      <c r="B277" s="89"/>
      <c r="C277" s="96"/>
      <c r="D277" s="190"/>
      <c r="E277" s="110"/>
      <c r="F277" s="111"/>
      <c r="G277" s="112"/>
      <c r="H277" s="113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108"/>
      <c r="AI277" s="108"/>
      <c r="AJ277" s="89"/>
      <c r="AK277" s="89"/>
      <c r="AL277" s="99"/>
      <c r="AM277" s="99"/>
      <c r="AN277" s="89"/>
      <c r="AO277" s="89"/>
      <c r="AP277" s="89"/>
      <c r="AQ277" s="99"/>
      <c r="AR277" s="89"/>
      <c r="AS277" s="89"/>
      <c r="AT277" s="89"/>
      <c r="AU277" s="89"/>
      <c r="AV277" s="89"/>
      <c r="AW277" s="89"/>
      <c r="AX277" s="89"/>
    </row>
    <row r="278" spans="1:50" ht="12.75" customHeight="1">
      <c r="A278" s="89"/>
      <c r="B278" s="89"/>
      <c r="C278" s="96"/>
      <c r="D278" s="190"/>
      <c r="E278" s="110"/>
      <c r="F278" s="111"/>
      <c r="G278" s="112"/>
      <c r="H278" s="113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108"/>
      <c r="AI278" s="108"/>
      <c r="AJ278" s="89"/>
      <c r="AK278" s="89"/>
      <c r="AL278" s="99"/>
      <c r="AM278" s="99"/>
      <c r="AN278" s="89"/>
      <c r="AO278" s="89"/>
      <c r="AP278" s="89"/>
      <c r="AQ278" s="99"/>
      <c r="AR278" s="89"/>
      <c r="AS278" s="89"/>
      <c r="AT278" s="89"/>
      <c r="AU278" s="89"/>
      <c r="AV278" s="89"/>
      <c r="AW278" s="89"/>
      <c r="AX278" s="89"/>
    </row>
    <row r="279" spans="1:50" ht="12.75" customHeight="1">
      <c r="A279" s="89"/>
      <c r="B279" s="89"/>
      <c r="C279" s="96"/>
      <c r="D279" s="190"/>
      <c r="E279" s="110"/>
      <c r="F279" s="111"/>
      <c r="G279" s="112"/>
      <c r="H279" s="113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108"/>
      <c r="AI279" s="108"/>
      <c r="AJ279" s="89"/>
      <c r="AK279" s="89"/>
      <c r="AL279" s="99"/>
      <c r="AM279" s="99"/>
      <c r="AN279" s="89"/>
      <c r="AO279" s="89"/>
      <c r="AP279" s="89"/>
      <c r="AQ279" s="99"/>
      <c r="AR279" s="89"/>
      <c r="AS279" s="89"/>
      <c r="AT279" s="89"/>
      <c r="AU279" s="89"/>
      <c r="AV279" s="89"/>
      <c r="AW279" s="89"/>
      <c r="AX279" s="89"/>
    </row>
    <row r="280" spans="1:50" ht="12.75" customHeight="1">
      <c r="A280" s="89"/>
      <c r="B280" s="89"/>
      <c r="C280" s="96"/>
      <c r="D280" s="190"/>
      <c r="E280" s="110"/>
      <c r="F280" s="111"/>
      <c r="G280" s="112"/>
      <c r="H280" s="113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108"/>
      <c r="AI280" s="108"/>
      <c r="AJ280" s="89"/>
      <c r="AK280" s="89"/>
      <c r="AL280" s="99"/>
      <c r="AM280" s="99"/>
      <c r="AN280" s="89"/>
      <c r="AO280" s="89"/>
      <c r="AP280" s="89"/>
      <c r="AQ280" s="99"/>
      <c r="AR280" s="89"/>
      <c r="AS280" s="89"/>
      <c r="AT280" s="89"/>
      <c r="AU280" s="89"/>
      <c r="AV280" s="89"/>
      <c r="AW280" s="89"/>
      <c r="AX280" s="89"/>
    </row>
    <row r="281" spans="1:50" ht="12.75" customHeight="1">
      <c r="A281" s="89"/>
      <c r="B281" s="89"/>
      <c r="C281" s="96"/>
      <c r="D281" s="190"/>
      <c r="E281" s="110"/>
      <c r="F281" s="111"/>
      <c r="G281" s="112"/>
      <c r="H281" s="113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108"/>
      <c r="AI281" s="108"/>
      <c r="AJ281" s="89"/>
      <c r="AK281" s="89"/>
      <c r="AL281" s="99"/>
      <c r="AM281" s="99"/>
      <c r="AN281" s="89"/>
      <c r="AO281" s="89"/>
      <c r="AP281" s="89"/>
      <c r="AQ281" s="99"/>
      <c r="AR281" s="89"/>
      <c r="AS281" s="89"/>
      <c r="AT281" s="89"/>
      <c r="AU281" s="89"/>
      <c r="AV281" s="89"/>
      <c r="AW281" s="89"/>
      <c r="AX281" s="89"/>
    </row>
    <row r="282" spans="1:50" ht="12.75" customHeight="1">
      <c r="A282" s="89"/>
      <c r="B282" s="89"/>
      <c r="C282" s="96"/>
      <c r="D282" s="190"/>
      <c r="E282" s="110"/>
      <c r="F282" s="111"/>
      <c r="G282" s="112"/>
      <c r="H282" s="113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108"/>
      <c r="AI282" s="108"/>
      <c r="AJ282" s="89"/>
      <c r="AK282" s="89"/>
      <c r="AL282" s="99"/>
      <c r="AM282" s="99"/>
      <c r="AN282" s="89"/>
      <c r="AO282" s="89"/>
      <c r="AP282" s="89"/>
      <c r="AQ282" s="99"/>
      <c r="AR282" s="89"/>
      <c r="AS282" s="89"/>
      <c r="AT282" s="89"/>
      <c r="AU282" s="89"/>
      <c r="AV282" s="89"/>
      <c r="AW282" s="89"/>
      <c r="AX282" s="89"/>
    </row>
    <row r="283" spans="1:50" ht="12.75" customHeight="1">
      <c r="A283" s="89"/>
      <c r="B283" s="89"/>
      <c r="C283" s="96"/>
      <c r="D283" s="190"/>
      <c r="E283" s="110"/>
      <c r="F283" s="111"/>
      <c r="G283" s="112"/>
      <c r="H283" s="113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108"/>
      <c r="AI283" s="108"/>
      <c r="AJ283" s="89"/>
      <c r="AK283" s="89"/>
      <c r="AL283" s="99"/>
      <c r="AM283" s="99"/>
      <c r="AN283" s="89"/>
      <c r="AO283" s="89"/>
      <c r="AP283" s="89"/>
      <c r="AQ283" s="99"/>
      <c r="AR283" s="89"/>
      <c r="AS283" s="89"/>
      <c r="AT283" s="89"/>
      <c r="AU283" s="89"/>
      <c r="AV283" s="89"/>
      <c r="AW283" s="89"/>
      <c r="AX283" s="89"/>
    </row>
    <row r="284" spans="1:50" ht="12.75" customHeight="1">
      <c r="A284" s="89"/>
      <c r="B284" s="89"/>
      <c r="C284" s="96"/>
      <c r="D284" s="190"/>
      <c r="E284" s="110"/>
      <c r="F284" s="111"/>
      <c r="G284" s="112"/>
      <c r="H284" s="113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108"/>
      <c r="AI284" s="108"/>
      <c r="AJ284" s="89"/>
      <c r="AK284" s="89"/>
      <c r="AL284" s="99"/>
      <c r="AM284" s="99"/>
      <c r="AN284" s="89"/>
      <c r="AO284" s="89"/>
      <c r="AP284" s="89"/>
      <c r="AQ284" s="99"/>
      <c r="AR284" s="89"/>
      <c r="AS284" s="89"/>
      <c r="AT284" s="89"/>
      <c r="AU284" s="89"/>
      <c r="AV284" s="89"/>
      <c r="AW284" s="89"/>
      <c r="AX284" s="89"/>
    </row>
    <row r="285" spans="1:50" ht="12.75" customHeight="1">
      <c r="A285" s="89"/>
      <c r="B285" s="89"/>
      <c r="C285" s="96"/>
      <c r="D285" s="190"/>
      <c r="E285" s="110"/>
      <c r="F285" s="111"/>
      <c r="G285" s="112"/>
      <c r="H285" s="113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108"/>
      <c r="AI285" s="108"/>
      <c r="AJ285" s="89"/>
      <c r="AK285" s="89"/>
      <c r="AL285" s="99"/>
      <c r="AM285" s="99"/>
      <c r="AN285" s="89"/>
      <c r="AO285" s="89"/>
      <c r="AP285" s="89"/>
      <c r="AQ285" s="99"/>
      <c r="AR285" s="89"/>
      <c r="AS285" s="89"/>
      <c r="AT285" s="89"/>
      <c r="AU285" s="89"/>
      <c r="AV285" s="89"/>
      <c r="AW285" s="89"/>
      <c r="AX285" s="89"/>
    </row>
    <row r="286" spans="1:50" ht="12.75" customHeight="1">
      <c r="A286" s="89"/>
      <c r="B286" s="89"/>
      <c r="C286" s="96"/>
      <c r="D286" s="190"/>
      <c r="E286" s="110"/>
      <c r="F286" s="111"/>
      <c r="G286" s="112"/>
      <c r="H286" s="113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108"/>
      <c r="AI286" s="108"/>
      <c r="AJ286" s="89"/>
      <c r="AK286" s="89"/>
      <c r="AL286" s="99"/>
      <c r="AM286" s="99"/>
      <c r="AN286" s="89"/>
      <c r="AO286" s="89"/>
      <c r="AP286" s="89"/>
      <c r="AQ286" s="99"/>
      <c r="AR286" s="89"/>
      <c r="AS286" s="89"/>
      <c r="AT286" s="89"/>
      <c r="AU286" s="89"/>
      <c r="AV286" s="89"/>
      <c r="AW286" s="89"/>
      <c r="AX286" s="89"/>
    </row>
    <row r="287" spans="1:50" ht="12.75" customHeight="1">
      <c r="A287" s="89"/>
      <c r="B287" s="89"/>
      <c r="C287" s="96"/>
      <c r="D287" s="190"/>
      <c r="E287" s="110"/>
      <c r="F287" s="111"/>
      <c r="G287" s="112"/>
      <c r="H287" s="113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108"/>
      <c r="AI287" s="108"/>
      <c r="AJ287" s="89"/>
      <c r="AK287" s="89"/>
      <c r="AL287" s="99"/>
      <c r="AM287" s="99"/>
      <c r="AN287" s="89"/>
      <c r="AO287" s="89"/>
      <c r="AP287" s="89"/>
      <c r="AQ287" s="99"/>
      <c r="AR287" s="89"/>
      <c r="AS287" s="89"/>
      <c r="AT287" s="89"/>
      <c r="AU287" s="89"/>
      <c r="AV287" s="89"/>
      <c r="AW287" s="89"/>
      <c r="AX287" s="89"/>
    </row>
    <row r="288" spans="1:50" ht="12.75" customHeight="1">
      <c r="A288" s="89"/>
      <c r="B288" s="89"/>
      <c r="C288" s="96"/>
      <c r="D288" s="190"/>
      <c r="E288" s="110"/>
      <c r="F288" s="111"/>
      <c r="G288" s="112"/>
      <c r="H288" s="113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108"/>
      <c r="AI288" s="108"/>
      <c r="AJ288" s="89"/>
      <c r="AK288" s="89"/>
      <c r="AL288" s="99"/>
      <c r="AM288" s="99"/>
      <c r="AN288" s="89"/>
      <c r="AO288" s="89"/>
      <c r="AP288" s="89"/>
      <c r="AQ288" s="99"/>
      <c r="AR288" s="89"/>
      <c r="AS288" s="89"/>
      <c r="AT288" s="89"/>
      <c r="AU288" s="89"/>
      <c r="AV288" s="89"/>
      <c r="AW288" s="89"/>
      <c r="AX288" s="89"/>
    </row>
    <row r="289" spans="1:50" ht="12.75" customHeight="1">
      <c r="A289" s="89"/>
      <c r="B289" s="89"/>
      <c r="C289" s="96"/>
      <c r="D289" s="190"/>
      <c r="E289" s="110"/>
      <c r="F289" s="111"/>
      <c r="G289" s="112"/>
      <c r="H289" s="113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108"/>
      <c r="AI289" s="108"/>
      <c r="AJ289" s="89"/>
      <c r="AK289" s="89"/>
      <c r="AL289" s="99"/>
      <c r="AM289" s="99"/>
      <c r="AN289" s="89"/>
      <c r="AO289" s="89"/>
      <c r="AP289" s="89"/>
      <c r="AQ289" s="99"/>
      <c r="AR289" s="89"/>
      <c r="AS289" s="89"/>
      <c r="AT289" s="89"/>
      <c r="AU289" s="89"/>
      <c r="AV289" s="89"/>
      <c r="AW289" s="89"/>
      <c r="AX289" s="89"/>
    </row>
    <row r="290" spans="1:50" ht="12.75" customHeight="1">
      <c r="A290" s="89"/>
      <c r="B290" s="89"/>
      <c r="C290" s="96"/>
      <c r="D290" s="190"/>
      <c r="E290" s="110"/>
      <c r="F290" s="111"/>
      <c r="G290" s="112"/>
      <c r="H290" s="113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108"/>
      <c r="AI290" s="108"/>
      <c r="AJ290" s="89"/>
      <c r="AK290" s="89"/>
      <c r="AL290" s="99"/>
      <c r="AM290" s="99"/>
      <c r="AN290" s="89"/>
      <c r="AO290" s="89"/>
      <c r="AP290" s="89"/>
      <c r="AQ290" s="99"/>
      <c r="AR290" s="89"/>
      <c r="AS290" s="89"/>
      <c r="AT290" s="89"/>
      <c r="AU290" s="89"/>
      <c r="AV290" s="89"/>
      <c r="AW290" s="89"/>
      <c r="AX290" s="89"/>
    </row>
    <row r="291" spans="1:50" ht="12.75" customHeight="1">
      <c r="A291" s="89"/>
      <c r="B291" s="89"/>
      <c r="C291" s="96"/>
      <c r="D291" s="190"/>
      <c r="E291" s="110"/>
      <c r="F291" s="111"/>
      <c r="G291" s="112"/>
      <c r="H291" s="113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108"/>
      <c r="AI291" s="108"/>
      <c r="AJ291" s="89"/>
      <c r="AK291" s="89"/>
      <c r="AL291" s="99"/>
      <c r="AM291" s="99"/>
      <c r="AN291" s="89"/>
      <c r="AO291" s="89"/>
      <c r="AP291" s="89"/>
      <c r="AQ291" s="99"/>
      <c r="AR291" s="89"/>
      <c r="AS291" s="89"/>
      <c r="AT291" s="89"/>
      <c r="AU291" s="89"/>
      <c r="AV291" s="89"/>
      <c r="AW291" s="89"/>
      <c r="AX291" s="89"/>
    </row>
    <row r="292" spans="1:50" ht="12.75" customHeight="1">
      <c r="A292" s="89"/>
      <c r="B292" s="89"/>
      <c r="C292" s="96"/>
      <c r="D292" s="190"/>
      <c r="E292" s="110"/>
      <c r="F292" s="111"/>
      <c r="G292" s="112"/>
      <c r="H292" s="113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108"/>
      <c r="AI292" s="108"/>
      <c r="AJ292" s="89"/>
      <c r="AK292" s="89"/>
      <c r="AL292" s="99"/>
      <c r="AM292" s="99"/>
      <c r="AN292" s="89"/>
      <c r="AO292" s="89"/>
      <c r="AP292" s="89"/>
      <c r="AQ292" s="99"/>
      <c r="AR292" s="89"/>
      <c r="AS292" s="89"/>
      <c r="AT292" s="89"/>
      <c r="AU292" s="89"/>
      <c r="AV292" s="89"/>
      <c r="AW292" s="89"/>
      <c r="AX292" s="89"/>
    </row>
    <row r="293" spans="1:50" ht="12.75" customHeight="1">
      <c r="A293" s="89"/>
      <c r="B293" s="89"/>
      <c r="C293" s="96"/>
      <c r="D293" s="190"/>
      <c r="E293" s="110"/>
      <c r="F293" s="111"/>
      <c r="G293" s="112"/>
      <c r="H293" s="113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108"/>
      <c r="AI293" s="108"/>
      <c r="AJ293" s="89"/>
      <c r="AK293" s="89"/>
      <c r="AL293" s="99"/>
      <c r="AM293" s="99"/>
      <c r="AN293" s="89"/>
      <c r="AO293" s="89"/>
      <c r="AP293" s="89"/>
      <c r="AQ293" s="99"/>
      <c r="AR293" s="89"/>
      <c r="AS293" s="89"/>
      <c r="AT293" s="89"/>
      <c r="AU293" s="89"/>
      <c r="AV293" s="89"/>
      <c r="AW293" s="89"/>
      <c r="AX293" s="89"/>
    </row>
    <row r="294" spans="1:50" ht="12.75" customHeight="1">
      <c r="A294" s="89"/>
      <c r="B294" s="89"/>
      <c r="C294" s="96"/>
      <c r="D294" s="190"/>
      <c r="E294" s="110"/>
      <c r="F294" s="111"/>
      <c r="G294" s="112"/>
      <c r="H294" s="113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108"/>
      <c r="AI294" s="108"/>
      <c r="AJ294" s="89"/>
      <c r="AK294" s="89"/>
      <c r="AL294" s="99"/>
      <c r="AM294" s="99"/>
      <c r="AN294" s="89"/>
      <c r="AO294" s="89"/>
      <c r="AP294" s="89"/>
      <c r="AQ294" s="99"/>
      <c r="AR294" s="89"/>
      <c r="AS294" s="89"/>
      <c r="AT294" s="89"/>
      <c r="AU294" s="89"/>
      <c r="AV294" s="89"/>
      <c r="AW294" s="89"/>
      <c r="AX294" s="89"/>
    </row>
    <row r="295" spans="1:50" ht="12.75" customHeight="1">
      <c r="A295" s="89"/>
      <c r="B295" s="89"/>
      <c r="C295" s="96"/>
      <c r="D295" s="190"/>
      <c r="E295" s="110"/>
      <c r="F295" s="111"/>
      <c r="G295" s="112"/>
      <c r="H295" s="113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108"/>
      <c r="AI295" s="108"/>
      <c r="AJ295" s="89"/>
      <c r="AK295" s="89"/>
      <c r="AL295" s="99"/>
      <c r="AM295" s="99"/>
      <c r="AN295" s="89"/>
      <c r="AO295" s="89"/>
      <c r="AP295" s="89"/>
      <c r="AQ295" s="99"/>
      <c r="AR295" s="89"/>
      <c r="AS295" s="89"/>
      <c r="AT295" s="89"/>
      <c r="AU295" s="89"/>
      <c r="AV295" s="89"/>
      <c r="AW295" s="89"/>
      <c r="AX295" s="89"/>
    </row>
    <row r="296" spans="1:50" ht="12.75" customHeight="1">
      <c r="A296" s="89"/>
      <c r="B296" s="89"/>
      <c r="C296" s="96"/>
      <c r="D296" s="190"/>
      <c r="E296" s="110"/>
      <c r="F296" s="111"/>
      <c r="G296" s="112"/>
      <c r="H296" s="113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108"/>
      <c r="AI296" s="108"/>
      <c r="AJ296" s="89"/>
      <c r="AK296" s="89"/>
      <c r="AL296" s="99"/>
      <c r="AM296" s="99"/>
      <c r="AN296" s="89"/>
      <c r="AO296" s="89"/>
      <c r="AP296" s="89"/>
      <c r="AQ296" s="99"/>
      <c r="AR296" s="89"/>
      <c r="AS296" s="89"/>
      <c r="AT296" s="89"/>
      <c r="AU296" s="89"/>
      <c r="AV296" s="89"/>
      <c r="AW296" s="89"/>
      <c r="AX296" s="89"/>
    </row>
    <row r="297" spans="1:50" ht="12.75" customHeight="1">
      <c r="A297" s="89"/>
      <c r="B297" s="89"/>
      <c r="C297" s="96"/>
      <c r="D297" s="190"/>
      <c r="E297" s="110"/>
      <c r="F297" s="111"/>
      <c r="G297" s="112"/>
      <c r="H297" s="113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108"/>
      <c r="AI297" s="108"/>
      <c r="AJ297" s="89"/>
      <c r="AK297" s="89"/>
      <c r="AL297" s="99"/>
      <c r="AM297" s="99"/>
      <c r="AN297" s="89"/>
      <c r="AO297" s="89"/>
      <c r="AP297" s="89"/>
      <c r="AQ297" s="99"/>
      <c r="AR297" s="89"/>
      <c r="AS297" s="89"/>
      <c r="AT297" s="89"/>
      <c r="AU297" s="89"/>
      <c r="AV297" s="89"/>
      <c r="AW297" s="89"/>
      <c r="AX297" s="89"/>
    </row>
    <row r="298" spans="1:50" ht="12.75" customHeight="1">
      <c r="A298" s="89"/>
      <c r="B298" s="89"/>
      <c r="C298" s="96"/>
      <c r="D298" s="190"/>
      <c r="E298" s="110"/>
      <c r="F298" s="111"/>
      <c r="G298" s="112"/>
      <c r="H298" s="113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108"/>
      <c r="AI298" s="108"/>
      <c r="AJ298" s="89"/>
      <c r="AK298" s="89"/>
      <c r="AL298" s="99"/>
      <c r="AM298" s="99"/>
      <c r="AN298" s="89"/>
      <c r="AO298" s="89"/>
      <c r="AP298" s="89"/>
      <c r="AQ298" s="99"/>
      <c r="AR298" s="89"/>
      <c r="AS298" s="89"/>
      <c r="AT298" s="89"/>
      <c r="AU298" s="89"/>
      <c r="AV298" s="89"/>
      <c r="AW298" s="89"/>
      <c r="AX298" s="89"/>
    </row>
    <row r="299" spans="1:50" ht="12.75" customHeight="1">
      <c r="A299" s="89"/>
      <c r="B299" s="89"/>
      <c r="C299" s="96"/>
      <c r="D299" s="190"/>
      <c r="E299" s="110"/>
      <c r="F299" s="111"/>
      <c r="G299" s="112"/>
      <c r="H299" s="113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108"/>
      <c r="AI299" s="108"/>
      <c r="AJ299" s="89"/>
      <c r="AK299" s="89"/>
      <c r="AL299" s="99"/>
      <c r="AM299" s="99"/>
      <c r="AN299" s="89"/>
      <c r="AO299" s="89"/>
      <c r="AP299" s="89"/>
      <c r="AQ299" s="99"/>
      <c r="AR299" s="89"/>
      <c r="AS299" s="89"/>
      <c r="AT299" s="89"/>
      <c r="AU299" s="89"/>
      <c r="AV299" s="89"/>
      <c r="AW299" s="89"/>
      <c r="AX299" s="89"/>
    </row>
    <row r="300" spans="1:50" ht="12.75" customHeight="1">
      <c r="A300" s="89"/>
      <c r="B300" s="89"/>
      <c r="C300" s="96"/>
      <c r="D300" s="190"/>
      <c r="E300" s="110"/>
      <c r="F300" s="111"/>
      <c r="G300" s="112"/>
      <c r="H300" s="113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108"/>
      <c r="AI300" s="108"/>
      <c r="AJ300" s="89"/>
      <c r="AK300" s="89"/>
      <c r="AL300" s="99"/>
      <c r="AM300" s="99"/>
      <c r="AN300" s="89"/>
      <c r="AO300" s="89"/>
      <c r="AP300" s="89"/>
      <c r="AQ300" s="99"/>
      <c r="AR300" s="89"/>
      <c r="AS300" s="89"/>
      <c r="AT300" s="89"/>
      <c r="AU300" s="89"/>
      <c r="AV300" s="89"/>
      <c r="AW300" s="89"/>
      <c r="AX300" s="89"/>
    </row>
    <row r="301" spans="1:50" ht="12.75" customHeight="1">
      <c r="A301" s="89"/>
      <c r="B301" s="89"/>
      <c r="C301" s="96"/>
      <c r="D301" s="190"/>
      <c r="E301" s="110"/>
      <c r="F301" s="111"/>
      <c r="G301" s="112"/>
      <c r="H301" s="113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108"/>
      <c r="AI301" s="108"/>
      <c r="AJ301" s="89"/>
      <c r="AK301" s="89"/>
      <c r="AL301" s="99"/>
      <c r="AM301" s="99"/>
      <c r="AN301" s="89"/>
      <c r="AO301" s="89"/>
      <c r="AP301" s="89"/>
      <c r="AQ301" s="99"/>
      <c r="AR301" s="89"/>
      <c r="AS301" s="89"/>
      <c r="AT301" s="89"/>
      <c r="AU301" s="89"/>
      <c r="AV301" s="89"/>
      <c r="AW301" s="89"/>
      <c r="AX301" s="89"/>
    </row>
    <row r="302" spans="1:50" ht="12.75" customHeight="1">
      <c r="A302" s="89"/>
      <c r="B302" s="89"/>
      <c r="C302" s="96"/>
      <c r="D302" s="190"/>
      <c r="E302" s="110"/>
      <c r="F302" s="111"/>
      <c r="G302" s="112"/>
      <c r="H302" s="113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108"/>
      <c r="AI302" s="108"/>
      <c r="AJ302" s="89"/>
      <c r="AK302" s="89"/>
      <c r="AL302" s="99"/>
      <c r="AM302" s="99"/>
      <c r="AN302" s="89"/>
      <c r="AO302" s="89"/>
      <c r="AP302" s="89"/>
      <c r="AQ302" s="99"/>
      <c r="AR302" s="89"/>
      <c r="AS302" s="89"/>
      <c r="AT302" s="89"/>
      <c r="AU302" s="89"/>
      <c r="AV302" s="89"/>
      <c r="AW302" s="89"/>
      <c r="AX302" s="89"/>
    </row>
    <row r="303" spans="1:50" ht="12.75" customHeight="1">
      <c r="A303" s="89"/>
      <c r="B303" s="89"/>
      <c r="C303" s="96"/>
      <c r="D303" s="190"/>
      <c r="E303" s="110"/>
      <c r="F303" s="111"/>
      <c r="G303" s="112"/>
      <c r="H303" s="113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108"/>
      <c r="AI303" s="108"/>
      <c r="AJ303" s="89"/>
      <c r="AK303" s="89"/>
      <c r="AL303" s="99"/>
      <c r="AM303" s="99"/>
      <c r="AN303" s="89"/>
      <c r="AO303" s="89"/>
      <c r="AP303" s="89"/>
      <c r="AQ303" s="99"/>
      <c r="AR303" s="89"/>
      <c r="AS303" s="89"/>
      <c r="AT303" s="89"/>
      <c r="AU303" s="89"/>
      <c r="AV303" s="89"/>
      <c r="AW303" s="89"/>
      <c r="AX303" s="89"/>
    </row>
    <row r="304" spans="1:50" ht="12.75" customHeight="1">
      <c r="A304" s="89"/>
      <c r="B304" s="89"/>
      <c r="C304" s="96"/>
      <c r="D304" s="190"/>
      <c r="E304" s="110"/>
      <c r="F304" s="111"/>
      <c r="G304" s="112"/>
      <c r="H304" s="113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108"/>
      <c r="AI304" s="108"/>
      <c r="AJ304" s="89"/>
      <c r="AK304" s="89"/>
      <c r="AL304" s="99"/>
      <c r="AM304" s="99"/>
      <c r="AN304" s="89"/>
      <c r="AO304" s="89"/>
      <c r="AP304" s="89"/>
      <c r="AQ304" s="99"/>
      <c r="AR304" s="89"/>
      <c r="AS304" s="89"/>
      <c r="AT304" s="89"/>
      <c r="AU304" s="89"/>
      <c r="AV304" s="89"/>
      <c r="AW304" s="89"/>
      <c r="AX304" s="89"/>
    </row>
    <row r="305" spans="1:50" ht="12.75" customHeight="1">
      <c r="A305" s="89"/>
      <c r="B305" s="89"/>
      <c r="C305" s="96"/>
      <c r="D305" s="190"/>
      <c r="E305" s="110"/>
      <c r="F305" s="111"/>
      <c r="G305" s="112"/>
      <c r="H305" s="113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108"/>
      <c r="AI305" s="108"/>
      <c r="AJ305" s="89"/>
      <c r="AK305" s="89"/>
      <c r="AL305" s="99"/>
      <c r="AM305" s="99"/>
      <c r="AN305" s="89"/>
      <c r="AO305" s="89"/>
      <c r="AP305" s="89"/>
      <c r="AQ305" s="99"/>
      <c r="AR305" s="89"/>
      <c r="AS305" s="89"/>
      <c r="AT305" s="89"/>
      <c r="AU305" s="89"/>
      <c r="AV305" s="89"/>
      <c r="AW305" s="89"/>
      <c r="AX305" s="89"/>
    </row>
    <row r="306" spans="1:50" ht="12.75" customHeight="1">
      <c r="A306" s="89"/>
      <c r="B306" s="89"/>
      <c r="C306" s="96"/>
      <c r="D306" s="190"/>
      <c r="E306" s="110"/>
      <c r="F306" s="111"/>
      <c r="G306" s="112"/>
      <c r="H306" s="113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108"/>
      <c r="AI306" s="108"/>
      <c r="AJ306" s="89"/>
      <c r="AK306" s="89"/>
      <c r="AL306" s="99"/>
      <c r="AM306" s="99"/>
      <c r="AN306" s="89"/>
      <c r="AO306" s="89"/>
      <c r="AP306" s="89"/>
      <c r="AQ306" s="99"/>
      <c r="AR306" s="89"/>
      <c r="AS306" s="89"/>
      <c r="AT306" s="89"/>
      <c r="AU306" s="89"/>
      <c r="AV306" s="89"/>
      <c r="AW306" s="89"/>
      <c r="AX306" s="89"/>
    </row>
    <row r="307" spans="1:50" ht="12.75" customHeight="1">
      <c r="A307" s="89"/>
      <c r="B307" s="89"/>
      <c r="C307" s="96"/>
      <c r="D307" s="190"/>
      <c r="E307" s="110"/>
      <c r="F307" s="111"/>
      <c r="G307" s="112"/>
      <c r="H307" s="113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108"/>
      <c r="AI307" s="108"/>
      <c r="AJ307" s="89"/>
      <c r="AK307" s="89"/>
      <c r="AL307" s="99"/>
      <c r="AM307" s="99"/>
      <c r="AN307" s="89"/>
      <c r="AO307" s="89"/>
      <c r="AP307" s="89"/>
      <c r="AQ307" s="99"/>
      <c r="AR307" s="89"/>
      <c r="AS307" s="89"/>
      <c r="AT307" s="89"/>
      <c r="AU307" s="89"/>
      <c r="AV307" s="89"/>
      <c r="AW307" s="89"/>
      <c r="AX307" s="89"/>
    </row>
    <row r="308" spans="1:50" ht="12.75" customHeight="1">
      <c r="A308" s="89"/>
      <c r="B308" s="89"/>
      <c r="C308" s="96"/>
      <c r="D308" s="190"/>
      <c r="E308" s="110"/>
      <c r="F308" s="111"/>
      <c r="G308" s="112"/>
      <c r="H308" s="113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08"/>
      <c r="AI308" s="108"/>
      <c r="AJ308" s="89"/>
      <c r="AK308" s="89"/>
      <c r="AL308" s="99"/>
      <c r="AM308" s="99"/>
      <c r="AN308" s="89"/>
      <c r="AO308" s="89"/>
      <c r="AP308" s="89"/>
      <c r="AQ308" s="99"/>
      <c r="AR308" s="89"/>
      <c r="AS308" s="89"/>
      <c r="AT308" s="89"/>
      <c r="AU308" s="89"/>
      <c r="AV308" s="89"/>
      <c r="AW308" s="89"/>
      <c r="AX308" s="89"/>
    </row>
    <row r="309" spans="1:50" ht="12.75" customHeight="1">
      <c r="A309" s="89"/>
      <c r="B309" s="89"/>
      <c r="C309" s="96"/>
      <c r="D309" s="190"/>
      <c r="E309" s="110"/>
      <c r="F309" s="111"/>
      <c r="G309" s="112"/>
      <c r="H309" s="113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108"/>
      <c r="AI309" s="108"/>
      <c r="AJ309" s="89"/>
      <c r="AK309" s="89"/>
      <c r="AL309" s="99"/>
      <c r="AM309" s="99"/>
      <c r="AN309" s="89"/>
      <c r="AO309" s="89"/>
      <c r="AP309" s="89"/>
      <c r="AQ309" s="99"/>
      <c r="AR309" s="89"/>
      <c r="AS309" s="89"/>
      <c r="AT309" s="89"/>
      <c r="AU309" s="89"/>
      <c r="AV309" s="89"/>
      <c r="AW309" s="89"/>
      <c r="AX309" s="89"/>
    </row>
    <row r="310" spans="1:50" ht="12.75" customHeight="1">
      <c r="A310" s="89"/>
      <c r="B310" s="89"/>
      <c r="C310" s="96"/>
      <c r="D310" s="190"/>
      <c r="E310" s="110"/>
      <c r="F310" s="111"/>
      <c r="G310" s="112"/>
      <c r="H310" s="113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108"/>
      <c r="AI310" s="108"/>
      <c r="AJ310" s="89"/>
      <c r="AK310" s="89"/>
      <c r="AL310" s="99"/>
      <c r="AM310" s="99"/>
      <c r="AN310" s="89"/>
      <c r="AO310" s="89"/>
      <c r="AP310" s="89"/>
      <c r="AQ310" s="99"/>
      <c r="AR310" s="89"/>
      <c r="AS310" s="89"/>
      <c r="AT310" s="89"/>
      <c r="AU310" s="89"/>
      <c r="AV310" s="89"/>
      <c r="AW310" s="89"/>
      <c r="AX310" s="89"/>
    </row>
    <row r="311" spans="1:50" ht="12.75" customHeight="1">
      <c r="A311" s="89"/>
      <c r="B311" s="89"/>
      <c r="C311" s="96"/>
      <c r="D311" s="190"/>
      <c r="E311" s="110"/>
      <c r="F311" s="111"/>
      <c r="G311" s="112"/>
      <c r="H311" s="113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108"/>
      <c r="AI311" s="108"/>
      <c r="AJ311" s="89"/>
      <c r="AK311" s="89"/>
      <c r="AL311" s="99"/>
      <c r="AM311" s="99"/>
      <c r="AN311" s="89"/>
      <c r="AO311" s="89"/>
      <c r="AP311" s="89"/>
      <c r="AQ311" s="99"/>
      <c r="AR311" s="89"/>
      <c r="AS311" s="89"/>
      <c r="AT311" s="89"/>
      <c r="AU311" s="89"/>
      <c r="AV311" s="89"/>
      <c r="AW311" s="89"/>
      <c r="AX311" s="89"/>
    </row>
    <row r="312" spans="1:50" ht="12.75" customHeight="1">
      <c r="A312" s="89"/>
      <c r="B312" s="89"/>
      <c r="C312" s="96"/>
      <c r="D312" s="190"/>
      <c r="E312" s="110"/>
      <c r="F312" s="111"/>
      <c r="G312" s="112"/>
      <c r="H312" s="113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108"/>
      <c r="AI312" s="108"/>
      <c r="AJ312" s="89"/>
      <c r="AK312" s="89"/>
      <c r="AL312" s="99"/>
      <c r="AM312" s="99"/>
      <c r="AN312" s="89"/>
      <c r="AO312" s="89"/>
      <c r="AP312" s="89"/>
      <c r="AQ312" s="99"/>
      <c r="AR312" s="89"/>
      <c r="AS312" s="89"/>
      <c r="AT312" s="89"/>
      <c r="AU312" s="89"/>
      <c r="AV312" s="89"/>
      <c r="AW312" s="89"/>
      <c r="AX312" s="89"/>
    </row>
    <row r="313" spans="1:50" ht="12.75" customHeight="1">
      <c r="A313" s="89"/>
      <c r="B313" s="89"/>
      <c r="C313" s="96"/>
      <c r="D313" s="190"/>
      <c r="E313" s="110"/>
      <c r="F313" s="111"/>
      <c r="G313" s="112"/>
      <c r="H313" s="113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108"/>
      <c r="AI313" s="108"/>
      <c r="AJ313" s="89"/>
      <c r="AK313" s="89"/>
      <c r="AL313" s="99"/>
      <c r="AM313" s="99"/>
      <c r="AN313" s="89"/>
      <c r="AO313" s="89"/>
      <c r="AP313" s="89"/>
      <c r="AQ313" s="99"/>
      <c r="AR313" s="89"/>
      <c r="AS313" s="89"/>
      <c r="AT313" s="89"/>
      <c r="AU313" s="89"/>
      <c r="AV313" s="89"/>
      <c r="AW313" s="89"/>
      <c r="AX313" s="89"/>
    </row>
    <row r="314" spans="1:50" ht="12.75" customHeight="1">
      <c r="A314" s="89"/>
      <c r="B314" s="89"/>
      <c r="C314" s="96"/>
      <c r="D314" s="190"/>
      <c r="E314" s="110"/>
      <c r="F314" s="111"/>
      <c r="G314" s="112"/>
      <c r="H314" s="113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108"/>
      <c r="AI314" s="108"/>
      <c r="AJ314" s="89"/>
      <c r="AK314" s="89"/>
      <c r="AL314" s="99"/>
      <c r="AM314" s="99"/>
      <c r="AN314" s="89"/>
      <c r="AO314" s="89"/>
      <c r="AP314" s="89"/>
      <c r="AQ314" s="99"/>
      <c r="AR314" s="89"/>
      <c r="AS314" s="89"/>
      <c r="AT314" s="89"/>
      <c r="AU314" s="89"/>
      <c r="AV314" s="89"/>
      <c r="AW314" s="89"/>
      <c r="AX314" s="89"/>
    </row>
    <row r="315" spans="1:50" ht="12.75" customHeight="1">
      <c r="A315" s="89"/>
      <c r="B315" s="89"/>
      <c r="C315" s="96"/>
      <c r="D315" s="190"/>
      <c r="E315" s="110"/>
      <c r="F315" s="111"/>
      <c r="G315" s="112"/>
      <c r="H315" s="113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108"/>
      <c r="AI315" s="108"/>
      <c r="AJ315" s="89"/>
      <c r="AK315" s="89"/>
      <c r="AL315" s="99"/>
      <c r="AM315" s="99"/>
      <c r="AN315" s="89"/>
      <c r="AO315" s="89"/>
      <c r="AP315" s="89"/>
      <c r="AQ315" s="99"/>
      <c r="AR315" s="89"/>
      <c r="AS315" s="89"/>
      <c r="AT315" s="89"/>
      <c r="AU315" s="89"/>
      <c r="AV315" s="89"/>
      <c r="AW315" s="89"/>
      <c r="AX315" s="89"/>
    </row>
    <row r="316" spans="1:50" ht="12.75" customHeight="1">
      <c r="A316" s="89"/>
      <c r="B316" s="89"/>
      <c r="C316" s="96"/>
      <c r="D316" s="190"/>
      <c r="E316" s="110"/>
      <c r="F316" s="111"/>
      <c r="G316" s="112"/>
      <c r="H316" s="113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108"/>
      <c r="AI316" s="108"/>
      <c r="AJ316" s="89"/>
      <c r="AK316" s="89"/>
      <c r="AL316" s="99"/>
      <c r="AM316" s="99"/>
      <c r="AN316" s="89"/>
      <c r="AO316" s="89"/>
      <c r="AP316" s="89"/>
      <c r="AQ316" s="99"/>
      <c r="AR316" s="89"/>
      <c r="AS316" s="89"/>
      <c r="AT316" s="89"/>
      <c r="AU316" s="89"/>
      <c r="AV316" s="89"/>
      <c r="AW316" s="89"/>
      <c r="AX316" s="89"/>
    </row>
    <row r="317" spans="1:50" ht="12.75" customHeight="1">
      <c r="A317" s="89"/>
      <c r="B317" s="89"/>
      <c r="C317" s="96"/>
      <c r="D317" s="190"/>
      <c r="E317" s="110"/>
      <c r="F317" s="111"/>
      <c r="G317" s="112"/>
      <c r="H317" s="113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108"/>
      <c r="AI317" s="108"/>
      <c r="AJ317" s="89"/>
      <c r="AK317" s="89"/>
      <c r="AL317" s="99"/>
      <c r="AM317" s="99"/>
      <c r="AN317" s="89"/>
      <c r="AO317" s="89"/>
      <c r="AP317" s="89"/>
      <c r="AQ317" s="99"/>
      <c r="AR317" s="89"/>
      <c r="AS317" s="89"/>
      <c r="AT317" s="89"/>
      <c r="AU317" s="89"/>
      <c r="AV317" s="89"/>
      <c r="AW317" s="89"/>
      <c r="AX317" s="89"/>
    </row>
    <row r="318" spans="1:50" ht="12.75" customHeight="1">
      <c r="A318" s="89"/>
      <c r="B318" s="89"/>
      <c r="C318" s="96"/>
      <c r="D318" s="190"/>
      <c r="E318" s="110"/>
      <c r="F318" s="111"/>
      <c r="G318" s="112"/>
      <c r="H318" s="113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108"/>
      <c r="AI318" s="108"/>
      <c r="AJ318" s="89"/>
      <c r="AK318" s="89"/>
      <c r="AL318" s="99"/>
      <c r="AM318" s="99"/>
      <c r="AN318" s="89"/>
      <c r="AO318" s="89"/>
      <c r="AP318" s="89"/>
      <c r="AQ318" s="99"/>
      <c r="AR318" s="89"/>
      <c r="AS318" s="89"/>
      <c r="AT318" s="89"/>
      <c r="AU318" s="89"/>
      <c r="AV318" s="89"/>
      <c r="AW318" s="89"/>
      <c r="AX318" s="89"/>
    </row>
    <row r="319" spans="1:50" ht="12.75" customHeight="1">
      <c r="A319" s="89"/>
      <c r="B319" s="89"/>
      <c r="C319" s="96"/>
      <c r="D319" s="190"/>
      <c r="E319" s="110"/>
      <c r="F319" s="111"/>
      <c r="G319" s="112"/>
      <c r="H319" s="113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108"/>
      <c r="AI319" s="108"/>
      <c r="AJ319" s="89"/>
      <c r="AK319" s="89"/>
      <c r="AL319" s="99"/>
      <c r="AM319" s="99"/>
      <c r="AN319" s="89"/>
      <c r="AO319" s="89"/>
      <c r="AP319" s="89"/>
      <c r="AQ319" s="99"/>
      <c r="AR319" s="89"/>
      <c r="AS319" s="89"/>
      <c r="AT319" s="89"/>
      <c r="AU319" s="89"/>
      <c r="AV319" s="89"/>
      <c r="AW319" s="89"/>
      <c r="AX319" s="89"/>
    </row>
    <row r="320" spans="1:50" ht="12.75" customHeight="1">
      <c r="A320" s="89"/>
      <c r="B320" s="89"/>
      <c r="C320" s="96"/>
      <c r="D320" s="190"/>
      <c r="E320" s="110"/>
      <c r="F320" s="111"/>
      <c r="G320" s="112"/>
      <c r="H320" s="113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108"/>
      <c r="AI320" s="108"/>
      <c r="AJ320" s="89"/>
      <c r="AK320" s="89"/>
      <c r="AL320" s="99"/>
      <c r="AM320" s="99"/>
      <c r="AN320" s="89"/>
      <c r="AO320" s="89"/>
      <c r="AP320" s="89"/>
      <c r="AQ320" s="99"/>
      <c r="AR320" s="89"/>
      <c r="AS320" s="89"/>
      <c r="AT320" s="89"/>
      <c r="AU320" s="89"/>
      <c r="AV320" s="89"/>
      <c r="AW320" s="89"/>
      <c r="AX320" s="89"/>
    </row>
    <row r="321" spans="1:50" ht="12.75" customHeight="1">
      <c r="A321" s="89"/>
      <c r="B321" s="89"/>
      <c r="C321" s="96"/>
      <c r="D321" s="190"/>
      <c r="E321" s="110"/>
      <c r="F321" s="111"/>
      <c r="G321" s="112"/>
      <c r="H321" s="113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108"/>
      <c r="AI321" s="108"/>
      <c r="AJ321" s="89"/>
      <c r="AK321" s="89"/>
      <c r="AL321" s="99"/>
      <c r="AM321" s="99"/>
      <c r="AN321" s="89"/>
      <c r="AO321" s="89"/>
      <c r="AP321" s="89"/>
      <c r="AQ321" s="99"/>
      <c r="AR321" s="89"/>
      <c r="AS321" s="89"/>
      <c r="AT321" s="89"/>
      <c r="AU321" s="89"/>
      <c r="AV321" s="89"/>
      <c r="AW321" s="89"/>
      <c r="AX321" s="89"/>
    </row>
    <row r="322" spans="1:50" ht="12.75" customHeight="1">
      <c r="A322" s="89"/>
      <c r="B322" s="89"/>
      <c r="C322" s="96"/>
      <c r="D322" s="190"/>
      <c r="E322" s="110"/>
      <c r="F322" s="111"/>
      <c r="G322" s="112"/>
      <c r="H322" s="113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108"/>
      <c r="AI322" s="108"/>
      <c r="AJ322" s="89"/>
      <c r="AK322" s="89"/>
      <c r="AL322" s="99"/>
      <c r="AM322" s="99"/>
      <c r="AN322" s="89"/>
      <c r="AO322" s="89"/>
      <c r="AP322" s="89"/>
      <c r="AQ322" s="99"/>
      <c r="AR322" s="89"/>
      <c r="AS322" s="89"/>
      <c r="AT322" s="89"/>
      <c r="AU322" s="89"/>
      <c r="AV322" s="89"/>
      <c r="AW322" s="89"/>
      <c r="AX322" s="89"/>
    </row>
    <row r="323" spans="1:50" ht="12.75" customHeight="1">
      <c r="A323" s="89"/>
      <c r="B323" s="89"/>
      <c r="C323" s="96"/>
      <c r="D323" s="190"/>
      <c r="E323" s="110"/>
      <c r="F323" s="111"/>
      <c r="G323" s="112"/>
      <c r="H323" s="113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108"/>
      <c r="AI323" s="108"/>
      <c r="AJ323" s="89"/>
      <c r="AK323" s="89"/>
      <c r="AL323" s="99"/>
      <c r="AM323" s="99"/>
      <c r="AN323" s="89"/>
      <c r="AO323" s="89"/>
      <c r="AP323" s="89"/>
      <c r="AQ323" s="99"/>
      <c r="AR323" s="89"/>
      <c r="AS323" s="89"/>
      <c r="AT323" s="89"/>
      <c r="AU323" s="89"/>
      <c r="AV323" s="89"/>
      <c r="AW323" s="89"/>
      <c r="AX323" s="89"/>
    </row>
    <row r="324" spans="1:50" ht="12.75" customHeight="1">
      <c r="A324" s="89"/>
      <c r="B324" s="89"/>
      <c r="C324" s="96"/>
      <c r="D324" s="190"/>
      <c r="E324" s="110"/>
      <c r="F324" s="111"/>
      <c r="G324" s="112"/>
      <c r="H324" s="113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108"/>
      <c r="AI324" s="108"/>
      <c r="AJ324" s="89"/>
      <c r="AK324" s="89"/>
      <c r="AL324" s="99"/>
      <c r="AM324" s="99"/>
      <c r="AN324" s="89"/>
      <c r="AO324" s="89"/>
      <c r="AP324" s="89"/>
      <c r="AQ324" s="99"/>
      <c r="AR324" s="89"/>
      <c r="AS324" s="89"/>
      <c r="AT324" s="89"/>
      <c r="AU324" s="89"/>
      <c r="AV324" s="89"/>
      <c r="AW324" s="89"/>
      <c r="AX324" s="89"/>
    </row>
    <row r="325" spans="1:50" ht="12.75" customHeight="1">
      <c r="A325" s="89"/>
      <c r="B325" s="89"/>
      <c r="C325" s="96"/>
      <c r="D325" s="190"/>
      <c r="E325" s="110"/>
      <c r="F325" s="111"/>
      <c r="G325" s="112"/>
      <c r="H325" s="113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108"/>
      <c r="AI325" s="108"/>
      <c r="AJ325" s="89"/>
      <c r="AK325" s="89"/>
      <c r="AL325" s="99"/>
      <c r="AM325" s="99"/>
      <c r="AN325" s="89"/>
      <c r="AO325" s="89"/>
      <c r="AP325" s="89"/>
      <c r="AQ325" s="99"/>
      <c r="AR325" s="89"/>
      <c r="AS325" s="89"/>
      <c r="AT325" s="89"/>
      <c r="AU325" s="89"/>
      <c r="AV325" s="89"/>
      <c r="AW325" s="89"/>
      <c r="AX325" s="89"/>
    </row>
    <row r="326" spans="1:50" ht="12.75" customHeight="1">
      <c r="A326" s="89"/>
      <c r="B326" s="89"/>
      <c r="C326" s="96"/>
      <c r="D326" s="190"/>
      <c r="E326" s="110"/>
      <c r="F326" s="111"/>
      <c r="G326" s="112"/>
      <c r="H326" s="113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108"/>
      <c r="AI326" s="108"/>
      <c r="AJ326" s="89"/>
      <c r="AK326" s="89"/>
      <c r="AL326" s="99"/>
      <c r="AM326" s="99"/>
      <c r="AN326" s="89"/>
      <c r="AO326" s="89"/>
      <c r="AP326" s="89"/>
      <c r="AQ326" s="99"/>
      <c r="AR326" s="89"/>
      <c r="AS326" s="89"/>
      <c r="AT326" s="89"/>
      <c r="AU326" s="89"/>
      <c r="AV326" s="89"/>
      <c r="AW326" s="89"/>
      <c r="AX326" s="89"/>
    </row>
    <row r="327" spans="1:50" ht="12.75" customHeight="1">
      <c r="A327" s="89"/>
      <c r="B327" s="89"/>
      <c r="C327" s="96"/>
      <c r="D327" s="190"/>
      <c r="E327" s="110"/>
      <c r="F327" s="111"/>
      <c r="G327" s="112"/>
      <c r="H327" s="113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108"/>
      <c r="AI327" s="108"/>
      <c r="AJ327" s="89"/>
      <c r="AK327" s="89"/>
      <c r="AL327" s="99"/>
      <c r="AM327" s="99"/>
      <c r="AN327" s="89"/>
      <c r="AO327" s="89"/>
      <c r="AP327" s="89"/>
      <c r="AQ327" s="99"/>
      <c r="AR327" s="89"/>
      <c r="AS327" s="89"/>
      <c r="AT327" s="89"/>
      <c r="AU327" s="89"/>
      <c r="AV327" s="89"/>
      <c r="AW327" s="89"/>
      <c r="AX327" s="89"/>
    </row>
    <row r="328" spans="1:50" ht="12.75" customHeight="1">
      <c r="A328" s="89"/>
      <c r="B328" s="89"/>
      <c r="C328" s="96"/>
      <c r="D328" s="190"/>
      <c r="E328" s="110"/>
      <c r="F328" s="111"/>
      <c r="G328" s="112"/>
      <c r="H328" s="113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108"/>
      <c r="AI328" s="108"/>
      <c r="AJ328" s="89"/>
      <c r="AK328" s="89"/>
      <c r="AL328" s="99"/>
      <c r="AM328" s="99"/>
      <c r="AN328" s="89"/>
      <c r="AO328" s="89"/>
      <c r="AP328" s="89"/>
      <c r="AQ328" s="99"/>
      <c r="AR328" s="89"/>
      <c r="AS328" s="89"/>
      <c r="AT328" s="89"/>
      <c r="AU328" s="89"/>
      <c r="AV328" s="89"/>
      <c r="AW328" s="89"/>
      <c r="AX328" s="89"/>
    </row>
    <row r="329" spans="1:50" ht="12.75" customHeight="1">
      <c r="A329" s="89"/>
      <c r="B329" s="89"/>
      <c r="C329" s="96"/>
      <c r="D329" s="190"/>
      <c r="E329" s="110"/>
      <c r="F329" s="111"/>
      <c r="G329" s="112"/>
      <c r="H329" s="113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108"/>
      <c r="AI329" s="108"/>
      <c r="AJ329" s="89"/>
      <c r="AK329" s="89"/>
      <c r="AL329" s="99"/>
      <c r="AM329" s="99"/>
      <c r="AN329" s="89"/>
      <c r="AO329" s="89"/>
      <c r="AP329" s="89"/>
      <c r="AQ329" s="99"/>
      <c r="AR329" s="89"/>
      <c r="AS329" s="89"/>
      <c r="AT329" s="89"/>
      <c r="AU329" s="89"/>
      <c r="AV329" s="89"/>
      <c r="AW329" s="89"/>
      <c r="AX329" s="89"/>
    </row>
    <row r="330" spans="1:50" ht="12.75" customHeight="1">
      <c r="A330" s="89"/>
      <c r="B330" s="89"/>
      <c r="C330" s="96"/>
      <c r="D330" s="190"/>
      <c r="E330" s="110"/>
      <c r="F330" s="111"/>
      <c r="G330" s="112"/>
      <c r="H330" s="113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108"/>
      <c r="AI330" s="108"/>
      <c r="AJ330" s="89"/>
      <c r="AK330" s="89"/>
      <c r="AL330" s="99"/>
      <c r="AM330" s="99"/>
      <c r="AN330" s="89"/>
      <c r="AO330" s="89"/>
      <c r="AP330" s="89"/>
      <c r="AQ330" s="99"/>
      <c r="AR330" s="89"/>
      <c r="AS330" s="89"/>
      <c r="AT330" s="89"/>
      <c r="AU330" s="89"/>
      <c r="AV330" s="89"/>
      <c r="AW330" s="89"/>
      <c r="AX330" s="89"/>
    </row>
    <row r="331" spans="1:50" ht="12.75" customHeight="1">
      <c r="A331" s="89"/>
      <c r="B331" s="89"/>
      <c r="C331" s="96"/>
      <c r="D331" s="190"/>
      <c r="E331" s="110"/>
      <c r="F331" s="111"/>
      <c r="G331" s="112"/>
      <c r="H331" s="113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108"/>
      <c r="AI331" s="108"/>
      <c r="AJ331" s="89"/>
      <c r="AK331" s="89"/>
      <c r="AL331" s="99"/>
      <c r="AM331" s="99"/>
      <c r="AN331" s="89"/>
      <c r="AO331" s="89"/>
      <c r="AP331" s="89"/>
      <c r="AQ331" s="99"/>
      <c r="AR331" s="89"/>
      <c r="AS331" s="89"/>
      <c r="AT331" s="89"/>
      <c r="AU331" s="89"/>
      <c r="AV331" s="89"/>
      <c r="AW331" s="89"/>
      <c r="AX331" s="89"/>
    </row>
    <row r="332" spans="1:50" ht="12.75" customHeight="1">
      <c r="A332" s="89"/>
      <c r="B332" s="89"/>
      <c r="C332" s="96"/>
      <c r="D332" s="190"/>
      <c r="E332" s="110"/>
      <c r="F332" s="111"/>
      <c r="G332" s="112"/>
      <c r="H332" s="113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108"/>
      <c r="AI332" s="108"/>
      <c r="AJ332" s="89"/>
      <c r="AK332" s="89"/>
      <c r="AL332" s="99"/>
      <c r="AM332" s="99"/>
      <c r="AN332" s="89"/>
      <c r="AO332" s="89"/>
      <c r="AP332" s="89"/>
      <c r="AQ332" s="99"/>
      <c r="AR332" s="89"/>
      <c r="AS332" s="89"/>
      <c r="AT332" s="89"/>
      <c r="AU332" s="89"/>
      <c r="AV332" s="89"/>
      <c r="AW332" s="89"/>
      <c r="AX332" s="89"/>
    </row>
    <row r="333" spans="1:50" ht="12.75" customHeight="1">
      <c r="A333" s="89"/>
      <c r="B333" s="89"/>
      <c r="C333" s="96"/>
      <c r="D333" s="190"/>
      <c r="E333" s="110"/>
      <c r="F333" s="111"/>
      <c r="G333" s="112"/>
      <c r="H333" s="113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108"/>
      <c r="AI333" s="108"/>
      <c r="AJ333" s="89"/>
      <c r="AK333" s="89"/>
      <c r="AL333" s="99"/>
      <c r="AM333" s="99"/>
      <c r="AN333" s="89"/>
      <c r="AO333" s="89"/>
      <c r="AP333" s="89"/>
      <c r="AQ333" s="99"/>
      <c r="AR333" s="89"/>
      <c r="AS333" s="89"/>
      <c r="AT333" s="89"/>
      <c r="AU333" s="89"/>
      <c r="AV333" s="89"/>
      <c r="AW333" s="89"/>
      <c r="AX333" s="89"/>
    </row>
    <row r="334" spans="1:50" ht="12.75" customHeight="1">
      <c r="A334" s="89"/>
      <c r="B334" s="89"/>
      <c r="C334" s="96"/>
      <c r="D334" s="190"/>
      <c r="E334" s="110"/>
      <c r="F334" s="111"/>
      <c r="G334" s="112"/>
      <c r="H334" s="113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108"/>
      <c r="AI334" s="108"/>
      <c r="AJ334" s="89"/>
      <c r="AK334" s="89"/>
      <c r="AL334" s="99"/>
      <c r="AM334" s="99"/>
      <c r="AN334" s="89"/>
      <c r="AO334" s="89"/>
      <c r="AP334" s="89"/>
      <c r="AQ334" s="99"/>
      <c r="AR334" s="89"/>
      <c r="AS334" s="89"/>
      <c r="AT334" s="89"/>
      <c r="AU334" s="89"/>
      <c r="AV334" s="89"/>
      <c r="AW334" s="89"/>
      <c r="AX334" s="89"/>
    </row>
    <row r="335" spans="1:50" ht="12.75" customHeight="1">
      <c r="A335" s="89"/>
      <c r="B335" s="89"/>
      <c r="C335" s="96"/>
      <c r="D335" s="190"/>
      <c r="E335" s="110"/>
      <c r="F335" s="111"/>
      <c r="G335" s="112"/>
      <c r="H335" s="113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108"/>
      <c r="AI335" s="108"/>
      <c r="AJ335" s="89"/>
      <c r="AK335" s="89"/>
      <c r="AL335" s="99"/>
      <c r="AM335" s="99"/>
      <c r="AN335" s="89"/>
      <c r="AO335" s="89"/>
      <c r="AP335" s="89"/>
      <c r="AQ335" s="99"/>
      <c r="AR335" s="89"/>
      <c r="AS335" s="89"/>
      <c r="AT335" s="89"/>
      <c r="AU335" s="89"/>
      <c r="AV335" s="89"/>
      <c r="AW335" s="89"/>
      <c r="AX335" s="89"/>
    </row>
    <row r="336" spans="1:50" ht="12.75" customHeight="1">
      <c r="A336" s="89"/>
      <c r="B336" s="89"/>
      <c r="C336" s="96"/>
      <c r="D336" s="190"/>
      <c r="E336" s="110"/>
      <c r="F336" s="111"/>
      <c r="G336" s="112"/>
      <c r="H336" s="113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108"/>
      <c r="AI336" s="108"/>
      <c r="AJ336" s="89"/>
      <c r="AK336" s="89"/>
      <c r="AL336" s="99"/>
      <c r="AM336" s="99"/>
      <c r="AN336" s="89"/>
      <c r="AO336" s="89"/>
      <c r="AP336" s="89"/>
      <c r="AQ336" s="99"/>
      <c r="AR336" s="89"/>
      <c r="AS336" s="89"/>
      <c r="AT336" s="89"/>
      <c r="AU336" s="89"/>
      <c r="AV336" s="89"/>
      <c r="AW336" s="89"/>
      <c r="AX336" s="89"/>
    </row>
    <row r="337" spans="1:50" ht="12.75" customHeight="1">
      <c r="A337" s="89"/>
      <c r="B337" s="89"/>
      <c r="C337" s="96"/>
      <c r="D337" s="190"/>
      <c r="E337" s="110"/>
      <c r="F337" s="111"/>
      <c r="G337" s="112"/>
      <c r="H337" s="113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108"/>
      <c r="AI337" s="108"/>
      <c r="AJ337" s="89"/>
      <c r="AK337" s="89"/>
      <c r="AL337" s="99"/>
      <c r="AM337" s="99"/>
      <c r="AN337" s="89"/>
      <c r="AO337" s="89"/>
      <c r="AP337" s="89"/>
      <c r="AQ337" s="99"/>
      <c r="AR337" s="89"/>
      <c r="AS337" s="89"/>
      <c r="AT337" s="89"/>
      <c r="AU337" s="89"/>
      <c r="AV337" s="89"/>
      <c r="AW337" s="89"/>
      <c r="AX337" s="89"/>
    </row>
    <row r="338" spans="1:50" ht="12.75" customHeight="1">
      <c r="A338" s="89"/>
      <c r="B338" s="89"/>
      <c r="C338" s="96"/>
      <c r="D338" s="190"/>
      <c r="E338" s="110"/>
      <c r="F338" s="111"/>
      <c r="G338" s="112"/>
      <c r="H338" s="113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108"/>
      <c r="AI338" s="108"/>
      <c r="AJ338" s="89"/>
      <c r="AK338" s="89"/>
      <c r="AL338" s="99"/>
      <c r="AM338" s="99"/>
      <c r="AN338" s="89"/>
      <c r="AO338" s="89"/>
      <c r="AP338" s="89"/>
      <c r="AQ338" s="99"/>
      <c r="AR338" s="89"/>
      <c r="AS338" s="89"/>
      <c r="AT338" s="89"/>
      <c r="AU338" s="89"/>
      <c r="AV338" s="89"/>
      <c r="AW338" s="89"/>
      <c r="AX338" s="89"/>
    </row>
    <row r="339" spans="1:50" ht="12.75" customHeight="1">
      <c r="A339" s="89"/>
      <c r="B339" s="89"/>
      <c r="C339" s="96"/>
      <c r="D339" s="190"/>
      <c r="E339" s="110"/>
      <c r="F339" s="111"/>
      <c r="G339" s="112"/>
      <c r="H339" s="113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108"/>
      <c r="AI339" s="108"/>
      <c r="AJ339" s="89"/>
      <c r="AK339" s="89"/>
      <c r="AL339" s="99"/>
      <c r="AM339" s="99"/>
      <c r="AN339" s="89"/>
      <c r="AO339" s="89"/>
      <c r="AP339" s="89"/>
      <c r="AQ339" s="99"/>
      <c r="AR339" s="89"/>
      <c r="AS339" s="89"/>
      <c r="AT339" s="89"/>
      <c r="AU339" s="89"/>
      <c r="AV339" s="89"/>
      <c r="AW339" s="89"/>
      <c r="AX339" s="89"/>
    </row>
    <row r="340" spans="1:50" ht="12.75" customHeight="1">
      <c r="A340" s="89"/>
      <c r="B340" s="89"/>
      <c r="C340" s="96"/>
      <c r="D340" s="190"/>
      <c r="E340" s="110"/>
      <c r="F340" s="111"/>
      <c r="G340" s="112"/>
      <c r="H340" s="113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108"/>
      <c r="AI340" s="108"/>
      <c r="AJ340" s="89"/>
      <c r="AK340" s="89"/>
      <c r="AL340" s="99"/>
      <c r="AM340" s="99"/>
      <c r="AN340" s="89"/>
      <c r="AO340" s="89"/>
      <c r="AP340" s="89"/>
      <c r="AQ340" s="99"/>
      <c r="AR340" s="89"/>
      <c r="AS340" s="89"/>
      <c r="AT340" s="89"/>
      <c r="AU340" s="89"/>
      <c r="AV340" s="89"/>
      <c r="AW340" s="89"/>
      <c r="AX340" s="89"/>
    </row>
    <row r="341" spans="1:50" ht="12.75" customHeight="1">
      <c r="A341" s="89"/>
      <c r="B341" s="89"/>
      <c r="C341" s="96"/>
      <c r="D341" s="190"/>
      <c r="E341" s="110"/>
      <c r="F341" s="111"/>
      <c r="G341" s="112"/>
      <c r="H341" s="113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108"/>
      <c r="AI341" s="108"/>
      <c r="AJ341" s="89"/>
      <c r="AK341" s="89"/>
      <c r="AL341" s="99"/>
      <c r="AM341" s="99"/>
      <c r="AN341" s="89"/>
      <c r="AO341" s="89"/>
      <c r="AP341" s="89"/>
      <c r="AQ341" s="99"/>
      <c r="AR341" s="89"/>
      <c r="AS341" s="89"/>
      <c r="AT341" s="89"/>
      <c r="AU341" s="89"/>
      <c r="AV341" s="89"/>
      <c r="AW341" s="89"/>
      <c r="AX341" s="89"/>
    </row>
    <row r="342" spans="1:50" ht="12.75" customHeight="1">
      <c r="A342" s="89"/>
      <c r="B342" s="89"/>
      <c r="C342" s="96"/>
      <c r="D342" s="190"/>
      <c r="E342" s="110"/>
      <c r="F342" s="111"/>
      <c r="G342" s="112"/>
      <c r="H342" s="113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108"/>
      <c r="AI342" s="108"/>
      <c r="AJ342" s="89"/>
      <c r="AK342" s="89"/>
      <c r="AL342" s="99"/>
      <c r="AM342" s="99"/>
      <c r="AN342" s="89"/>
      <c r="AO342" s="89"/>
      <c r="AP342" s="89"/>
      <c r="AQ342" s="99"/>
      <c r="AR342" s="89"/>
      <c r="AS342" s="89"/>
      <c r="AT342" s="89"/>
      <c r="AU342" s="89"/>
      <c r="AV342" s="89"/>
      <c r="AW342" s="89"/>
      <c r="AX342" s="89"/>
    </row>
    <row r="343" spans="1:50" ht="12.75" customHeight="1">
      <c r="A343" s="89"/>
      <c r="B343" s="89"/>
      <c r="C343" s="96"/>
      <c r="D343" s="190"/>
      <c r="E343" s="110"/>
      <c r="F343" s="111"/>
      <c r="G343" s="112"/>
      <c r="H343" s="113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108"/>
      <c r="AI343" s="108"/>
      <c r="AJ343" s="89"/>
      <c r="AK343" s="89"/>
      <c r="AL343" s="99"/>
      <c r="AM343" s="99"/>
      <c r="AN343" s="89"/>
      <c r="AO343" s="89"/>
      <c r="AP343" s="89"/>
      <c r="AQ343" s="99"/>
      <c r="AR343" s="89"/>
      <c r="AS343" s="89"/>
      <c r="AT343" s="89"/>
      <c r="AU343" s="89"/>
      <c r="AV343" s="89"/>
      <c r="AW343" s="89"/>
      <c r="AX343" s="89"/>
    </row>
    <row r="344" spans="1:50" ht="12.75" customHeight="1">
      <c r="A344" s="89"/>
      <c r="B344" s="89"/>
      <c r="C344" s="96"/>
      <c r="D344" s="190"/>
      <c r="E344" s="110"/>
      <c r="F344" s="111"/>
      <c r="G344" s="112"/>
      <c r="H344" s="113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108"/>
      <c r="AI344" s="108"/>
      <c r="AJ344" s="89"/>
      <c r="AK344" s="89"/>
      <c r="AL344" s="99"/>
      <c r="AM344" s="99"/>
      <c r="AN344" s="89"/>
      <c r="AO344" s="89"/>
      <c r="AP344" s="89"/>
      <c r="AQ344" s="99"/>
      <c r="AR344" s="89"/>
      <c r="AS344" s="89"/>
      <c r="AT344" s="89"/>
      <c r="AU344" s="89"/>
      <c r="AV344" s="89"/>
      <c r="AW344" s="89"/>
      <c r="AX344" s="89"/>
    </row>
    <row r="345" spans="1:50" ht="12.75" customHeight="1">
      <c r="A345" s="89"/>
      <c r="B345" s="89"/>
      <c r="C345" s="96"/>
      <c r="D345" s="190"/>
      <c r="E345" s="110"/>
      <c r="F345" s="111"/>
      <c r="G345" s="112"/>
      <c r="H345" s="113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108"/>
      <c r="AI345" s="108"/>
      <c r="AJ345" s="89"/>
      <c r="AK345" s="89"/>
      <c r="AL345" s="99"/>
      <c r="AM345" s="99"/>
      <c r="AN345" s="89"/>
      <c r="AO345" s="89"/>
      <c r="AP345" s="89"/>
      <c r="AQ345" s="99"/>
      <c r="AR345" s="89"/>
      <c r="AS345" s="89"/>
      <c r="AT345" s="89"/>
      <c r="AU345" s="89"/>
      <c r="AV345" s="89"/>
      <c r="AW345" s="89"/>
      <c r="AX345" s="89"/>
    </row>
    <row r="346" spans="1:50" ht="12.75" customHeight="1">
      <c r="A346" s="89"/>
      <c r="B346" s="89"/>
      <c r="C346" s="96"/>
      <c r="D346" s="190"/>
      <c r="E346" s="110"/>
      <c r="F346" s="111"/>
      <c r="G346" s="112"/>
      <c r="H346" s="113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108"/>
      <c r="AI346" s="108"/>
      <c r="AJ346" s="89"/>
      <c r="AK346" s="89"/>
      <c r="AL346" s="99"/>
      <c r="AM346" s="99"/>
      <c r="AN346" s="89"/>
      <c r="AO346" s="89"/>
      <c r="AP346" s="89"/>
      <c r="AQ346" s="99"/>
      <c r="AR346" s="89"/>
      <c r="AS346" s="89"/>
      <c r="AT346" s="89"/>
      <c r="AU346" s="89"/>
      <c r="AV346" s="89"/>
      <c r="AW346" s="89"/>
      <c r="AX346" s="89"/>
    </row>
    <row r="347" spans="1:50" ht="12.75" customHeight="1">
      <c r="A347" s="89"/>
      <c r="B347" s="89"/>
      <c r="C347" s="96"/>
      <c r="D347" s="190"/>
      <c r="E347" s="110"/>
      <c r="F347" s="111"/>
      <c r="G347" s="112"/>
      <c r="H347" s="113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108"/>
      <c r="AI347" s="108"/>
      <c r="AJ347" s="89"/>
      <c r="AK347" s="89"/>
      <c r="AL347" s="99"/>
      <c r="AM347" s="99"/>
      <c r="AN347" s="89"/>
      <c r="AO347" s="89"/>
      <c r="AP347" s="89"/>
      <c r="AQ347" s="99"/>
      <c r="AR347" s="89"/>
      <c r="AS347" s="89"/>
      <c r="AT347" s="89"/>
      <c r="AU347" s="89"/>
      <c r="AV347" s="89"/>
      <c r="AW347" s="89"/>
      <c r="AX347" s="89"/>
    </row>
    <row r="348" spans="1:50" ht="12.75" customHeight="1">
      <c r="A348" s="89"/>
      <c r="B348" s="89"/>
      <c r="C348" s="96"/>
      <c r="D348" s="190"/>
      <c r="E348" s="110"/>
      <c r="F348" s="111"/>
      <c r="G348" s="112"/>
      <c r="H348" s="113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108"/>
      <c r="AI348" s="108"/>
      <c r="AJ348" s="89"/>
      <c r="AK348" s="89"/>
      <c r="AL348" s="99"/>
      <c r="AM348" s="99"/>
      <c r="AN348" s="89"/>
      <c r="AO348" s="89"/>
      <c r="AP348" s="89"/>
      <c r="AQ348" s="99"/>
      <c r="AR348" s="89"/>
      <c r="AS348" s="89"/>
      <c r="AT348" s="89"/>
      <c r="AU348" s="89"/>
      <c r="AV348" s="89"/>
      <c r="AW348" s="89"/>
      <c r="AX348" s="89"/>
    </row>
    <row r="349" spans="1:50" ht="12.75" customHeight="1">
      <c r="A349" s="89"/>
      <c r="B349" s="89"/>
      <c r="C349" s="96"/>
      <c r="D349" s="190"/>
      <c r="E349" s="110"/>
      <c r="F349" s="111"/>
      <c r="G349" s="112"/>
      <c r="H349" s="113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108"/>
      <c r="AI349" s="108"/>
      <c r="AJ349" s="89"/>
      <c r="AK349" s="89"/>
      <c r="AL349" s="99"/>
      <c r="AM349" s="99"/>
      <c r="AN349" s="89"/>
      <c r="AO349" s="89"/>
      <c r="AP349" s="89"/>
      <c r="AQ349" s="99"/>
      <c r="AR349" s="89"/>
      <c r="AS349" s="89"/>
      <c r="AT349" s="89"/>
      <c r="AU349" s="89"/>
      <c r="AV349" s="89"/>
      <c r="AW349" s="89"/>
      <c r="AX349" s="89"/>
    </row>
    <row r="350" spans="1:50" ht="12.75" customHeight="1">
      <c r="A350" s="89"/>
      <c r="B350" s="89"/>
      <c r="C350" s="96"/>
      <c r="D350" s="190"/>
      <c r="E350" s="110"/>
      <c r="F350" s="111"/>
      <c r="G350" s="112"/>
      <c r="H350" s="113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108"/>
      <c r="AI350" s="108"/>
      <c r="AJ350" s="89"/>
      <c r="AK350" s="89"/>
      <c r="AL350" s="99"/>
      <c r="AM350" s="99"/>
      <c r="AN350" s="89"/>
      <c r="AO350" s="89"/>
      <c r="AP350" s="89"/>
      <c r="AQ350" s="99"/>
      <c r="AR350" s="89"/>
      <c r="AS350" s="89"/>
      <c r="AT350" s="89"/>
      <c r="AU350" s="89"/>
      <c r="AV350" s="89"/>
      <c r="AW350" s="89"/>
      <c r="AX350" s="89"/>
    </row>
    <row r="351" spans="1:50" ht="12.75" customHeight="1">
      <c r="A351" s="89"/>
      <c r="B351" s="89"/>
      <c r="C351" s="96"/>
      <c r="D351" s="190"/>
      <c r="E351" s="110"/>
      <c r="F351" s="111"/>
      <c r="G351" s="112"/>
      <c r="H351" s="113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108"/>
      <c r="AI351" s="108"/>
      <c r="AJ351" s="89"/>
      <c r="AK351" s="89"/>
      <c r="AL351" s="99"/>
      <c r="AM351" s="99"/>
      <c r="AN351" s="89"/>
      <c r="AO351" s="89"/>
      <c r="AP351" s="89"/>
      <c r="AQ351" s="99"/>
      <c r="AR351" s="89"/>
      <c r="AS351" s="89"/>
      <c r="AT351" s="89"/>
      <c r="AU351" s="89"/>
      <c r="AV351" s="89"/>
      <c r="AW351" s="89"/>
      <c r="AX351" s="89"/>
    </row>
    <row r="352" spans="1:50" ht="12.75" customHeight="1">
      <c r="A352" s="89"/>
      <c r="B352" s="89"/>
      <c r="C352" s="96"/>
      <c r="D352" s="190"/>
      <c r="E352" s="110"/>
      <c r="F352" s="111"/>
      <c r="G352" s="112"/>
      <c r="H352" s="113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108"/>
      <c r="AI352" s="108"/>
      <c r="AJ352" s="89"/>
      <c r="AK352" s="89"/>
      <c r="AL352" s="99"/>
      <c r="AM352" s="99"/>
      <c r="AN352" s="89"/>
      <c r="AO352" s="89"/>
      <c r="AP352" s="89"/>
      <c r="AQ352" s="99"/>
      <c r="AR352" s="89"/>
      <c r="AS352" s="89"/>
      <c r="AT352" s="89"/>
      <c r="AU352" s="89"/>
      <c r="AV352" s="89"/>
      <c r="AW352" s="89"/>
      <c r="AX352" s="89"/>
    </row>
    <row r="353" spans="1:50" ht="12.75" customHeight="1">
      <c r="A353" s="89"/>
      <c r="B353" s="89"/>
      <c r="C353" s="96"/>
      <c r="D353" s="190"/>
      <c r="E353" s="110"/>
      <c r="F353" s="111"/>
      <c r="G353" s="112"/>
      <c r="H353" s="113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108"/>
      <c r="AI353" s="108"/>
      <c r="AJ353" s="89"/>
      <c r="AK353" s="89"/>
      <c r="AL353" s="99"/>
      <c r="AM353" s="99"/>
      <c r="AN353" s="89"/>
      <c r="AO353" s="89"/>
      <c r="AP353" s="89"/>
      <c r="AQ353" s="99"/>
      <c r="AR353" s="89"/>
      <c r="AS353" s="89"/>
      <c r="AT353" s="89"/>
      <c r="AU353" s="89"/>
      <c r="AV353" s="89"/>
      <c r="AW353" s="89"/>
      <c r="AX353" s="89"/>
    </row>
    <row r="354" spans="1:50" ht="12.75" customHeight="1">
      <c r="A354" s="89"/>
      <c r="B354" s="89"/>
      <c r="C354" s="96"/>
      <c r="D354" s="190"/>
      <c r="E354" s="110"/>
      <c r="F354" s="111"/>
      <c r="G354" s="112"/>
      <c r="H354" s="113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108"/>
      <c r="AI354" s="108"/>
      <c r="AJ354" s="89"/>
      <c r="AK354" s="89"/>
      <c r="AL354" s="99"/>
      <c r="AM354" s="99"/>
      <c r="AN354" s="89"/>
      <c r="AO354" s="89"/>
      <c r="AP354" s="89"/>
      <c r="AQ354" s="99"/>
      <c r="AR354" s="89"/>
      <c r="AS354" s="89"/>
      <c r="AT354" s="89"/>
      <c r="AU354" s="89"/>
      <c r="AV354" s="89"/>
      <c r="AW354" s="89"/>
      <c r="AX354" s="89"/>
    </row>
    <row r="355" spans="1:50" ht="12.75" customHeight="1">
      <c r="A355" s="89"/>
      <c r="B355" s="89"/>
      <c r="C355" s="96"/>
      <c r="D355" s="190"/>
      <c r="E355" s="110"/>
      <c r="F355" s="111"/>
      <c r="G355" s="112"/>
      <c r="H355" s="113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108"/>
      <c r="AI355" s="108"/>
      <c r="AJ355" s="89"/>
      <c r="AK355" s="89"/>
      <c r="AL355" s="99"/>
      <c r="AM355" s="99"/>
      <c r="AN355" s="89"/>
      <c r="AO355" s="89"/>
      <c r="AP355" s="89"/>
      <c r="AQ355" s="99"/>
      <c r="AR355" s="89"/>
      <c r="AS355" s="89"/>
      <c r="AT355" s="89"/>
      <c r="AU355" s="89"/>
      <c r="AV355" s="89"/>
      <c r="AW355" s="89"/>
      <c r="AX355" s="89"/>
    </row>
    <row r="356" spans="1:50" ht="12.75" customHeight="1">
      <c r="A356" s="89"/>
      <c r="B356" s="89"/>
      <c r="C356" s="96"/>
      <c r="D356" s="190"/>
      <c r="E356" s="110"/>
      <c r="F356" s="111"/>
      <c r="G356" s="112"/>
      <c r="H356" s="113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108"/>
      <c r="AI356" s="108"/>
      <c r="AJ356" s="89"/>
      <c r="AK356" s="89"/>
      <c r="AL356" s="99"/>
      <c r="AM356" s="99"/>
      <c r="AN356" s="89"/>
      <c r="AO356" s="89"/>
      <c r="AP356" s="89"/>
      <c r="AQ356" s="99"/>
      <c r="AR356" s="89"/>
      <c r="AS356" s="89"/>
      <c r="AT356" s="89"/>
      <c r="AU356" s="89"/>
      <c r="AV356" s="89"/>
      <c r="AW356" s="89"/>
      <c r="AX356" s="89"/>
    </row>
    <row r="357" spans="1:50" ht="12.75" customHeight="1">
      <c r="A357" s="89"/>
      <c r="B357" s="89"/>
      <c r="C357" s="96"/>
      <c r="D357" s="190"/>
      <c r="E357" s="110"/>
      <c r="F357" s="111"/>
      <c r="G357" s="112"/>
      <c r="H357" s="113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108"/>
      <c r="AI357" s="108"/>
      <c r="AJ357" s="89"/>
      <c r="AK357" s="89"/>
      <c r="AL357" s="99"/>
      <c r="AM357" s="99"/>
      <c r="AN357" s="89"/>
      <c r="AO357" s="89"/>
      <c r="AP357" s="89"/>
      <c r="AQ357" s="99"/>
      <c r="AR357" s="89"/>
      <c r="AS357" s="89"/>
      <c r="AT357" s="89"/>
      <c r="AU357" s="89"/>
      <c r="AV357" s="89"/>
      <c r="AW357" s="89"/>
      <c r="AX357" s="89"/>
    </row>
    <row r="358" spans="1:50" ht="12.75" customHeight="1">
      <c r="A358" s="89"/>
      <c r="B358" s="89"/>
      <c r="C358" s="96"/>
      <c r="D358" s="190"/>
      <c r="E358" s="110"/>
      <c r="F358" s="111"/>
      <c r="G358" s="112"/>
      <c r="H358" s="113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108"/>
      <c r="AI358" s="108"/>
      <c r="AJ358" s="89"/>
      <c r="AK358" s="89"/>
      <c r="AL358" s="99"/>
      <c r="AM358" s="99"/>
      <c r="AN358" s="89"/>
      <c r="AO358" s="89"/>
      <c r="AP358" s="89"/>
      <c r="AQ358" s="99"/>
      <c r="AR358" s="89"/>
      <c r="AS358" s="89"/>
      <c r="AT358" s="89"/>
      <c r="AU358" s="89"/>
      <c r="AV358" s="89"/>
      <c r="AW358" s="89"/>
      <c r="AX358" s="89"/>
    </row>
    <row r="359" spans="1:50" ht="12.75" customHeight="1">
      <c r="A359" s="89"/>
      <c r="B359" s="89"/>
      <c r="C359" s="96"/>
      <c r="D359" s="190"/>
      <c r="E359" s="110"/>
      <c r="F359" s="111"/>
      <c r="G359" s="112"/>
      <c r="H359" s="113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108"/>
      <c r="AI359" s="108"/>
      <c r="AJ359" s="89"/>
      <c r="AK359" s="89"/>
      <c r="AL359" s="99"/>
      <c r="AM359" s="99"/>
      <c r="AN359" s="89"/>
      <c r="AO359" s="89"/>
      <c r="AP359" s="89"/>
      <c r="AQ359" s="99"/>
      <c r="AR359" s="89"/>
      <c r="AS359" s="89"/>
      <c r="AT359" s="89"/>
      <c r="AU359" s="89"/>
      <c r="AV359" s="89"/>
      <c r="AW359" s="89"/>
      <c r="AX359" s="89"/>
    </row>
    <row r="360" spans="1:50" ht="12.75" customHeight="1">
      <c r="A360" s="89"/>
      <c r="B360" s="89"/>
      <c r="C360" s="96"/>
      <c r="D360" s="190"/>
      <c r="E360" s="110"/>
      <c r="F360" s="111"/>
      <c r="G360" s="112"/>
      <c r="H360" s="113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108"/>
      <c r="AI360" s="108"/>
      <c r="AJ360" s="89"/>
      <c r="AK360" s="89"/>
      <c r="AL360" s="99"/>
      <c r="AM360" s="99"/>
      <c r="AN360" s="89"/>
      <c r="AO360" s="89"/>
      <c r="AP360" s="89"/>
      <c r="AQ360" s="99"/>
      <c r="AR360" s="89"/>
      <c r="AS360" s="89"/>
      <c r="AT360" s="89"/>
      <c r="AU360" s="89"/>
      <c r="AV360" s="89"/>
      <c r="AW360" s="89"/>
      <c r="AX360" s="89"/>
    </row>
    <row r="361" spans="1:50" ht="12.75" customHeight="1">
      <c r="A361" s="89"/>
      <c r="B361" s="89"/>
      <c r="C361" s="96"/>
      <c r="D361" s="190"/>
      <c r="E361" s="110"/>
      <c r="F361" s="111"/>
      <c r="G361" s="112"/>
      <c r="H361" s="113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108"/>
      <c r="AI361" s="108"/>
      <c r="AJ361" s="89"/>
      <c r="AK361" s="89"/>
      <c r="AL361" s="99"/>
      <c r="AM361" s="99"/>
      <c r="AN361" s="89"/>
      <c r="AO361" s="89"/>
      <c r="AP361" s="89"/>
      <c r="AQ361" s="99"/>
      <c r="AR361" s="89"/>
      <c r="AS361" s="89"/>
      <c r="AT361" s="89"/>
      <c r="AU361" s="89"/>
      <c r="AV361" s="89"/>
      <c r="AW361" s="89"/>
      <c r="AX361" s="89"/>
    </row>
    <row r="362" spans="1:50" ht="12.75" customHeight="1">
      <c r="A362" s="89"/>
      <c r="B362" s="89"/>
      <c r="C362" s="96"/>
      <c r="D362" s="190"/>
      <c r="E362" s="110"/>
      <c r="F362" s="111"/>
      <c r="G362" s="112"/>
      <c r="H362" s="113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108"/>
      <c r="AI362" s="108"/>
      <c r="AJ362" s="89"/>
      <c r="AK362" s="89"/>
      <c r="AL362" s="99"/>
      <c r="AM362" s="99"/>
      <c r="AN362" s="89"/>
      <c r="AO362" s="89"/>
      <c r="AP362" s="89"/>
      <c r="AQ362" s="99"/>
      <c r="AR362" s="89"/>
      <c r="AS362" s="89"/>
      <c r="AT362" s="89"/>
      <c r="AU362" s="89"/>
      <c r="AV362" s="89"/>
      <c r="AW362" s="89"/>
      <c r="AX362" s="89"/>
    </row>
    <row r="363" spans="1:50" ht="12.75" customHeight="1">
      <c r="A363" s="89"/>
      <c r="B363" s="89"/>
      <c r="C363" s="96"/>
      <c r="D363" s="190"/>
      <c r="E363" s="110"/>
      <c r="F363" s="111"/>
      <c r="G363" s="112"/>
      <c r="H363" s="113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108"/>
      <c r="AI363" s="108"/>
      <c r="AJ363" s="89"/>
      <c r="AK363" s="89"/>
      <c r="AL363" s="99"/>
      <c r="AM363" s="99"/>
      <c r="AN363" s="89"/>
      <c r="AO363" s="89"/>
      <c r="AP363" s="89"/>
      <c r="AQ363" s="99"/>
      <c r="AR363" s="89"/>
      <c r="AS363" s="89"/>
      <c r="AT363" s="89"/>
      <c r="AU363" s="89"/>
      <c r="AV363" s="89"/>
      <c r="AW363" s="89"/>
      <c r="AX363" s="89"/>
    </row>
    <row r="364" spans="1:50" ht="12.75" customHeight="1">
      <c r="A364" s="89"/>
      <c r="B364" s="89"/>
      <c r="C364" s="96"/>
      <c r="D364" s="190"/>
      <c r="E364" s="110"/>
      <c r="F364" s="111"/>
      <c r="G364" s="112"/>
      <c r="H364" s="113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108"/>
      <c r="AI364" s="108"/>
      <c r="AJ364" s="89"/>
      <c r="AK364" s="89"/>
      <c r="AL364" s="99"/>
      <c r="AM364" s="99"/>
      <c r="AN364" s="89"/>
      <c r="AO364" s="89"/>
      <c r="AP364" s="89"/>
      <c r="AQ364" s="99"/>
      <c r="AR364" s="89"/>
      <c r="AS364" s="89"/>
      <c r="AT364" s="89"/>
      <c r="AU364" s="89"/>
      <c r="AV364" s="89"/>
      <c r="AW364" s="89"/>
      <c r="AX364" s="89"/>
    </row>
    <row r="365" spans="1:50" ht="12.75" customHeight="1">
      <c r="A365" s="89"/>
      <c r="B365" s="89"/>
      <c r="C365" s="96"/>
      <c r="D365" s="190"/>
      <c r="E365" s="110"/>
      <c r="F365" s="111"/>
      <c r="G365" s="112"/>
      <c r="H365" s="113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108"/>
      <c r="AI365" s="108"/>
      <c r="AJ365" s="89"/>
      <c r="AK365" s="89"/>
      <c r="AL365" s="99"/>
      <c r="AM365" s="99"/>
      <c r="AN365" s="89"/>
      <c r="AO365" s="89"/>
      <c r="AP365" s="89"/>
      <c r="AQ365" s="99"/>
      <c r="AR365" s="89"/>
      <c r="AS365" s="89"/>
      <c r="AT365" s="89"/>
      <c r="AU365" s="89"/>
      <c r="AV365" s="89"/>
      <c r="AW365" s="89"/>
      <c r="AX365" s="89"/>
    </row>
    <row r="366" spans="1:50" ht="12.75" customHeight="1">
      <c r="A366" s="89"/>
      <c r="B366" s="89"/>
      <c r="C366" s="96"/>
      <c r="D366" s="190"/>
      <c r="E366" s="110"/>
      <c r="F366" s="111"/>
      <c r="G366" s="112"/>
      <c r="H366" s="113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108"/>
      <c r="AI366" s="108"/>
      <c r="AJ366" s="89"/>
      <c r="AK366" s="89"/>
      <c r="AL366" s="99"/>
      <c r="AM366" s="99"/>
      <c r="AN366" s="89"/>
      <c r="AO366" s="89"/>
      <c r="AP366" s="89"/>
      <c r="AQ366" s="99"/>
      <c r="AR366" s="89"/>
      <c r="AS366" s="89"/>
      <c r="AT366" s="89"/>
      <c r="AU366" s="89"/>
      <c r="AV366" s="89"/>
      <c r="AW366" s="89"/>
      <c r="AX366" s="89"/>
    </row>
    <row r="367" spans="1:50" ht="12.75" customHeight="1">
      <c r="A367" s="89"/>
      <c r="B367" s="89"/>
      <c r="C367" s="96"/>
      <c r="D367" s="190"/>
      <c r="E367" s="110"/>
      <c r="F367" s="111"/>
      <c r="G367" s="112"/>
      <c r="H367" s="113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108"/>
      <c r="AI367" s="108"/>
      <c r="AJ367" s="89"/>
      <c r="AK367" s="89"/>
      <c r="AL367" s="99"/>
      <c r="AM367" s="99"/>
      <c r="AN367" s="89"/>
      <c r="AO367" s="89"/>
      <c r="AP367" s="89"/>
      <c r="AQ367" s="99"/>
      <c r="AR367" s="89"/>
      <c r="AS367" s="89"/>
      <c r="AT367" s="89"/>
      <c r="AU367" s="89"/>
      <c r="AV367" s="89"/>
      <c r="AW367" s="89"/>
      <c r="AX367" s="89"/>
    </row>
    <row r="368" spans="1:50" ht="12.75" customHeight="1">
      <c r="A368" s="89"/>
      <c r="B368" s="89"/>
      <c r="C368" s="96"/>
      <c r="D368" s="190"/>
      <c r="E368" s="110"/>
      <c r="F368" s="111"/>
      <c r="G368" s="112"/>
      <c r="H368" s="113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108"/>
      <c r="AI368" s="108"/>
      <c r="AJ368" s="89"/>
      <c r="AK368" s="89"/>
      <c r="AL368" s="99"/>
      <c r="AM368" s="99"/>
      <c r="AN368" s="89"/>
      <c r="AO368" s="89"/>
      <c r="AP368" s="89"/>
      <c r="AQ368" s="99"/>
      <c r="AR368" s="89"/>
      <c r="AS368" s="89"/>
      <c r="AT368" s="89"/>
      <c r="AU368" s="89"/>
      <c r="AV368" s="89"/>
      <c r="AW368" s="89"/>
      <c r="AX368" s="89"/>
    </row>
    <row r="369" spans="1:50" ht="12.75" customHeight="1">
      <c r="A369" s="89"/>
      <c r="B369" s="89"/>
      <c r="C369" s="96"/>
      <c r="D369" s="190"/>
      <c r="E369" s="110"/>
      <c r="F369" s="111"/>
      <c r="G369" s="112"/>
      <c r="H369" s="113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108"/>
      <c r="AI369" s="108"/>
      <c r="AJ369" s="89"/>
      <c r="AK369" s="89"/>
      <c r="AL369" s="99"/>
      <c r="AM369" s="99"/>
      <c r="AN369" s="89"/>
      <c r="AO369" s="89"/>
      <c r="AP369" s="89"/>
      <c r="AQ369" s="99"/>
      <c r="AR369" s="89"/>
      <c r="AS369" s="89"/>
      <c r="AT369" s="89"/>
      <c r="AU369" s="89"/>
      <c r="AV369" s="89"/>
      <c r="AW369" s="89"/>
      <c r="AX369" s="89"/>
    </row>
    <row r="370" spans="1:50" ht="12.75" customHeight="1">
      <c r="A370" s="89"/>
      <c r="B370" s="89"/>
      <c r="C370" s="96"/>
      <c r="D370" s="190"/>
      <c r="E370" s="110"/>
      <c r="F370" s="111"/>
      <c r="G370" s="112"/>
      <c r="H370" s="113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108"/>
      <c r="AI370" s="108"/>
      <c r="AJ370" s="89"/>
      <c r="AK370" s="89"/>
      <c r="AL370" s="99"/>
      <c r="AM370" s="99"/>
      <c r="AN370" s="89"/>
      <c r="AO370" s="89"/>
      <c r="AP370" s="89"/>
      <c r="AQ370" s="99"/>
      <c r="AR370" s="89"/>
      <c r="AS370" s="89"/>
      <c r="AT370" s="89"/>
      <c r="AU370" s="89"/>
      <c r="AV370" s="89"/>
      <c r="AW370" s="89"/>
      <c r="AX370" s="89"/>
    </row>
    <row r="371" spans="1:50" ht="12.75" customHeight="1">
      <c r="A371" s="89"/>
      <c r="B371" s="89"/>
      <c r="C371" s="96"/>
      <c r="D371" s="190"/>
      <c r="E371" s="110"/>
      <c r="F371" s="111"/>
      <c r="G371" s="112"/>
      <c r="H371" s="113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108"/>
      <c r="AI371" s="108"/>
      <c r="AJ371" s="89"/>
      <c r="AK371" s="89"/>
      <c r="AL371" s="99"/>
      <c r="AM371" s="99"/>
      <c r="AN371" s="89"/>
      <c r="AO371" s="89"/>
      <c r="AP371" s="89"/>
      <c r="AQ371" s="99"/>
      <c r="AR371" s="89"/>
      <c r="AS371" s="89"/>
      <c r="AT371" s="89"/>
      <c r="AU371" s="89"/>
      <c r="AV371" s="89"/>
      <c r="AW371" s="89"/>
      <c r="AX371" s="89"/>
    </row>
    <row r="372" spans="1:50" ht="12.75" customHeight="1">
      <c r="A372" s="89"/>
      <c r="B372" s="89"/>
      <c r="C372" s="96"/>
      <c r="D372" s="190"/>
      <c r="E372" s="110"/>
      <c r="F372" s="111"/>
      <c r="G372" s="112"/>
      <c r="H372" s="113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108"/>
      <c r="AI372" s="108"/>
      <c r="AJ372" s="89"/>
      <c r="AK372" s="89"/>
      <c r="AL372" s="99"/>
      <c r="AM372" s="99"/>
      <c r="AN372" s="89"/>
      <c r="AO372" s="89"/>
      <c r="AP372" s="89"/>
      <c r="AQ372" s="99"/>
      <c r="AR372" s="89"/>
      <c r="AS372" s="89"/>
      <c r="AT372" s="89"/>
      <c r="AU372" s="89"/>
      <c r="AV372" s="89"/>
      <c r="AW372" s="89"/>
      <c r="AX372" s="89"/>
    </row>
    <row r="373" spans="1:50" ht="12.75" customHeight="1">
      <c r="A373" s="89"/>
      <c r="B373" s="89"/>
      <c r="C373" s="96"/>
      <c r="D373" s="190"/>
      <c r="E373" s="110"/>
      <c r="F373" s="111"/>
      <c r="G373" s="112"/>
      <c r="H373" s="113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108"/>
      <c r="AI373" s="108"/>
      <c r="AJ373" s="89"/>
      <c r="AK373" s="89"/>
      <c r="AL373" s="99"/>
      <c r="AM373" s="99"/>
      <c r="AN373" s="89"/>
      <c r="AO373" s="89"/>
      <c r="AP373" s="89"/>
      <c r="AQ373" s="99"/>
      <c r="AR373" s="89"/>
      <c r="AS373" s="89"/>
      <c r="AT373" s="89"/>
      <c r="AU373" s="89"/>
      <c r="AV373" s="89"/>
      <c r="AW373" s="89"/>
      <c r="AX373" s="89"/>
    </row>
    <row r="374" spans="1:50" ht="12.75" customHeight="1">
      <c r="A374" s="89"/>
      <c r="B374" s="89"/>
      <c r="C374" s="96"/>
      <c r="D374" s="190"/>
      <c r="E374" s="110"/>
      <c r="F374" s="111"/>
      <c r="G374" s="112"/>
      <c r="H374" s="113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108"/>
      <c r="AI374" s="108"/>
      <c r="AJ374" s="89"/>
      <c r="AK374" s="89"/>
      <c r="AL374" s="99"/>
      <c r="AM374" s="99"/>
      <c r="AN374" s="89"/>
      <c r="AO374" s="89"/>
      <c r="AP374" s="89"/>
      <c r="AQ374" s="99"/>
      <c r="AR374" s="89"/>
      <c r="AS374" s="89"/>
      <c r="AT374" s="89"/>
      <c r="AU374" s="89"/>
      <c r="AV374" s="89"/>
      <c r="AW374" s="89"/>
      <c r="AX374" s="89"/>
    </row>
    <row r="375" spans="1:50" ht="12.75" customHeight="1">
      <c r="A375" s="89"/>
      <c r="B375" s="89"/>
      <c r="C375" s="96"/>
      <c r="D375" s="190"/>
      <c r="E375" s="110"/>
      <c r="F375" s="111"/>
      <c r="G375" s="112"/>
      <c r="H375" s="113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108"/>
      <c r="AI375" s="108"/>
      <c r="AJ375" s="89"/>
      <c r="AK375" s="89"/>
      <c r="AL375" s="99"/>
      <c r="AM375" s="99"/>
      <c r="AN375" s="89"/>
      <c r="AO375" s="89"/>
      <c r="AP375" s="89"/>
      <c r="AQ375" s="99"/>
      <c r="AR375" s="89"/>
      <c r="AS375" s="89"/>
      <c r="AT375" s="89"/>
      <c r="AU375" s="89"/>
      <c r="AV375" s="89"/>
      <c r="AW375" s="89"/>
      <c r="AX375" s="89"/>
    </row>
    <row r="376" spans="1:50" ht="12.75" customHeight="1">
      <c r="A376" s="89"/>
      <c r="B376" s="89"/>
      <c r="C376" s="96"/>
      <c r="D376" s="190"/>
      <c r="E376" s="110"/>
      <c r="F376" s="111"/>
      <c r="G376" s="112"/>
      <c r="H376" s="113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108"/>
      <c r="AI376" s="108"/>
      <c r="AJ376" s="89"/>
      <c r="AK376" s="89"/>
      <c r="AL376" s="99"/>
      <c r="AM376" s="99"/>
      <c r="AN376" s="89"/>
      <c r="AO376" s="89"/>
      <c r="AP376" s="89"/>
      <c r="AQ376" s="99"/>
      <c r="AR376" s="89"/>
      <c r="AS376" s="89"/>
      <c r="AT376" s="89"/>
      <c r="AU376" s="89"/>
      <c r="AV376" s="89"/>
      <c r="AW376" s="89"/>
      <c r="AX376" s="89"/>
    </row>
    <row r="377" spans="1:50" ht="12.75" customHeight="1">
      <c r="A377" s="89"/>
      <c r="B377" s="89"/>
      <c r="C377" s="96"/>
      <c r="D377" s="190"/>
      <c r="E377" s="110"/>
      <c r="F377" s="111"/>
      <c r="G377" s="112"/>
      <c r="H377" s="113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108"/>
      <c r="AI377" s="108"/>
      <c r="AJ377" s="89"/>
      <c r="AK377" s="89"/>
      <c r="AL377" s="99"/>
      <c r="AM377" s="99"/>
      <c r="AN377" s="89"/>
      <c r="AO377" s="89"/>
      <c r="AP377" s="89"/>
      <c r="AQ377" s="99"/>
      <c r="AR377" s="89"/>
      <c r="AS377" s="89"/>
      <c r="AT377" s="89"/>
      <c r="AU377" s="89"/>
      <c r="AV377" s="89"/>
      <c r="AW377" s="89"/>
      <c r="AX377" s="89"/>
    </row>
    <row r="378" spans="1:50" ht="12.75" customHeight="1">
      <c r="A378" s="89"/>
      <c r="B378" s="89"/>
      <c r="C378" s="96"/>
      <c r="D378" s="190"/>
      <c r="E378" s="110"/>
      <c r="F378" s="111"/>
      <c r="G378" s="112"/>
      <c r="H378" s="113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108"/>
      <c r="AI378" s="108"/>
      <c r="AJ378" s="89"/>
      <c r="AK378" s="89"/>
      <c r="AL378" s="99"/>
      <c r="AM378" s="99"/>
      <c r="AN378" s="89"/>
      <c r="AO378" s="89"/>
      <c r="AP378" s="89"/>
      <c r="AQ378" s="99"/>
      <c r="AR378" s="89"/>
      <c r="AS378" s="89"/>
      <c r="AT378" s="89"/>
      <c r="AU378" s="89"/>
      <c r="AV378" s="89"/>
      <c r="AW378" s="89"/>
      <c r="AX378" s="89"/>
    </row>
    <row r="379" spans="1:50" ht="12.75" customHeight="1">
      <c r="A379" s="89"/>
      <c r="B379" s="89"/>
      <c r="C379" s="96"/>
      <c r="D379" s="190"/>
      <c r="E379" s="110"/>
      <c r="F379" s="111"/>
      <c r="G379" s="112"/>
      <c r="H379" s="113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108"/>
      <c r="AI379" s="108"/>
      <c r="AJ379" s="89"/>
      <c r="AK379" s="89"/>
      <c r="AL379" s="99"/>
      <c r="AM379" s="99"/>
      <c r="AN379" s="89"/>
      <c r="AO379" s="89"/>
      <c r="AP379" s="89"/>
      <c r="AQ379" s="99"/>
      <c r="AR379" s="89"/>
      <c r="AS379" s="89"/>
      <c r="AT379" s="89"/>
      <c r="AU379" s="89"/>
      <c r="AV379" s="89"/>
      <c r="AW379" s="89"/>
      <c r="AX379" s="89"/>
    </row>
    <row r="380" spans="1:50" ht="12.75" customHeight="1">
      <c r="A380" s="89"/>
      <c r="B380" s="89"/>
      <c r="C380" s="96"/>
      <c r="D380" s="190"/>
      <c r="E380" s="110"/>
      <c r="F380" s="111"/>
      <c r="G380" s="112"/>
      <c r="H380" s="113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108"/>
      <c r="AI380" s="108"/>
      <c r="AJ380" s="89"/>
      <c r="AK380" s="89"/>
      <c r="AL380" s="99"/>
      <c r="AM380" s="99"/>
      <c r="AN380" s="89"/>
      <c r="AO380" s="89"/>
      <c r="AP380" s="89"/>
      <c r="AQ380" s="99"/>
      <c r="AR380" s="89"/>
      <c r="AS380" s="89"/>
      <c r="AT380" s="89"/>
      <c r="AU380" s="89"/>
      <c r="AV380" s="89"/>
      <c r="AW380" s="89"/>
      <c r="AX380" s="89"/>
    </row>
    <row r="381" spans="1:50" ht="12.75" customHeight="1">
      <c r="A381" s="89"/>
      <c r="B381" s="89"/>
      <c r="C381" s="96"/>
      <c r="D381" s="190"/>
      <c r="E381" s="110"/>
      <c r="F381" s="111"/>
      <c r="G381" s="112"/>
      <c r="H381" s="113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108"/>
      <c r="AI381" s="108"/>
      <c r="AJ381" s="89"/>
      <c r="AK381" s="89"/>
      <c r="AL381" s="99"/>
      <c r="AM381" s="99"/>
      <c r="AN381" s="89"/>
      <c r="AO381" s="89"/>
      <c r="AP381" s="89"/>
      <c r="AQ381" s="99"/>
      <c r="AR381" s="89"/>
      <c r="AS381" s="89"/>
      <c r="AT381" s="89"/>
      <c r="AU381" s="89"/>
      <c r="AV381" s="89"/>
      <c r="AW381" s="89"/>
      <c r="AX381" s="89"/>
    </row>
    <row r="382" spans="1:50" ht="12.75" customHeight="1">
      <c r="A382" s="89"/>
      <c r="B382" s="89"/>
      <c r="C382" s="96"/>
      <c r="D382" s="190"/>
      <c r="E382" s="110"/>
      <c r="F382" s="111"/>
      <c r="G382" s="112"/>
      <c r="H382" s="113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108"/>
      <c r="AI382" s="108"/>
      <c r="AJ382" s="89"/>
      <c r="AK382" s="89"/>
      <c r="AL382" s="99"/>
      <c r="AM382" s="99"/>
      <c r="AN382" s="89"/>
      <c r="AO382" s="89"/>
      <c r="AP382" s="89"/>
      <c r="AQ382" s="99"/>
      <c r="AR382" s="89"/>
      <c r="AS382" s="89"/>
      <c r="AT382" s="89"/>
      <c r="AU382" s="89"/>
      <c r="AV382" s="89"/>
      <c r="AW382" s="89"/>
      <c r="AX382" s="89"/>
    </row>
    <row r="383" spans="1:50" ht="12.75" customHeight="1">
      <c r="A383" s="89"/>
      <c r="B383" s="89"/>
      <c r="C383" s="96"/>
      <c r="D383" s="190"/>
      <c r="E383" s="110"/>
      <c r="F383" s="111"/>
      <c r="G383" s="112"/>
      <c r="H383" s="113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108"/>
      <c r="AI383" s="108"/>
      <c r="AJ383" s="89"/>
      <c r="AK383" s="89"/>
      <c r="AL383" s="99"/>
      <c r="AM383" s="99"/>
      <c r="AN383" s="89"/>
      <c r="AO383" s="89"/>
      <c r="AP383" s="89"/>
      <c r="AQ383" s="99"/>
      <c r="AR383" s="89"/>
      <c r="AS383" s="89"/>
      <c r="AT383" s="89"/>
      <c r="AU383" s="89"/>
      <c r="AV383" s="89"/>
      <c r="AW383" s="89"/>
      <c r="AX383" s="89"/>
    </row>
    <row r="384" spans="1:50" ht="12.75" customHeight="1">
      <c r="A384" s="89"/>
      <c r="B384" s="89"/>
      <c r="C384" s="96"/>
      <c r="D384" s="190"/>
      <c r="E384" s="110"/>
      <c r="F384" s="111"/>
      <c r="G384" s="112"/>
      <c r="H384" s="113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108"/>
      <c r="AI384" s="108"/>
      <c r="AJ384" s="89"/>
      <c r="AK384" s="89"/>
      <c r="AL384" s="99"/>
      <c r="AM384" s="99"/>
      <c r="AN384" s="89"/>
      <c r="AO384" s="89"/>
      <c r="AP384" s="89"/>
      <c r="AQ384" s="99"/>
      <c r="AR384" s="89"/>
      <c r="AS384" s="89"/>
      <c r="AT384" s="89"/>
      <c r="AU384" s="89"/>
      <c r="AV384" s="89"/>
      <c r="AW384" s="89"/>
      <c r="AX384" s="89"/>
    </row>
    <row r="385" spans="1:50" ht="12.75" customHeight="1">
      <c r="A385" s="89"/>
      <c r="B385" s="89"/>
      <c r="C385" s="96"/>
      <c r="D385" s="190"/>
      <c r="E385" s="110"/>
      <c r="F385" s="111"/>
      <c r="G385" s="112"/>
      <c r="H385" s="113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108"/>
      <c r="AI385" s="108"/>
      <c r="AJ385" s="89"/>
      <c r="AK385" s="89"/>
      <c r="AL385" s="99"/>
      <c r="AM385" s="99"/>
      <c r="AN385" s="89"/>
      <c r="AO385" s="89"/>
      <c r="AP385" s="89"/>
      <c r="AQ385" s="99"/>
      <c r="AR385" s="89"/>
      <c r="AS385" s="89"/>
      <c r="AT385" s="89"/>
      <c r="AU385" s="89"/>
      <c r="AV385" s="89"/>
      <c r="AW385" s="89"/>
      <c r="AX385" s="89"/>
    </row>
    <row r="386" spans="1:50" ht="12.75" customHeight="1">
      <c r="A386" s="89"/>
      <c r="B386" s="89"/>
      <c r="C386" s="96"/>
      <c r="D386" s="190"/>
      <c r="E386" s="110"/>
      <c r="F386" s="111"/>
      <c r="G386" s="112"/>
      <c r="H386" s="113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108"/>
      <c r="AI386" s="108"/>
      <c r="AJ386" s="89"/>
      <c r="AK386" s="89"/>
      <c r="AL386" s="99"/>
      <c r="AM386" s="99"/>
      <c r="AN386" s="89"/>
      <c r="AO386" s="89"/>
      <c r="AP386" s="89"/>
      <c r="AQ386" s="99"/>
      <c r="AR386" s="89"/>
      <c r="AS386" s="89"/>
      <c r="AT386" s="89"/>
      <c r="AU386" s="89"/>
      <c r="AV386" s="89"/>
      <c r="AW386" s="89"/>
      <c r="AX386" s="89"/>
    </row>
    <row r="387" spans="1:50" ht="12.75" customHeight="1">
      <c r="A387" s="89"/>
      <c r="B387" s="89"/>
      <c r="C387" s="96"/>
      <c r="D387" s="190"/>
      <c r="E387" s="110"/>
      <c r="F387" s="111"/>
      <c r="G387" s="112"/>
      <c r="H387" s="113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108"/>
      <c r="AI387" s="108"/>
      <c r="AJ387" s="89"/>
      <c r="AK387" s="89"/>
      <c r="AL387" s="99"/>
      <c r="AM387" s="99"/>
      <c r="AN387" s="89"/>
      <c r="AO387" s="89"/>
      <c r="AP387" s="89"/>
      <c r="AQ387" s="99"/>
      <c r="AR387" s="89"/>
      <c r="AS387" s="89"/>
      <c r="AT387" s="89"/>
      <c r="AU387" s="89"/>
      <c r="AV387" s="89"/>
      <c r="AW387" s="89"/>
      <c r="AX387" s="89"/>
    </row>
    <row r="388" spans="1:50" ht="12.75" customHeight="1">
      <c r="A388" s="89"/>
      <c r="B388" s="89"/>
      <c r="C388" s="96"/>
      <c r="D388" s="190"/>
      <c r="E388" s="110"/>
      <c r="F388" s="111"/>
      <c r="G388" s="112"/>
      <c r="H388" s="113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108"/>
      <c r="AI388" s="108"/>
      <c r="AJ388" s="89"/>
      <c r="AK388" s="89"/>
      <c r="AL388" s="99"/>
      <c r="AM388" s="99"/>
      <c r="AN388" s="89"/>
      <c r="AO388" s="89"/>
      <c r="AP388" s="89"/>
      <c r="AQ388" s="99"/>
      <c r="AR388" s="89"/>
      <c r="AS388" s="89"/>
      <c r="AT388" s="89"/>
      <c r="AU388" s="89"/>
      <c r="AV388" s="89"/>
      <c r="AW388" s="89"/>
      <c r="AX388" s="89"/>
    </row>
    <row r="389" spans="1:50" ht="12.75" customHeight="1">
      <c r="A389" s="89"/>
      <c r="B389" s="89"/>
      <c r="C389" s="96"/>
      <c r="D389" s="190"/>
      <c r="E389" s="110"/>
      <c r="F389" s="111"/>
      <c r="G389" s="112"/>
      <c r="H389" s="113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108"/>
      <c r="AI389" s="108"/>
      <c r="AJ389" s="89"/>
      <c r="AK389" s="89"/>
      <c r="AL389" s="99"/>
      <c r="AM389" s="99"/>
      <c r="AN389" s="89"/>
      <c r="AO389" s="89"/>
      <c r="AP389" s="89"/>
      <c r="AQ389" s="99"/>
      <c r="AR389" s="89"/>
      <c r="AS389" s="89"/>
      <c r="AT389" s="89"/>
      <c r="AU389" s="89"/>
      <c r="AV389" s="89"/>
      <c r="AW389" s="89"/>
      <c r="AX389" s="89"/>
    </row>
    <row r="390" spans="1:50" ht="12.75" customHeight="1">
      <c r="A390" s="89"/>
      <c r="B390" s="89"/>
      <c r="C390" s="96"/>
      <c r="D390" s="190"/>
      <c r="E390" s="110"/>
      <c r="F390" s="111"/>
      <c r="G390" s="112"/>
      <c r="H390" s="113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108"/>
      <c r="AI390" s="108"/>
      <c r="AJ390" s="89"/>
      <c r="AK390" s="89"/>
      <c r="AL390" s="99"/>
      <c r="AM390" s="99"/>
      <c r="AN390" s="89"/>
      <c r="AO390" s="89"/>
      <c r="AP390" s="89"/>
      <c r="AQ390" s="99"/>
      <c r="AR390" s="89"/>
      <c r="AS390" s="89"/>
      <c r="AT390" s="89"/>
      <c r="AU390" s="89"/>
      <c r="AV390" s="89"/>
      <c r="AW390" s="89"/>
      <c r="AX390" s="89"/>
    </row>
    <row r="391" spans="1:50" ht="12.75" customHeight="1">
      <c r="A391" s="89"/>
      <c r="B391" s="89"/>
      <c r="C391" s="96"/>
      <c r="D391" s="190"/>
      <c r="E391" s="110"/>
      <c r="F391" s="111"/>
      <c r="G391" s="112"/>
      <c r="H391" s="113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108"/>
      <c r="AI391" s="108"/>
      <c r="AJ391" s="89"/>
      <c r="AK391" s="89"/>
      <c r="AL391" s="99"/>
      <c r="AM391" s="99"/>
      <c r="AN391" s="89"/>
      <c r="AO391" s="89"/>
      <c r="AP391" s="89"/>
      <c r="AQ391" s="99"/>
      <c r="AR391" s="89"/>
      <c r="AS391" s="89"/>
      <c r="AT391" s="89"/>
      <c r="AU391" s="89"/>
      <c r="AV391" s="89"/>
      <c r="AW391" s="89"/>
      <c r="AX391" s="89"/>
    </row>
    <row r="392" spans="1:50" ht="12.75" customHeight="1">
      <c r="A392" s="89"/>
      <c r="B392" s="89"/>
      <c r="C392" s="96"/>
      <c r="D392" s="190"/>
      <c r="E392" s="110"/>
      <c r="F392" s="111"/>
      <c r="G392" s="112"/>
      <c r="H392" s="113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108"/>
      <c r="AI392" s="108"/>
      <c r="AJ392" s="89"/>
      <c r="AK392" s="89"/>
      <c r="AL392" s="99"/>
      <c r="AM392" s="99"/>
      <c r="AN392" s="89"/>
      <c r="AO392" s="89"/>
      <c r="AP392" s="89"/>
      <c r="AQ392" s="99"/>
      <c r="AR392" s="89"/>
      <c r="AS392" s="89"/>
      <c r="AT392" s="89"/>
      <c r="AU392" s="89"/>
      <c r="AV392" s="89"/>
      <c r="AW392" s="89"/>
      <c r="AX392" s="89"/>
    </row>
    <row r="393" spans="1:50" ht="12.75" customHeight="1">
      <c r="A393" s="89"/>
      <c r="B393" s="89"/>
      <c r="C393" s="96"/>
      <c r="D393" s="190"/>
      <c r="E393" s="110"/>
      <c r="F393" s="111"/>
      <c r="G393" s="112"/>
      <c r="H393" s="113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108"/>
      <c r="AI393" s="108"/>
      <c r="AJ393" s="89"/>
      <c r="AK393" s="89"/>
      <c r="AL393" s="99"/>
      <c r="AM393" s="99"/>
      <c r="AN393" s="89"/>
      <c r="AO393" s="89"/>
      <c r="AP393" s="89"/>
      <c r="AQ393" s="99"/>
      <c r="AR393" s="89"/>
      <c r="AS393" s="89"/>
      <c r="AT393" s="89"/>
      <c r="AU393" s="89"/>
      <c r="AV393" s="89"/>
      <c r="AW393" s="89"/>
      <c r="AX393" s="89"/>
    </row>
    <row r="394" spans="1:50" ht="12.75" customHeight="1">
      <c r="A394" s="89"/>
      <c r="B394" s="89"/>
      <c r="C394" s="96"/>
      <c r="D394" s="190"/>
      <c r="E394" s="110"/>
      <c r="F394" s="111"/>
      <c r="G394" s="112"/>
      <c r="H394" s="113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108"/>
      <c r="AI394" s="108"/>
      <c r="AJ394" s="89"/>
      <c r="AK394" s="89"/>
      <c r="AL394" s="99"/>
      <c r="AM394" s="99"/>
      <c r="AN394" s="89"/>
      <c r="AO394" s="89"/>
      <c r="AP394" s="89"/>
      <c r="AQ394" s="99"/>
      <c r="AR394" s="89"/>
      <c r="AS394" s="89"/>
      <c r="AT394" s="89"/>
      <c r="AU394" s="89"/>
      <c r="AV394" s="89"/>
      <c r="AW394" s="89"/>
      <c r="AX394" s="89"/>
    </row>
    <row r="395" spans="1:50" ht="12.75" customHeight="1">
      <c r="A395" s="89"/>
      <c r="B395" s="89"/>
      <c r="C395" s="96"/>
      <c r="D395" s="190"/>
      <c r="E395" s="110"/>
      <c r="F395" s="111"/>
      <c r="G395" s="112"/>
      <c r="H395" s="113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108"/>
      <c r="AI395" s="108"/>
      <c r="AJ395" s="89"/>
      <c r="AK395" s="89"/>
      <c r="AL395" s="99"/>
      <c r="AM395" s="99"/>
      <c r="AN395" s="89"/>
      <c r="AO395" s="89"/>
      <c r="AP395" s="89"/>
      <c r="AQ395" s="99"/>
      <c r="AR395" s="89"/>
      <c r="AS395" s="89"/>
      <c r="AT395" s="89"/>
      <c r="AU395" s="89"/>
      <c r="AV395" s="89"/>
      <c r="AW395" s="89"/>
      <c r="AX395" s="89"/>
    </row>
    <row r="396" spans="1:50" ht="12.75" customHeight="1">
      <c r="A396" s="89"/>
      <c r="B396" s="89"/>
      <c r="C396" s="96"/>
      <c r="D396" s="190"/>
      <c r="E396" s="110"/>
      <c r="F396" s="111"/>
      <c r="G396" s="112"/>
      <c r="H396" s="113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108"/>
      <c r="AI396" s="108"/>
      <c r="AJ396" s="89"/>
      <c r="AK396" s="89"/>
      <c r="AL396" s="99"/>
      <c r="AM396" s="99"/>
      <c r="AN396" s="89"/>
      <c r="AO396" s="89"/>
      <c r="AP396" s="89"/>
      <c r="AQ396" s="99"/>
      <c r="AR396" s="89"/>
      <c r="AS396" s="89"/>
      <c r="AT396" s="89"/>
      <c r="AU396" s="89"/>
      <c r="AV396" s="89"/>
      <c r="AW396" s="89"/>
      <c r="AX396" s="89"/>
    </row>
    <row r="397" spans="1:50" ht="12.75" customHeight="1">
      <c r="A397" s="89"/>
      <c r="B397" s="89"/>
      <c r="C397" s="96"/>
      <c r="D397" s="190"/>
      <c r="E397" s="110"/>
      <c r="F397" s="111"/>
      <c r="G397" s="112"/>
      <c r="H397" s="113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108"/>
      <c r="AI397" s="108"/>
      <c r="AJ397" s="89"/>
      <c r="AK397" s="89"/>
      <c r="AL397" s="99"/>
      <c r="AM397" s="99"/>
      <c r="AN397" s="89"/>
      <c r="AO397" s="89"/>
      <c r="AP397" s="89"/>
      <c r="AQ397" s="99"/>
      <c r="AR397" s="89"/>
      <c r="AS397" s="89"/>
      <c r="AT397" s="89"/>
      <c r="AU397" s="89"/>
      <c r="AV397" s="89"/>
      <c r="AW397" s="89"/>
      <c r="AX397" s="89"/>
    </row>
    <row r="398" spans="1:50" ht="12.75" customHeight="1">
      <c r="A398" s="89"/>
      <c r="B398" s="89"/>
      <c r="C398" s="96"/>
      <c r="D398" s="190"/>
      <c r="E398" s="110"/>
      <c r="F398" s="111"/>
      <c r="G398" s="112"/>
      <c r="H398" s="113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108"/>
      <c r="AI398" s="108"/>
      <c r="AJ398" s="89"/>
      <c r="AK398" s="89"/>
      <c r="AL398" s="99"/>
      <c r="AM398" s="99"/>
      <c r="AN398" s="89"/>
      <c r="AO398" s="89"/>
      <c r="AP398" s="89"/>
      <c r="AQ398" s="99"/>
      <c r="AR398" s="89"/>
      <c r="AS398" s="89"/>
      <c r="AT398" s="89"/>
      <c r="AU398" s="89"/>
      <c r="AV398" s="89"/>
      <c r="AW398" s="89"/>
      <c r="AX398" s="89"/>
    </row>
    <row r="399" spans="1:50" ht="12.75" customHeight="1">
      <c r="A399" s="89"/>
      <c r="B399" s="89"/>
      <c r="C399" s="96"/>
      <c r="D399" s="190"/>
      <c r="E399" s="110"/>
      <c r="F399" s="111"/>
      <c r="G399" s="112"/>
      <c r="H399" s="113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108"/>
      <c r="AI399" s="108"/>
      <c r="AJ399" s="89"/>
      <c r="AK399" s="89"/>
      <c r="AL399" s="99"/>
      <c r="AM399" s="99"/>
      <c r="AN399" s="89"/>
      <c r="AO399" s="89"/>
      <c r="AP399" s="89"/>
      <c r="AQ399" s="99"/>
      <c r="AR399" s="89"/>
      <c r="AS399" s="89"/>
      <c r="AT399" s="89"/>
      <c r="AU399" s="89"/>
      <c r="AV399" s="89"/>
      <c r="AW399" s="89"/>
      <c r="AX399" s="89"/>
    </row>
    <row r="400" spans="1:50" ht="12.75" customHeight="1">
      <c r="A400" s="89"/>
      <c r="B400" s="89"/>
      <c r="C400" s="96"/>
      <c r="D400" s="190"/>
      <c r="E400" s="110"/>
      <c r="F400" s="111"/>
      <c r="G400" s="112"/>
      <c r="H400" s="113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108"/>
      <c r="AI400" s="108"/>
      <c r="AJ400" s="89"/>
      <c r="AK400" s="89"/>
      <c r="AL400" s="99"/>
      <c r="AM400" s="99"/>
      <c r="AN400" s="89"/>
      <c r="AO400" s="89"/>
      <c r="AP400" s="89"/>
      <c r="AQ400" s="99"/>
      <c r="AR400" s="89"/>
      <c r="AS400" s="89"/>
      <c r="AT400" s="89"/>
      <c r="AU400" s="89"/>
      <c r="AV400" s="89"/>
      <c r="AW400" s="89"/>
      <c r="AX400" s="89"/>
    </row>
    <row r="401" spans="1:50" ht="12.75" customHeight="1">
      <c r="A401" s="89"/>
      <c r="B401" s="89"/>
      <c r="C401" s="96"/>
      <c r="D401" s="190"/>
      <c r="E401" s="110"/>
      <c r="F401" s="111"/>
      <c r="G401" s="112"/>
      <c r="H401" s="113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108"/>
      <c r="AI401" s="108"/>
      <c r="AJ401" s="89"/>
      <c r="AK401" s="89"/>
      <c r="AL401" s="99"/>
      <c r="AM401" s="99"/>
      <c r="AN401" s="89"/>
      <c r="AO401" s="89"/>
      <c r="AP401" s="89"/>
      <c r="AQ401" s="99"/>
      <c r="AR401" s="89"/>
      <c r="AS401" s="89"/>
      <c r="AT401" s="89"/>
      <c r="AU401" s="89"/>
      <c r="AV401" s="89"/>
      <c r="AW401" s="89"/>
      <c r="AX401" s="89"/>
    </row>
    <row r="402" spans="1:50" ht="12.75" customHeight="1">
      <c r="A402" s="89"/>
      <c r="B402" s="89"/>
      <c r="C402" s="96"/>
      <c r="D402" s="190"/>
      <c r="E402" s="110"/>
      <c r="F402" s="111"/>
      <c r="G402" s="112"/>
      <c r="H402" s="113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108"/>
      <c r="AI402" s="108"/>
      <c r="AJ402" s="89"/>
      <c r="AK402" s="89"/>
      <c r="AL402" s="99"/>
      <c r="AM402" s="99"/>
      <c r="AN402" s="89"/>
      <c r="AO402" s="89"/>
      <c r="AP402" s="89"/>
      <c r="AQ402" s="99"/>
      <c r="AR402" s="89"/>
      <c r="AS402" s="89"/>
      <c r="AT402" s="89"/>
      <c r="AU402" s="89"/>
      <c r="AV402" s="89"/>
      <c r="AW402" s="89"/>
      <c r="AX402" s="89"/>
    </row>
    <row r="403" spans="1:50" ht="12.75" customHeight="1">
      <c r="A403" s="89"/>
      <c r="B403" s="89"/>
      <c r="C403" s="96"/>
      <c r="D403" s="190"/>
      <c r="E403" s="110"/>
      <c r="F403" s="111"/>
      <c r="G403" s="112"/>
      <c r="H403" s="113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108"/>
      <c r="AI403" s="108"/>
      <c r="AJ403" s="89"/>
      <c r="AK403" s="89"/>
      <c r="AL403" s="99"/>
      <c r="AM403" s="99"/>
      <c r="AN403" s="89"/>
      <c r="AO403" s="89"/>
      <c r="AP403" s="89"/>
      <c r="AQ403" s="99"/>
      <c r="AR403" s="89"/>
      <c r="AS403" s="89"/>
      <c r="AT403" s="89"/>
      <c r="AU403" s="89"/>
      <c r="AV403" s="89"/>
      <c r="AW403" s="89"/>
      <c r="AX403" s="89"/>
    </row>
    <row r="404" spans="1:50" ht="12.75" customHeight="1">
      <c r="A404" s="89"/>
      <c r="B404" s="89"/>
      <c r="C404" s="96"/>
      <c r="D404" s="190"/>
      <c r="E404" s="110"/>
      <c r="F404" s="111"/>
      <c r="G404" s="112"/>
      <c r="H404" s="113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108"/>
      <c r="AI404" s="108"/>
      <c r="AJ404" s="89"/>
      <c r="AK404" s="89"/>
      <c r="AL404" s="99"/>
      <c r="AM404" s="99"/>
      <c r="AN404" s="89"/>
      <c r="AO404" s="89"/>
      <c r="AP404" s="89"/>
      <c r="AQ404" s="99"/>
      <c r="AR404" s="89"/>
      <c r="AS404" s="89"/>
      <c r="AT404" s="89"/>
      <c r="AU404" s="89"/>
      <c r="AV404" s="89"/>
      <c r="AW404" s="89"/>
      <c r="AX404" s="89"/>
    </row>
    <row r="405" spans="1:50" ht="12.75" customHeight="1">
      <c r="A405" s="89"/>
      <c r="B405" s="89"/>
      <c r="C405" s="96"/>
      <c r="D405" s="190"/>
      <c r="E405" s="110"/>
      <c r="F405" s="111"/>
      <c r="G405" s="112"/>
      <c r="H405" s="113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108"/>
      <c r="AI405" s="108"/>
      <c r="AJ405" s="89"/>
      <c r="AK405" s="89"/>
      <c r="AL405" s="99"/>
      <c r="AM405" s="99"/>
      <c r="AN405" s="89"/>
      <c r="AO405" s="89"/>
      <c r="AP405" s="89"/>
      <c r="AQ405" s="99"/>
      <c r="AR405" s="89"/>
      <c r="AS405" s="89"/>
      <c r="AT405" s="89"/>
      <c r="AU405" s="89"/>
      <c r="AV405" s="89"/>
      <c r="AW405" s="89"/>
      <c r="AX405" s="89"/>
    </row>
    <row r="406" spans="1:50" ht="12.75" customHeight="1">
      <c r="A406" s="89"/>
      <c r="B406" s="89"/>
      <c r="C406" s="96"/>
      <c r="D406" s="190"/>
      <c r="E406" s="110"/>
      <c r="F406" s="111"/>
      <c r="G406" s="112"/>
      <c r="H406" s="113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108"/>
      <c r="AI406" s="108"/>
      <c r="AJ406" s="89"/>
      <c r="AK406" s="89"/>
      <c r="AL406" s="99"/>
      <c r="AM406" s="99"/>
      <c r="AN406" s="89"/>
      <c r="AO406" s="89"/>
      <c r="AP406" s="89"/>
      <c r="AQ406" s="99"/>
      <c r="AR406" s="89"/>
      <c r="AS406" s="89"/>
      <c r="AT406" s="89"/>
      <c r="AU406" s="89"/>
      <c r="AV406" s="89"/>
      <c r="AW406" s="89"/>
      <c r="AX406" s="89"/>
    </row>
    <row r="407" spans="1:50" ht="12.75" customHeight="1">
      <c r="A407" s="89"/>
      <c r="B407" s="89"/>
      <c r="C407" s="96"/>
      <c r="D407" s="190"/>
      <c r="E407" s="110"/>
      <c r="F407" s="111"/>
      <c r="G407" s="112"/>
      <c r="H407" s="113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108"/>
      <c r="AI407" s="108"/>
      <c r="AJ407" s="89"/>
      <c r="AK407" s="89"/>
      <c r="AL407" s="99"/>
      <c r="AM407" s="99"/>
      <c r="AN407" s="89"/>
      <c r="AO407" s="89"/>
      <c r="AP407" s="89"/>
      <c r="AQ407" s="99"/>
      <c r="AR407" s="89"/>
      <c r="AS407" s="89"/>
      <c r="AT407" s="89"/>
      <c r="AU407" s="89"/>
      <c r="AV407" s="89"/>
      <c r="AW407" s="89"/>
      <c r="AX407" s="89"/>
    </row>
    <row r="408" spans="1:50" ht="12.75" customHeight="1">
      <c r="A408" s="89"/>
      <c r="B408" s="89"/>
      <c r="C408" s="96"/>
      <c r="D408" s="190"/>
      <c r="E408" s="110"/>
      <c r="F408" s="111"/>
      <c r="G408" s="112"/>
      <c r="H408" s="113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108"/>
      <c r="AI408" s="108"/>
      <c r="AJ408" s="89"/>
      <c r="AK408" s="89"/>
      <c r="AL408" s="99"/>
      <c r="AM408" s="99"/>
      <c r="AN408" s="89"/>
      <c r="AO408" s="89"/>
      <c r="AP408" s="89"/>
      <c r="AQ408" s="99"/>
      <c r="AR408" s="89"/>
      <c r="AS408" s="89"/>
      <c r="AT408" s="89"/>
      <c r="AU408" s="89"/>
      <c r="AV408" s="89"/>
      <c r="AW408" s="89"/>
      <c r="AX408" s="89"/>
    </row>
    <row r="409" spans="1:50" ht="12.75" customHeight="1">
      <c r="A409" s="89"/>
      <c r="B409" s="89"/>
      <c r="C409" s="96"/>
      <c r="D409" s="190"/>
      <c r="E409" s="110"/>
      <c r="F409" s="111"/>
      <c r="G409" s="112"/>
      <c r="H409" s="113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108"/>
      <c r="AI409" s="108"/>
      <c r="AJ409" s="89"/>
      <c r="AK409" s="89"/>
      <c r="AL409" s="99"/>
      <c r="AM409" s="99"/>
      <c r="AN409" s="89"/>
      <c r="AO409" s="89"/>
      <c r="AP409" s="89"/>
      <c r="AQ409" s="99"/>
      <c r="AR409" s="89"/>
      <c r="AS409" s="89"/>
      <c r="AT409" s="89"/>
      <c r="AU409" s="89"/>
      <c r="AV409" s="89"/>
      <c r="AW409" s="89"/>
      <c r="AX409" s="89"/>
    </row>
    <row r="410" spans="1:50" ht="12.75" customHeight="1">
      <c r="A410" s="89"/>
      <c r="B410" s="89"/>
      <c r="C410" s="96"/>
      <c r="D410" s="190"/>
      <c r="E410" s="110"/>
      <c r="F410" s="111"/>
      <c r="G410" s="112"/>
      <c r="H410" s="113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108"/>
      <c r="AI410" s="108"/>
      <c r="AJ410" s="89"/>
      <c r="AK410" s="89"/>
      <c r="AL410" s="99"/>
      <c r="AM410" s="99"/>
      <c r="AN410" s="89"/>
      <c r="AO410" s="89"/>
      <c r="AP410" s="89"/>
      <c r="AQ410" s="99"/>
      <c r="AR410" s="89"/>
      <c r="AS410" s="89"/>
      <c r="AT410" s="89"/>
      <c r="AU410" s="89"/>
      <c r="AV410" s="89"/>
      <c r="AW410" s="89"/>
      <c r="AX410" s="89"/>
    </row>
    <row r="411" spans="1:50" ht="12.75" customHeight="1">
      <c r="A411" s="89"/>
      <c r="B411" s="89"/>
      <c r="C411" s="96"/>
      <c r="D411" s="190"/>
      <c r="E411" s="110"/>
      <c r="F411" s="111"/>
      <c r="G411" s="112"/>
      <c r="H411" s="113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108"/>
      <c r="AI411" s="108"/>
      <c r="AJ411" s="89"/>
      <c r="AK411" s="89"/>
      <c r="AL411" s="99"/>
      <c r="AM411" s="99"/>
      <c r="AN411" s="89"/>
      <c r="AO411" s="89"/>
      <c r="AP411" s="89"/>
      <c r="AQ411" s="99"/>
      <c r="AR411" s="89"/>
      <c r="AS411" s="89"/>
      <c r="AT411" s="89"/>
      <c r="AU411" s="89"/>
      <c r="AV411" s="89"/>
      <c r="AW411" s="89"/>
      <c r="AX411" s="89"/>
    </row>
    <row r="412" spans="1:50" ht="12.75" customHeight="1">
      <c r="A412" s="89"/>
      <c r="B412" s="89"/>
      <c r="C412" s="96"/>
      <c r="D412" s="190"/>
      <c r="E412" s="110"/>
      <c r="F412" s="111"/>
      <c r="G412" s="112"/>
      <c r="H412" s="113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108"/>
      <c r="AI412" s="108"/>
      <c r="AJ412" s="89"/>
      <c r="AK412" s="89"/>
      <c r="AL412" s="99"/>
      <c r="AM412" s="99"/>
      <c r="AN412" s="89"/>
      <c r="AO412" s="89"/>
      <c r="AP412" s="89"/>
      <c r="AQ412" s="99"/>
      <c r="AR412" s="89"/>
      <c r="AS412" s="89"/>
      <c r="AT412" s="89"/>
      <c r="AU412" s="89"/>
      <c r="AV412" s="89"/>
      <c r="AW412" s="89"/>
      <c r="AX412" s="89"/>
    </row>
    <row r="413" spans="1:50" ht="12.75" customHeight="1">
      <c r="A413" s="89"/>
      <c r="B413" s="89"/>
      <c r="C413" s="96"/>
      <c r="D413" s="190"/>
      <c r="E413" s="110"/>
      <c r="F413" s="111"/>
      <c r="G413" s="112"/>
      <c r="H413" s="113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108"/>
      <c r="AI413" s="108"/>
      <c r="AJ413" s="89"/>
      <c r="AK413" s="89"/>
      <c r="AL413" s="99"/>
      <c r="AM413" s="99"/>
      <c r="AN413" s="89"/>
      <c r="AO413" s="89"/>
      <c r="AP413" s="89"/>
      <c r="AQ413" s="99"/>
      <c r="AR413" s="89"/>
      <c r="AS413" s="89"/>
      <c r="AT413" s="89"/>
      <c r="AU413" s="89"/>
      <c r="AV413" s="89"/>
      <c r="AW413" s="89"/>
      <c r="AX413" s="89"/>
    </row>
    <row r="414" spans="1:50" ht="12.75" customHeight="1">
      <c r="A414" s="89"/>
      <c r="B414" s="89"/>
      <c r="C414" s="96"/>
      <c r="D414" s="190"/>
      <c r="E414" s="110"/>
      <c r="F414" s="111"/>
      <c r="G414" s="112"/>
      <c r="H414" s="113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108"/>
      <c r="AI414" s="108"/>
      <c r="AJ414" s="89"/>
      <c r="AK414" s="89"/>
      <c r="AL414" s="99"/>
      <c r="AM414" s="99"/>
      <c r="AN414" s="89"/>
      <c r="AO414" s="89"/>
      <c r="AP414" s="89"/>
      <c r="AQ414" s="99"/>
      <c r="AR414" s="89"/>
      <c r="AS414" s="89"/>
      <c r="AT414" s="89"/>
      <c r="AU414" s="89"/>
      <c r="AV414" s="89"/>
      <c r="AW414" s="89"/>
      <c r="AX414" s="89"/>
    </row>
    <row r="415" spans="1:50" ht="12.75" customHeight="1">
      <c r="A415" s="89"/>
      <c r="B415" s="89"/>
      <c r="C415" s="96"/>
      <c r="D415" s="190"/>
      <c r="E415" s="110"/>
      <c r="F415" s="111"/>
      <c r="G415" s="112"/>
      <c r="H415" s="113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108"/>
      <c r="AI415" s="108"/>
      <c r="AJ415" s="89"/>
      <c r="AK415" s="89"/>
      <c r="AL415" s="99"/>
      <c r="AM415" s="99"/>
      <c r="AN415" s="89"/>
      <c r="AO415" s="89"/>
      <c r="AP415" s="89"/>
      <c r="AQ415" s="99"/>
      <c r="AR415" s="89"/>
      <c r="AS415" s="89"/>
      <c r="AT415" s="89"/>
      <c r="AU415" s="89"/>
      <c r="AV415" s="89"/>
      <c r="AW415" s="89"/>
      <c r="AX415" s="89"/>
    </row>
    <row r="416" spans="1:50" ht="12.75" customHeight="1">
      <c r="A416" s="89"/>
      <c r="B416" s="89"/>
      <c r="C416" s="96"/>
      <c r="D416" s="190"/>
      <c r="E416" s="110"/>
      <c r="F416" s="111"/>
      <c r="G416" s="112"/>
      <c r="H416" s="113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108"/>
      <c r="AI416" s="108"/>
      <c r="AJ416" s="89"/>
      <c r="AK416" s="89"/>
      <c r="AL416" s="99"/>
      <c r="AM416" s="99"/>
      <c r="AN416" s="89"/>
      <c r="AO416" s="89"/>
      <c r="AP416" s="89"/>
      <c r="AQ416" s="99"/>
      <c r="AR416" s="89"/>
      <c r="AS416" s="89"/>
      <c r="AT416" s="89"/>
      <c r="AU416" s="89"/>
      <c r="AV416" s="89"/>
      <c r="AW416" s="89"/>
      <c r="AX416" s="89"/>
    </row>
    <row r="417" spans="1:50" ht="12.75" customHeight="1">
      <c r="A417" s="89"/>
      <c r="B417" s="89"/>
      <c r="C417" s="96"/>
      <c r="D417" s="190"/>
      <c r="E417" s="110"/>
      <c r="F417" s="111"/>
      <c r="G417" s="112"/>
      <c r="H417" s="113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108"/>
      <c r="AI417" s="108"/>
      <c r="AJ417" s="89"/>
      <c r="AK417" s="89"/>
      <c r="AL417" s="99"/>
      <c r="AM417" s="99"/>
      <c r="AN417" s="89"/>
      <c r="AO417" s="89"/>
      <c r="AP417" s="89"/>
      <c r="AQ417" s="99"/>
      <c r="AR417" s="89"/>
      <c r="AS417" s="89"/>
      <c r="AT417" s="89"/>
      <c r="AU417" s="89"/>
      <c r="AV417" s="89"/>
      <c r="AW417" s="89"/>
      <c r="AX417" s="89"/>
    </row>
    <row r="418" spans="1:50" ht="12.75" customHeight="1">
      <c r="A418" s="89"/>
      <c r="B418" s="89"/>
      <c r="C418" s="96"/>
      <c r="D418" s="190"/>
      <c r="E418" s="110"/>
      <c r="F418" s="111"/>
      <c r="G418" s="112"/>
      <c r="H418" s="113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108"/>
      <c r="AI418" s="108"/>
      <c r="AJ418" s="89"/>
      <c r="AK418" s="89"/>
      <c r="AL418" s="99"/>
      <c r="AM418" s="99"/>
      <c r="AN418" s="89"/>
      <c r="AO418" s="89"/>
      <c r="AP418" s="89"/>
      <c r="AQ418" s="99"/>
      <c r="AR418" s="89"/>
      <c r="AS418" s="89"/>
      <c r="AT418" s="89"/>
      <c r="AU418" s="89"/>
      <c r="AV418" s="89"/>
      <c r="AW418" s="89"/>
      <c r="AX418" s="89"/>
    </row>
    <row r="419" spans="1:50" ht="12.75" customHeight="1">
      <c r="A419" s="89"/>
      <c r="B419" s="89"/>
      <c r="C419" s="96"/>
      <c r="D419" s="190"/>
      <c r="E419" s="110"/>
      <c r="F419" s="111"/>
      <c r="G419" s="112"/>
      <c r="H419" s="113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108"/>
      <c r="AI419" s="108"/>
      <c r="AJ419" s="89"/>
      <c r="AK419" s="89"/>
      <c r="AL419" s="99"/>
      <c r="AM419" s="99"/>
      <c r="AN419" s="89"/>
      <c r="AO419" s="89"/>
      <c r="AP419" s="89"/>
      <c r="AQ419" s="99"/>
      <c r="AR419" s="89"/>
      <c r="AS419" s="89"/>
      <c r="AT419" s="89"/>
      <c r="AU419" s="89"/>
      <c r="AV419" s="89"/>
      <c r="AW419" s="89"/>
      <c r="AX419" s="89"/>
    </row>
    <row r="420" spans="1:50" ht="12.75" customHeight="1">
      <c r="A420" s="89"/>
      <c r="B420" s="89"/>
      <c r="C420" s="96"/>
      <c r="D420" s="190"/>
      <c r="E420" s="110"/>
      <c r="F420" s="111"/>
      <c r="G420" s="112"/>
      <c r="H420" s="113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108"/>
      <c r="AI420" s="108"/>
      <c r="AJ420" s="89"/>
      <c r="AK420" s="89"/>
      <c r="AL420" s="99"/>
      <c r="AM420" s="99"/>
      <c r="AN420" s="89"/>
      <c r="AO420" s="89"/>
      <c r="AP420" s="89"/>
      <c r="AQ420" s="99"/>
      <c r="AR420" s="89"/>
      <c r="AS420" s="89"/>
      <c r="AT420" s="89"/>
      <c r="AU420" s="89"/>
      <c r="AV420" s="89"/>
      <c r="AW420" s="89"/>
      <c r="AX420" s="89"/>
    </row>
    <row r="421" spans="1:50" ht="12.75" customHeight="1">
      <c r="A421" s="89"/>
      <c r="B421" s="89"/>
      <c r="C421" s="96"/>
      <c r="D421" s="190"/>
      <c r="E421" s="110"/>
      <c r="F421" s="111"/>
      <c r="G421" s="112"/>
      <c r="H421" s="113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108"/>
      <c r="AI421" s="108"/>
      <c r="AJ421" s="89"/>
      <c r="AK421" s="89"/>
      <c r="AL421" s="99"/>
      <c r="AM421" s="99"/>
      <c r="AN421" s="89"/>
      <c r="AO421" s="89"/>
      <c r="AP421" s="89"/>
      <c r="AQ421" s="99"/>
      <c r="AR421" s="89"/>
      <c r="AS421" s="89"/>
      <c r="AT421" s="89"/>
      <c r="AU421" s="89"/>
      <c r="AV421" s="89"/>
      <c r="AW421" s="89"/>
      <c r="AX421" s="89"/>
    </row>
    <row r="422" spans="1:50" ht="12.75" customHeight="1">
      <c r="A422" s="89"/>
      <c r="B422" s="89"/>
      <c r="C422" s="96"/>
      <c r="D422" s="190"/>
      <c r="E422" s="110"/>
      <c r="F422" s="111"/>
      <c r="G422" s="112"/>
      <c r="H422" s="113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108"/>
      <c r="AI422" s="108"/>
      <c r="AJ422" s="89"/>
      <c r="AK422" s="89"/>
      <c r="AL422" s="99"/>
      <c r="AM422" s="99"/>
      <c r="AN422" s="89"/>
      <c r="AO422" s="89"/>
      <c r="AP422" s="89"/>
      <c r="AQ422" s="99"/>
      <c r="AR422" s="89"/>
      <c r="AS422" s="89"/>
      <c r="AT422" s="89"/>
      <c r="AU422" s="89"/>
      <c r="AV422" s="89"/>
      <c r="AW422" s="89"/>
      <c r="AX422" s="89"/>
    </row>
    <row r="423" spans="1:50" ht="12.75" customHeight="1">
      <c r="A423" s="89"/>
      <c r="B423" s="89"/>
      <c r="C423" s="96"/>
      <c r="D423" s="190"/>
      <c r="E423" s="110"/>
      <c r="F423" s="111"/>
      <c r="G423" s="112"/>
      <c r="H423" s="113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108"/>
      <c r="AI423" s="108"/>
      <c r="AJ423" s="89"/>
      <c r="AK423" s="89"/>
      <c r="AL423" s="99"/>
      <c r="AM423" s="99"/>
      <c r="AN423" s="89"/>
      <c r="AO423" s="89"/>
      <c r="AP423" s="89"/>
      <c r="AQ423" s="99"/>
      <c r="AR423" s="89"/>
      <c r="AS423" s="89"/>
      <c r="AT423" s="89"/>
      <c r="AU423" s="89"/>
      <c r="AV423" s="89"/>
      <c r="AW423" s="89"/>
      <c r="AX423" s="89"/>
    </row>
    <row r="424" spans="1:50" ht="12.75" customHeight="1">
      <c r="A424" s="89"/>
      <c r="B424" s="89"/>
      <c r="C424" s="96"/>
      <c r="D424" s="190"/>
      <c r="E424" s="110"/>
      <c r="F424" s="111"/>
      <c r="G424" s="112"/>
      <c r="H424" s="113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108"/>
      <c r="AI424" s="108"/>
      <c r="AJ424" s="89"/>
      <c r="AK424" s="89"/>
      <c r="AL424" s="99"/>
      <c r="AM424" s="99"/>
      <c r="AN424" s="89"/>
      <c r="AO424" s="89"/>
      <c r="AP424" s="89"/>
      <c r="AQ424" s="99"/>
      <c r="AR424" s="89"/>
      <c r="AS424" s="89"/>
      <c r="AT424" s="89"/>
      <c r="AU424" s="89"/>
      <c r="AV424" s="89"/>
      <c r="AW424" s="89"/>
      <c r="AX424" s="89"/>
    </row>
    <row r="425" spans="1:50" ht="12.75" customHeight="1">
      <c r="A425" s="89"/>
      <c r="B425" s="89"/>
      <c r="C425" s="96"/>
      <c r="D425" s="190"/>
      <c r="E425" s="110"/>
      <c r="F425" s="111"/>
      <c r="G425" s="112"/>
      <c r="H425" s="113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108"/>
      <c r="AI425" s="108"/>
      <c r="AJ425" s="89"/>
      <c r="AK425" s="89"/>
      <c r="AL425" s="99"/>
      <c r="AM425" s="99"/>
      <c r="AN425" s="89"/>
      <c r="AO425" s="89"/>
      <c r="AP425" s="89"/>
      <c r="AQ425" s="99"/>
      <c r="AR425" s="89"/>
      <c r="AS425" s="89"/>
      <c r="AT425" s="89"/>
      <c r="AU425" s="89"/>
      <c r="AV425" s="89"/>
      <c r="AW425" s="89"/>
      <c r="AX425" s="89"/>
    </row>
    <row r="426" spans="1:50" ht="12.75" customHeight="1">
      <c r="A426" s="89"/>
      <c r="B426" s="89"/>
      <c r="C426" s="96"/>
      <c r="D426" s="190"/>
      <c r="E426" s="110"/>
      <c r="F426" s="111"/>
      <c r="G426" s="112"/>
      <c r="H426" s="113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108"/>
      <c r="AI426" s="108"/>
      <c r="AJ426" s="89"/>
      <c r="AK426" s="89"/>
      <c r="AL426" s="99"/>
      <c r="AM426" s="99"/>
      <c r="AN426" s="89"/>
      <c r="AO426" s="89"/>
      <c r="AP426" s="89"/>
      <c r="AQ426" s="99"/>
      <c r="AR426" s="89"/>
      <c r="AS426" s="89"/>
      <c r="AT426" s="89"/>
      <c r="AU426" s="89"/>
      <c r="AV426" s="89"/>
      <c r="AW426" s="89"/>
      <c r="AX426" s="89"/>
    </row>
    <row r="427" spans="1:50" ht="12.75" customHeight="1">
      <c r="A427" s="89"/>
      <c r="B427" s="89"/>
      <c r="C427" s="96"/>
      <c r="D427" s="190"/>
      <c r="E427" s="110"/>
      <c r="F427" s="111"/>
      <c r="G427" s="112"/>
      <c r="H427" s="113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108"/>
      <c r="AI427" s="108"/>
      <c r="AJ427" s="89"/>
      <c r="AK427" s="89"/>
      <c r="AL427" s="99"/>
      <c r="AM427" s="99"/>
      <c r="AN427" s="89"/>
      <c r="AO427" s="89"/>
      <c r="AP427" s="89"/>
      <c r="AQ427" s="99"/>
      <c r="AR427" s="89"/>
      <c r="AS427" s="89"/>
      <c r="AT427" s="89"/>
      <c r="AU427" s="89"/>
      <c r="AV427" s="89"/>
      <c r="AW427" s="89"/>
      <c r="AX427" s="89"/>
    </row>
    <row r="428" spans="1:50" ht="12.75" customHeight="1">
      <c r="A428" s="89"/>
      <c r="B428" s="89"/>
      <c r="C428" s="96"/>
      <c r="D428" s="190"/>
      <c r="E428" s="110"/>
      <c r="F428" s="111"/>
      <c r="G428" s="112"/>
      <c r="H428" s="113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108"/>
      <c r="AI428" s="108"/>
      <c r="AJ428" s="89"/>
      <c r="AK428" s="89"/>
      <c r="AL428" s="99"/>
      <c r="AM428" s="99"/>
      <c r="AN428" s="89"/>
      <c r="AO428" s="89"/>
      <c r="AP428" s="89"/>
      <c r="AQ428" s="99"/>
      <c r="AR428" s="89"/>
      <c r="AS428" s="89"/>
      <c r="AT428" s="89"/>
      <c r="AU428" s="89"/>
      <c r="AV428" s="89"/>
      <c r="AW428" s="89"/>
      <c r="AX428" s="89"/>
    </row>
    <row r="429" spans="1:50" ht="12.75" customHeight="1">
      <c r="A429" s="89"/>
      <c r="B429" s="89"/>
      <c r="C429" s="96"/>
      <c r="D429" s="190"/>
      <c r="E429" s="110"/>
      <c r="F429" s="111"/>
      <c r="G429" s="112"/>
      <c r="H429" s="113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108"/>
      <c r="AI429" s="108"/>
      <c r="AJ429" s="89"/>
      <c r="AK429" s="89"/>
      <c r="AL429" s="99"/>
      <c r="AM429" s="99"/>
      <c r="AN429" s="89"/>
      <c r="AO429" s="89"/>
      <c r="AP429" s="89"/>
      <c r="AQ429" s="99"/>
      <c r="AR429" s="89"/>
      <c r="AS429" s="89"/>
      <c r="AT429" s="89"/>
      <c r="AU429" s="89"/>
      <c r="AV429" s="89"/>
      <c r="AW429" s="89"/>
      <c r="AX429" s="89"/>
    </row>
    <row r="430" spans="1:50" ht="12.75" customHeight="1">
      <c r="A430" s="89"/>
      <c r="B430" s="89"/>
      <c r="C430" s="96"/>
      <c r="D430" s="190"/>
      <c r="E430" s="110"/>
      <c r="F430" s="111"/>
      <c r="G430" s="112"/>
      <c r="H430" s="113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108"/>
      <c r="AI430" s="108"/>
      <c r="AJ430" s="89"/>
      <c r="AK430" s="89"/>
      <c r="AL430" s="99"/>
      <c r="AM430" s="99"/>
      <c r="AN430" s="89"/>
      <c r="AO430" s="89"/>
      <c r="AP430" s="89"/>
      <c r="AQ430" s="99"/>
      <c r="AR430" s="89"/>
      <c r="AS430" s="89"/>
      <c r="AT430" s="89"/>
      <c r="AU430" s="89"/>
      <c r="AV430" s="89"/>
      <c r="AW430" s="89"/>
      <c r="AX430" s="89"/>
    </row>
    <row r="431" spans="1:50" ht="12.75" customHeight="1">
      <c r="A431" s="89"/>
      <c r="B431" s="89"/>
      <c r="C431" s="96"/>
      <c r="D431" s="190"/>
      <c r="E431" s="110"/>
      <c r="F431" s="111"/>
      <c r="G431" s="112"/>
      <c r="H431" s="113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108"/>
      <c r="AI431" s="108"/>
      <c r="AJ431" s="89"/>
      <c r="AK431" s="89"/>
      <c r="AL431" s="99"/>
      <c r="AM431" s="99"/>
      <c r="AN431" s="89"/>
      <c r="AO431" s="89"/>
      <c r="AP431" s="89"/>
      <c r="AQ431" s="99"/>
      <c r="AR431" s="89"/>
      <c r="AS431" s="89"/>
      <c r="AT431" s="89"/>
      <c r="AU431" s="89"/>
      <c r="AV431" s="89"/>
      <c r="AW431" s="89"/>
      <c r="AX431" s="89"/>
    </row>
    <row r="432" spans="1:50" ht="12.75" customHeight="1">
      <c r="A432" s="89"/>
      <c r="B432" s="89"/>
      <c r="C432" s="96"/>
      <c r="D432" s="190"/>
      <c r="E432" s="110"/>
      <c r="F432" s="111"/>
      <c r="G432" s="112"/>
      <c r="H432" s="113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108"/>
      <c r="AI432" s="108"/>
      <c r="AJ432" s="89"/>
      <c r="AK432" s="89"/>
      <c r="AL432" s="99"/>
      <c r="AM432" s="99"/>
      <c r="AN432" s="89"/>
      <c r="AO432" s="89"/>
      <c r="AP432" s="89"/>
      <c r="AQ432" s="99"/>
      <c r="AR432" s="89"/>
      <c r="AS432" s="89"/>
      <c r="AT432" s="89"/>
      <c r="AU432" s="89"/>
      <c r="AV432" s="89"/>
      <c r="AW432" s="89"/>
      <c r="AX432" s="89"/>
    </row>
    <row r="433" spans="1:50" ht="12.75" customHeight="1">
      <c r="A433" s="89"/>
      <c r="B433" s="89"/>
      <c r="C433" s="96"/>
      <c r="D433" s="190"/>
      <c r="E433" s="110"/>
      <c r="F433" s="111"/>
      <c r="G433" s="112"/>
      <c r="H433" s="113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108"/>
      <c r="AI433" s="108"/>
      <c r="AJ433" s="89"/>
      <c r="AK433" s="89"/>
      <c r="AL433" s="99"/>
      <c r="AM433" s="99"/>
      <c r="AN433" s="89"/>
      <c r="AO433" s="89"/>
      <c r="AP433" s="89"/>
      <c r="AQ433" s="99"/>
      <c r="AR433" s="89"/>
      <c r="AS433" s="89"/>
      <c r="AT433" s="89"/>
      <c r="AU433" s="89"/>
      <c r="AV433" s="89"/>
      <c r="AW433" s="89"/>
      <c r="AX433" s="89"/>
    </row>
    <row r="434" spans="1:50" ht="12.75" customHeight="1">
      <c r="A434" s="89"/>
      <c r="B434" s="89"/>
      <c r="C434" s="96"/>
      <c r="D434" s="190"/>
      <c r="E434" s="110"/>
      <c r="F434" s="111"/>
      <c r="G434" s="112"/>
      <c r="H434" s="113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108"/>
      <c r="AI434" s="108"/>
      <c r="AJ434" s="89"/>
      <c r="AK434" s="89"/>
      <c r="AL434" s="99"/>
      <c r="AM434" s="99"/>
      <c r="AN434" s="89"/>
      <c r="AO434" s="89"/>
      <c r="AP434" s="89"/>
      <c r="AQ434" s="99"/>
      <c r="AR434" s="89"/>
      <c r="AS434" s="89"/>
      <c r="AT434" s="89"/>
      <c r="AU434" s="89"/>
      <c r="AV434" s="89"/>
      <c r="AW434" s="89"/>
      <c r="AX434" s="89"/>
    </row>
    <row r="435" spans="1:50" ht="12.75" customHeight="1">
      <c r="A435" s="89"/>
      <c r="B435" s="89"/>
      <c r="C435" s="96"/>
      <c r="D435" s="190"/>
      <c r="E435" s="110"/>
      <c r="F435" s="111"/>
      <c r="G435" s="112"/>
      <c r="H435" s="113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108"/>
      <c r="AI435" s="108"/>
      <c r="AJ435" s="89"/>
      <c r="AK435" s="89"/>
      <c r="AL435" s="99"/>
      <c r="AM435" s="99"/>
      <c r="AN435" s="89"/>
      <c r="AO435" s="89"/>
      <c r="AP435" s="89"/>
      <c r="AQ435" s="99"/>
      <c r="AR435" s="89"/>
      <c r="AS435" s="89"/>
      <c r="AT435" s="89"/>
      <c r="AU435" s="89"/>
      <c r="AV435" s="89"/>
      <c r="AW435" s="89"/>
      <c r="AX435" s="89"/>
    </row>
    <row r="436" spans="1:50" ht="12.75" customHeight="1">
      <c r="A436" s="89"/>
      <c r="B436" s="89"/>
      <c r="C436" s="96"/>
      <c r="D436" s="190"/>
      <c r="E436" s="110"/>
      <c r="F436" s="111"/>
      <c r="G436" s="112"/>
      <c r="H436" s="113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108"/>
      <c r="AI436" s="108"/>
      <c r="AJ436" s="89"/>
      <c r="AK436" s="89"/>
      <c r="AL436" s="99"/>
      <c r="AM436" s="99"/>
      <c r="AN436" s="89"/>
      <c r="AO436" s="89"/>
      <c r="AP436" s="89"/>
      <c r="AQ436" s="99"/>
      <c r="AR436" s="89"/>
      <c r="AS436" s="89"/>
      <c r="AT436" s="89"/>
      <c r="AU436" s="89"/>
      <c r="AV436" s="89"/>
      <c r="AW436" s="89"/>
      <c r="AX436" s="89"/>
    </row>
    <row r="437" spans="1:50" ht="12.75" customHeight="1">
      <c r="A437" s="89"/>
      <c r="B437" s="89"/>
      <c r="C437" s="96"/>
      <c r="D437" s="190"/>
      <c r="E437" s="110"/>
      <c r="F437" s="111"/>
      <c r="G437" s="112"/>
      <c r="H437" s="113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108"/>
      <c r="AI437" s="108"/>
      <c r="AJ437" s="89"/>
      <c r="AK437" s="89"/>
      <c r="AL437" s="99"/>
      <c r="AM437" s="99"/>
      <c r="AN437" s="89"/>
      <c r="AO437" s="89"/>
      <c r="AP437" s="89"/>
      <c r="AQ437" s="99"/>
      <c r="AR437" s="89"/>
      <c r="AS437" s="89"/>
      <c r="AT437" s="89"/>
      <c r="AU437" s="89"/>
      <c r="AV437" s="89"/>
      <c r="AW437" s="89"/>
      <c r="AX437" s="89"/>
    </row>
    <row r="438" spans="1:50" ht="12.75" customHeight="1">
      <c r="A438" s="89"/>
      <c r="B438" s="89"/>
      <c r="C438" s="96"/>
      <c r="D438" s="190"/>
      <c r="E438" s="110"/>
      <c r="F438" s="111"/>
      <c r="G438" s="112"/>
      <c r="H438" s="113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108"/>
      <c r="AI438" s="108"/>
      <c r="AJ438" s="89"/>
      <c r="AK438" s="89"/>
      <c r="AL438" s="99"/>
      <c r="AM438" s="99"/>
      <c r="AN438" s="89"/>
      <c r="AO438" s="89"/>
      <c r="AP438" s="89"/>
      <c r="AQ438" s="99"/>
      <c r="AR438" s="89"/>
      <c r="AS438" s="89"/>
      <c r="AT438" s="89"/>
      <c r="AU438" s="89"/>
      <c r="AV438" s="89"/>
      <c r="AW438" s="89"/>
      <c r="AX438" s="89"/>
    </row>
    <row r="439" spans="1:50" ht="12.75" customHeight="1">
      <c r="A439" s="89"/>
      <c r="B439" s="89"/>
      <c r="C439" s="96"/>
      <c r="D439" s="190"/>
      <c r="E439" s="110"/>
      <c r="F439" s="111"/>
      <c r="G439" s="112"/>
      <c r="H439" s="113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108"/>
      <c r="AI439" s="108"/>
      <c r="AJ439" s="89"/>
      <c r="AK439" s="89"/>
      <c r="AL439" s="99"/>
      <c r="AM439" s="99"/>
      <c r="AN439" s="89"/>
      <c r="AO439" s="89"/>
      <c r="AP439" s="89"/>
      <c r="AQ439" s="99"/>
      <c r="AR439" s="89"/>
      <c r="AS439" s="89"/>
      <c r="AT439" s="89"/>
      <c r="AU439" s="89"/>
      <c r="AV439" s="89"/>
      <c r="AW439" s="89"/>
      <c r="AX439" s="89"/>
    </row>
    <row r="440" spans="1:50" ht="12.75" customHeight="1">
      <c r="A440" s="89"/>
      <c r="B440" s="89"/>
      <c r="C440" s="96"/>
      <c r="D440" s="190"/>
      <c r="E440" s="110"/>
      <c r="F440" s="111"/>
      <c r="G440" s="112"/>
      <c r="H440" s="113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108"/>
      <c r="AI440" s="108"/>
      <c r="AJ440" s="89"/>
      <c r="AK440" s="89"/>
      <c r="AL440" s="99"/>
      <c r="AM440" s="99"/>
      <c r="AN440" s="89"/>
      <c r="AO440" s="89"/>
      <c r="AP440" s="89"/>
      <c r="AQ440" s="99"/>
      <c r="AR440" s="89"/>
      <c r="AS440" s="89"/>
      <c r="AT440" s="89"/>
      <c r="AU440" s="89"/>
      <c r="AV440" s="89"/>
      <c r="AW440" s="89"/>
      <c r="AX440" s="89"/>
    </row>
    <row r="441" spans="1:50" ht="12.75" customHeight="1">
      <c r="A441" s="89"/>
      <c r="B441" s="89"/>
      <c r="C441" s="96"/>
      <c r="D441" s="190"/>
      <c r="E441" s="110"/>
      <c r="F441" s="111"/>
      <c r="G441" s="112"/>
      <c r="H441" s="113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108"/>
      <c r="AI441" s="108"/>
      <c r="AJ441" s="89"/>
      <c r="AK441" s="89"/>
      <c r="AL441" s="99"/>
      <c r="AM441" s="99"/>
      <c r="AN441" s="89"/>
      <c r="AO441" s="89"/>
      <c r="AP441" s="89"/>
      <c r="AQ441" s="99"/>
      <c r="AR441" s="89"/>
      <c r="AS441" s="89"/>
      <c r="AT441" s="89"/>
      <c r="AU441" s="89"/>
      <c r="AV441" s="89"/>
      <c r="AW441" s="89"/>
      <c r="AX441" s="89"/>
    </row>
    <row r="442" spans="1:50" ht="12.75" customHeight="1">
      <c r="A442" s="89"/>
      <c r="B442" s="89"/>
      <c r="C442" s="96"/>
      <c r="D442" s="190"/>
      <c r="E442" s="110"/>
      <c r="F442" s="111"/>
      <c r="G442" s="112"/>
      <c r="H442" s="113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108"/>
      <c r="AI442" s="108"/>
      <c r="AJ442" s="89"/>
      <c r="AK442" s="89"/>
      <c r="AL442" s="99"/>
      <c r="AM442" s="99"/>
      <c r="AN442" s="89"/>
      <c r="AO442" s="89"/>
      <c r="AP442" s="89"/>
      <c r="AQ442" s="99"/>
      <c r="AR442" s="89"/>
      <c r="AS442" s="89"/>
      <c r="AT442" s="89"/>
      <c r="AU442" s="89"/>
      <c r="AV442" s="89"/>
      <c r="AW442" s="89"/>
      <c r="AX442" s="89"/>
    </row>
    <row r="443" spans="1:50" ht="12.75" customHeight="1">
      <c r="A443" s="89"/>
      <c r="B443" s="89"/>
      <c r="C443" s="96"/>
      <c r="D443" s="190"/>
      <c r="E443" s="110"/>
      <c r="F443" s="111"/>
      <c r="G443" s="112"/>
      <c r="H443" s="113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108"/>
      <c r="AI443" s="108"/>
      <c r="AJ443" s="89"/>
      <c r="AK443" s="89"/>
      <c r="AL443" s="99"/>
      <c r="AM443" s="99"/>
      <c r="AN443" s="89"/>
      <c r="AO443" s="89"/>
      <c r="AP443" s="89"/>
      <c r="AQ443" s="99"/>
      <c r="AR443" s="89"/>
      <c r="AS443" s="89"/>
      <c r="AT443" s="89"/>
      <c r="AU443" s="89"/>
      <c r="AV443" s="89"/>
      <c r="AW443" s="89"/>
      <c r="AX443" s="89"/>
    </row>
    <row r="444" spans="1:50" ht="12.75" customHeight="1">
      <c r="A444" s="89"/>
      <c r="B444" s="89"/>
      <c r="C444" s="96"/>
      <c r="D444" s="190"/>
      <c r="E444" s="110"/>
      <c r="F444" s="111"/>
      <c r="G444" s="112"/>
      <c r="H444" s="113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108"/>
      <c r="AI444" s="108"/>
      <c r="AJ444" s="89"/>
      <c r="AK444" s="89"/>
      <c r="AL444" s="99"/>
      <c r="AM444" s="99"/>
      <c r="AN444" s="89"/>
      <c r="AO444" s="89"/>
      <c r="AP444" s="89"/>
      <c r="AQ444" s="99"/>
      <c r="AR444" s="89"/>
      <c r="AS444" s="89"/>
      <c r="AT444" s="89"/>
      <c r="AU444" s="89"/>
      <c r="AV444" s="89"/>
      <c r="AW444" s="89"/>
      <c r="AX444" s="89"/>
    </row>
    <row r="445" spans="1:50" ht="12.75" customHeight="1">
      <c r="A445" s="89"/>
      <c r="B445" s="89"/>
      <c r="C445" s="96"/>
      <c r="D445" s="190"/>
      <c r="E445" s="110"/>
      <c r="F445" s="111"/>
      <c r="G445" s="112"/>
      <c r="H445" s="113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108"/>
      <c r="AI445" s="108"/>
      <c r="AJ445" s="89"/>
      <c r="AK445" s="89"/>
      <c r="AL445" s="99"/>
      <c r="AM445" s="99"/>
      <c r="AN445" s="89"/>
      <c r="AO445" s="89"/>
      <c r="AP445" s="89"/>
      <c r="AQ445" s="99"/>
      <c r="AR445" s="89"/>
      <c r="AS445" s="89"/>
      <c r="AT445" s="89"/>
      <c r="AU445" s="89"/>
      <c r="AV445" s="89"/>
      <c r="AW445" s="89"/>
      <c r="AX445" s="89"/>
    </row>
    <row r="446" spans="1:50" ht="12.75" customHeight="1">
      <c r="A446" s="89"/>
      <c r="B446" s="89"/>
      <c r="C446" s="96"/>
      <c r="D446" s="190"/>
      <c r="E446" s="110"/>
      <c r="F446" s="111"/>
      <c r="G446" s="112"/>
      <c r="H446" s="113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108"/>
      <c r="AI446" s="108"/>
      <c r="AJ446" s="89"/>
      <c r="AK446" s="89"/>
      <c r="AL446" s="99"/>
      <c r="AM446" s="99"/>
      <c r="AN446" s="89"/>
      <c r="AO446" s="89"/>
      <c r="AP446" s="89"/>
      <c r="AQ446" s="99"/>
      <c r="AR446" s="89"/>
      <c r="AS446" s="89"/>
      <c r="AT446" s="89"/>
      <c r="AU446" s="89"/>
      <c r="AV446" s="89"/>
      <c r="AW446" s="89"/>
      <c r="AX446" s="89"/>
    </row>
    <row r="447" spans="1:50" ht="12.75" customHeight="1">
      <c r="A447" s="89"/>
      <c r="B447" s="89"/>
      <c r="C447" s="96"/>
      <c r="D447" s="190"/>
      <c r="E447" s="110"/>
      <c r="F447" s="111"/>
      <c r="G447" s="112"/>
      <c r="H447" s="113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108"/>
      <c r="AI447" s="108"/>
      <c r="AJ447" s="89"/>
      <c r="AK447" s="89"/>
      <c r="AL447" s="99"/>
      <c r="AM447" s="99"/>
      <c r="AN447" s="89"/>
      <c r="AO447" s="89"/>
      <c r="AP447" s="89"/>
      <c r="AQ447" s="99"/>
      <c r="AR447" s="89"/>
      <c r="AS447" s="89"/>
      <c r="AT447" s="89"/>
      <c r="AU447" s="89"/>
      <c r="AV447" s="89"/>
      <c r="AW447" s="89"/>
      <c r="AX447" s="89"/>
    </row>
    <row r="448" spans="1:50" ht="12.75" customHeight="1">
      <c r="A448" s="89"/>
      <c r="B448" s="89"/>
      <c r="C448" s="96"/>
      <c r="D448" s="190"/>
      <c r="E448" s="110"/>
      <c r="F448" s="111"/>
      <c r="G448" s="112"/>
      <c r="H448" s="113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108"/>
      <c r="AI448" s="108"/>
      <c r="AJ448" s="89"/>
      <c r="AK448" s="89"/>
      <c r="AL448" s="99"/>
      <c r="AM448" s="99"/>
      <c r="AN448" s="89"/>
      <c r="AO448" s="89"/>
      <c r="AP448" s="89"/>
      <c r="AQ448" s="99"/>
      <c r="AR448" s="89"/>
      <c r="AS448" s="89"/>
      <c r="AT448" s="89"/>
      <c r="AU448" s="89"/>
      <c r="AV448" s="89"/>
      <c r="AW448" s="89"/>
      <c r="AX448" s="89"/>
    </row>
    <row r="449" spans="1:50" ht="12.75" customHeight="1">
      <c r="A449" s="89"/>
      <c r="B449" s="89"/>
      <c r="C449" s="96"/>
      <c r="D449" s="190"/>
      <c r="E449" s="110"/>
      <c r="F449" s="111"/>
      <c r="G449" s="112"/>
      <c r="H449" s="113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108"/>
      <c r="AI449" s="108"/>
      <c r="AJ449" s="89"/>
      <c r="AK449" s="89"/>
      <c r="AL449" s="99"/>
      <c r="AM449" s="99"/>
      <c r="AN449" s="89"/>
      <c r="AO449" s="89"/>
      <c r="AP449" s="89"/>
      <c r="AQ449" s="99"/>
      <c r="AR449" s="89"/>
      <c r="AS449" s="89"/>
      <c r="AT449" s="89"/>
      <c r="AU449" s="89"/>
      <c r="AV449" s="89"/>
      <c r="AW449" s="89"/>
      <c r="AX449" s="89"/>
    </row>
    <row r="450" spans="1:50" ht="12.75" customHeight="1">
      <c r="A450" s="89"/>
      <c r="B450" s="89"/>
      <c r="C450" s="96"/>
      <c r="D450" s="190"/>
      <c r="E450" s="110"/>
      <c r="F450" s="111"/>
      <c r="G450" s="112"/>
      <c r="H450" s="113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108"/>
      <c r="AI450" s="108"/>
      <c r="AJ450" s="89"/>
      <c r="AK450" s="89"/>
      <c r="AL450" s="99"/>
      <c r="AM450" s="99"/>
      <c r="AN450" s="89"/>
      <c r="AO450" s="89"/>
      <c r="AP450" s="89"/>
      <c r="AQ450" s="99"/>
      <c r="AR450" s="89"/>
      <c r="AS450" s="89"/>
      <c r="AT450" s="89"/>
      <c r="AU450" s="89"/>
      <c r="AV450" s="89"/>
      <c r="AW450" s="89"/>
      <c r="AX450" s="89"/>
    </row>
    <row r="451" spans="1:50" ht="12.75" customHeight="1">
      <c r="A451" s="89"/>
      <c r="B451" s="89"/>
      <c r="C451" s="96"/>
      <c r="D451" s="190"/>
      <c r="E451" s="110"/>
      <c r="F451" s="111"/>
      <c r="G451" s="112"/>
      <c r="H451" s="113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108"/>
      <c r="AI451" s="108"/>
      <c r="AJ451" s="89"/>
      <c r="AK451" s="89"/>
      <c r="AL451" s="99"/>
      <c r="AM451" s="99"/>
      <c r="AN451" s="89"/>
      <c r="AO451" s="89"/>
      <c r="AP451" s="89"/>
      <c r="AQ451" s="99"/>
      <c r="AR451" s="89"/>
      <c r="AS451" s="89"/>
      <c r="AT451" s="89"/>
      <c r="AU451" s="89"/>
      <c r="AV451" s="89"/>
      <c r="AW451" s="89"/>
      <c r="AX451" s="89"/>
    </row>
    <row r="452" spans="1:50" ht="12.75" customHeight="1">
      <c r="A452" s="89"/>
      <c r="B452" s="89"/>
      <c r="C452" s="96"/>
      <c r="D452" s="190"/>
      <c r="E452" s="110"/>
      <c r="F452" s="111"/>
      <c r="G452" s="112"/>
      <c r="H452" s="113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108"/>
      <c r="AI452" s="108"/>
      <c r="AJ452" s="89"/>
      <c r="AK452" s="89"/>
      <c r="AL452" s="99"/>
      <c r="AM452" s="99"/>
      <c r="AN452" s="89"/>
      <c r="AO452" s="89"/>
      <c r="AP452" s="89"/>
      <c r="AQ452" s="99"/>
      <c r="AR452" s="89"/>
      <c r="AS452" s="89"/>
      <c r="AT452" s="89"/>
      <c r="AU452" s="89"/>
      <c r="AV452" s="89"/>
      <c r="AW452" s="89"/>
      <c r="AX452" s="89"/>
    </row>
    <row r="453" spans="1:50" ht="12.75" customHeight="1">
      <c r="A453" s="89"/>
      <c r="B453" s="89"/>
      <c r="C453" s="96"/>
      <c r="D453" s="190"/>
      <c r="E453" s="110"/>
      <c r="F453" s="111"/>
      <c r="G453" s="112"/>
      <c r="H453" s="113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108"/>
      <c r="AI453" s="108"/>
      <c r="AJ453" s="89"/>
      <c r="AK453" s="89"/>
      <c r="AL453" s="99"/>
      <c r="AM453" s="99"/>
      <c r="AN453" s="89"/>
      <c r="AO453" s="89"/>
      <c r="AP453" s="89"/>
      <c r="AQ453" s="99"/>
      <c r="AR453" s="89"/>
      <c r="AS453" s="89"/>
      <c r="AT453" s="89"/>
      <c r="AU453" s="89"/>
      <c r="AV453" s="89"/>
      <c r="AW453" s="89"/>
      <c r="AX453" s="89"/>
    </row>
    <row r="454" spans="1:50" ht="12.75" customHeight="1">
      <c r="A454" s="89"/>
      <c r="B454" s="89"/>
      <c r="C454" s="96"/>
      <c r="D454" s="190"/>
      <c r="E454" s="110"/>
      <c r="F454" s="111"/>
      <c r="G454" s="112"/>
      <c r="H454" s="113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108"/>
      <c r="AI454" s="108"/>
      <c r="AJ454" s="89"/>
      <c r="AK454" s="89"/>
      <c r="AL454" s="99"/>
      <c r="AM454" s="99"/>
      <c r="AN454" s="89"/>
      <c r="AO454" s="89"/>
      <c r="AP454" s="89"/>
      <c r="AQ454" s="99"/>
      <c r="AR454" s="89"/>
      <c r="AS454" s="89"/>
      <c r="AT454" s="89"/>
      <c r="AU454" s="89"/>
      <c r="AV454" s="89"/>
      <c r="AW454" s="89"/>
      <c r="AX454" s="89"/>
    </row>
    <row r="455" spans="1:50" ht="12.75" customHeight="1">
      <c r="A455" s="89"/>
      <c r="B455" s="89"/>
      <c r="C455" s="96"/>
      <c r="D455" s="190"/>
      <c r="E455" s="110"/>
      <c r="F455" s="111"/>
      <c r="G455" s="112"/>
      <c r="H455" s="113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108"/>
      <c r="AI455" s="108"/>
      <c r="AJ455" s="89"/>
      <c r="AK455" s="89"/>
      <c r="AL455" s="99"/>
      <c r="AM455" s="99"/>
      <c r="AN455" s="89"/>
      <c r="AO455" s="89"/>
      <c r="AP455" s="89"/>
      <c r="AQ455" s="99"/>
      <c r="AR455" s="89"/>
      <c r="AS455" s="89"/>
      <c r="AT455" s="89"/>
      <c r="AU455" s="89"/>
      <c r="AV455" s="89"/>
      <c r="AW455" s="89"/>
      <c r="AX455" s="89"/>
    </row>
    <row r="456" spans="1:50" ht="12.75" customHeight="1">
      <c r="A456" s="89"/>
      <c r="B456" s="89"/>
      <c r="C456" s="96"/>
      <c r="D456" s="190"/>
      <c r="E456" s="110"/>
      <c r="F456" s="111"/>
      <c r="G456" s="112"/>
      <c r="H456" s="113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108"/>
      <c r="AI456" s="108"/>
      <c r="AJ456" s="89"/>
      <c r="AK456" s="89"/>
      <c r="AL456" s="99"/>
      <c r="AM456" s="99"/>
      <c r="AN456" s="89"/>
      <c r="AO456" s="89"/>
      <c r="AP456" s="89"/>
      <c r="AQ456" s="99"/>
      <c r="AR456" s="89"/>
      <c r="AS456" s="89"/>
      <c r="AT456" s="89"/>
      <c r="AU456" s="89"/>
      <c r="AV456" s="89"/>
      <c r="AW456" s="89"/>
      <c r="AX456" s="89"/>
    </row>
    <row r="457" spans="1:50" ht="12.75" customHeight="1">
      <c r="A457" s="89"/>
      <c r="B457" s="89"/>
      <c r="C457" s="96"/>
      <c r="D457" s="190"/>
      <c r="E457" s="110"/>
      <c r="F457" s="111"/>
      <c r="G457" s="112"/>
      <c r="H457" s="113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108"/>
      <c r="AI457" s="108"/>
      <c r="AJ457" s="89"/>
      <c r="AK457" s="89"/>
      <c r="AL457" s="99"/>
      <c r="AM457" s="99"/>
      <c r="AN457" s="89"/>
      <c r="AO457" s="89"/>
      <c r="AP457" s="89"/>
      <c r="AQ457" s="99"/>
      <c r="AR457" s="89"/>
      <c r="AS457" s="89"/>
      <c r="AT457" s="89"/>
      <c r="AU457" s="89"/>
      <c r="AV457" s="89"/>
      <c r="AW457" s="89"/>
      <c r="AX457" s="89"/>
    </row>
    <row r="458" spans="1:50" ht="12.75" customHeight="1">
      <c r="A458" s="89"/>
      <c r="B458" s="89"/>
      <c r="C458" s="96"/>
      <c r="D458" s="190"/>
      <c r="E458" s="110"/>
      <c r="F458" s="111"/>
      <c r="G458" s="112"/>
      <c r="H458" s="113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108"/>
      <c r="AI458" s="108"/>
      <c r="AJ458" s="89"/>
      <c r="AK458" s="89"/>
      <c r="AL458" s="99"/>
      <c r="AM458" s="99"/>
      <c r="AN458" s="89"/>
      <c r="AO458" s="89"/>
      <c r="AP458" s="89"/>
      <c r="AQ458" s="99"/>
      <c r="AR458" s="89"/>
      <c r="AS458" s="89"/>
      <c r="AT458" s="89"/>
      <c r="AU458" s="89"/>
      <c r="AV458" s="89"/>
      <c r="AW458" s="89"/>
      <c r="AX458" s="89"/>
    </row>
    <row r="459" spans="1:50" ht="12.75" customHeight="1">
      <c r="A459" s="89"/>
      <c r="B459" s="89"/>
      <c r="C459" s="96"/>
      <c r="D459" s="190"/>
      <c r="E459" s="110"/>
      <c r="F459" s="111"/>
      <c r="G459" s="112"/>
      <c r="H459" s="113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108"/>
      <c r="AI459" s="108"/>
      <c r="AJ459" s="89"/>
      <c r="AK459" s="89"/>
      <c r="AL459" s="99"/>
      <c r="AM459" s="99"/>
      <c r="AN459" s="89"/>
      <c r="AO459" s="89"/>
      <c r="AP459" s="89"/>
      <c r="AQ459" s="99"/>
      <c r="AR459" s="89"/>
      <c r="AS459" s="89"/>
      <c r="AT459" s="89"/>
      <c r="AU459" s="89"/>
      <c r="AV459" s="89"/>
      <c r="AW459" s="89"/>
      <c r="AX459" s="89"/>
    </row>
    <row r="460" spans="1:50" ht="12.75" customHeight="1">
      <c r="A460" s="89"/>
      <c r="B460" s="89"/>
      <c r="C460" s="96"/>
      <c r="D460" s="190"/>
      <c r="E460" s="110"/>
      <c r="F460" s="111"/>
      <c r="G460" s="112"/>
      <c r="H460" s="113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108"/>
      <c r="AI460" s="108"/>
      <c r="AJ460" s="89"/>
      <c r="AK460" s="89"/>
      <c r="AL460" s="99"/>
      <c r="AM460" s="99"/>
      <c r="AN460" s="89"/>
      <c r="AO460" s="89"/>
      <c r="AP460" s="89"/>
      <c r="AQ460" s="99"/>
      <c r="AR460" s="89"/>
      <c r="AS460" s="89"/>
      <c r="AT460" s="89"/>
      <c r="AU460" s="89"/>
      <c r="AV460" s="89"/>
      <c r="AW460" s="89"/>
      <c r="AX460" s="89"/>
    </row>
    <row r="461" spans="1:50" ht="12.75" customHeight="1">
      <c r="A461" s="89"/>
      <c r="B461" s="89"/>
      <c r="C461" s="96"/>
      <c r="D461" s="190"/>
      <c r="E461" s="110"/>
      <c r="F461" s="111"/>
      <c r="G461" s="112"/>
      <c r="H461" s="113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108"/>
      <c r="AI461" s="108"/>
      <c r="AJ461" s="89"/>
      <c r="AK461" s="89"/>
      <c r="AL461" s="99"/>
      <c r="AM461" s="99"/>
      <c r="AN461" s="89"/>
      <c r="AO461" s="89"/>
      <c r="AP461" s="89"/>
      <c r="AQ461" s="99"/>
      <c r="AR461" s="89"/>
      <c r="AS461" s="89"/>
      <c r="AT461" s="89"/>
      <c r="AU461" s="89"/>
      <c r="AV461" s="89"/>
      <c r="AW461" s="89"/>
      <c r="AX461" s="89"/>
    </row>
    <row r="462" spans="1:50" ht="12.75" customHeight="1">
      <c r="A462" s="89"/>
      <c r="B462" s="89"/>
      <c r="C462" s="96"/>
      <c r="D462" s="190"/>
      <c r="E462" s="110"/>
      <c r="F462" s="111"/>
      <c r="G462" s="112"/>
      <c r="H462" s="113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108"/>
      <c r="AI462" s="108"/>
      <c r="AJ462" s="89"/>
      <c r="AK462" s="89"/>
      <c r="AL462" s="99"/>
      <c r="AM462" s="99"/>
      <c r="AN462" s="89"/>
      <c r="AO462" s="89"/>
      <c r="AP462" s="89"/>
      <c r="AQ462" s="99"/>
      <c r="AR462" s="89"/>
      <c r="AS462" s="89"/>
      <c r="AT462" s="89"/>
      <c r="AU462" s="89"/>
      <c r="AV462" s="89"/>
      <c r="AW462" s="89"/>
      <c r="AX462" s="89"/>
    </row>
    <row r="463" spans="1:50" ht="12.75" customHeight="1">
      <c r="A463" s="89"/>
      <c r="B463" s="89"/>
      <c r="C463" s="96"/>
      <c r="D463" s="190"/>
      <c r="E463" s="110"/>
      <c r="F463" s="111"/>
      <c r="G463" s="112"/>
      <c r="H463" s="113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108"/>
      <c r="AI463" s="108"/>
      <c r="AJ463" s="89"/>
      <c r="AK463" s="89"/>
      <c r="AL463" s="99"/>
      <c r="AM463" s="99"/>
      <c r="AN463" s="89"/>
      <c r="AO463" s="89"/>
      <c r="AP463" s="89"/>
      <c r="AQ463" s="99"/>
      <c r="AR463" s="89"/>
      <c r="AS463" s="89"/>
      <c r="AT463" s="89"/>
      <c r="AU463" s="89"/>
      <c r="AV463" s="89"/>
      <c r="AW463" s="89"/>
      <c r="AX463" s="89"/>
    </row>
    <row r="464" spans="1:50" ht="12.75" customHeight="1">
      <c r="A464" s="89"/>
      <c r="B464" s="89"/>
      <c r="C464" s="96"/>
      <c r="D464" s="190"/>
      <c r="E464" s="110"/>
      <c r="F464" s="111"/>
      <c r="G464" s="112"/>
      <c r="H464" s="113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108"/>
      <c r="AI464" s="108"/>
      <c r="AJ464" s="89"/>
      <c r="AK464" s="89"/>
      <c r="AL464" s="99"/>
      <c r="AM464" s="99"/>
      <c r="AN464" s="89"/>
      <c r="AO464" s="89"/>
      <c r="AP464" s="89"/>
      <c r="AQ464" s="99"/>
      <c r="AR464" s="89"/>
      <c r="AS464" s="89"/>
      <c r="AT464" s="89"/>
      <c r="AU464" s="89"/>
      <c r="AV464" s="89"/>
      <c r="AW464" s="89"/>
      <c r="AX464" s="89"/>
    </row>
    <row r="465" spans="1:50" ht="12.75" customHeight="1">
      <c r="A465" s="89"/>
      <c r="B465" s="89"/>
      <c r="C465" s="96"/>
      <c r="D465" s="190"/>
      <c r="E465" s="110"/>
      <c r="F465" s="111"/>
      <c r="G465" s="112"/>
      <c r="H465" s="113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108"/>
      <c r="AI465" s="108"/>
      <c r="AJ465" s="89"/>
      <c r="AK465" s="89"/>
      <c r="AL465" s="99"/>
      <c r="AM465" s="99"/>
      <c r="AN465" s="89"/>
      <c r="AO465" s="89"/>
      <c r="AP465" s="89"/>
      <c r="AQ465" s="99"/>
      <c r="AR465" s="89"/>
      <c r="AS465" s="89"/>
      <c r="AT465" s="89"/>
      <c r="AU465" s="89"/>
      <c r="AV465" s="89"/>
      <c r="AW465" s="89"/>
      <c r="AX465" s="89"/>
    </row>
    <row r="466" spans="1:50" ht="12.75" customHeight="1">
      <c r="A466" s="89"/>
      <c r="B466" s="89"/>
      <c r="C466" s="96"/>
      <c r="D466" s="190"/>
      <c r="E466" s="110"/>
      <c r="F466" s="111"/>
      <c r="G466" s="112"/>
      <c r="H466" s="113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108"/>
      <c r="AI466" s="108"/>
      <c r="AJ466" s="89"/>
      <c r="AK466" s="89"/>
      <c r="AL466" s="99"/>
      <c r="AM466" s="99"/>
      <c r="AN466" s="89"/>
      <c r="AO466" s="89"/>
      <c r="AP466" s="89"/>
      <c r="AQ466" s="99"/>
      <c r="AR466" s="89"/>
      <c r="AS466" s="89"/>
      <c r="AT466" s="89"/>
      <c r="AU466" s="89"/>
      <c r="AV466" s="89"/>
      <c r="AW466" s="89"/>
      <c r="AX466" s="89"/>
    </row>
    <row r="467" spans="1:50" ht="12.75" customHeight="1">
      <c r="A467" s="89"/>
      <c r="B467" s="89"/>
      <c r="C467" s="96"/>
      <c r="D467" s="190"/>
      <c r="E467" s="110"/>
      <c r="F467" s="111"/>
      <c r="G467" s="112"/>
      <c r="H467" s="113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108"/>
      <c r="AI467" s="108"/>
      <c r="AJ467" s="89"/>
      <c r="AK467" s="89"/>
      <c r="AL467" s="99"/>
      <c r="AM467" s="99"/>
      <c r="AN467" s="89"/>
      <c r="AO467" s="89"/>
      <c r="AP467" s="89"/>
      <c r="AQ467" s="99"/>
      <c r="AR467" s="89"/>
      <c r="AS467" s="89"/>
      <c r="AT467" s="89"/>
      <c r="AU467" s="89"/>
      <c r="AV467" s="89"/>
      <c r="AW467" s="89"/>
      <c r="AX467" s="89"/>
    </row>
    <row r="468" spans="1:50" ht="12.75" customHeight="1">
      <c r="A468" s="89"/>
      <c r="B468" s="89"/>
      <c r="C468" s="96"/>
      <c r="D468" s="190"/>
      <c r="E468" s="110"/>
      <c r="F468" s="111"/>
      <c r="G468" s="112"/>
      <c r="H468" s="113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108"/>
      <c r="AI468" s="108"/>
      <c r="AJ468" s="89"/>
      <c r="AK468" s="89"/>
      <c r="AL468" s="99"/>
      <c r="AM468" s="99"/>
      <c r="AN468" s="89"/>
      <c r="AO468" s="89"/>
      <c r="AP468" s="89"/>
      <c r="AQ468" s="99"/>
      <c r="AR468" s="89"/>
      <c r="AS468" s="89"/>
      <c r="AT468" s="89"/>
      <c r="AU468" s="89"/>
      <c r="AV468" s="89"/>
      <c r="AW468" s="89"/>
      <c r="AX468" s="89"/>
    </row>
    <row r="469" spans="1:50" ht="12.75" customHeight="1">
      <c r="A469" s="89"/>
      <c r="B469" s="89"/>
      <c r="C469" s="96"/>
      <c r="D469" s="190"/>
      <c r="E469" s="110"/>
      <c r="F469" s="111"/>
      <c r="G469" s="112"/>
      <c r="H469" s="113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108"/>
      <c r="AI469" s="108"/>
      <c r="AJ469" s="89"/>
      <c r="AK469" s="89"/>
      <c r="AL469" s="99"/>
      <c r="AM469" s="99"/>
      <c r="AN469" s="89"/>
      <c r="AO469" s="89"/>
      <c r="AP469" s="89"/>
      <c r="AQ469" s="99"/>
      <c r="AR469" s="89"/>
      <c r="AS469" s="89"/>
      <c r="AT469" s="89"/>
      <c r="AU469" s="89"/>
      <c r="AV469" s="89"/>
      <c r="AW469" s="89"/>
      <c r="AX469" s="89"/>
    </row>
    <row r="470" spans="1:50" ht="12.75" customHeight="1">
      <c r="A470" s="89"/>
      <c r="B470" s="89"/>
      <c r="C470" s="96"/>
      <c r="D470" s="190"/>
      <c r="E470" s="110"/>
      <c r="F470" s="111"/>
      <c r="G470" s="112"/>
      <c r="H470" s="113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108"/>
      <c r="AI470" s="108"/>
      <c r="AJ470" s="89"/>
      <c r="AK470" s="89"/>
      <c r="AL470" s="99"/>
      <c r="AM470" s="99"/>
      <c r="AN470" s="89"/>
      <c r="AO470" s="89"/>
      <c r="AP470" s="89"/>
      <c r="AQ470" s="99"/>
      <c r="AR470" s="89"/>
      <c r="AS470" s="89"/>
      <c r="AT470" s="89"/>
      <c r="AU470" s="89"/>
      <c r="AV470" s="89"/>
      <c r="AW470" s="89"/>
      <c r="AX470" s="89"/>
    </row>
    <row r="471" spans="1:50" ht="12.75" customHeight="1">
      <c r="A471" s="89"/>
      <c r="B471" s="89"/>
      <c r="C471" s="96"/>
      <c r="D471" s="190"/>
      <c r="E471" s="110"/>
      <c r="F471" s="111"/>
      <c r="G471" s="112"/>
      <c r="H471" s="113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108"/>
      <c r="AI471" s="108"/>
      <c r="AJ471" s="89"/>
      <c r="AK471" s="89"/>
      <c r="AL471" s="99"/>
      <c r="AM471" s="99"/>
      <c r="AN471" s="89"/>
      <c r="AO471" s="89"/>
      <c r="AP471" s="89"/>
      <c r="AQ471" s="99"/>
      <c r="AR471" s="89"/>
      <c r="AS471" s="89"/>
      <c r="AT471" s="89"/>
      <c r="AU471" s="89"/>
      <c r="AV471" s="89"/>
      <c r="AW471" s="89"/>
      <c r="AX471" s="89"/>
    </row>
    <row r="472" spans="1:50" ht="12.75" customHeight="1">
      <c r="A472" s="89"/>
      <c r="B472" s="89"/>
      <c r="C472" s="96"/>
      <c r="D472" s="190"/>
      <c r="E472" s="110"/>
      <c r="F472" s="111"/>
      <c r="G472" s="112"/>
      <c r="H472" s="113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108"/>
      <c r="AI472" s="108"/>
      <c r="AJ472" s="89"/>
      <c r="AK472" s="89"/>
      <c r="AL472" s="99"/>
      <c r="AM472" s="99"/>
      <c r="AN472" s="89"/>
      <c r="AO472" s="89"/>
      <c r="AP472" s="89"/>
      <c r="AQ472" s="99"/>
      <c r="AR472" s="89"/>
      <c r="AS472" s="89"/>
      <c r="AT472" s="89"/>
      <c r="AU472" s="89"/>
      <c r="AV472" s="89"/>
      <c r="AW472" s="89"/>
      <c r="AX472" s="89"/>
    </row>
    <row r="473" spans="1:50" ht="12.75" customHeight="1">
      <c r="A473" s="89"/>
      <c r="B473" s="89"/>
      <c r="C473" s="96"/>
      <c r="D473" s="190"/>
      <c r="E473" s="110"/>
      <c r="F473" s="111"/>
      <c r="G473" s="112"/>
      <c r="H473" s="113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108"/>
      <c r="AI473" s="108"/>
      <c r="AJ473" s="89"/>
      <c r="AK473" s="89"/>
      <c r="AL473" s="99"/>
      <c r="AM473" s="99"/>
      <c r="AN473" s="89"/>
      <c r="AO473" s="89"/>
      <c r="AP473" s="89"/>
      <c r="AQ473" s="99"/>
      <c r="AR473" s="89"/>
      <c r="AS473" s="89"/>
      <c r="AT473" s="89"/>
      <c r="AU473" s="89"/>
      <c r="AV473" s="89"/>
      <c r="AW473" s="89"/>
      <c r="AX473" s="89"/>
    </row>
    <row r="474" spans="1:50" ht="12.75" customHeight="1">
      <c r="A474" s="89"/>
      <c r="B474" s="89"/>
      <c r="C474" s="96"/>
      <c r="D474" s="190"/>
      <c r="E474" s="110"/>
      <c r="F474" s="111"/>
      <c r="G474" s="112"/>
      <c r="H474" s="113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108"/>
      <c r="AI474" s="108"/>
      <c r="AJ474" s="89"/>
      <c r="AK474" s="89"/>
      <c r="AL474" s="99"/>
      <c r="AM474" s="99"/>
      <c r="AN474" s="89"/>
      <c r="AO474" s="89"/>
      <c r="AP474" s="89"/>
      <c r="AQ474" s="99"/>
      <c r="AR474" s="89"/>
      <c r="AS474" s="89"/>
      <c r="AT474" s="89"/>
      <c r="AU474" s="89"/>
      <c r="AV474" s="89"/>
      <c r="AW474" s="89"/>
      <c r="AX474" s="89"/>
    </row>
    <row r="475" spans="1:50" ht="12.75" customHeight="1">
      <c r="A475" s="89"/>
      <c r="B475" s="89"/>
      <c r="C475" s="96"/>
      <c r="D475" s="190"/>
      <c r="E475" s="110"/>
      <c r="F475" s="111"/>
      <c r="G475" s="112"/>
      <c r="H475" s="113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108"/>
      <c r="AI475" s="108"/>
      <c r="AJ475" s="89"/>
      <c r="AK475" s="89"/>
      <c r="AL475" s="99"/>
      <c r="AM475" s="99"/>
      <c r="AN475" s="89"/>
      <c r="AO475" s="89"/>
      <c r="AP475" s="89"/>
      <c r="AQ475" s="99"/>
      <c r="AR475" s="89"/>
      <c r="AS475" s="89"/>
      <c r="AT475" s="89"/>
      <c r="AU475" s="89"/>
      <c r="AV475" s="89"/>
      <c r="AW475" s="89"/>
      <c r="AX475" s="89"/>
    </row>
    <row r="476" spans="1:50" ht="12.75" customHeight="1">
      <c r="A476" s="89"/>
      <c r="B476" s="89"/>
      <c r="C476" s="96"/>
      <c r="D476" s="190"/>
      <c r="E476" s="110"/>
      <c r="F476" s="111"/>
      <c r="G476" s="112"/>
      <c r="H476" s="113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108"/>
      <c r="AI476" s="108"/>
      <c r="AJ476" s="89"/>
      <c r="AK476" s="89"/>
      <c r="AL476" s="99"/>
      <c r="AM476" s="99"/>
      <c r="AN476" s="89"/>
      <c r="AO476" s="89"/>
      <c r="AP476" s="89"/>
      <c r="AQ476" s="99"/>
      <c r="AR476" s="89"/>
      <c r="AS476" s="89"/>
      <c r="AT476" s="89"/>
      <c r="AU476" s="89"/>
      <c r="AV476" s="89"/>
      <c r="AW476" s="89"/>
      <c r="AX476" s="89"/>
    </row>
    <row r="477" spans="1:50" ht="12.75" customHeight="1">
      <c r="A477" s="89"/>
      <c r="B477" s="89"/>
      <c r="C477" s="96"/>
      <c r="D477" s="190"/>
      <c r="E477" s="110"/>
      <c r="F477" s="111"/>
      <c r="G477" s="112"/>
      <c r="H477" s="113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108"/>
      <c r="AI477" s="108"/>
      <c r="AJ477" s="89"/>
      <c r="AK477" s="89"/>
      <c r="AL477" s="99"/>
      <c r="AM477" s="99"/>
      <c r="AN477" s="89"/>
      <c r="AO477" s="89"/>
      <c r="AP477" s="89"/>
      <c r="AQ477" s="99"/>
      <c r="AR477" s="89"/>
      <c r="AS477" s="89"/>
      <c r="AT477" s="89"/>
      <c r="AU477" s="89"/>
      <c r="AV477" s="89"/>
      <c r="AW477" s="89"/>
      <c r="AX477" s="89"/>
    </row>
    <row r="478" spans="1:50" ht="12.75" customHeight="1">
      <c r="A478" s="89"/>
      <c r="B478" s="89"/>
      <c r="C478" s="96"/>
      <c r="D478" s="190"/>
      <c r="E478" s="110"/>
      <c r="F478" s="111"/>
      <c r="G478" s="112"/>
      <c r="H478" s="113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108"/>
      <c r="AI478" s="108"/>
      <c r="AJ478" s="89"/>
      <c r="AK478" s="89"/>
      <c r="AL478" s="99"/>
      <c r="AM478" s="99"/>
      <c r="AN478" s="89"/>
      <c r="AO478" s="89"/>
      <c r="AP478" s="89"/>
      <c r="AQ478" s="99"/>
      <c r="AR478" s="89"/>
      <c r="AS478" s="89"/>
      <c r="AT478" s="89"/>
      <c r="AU478" s="89"/>
      <c r="AV478" s="89"/>
      <c r="AW478" s="89"/>
      <c r="AX478" s="89"/>
    </row>
    <row r="479" spans="1:50" ht="12.75" customHeight="1">
      <c r="A479" s="89"/>
      <c r="B479" s="89"/>
      <c r="C479" s="96"/>
      <c r="D479" s="190"/>
      <c r="E479" s="110"/>
      <c r="F479" s="111"/>
      <c r="G479" s="112"/>
      <c r="H479" s="113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108"/>
      <c r="AI479" s="108"/>
      <c r="AJ479" s="89"/>
      <c r="AK479" s="89"/>
      <c r="AL479" s="99"/>
      <c r="AM479" s="99"/>
      <c r="AN479" s="89"/>
      <c r="AO479" s="89"/>
      <c r="AP479" s="89"/>
      <c r="AQ479" s="99"/>
      <c r="AR479" s="89"/>
      <c r="AS479" s="89"/>
      <c r="AT479" s="89"/>
      <c r="AU479" s="89"/>
      <c r="AV479" s="89"/>
      <c r="AW479" s="89"/>
      <c r="AX479" s="89"/>
    </row>
    <row r="480" spans="1:50" ht="12.75" customHeight="1">
      <c r="A480" s="89"/>
      <c r="B480" s="89"/>
      <c r="C480" s="96"/>
      <c r="D480" s="190"/>
      <c r="E480" s="110"/>
      <c r="F480" s="111"/>
      <c r="G480" s="112"/>
      <c r="H480" s="113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108"/>
      <c r="AI480" s="108"/>
      <c r="AJ480" s="89"/>
      <c r="AK480" s="89"/>
      <c r="AL480" s="99"/>
      <c r="AM480" s="99"/>
      <c r="AN480" s="89"/>
      <c r="AO480" s="89"/>
      <c r="AP480" s="89"/>
      <c r="AQ480" s="99"/>
      <c r="AR480" s="89"/>
      <c r="AS480" s="89"/>
      <c r="AT480" s="89"/>
      <c r="AU480" s="89"/>
      <c r="AV480" s="89"/>
      <c r="AW480" s="89"/>
      <c r="AX480" s="89"/>
    </row>
    <row r="481" spans="1:50" ht="12.75" customHeight="1">
      <c r="A481" s="89"/>
      <c r="B481" s="89"/>
      <c r="C481" s="96"/>
      <c r="D481" s="190"/>
      <c r="E481" s="110"/>
      <c r="F481" s="111"/>
      <c r="G481" s="112"/>
      <c r="H481" s="113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108"/>
      <c r="AI481" s="108"/>
      <c r="AJ481" s="89"/>
      <c r="AK481" s="89"/>
      <c r="AL481" s="99"/>
      <c r="AM481" s="99"/>
      <c r="AN481" s="89"/>
      <c r="AO481" s="89"/>
      <c r="AP481" s="89"/>
      <c r="AQ481" s="99"/>
      <c r="AR481" s="89"/>
      <c r="AS481" s="89"/>
      <c r="AT481" s="89"/>
      <c r="AU481" s="89"/>
      <c r="AV481" s="89"/>
      <c r="AW481" s="89"/>
      <c r="AX481" s="89"/>
    </row>
    <row r="482" spans="1:50" ht="12.75" customHeight="1">
      <c r="A482" s="89"/>
      <c r="B482" s="89"/>
      <c r="C482" s="96"/>
      <c r="D482" s="190"/>
      <c r="E482" s="110"/>
      <c r="F482" s="111"/>
      <c r="G482" s="112"/>
      <c r="H482" s="113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108"/>
      <c r="AI482" s="108"/>
      <c r="AJ482" s="89"/>
      <c r="AK482" s="89"/>
      <c r="AL482" s="99"/>
      <c r="AM482" s="99"/>
      <c r="AN482" s="89"/>
      <c r="AO482" s="89"/>
      <c r="AP482" s="89"/>
      <c r="AQ482" s="99"/>
      <c r="AR482" s="89"/>
      <c r="AS482" s="89"/>
      <c r="AT482" s="89"/>
      <c r="AU482" s="89"/>
      <c r="AV482" s="89"/>
      <c r="AW482" s="89"/>
      <c r="AX482" s="89"/>
    </row>
    <row r="483" spans="1:50" ht="12.75" customHeight="1">
      <c r="A483" s="89"/>
      <c r="B483" s="89"/>
      <c r="C483" s="96"/>
      <c r="D483" s="190"/>
      <c r="E483" s="110"/>
      <c r="F483" s="111"/>
      <c r="G483" s="112"/>
      <c r="H483" s="113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108"/>
      <c r="AI483" s="108"/>
      <c r="AJ483" s="89"/>
      <c r="AK483" s="89"/>
      <c r="AL483" s="99"/>
      <c r="AM483" s="99"/>
      <c r="AN483" s="89"/>
      <c r="AO483" s="89"/>
      <c r="AP483" s="89"/>
      <c r="AQ483" s="99"/>
      <c r="AR483" s="89"/>
      <c r="AS483" s="89"/>
      <c r="AT483" s="89"/>
      <c r="AU483" s="89"/>
      <c r="AV483" s="89"/>
      <c r="AW483" s="89"/>
      <c r="AX483" s="89"/>
    </row>
    <row r="484" spans="1:50" ht="12.75" customHeight="1">
      <c r="A484" s="89"/>
      <c r="B484" s="89"/>
      <c r="C484" s="96"/>
      <c r="D484" s="190"/>
      <c r="E484" s="110"/>
      <c r="F484" s="111"/>
      <c r="G484" s="112"/>
      <c r="H484" s="113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108"/>
      <c r="AI484" s="108"/>
      <c r="AJ484" s="89"/>
      <c r="AK484" s="89"/>
      <c r="AL484" s="99"/>
      <c r="AM484" s="99"/>
      <c r="AN484" s="89"/>
      <c r="AO484" s="89"/>
      <c r="AP484" s="89"/>
      <c r="AQ484" s="99"/>
      <c r="AR484" s="89"/>
      <c r="AS484" s="89"/>
      <c r="AT484" s="89"/>
      <c r="AU484" s="89"/>
      <c r="AV484" s="89"/>
      <c r="AW484" s="89"/>
      <c r="AX484" s="89"/>
    </row>
    <row r="485" spans="1:50" ht="12.75" customHeight="1">
      <c r="A485" s="89"/>
      <c r="B485" s="89"/>
      <c r="C485" s="96"/>
      <c r="D485" s="190"/>
      <c r="E485" s="110"/>
      <c r="F485" s="111"/>
      <c r="G485" s="112"/>
      <c r="H485" s="113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108"/>
      <c r="AI485" s="108"/>
      <c r="AJ485" s="89"/>
      <c r="AK485" s="89"/>
      <c r="AL485" s="99"/>
      <c r="AM485" s="99"/>
      <c r="AN485" s="89"/>
      <c r="AO485" s="89"/>
      <c r="AP485" s="89"/>
      <c r="AQ485" s="99"/>
      <c r="AR485" s="89"/>
      <c r="AS485" s="89"/>
      <c r="AT485" s="89"/>
      <c r="AU485" s="89"/>
      <c r="AV485" s="89"/>
      <c r="AW485" s="89"/>
      <c r="AX485" s="89"/>
    </row>
    <row r="486" spans="1:50" ht="12.75" customHeight="1">
      <c r="A486" s="89"/>
      <c r="B486" s="89"/>
      <c r="C486" s="96"/>
      <c r="D486" s="190"/>
      <c r="E486" s="110"/>
      <c r="F486" s="111"/>
      <c r="G486" s="112"/>
      <c r="H486" s="113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108"/>
      <c r="AI486" s="108"/>
      <c r="AJ486" s="89"/>
      <c r="AK486" s="89"/>
      <c r="AL486" s="99"/>
      <c r="AM486" s="99"/>
      <c r="AN486" s="89"/>
      <c r="AO486" s="89"/>
      <c r="AP486" s="89"/>
      <c r="AQ486" s="99"/>
      <c r="AR486" s="89"/>
      <c r="AS486" s="89"/>
      <c r="AT486" s="89"/>
      <c r="AU486" s="89"/>
      <c r="AV486" s="89"/>
      <c r="AW486" s="89"/>
      <c r="AX486" s="89"/>
    </row>
    <row r="487" spans="1:50" ht="12.75" customHeight="1">
      <c r="A487" s="89"/>
      <c r="B487" s="89"/>
      <c r="C487" s="96"/>
      <c r="D487" s="190"/>
      <c r="E487" s="110"/>
      <c r="F487" s="111"/>
      <c r="G487" s="112"/>
      <c r="H487" s="113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108"/>
      <c r="AI487" s="108"/>
      <c r="AJ487" s="89"/>
      <c r="AK487" s="89"/>
      <c r="AL487" s="99"/>
      <c r="AM487" s="99"/>
      <c r="AN487" s="89"/>
      <c r="AO487" s="89"/>
      <c r="AP487" s="89"/>
      <c r="AQ487" s="99"/>
      <c r="AR487" s="89"/>
      <c r="AS487" s="89"/>
      <c r="AT487" s="89"/>
      <c r="AU487" s="89"/>
      <c r="AV487" s="89"/>
      <c r="AW487" s="89"/>
      <c r="AX487" s="89"/>
    </row>
    <row r="488" spans="1:50" ht="12.75" customHeight="1">
      <c r="A488" s="89"/>
      <c r="B488" s="89"/>
      <c r="C488" s="96"/>
      <c r="D488" s="190"/>
      <c r="E488" s="110"/>
      <c r="F488" s="111"/>
      <c r="G488" s="112"/>
      <c r="H488" s="113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108"/>
      <c r="AI488" s="108"/>
      <c r="AJ488" s="89"/>
      <c r="AK488" s="89"/>
      <c r="AL488" s="99"/>
      <c r="AM488" s="99"/>
      <c r="AN488" s="89"/>
      <c r="AO488" s="89"/>
      <c r="AP488" s="89"/>
      <c r="AQ488" s="99"/>
      <c r="AR488" s="89"/>
      <c r="AS488" s="89"/>
      <c r="AT488" s="89"/>
      <c r="AU488" s="89"/>
      <c r="AV488" s="89"/>
      <c r="AW488" s="89"/>
      <c r="AX488" s="89"/>
    </row>
    <row r="489" spans="1:50" ht="12.75" customHeight="1">
      <c r="A489" s="89"/>
      <c r="B489" s="89"/>
      <c r="C489" s="96"/>
      <c r="D489" s="190"/>
      <c r="E489" s="110"/>
      <c r="F489" s="111"/>
      <c r="G489" s="112"/>
      <c r="H489" s="113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108"/>
      <c r="AI489" s="108"/>
      <c r="AJ489" s="89"/>
      <c r="AK489" s="89"/>
      <c r="AL489" s="99"/>
      <c r="AM489" s="99"/>
      <c r="AN489" s="89"/>
      <c r="AO489" s="89"/>
      <c r="AP489" s="89"/>
      <c r="AQ489" s="99"/>
      <c r="AR489" s="89"/>
      <c r="AS489" s="89"/>
      <c r="AT489" s="89"/>
      <c r="AU489" s="89"/>
      <c r="AV489" s="89"/>
      <c r="AW489" s="89"/>
      <c r="AX489" s="89"/>
    </row>
    <row r="490" spans="1:50" ht="12.75" customHeight="1">
      <c r="A490" s="89"/>
      <c r="B490" s="89"/>
      <c r="C490" s="96"/>
      <c r="D490" s="190"/>
      <c r="E490" s="110"/>
      <c r="F490" s="111"/>
      <c r="G490" s="112"/>
      <c r="H490" s="113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108"/>
      <c r="AI490" s="108"/>
      <c r="AJ490" s="89"/>
      <c r="AK490" s="89"/>
      <c r="AL490" s="99"/>
      <c r="AM490" s="99"/>
      <c r="AN490" s="89"/>
      <c r="AO490" s="89"/>
      <c r="AP490" s="89"/>
      <c r="AQ490" s="99"/>
      <c r="AR490" s="89"/>
      <c r="AS490" s="89"/>
      <c r="AT490" s="89"/>
      <c r="AU490" s="89"/>
      <c r="AV490" s="89"/>
      <c r="AW490" s="89"/>
      <c r="AX490" s="89"/>
    </row>
    <row r="491" spans="1:50" ht="12.75" customHeight="1">
      <c r="A491" s="89"/>
      <c r="B491" s="89"/>
      <c r="C491" s="96"/>
      <c r="D491" s="190"/>
      <c r="E491" s="110"/>
      <c r="F491" s="111"/>
      <c r="G491" s="112"/>
      <c r="H491" s="113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108"/>
      <c r="AI491" s="108"/>
      <c r="AJ491" s="89"/>
      <c r="AK491" s="89"/>
      <c r="AL491" s="99"/>
      <c r="AM491" s="99"/>
      <c r="AN491" s="89"/>
      <c r="AO491" s="89"/>
      <c r="AP491" s="89"/>
      <c r="AQ491" s="99"/>
      <c r="AR491" s="89"/>
      <c r="AS491" s="89"/>
      <c r="AT491" s="89"/>
      <c r="AU491" s="89"/>
      <c r="AV491" s="89"/>
      <c r="AW491" s="89"/>
      <c r="AX491" s="89"/>
    </row>
    <row r="492" spans="1:50" ht="12.75" customHeight="1">
      <c r="A492" s="89"/>
      <c r="B492" s="89"/>
      <c r="C492" s="96"/>
      <c r="D492" s="190"/>
      <c r="E492" s="110"/>
      <c r="F492" s="111"/>
      <c r="G492" s="112"/>
      <c r="H492" s="113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108"/>
      <c r="AI492" s="108"/>
      <c r="AJ492" s="89"/>
      <c r="AK492" s="89"/>
      <c r="AL492" s="99"/>
      <c r="AM492" s="99"/>
      <c r="AN492" s="89"/>
      <c r="AO492" s="89"/>
      <c r="AP492" s="89"/>
      <c r="AQ492" s="99"/>
      <c r="AR492" s="89"/>
      <c r="AS492" s="89"/>
      <c r="AT492" s="89"/>
      <c r="AU492" s="89"/>
      <c r="AV492" s="89"/>
      <c r="AW492" s="89"/>
      <c r="AX492" s="89"/>
    </row>
    <row r="493" spans="1:50" ht="12.75" customHeight="1">
      <c r="A493" s="89"/>
      <c r="B493" s="89"/>
      <c r="C493" s="96"/>
      <c r="D493" s="190"/>
      <c r="E493" s="110"/>
      <c r="F493" s="111"/>
      <c r="G493" s="112"/>
      <c r="H493" s="113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108"/>
      <c r="AI493" s="108"/>
      <c r="AJ493" s="89"/>
      <c r="AK493" s="89"/>
      <c r="AL493" s="99"/>
      <c r="AM493" s="99"/>
      <c r="AN493" s="89"/>
      <c r="AO493" s="89"/>
      <c r="AP493" s="89"/>
      <c r="AQ493" s="99"/>
      <c r="AR493" s="89"/>
      <c r="AS493" s="89"/>
      <c r="AT493" s="89"/>
      <c r="AU493" s="89"/>
      <c r="AV493" s="89"/>
      <c r="AW493" s="89"/>
      <c r="AX493" s="89"/>
    </row>
    <row r="494" spans="1:50" ht="12.75" customHeight="1">
      <c r="A494" s="89"/>
      <c r="B494" s="89"/>
      <c r="C494" s="96"/>
      <c r="D494" s="190"/>
      <c r="E494" s="110"/>
      <c r="F494" s="111"/>
      <c r="G494" s="112"/>
      <c r="H494" s="113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108"/>
      <c r="AI494" s="108"/>
      <c r="AJ494" s="89"/>
      <c r="AK494" s="89"/>
      <c r="AL494" s="99"/>
      <c r="AM494" s="99"/>
      <c r="AN494" s="89"/>
      <c r="AO494" s="89"/>
      <c r="AP494" s="89"/>
      <c r="AQ494" s="99"/>
      <c r="AR494" s="89"/>
      <c r="AS494" s="89"/>
      <c r="AT494" s="89"/>
      <c r="AU494" s="89"/>
      <c r="AV494" s="89"/>
      <c r="AW494" s="89"/>
      <c r="AX494" s="89"/>
    </row>
    <row r="495" spans="1:50" ht="12.75" customHeight="1">
      <c r="A495" s="89"/>
      <c r="B495" s="89"/>
      <c r="C495" s="96"/>
      <c r="D495" s="190"/>
      <c r="E495" s="110"/>
      <c r="F495" s="111"/>
      <c r="G495" s="112"/>
      <c r="H495" s="113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108"/>
      <c r="AI495" s="108"/>
      <c r="AJ495" s="89"/>
      <c r="AK495" s="89"/>
      <c r="AL495" s="99"/>
      <c r="AM495" s="99"/>
      <c r="AN495" s="89"/>
      <c r="AO495" s="89"/>
      <c r="AP495" s="89"/>
      <c r="AQ495" s="99"/>
      <c r="AR495" s="89"/>
      <c r="AS495" s="89"/>
      <c r="AT495" s="89"/>
      <c r="AU495" s="89"/>
      <c r="AV495" s="89"/>
      <c r="AW495" s="89"/>
      <c r="AX495" s="89"/>
    </row>
    <row r="496" spans="1:50" ht="12.75" customHeight="1">
      <c r="A496" s="89"/>
      <c r="B496" s="89"/>
      <c r="C496" s="96"/>
      <c r="D496" s="190"/>
      <c r="E496" s="110"/>
      <c r="F496" s="111"/>
      <c r="G496" s="112"/>
      <c r="H496" s="113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108"/>
      <c r="AI496" s="108"/>
      <c r="AJ496" s="89"/>
      <c r="AK496" s="89"/>
      <c r="AL496" s="99"/>
      <c r="AM496" s="99"/>
      <c r="AN496" s="89"/>
      <c r="AO496" s="89"/>
      <c r="AP496" s="89"/>
      <c r="AQ496" s="99"/>
      <c r="AR496" s="89"/>
      <c r="AS496" s="89"/>
      <c r="AT496" s="89"/>
      <c r="AU496" s="89"/>
      <c r="AV496" s="89"/>
      <c r="AW496" s="89"/>
      <c r="AX496" s="89"/>
    </row>
    <row r="497" spans="1:50" ht="12.75" customHeight="1">
      <c r="A497" s="89"/>
      <c r="B497" s="89"/>
      <c r="C497" s="96"/>
      <c r="D497" s="190"/>
      <c r="E497" s="110"/>
      <c r="F497" s="111"/>
      <c r="G497" s="112"/>
      <c r="H497" s="113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108"/>
      <c r="AI497" s="108"/>
      <c r="AJ497" s="89"/>
      <c r="AK497" s="89"/>
      <c r="AL497" s="99"/>
      <c r="AM497" s="99"/>
      <c r="AN497" s="89"/>
      <c r="AO497" s="89"/>
      <c r="AP497" s="89"/>
      <c r="AQ497" s="99"/>
      <c r="AR497" s="89"/>
      <c r="AS497" s="89"/>
      <c r="AT497" s="89"/>
      <c r="AU497" s="89"/>
      <c r="AV497" s="89"/>
      <c r="AW497" s="89"/>
      <c r="AX497" s="89"/>
    </row>
    <row r="498" spans="1:50" ht="12.75" customHeight="1">
      <c r="A498" s="89"/>
      <c r="B498" s="89"/>
      <c r="C498" s="96"/>
      <c r="D498" s="190"/>
      <c r="E498" s="110"/>
      <c r="F498" s="111"/>
      <c r="G498" s="112"/>
      <c r="H498" s="113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108"/>
      <c r="AI498" s="108"/>
      <c r="AJ498" s="89"/>
      <c r="AK498" s="89"/>
      <c r="AL498" s="99"/>
      <c r="AM498" s="99"/>
      <c r="AN498" s="89"/>
      <c r="AO498" s="89"/>
      <c r="AP498" s="89"/>
      <c r="AQ498" s="99"/>
      <c r="AR498" s="89"/>
      <c r="AS498" s="89"/>
      <c r="AT498" s="89"/>
      <c r="AU498" s="89"/>
      <c r="AV498" s="89"/>
      <c r="AW498" s="89"/>
      <c r="AX498" s="89"/>
    </row>
    <row r="499" spans="1:50" ht="12.75" customHeight="1">
      <c r="A499" s="89"/>
      <c r="B499" s="89"/>
      <c r="C499" s="96"/>
      <c r="D499" s="190"/>
      <c r="E499" s="110"/>
      <c r="F499" s="111"/>
      <c r="G499" s="112"/>
      <c r="H499" s="113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108"/>
      <c r="AI499" s="108"/>
      <c r="AJ499" s="89"/>
      <c r="AK499" s="89"/>
      <c r="AL499" s="99"/>
      <c r="AM499" s="99"/>
      <c r="AN499" s="89"/>
      <c r="AO499" s="89"/>
      <c r="AP499" s="89"/>
      <c r="AQ499" s="99"/>
      <c r="AR499" s="89"/>
      <c r="AS499" s="89"/>
      <c r="AT499" s="89"/>
      <c r="AU499" s="89"/>
      <c r="AV499" s="89"/>
      <c r="AW499" s="89"/>
      <c r="AX499" s="89"/>
    </row>
    <row r="500" spans="1:50" ht="12.75" customHeight="1">
      <c r="A500" s="89"/>
      <c r="B500" s="89"/>
      <c r="C500" s="96"/>
      <c r="D500" s="190"/>
      <c r="E500" s="110"/>
      <c r="F500" s="111"/>
      <c r="G500" s="112"/>
      <c r="H500" s="113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108"/>
      <c r="AI500" s="108"/>
      <c r="AJ500" s="89"/>
      <c r="AK500" s="89"/>
      <c r="AL500" s="99"/>
      <c r="AM500" s="99"/>
      <c r="AN500" s="89"/>
      <c r="AO500" s="89"/>
      <c r="AP500" s="89"/>
      <c r="AQ500" s="99"/>
      <c r="AR500" s="89"/>
      <c r="AS500" s="89"/>
      <c r="AT500" s="89"/>
      <c r="AU500" s="89"/>
      <c r="AV500" s="89"/>
      <c r="AW500" s="89"/>
      <c r="AX500" s="89"/>
    </row>
    <row r="501" spans="1:50" ht="12.75" customHeight="1">
      <c r="A501" s="89"/>
      <c r="B501" s="89"/>
      <c r="C501" s="96"/>
      <c r="D501" s="190"/>
      <c r="E501" s="110"/>
      <c r="F501" s="111"/>
      <c r="G501" s="112"/>
      <c r="H501" s="113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108"/>
      <c r="AI501" s="108"/>
      <c r="AJ501" s="89"/>
      <c r="AK501" s="89"/>
      <c r="AL501" s="99"/>
      <c r="AM501" s="99"/>
      <c r="AN501" s="89"/>
      <c r="AO501" s="89"/>
      <c r="AP501" s="89"/>
      <c r="AQ501" s="99"/>
      <c r="AR501" s="89"/>
      <c r="AS501" s="89"/>
      <c r="AT501" s="89"/>
      <c r="AU501" s="89"/>
      <c r="AV501" s="89"/>
      <c r="AW501" s="89"/>
      <c r="AX501" s="89"/>
    </row>
    <row r="502" spans="1:50" ht="12.75" customHeight="1">
      <c r="A502" s="89"/>
      <c r="B502" s="89"/>
      <c r="C502" s="96"/>
      <c r="D502" s="190"/>
      <c r="E502" s="110"/>
      <c r="F502" s="111"/>
      <c r="G502" s="112"/>
      <c r="H502" s="113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108"/>
      <c r="AI502" s="108"/>
      <c r="AJ502" s="89"/>
      <c r="AK502" s="89"/>
      <c r="AL502" s="99"/>
      <c r="AM502" s="99"/>
      <c r="AN502" s="89"/>
      <c r="AO502" s="89"/>
      <c r="AP502" s="89"/>
      <c r="AQ502" s="99"/>
      <c r="AR502" s="89"/>
      <c r="AS502" s="89"/>
      <c r="AT502" s="89"/>
      <c r="AU502" s="89"/>
      <c r="AV502" s="89"/>
      <c r="AW502" s="89"/>
      <c r="AX502" s="89"/>
    </row>
    <row r="503" spans="1:50" ht="12.75" customHeight="1">
      <c r="A503" s="89"/>
      <c r="B503" s="89"/>
      <c r="C503" s="96"/>
      <c r="D503" s="190"/>
      <c r="E503" s="110"/>
      <c r="F503" s="111"/>
      <c r="G503" s="112"/>
      <c r="H503" s="113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108"/>
      <c r="AI503" s="108"/>
      <c r="AJ503" s="89"/>
      <c r="AK503" s="89"/>
      <c r="AL503" s="99"/>
      <c r="AM503" s="99"/>
      <c r="AN503" s="89"/>
      <c r="AO503" s="89"/>
      <c r="AP503" s="89"/>
      <c r="AQ503" s="99"/>
      <c r="AR503" s="89"/>
      <c r="AS503" s="89"/>
      <c r="AT503" s="89"/>
      <c r="AU503" s="89"/>
      <c r="AV503" s="89"/>
      <c r="AW503" s="89"/>
      <c r="AX503" s="89"/>
    </row>
    <row r="504" spans="1:50" ht="12.75" customHeight="1">
      <c r="A504" s="89"/>
      <c r="B504" s="89"/>
      <c r="C504" s="96"/>
      <c r="D504" s="190"/>
      <c r="E504" s="110"/>
      <c r="F504" s="111"/>
      <c r="G504" s="112"/>
      <c r="H504" s="113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108"/>
      <c r="AI504" s="108"/>
      <c r="AJ504" s="89"/>
      <c r="AK504" s="89"/>
      <c r="AL504" s="99"/>
      <c r="AM504" s="99"/>
      <c r="AN504" s="89"/>
      <c r="AO504" s="89"/>
      <c r="AP504" s="89"/>
      <c r="AQ504" s="99"/>
      <c r="AR504" s="89"/>
      <c r="AS504" s="89"/>
      <c r="AT504" s="89"/>
      <c r="AU504" s="89"/>
      <c r="AV504" s="89"/>
      <c r="AW504" s="89"/>
      <c r="AX504" s="89"/>
    </row>
    <row r="505" spans="1:50" ht="12.75" customHeight="1">
      <c r="A505" s="89"/>
      <c r="B505" s="89"/>
      <c r="C505" s="96"/>
      <c r="D505" s="190"/>
      <c r="E505" s="110"/>
      <c r="F505" s="111"/>
      <c r="G505" s="112"/>
      <c r="H505" s="113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108"/>
      <c r="AI505" s="108"/>
      <c r="AJ505" s="89"/>
      <c r="AK505" s="89"/>
      <c r="AL505" s="99"/>
      <c r="AM505" s="99"/>
      <c r="AN505" s="89"/>
      <c r="AO505" s="89"/>
      <c r="AP505" s="89"/>
      <c r="AQ505" s="99"/>
      <c r="AR505" s="89"/>
      <c r="AS505" s="89"/>
      <c r="AT505" s="89"/>
      <c r="AU505" s="89"/>
      <c r="AV505" s="89"/>
      <c r="AW505" s="89"/>
      <c r="AX505" s="89"/>
    </row>
    <row r="506" spans="1:50" ht="12.75" customHeight="1">
      <c r="A506" s="89"/>
      <c r="B506" s="89"/>
      <c r="C506" s="96"/>
      <c r="D506" s="190"/>
      <c r="E506" s="110"/>
      <c r="F506" s="111"/>
      <c r="G506" s="112"/>
      <c r="H506" s="113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108"/>
      <c r="AI506" s="108"/>
      <c r="AJ506" s="89"/>
      <c r="AK506" s="89"/>
      <c r="AL506" s="99"/>
      <c r="AM506" s="99"/>
      <c r="AN506" s="89"/>
      <c r="AO506" s="89"/>
      <c r="AP506" s="89"/>
      <c r="AQ506" s="99"/>
      <c r="AR506" s="89"/>
      <c r="AS506" s="89"/>
      <c r="AT506" s="89"/>
      <c r="AU506" s="89"/>
      <c r="AV506" s="89"/>
      <c r="AW506" s="89"/>
      <c r="AX506" s="89"/>
    </row>
    <row r="507" spans="1:50" ht="12.75" customHeight="1">
      <c r="A507" s="89"/>
      <c r="B507" s="89"/>
      <c r="C507" s="96"/>
      <c r="D507" s="190"/>
      <c r="E507" s="110"/>
      <c r="F507" s="111"/>
      <c r="G507" s="112"/>
      <c r="H507" s="113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108"/>
      <c r="AI507" s="108"/>
      <c r="AJ507" s="89"/>
      <c r="AK507" s="89"/>
      <c r="AL507" s="99"/>
      <c r="AM507" s="99"/>
      <c r="AN507" s="89"/>
      <c r="AO507" s="89"/>
      <c r="AP507" s="89"/>
      <c r="AQ507" s="99"/>
      <c r="AR507" s="89"/>
      <c r="AS507" s="89"/>
      <c r="AT507" s="89"/>
      <c r="AU507" s="89"/>
      <c r="AV507" s="89"/>
      <c r="AW507" s="89"/>
      <c r="AX507" s="89"/>
    </row>
    <row r="508" spans="1:50" ht="12.75" customHeight="1">
      <c r="A508" s="89"/>
      <c r="B508" s="89"/>
      <c r="C508" s="96"/>
      <c r="D508" s="190"/>
      <c r="E508" s="110"/>
      <c r="F508" s="111"/>
      <c r="G508" s="112"/>
      <c r="H508" s="113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108"/>
      <c r="AI508" s="108"/>
      <c r="AJ508" s="89"/>
      <c r="AK508" s="89"/>
      <c r="AL508" s="99"/>
      <c r="AM508" s="99"/>
      <c r="AN508" s="89"/>
      <c r="AO508" s="89"/>
      <c r="AP508" s="89"/>
      <c r="AQ508" s="99"/>
      <c r="AR508" s="89"/>
      <c r="AS508" s="89"/>
      <c r="AT508" s="89"/>
      <c r="AU508" s="89"/>
      <c r="AV508" s="89"/>
      <c r="AW508" s="89"/>
      <c r="AX508" s="89"/>
    </row>
    <row r="509" spans="1:50" ht="12.75" customHeight="1">
      <c r="A509" s="89"/>
      <c r="B509" s="89"/>
      <c r="C509" s="96"/>
      <c r="D509" s="190"/>
      <c r="E509" s="110"/>
      <c r="F509" s="111"/>
      <c r="G509" s="112"/>
      <c r="H509" s="113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108"/>
      <c r="AI509" s="108"/>
      <c r="AJ509" s="89"/>
      <c r="AK509" s="89"/>
      <c r="AL509" s="99"/>
      <c r="AM509" s="99"/>
      <c r="AN509" s="89"/>
      <c r="AO509" s="89"/>
      <c r="AP509" s="89"/>
      <c r="AQ509" s="99"/>
      <c r="AR509" s="89"/>
      <c r="AS509" s="89"/>
      <c r="AT509" s="89"/>
      <c r="AU509" s="89"/>
      <c r="AV509" s="89"/>
      <c r="AW509" s="89"/>
      <c r="AX509" s="89"/>
    </row>
    <row r="510" spans="1:50" ht="12.75" customHeight="1">
      <c r="A510" s="89"/>
      <c r="B510" s="89"/>
      <c r="C510" s="96"/>
      <c r="D510" s="190"/>
      <c r="E510" s="110"/>
      <c r="F510" s="111"/>
      <c r="G510" s="112"/>
      <c r="H510" s="113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108"/>
      <c r="AI510" s="108"/>
      <c r="AJ510" s="89"/>
      <c r="AK510" s="89"/>
      <c r="AL510" s="99"/>
      <c r="AM510" s="99"/>
      <c r="AN510" s="89"/>
      <c r="AO510" s="89"/>
      <c r="AP510" s="89"/>
      <c r="AQ510" s="99"/>
      <c r="AR510" s="89"/>
      <c r="AS510" s="89"/>
      <c r="AT510" s="89"/>
      <c r="AU510" s="89"/>
      <c r="AV510" s="89"/>
      <c r="AW510" s="89"/>
      <c r="AX510" s="89"/>
    </row>
    <row r="511" spans="1:50" ht="12.75" customHeight="1">
      <c r="A511" s="89"/>
      <c r="B511" s="89"/>
      <c r="C511" s="96"/>
      <c r="D511" s="190"/>
      <c r="E511" s="110"/>
      <c r="F511" s="111"/>
      <c r="G511" s="112"/>
      <c r="H511" s="113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108"/>
      <c r="AI511" s="108"/>
      <c r="AJ511" s="89"/>
      <c r="AK511" s="89"/>
      <c r="AL511" s="99"/>
      <c r="AM511" s="99"/>
      <c r="AN511" s="89"/>
      <c r="AO511" s="89"/>
      <c r="AP511" s="89"/>
      <c r="AQ511" s="99"/>
      <c r="AR511" s="89"/>
      <c r="AS511" s="89"/>
      <c r="AT511" s="89"/>
      <c r="AU511" s="89"/>
      <c r="AV511" s="89"/>
      <c r="AW511" s="89"/>
      <c r="AX511" s="89"/>
    </row>
    <row r="512" spans="1:50" ht="12.75" customHeight="1">
      <c r="A512" s="89"/>
      <c r="B512" s="89"/>
      <c r="C512" s="96"/>
      <c r="D512" s="190"/>
      <c r="E512" s="110"/>
      <c r="F512" s="111"/>
      <c r="G512" s="112"/>
      <c r="H512" s="113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108"/>
      <c r="AI512" s="108"/>
      <c r="AJ512" s="89"/>
      <c r="AK512" s="89"/>
      <c r="AL512" s="99"/>
      <c r="AM512" s="99"/>
      <c r="AN512" s="89"/>
      <c r="AO512" s="89"/>
      <c r="AP512" s="89"/>
      <c r="AQ512" s="99"/>
      <c r="AR512" s="89"/>
      <c r="AS512" s="89"/>
      <c r="AT512" s="89"/>
      <c r="AU512" s="89"/>
      <c r="AV512" s="89"/>
      <c r="AW512" s="89"/>
      <c r="AX512" s="89"/>
    </row>
    <row r="513" spans="1:50" ht="12.75" customHeight="1">
      <c r="A513" s="89"/>
      <c r="B513" s="89"/>
      <c r="C513" s="96"/>
      <c r="D513" s="190"/>
      <c r="E513" s="110"/>
      <c r="F513" s="111"/>
      <c r="G513" s="112"/>
      <c r="H513" s="113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108"/>
      <c r="AI513" s="108"/>
      <c r="AJ513" s="89"/>
      <c r="AK513" s="89"/>
      <c r="AL513" s="99"/>
      <c r="AM513" s="99"/>
      <c r="AN513" s="89"/>
      <c r="AO513" s="89"/>
      <c r="AP513" s="89"/>
      <c r="AQ513" s="99"/>
      <c r="AR513" s="89"/>
      <c r="AS513" s="89"/>
      <c r="AT513" s="89"/>
      <c r="AU513" s="89"/>
      <c r="AV513" s="89"/>
      <c r="AW513" s="89"/>
      <c r="AX513" s="89"/>
    </row>
    <row r="514" spans="1:50" ht="12.75" customHeight="1">
      <c r="A514" s="89"/>
      <c r="B514" s="89"/>
      <c r="C514" s="96"/>
      <c r="D514" s="190"/>
      <c r="E514" s="110"/>
      <c r="F514" s="111"/>
      <c r="G514" s="112"/>
      <c r="H514" s="113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108"/>
      <c r="AI514" s="108"/>
      <c r="AJ514" s="89"/>
      <c r="AK514" s="89"/>
      <c r="AL514" s="99"/>
      <c r="AM514" s="99"/>
      <c r="AN514" s="89"/>
      <c r="AO514" s="89"/>
      <c r="AP514" s="89"/>
      <c r="AQ514" s="99"/>
      <c r="AR514" s="89"/>
      <c r="AS514" s="89"/>
      <c r="AT514" s="89"/>
      <c r="AU514" s="89"/>
      <c r="AV514" s="89"/>
      <c r="AW514" s="89"/>
      <c r="AX514" s="89"/>
    </row>
    <row r="515" spans="1:50" ht="12.75" customHeight="1">
      <c r="A515" s="89"/>
      <c r="B515" s="89"/>
      <c r="C515" s="96"/>
      <c r="D515" s="190"/>
      <c r="E515" s="110"/>
      <c r="F515" s="111"/>
      <c r="G515" s="112"/>
      <c r="H515" s="113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108"/>
      <c r="AI515" s="108"/>
      <c r="AJ515" s="89"/>
      <c r="AK515" s="89"/>
      <c r="AL515" s="99"/>
      <c r="AM515" s="99"/>
      <c r="AN515" s="89"/>
      <c r="AO515" s="89"/>
      <c r="AP515" s="89"/>
      <c r="AQ515" s="99"/>
      <c r="AR515" s="89"/>
      <c r="AS515" s="89"/>
      <c r="AT515" s="89"/>
      <c r="AU515" s="89"/>
      <c r="AV515" s="89"/>
      <c r="AW515" s="89"/>
      <c r="AX515" s="89"/>
    </row>
    <row r="516" spans="1:50" ht="12.75" customHeight="1">
      <c r="A516" s="89"/>
      <c r="B516" s="89"/>
      <c r="C516" s="96"/>
      <c r="D516" s="190"/>
      <c r="E516" s="110"/>
      <c r="F516" s="111"/>
      <c r="G516" s="112"/>
      <c r="H516" s="113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108"/>
      <c r="AI516" s="108"/>
      <c r="AJ516" s="89"/>
      <c r="AK516" s="89"/>
      <c r="AL516" s="99"/>
      <c r="AM516" s="99"/>
      <c r="AN516" s="89"/>
      <c r="AO516" s="89"/>
      <c r="AP516" s="89"/>
      <c r="AQ516" s="99"/>
      <c r="AR516" s="89"/>
      <c r="AS516" s="89"/>
      <c r="AT516" s="89"/>
      <c r="AU516" s="89"/>
      <c r="AV516" s="89"/>
      <c r="AW516" s="89"/>
      <c r="AX516" s="89"/>
    </row>
    <row r="517" spans="1:50" ht="12.75" customHeight="1">
      <c r="A517" s="89"/>
      <c r="B517" s="89"/>
      <c r="C517" s="96"/>
      <c r="D517" s="190"/>
      <c r="E517" s="110"/>
      <c r="F517" s="111"/>
      <c r="G517" s="112"/>
      <c r="H517" s="113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108"/>
      <c r="AI517" s="108"/>
      <c r="AJ517" s="89"/>
      <c r="AK517" s="89"/>
      <c r="AL517" s="99"/>
      <c r="AM517" s="99"/>
      <c r="AN517" s="89"/>
      <c r="AO517" s="89"/>
      <c r="AP517" s="89"/>
      <c r="AQ517" s="99"/>
      <c r="AR517" s="89"/>
      <c r="AS517" s="89"/>
      <c r="AT517" s="89"/>
      <c r="AU517" s="89"/>
      <c r="AV517" s="89"/>
      <c r="AW517" s="89"/>
      <c r="AX517" s="89"/>
    </row>
    <row r="518" spans="1:50" ht="12.75" customHeight="1">
      <c r="A518" s="89"/>
      <c r="B518" s="89"/>
      <c r="C518" s="96"/>
      <c r="D518" s="190"/>
      <c r="E518" s="110"/>
      <c r="F518" s="111"/>
      <c r="G518" s="112"/>
      <c r="H518" s="113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108"/>
      <c r="AI518" s="108"/>
      <c r="AJ518" s="89"/>
      <c r="AK518" s="89"/>
      <c r="AL518" s="99"/>
      <c r="AM518" s="99"/>
      <c r="AN518" s="89"/>
      <c r="AO518" s="89"/>
      <c r="AP518" s="89"/>
      <c r="AQ518" s="99"/>
      <c r="AR518" s="89"/>
      <c r="AS518" s="89"/>
      <c r="AT518" s="89"/>
      <c r="AU518" s="89"/>
      <c r="AV518" s="89"/>
      <c r="AW518" s="89"/>
      <c r="AX518" s="89"/>
    </row>
    <row r="519" spans="1:50" ht="12.75" customHeight="1">
      <c r="A519" s="89"/>
      <c r="B519" s="89"/>
      <c r="C519" s="96"/>
      <c r="D519" s="190"/>
      <c r="E519" s="110"/>
      <c r="F519" s="111"/>
      <c r="G519" s="112"/>
      <c r="H519" s="113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108"/>
      <c r="AI519" s="108"/>
      <c r="AJ519" s="89"/>
      <c r="AK519" s="89"/>
      <c r="AL519" s="99"/>
      <c r="AM519" s="99"/>
      <c r="AN519" s="89"/>
      <c r="AO519" s="89"/>
      <c r="AP519" s="89"/>
      <c r="AQ519" s="99"/>
      <c r="AR519" s="89"/>
      <c r="AS519" s="89"/>
      <c r="AT519" s="89"/>
      <c r="AU519" s="89"/>
      <c r="AV519" s="89"/>
      <c r="AW519" s="89"/>
      <c r="AX519" s="89"/>
    </row>
    <row r="520" spans="1:50" ht="12.75" customHeight="1">
      <c r="A520" s="89"/>
      <c r="B520" s="89"/>
      <c r="C520" s="96"/>
      <c r="D520" s="190"/>
      <c r="E520" s="110"/>
      <c r="F520" s="111"/>
      <c r="G520" s="112"/>
      <c r="H520" s="113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108"/>
      <c r="AI520" s="108"/>
      <c r="AJ520" s="89"/>
      <c r="AK520" s="89"/>
      <c r="AL520" s="99"/>
      <c r="AM520" s="99"/>
      <c r="AN520" s="89"/>
      <c r="AO520" s="89"/>
      <c r="AP520" s="89"/>
      <c r="AQ520" s="99"/>
      <c r="AR520" s="89"/>
      <c r="AS520" s="89"/>
      <c r="AT520" s="89"/>
      <c r="AU520" s="89"/>
      <c r="AV520" s="89"/>
      <c r="AW520" s="89"/>
      <c r="AX520" s="89"/>
    </row>
    <row r="521" spans="1:50" ht="12.75" customHeight="1">
      <c r="A521" s="89"/>
      <c r="B521" s="89"/>
      <c r="C521" s="96"/>
      <c r="D521" s="190"/>
      <c r="E521" s="110"/>
      <c r="F521" s="111"/>
      <c r="G521" s="112"/>
      <c r="H521" s="113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108"/>
      <c r="AI521" s="108"/>
      <c r="AJ521" s="89"/>
      <c r="AK521" s="89"/>
      <c r="AL521" s="99"/>
      <c r="AM521" s="99"/>
      <c r="AN521" s="89"/>
      <c r="AO521" s="89"/>
      <c r="AP521" s="89"/>
      <c r="AQ521" s="99"/>
      <c r="AR521" s="89"/>
      <c r="AS521" s="89"/>
      <c r="AT521" s="89"/>
      <c r="AU521" s="89"/>
      <c r="AV521" s="89"/>
      <c r="AW521" s="89"/>
      <c r="AX521" s="89"/>
    </row>
    <row r="522" spans="1:50" ht="12.75" customHeight="1">
      <c r="A522" s="89"/>
      <c r="B522" s="89"/>
      <c r="C522" s="96"/>
      <c r="D522" s="190"/>
      <c r="E522" s="110"/>
      <c r="F522" s="111"/>
      <c r="G522" s="112"/>
      <c r="H522" s="113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108"/>
      <c r="AI522" s="108"/>
      <c r="AJ522" s="89"/>
      <c r="AK522" s="89"/>
      <c r="AL522" s="99"/>
      <c r="AM522" s="99"/>
      <c r="AN522" s="89"/>
      <c r="AO522" s="89"/>
      <c r="AP522" s="89"/>
      <c r="AQ522" s="99"/>
      <c r="AR522" s="89"/>
      <c r="AS522" s="89"/>
      <c r="AT522" s="89"/>
      <c r="AU522" s="89"/>
      <c r="AV522" s="89"/>
      <c r="AW522" s="89"/>
      <c r="AX522" s="89"/>
    </row>
    <row r="523" spans="1:50" ht="12.75" customHeight="1">
      <c r="A523" s="89"/>
      <c r="B523" s="89"/>
      <c r="C523" s="96"/>
      <c r="D523" s="190"/>
      <c r="E523" s="110"/>
      <c r="F523" s="111"/>
      <c r="G523" s="112"/>
      <c r="H523" s="113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108"/>
      <c r="AI523" s="108"/>
      <c r="AJ523" s="89"/>
      <c r="AK523" s="89"/>
      <c r="AL523" s="99"/>
      <c r="AM523" s="99"/>
      <c r="AN523" s="89"/>
      <c r="AO523" s="89"/>
      <c r="AP523" s="89"/>
      <c r="AQ523" s="99"/>
      <c r="AR523" s="89"/>
      <c r="AS523" s="89"/>
      <c r="AT523" s="89"/>
      <c r="AU523" s="89"/>
      <c r="AV523" s="89"/>
      <c r="AW523" s="89"/>
      <c r="AX523" s="89"/>
    </row>
    <row r="524" spans="1:50" ht="12.75" customHeight="1">
      <c r="A524" s="89"/>
      <c r="B524" s="89"/>
      <c r="C524" s="96"/>
      <c r="D524" s="190"/>
      <c r="E524" s="110"/>
      <c r="F524" s="111"/>
      <c r="G524" s="112"/>
      <c r="H524" s="113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108"/>
      <c r="AI524" s="108"/>
      <c r="AJ524" s="89"/>
      <c r="AK524" s="89"/>
      <c r="AL524" s="99"/>
      <c r="AM524" s="99"/>
      <c r="AN524" s="89"/>
      <c r="AO524" s="89"/>
      <c r="AP524" s="89"/>
      <c r="AQ524" s="99"/>
      <c r="AR524" s="89"/>
      <c r="AS524" s="89"/>
      <c r="AT524" s="89"/>
      <c r="AU524" s="89"/>
      <c r="AV524" s="89"/>
      <c r="AW524" s="89"/>
      <c r="AX524" s="89"/>
    </row>
    <row r="525" spans="1:50" ht="12.75" customHeight="1">
      <c r="A525" s="89"/>
      <c r="B525" s="89"/>
      <c r="C525" s="96"/>
      <c r="D525" s="190"/>
      <c r="E525" s="110"/>
      <c r="F525" s="111"/>
      <c r="G525" s="112"/>
      <c r="H525" s="113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108"/>
      <c r="AI525" s="108"/>
      <c r="AJ525" s="89"/>
      <c r="AK525" s="89"/>
      <c r="AL525" s="99"/>
      <c r="AM525" s="99"/>
      <c r="AN525" s="89"/>
      <c r="AO525" s="89"/>
      <c r="AP525" s="89"/>
      <c r="AQ525" s="99"/>
      <c r="AR525" s="89"/>
      <c r="AS525" s="89"/>
      <c r="AT525" s="89"/>
      <c r="AU525" s="89"/>
      <c r="AV525" s="89"/>
      <c r="AW525" s="89"/>
      <c r="AX525" s="89"/>
    </row>
    <row r="526" spans="1:50" ht="12.75" customHeight="1">
      <c r="A526" s="89"/>
      <c r="B526" s="89"/>
      <c r="C526" s="96"/>
      <c r="D526" s="190"/>
      <c r="E526" s="110"/>
      <c r="F526" s="111"/>
      <c r="G526" s="112"/>
      <c r="H526" s="113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108"/>
      <c r="AI526" s="108"/>
      <c r="AJ526" s="89"/>
      <c r="AK526" s="89"/>
      <c r="AL526" s="99"/>
      <c r="AM526" s="99"/>
      <c r="AN526" s="89"/>
      <c r="AO526" s="89"/>
      <c r="AP526" s="89"/>
      <c r="AQ526" s="99"/>
      <c r="AR526" s="89"/>
      <c r="AS526" s="89"/>
      <c r="AT526" s="89"/>
      <c r="AU526" s="89"/>
      <c r="AV526" s="89"/>
      <c r="AW526" s="89"/>
      <c r="AX526" s="89"/>
    </row>
    <row r="527" spans="1:50" ht="12.75" customHeight="1">
      <c r="A527" s="89"/>
      <c r="B527" s="89"/>
      <c r="C527" s="96"/>
      <c r="D527" s="190"/>
      <c r="E527" s="110"/>
      <c r="F527" s="111"/>
      <c r="G527" s="112"/>
      <c r="H527" s="113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108"/>
      <c r="AI527" s="108"/>
      <c r="AJ527" s="89"/>
      <c r="AK527" s="89"/>
      <c r="AL527" s="99"/>
      <c r="AM527" s="99"/>
      <c r="AN527" s="89"/>
      <c r="AO527" s="89"/>
      <c r="AP527" s="89"/>
      <c r="AQ527" s="99"/>
      <c r="AR527" s="89"/>
      <c r="AS527" s="89"/>
      <c r="AT527" s="89"/>
      <c r="AU527" s="89"/>
      <c r="AV527" s="89"/>
      <c r="AW527" s="89"/>
      <c r="AX527" s="89"/>
    </row>
    <row r="528" spans="1:50" ht="12.75" customHeight="1">
      <c r="A528" s="89"/>
      <c r="B528" s="89"/>
      <c r="C528" s="96"/>
      <c r="D528" s="190"/>
      <c r="E528" s="110"/>
      <c r="F528" s="111"/>
      <c r="G528" s="112"/>
      <c r="H528" s="113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108"/>
      <c r="AI528" s="108"/>
      <c r="AJ528" s="89"/>
      <c r="AK528" s="89"/>
      <c r="AL528" s="99"/>
      <c r="AM528" s="99"/>
      <c r="AN528" s="89"/>
      <c r="AO528" s="89"/>
      <c r="AP528" s="89"/>
      <c r="AQ528" s="99"/>
      <c r="AR528" s="89"/>
      <c r="AS528" s="89"/>
      <c r="AT528" s="89"/>
      <c r="AU528" s="89"/>
      <c r="AV528" s="89"/>
      <c r="AW528" s="89"/>
      <c r="AX528" s="89"/>
    </row>
    <row r="529" spans="1:50" ht="12.75" customHeight="1">
      <c r="A529" s="89"/>
      <c r="B529" s="89"/>
      <c r="C529" s="96"/>
      <c r="D529" s="190"/>
      <c r="E529" s="110"/>
      <c r="F529" s="111"/>
      <c r="G529" s="112"/>
      <c r="H529" s="113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108"/>
      <c r="AI529" s="108"/>
      <c r="AJ529" s="89"/>
      <c r="AK529" s="89"/>
      <c r="AL529" s="99"/>
      <c r="AM529" s="99"/>
      <c r="AN529" s="89"/>
      <c r="AO529" s="89"/>
      <c r="AP529" s="89"/>
      <c r="AQ529" s="99"/>
      <c r="AR529" s="89"/>
      <c r="AS529" s="89"/>
      <c r="AT529" s="89"/>
      <c r="AU529" s="89"/>
      <c r="AV529" s="89"/>
      <c r="AW529" s="89"/>
      <c r="AX529" s="89"/>
    </row>
    <row r="530" spans="1:50" ht="12.75" customHeight="1">
      <c r="A530" s="89"/>
      <c r="B530" s="89"/>
      <c r="C530" s="96"/>
      <c r="D530" s="190"/>
      <c r="E530" s="110"/>
      <c r="F530" s="111"/>
      <c r="G530" s="112"/>
      <c r="H530" s="113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108"/>
      <c r="AI530" s="108"/>
      <c r="AJ530" s="89"/>
      <c r="AK530" s="89"/>
      <c r="AL530" s="99"/>
      <c r="AM530" s="99"/>
      <c r="AN530" s="89"/>
      <c r="AO530" s="89"/>
      <c r="AP530" s="89"/>
      <c r="AQ530" s="99"/>
      <c r="AR530" s="89"/>
      <c r="AS530" s="89"/>
      <c r="AT530" s="89"/>
      <c r="AU530" s="89"/>
      <c r="AV530" s="89"/>
      <c r="AW530" s="89"/>
      <c r="AX530" s="89"/>
    </row>
    <row r="531" spans="1:50" ht="12.75" customHeight="1">
      <c r="A531" s="89"/>
      <c r="B531" s="89"/>
      <c r="C531" s="96"/>
      <c r="D531" s="190"/>
      <c r="E531" s="110"/>
      <c r="F531" s="111"/>
      <c r="G531" s="112"/>
      <c r="H531" s="113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108"/>
      <c r="AI531" s="108"/>
      <c r="AJ531" s="89"/>
      <c r="AK531" s="89"/>
      <c r="AL531" s="99"/>
      <c r="AM531" s="99"/>
      <c r="AN531" s="89"/>
      <c r="AO531" s="89"/>
      <c r="AP531" s="89"/>
      <c r="AQ531" s="99"/>
      <c r="AR531" s="89"/>
      <c r="AS531" s="89"/>
      <c r="AT531" s="89"/>
      <c r="AU531" s="89"/>
      <c r="AV531" s="89"/>
      <c r="AW531" s="89"/>
      <c r="AX531" s="89"/>
    </row>
    <row r="532" spans="1:50" ht="12.75" customHeight="1">
      <c r="A532" s="89"/>
      <c r="B532" s="89"/>
      <c r="C532" s="96"/>
      <c r="D532" s="190"/>
      <c r="E532" s="110"/>
      <c r="F532" s="111"/>
      <c r="G532" s="112"/>
      <c r="H532" s="113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108"/>
      <c r="AI532" s="108"/>
      <c r="AJ532" s="89"/>
      <c r="AK532" s="89"/>
      <c r="AL532" s="99"/>
      <c r="AM532" s="99"/>
      <c r="AN532" s="89"/>
      <c r="AO532" s="89"/>
      <c r="AP532" s="89"/>
      <c r="AQ532" s="99"/>
      <c r="AR532" s="89"/>
      <c r="AS532" s="89"/>
      <c r="AT532" s="89"/>
      <c r="AU532" s="89"/>
      <c r="AV532" s="89"/>
      <c r="AW532" s="89"/>
      <c r="AX532" s="89"/>
    </row>
    <row r="533" spans="1:50" ht="12.75" customHeight="1">
      <c r="A533" s="89"/>
      <c r="B533" s="89"/>
      <c r="C533" s="96"/>
      <c r="D533" s="190"/>
      <c r="E533" s="110"/>
      <c r="F533" s="111"/>
      <c r="G533" s="112"/>
      <c r="H533" s="113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108"/>
      <c r="AI533" s="108"/>
      <c r="AJ533" s="89"/>
      <c r="AK533" s="89"/>
      <c r="AL533" s="99"/>
      <c r="AM533" s="99"/>
      <c r="AN533" s="89"/>
      <c r="AO533" s="89"/>
      <c r="AP533" s="89"/>
      <c r="AQ533" s="99"/>
      <c r="AR533" s="89"/>
      <c r="AS533" s="89"/>
      <c r="AT533" s="89"/>
      <c r="AU533" s="89"/>
      <c r="AV533" s="89"/>
      <c r="AW533" s="89"/>
      <c r="AX533" s="89"/>
    </row>
    <row r="534" spans="1:50" ht="12.75" customHeight="1">
      <c r="A534" s="89"/>
      <c r="B534" s="89"/>
      <c r="C534" s="96"/>
      <c r="D534" s="190"/>
      <c r="E534" s="110"/>
      <c r="F534" s="111"/>
      <c r="G534" s="112"/>
      <c r="H534" s="113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108"/>
      <c r="AI534" s="108"/>
      <c r="AJ534" s="89"/>
      <c r="AK534" s="89"/>
      <c r="AL534" s="99"/>
      <c r="AM534" s="99"/>
      <c r="AN534" s="89"/>
      <c r="AO534" s="89"/>
      <c r="AP534" s="89"/>
      <c r="AQ534" s="99"/>
      <c r="AR534" s="89"/>
      <c r="AS534" s="89"/>
      <c r="AT534" s="89"/>
      <c r="AU534" s="89"/>
      <c r="AV534" s="89"/>
      <c r="AW534" s="89"/>
      <c r="AX534" s="89"/>
    </row>
    <row r="535" spans="1:50" ht="12.75" customHeight="1">
      <c r="A535" s="89"/>
      <c r="B535" s="89"/>
      <c r="C535" s="96"/>
      <c r="D535" s="190"/>
      <c r="E535" s="110"/>
      <c r="F535" s="111"/>
      <c r="G535" s="112"/>
      <c r="H535" s="113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108"/>
      <c r="AI535" s="108"/>
      <c r="AJ535" s="89"/>
      <c r="AK535" s="89"/>
      <c r="AL535" s="99"/>
      <c r="AM535" s="99"/>
      <c r="AN535" s="89"/>
      <c r="AO535" s="89"/>
      <c r="AP535" s="89"/>
      <c r="AQ535" s="99"/>
      <c r="AR535" s="89"/>
      <c r="AS535" s="89"/>
      <c r="AT535" s="89"/>
      <c r="AU535" s="89"/>
      <c r="AV535" s="89"/>
      <c r="AW535" s="89"/>
      <c r="AX535" s="89"/>
    </row>
    <row r="536" spans="1:50" ht="12.75" customHeight="1">
      <c r="A536" s="89"/>
      <c r="B536" s="89"/>
      <c r="C536" s="96"/>
      <c r="D536" s="190"/>
      <c r="E536" s="110"/>
      <c r="F536" s="111"/>
      <c r="G536" s="112"/>
      <c r="H536" s="113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108"/>
      <c r="AI536" s="108"/>
      <c r="AJ536" s="89"/>
      <c r="AK536" s="89"/>
      <c r="AL536" s="99"/>
      <c r="AM536" s="99"/>
      <c r="AN536" s="89"/>
      <c r="AO536" s="89"/>
      <c r="AP536" s="89"/>
      <c r="AQ536" s="99"/>
      <c r="AR536" s="89"/>
      <c r="AS536" s="89"/>
      <c r="AT536" s="89"/>
      <c r="AU536" s="89"/>
      <c r="AV536" s="89"/>
      <c r="AW536" s="89"/>
      <c r="AX536" s="89"/>
    </row>
    <row r="537" spans="1:50" ht="12.75" customHeight="1">
      <c r="A537" s="89"/>
      <c r="B537" s="89"/>
      <c r="C537" s="96"/>
      <c r="D537" s="190"/>
      <c r="E537" s="110"/>
      <c r="F537" s="111"/>
      <c r="G537" s="112"/>
      <c r="H537" s="113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108"/>
      <c r="AI537" s="108"/>
      <c r="AJ537" s="89"/>
      <c r="AK537" s="89"/>
      <c r="AL537" s="99"/>
      <c r="AM537" s="99"/>
      <c r="AN537" s="89"/>
      <c r="AO537" s="89"/>
      <c r="AP537" s="89"/>
      <c r="AQ537" s="99"/>
      <c r="AR537" s="89"/>
      <c r="AS537" s="89"/>
      <c r="AT537" s="89"/>
      <c r="AU537" s="89"/>
      <c r="AV537" s="89"/>
      <c r="AW537" s="89"/>
      <c r="AX537" s="89"/>
    </row>
    <row r="538" spans="1:50" ht="12.75" customHeight="1">
      <c r="A538" s="89"/>
      <c r="B538" s="89"/>
      <c r="C538" s="96"/>
      <c r="D538" s="190"/>
      <c r="E538" s="110"/>
      <c r="F538" s="111"/>
      <c r="G538" s="112"/>
      <c r="H538" s="113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108"/>
      <c r="AI538" s="108"/>
      <c r="AJ538" s="89"/>
      <c r="AK538" s="89"/>
      <c r="AL538" s="99"/>
      <c r="AM538" s="99"/>
      <c r="AN538" s="89"/>
      <c r="AO538" s="89"/>
      <c r="AP538" s="89"/>
      <c r="AQ538" s="99"/>
      <c r="AR538" s="89"/>
      <c r="AS538" s="89"/>
      <c r="AT538" s="89"/>
      <c r="AU538" s="89"/>
      <c r="AV538" s="89"/>
      <c r="AW538" s="89"/>
      <c r="AX538" s="89"/>
    </row>
    <row r="539" spans="1:50" ht="12.75" customHeight="1">
      <c r="A539" s="89"/>
      <c r="B539" s="89"/>
      <c r="C539" s="96"/>
      <c r="D539" s="190"/>
      <c r="E539" s="110"/>
      <c r="F539" s="111"/>
      <c r="G539" s="112"/>
      <c r="H539" s="113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108"/>
      <c r="AI539" s="108"/>
      <c r="AJ539" s="89"/>
      <c r="AK539" s="89"/>
      <c r="AL539" s="99"/>
      <c r="AM539" s="99"/>
      <c r="AN539" s="89"/>
      <c r="AO539" s="89"/>
      <c r="AP539" s="89"/>
      <c r="AQ539" s="99"/>
      <c r="AR539" s="89"/>
      <c r="AS539" s="89"/>
      <c r="AT539" s="89"/>
      <c r="AU539" s="89"/>
      <c r="AV539" s="89"/>
      <c r="AW539" s="89"/>
      <c r="AX539" s="89"/>
    </row>
    <row r="540" spans="1:50" ht="12.75" customHeight="1">
      <c r="A540" s="89"/>
      <c r="B540" s="89"/>
      <c r="C540" s="96"/>
      <c r="D540" s="190"/>
      <c r="E540" s="110"/>
      <c r="F540" s="111"/>
      <c r="G540" s="112"/>
      <c r="H540" s="113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108"/>
      <c r="AI540" s="108"/>
      <c r="AJ540" s="89"/>
      <c r="AK540" s="89"/>
      <c r="AL540" s="99"/>
      <c r="AM540" s="99"/>
      <c r="AN540" s="89"/>
      <c r="AO540" s="89"/>
      <c r="AP540" s="89"/>
      <c r="AQ540" s="99"/>
      <c r="AR540" s="89"/>
      <c r="AS540" s="89"/>
      <c r="AT540" s="89"/>
      <c r="AU540" s="89"/>
      <c r="AV540" s="89"/>
      <c r="AW540" s="89"/>
      <c r="AX540" s="89"/>
    </row>
    <row r="541" spans="1:50" ht="12.75" customHeight="1">
      <c r="A541" s="89"/>
      <c r="B541" s="89"/>
      <c r="C541" s="96"/>
      <c r="D541" s="190"/>
      <c r="E541" s="110"/>
      <c r="F541" s="111"/>
      <c r="G541" s="112"/>
      <c r="H541" s="113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108"/>
      <c r="AI541" s="108"/>
      <c r="AJ541" s="89"/>
      <c r="AK541" s="89"/>
      <c r="AL541" s="99"/>
      <c r="AM541" s="99"/>
      <c r="AN541" s="89"/>
      <c r="AO541" s="89"/>
      <c r="AP541" s="89"/>
      <c r="AQ541" s="99"/>
      <c r="AR541" s="89"/>
      <c r="AS541" s="89"/>
      <c r="AT541" s="89"/>
      <c r="AU541" s="89"/>
      <c r="AV541" s="89"/>
      <c r="AW541" s="89"/>
      <c r="AX541" s="89"/>
    </row>
    <row r="542" spans="1:50" ht="12.75" customHeight="1">
      <c r="A542" s="89"/>
      <c r="B542" s="89"/>
      <c r="C542" s="96"/>
      <c r="D542" s="190"/>
      <c r="E542" s="110"/>
      <c r="F542" s="111"/>
      <c r="G542" s="112"/>
      <c r="H542" s="113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108"/>
      <c r="AI542" s="108"/>
      <c r="AJ542" s="89"/>
      <c r="AK542" s="89"/>
      <c r="AL542" s="99"/>
      <c r="AM542" s="99"/>
      <c r="AN542" s="89"/>
      <c r="AO542" s="89"/>
      <c r="AP542" s="89"/>
      <c r="AQ542" s="99"/>
      <c r="AR542" s="89"/>
      <c r="AS542" s="89"/>
      <c r="AT542" s="89"/>
      <c r="AU542" s="89"/>
      <c r="AV542" s="89"/>
      <c r="AW542" s="89"/>
      <c r="AX542" s="89"/>
    </row>
    <row r="543" spans="1:50" ht="12.75" customHeight="1">
      <c r="A543" s="89"/>
      <c r="B543" s="89"/>
      <c r="C543" s="96"/>
      <c r="D543" s="190"/>
      <c r="E543" s="110"/>
      <c r="F543" s="111"/>
      <c r="G543" s="112"/>
      <c r="H543" s="113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108"/>
      <c r="AI543" s="108"/>
      <c r="AJ543" s="89"/>
      <c r="AK543" s="89"/>
      <c r="AL543" s="99"/>
      <c r="AM543" s="99"/>
      <c r="AN543" s="89"/>
      <c r="AO543" s="89"/>
      <c r="AP543" s="89"/>
      <c r="AQ543" s="99"/>
      <c r="AR543" s="89"/>
      <c r="AS543" s="89"/>
      <c r="AT543" s="89"/>
      <c r="AU543" s="89"/>
      <c r="AV543" s="89"/>
      <c r="AW543" s="89"/>
      <c r="AX543" s="89"/>
    </row>
    <row r="544" spans="1:50" ht="12.75" customHeight="1">
      <c r="A544" s="89"/>
      <c r="B544" s="89"/>
      <c r="C544" s="96"/>
      <c r="D544" s="190"/>
      <c r="E544" s="110"/>
      <c r="F544" s="111"/>
      <c r="G544" s="112"/>
      <c r="H544" s="113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108"/>
      <c r="AI544" s="108"/>
      <c r="AJ544" s="89"/>
      <c r="AK544" s="89"/>
      <c r="AL544" s="99"/>
      <c r="AM544" s="99"/>
      <c r="AN544" s="89"/>
      <c r="AO544" s="89"/>
      <c r="AP544" s="89"/>
      <c r="AQ544" s="99"/>
      <c r="AR544" s="89"/>
      <c r="AS544" s="89"/>
      <c r="AT544" s="89"/>
      <c r="AU544" s="89"/>
      <c r="AV544" s="89"/>
      <c r="AW544" s="89"/>
      <c r="AX544" s="89"/>
    </row>
    <row r="545" spans="1:50" ht="12.75" customHeight="1">
      <c r="A545" s="89"/>
      <c r="B545" s="89"/>
      <c r="C545" s="96"/>
      <c r="D545" s="190"/>
      <c r="E545" s="110"/>
      <c r="F545" s="111"/>
      <c r="G545" s="112"/>
      <c r="H545" s="113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108"/>
      <c r="AI545" s="108"/>
      <c r="AJ545" s="89"/>
      <c r="AK545" s="89"/>
      <c r="AL545" s="99"/>
      <c r="AM545" s="99"/>
      <c r="AN545" s="89"/>
      <c r="AO545" s="89"/>
      <c r="AP545" s="89"/>
      <c r="AQ545" s="99"/>
      <c r="AR545" s="89"/>
      <c r="AS545" s="89"/>
      <c r="AT545" s="89"/>
      <c r="AU545" s="89"/>
      <c r="AV545" s="89"/>
      <c r="AW545" s="89"/>
      <c r="AX545" s="89"/>
    </row>
    <row r="546" spans="1:50" ht="12.75" customHeight="1">
      <c r="A546" s="89"/>
      <c r="B546" s="89"/>
      <c r="C546" s="96"/>
      <c r="D546" s="190"/>
      <c r="E546" s="110"/>
      <c r="F546" s="111"/>
      <c r="G546" s="112"/>
      <c r="H546" s="113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108"/>
      <c r="AI546" s="108"/>
      <c r="AJ546" s="89"/>
      <c r="AK546" s="89"/>
      <c r="AL546" s="99"/>
      <c r="AM546" s="99"/>
      <c r="AN546" s="89"/>
      <c r="AO546" s="89"/>
      <c r="AP546" s="89"/>
      <c r="AQ546" s="99"/>
      <c r="AR546" s="89"/>
      <c r="AS546" s="89"/>
      <c r="AT546" s="89"/>
      <c r="AU546" s="89"/>
      <c r="AV546" s="89"/>
      <c r="AW546" s="89"/>
      <c r="AX546" s="89"/>
    </row>
    <row r="547" spans="1:50" ht="12.75" customHeight="1">
      <c r="A547" s="89"/>
      <c r="B547" s="89"/>
      <c r="C547" s="96"/>
      <c r="D547" s="190"/>
      <c r="E547" s="110"/>
      <c r="F547" s="111"/>
      <c r="G547" s="112"/>
      <c r="H547" s="113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108"/>
      <c r="AI547" s="108"/>
      <c r="AJ547" s="89"/>
      <c r="AK547" s="89"/>
      <c r="AL547" s="99"/>
      <c r="AM547" s="99"/>
      <c r="AN547" s="89"/>
      <c r="AO547" s="89"/>
      <c r="AP547" s="89"/>
      <c r="AQ547" s="99"/>
      <c r="AR547" s="89"/>
      <c r="AS547" s="89"/>
      <c r="AT547" s="89"/>
      <c r="AU547" s="89"/>
      <c r="AV547" s="89"/>
      <c r="AW547" s="89"/>
      <c r="AX547" s="89"/>
    </row>
    <row r="548" spans="1:50" ht="12.75" customHeight="1">
      <c r="A548" s="89"/>
      <c r="B548" s="89"/>
      <c r="C548" s="96"/>
      <c r="D548" s="190"/>
      <c r="E548" s="110"/>
      <c r="F548" s="111"/>
      <c r="G548" s="112"/>
      <c r="H548" s="113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108"/>
      <c r="AI548" s="108"/>
      <c r="AJ548" s="89"/>
      <c r="AK548" s="89"/>
      <c r="AL548" s="99"/>
      <c r="AM548" s="99"/>
      <c r="AN548" s="89"/>
      <c r="AO548" s="89"/>
      <c r="AP548" s="89"/>
      <c r="AQ548" s="99"/>
      <c r="AR548" s="89"/>
      <c r="AS548" s="89"/>
      <c r="AT548" s="89"/>
      <c r="AU548" s="89"/>
      <c r="AV548" s="89"/>
      <c r="AW548" s="89"/>
      <c r="AX548" s="89"/>
    </row>
    <row r="549" spans="1:50" ht="12.75" customHeight="1">
      <c r="A549" s="89"/>
      <c r="B549" s="89"/>
      <c r="C549" s="96"/>
      <c r="D549" s="190"/>
      <c r="E549" s="110"/>
      <c r="F549" s="111"/>
      <c r="G549" s="112"/>
      <c r="H549" s="113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108"/>
      <c r="AI549" s="108"/>
      <c r="AJ549" s="89"/>
      <c r="AK549" s="89"/>
      <c r="AL549" s="99"/>
      <c r="AM549" s="99"/>
      <c r="AN549" s="89"/>
      <c r="AO549" s="89"/>
      <c r="AP549" s="89"/>
      <c r="AQ549" s="99"/>
      <c r="AR549" s="89"/>
      <c r="AS549" s="89"/>
      <c r="AT549" s="89"/>
      <c r="AU549" s="89"/>
      <c r="AV549" s="89"/>
      <c r="AW549" s="89"/>
      <c r="AX549" s="89"/>
    </row>
    <row r="550" spans="1:50" ht="12.75" customHeight="1">
      <c r="A550" s="89"/>
      <c r="B550" s="89"/>
      <c r="C550" s="96"/>
      <c r="D550" s="190"/>
      <c r="E550" s="110"/>
      <c r="F550" s="111"/>
      <c r="G550" s="112"/>
      <c r="H550" s="113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108"/>
      <c r="AI550" s="108"/>
      <c r="AJ550" s="89"/>
      <c r="AK550" s="89"/>
      <c r="AL550" s="99"/>
      <c r="AM550" s="99"/>
      <c r="AN550" s="89"/>
      <c r="AO550" s="89"/>
      <c r="AP550" s="89"/>
      <c r="AQ550" s="99"/>
      <c r="AR550" s="89"/>
      <c r="AS550" s="89"/>
      <c r="AT550" s="89"/>
      <c r="AU550" s="89"/>
      <c r="AV550" s="89"/>
      <c r="AW550" s="89"/>
      <c r="AX550" s="89"/>
    </row>
    <row r="551" spans="1:50" ht="12.75" customHeight="1">
      <c r="A551" s="89"/>
      <c r="B551" s="89"/>
      <c r="C551" s="96"/>
      <c r="D551" s="190"/>
      <c r="E551" s="110"/>
      <c r="F551" s="111"/>
      <c r="G551" s="112"/>
      <c r="H551" s="113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108"/>
      <c r="AI551" s="108"/>
      <c r="AJ551" s="89"/>
      <c r="AK551" s="89"/>
      <c r="AL551" s="99"/>
      <c r="AM551" s="99"/>
      <c r="AN551" s="89"/>
      <c r="AO551" s="89"/>
      <c r="AP551" s="89"/>
      <c r="AQ551" s="99"/>
      <c r="AR551" s="89"/>
      <c r="AS551" s="89"/>
      <c r="AT551" s="89"/>
      <c r="AU551" s="89"/>
      <c r="AV551" s="89"/>
      <c r="AW551" s="89"/>
      <c r="AX551" s="89"/>
    </row>
    <row r="552" spans="1:50" ht="12.75" customHeight="1">
      <c r="A552" s="89"/>
      <c r="B552" s="89"/>
      <c r="C552" s="96"/>
      <c r="D552" s="190"/>
      <c r="E552" s="110"/>
      <c r="F552" s="111"/>
      <c r="G552" s="112"/>
      <c r="H552" s="113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108"/>
      <c r="AI552" s="108"/>
      <c r="AJ552" s="89"/>
      <c r="AK552" s="89"/>
      <c r="AL552" s="99"/>
      <c r="AM552" s="99"/>
      <c r="AN552" s="89"/>
      <c r="AO552" s="89"/>
      <c r="AP552" s="89"/>
      <c r="AQ552" s="99"/>
      <c r="AR552" s="89"/>
      <c r="AS552" s="89"/>
      <c r="AT552" s="89"/>
      <c r="AU552" s="89"/>
      <c r="AV552" s="89"/>
      <c r="AW552" s="89"/>
      <c r="AX552" s="89"/>
    </row>
    <row r="553" spans="1:50" ht="12.75" customHeight="1">
      <c r="A553" s="89"/>
      <c r="B553" s="89"/>
      <c r="C553" s="96"/>
      <c r="D553" s="190"/>
      <c r="E553" s="110"/>
      <c r="F553" s="111"/>
      <c r="G553" s="112"/>
      <c r="H553" s="113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108"/>
      <c r="AI553" s="108"/>
      <c r="AJ553" s="89"/>
      <c r="AK553" s="89"/>
      <c r="AL553" s="99"/>
      <c r="AM553" s="99"/>
      <c r="AN553" s="89"/>
      <c r="AO553" s="89"/>
      <c r="AP553" s="89"/>
      <c r="AQ553" s="99"/>
      <c r="AR553" s="89"/>
      <c r="AS553" s="89"/>
      <c r="AT553" s="89"/>
      <c r="AU553" s="89"/>
      <c r="AV553" s="89"/>
      <c r="AW553" s="89"/>
      <c r="AX553" s="89"/>
    </row>
    <row r="554" spans="1:50" ht="12.75" customHeight="1">
      <c r="A554" s="89"/>
      <c r="B554" s="89"/>
      <c r="C554" s="96"/>
      <c r="D554" s="190"/>
      <c r="E554" s="110"/>
      <c r="F554" s="111"/>
      <c r="G554" s="112"/>
      <c r="H554" s="113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108"/>
      <c r="AI554" s="108"/>
      <c r="AJ554" s="89"/>
      <c r="AK554" s="89"/>
      <c r="AL554" s="99"/>
      <c r="AM554" s="99"/>
      <c r="AN554" s="89"/>
      <c r="AO554" s="89"/>
      <c r="AP554" s="89"/>
      <c r="AQ554" s="99"/>
      <c r="AR554" s="89"/>
      <c r="AS554" s="89"/>
      <c r="AT554" s="89"/>
      <c r="AU554" s="89"/>
      <c r="AV554" s="89"/>
      <c r="AW554" s="89"/>
      <c r="AX554" s="89"/>
    </row>
    <row r="555" spans="1:50" ht="12.75" customHeight="1">
      <c r="A555" s="89"/>
      <c r="B555" s="89"/>
      <c r="C555" s="96"/>
      <c r="D555" s="190"/>
      <c r="E555" s="110"/>
      <c r="F555" s="111"/>
      <c r="G555" s="112"/>
      <c r="H555" s="113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108"/>
      <c r="AI555" s="108"/>
      <c r="AJ555" s="89"/>
      <c r="AK555" s="89"/>
      <c r="AL555" s="99"/>
      <c r="AM555" s="99"/>
      <c r="AN555" s="89"/>
      <c r="AO555" s="89"/>
      <c r="AP555" s="89"/>
      <c r="AQ555" s="99"/>
      <c r="AR555" s="89"/>
      <c r="AS555" s="89"/>
      <c r="AT555" s="89"/>
      <c r="AU555" s="89"/>
      <c r="AV555" s="89"/>
      <c r="AW555" s="89"/>
      <c r="AX555" s="89"/>
    </row>
    <row r="556" spans="1:50" ht="12.75" customHeight="1">
      <c r="A556" s="89"/>
      <c r="B556" s="89"/>
      <c r="C556" s="96"/>
      <c r="D556" s="190"/>
      <c r="E556" s="110"/>
      <c r="F556" s="111"/>
      <c r="G556" s="112"/>
      <c r="H556" s="113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108"/>
      <c r="AI556" s="108"/>
      <c r="AJ556" s="89"/>
      <c r="AK556" s="89"/>
      <c r="AL556" s="99"/>
      <c r="AM556" s="99"/>
      <c r="AN556" s="89"/>
      <c r="AO556" s="89"/>
      <c r="AP556" s="89"/>
      <c r="AQ556" s="99"/>
      <c r="AR556" s="89"/>
      <c r="AS556" s="89"/>
      <c r="AT556" s="89"/>
      <c r="AU556" s="89"/>
      <c r="AV556" s="89"/>
      <c r="AW556" s="89"/>
      <c r="AX556" s="89"/>
    </row>
    <row r="557" spans="1:50" ht="12.75" customHeight="1">
      <c r="A557" s="89"/>
      <c r="B557" s="89"/>
      <c r="C557" s="96"/>
      <c r="D557" s="190"/>
      <c r="E557" s="110"/>
      <c r="F557" s="111"/>
      <c r="G557" s="112"/>
      <c r="H557" s="113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108"/>
      <c r="AI557" s="108"/>
      <c r="AJ557" s="89"/>
      <c r="AK557" s="89"/>
      <c r="AL557" s="99"/>
      <c r="AM557" s="99"/>
      <c r="AN557" s="89"/>
      <c r="AO557" s="89"/>
      <c r="AP557" s="89"/>
      <c r="AQ557" s="99"/>
      <c r="AR557" s="89"/>
      <c r="AS557" s="89"/>
      <c r="AT557" s="89"/>
      <c r="AU557" s="89"/>
      <c r="AV557" s="89"/>
      <c r="AW557" s="89"/>
      <c r="AX557" s="89"/>
    </row>
    <row r="558" spans="1:50" ht="12.75" customHeight="1">
      <c r="A558" s="89"/>
      <c r="B558" s="89"/>
      <c r="C558" s="96"/>
      <c r="D558" s="190"/>
      <c r="E558" s="110"/>
      <c r="F558" s="111"/>
      <c r="G558" s="112"/>
      <c r="H558" s="113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108"/>
      <c r="AI558" s="108"/>
      <c r="AJ558" s="89"/>
      <c r="AK558" s="89"/>
      <c r="AL558" s="99"/>
      <c r="AM558" s="99"/>
      <c r="AN558" s="89"/>
      <c r="AO558" s="89"/>
      <c r="AP558" s="89"/>
      <c r="AQ558" s="99"/>
      <c r="AR558" s="89"/>
      <c r="AS558" s="89"/>
      <c r="AT558" s="89"/>
      <c r="AU558" s="89"/>
      <c r="AV558" s="89"/>
      <c r="AW558" s="89"/>
      <c r="AX558" s="89"/>
    </row>
    <row r="559" spans="1:50" ht="12.75" customHeight="1">
      <c r="A559" s="89"/>
      <c r="B559" s="89"/>
      <c r="C559" s="96"/>
      <c r="D559" s="190"/>
      <c r="E559" s="110"/>
      <c r="F559" s="111"/>
      <c r="G559" s="112"/>
      <c r="H559" s="113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108"/>
      <c r="AI559" s="108"/>
      <c r="AJ559" s="89"/>
      <c r="AK559" s="89"/>
      <c r="AL559" s="99"/>
      <c r="AM559" s="99"/>
      <c r="AN559" s="89"/>
      <c r="AO559" s="89"/>
      <c r="AP559" s="89"/>
      <c r="AQ559" s="99"/>
      <c r="AR559" s="89"/>
      <c r="AS559" s="89"/>
      <c r="AT559" s="89"/>
      <c r="AU559" s="89"/>
      <c r="AV559" s="89"/>
      <c r="AW559" s="89"/>
      <c r="AX559" s="89"/>
    </row>
    <row r="560" spans="1:50" ht="12.75" customHeight="1">
      <c r="A560" s="89"/>
      <c r="B560" s="89"/>
      <c r="C560" s="96"/>
      <c r="D560" s="190"/>
      <c r="E560" s="110"/>
      <c r="F560" s="111"/>
      <c r="G560" s="112"/>
      <c r="H560" s="113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108"/>
      <c r="AI560" s="108"/>
      <c r="AJ560" s="89"/>
      <c r="AK560" s="89"/>
      <c r="AL560" s="99"/>
      <c r="AM560" s="99"/>
      <c r="AN560" s="89"/>
      <c r="AO560" s="89"/>
      <c r="AP560" s="89"/>
      <c r="AQ560" s="99"/>
      <c r="AR560" s="89"/>
      <c r="AS560" s="89"/>
      <c r="AT560" s="89"/>
      <c r="AU560" s="89"/>
      <c r="AV560" s="89"/>
      <c r="AW560" s="89"/>
      <c r="AX560" s="89"/>
    </row>
    <row r="561" spans="1:50" ht="12.75" customHeight="1">
      <c r="A561" s="89"/>
      <c r="B561" s="89"/>
      <c r="C561" s="96"/>
      <c r="D561" s="190"/>
      <c r="E561" s="110"/>
      <c r="F561" s="111"/>
      <c r="G561" s="112"/>
      <c r="H561" s="113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108"/>
      <c r="AI561" s="108"/>
      <c r="AJ561" s="89"/>
      <c r="AK561" s="89"/>
      <c r="AL561" s="99"/>
      <c r="AM561" s="99"/>
      <c r="AN561" s="89"/>
      <c r="AO561" s="89"/>
      <c r="AP561" s="89"/>
      <c r="AQ561" s="99"/>
      <c r="AR561" s="89"/>
      <c r="AS561" s="89"/>
      <c r="AT561" s="89"/>
      <c r="AU561" s="89"/>
      <c r="AV561" s="89"/>
      <c r="AW561" s="89"/>
      <c r="AX561" s="89"/>
    </row>
    <row r="562" spans="1:50" ht="12.75" customHeight="1">
      <c r="A562" s="89"/>
      <c r="B562" s="89"/>
      <c r="C562" s="96"/>
      <c r="D562" s="190"/>
      <c r="E562" s="110"/>
      <c r="F562" s="111"/>
      <c r="G562" s="112"/>
      <c r="H562" s="113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108"/>
      <c r="AI562" s="108"/>
      <c r="AJ562" s="89"/>
      <c r="AK562" s="89"/>
      <c r="AL562" s="99"/>
      <c r="AM562" s="99"/>
      <c r="AN562" s="89"/>
      <c r="AO562" s="89"/>
      <c r="AP562" s="89"/>
      <c r="AQ562" s="99"/>
      <c r="AR562" s="89"/>
      <c r="AS562" s="89"/>
      <c r="AT562" s="89"/>
      <c r="AU562" s="89"/>
      <c r="AV562" s="89"/>
      <c r="AW562" s="89"/>
      <c r="AX562" s="89"/>
    </row>
    <row r="563" spans="1:50" ht="12.75" customHeight="1">
      <c r="A563" s="89"/>
      <c r="B563" s="89"/>
      <c r="C563" s="96"/>
      <c r="D563" s="190"/>
      <c r="E563" s="110"/>
      <c r="F563" s="111"/>
      <c r="G563" s="112"/>
      <c r="H563" s="113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108"/>
      <c r="AI563" s="108"/>
      <c r="AJ563" s="89"/>
      <c r="AK563" s="89"/>
      <c r="AL563" s="99"/>
      <c r="AM563" s="99"/>
      <c r="AN563" s="89"/>
      <c r="AO563" s="89"/>
      <c r="AP563" s="89"/>
      <c r="AQ563" s="99"/>
      <c r="AR563" s="89"/>
      <c r="AS563" s="89"/>
      <c r="AT563" s="89"/>
      <c r="AU563" s="89"/>
      <c r="AV563" s="89"/>
      <c r="AW563" s="89"/>
      <c r="AX563" s="89"/>
    </row>
    <row r="564" spans="1:50" ht="12.75" customHeight="1">
      <c r="A564" s="89"/>
      <c r="B564" s="89"/>
      <c r="C564" s="96"/>
      <c r="D564" s="190"/>
      <c r="E564" s="110"/>
      <c r="F564" s="111"/>
      <c r="G564" s="112"/>
      <c r="H564" s="113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108"/>
      <c r="AI564" s="108"/>
      <c r="AJ564" s="89"/>
      <c r="AK564" s="89"/>
      <c r="AL564" s="99"/>
      <c r="AM564" s="99"/>
      <c r="AN564" s="89"/>
      <c r="AO564" s="89"/>
      <c r="AP564" s="89"/>
      <c r="AQ564" s="99"/>
      <c r="AR564" s="89"/>
      <c r="AS564" s="89"/>
      <c r="AT564" s="89"/>
      <c r="AU564" s="89"/>
      <c r="AV564" s="89"/>
      <c r="AW564" s="89"/>
      <c r="AX564" s="89"/>
    </row>
    <row r="565" spans="1:50" ht="12.75" customHeight="1">
      <c r="A565" s="89"/>
      <c r="B565" s="89"/>
      <c r="C565" s="96"/>
      <c r="D565" s="190"/>
      <c r="E565" s="110"/>
      <c r="F565" s="111"/>
      <c r="G565" s="112"/>
      <c r="H565" s="113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108"/>
      <c r="AI565" s="108"/>
      <c r="AJ565" s="89"/>
      <c r="AK565" s="89"/>
      <c r="AL565" s="99"/>
      <c r="AM565" s="99"/>
      <c r="AN565" s="89"/>
      <c r="AO565" s="89"/>
      <c r="AP565" s="89"/>
      <c r="AQ565" s="99"/>
      <c r="AR565" s="89"/>
      <c r="AS565" s="89"/>
      <c r="AT565" s="89"/>
      <c r="AU565" s="89"/>
      <c r="AV565" s="89"/>
      <c r="AW565" s="89"/>
      <c r="AX565" s="89"/>
    </row>
    <row r="566" spans="1:50" ht="12.75" customHeight="1">
      <c r="A566" s="89"/>
      <c r="B566" s="89"/>
      <c r="C566" s="96"/>
      <c r="D566" s="190"/>
      <c r="E566" s="110"/>
      <c r="F566" s="111"/>
      <c r="G566" s="112"/>
      <c r="H566" s="113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108"/>
      <c r="AI566" s="108"/>
      <c r="AJ566" s="89"/>
      <c r="AK566" s="89"/>
      <c r="AL566" s="99"/>
      <c r="AM566" s="99"/>
      <c r="AN566" s="89"/>
      <c r="AO566" s="89"/>
      <c r="AP566" s="89"/>
      <c r="AQ566" s="99"/>
      <c r="AR566" s="89"/>
      <c r="AS566" s="89"/>
      <c r="AT566" s="89"/>
      <c r="AU566" s="89"/>
      <c r="AV566" s="89"/>
      <c r="AW566" s="89"/>
      <c r="AX566" s="89"/>
    </row>
    <row r="567" spans="1:50" ht="12.75" customHeight="1">
      <c r="A567" s="89"/>
      <c r="B567" s="89"/>
      <c r="C567" s="96"/>
      <c r="D567" s="190"/>
      <c r="E567" s="110"/>
      <c r="F567" s="111"/>
      <c r="G567" s="112"/>
      <c r="H567" s="113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108"/>
      <c r="AI567" s="108"/>
      <c r="AJ567" s="89"/>
      <c r="AK567" s="89"/>
      <c r="AL567" s="99"/>
      <c r="AM567" s="99"/>
      <c r="AN567" s="89"/>
      <c r="AO567" s="89"/>
      <c r="AP567" s="89"/>
      <c r="AQ567" s="99"/>
      <c r="AR567" s="89"/>
      <c r="AS567" s="89"/>
      <c r="AT567" s="89"/>
      <c r="AU567" s="89"/>
      <c r="AV567" s="89"/>
      <c r="AW567" s="89"/>
      <c r="AX567" s="89"/>
    </row>
    <row r="568" spans="1:50" ht="12.75" customHeight="1">
      <c r="A568" s="89"/>
      <c r="B568" s="89"/>
      <c r="C568" s="96"/>
      <c r="D568" s="190"/>
      <c r="E568" s="110"/>
      <c r="F568" s="111"/>
      <c r="G568" s="112"/>
      <c r="H568" s="113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108"/>
      <c r="AI568" s="108"/>
      <c r="AJ568" s="89"/>
      <c r="AK568" s="89"/>
      <c r="AL568" s="99"/>
      <c r="AM568" s="99"/>
      <c r="AN568" s="89"/>
      <c r="AO568" s="89"/>
      <c r="AP568" s="89"/>
      <c r="AQ568" s="99"/>
      <c r="AR568" s="89"/>
      <c r="AS568" s="89"/>
      <c r="AT568" s="89"/>
      <c r="AU568" s="89"/>
      <c r="AV568" s="89"/>
      <c r="AW568" s="89"/>
      <c r="AX568" s="89"/>
    </row>
    <row r="569" spans="1:50" ht="12.75" customHeight="1">
      <c r="A569" s="89"/>
      <c r="B569" s="89"/>
      <c r="C569" s="96"/>
      <c r="D569" s="190"/>
      <c r="E569" s="110"/>
      <c r="F569" s="111"/>
      <c r="G569" s="112"/>
      <c r="H569" s="113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108"/>
      <c r="AI569" s="108"/>
      <c r="AJ569" s="89"/>
      <c r="AK569" s="89"/>
      <c r="AL569" s="99"/>
      <c r="AM569" s="99"/>
      <c r="AN569" s="89"/>
      <c r="AO569" s="89"/>
      <c r="AP569" s="89"/>
      <c r="AQ569" s="99"/>
      <c r="AR569" s="89"/>
      <c r="AS569" s="89"/>
      <c r="AT569" s="89"/>
      <c r="AU569" s="89"/>
      <c r="AV569" s="89"/>
      <c r="AW569" s="89"/>
      <c r="AX569" s="89"/>
    </row>
    <row r="570" spans="1:50" ht="12.75" customHeight="1">
      <c r="A570" s="89"/>
      <c r="B570" s="89"/>
      <c r="C570" s="96"/>
      <c r="D570" s="190"/>
      <c r="E570" s="110"/>
      <c r="F570" s="111"/>
      <c r="G570" s="112"/>
      <c r="H570" s="113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108"/>
      <c r="AI570" s="108"/>
      <c r="AJ570" s="89"/>
      <c r="AK570" s="89"/>
      <c r="AL570" s="99"/>
      <c r="AM570" s="99"/>
      <c r="AN570" s="89"/>
      <c r="AO570" s="89"/>
      <c r="AP570" s="89"/>
      <c r="AQ570" s="99"/>
      <c r="AR570" s="89"/>
      <c r="AS570" s="89"/>
      <c r="AT570" s="89"/>
      <c r="AU570" s="89"/>
      <c r="AV570" s="89"/>
      <c r="AW570" s="89"/>
      <c r="AX570" s="89"/>
    </row>
    <row r="571" spans="1:50" ht="12.75" customHeight="1">
      <c r="A571" s="89"/>
      <c r="B571" s="89"/>
      <c r="C571" s="96"/>
      <c r="D571" s="190"/>
      <c r="E571" s="110"/>
      <c r="F571" s="111"/>
      <c r="G571" s="112"/>
      <c r="H571" s="113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108"/>
      <c r="AI571" s="108"/>
      <c r="AJ571" s="89"/>
      <c r="AK571" s="89"/>
      <c r="AL571" s="99"/>
      <c r="AM571" s="99"/>
      <c r="AN571" s="89"/>
      <c r="AO571" s="89"/>
      <c r="AP571" s="89"/>
      <c r="AQ571" s="99"/>
      <c r="AR571" s="89"/>
      <c r="AS571" s="89"/>
      <c r="AT571" s="89"/>
      <c r="AU571" s="89"/>
      <c r="AV571" s="89"/>
      <c r="AW571" s="89"/>
      <c r="AX571" s="89"/>
    </row>
    <row r="572" spans="1:50" ht="12.75" customHeight="1">
      <c r="A572" s="89"/>
      <c r="B572" s="89"/>
      <c r="C572" s="96"/>
      <c r="D572" s="190"/>
      <c r="E572" s="110"/>
      <c r="F572" s="111"/>
      <c r="G572" s="112"/>
      <c r="H572" s="113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108"/>
      <c r="AI572" s="108"/>
      <c r="AJ572" s="89"/>
      <c r="AK572" s="89"/>
      <c r="AL572" s="99"/>
      <c r="AM572" s="99"/>
      <c r="AN572" s="89"/>
      <c r="AO572" s="89"/>
      <c r="AP572" s="89"/>
      <c r="AQ572" s="99"/>
      <c r="AR572" s="89"/>
      <c r="AS572" s="89"/>
      <c r="AT572" s="89"/>
      <c r="AU572" s="89"/>
      <c r="AV572" s="89"/>
      <c r="AW572" s="89"/>
      <c r="AX572" s="89"/>
    </row>
    <row r="573" spans="1:50" ht="12.75" customHeight="1">
      <c r="A573" s="89"/>
      <c r="B573" s="89"/>
      <c r="C573" s="96"/>
      <c r="D573" s="190"/>
      <c r="E573" s="110"/>
      <c r="F573" s="111"/>
      <c r="G573" s="112"/>
      <c r="H573" s="113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108"/>
      <c r="AI573" s="108"/>
      <c r="AJ573" s="89"/>
      <c r="AK573" s="89"/>
      <c r="AL573" s="99"/>
      <c r="AM573" s="99"/>
      <c r="AN573" s="89"/>
      <c r="AO573" s="89"/>
      <c r="AP573" s="89"/>
      <c r="AQ573" s="99"/>
      <c r="AR573" s="89"/>
      <c r="AS573" s="89"/>
      <c r="AT573" s="89"/>
      <c r="AU573" s="89"/>
      <c r="AV573" s="89"/>
      <c r="AW573" s="89"/>
      <c r="AX573" s="89"/>
    </row>
    <row r="574" spans="1:50" ht="12.75" customHeight="1">
      <c r="A574" s="89"/>
      <c r="B574" s="89"/>
      <c r="C574" s="96"/>
      <c r="D574" s="190"/>
      <c r="E574" s="110"/>
      <c r="F574" s="111"/>
      <c r="G574" s="112"/>
      <c r="H574" s="113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108"/>
      <c r="AI574" s="108"/>
      <c r="AJ574" s="89"/>
      <c r="AK574" s="89"/>
      <c r="AL574" s="99"/>
      <c r="AM574" s="99"/>
      <c r="AN574" s="89"/>
      <c r="AO574" s="89"/>
      <c r="AP574" s="89"/>
      <c r="AQ574" s="99"/>
      <c r="AR574" s="89"/>
      <c r="AS574" s="89"/>
      <c r="AT574" s="89"/>
      <c r="AU574" s="89"/>
      <c r="AV574" s="89"/>
      <c r="AW574" s="89"/>
      <c r="AX574" s="89"/>
    </row>
    <row r="575" spans="1:50" ht="12.75" customHeight="1">
      <c r="A575" s="89"/>
      <c r="B575" s="89"/>
      <c r="C575" s="96"/>
      <c r="D575" s="190"/>
      <c r="E575" s="110"/>
      <c r="F575" s="111"/>
      <c r="G575" s="112"/>
      <c r="H575" s="113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108"/>
      <c r="AI575" s="108"/>
      <c r="AJ575" s="89"/>
      <c r="AK575" s="89"/>
      <c r="AL575" s="99"/>
      <c r="AM575" s="99"/>
      <c r="AN575" s="89"/>
      <c r="AO575" s="89"/>
      <c r="AP575" s="89"/>
      <c r="AQ575" s="99"/>
      <c r="AR575" s="89"/>
      <c r="AS575" s="89"/>
      <c r="AT575" s="89"/>
      <c r="AU575" s="89"/>
      <c r="AV575" s="89"/>
      <c r="AW575" s="89"/>
      <c r="AX575" s="89"/>
    </row>
    <row r="576" spans="1:50" ht="12.75" customHeight="1">
      <c r="A576" s="89"/>
      <c r="B576" s="89"/>
      <c r="C576" s="96"/>
      <c r="D576" s="190"/>
      <c r="E576" s="110"/>
      <c r="F576" s="111"/>
      <c r="G576" s="112"/>
      <c r="H576" s="113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108"/>
      <c r="AI576" s="108"/>
      <c r="AJ576" s="89"/>
      <c r="AK576" s="89"/>
      <c r="AL576" s="99"/>
      <c r="AM576" s="99"/>
      <c r="AN576" s="89"/>
      <c r="AO576" s="89"/>
      <c r="AP576" s="89"/>
      <c r="AQ576" s="99"/>
      <c r="AR576" s="89"/>
      <c r="AS576" s="89"/>
      <c r="AT576" s="89"/>
      <c r="AU576" s="89"/>
      <c r="AV576" s="89"/>
      <c r="AW576" s="89"/>
      <c r="AX576" s="89"/>
    </row>
    <row r="577" spans="1:50" ht="12.75" customHeight="1">
      <c r="A577" s="89"/>
      <c r="B577" s="89"/>
      <c r="C577" s="96"/>
      <c r="D577" s="190"/>
      <c r="E577" s="110"/>
      <c r="F577" s="111"/>
      <c r="G577" s="112"/>
      <c r="H577" s="113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108"/>
      <c r="AI577" s="108"/>
      <c r="AJ577" s="89"/>
      <c r="AK577" s="89"/>
      <c r="AL577" s="99"/>
      <c r="AM577" s="99"/>
      <c r="AN577" s="89"/>
      <c r="AO577" s="89"/>
      <c r="AP577" s="89"/>
      <c r="AQ577" s="99"/>
      <c r="AR577" s="89"/>
      <c r="AS577" s="89"/>
      <c r="AT577" s="89"/>
      <c r="AU577" s="89"/>
      <c r="AV577" s="89"/>
      <c r="AW577" s="89"/>
      <c r="AX577" s="89"/>
    </row>
    <row r="578" spans="1:50" ht="12.75" customHeight="1">
      <c r="A578" s="89"/>
      <c r="B578" s="89"/>
      <c r="C578" s="96"/>
      <c r="D578" s="190"/>
      <c r="E578" s="110"/>
      <c r="F578" s="111"/>
      <c r="G578" s="112"/>
      <c r="H578" s="113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108"/>
      <c r="AI578" s="108"/>
      <c r="AJ578" s="89"/>
      <c r="AK578" s="89"/>
      <c r="AL578" s="99"/>
      <c r="AM578" s="99"/>
      <c r="AN578" s="89"/>
      <c r="AO578" s="89"/>
      <c r="AP578" s="89"/>
      <c r="AQ578" s="99"/>
      <c r="AR578" s="89"/>
      <c r="AS578" s="89"/>
      <c r="AT578" s="89"/>
      <c r="AU578" s="89"/>
      <c r="AV578" s="89"/>
      <c r="AW578" s="89"/>
      <c r="AX578" s="89"/>
    </row>
    <row r="579" spans="1:50" ht="12.75" customHeight="1">
      <c r="A579" s="89"/>
      <c r="B579" s="89"/>
      <c r="C579" s="96"/>
      <c r="D579" s="190"/>
      <c r="E579" s="110"/>
      <c r="F579" s="111"/>
      <c r="G579" s="112"/>
      <c r="H579" s="113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108"/>
      <c r="AI579" s="108"/>
      <c r="AJ579" s="89"/>
      <c r="AK579" s="89"/>
      <c r="AL579" s="99"/>
      <c r="AM579" s="99"/>
      <c r="AN579" s="89"/>
      <c r="AO579" s="89"/>
      <c r="AP579" s="89"/>
      <c r="AQ579" s="99"/>
      <c r="AR579" s="89"/>
      <c r="AS579" s="89"/>
      <c r="AT579" s="89"/>
      <c r="AU579" s="89"/>
      <c r="AV579" s="89"/>
      <c r="AW579" s="89"/>
      <c r="AX579" s="89"/>
    </row>
    <row r="580" spans="1:50" ht="12.75" customHeight="1">
      <c r="A580" s="89"/>
      <c r="B580" s="89"/>
      <c r="C580" s="96"/>
      <c r="D580" s="190"/>
      <c r="E580" s="110"/>
      <c r="F580" s="111"/>
      <c r="G580" s="112"/>
      <c r="H580" s="113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108"/>
      <c r="AI580" s="108"/>
      <c r="AJ580" s="89"/>
      <c r="AK580" s="89"/>
      <c r="AL580" s="99"/>
      <c r="AM580" s="99"/>
      <c r="AN580" s="89"/>
      <c r="AO580" s="89"/>
      <c r="AP580" s="89"/>
      <c r="AQ580" s="99"/>
      <c r="AR580" s="89"/>
      <c r="AS580" s="89"/>
      <c r="AT580" s="89"/>
      <c r="AU580" s="89"/>
      <c r="AV580" s="89"/>
      <c r="AW580" s="89"/>
      <c r="AX580" s="89"/>
    </row>
    <row r="581" spans="1:50" ht="12.75" customHeight="1">
      <c r="A581" s="89"/>
      <c r="B581" s="89"/>
      <c r="C581" s="96"/>
      <c r="D581" s="190"/>
      <c r="E581" s="110"/>
      <c r="F581" s="111"/>
      <c r="G581" s="112"/>
      <c r="H581" s="113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108"/>
      <c r="AI581" s="108"/>
      <c r="AJ581" s="89"/>
      <c r="AK581" s="89"/>
      <c r="AL581" s="99"/>
      <c r="AM581" s="99"/>
      <c r="AN581" s="89"/>
      <c r="AO581" s="89"/>
      <c r="AP581" s="89"/>
      <c r="AQ581" s="99"/>
      <c r="AR581" s="89"/>
      <c r="AS581" s="89"/>
      <c r="AT581" s="89"/>
      <c r="AU581" s="89"/>
      <c r="AV581" s="89"/>
      <c r="AW581" s="89"/>
      <c r="AX581" s="89"/>
    </row>
    <row r="582" spans="1:50" ht="12.75" customHeight="1">
      <c r="A582" s="89"/>
      <c r="B582" s="89"/>
      <c r="C582" s="96"/>
      <c r="D582" s="190"/>
      <c r="E582" s="110"/>
      <c r="F582" s="111"/>
      <c r="G582" s="112"/>
      <c r="H582" s="113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108"/>
      <c r="AI582" s="108"/>
      <c r="AJ582" s="89"/>
      <c r="AK582" s="89"/>
      <c r="AL582" s="99"/>
      <c r="AM582" s="99"/>
      <c r="AN582" s="89"/>
      <c r="AO582" s="89"/>
      <c r="AP582" s="89"/>
      <c r="AQ582" s="99"/>
      <c r="AR582" s="89"/>
      <c r="AS582" s="89"/>
      <c r="AT582" s="89"/>
      <c r="AU582" s="89"/>
      <c r="AV582" s="89"/>
      <c r="AW582" s="89"/>
      <c r="AX582" s="89"/>
    </row>
    <row r="583" spans="1:50" ht="12.75" customHeight="1">
      <c r="A583" s="89"/>
      <c r="B583" s="89"/>
      <c r="C583" s="96"/>
      <c r="D583" s="190"/>
      <c r="E583" s="110"/>
      <c r="F583" s="111"/>
      <c r="G583" s="112"/>
      <c r="H583" s="113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108"/>
      <c r="AI583" s="108"/>
      <c r="AJ583" s="89"/>
      <c r="AK583" s="89"/>
      <c r="AL583" s="99"/>
      <c r="AM583" s="99"/>
      <c r="AN583" s="89"/>
      <c r="AO583" s="89"/>
      <c r="AP583" s="89"/>
      <c r="AQ583" s="99"/>
      <c r="AR583" s="89"/>
      <c r="AS583" s="89"/>
      <c r="AT583" s="89"/>
      <c r="AU583" s="89"/>
      <c r="AV583" s="89"/>
      <c r="AW583" s="89"/>
      <c r="AX583" s="89"/>
    </row>
    <row r="584" spans="1:50" ht="12.75" customHeight="1">
      <c r="A584" s="89"/>
      <c r="B584" s="89"/>
      <c r="C584" s="96"/>
      <c r="D584" s="190"/>
      <c r="E584" s="110"/>
      <c r="F584" s="111"/>
      <c r="G584" s="112"/>
      <c r="H584" s="113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108"/>
      <c r="AI584" s="108"/>
      <c r="AJ584" s="89"/>
      <c r="AK584" s="89"/>
      <c r="AL584" s="99"/>
      <c r="AM584" s="99"/>
      <c r="AN584" s="89"/>
      <c r="AO584" s="89"/>
      <c r="AP584" s="89"/>
      <c r="AQ584" s="99"/>
      <c r="AR584" s="89"/>
      <c r="AS584" s="89"/>
      <c r="AT584" s="89"/>
      <c r="AU584" s="89"/>
      <c r="AV584" s="89"/>
      <c r="AW584" s="89"/>
      <c r="AX584" s="89"/>
    </row>
    <row r="585" spans="1:50" ht="12.75" customHeight="1">
      <c r="A585" s="89"/>
      <c r="B585" s="89"/>
      <c r="C585" s="96"/>
      <c r="D585" s="190"/>
      <c r="E585" s="110"/>
      <c r="F585" s="111"/>
      <c r="G585" s="112"/>
      <c r="H585" s="113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108"/>
      <c r="AI585" s="108"/>
      <c r="AJ585" s="89"/>
      <c r="AK585" s="89"/>
      <c r="AL585" s="99"/>
      <c r="AM585" s="99"/>
      <c r="AN585" s="89"/>
      <c r="AO585" s="89"/>
      <c r="AP585" s="89"/>
      <c r="AQ585" s="99"/>
      <c r="AR585" s="89"/>
      <c r="AS585" s="89"/>
      <c r="AT585" s="89"/>
      <c r="AU585" s="89"/>
      <c r="AV585" s="89"/>
      <c r="AW585" s="89"/>
      <c r="AX585" s="89"/>
    </row>
    <row r="586" spans="1:50" ht="12.75" customHeight="1">
      <c r="A586" s="89"/>
      <c r="B586" s="89"/>
      <c r="C586" s="96"/>
      <c r="D586" s="190"/>
      <c r="E586" s="110"/>
      <c r="F586" s="111"/>
      <c r="G586" s="112"/>
      <c r="H586" s="113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108"/>
      <c r="AI586" s="108"/>
      <c r="AJ586" s="89"/>
      <c r="AK586" s="89"/>
      <c r="AL586" s="99"/>
      <c r="AM586" s="99"/>
      <c r="AN586" s="89"/>
      <c r="AO586" s="89"/>
      <c r="AP586" s="89"/>
      <c r="AQ586" s="99"/>
      <c r="AR586" s="89"/>
      <c r="AS586" s="89"/>
      <c r="AT586" s="89"/>
      <c r="AU586" s="89"/>
      <c r="AV586" s="89"/>
      <c r="AW586" s="89"/>
      <c r="AX586" s="89"/>
    </row>
    <row r="587" spans="1:50" ht="12.75" customHeight="1">
      <c r="A587" s="89"/>
      <c r="B587" s="89"/>
      <c r="C587" s="96"/>
      <c r="D587" s="190"/>
      <c r="E587" s="110"/>
      <c r="F587" s="111"/>
      <c r="G587" s="112"/>
      <c r="H587" s="113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108"/>
      <c r="AI587" s="108"/>
      <c r="AJ587" s="89"/>
      <c r="AK587" s="89"/>
      <c r="AL587" s="99"/>
      <c r="AM587" s="99"/>
      <c r="AN587" s="89"/>
      <c r="AO587" s="89"/>
      <c r="AP587" s="89"/>
      <c r="AQ587" s="99"/>
      <c r="AR587" s="89"/>
      <c r="AS587" s="89"/>
      <c r="AT587" s="89"/>
      <c r="AU587" s="89"/>
      <c r="AV587" s="89"/>
      <c r="AW587" s="89"/>
      <c r="AX587" s="89"/>
    </row>
    <row r="588" spans="1:50" ht="12.75" customHeight="1">
      <c r="A588" s="89"/>
      <c r="B588" s="89"/>
      <c r="C588" s="96"/>
      <c r="D588" s="190"/>
      <c r="E588" s="110"/>
      <c r="F588" s="111"/>
      <c r="G588" s="112"/>
      <c r="H588" s="113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108"/>
      <c r="AI588" s="108"/>
      <c r="AJ588" s="89"/>
      <c r="AK588" s="89"/>
      <c r="AL588" s="99"/>
      <c r="AM588" s="99"/>
      <c r="AN588" s="89"/>
      <c r="AO588" s="89"/>
      <c r="AP588" s="89"/>
      <c r="AQ588" s="99"/>
      <c r="AR588" s="89"/>
      <c r="AS588" s="89"/>
      <c r="AT588" s="89"/>
      <c r="AU588" s="89"/>
      <c r="AV588" s="89"/>
      <c r="AW588" s="89"/>
      <c r="AX588" s="89"/>
    </row>
    <row r="589" spans="1:50" ht="12.75" customHeight="1">
      <c r="A589" s="89"/>
      <c r="B589" s="89"/>
      <c r="C589" s="96"/>
      <c r="D589" s="190"/>
      <c r="E589" s="110"/>
      <c r="F589" s="111"/>
      <c r="G589" s="112"/>
      <c r="H589" s="113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108"/>
      <c r="AI589" s="108"/>
      <c r="AJ589" s="89"/>
      <c r="AK589" s="89"/>
      <c r="AL589" s="99"/>
      <c r="AM589" s="99"/>
      <c r="AN589" s="89"/>
      <c r="AO589" s="89"/>
      <c r="AP589" s="89"/>
      <c r="AQ589" s="99"/>
      <c r="AR589" s="89"/>
      <c r="AS589" s="89"/>
      <c r="AT589" s="89"/>
      <c r="AU589" s="89"/>
      <c r="AV589" s="89"/>
      <c r="AW589" s="89"/>
      <c r="AX589" s="89"/>
    </row>
    <row r="590" spans="1:50" ht="12.75" customHeight="1">
      <c r="A590" s="89"/>
      <c r="B590" s="89"/>
      <c r="C590" s="96"/>
      <c r="D590" s="190"/>
      <c r="E590" s="110"/>
      <c r="F590" s="111"/>
      <c r="G590" s="112"/>
      <c r="H590" s="113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108"/>
      <c r="AI590" s="108"/>
      <c r="AJ590" s="89"/>
      <c r="AK590" s="89"/>
      <c r="AL590" s="99"/>
      <c r="AM590" s="99"/>
      <c r="AN590" s="89"/>
      <c r="AO590" s="89"/>
      <c r="AP590" s="89"/>
      <c r="AQ590" s="99"/>
      <c r="AR590" s="89"/>
      <c r="AS590" s="89"/>
      <c r="AT590" s="89"/>
      <c r="AU590" s="89"/>
      <c r="AV590" s="89"/>
      <c r="AW590" s="89"/>
      <c r="AX590" s="89"/>
    </row>
    <row r="591" spans="1:50" ht="12.75" customHeight="1">
      <c r="A591" s="89"/>
      <c r="B591" s="89"/>
      <c r="C591" s="96"/>
      <c r="D591" s="190"/>
      <c r="E591" s="110"/>
      <c r="F591" s="111"/>
      <c r="G591" s="112"/>
      <c r="H591" s="113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108"/>
      <c r="AI591" s="108"/>
      <c r="AJ591" s="89"/>
      <c r="AK591" s="89"/>
      <c r="AL591" s="99"/>
      <c r="AM591" s="99"/>
      <c r="AN591" s="89"/>
      <c r="AO591" s="89"/>
      <c r="AP591" s="89"/>
      <c r="AQ591" s="99"/>
      <c r="AR591" s="89"/>
      <c r="AS591" s="89"/>
      <c r="AT591" s="89"/>
      <c r="AU591" s="89"/>
      <c r="AV591" s="89"/>
      <c r="AW591" s="89"/>
      <c r="AX591" s="89"/>
    </row>
    <row r="592" spans="1:50" ht="12.75" customHeight="1">
      <c r="A592" s="89"/>
      <c r="B592" s="89"/>
      <c r="C592" s="96"/>
      <c r="D592" s="190"/>
      <c r="E592" s="110"/>
      <c r="F592" s="111"/>
      <c r="G592" s="112"/>
      <c r="H592" s="113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108"/>
      <c r="AI592" s="108"/>
      <c r="AJ592" s="89"/>
      <c r="AK592" s="89"/>
      <c r="AL592" s="99"/>
      <c r="AM592" s="99"/>
      <c r="AN592" s="89"/>
      <c r="AO592" s="89"/>
      <c r="AP592" s="89"/>
      <c r="AQ592" s="99"/>
      <c r="AR592" s="89"/>
      <c r="AS592" s="89"/>
      <c r="AT592" s="89"/>
      <c r="AU592" s="89"/>
      <c r="AV592" s="89"/>
      <c r="AW592" s="89"/>
      <c r="AX592" s="89"/>
    </row>
    <row r="593" spans="1:50" ht="12.75" customHeight="1">
      <c r="A593" s="89"/>
      <c r="B593" s="89"/>
      <c r="C593" s="96"/>
      <c r="D593" s="190"/>
      <c r="E593" s="110"/>
      <c r="F593" s="111"/>
      <c r="G593" s="112"/>
      <c r="H593" s="113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108"/>
      <c r="AI593" s="108"/>
      <c r="AJ593" s="89"/>
      <c r="AK593" s="89"/>
      <c r="AL593" s="99"/>
      <c r="AM593" s="99"/>
      <c r="AN593" s="89"/>
      <c r="AO593" s="89"/>
      <c r="AP593" s="89"/>
      <c r="AQ593" s="99"/>
      <c r="AR593" s="89"/>
      <c r="AS593" s="89"/>
      <c r="AT593" s="89"/>
      <c r="AU593" s="89"/>
      <c r="AV593" s="89"/>
      <c r="AW593" s="89"/>
      <c r="AX593" s="89"/>
    </row>
    <row r="594" spans="1:50" ht="12.75" customHeight="1">
      <c r="A594" s="89"/>
      <c r="B594" s="89"/>
      <c r="C594" s="96"/>
      <c r="D594" s="190"/>
      <c r="E594" s="110"/>
      <c r="F594" s="111"/>
      <c r="G594" s="112"/>
      <c r="H594" s="113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108"/>
      <c r="AI594" s="108"/>
      <c r="AJ594" s="89"/>
      <c r="AK594" s="89"/>
      <c r="AL594" s="99"/>
      <c r="AM594" s="99"/>
      <c r="AN594" s="89"/>
      <c r="AO594" s="89"/>
      <c r="AP594" s="89"/>
      <c r="AQ594" s="99"/>
      <c r="AR594" s="89"/>
      <c r="AS594" s="89"/>
      <c r="AT594" s="89"/>
      <c r="AU594" s="89"/>
      <c r="AV594" s="89"/>
      <c r="AW594" s="89"/>
      <c r="AX594" s="89"/>
    </row>
    <row r="595" spans="1:50" ht="12.75" customHeight="1">
      <c r="A595" s="89"/>
      <c r="B595" s="89"/>
      <c r="C595" s="96"/>
      <c r="D595" s="190"/>
      <c r="E595" s="110"/>
      <c r="F595" s="111"/>
      <c r="G595" s="112"/>
      <c r="H595" s="113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108"/>
      <c r="AI595" s="108"/>
      <c r="AJ595" s="89"/>
      <c r="AK595" s="89"/>
      <c r="AL595" s="99"/>
      <c r="AM595" s="99"/>
      <c r="AN595" s="89"/>
      <c r="AO595" s="89"/>
      <c r="AP595" s="89"/>
      <c r="AQ595" s="99"/>
      <c r="AR595" s="89"/>
      <c r="AS595" s="89"/>
      <c r="AT595" s="89"/>
      <c r="AU595" s="89"/>
      <c r="AV595" s="89"/>
      <c r="AW595" s="89"/>
      <c r="AX595" s="89"/>
    </row>
    <row r="596" spans="1:50" ht="12.75" customHeight="1">
      <c r="A596" s="89"/>
      <c r="B596" s="89"/>
      <c r="C596" s="96"/>
      <c r="D596" s="190"/>
      <c r="E596" s="110"/>
      <c r="F596" s="111"/>
      <c r="G596" s="112"/>
      <c r="H596" s="113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108"/>
      <c r="AI596" s="108"/>
      <c r="AJ596" s="89"/>
      <c r="AK596" s="89"/>
      <c r="AL596" s="99"/>
      <c r="AM596" s="99"/>
      <c r="AN596" s="89"/>
      <c r="AO596" s="89"/>
      <c r="AP596" s="89"/>
      <c r="AQ596" s="99"/>
      <c r="AR596" s="89"/>
      <c r="AS596" s="89"/>
      <c r="AT596" s="89"/>
      <c r="AU596" s="89"/>
      <c r="AV596" s="89"/>
      <c r="AW596" s="89"/>
      <c r="AX596" s="89"/>
    </row>
    <row r="597" spans="1:50" ht="12.75" customHeight="1">
      <c r="A597" s="89"/>
      <c r="B597" s="89"/>
      <c r="C597" s="96"/>
      <c r="D597" s="190"/>
      <c r="E597" s="110"/>
      <c r="F597" s="111"/>
      <c r="G597" s="112"/>
      <c r="H597" s="113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108"/>
      <c r="AI597" s="108"/>
      <c r="AJ597" s="89"/>
      <c r="AK597" s="89"/>
      <c r="AL597" s="99"/>
      <c r="AM597" s="99"/>
      <c r="AN597" s="89"/>
      <c r="AO597" s="89"/>
      <c r="AP597" s="89"/>
      <c r="AQ597" s="99"/>
      <c r="AR597" s="89"/>
      <c r="AS597" s="89"/>
      <c r="AT597" s="89"/>
      <c r="AU597" s="89"/>
      <c r="AV597" s="89"/>
      <c r="AW597" s="89"/>
      <c r="AX597" s="89"/>
    </row>
    <row r="598" spans="1:50" ht="12.75" customHeight="1">
      <c r="A598" s="89"/>
      <c r="B598" s="89"/>
      <c r="C598" s="96"/>
      <c r="D598" s="190"/>
      <c r="E598" s="110"/>
      <c r="F598" s="111"/>
      <c r="G598" s="112"/>
      <c r="H598" s="113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108"/>
      <c r="AI598" s="108"/>
      <c r="AJ598" s="89"/>
      <c r="AK598" s="89"/>
      <c r="AL598" s="99"/>
      <c r="AM598" s="99"/>
      <c r="AN598" s="89"/>
      <c r="AO598" s="89"/>
      <c r="AP598" s="89"/>
      <c r="AQ598" s="99"/>
      <c r="AR598" s="89"/>
      <c r="AS598" s="89"/>
      <c r="AT598" s="89"/>
      <c r="AU598" s="89"/>
      <c r="AV598" s="89"/>
      <c r="AW598" s="89"/>
      <c r="AX598" s="89"/>
    </row>
    <row r="599" spans="1:50" ht="12.75" customHeight="1">
      <c r="A599" s="89"/>
      <c r="B599" s="89"/>
      <c r="C599" s="96"/>
      <c r="D599" s="190"/>
      <c r="E599" s="110"/>
      <c r="F599" s="111"/>
      <c r="G599" s="112"/>
      <c r="H599" s="113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108"/>
      <c r="AI599" s="108"/>
      <c r="AJ599" s="89"/>
      <c r="AK599" s="89"/>
      <c r="AL599" s="99"/>
      <c r="AM599" s="99"/>
      <c r="AN599" s="89"/>
      <c r="AO599" s="89"/>
      <c r="AP599" s="89"/>
      <c r="AQ599" s="99"/>
      <c r="AR599" s="89"/>
      <c r="AS599" s="89"/>
      <c r="AT599" s="89"/>
      <c r="AU599" s="89"/>
      <c r="AV599" s="89"/>
      <c r="AW599" s="89"/>
      <c r="AX599" s="89"/>
    </row>
    <row r="600" spans="1:50" ht="12.75" customHeight="1">
      <c r="A600" s="89"/>
      <c r="B600" s="89"/>
      <c r="C600" s="96"/>
      <c r="D600" s="190"/>
      <c r="E600" s="110"/>
      <c r="F600" s="111"/>
      <c r="G600" s="112"/>
      <c r="H600" s="113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108"/>
      <c r="AI600" s="108"/>
      <c r="AJ600" s="89"/>
      <c r="AK600" s="89"/>
      <c r="AL600" s="99"/>
      <c r="AM600" s="99"/>
      <c r="AN600" s="89"/>
      <c r="AO600" s="89"/>
      <c r="AP600" s="89"/>
      <c r="AQ600" s="99"/>
      <c r="AR600" s="89"/>
      <c r="AS600" s="89"/>
      <c r="AT600" s="89"/>
      <c r="AU600" s="89"/>
      <c r="AV600" s="89"/>
      <c r="AW600" s="89"/>
      <c r="AX600" s="89"/>
    </row>
    <row r="601" spans="1:50" ht="12.75" customHeight="1">
      <c r="A601" s="89"/>
      <c r="B601" s="89"/>
      <c r="C601" s="96"/>
      <c r="D601" s="190"/>
      <c r="E601" s="110"/>
      <c r="F601" s="111"/>
      <c r="G601" s="112"/>
      <c r="H601" s="113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108"/>
      <c r="AI601" s="108"/>
      <c r="AJ601" s="89"/>
      <c r="AK601" s="89"/>
      <c r="AL601" s="99"/>
      <c r="AM601" s="99"/>
      <c r="AN601" s="89"/>
      <c r="AO601" s="89"/>
      <c r="AP601" s="89"/>
      <c r="AQ601" s="99"/>
      <c r="AR601" s="89"/>
      <c r="AS601" s="89"/>
      <c r="AT601" s="89"/>
      <c r="AU601" s="89"/>
      <c r="AV601" s="89"/>
      <c r="AW601" s="89"/>
      <c r="AX601" s="89"/>
    </row>
    <row r="602" spans="1:50" ht="12.75" customHeight="1">
      <c r="A602" s="89"/>
      <c r="B602" s="89"/>
      <c r="C602" s="96"/>
      <c r="D602" s="190"/>
      <c r="E602" s="110"/>
      <c r="F602" s="111"/>
      <c r="G602" s="112"/>
      <c r="H602" s="113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108"/>
      <c r="AI602" s="108"/>
      <c r="AJ602" s="89"/>
      <c r="AK602" s="89"/>
      <c r="AL602" s="99"/>
      <c r="AM602" s="99"/>
      <c r="AN602" s="89"/>
      <c r="AO602" s="89"/>
      <c r="AP602" s="89"/>
      <c r="AQ602" s="99"/>
      <c r="AR602" s="89"/>
      <c r="AS602" s="89"/>
      <c r="AT602" s="89"/>
      <c r="AU602" s="89"/>
      <c r="AV602" s="89"/>
      <c r="AW602" s="89"/>
      <c r="AX602" s="89"/>
    </row>
    <row r="603" spans="1:50" ht="12.75" customHeight="1">
      <c r="A603" s="89"/>
      <c r="B603" s="89"/>
      <c r="C603" s="96"/>
      <c r="D603" s="190"/>
      <c r="E603" s="110"/>
      <c r="F603" s="111"/>
      <c r="G603" s="112"/>
      <c r="H603" s="113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108"/>
      <c r="AI603" s="108"/>
      <c r="AJ603" s="89"/>
      <c r="AK603" s="89"/>
      <c r="AL603" s="99"/>
      <c r="AM603" s="99"/>
      <c r="AN603" s="89"/>
      <c r="AO603" s="89"/>
      <c r="AP603" s="89"/>
      <c r="AQ603" s="99"/>
      <c r="AR603" s="89"/>
      <c r="AS603" s="89"/>
      <c r="AT603" s="89"/>
      <c r="AU603" s="89"/>
      <c r="AV603" s="89"/>
      <c r="AW603" s="89"/>
      <c r="AX603" s="89"/>
    </row>
    <row r="604" spans="1:50" ht="12.75" customHeight="1">
      <c r="A604" s="89"/>
      <c r="B604" s="89"/>
      <c r="C604" s="96"/>
      <c r="D604" s="190"/>
      <c r="E604" s="110"/>
      <c r="F604" s="111"/>
      <c r="G604" s="112"/>
      <c r="H604" s="113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108"/>
      <c r="AI604" s="108"/>
      <c r="AJ604" s="89"/>
      <c r="AK604" s="89"/>
      <c r="AL604" s="99"/>
      <c r="AM604" s="99"/>
      <c r="AN604" s="89"/>
      <c r="AO604" s="89"/>
      <c r="AP604" s="89"/>
      <c r="AQ604" s="99"/>
      <c r="AR604" s="89"/>
      <c r="AS604" s="89"/>
      <c r="AT604" s="89"/>
      <c r="AU604" s="89"/>
      <c r="AV604" s="89"/>
      <c r="AW604" s="89"/>
      <c r="AX604" s="89"/>
    </row>
    <row r="605" spans="1:50" ht="12.75" customHeight="1">
      <c r="A605" s="89"/>
      <c r="B605" s="89"/>
      <c r="C605" s="96"/>
      <c r="D605" s="190"/>
      <c r="E605" s="110"/>
      <c r="F605" s="111"/>
      <c r="G605" s="112"/>
      <c r="H605" s="113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108"/>
      <c r="AI605" s="108"/>
      <c r="AJ605" s="89"/>
      <c r="AK605" s="89"/>
      <c r="AL605" s="99"/>
      <c r="AM605" s="99"/>
      <c r="AN605" s="89"/>
      <c r="AO605" s="89"/>
      <c r="AP605" s="89"/>
      <c r="AQ605" s="99"/>
      <c r="AR605" s="89"/>
      <c r="AS605" s="89"/>
      <c r="AT605" s="89"/>
      <c r="AU605" s="89"/>
      <c r="AV605" s="89"/>
      <c r="AW605" s="89"/>
      <c r="AX605" s="89"/>
    </row>
    <row r="606" spans="1:50" ht="12.75" customHeight="1">
      <c r="A606" s="89"/>
      <c r="B606" s="89"/>
      <c r="C606" s="96"/>
      <c r="D606" s="190"/>
      <c r="E606" s="110"/>
      <c r="F606" s="111"/>
      <c r="G606" s="112"/>
      <c r="H606" s="113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108"/>
      <c r="AI606" s="108"/>
      <c r="AJ606" s="89"/>
      <c r="AK606" s="89"/>
      <c r="AL606" s="99"/>
      <c r="AM606" s="99"/>
      <c r="AN606" s="89"/>
      <c r="AO606" s="89"/>
      <c r="AP606" s="89"/>
      <c r="AQ606" s="99"/>
      <c r="AR606" s="89"/>
      <c r="AS606" s="89"/>
      <c r="AT606" s="89"/>
      <c r="AU606" s="89"/>
      <c r="AV606" s="89"/>
      <c r="AW606" s="89"/>
      <c r="AX606" s="89"/>
    </row>
    <row r="607" spans="1:50" ht="12.75" customHeight="1">
      <c r="A607" s="89"/>
      <c r="B607" s="89"/>
      <c r="C607" s="96"/>
      <c r="D607" s="190"/>
      <c r="E607" s="110"/>
      <c r="F607" s="111"/>
      <c r="G607" s="112"/>
      <c r="H607" s="113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108"/>
      <c r="AI607" s="108"/>
      <c r="AJ607" s="89"/>
      <c r="AK607" s="89"/>
      <c r="AL607" s="99"/>
      <c r="AM607" s="99"/>
      <c r="AN607" s="89"/>
      <c r="AO607" s="89"/>
      <c r="AP607" s="89"/>
      <c r="AQ607" s="99"/>
      <c r="AR607" s="89"/>
      <c r="AS607" s="89"/>
      <c r="AT607" s="89"/>
      <c r="AU607" s="89"/>
      <c r="AV607" s="89"/>
      <c r="AW607" s="89"/>
      <c r="AX607" s="89"/>
    </row>
    <row r="608" spans="1:50" ht="12.75" customHeight="1">
      <c r="A608" s="89"/>
      <c r="B608" s="89"/>
      <c r="C608" s="96"/>
      <c r="D608" s="190"/>
      <c r="E608" s="110"/>
      <c r="F608" s="111"/>
      <c r="G608" s="112"/>
      <c r="H608" s="113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108"/>
      <c r="AI608" s="108"/>
      <c r="AJ608" s="89"/>
      <c r="AK608" s="89"/>
      <c r="AL608" s="99"/>
      <c r="AM608" s="99"/>
      <c r="AN608" s="89"/>
      <c r="AO608" s="89"/>
      <c r="AP608" s="89"/>
      <c r="AQ608" s="99"/>
      <c r="AR608" s="89"/>
      <c r="AS608" s="89"/>
      <c r="AT608" s="89"/>
      <c r="AU608" s="89"/>
      <c r="AV608" s="89"/>
      <c r="AW608" s="89"/>
      <c r="AX608" s="89"/>
    </row>
    <row r="609" spans="1:50" ht="12.75" customHeight="1">
      <c r="A609" s="89"/>
      <c r="B609" s="89"/>
      <c r="C609" s="96"/>
      <c r="D609" s="190"/>
      <c r="E609" s="110"/>
      <c r="F609" s="111"/>
      <c r="G609" s="112"/>
      <c r="H609" s="113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108"/>
      <c r="AI609" s="108"/>
      <c r="AJ609" s="89"/>
      <c r="AK609" s="89"/>
      <c r="AL609" s="99"/>
      <c r="AM609" s="99"/>
      <c r="AN609" s="89"/>
      <c r="AO609" s="89"/>
      <c r="AP609" s="89"/>
      <c r="AQ609" s="99"/>
      <c r="AR609" s="89"/>
      <c r="AS609" s="89"/>
      <c r="AT609" s="89"/>
      <c r="AU609" s="89"/>
      <c r="AV609" s="89"/>
      <c r="AW609" s="89"/>
      <c r="AX609" s="89"/>
    </row>
    <row r="610" spans="1:50" ht="12.75" customHeight="1">
      <c r="A610" s="89"/>
      <c r="B610" s="89"/>
      <c r="C610" s="96"/>
      <c r="D610" s="190"/>
      <c r="E610" s="110"/>
      <c r="F610" s="111"/>
      <c r="G610" s="112"/>
      <c r="H610" s="113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108"/>
      <c r="AI610" s="108"/>
      <c r="AJ610" s="89"/>
      <c r="AK610" s="89"/>
      <c r="AL610" s="99"/>
      <c r="AM610" s="99"/>
      <c r="AN610" s="89"/>
      <c r="AO610" s="89"/>
      <c r="AP610" s="89"/>
      <c r="AQ610" s="99"/>
      <c r="AR610" s="89"/>
      <c r="AS610" s="89"/>
      <c r="AT610" s="89"/>
      <c r="AU610" s="89"/>
      <c r="AV610" s="89"/>
      <c r="AW610" s="89"/>
      <c r="AX610" s="89"/>
    </row>
    <row r="611" spans="1:50" ht="12.75" customHeight="1">
      <c r="A611" s="89"/>
      <c r="B611" s="89"/>
      <c r="C611" s="96"/>
      <c r="D611" s="190"/>
      <c r="E611" s="110"/>
      <c r="F611" s="111"/>
      <c r="G611" s="112"/>
      <c r="H611" s="113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108"/>
      <c r="AI611" s="108"/>
      <c r="AJ611" s="89"/>
      <c r="AK611" s="89"/>
      <c r="AL611" s="99"/>
      <c r="AM611" s="99"/>
      <c r="AN611" s="89"/>
      <c r="AO611" s="89"/>
      <c r="AP611" s="89"/>
      <c r="AQ611" s="99"/>
      <c r="AR611" s="89"/>
      <c r="AS611" s="89"/>
      <c r="AT611" s="89"/>
      <c r="AU611" s="89"/>
      <c r="AV611" s="89"/>
      <c r="AW611" s="89"/>
      <c r="AX611" s="89"/>
    </row>
    <row r="612" spans="1:50" ht="12.75" customHeight="1">
      <c r="A612" s="89"/>
      <c r="B612" s="89"/>
      <c r="C612" s="96"/>
      <c r="D612" s="190"/>
      <c r="E612" s="110"/>
      <c r="F612" s="111"/>
      <c r="G612" s="112"/>
      <c r="H612" s="113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108"/>
      <c r="AI612" s="108"/>
      <c r="AJ612" s="89"/>
      <c r="AK612" s="89"/>
      <c r="AL612" s="99"/>
      <c r="AM612" s="99"/>
      <c r="AN612" s="89"/>
      <c r="AO612" s="89"/>
      <c r="AP612" s="89"/>
      <c r="AQ612" s="99"/>
      <c r="AR612" s="89"/>
      <c r="AS612" s="89"/>
      <c r="AT612" s="89"/>
      <c r="AU612" s="89"/>
      <c r="AV612" s="89"/>
      <c r="AW612" s="89"/>
      <c r="AX612" s="89"/>
    </row>
    <row r="613" spans="1:50" ht="12.75" customHeight="1">
      <c r="A613" s="89"/>
      <c r="B613" s="89"/>
      <c r="C613" s="96"/>
      <c r="D613" s="190"/>
      <c r="E613" s="110"/>
      <c r="F613" s="111"/>
      <c r="G613" s="112"/>
      <c r="H613" s="113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108"/>
      <c r="AI613" s="108"/>
      <c r="AJ613" s="89"/>
      <c r="AK613" s="89"/>
      <c r="AL613" s="99"/>
      <c r="AM613" s="99"/>
      <c r="AN613" s="89"/>
      <c r="AO613" s="89"/>
      <c r="AP613" s="89"/>
      <c r="AQ613" s="99"/>
      <c r="AR613" s="89"/>
      <c r="AS613" s="89"/>
      <c r="AT613" s="89"/>
      <c r="AU613" s="89"/>
      <c r="AV613" s="89"/>
      <c r="AW613" s="89"/>
      <c r="AX613" s="89"/>
    </row>
    <row r="614" spans="1:50" ht="12.75" customHeight="1">
      <c r="A614" s="89"/>
      <c r="B614" s="89"/>
      <c r="C614" s="96"/>
      <c r="D614" s="190"/>
      <c r="E614" s="110"/>
      <c r="F614" s="111"/>
      <c r="G614" s="112"/>
      <c r="H614" s="113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108"/>
      <c r="AI614" s="108"/>
      <c r="AJ614" s="89"/>
      <c r="AK614" s="89"/>
      <c r="AL614" s="99"/>
      <c r="AM614" s="99"/>
      <c r="AN614" s="89"/>
      <c r="AO614" s="89"/>
      <c r="AP614" s="89"/>
      <c r="AQ614" s="99"/>
      <c r="AR614" s="89"/>
      <c r="AS614" s="89"/>
      <c r="AT614" s="89"/>
      <c r="AU614" s="89"/>
      <c r="AV614" s="89"/>
      <c r="AW614" s="89"/>
      <c r="AX614" s="89"/>
    </row>
    <row r="615" spans="1:50" ht="12.75" customHeight="1">
      <c r="A615" s="89"/>
      <c r="B615" s="89"/>
      <c r="C615" s="96"/>
      <c r="D615" s="190"/>
      <c r="E615" s="110"/>
      <c r="F615" s="111"/>
      <c r="G615" s="112"/>
      <c r="H615" s="113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108"/>
      <c r="AI615" s="108"/>
      <c r="AJ615" s="89"/>
      <c r="AK615" s="89"/>
      <c r="AL615" s="99"/>
      <c r="AM615" s="99"/>
      <c r="AN615" s="89"/>
      <c r="AO615" s="89"/>
      <c r="AP615" s="89"/>
      <c r="AQ615" s="99"/>
      <c r="AR615" s="89"/>
      <c r="AS615" s="89"/>
      <c r="AT615" s="89"/>
      <c r="AU615" s="89"/>
      <c r="AV615" s="89"/>
      <c r="AW615" s="89"/>
      <c r="AX615" s="89"/>
    </row>
    <row r="616" spans="1:50" ht="12.75" customHeight="1">
      <c r="A616" s="89"/>
      <c r="B616" s="89"/>
      <c r="C616" s="96"/>
      <c r="D616" s="190"/>
      <c r="E616" s="110"/>
      <c r="F616" s="111"/>
      <c r="G616" s="112"/>
      <c r="H616" s="113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108"/>
      <c r="AI616" s="108"/>
      <c r="AJ616" s="89"/>
      <c r="AK616" s="89"/>
      <c r="AL616" s="99"/>
      <c r="AM616" s="99"/>
      <c r="AN616" s="89"/>
      <c r="AO616" s="89"/>
      <c r="AP616" s="89"/>
      <c r="AQ616" s="99"/>
      <c r="AR616" s="89"/>
      <c r="AS616" s="89"/>
      <c r="AT616" s="89"/>
      <c r="AU616" s="89"/>
      <c r="AV616" s="89"/>
      <c r="AW616" s="89"/>
      <c r="AX616" s="89"/>
    </row>
    <row r="617" spans="1:50" ht="12.75" customHeight="1">
      <c r="A617" s="89"/>
      <c r="B617" s="89"/>
      <c r="C617" s="96"/>
      <c r="D617" s="190"/>
      <c r="E617" s="110"/>
      <c r="F617" s="111"/>
      <c r="G617" s="112"/>
      <c r="H617" s="113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108"/>
      <c r="AI617" s="108"/>
      <c r="AJ617" s="89"/>
      <c r="AK617" s="89"/>
      <c r="AL617" s="99"/>
      <c r="AM617" s="99"/>
      <c r="AN617" s="89"/>
      <c r="AO617" s="89"/>
      <c r="AP617" s="89"/>
      <c r="AQ617" s="99"/>
      <c r="AR617" s="89"/>
      <c r="AS617" s="89"/>
      <c r="AT617" s="89"/>
      <c r="AU617" s="89"/>
      <c r="AV617" s="89"/>
      <c r="AW617" s="89"/>
      <c r="AX617" s="89"/>
    </row>
    <row r="618" spans="1:50" ht="12.75" customHeight="1">
      <c r="A618" s="89"/>
      <c r="B618" s="89"/>
      <c r="C618" s="96"/>
      <c r="D618" s="190"/>
      <c r="E618" s="110"/>
      <c r="F618" s="111"/>
      <c r="G618" s="112"/>
      <c r="H618" s="113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108"/>
      <c r="AI618" s="108"/>
      <c r="AJ618" s="89"/>
      <c r="AK618" s="89"/>
      <c r="AL618" s="99"/>
      <c r="AM618" s="99"/>
      <c r="AN618" s="89"/>
      <c r="AO618" s="89"/>
      <c r="AP618" s="89"/>
      <c r="AQ618" s="99"/>
      <c r="AR618" s="89"/>
      <c r="AS618" s="89"/>
      <c r="AT618" s="89"/>
      <c r="AU618" s="89"/>
      <c r="AV618" s="89"/>
      <c r="AW618" s="89"/>
      <c r="AX618" s="89"/>
    </row>
    <row r="619" spans="1:50" ht="12.75" customHeight="1">
      <c r="A619" s="89"/>
      <c r="B619" s="89"/>
      <c r="C619" s="96"/>
      <c r="D619" s="190"/>
      <c r="E619" s="110"/>
      <c r="F619" s="111"/>
      <c r="G619" s="112"/>
      <c r="H619" s="113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108"/>
      <c r="AI619" s="108"/>
      <c r="AJ619" s="89"/>
      <c r="AK619" s="89"/>
      <c r="AL619" s="99"/>
      <c r="AM619" s="99"/>
      <c r="AN619" s="89"/>
      <c r="AO619" s="89"/>
      <c r="AP619" s="89"/>
      <c r="AQ619" s="99"/>
      <c r="AR619" s="89"/>
      <c r="AS619" s="89"/>
      <c r="AT619" s="89"/>
      <c r="AU619" s="89"/>
      <c r="AV619" s="89"/>
      <c r="AW619" s="89"/>
      <c r="AX619" s="89"/>
    </row>
    <row r="620" spans="1:50" ht="12.75" customHeight="1">
      <c r="A620" s="89"/>
      <c r="B620" s="89"/>
      <c r="C620" s="96"/>
      <c r="D620" s="190"/>
      <c r="E620" s="110"/>
      <c r="F620" s="111"/>
      <c r="G620" s="112"/>
      <c r="H620" s="113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108"/>
      <c r="AI620" s="108"/>
      <c r="AJ620" s="89"/>
      <c r="AK620" s="89"/>
      <c r="AL620" s="99"/>
      <c r="AM620" s="99"/>
      <c r="AN620" s="89"/>
      <c r="AO620" s="89"/>
      <c r="AP620" s="89"/>
      <c r="AQ620" s="99"/>
      <c r="AR620" s="89"/>
      <c r="AS620" s="89"/>
      <c r="AT620" s="89"/>
      <c r="AU620" s="89"/>
      <c r="AV620" s="89"/>
      <c r="AW620" s="89"/>
      <c r="AX620" s="89"/>
    </row>
    <row r="621" spans="1:50" ht="12.75" customHeight="1">
      <c r="A621" s="89"/>
      <c r="B621" s="89"/>
      <c r="C621" s="96"/>
      <c r="D621" s="190"/>
      <c r="E621" s="110"/>
      <c r="F621" s="111"/>
      <c r="G621" s="112"/>
      <c r="H621" s="113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108"/>
      <c r="AI621" s="108"/>
      <c r="AJ621" s="89"/>
      <c r="AK621" s="89"/>
      <c r="AL621" s="99"/>
      <c r="AM621" s="99"/>
      <c r="AN621" s="89"/>
      <c r="AO621" s="89"/>
      <c r="AP621" s="89"/>
      <c r="AQ621" s="99"/>
      <c r="AR621" s="89"/>
      <c r="AS621" s="89"/>
      <c r="AT621" s="89"/>
      <c r="AU621" s="89"/>
      <c r="AV621" s="89"/>
      <c r="AW621" s="89"/>
      <c r="AX621" s="89"/>
    </row>
    <row r="622" spans="1:50" ht="12.75" customHeight="1">
      <c r="A622" s="89"/>
      <c r="B622" s="89"/>
      <c r="C622" s="96"/>
      <c r="D622" s="190"/>
      <c r="E622" s="110"/>
      <c r="F622" s="111"/>
      <c r="G622" s="112"/>
      <c r="H622" s="113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108"/>
      <c r="AI622" s="108"/>
      <c r="AJ622" s="89"/>
      <c r="AK622" s="89"/>
      <c r="AL622" s="99"/>
      <c r="AM622" s="99"/>
      <c r="AN622" s="89"/>
      <c r="AO622" s="89"/>
      <c r="AP622" s="89"/>
      <c r="AQ622" s="99"/>
      <c r="AR622" s="89"/>
      <c r="AS622" s="89"/>
      <c r="AT622" s="89"/>
      <c r="AU622" s="89"/>
      <c r="AV622" s="89"/>
      <c r="AW622" s="89"/>
      <c r="AX622" s="89"/>
    </row>
    <row r="623" spans="1:50" ht="12.75" customHeight="1">
      <c r="A623" s="89"/>
      <c r="B623" s="89"/>
      <c r="C623" s="96"/>
      <c r="D623" s="190"/>
      <c r="E623" s="110"/>
      <c r="F623" s="111"/>
      <c r="G623" s="112"/>
      <c r="H623" s="113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108"/>
      <c r="AI623" s="108"/>
      <c r="AJ623" s="89"/>
      <c r="AK623" s="89"/>
      <c r="AL623" s="99"/>
      <c r="AM623" s="99"/>
      <c r="AN623" s="89"/>
      <c r="AO623" s="89"/>
      <c r="AP623" s="89"/>
      <c r="AQ623" s="99"/>
      <c r="AR623" s="89"/>
      <c r="AS623" s="89"/>
      <c r="AT623" s="89"/>
      <c r="AU623" s="89"/>
      <c r="AV623" s="89"/>
      <c r="AW623" s="89"/>
      <c r="AX623" s="89"/>
    </row>
    <row r="624" spans="1:50" ht="12.75" customHeight="1">
      <c r="A624" s="89"/>
      <c r="B624" s="89"/>
      <c r="C624" s="96"/>
      <c r="D624" s="190"/>
      <c r="E624" s="110"/>
      <c r="F624" s="111"/>
      <c r="G624" s="112"/>
      <c r="H624" s="113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108"/>
      <c r="AI624" s="108"/>
      <c r="AJ624" s="89"/>
      <c r="AK624" s="89"/>
      <c r="AL624" s="99"/>
      <c r="AM624" s="99"/>
      <c r="AN624" s="89"/>
      <c r="AO624" s="89"/>
      <c r="AP624" s="89"/>
      <c r="AQ624" s="99"/>
      <c r="AR624" s="89"/>
      <c r="AS624" s="89"/>
      <c r="AT624" s="89"/>
      <c r="AU624" s="89"/>
      <c r="AV624" s="89"/>
      <c r="AW624" s="89"/>
      <c r="AX624" s="89"/>
    </row>
    <row r="625" spans="1:50" ht="12.75" customHeight="1">
      <c r="A625" s="89"/>
      <c r="B625" s="89"/>
      <c r="C625" s="96"/>
      <c r="D625" s="190"/>
      <c r="E625" s="110"/>
      <c r="F625" s="111"/>
      <c r="G625" s="112"/>
      <c r="H625" s="113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108"/>
      <c r="AI625" s="108"/>
      <c r="AJ625" s="89"/>
      <c r="AK625" s="89"/>
      <c r="AL625" s="99"/>
      <c r="AM625" s="99"/>
      <c r="AN625" s="89"/>
      <c r="AO625" s="89"/>
      <c r="AP625" s="89"/>
      <c r="AQ625" s="99"/>
      <c r="AR625" s="89"/>
      <c r="AS625" s="89"/>
      <c r="AT625" s="89"/>
      <c r="AU625" s="89"/>
      <c r="AV625" s="89"/>
      <c r="AW625" s="89"/>
      <c r="AX625" s="89"/>
    </row>
    <row r="626" spans="1:50" ht="12.75" customHeight="1">
      <c r="A626" s="89"/>
      <c r="B626" s="89"/>
      <c r="C626" s="96"/>
      <c r="D626" s="190"/>
      <c r="E626" s="110"/>
      <c r="F626" s="111"/>
      <c r="G626" s="112"/>
      <c r="H626" s="113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108"/>
      <c r="AI626" s="108"/>
      <c r="AJ626" s="89"/>
      <c r="AK626" s="89"/>
      <c r="AL626" s="99"/>
      <c r="AM626" s="99"/>
      <c r="AN626" s="89"/>
      <c r="AO626" s="89"/>
      <c r="AP626" s="89"/>
      <c r="AQ626" s="99"/>
      <c r="AR626" s="89"/>
      <c r="AS626" s="89"/>
      <c r="AT626" s="89"/>
      <c r="AU626" s="89"/>
      <c r="AV626" s="89"/>
      <c r="AW626" s="89"/>
      <c r="AX626" s="89"/>
    </row>
    <row r="627" spans="1:50" ht="12.75" customHeight="1">
      <c r="A627" s="89"/>
      <c r="B627" s="89"/>
      <c r="C627" s="96"/>
      <c r="D627" s="190"/>
      <c r="E627" s="110"/>
      <c r="F627" s="111"/>
      <c r="G627" s="112"/>
      <c r="H627" s="113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108"/>
      <c r="AI627" s="108"/>
      <c r="AJ627" s="89"/>
      <c r="AK627" s="89"/>
      <c r="AL627" s="99"/>
      <c r="AM627" s="99"/>
      <c r="AN627" s="89"/>
      <c r="AO627" s="89"/>
      <c r="AP627" s="89"/>
      <c r="AQ627" s="99"/>
      <c r="AR627" s="89"/>
      <c r="AS627" s="89"/>
      <c r="AT627" s="89"/>
      <c r="AU627" s="89"/>
      <c r="AV627" s="89"/>
      <c r="AW627" s="89"/>
      <c r="AX627" s="89"/>
    </row>
    <row r="628" spans="1:50" ht="12.75" customHeight="1">
      <c r="A628" s="89"/>
      <c r="B628" s="89"/>
      <c r="C628" s="96"/>
      <c r="D628" s="190"/>
      <c r="E628" s="110"/>
      <c r="F628" s="111"/>
      <c r="G628" s="112"/>
      <c r="H628" s="113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108"/>
      <c r="AI628" s="108"/>
      <c r="AJ628" s="89"/>
      <c r="AK628" s="89"/>
      <c r="AL628" s="99"/>
      <c r="AM628" s="99"/>
      <c r="AN628" s="89"/>
      <c r="AO628" s="89"/>
      <c r="AP628" s="89"/>
      <c r="AQ628" s="99"/>
      <c r="AR628" s="89"/>
      <c r="AS628" s="89"/>
      <c r="AT628" s="89"/>
      <c r="AU628" s="89"/>
      <c r="AV628" s="89"/>
      <c r="AW628" s="89"/>
      <c r="AX628" s="89"/>
    </row>
    <row r="629" spans="1:50" ht="12.75" customHeight="1">
      <c r="A629" s="89"/>
      <c r="B629" s="89"/>
      <c r="C629" s="96"/>
      <c r="D629" s="190"/>
      <c r="E629" s="110"/>
      <c r="F629" s="111"/>
      <c r="G629" s="112"/>
      <c r="H629" s="113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108"/>
      <c r="AI629" s="108"/>
      <c r="AJ629" s="89"/>
      <c r="AK629" s="89"/>
      <c r="AL629" s="99"/>
      <c r="AM629" s="99"/>
      <c r="AN629" s="89"/>
      <c r="AO629" s="89"/>
      <c r="AP629" s="89"/>
      <c r="AQ629" s="99"/>
      <c r="AR629" s="89"/>
      <c r="AS629" s="89"/>
      <c r="AT629" s="89"/>
      <c r="AU629" s="89"/>
      <c r="AV629" s="89"/>
      <c r="AW629" s="89"/>
      <c r="AX629" s="89"/>
    </row>
    <row r="630" spans="1:50" ht="12.75" customHeight="1">
      <c r="A630" s="89"/>
      <c r="B630" s="89"/>
      <c r="C630" s="96"/>
      <c r="D630" s="190"/>
      <c r="E630" s="110"/>
      <c r="F630" s="111"/>
      <c r="G630" s="112"/>
      <c r="H630" s="113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108"/>
      <c r="AI630" s="108"/>
      <c r="AJ630" s="89"/>
      <c r="AK630" s="89"/>
      <c r="AL630" s="99"/>
      <c r="AM630" s="99"/>
      <c r="AN630" s="89"/>
      <c r="AO630" s="89"/>
      <c r="AP630" s="89"/>
      <c r="AQ630" s="99"/>
      <c r="AR630" s="89"/>
      <c r="AS630" s="89"/>
      <c r="AT630" s="89"/>
      <c r="AU630" s="89"/>
      <c r="AV630" s="89"/>
      <c r="AW630" s="89"/>
      <c r="AX630" s="89"/>
    </row>
    <row r="631" spans="1:50" ht="12.75" customHeight="1">
      <c r="A631" s="89"/>
      <c r="B631" s="89"/>
      <c r="C631" s="96"/>
      <c r="D631" s="190"/>
      <c r="E631" s="110"/>
      <c r="F631" s="111"/>
      <c r="G631" s="112"/>
      <c r="H631" s="113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108"/>
      <c r="AI631" s="108"/>
      <c r="AJ631" s="89"/>
      <c r="AK631" s="89"/>
      <c r="AL631" s="99"/>
      <c r="AM631" s="99"/>
      <c r="AN631" s="89"/>
      <c r="AO631" s="89"/>
      <c r="AP631" s="89"/>
      <c r="AQ631" s="99"/>
      <c r="AR631" s="89"/>
      <c r="AS631" s="89"/>
      <c r="AT631" s="89"/>
      <c r="AU631" s="89"/>
      <c r="AV631" s="89"/>
      <c r="AW631" s="89"/>
      <c r="AX631" s="89"/>
    </row>
    <row r="632" spans="1:50" ht="12.75" customHeight="1">
      <c r="A632" s="89"/>
      <c r="B632" s="89"/>
      <c r="C632" s="96"/>
      <c r="D632" s="190"/>
      <c r="E632" s="110"/>
      <c r="F632" s="111"/>
      <c r="G632" s="112"/>
      <c r="H632" s="113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108"/>
      <c r="AI632" s="108"/>
      <c r="AJ632" s="89"/>
      <c r="AK632" s="89"/>
      <c r="AL632" s="99"/>
      <c r="AM632" s="99"/>
      <c r="AN632" s="89"/>
      <c r="AO632" s="89"/>
      <c r="AP632" s="89"/>
      <c r="AQ632" s="99"/>
      <c r="AR632" s="89"/>
      <c r="AS632" s="89"/>
      <c r="AT632" s="89"/>
      <c r="AU632" s="89"/>
      <c r="AV632" s="89"/>
      <c r="AW632" s="89"/>
      <c r="AX632" s="89"/>
    </row>
    <row r="633" spans="1:50" ht="12.75" customHeight="1">
      <c r="A633" s="89"/>
      <c r="B633" s="89"/>
      <c r="C633" s="96"/>
      <c r="D633" s="190"/>
      <c r="E633" s="110"/>
      <c r="F633" s="111"/>
      <c r="G633" s="112"/>
      <c r="H633" s="113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108"/>
      <c r="AI633" s="108"/>
      <c r="AJ633" s="89"/>
      <c r="AK633" s="89"/>
      <c r="AL633" s="99"/>
      <c r="AM633" s="99"/>
      <c r="AN633" s="89"/>
      <c r="AO633" s="89"/>
      <c r="AP633" s="89"/>
      <c r="AQ633" s="99"/>
      <c r="AR633" s="89"/>
      <c r="AS633" s="89"/>
      <c r="AT633" s="89"/>
      <c r="AU633" s="89"/>
      <c r="AV633" s="89"/>
      <c r="AW633" s="89"/>
      <c r="AX633" s="89"/>
    </row>
    <row r="634" spans="1:50" ht="12.75" customHeight="1">
      <c r="A634" s="89"/>
      <c r="B634" s="89"/>
      <c r="C634" s="96"/>
      <c r="D634" s="190"/>
      <c r="E634" s="110"/>
      <c r="F634" s="111"/>
      <c r="G634" s="112"/>
      <c r="H634" s="113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108"/>
      <c r="AI634" s="108"/>
      <c r="AJ634" s="89"/>
      <c r="AK634" s="89"/>
      <c r="AL634" s="99"/>
      <c r="AM634" s="99"/>
      <c r="AN634" s="89"/>
      <c r="AO634" s="89"/>
      <c r="AP634" s="89"/>
      <c r="AQ634" s="99"/>
      <c r="AR634" s="89"/>
      <c r="AS634" s="89"/>
      <c r="AT634" s="89"/>
      <c r="AU634" s="89"/>
      <c r="AV634" s="89"/>
      <c r="AW634" s="89"/>
      <c r="AX634" s="89"/>
    </row>
    <row r="635" spans="1:50" ht="12.75" customHeight="1">
      <c r="A635" s="89"/>
      <c r="B635" s="89"/>
      <c r="C635" s="96"/>
      <c r="D635" s="190"/>
      <c r="E635" s="110"/>
      <c r="F635" s="111"/>
      <c r="G635" s="112"/>
      <c r="H635" s="113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108"/>
      <c r="AI635" s="108"/>
      <c r="AJ635" s="89"/>
      <c r="AK635" s="89"/>
      <c r="AL635" s="99"/>
      <c r="AM635" s="99"/>
      <c r="AN635" s="89"/>
      <c r="AO635" s="89"/>
      <c r="AP635" s="89"/>
      <c r="AQ635" s="99"/>
      <c r="AR635" s="89"/>
      <c r="AS635" s="89"/>
      <c r="AT635" s="89"/>
      <c r="AU635" s="89"/>
      <c r="AV635" s="89"/>
      <c r="AW635" s="89"/>
      <c r="AX635" s="89"/>
    </row>
    <row r="636" spans="1:50" ht="12.75" customHeight="1">
      <c r="A636" s="89"/>
      <c r="B636" s="89"/>
      <c r="C636" s="96"/>
      <c r="D636" s="190"/>
      <c r="E636" s="110"/>
      <c r="F636" s="111"/>
      <c r="G636" s="112"/>
      <c r="H636" s="113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108"/>
      <c r="AI636" s="108"/>
      <c r="AJ636" s="89"/>
      <c r="AK636" s="89"/>
      <c r="AL636" s="99"/>
      <c r="AM636" s="99"/>
      <c r="AN636" s="89"/>
      <c r="AO636" s="89"/>
      <c r="AP636" s="89"/>
      <c r="AQ636" s="99"/>
      <c r="AR636" s="89"/>
      <c r="AS636" s="89"/>
      <c r="AT636" s="89"/>
      <c r="AU636" s="89"/>
      <c r="AV636" s="89"/>
      <c r="AW636" s="89"/>
      <c r="AX636" s="89"/>
    </row>
    <row r="637" spans="1:50" ht="12.75" customHeight="1">
      <c r="A637" s="89"/>
      <c r="B637" s="89"/>
      <c r="C637" s="96"/>
      <c r="D637" s="190"/>
      <c r="E637" s="110"/>
      <c r="F637" s="111"/>
      <c r="G637" s="112"/>
      <c r="H637" s="113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108"/>
      <c r="AI637" s="108"/>
      <c r="AJ637" s="89"/>
      <c r="AK637" s="89"/>
      <c r="AL637" s="99"/>
      <c r="AM637" s="99"/>
      <c r="AN637" s="89"/>
      <c r="AO637" s="89"/>
      <c r="AP637" s="89"/>
      <c r="AQ637" s="99"/>
      <c r="AR637" s="89"/>
      <c r="AS637" s="89"/>
      <c r="AT637" s="89"/>
      <c r="AU637" s="89"/>
      <c r="AV637" s="89"/>
      <c r="AW637" s="89"/>
      <c r="AX637" s="89"/>
    </row>
    <row r="638" spans="1:50" ht="12.75" customHeight="1">
      <c r="A638" s="89"/>
      <c r="B638" s="89"/>
      <c r="C638" s="96"/>
      <c r="D638" s="190"/>
      <c r="E638" s="110"/>
      <c r="F638" s="111"/>
      <c r="G638" s="112"/>
      <c r="H638" s="113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108"/>
      <c r="AI638" s="108"/>
      <c r="AJ638" s="89"/>
      <c r="AK638" s="89"/>
      <c r="AL638" s="99"/>
      <c r="AM638" s="99"/>
      <c r="AN638" s="89"/>
      <c r="AO638" s="89"/>
      <c r="AP638" s="89"/>
      <c r="AQ638" s="99"/>
      <c r="AR638" s="89"/>
      <c r="AS638" s="89"/>
      <c r="AT638" s="89"/>
      <c r="AU638" s="89"/>
      <c r="AV638" s="89"/>
      <c r="AW638" s="89"/>
      <c r="AX638" s="89"/>
    </row>
    <row r="639" spans="1:50" ht="12.75" customHeight="1">
      <c r="A639" s="89"/>
      <c r="B639" s="89"/>
      <c r="C639" s="96"/>
      <c r="D639" s="190"/>
      <c r="E639" s="110"/>
      <c r="F639" s="111"/>
      <c r="G639" s="112"/>
      <c r="H639" s="113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108"/>
      <c r="AI639" s="108"/>
      <c r="AJ639" s="89"/>
      <c r="AK639" s="89"/>
      <c r="AL639" s="99"/>
      <c r="AM639" s="99"/>
      <c r="AN639" s="89"/>
      <c r="AO639" s="89"/>
      <c r="AP639" s="89"/>
      <c r="AQ639" s="99"/>
      <c r="AR639" s="89"/>
      <c r="AS639" s="89"/>
      <c r="AT639" s="89"/>
      <c r="AU639" s="89"/>
      <c r="AV639" s="89"/>
      <c r="AW639" s="89"/>
      <c r="AX639" s="89"/>
    </row>
    <row r="640" spans="1:50" ht="12.75" customHeight="1">
      <c r="A640" s="89"/>
      <c r="B640" s="89"/>
      <c r="C640" s="96"/>
      <c r="D640" s="190"/>
      <c r="E640" s="110"/>
      <c r="F640" s="111"/>
      <c r="G640" s="112"/>
      <c r="H640" s="113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108"/>
      <c r="AI640" s="108"/>
      <c r="AJ640" s="89"/>
      <c r="AK640" s="89"/>
      <c r="AL640" s="99"/>
      <c r="AM640" s="99"/>
      <c r="AN640" s="89"/>
      <c r="AO640" s="89"/>
      <c r="AP640" s="89"/>
      <c r="AQ640" s="99"/>
      <c r="AR640" s="89"/>
      <c r="AS640" s="89"/>
      <c r="AT640" s="89"/>
      <c r="AU640" s="89"/>
      <c r="AV640" s="89"/>
      <c r="AW640" s="89"/>
      <c r="AX640" s="89"/>
    </row>
    <row r="641" spans="1:50" ht="12.75" customHeight="1">
      <c r="A641" s="89"/>
      <c r="B641" s="89"/>
      <c r="C641" s="96"/>
      <c r="D641" s="190"/>
      <c r="E641" s="110"/>
      <c r="F641" s="111"/>
      <c r="G641" s="112"/>
      <c r="H641" s="113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108"/>
      <c r="AI641" s="108"/>
      <c r="AJ641" s="89"/>
      <c r="AK641" s="89"/>
      <c r="AL641" s="99"/>
      <c r="AM641" s="99"/>
      <c r="AN641" s="89"/>
      <c r="AO641" s="89"/>
      <c r="AP641" s="89"/>
      <c r="AQ641" s="99"/>
      <c r="AR641" s="89"/>
      <c r="AS641" s="89"/>
      <c r="AT641" s="89"/>
      <c r="AU641" s="89"/>
      <c r="AV641" s="89"/>
      <c r="AW641" s="89"/>
      <c r="AX641" s="89"/>
    </row>
    <row r="642" spans="1:50" ht="12.75" customHeight="1">
      <c r="A642" s="89"/>
      <c r="B642" s="89"/>
      <c r="C642" s="96"/>
      <c r="D642" s="190"/>
      <c r="E642" s="110"/>
      <c r="F642" s="111"/>
      <c r="G642" s="112"/>
      <c r="H642" s="113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108"/>
      <c r="AI642" s="108"/>
      <c r="AJ642" s="89"/>
      <c r="AK642" s="89"/>
      <c r="AL642" s="99"/>
      <c r="AM642" s="99"/>
      <c r="AN642" s="89"/>
      <c r="AO642" s="89"/>
      <c r="AP642" s="89"/>
      <c r="AQ642" s="99"/>
      <c r="AR642" s="89"/>
      <c r="AS642" s="89"/>
      <c r="AT642" s="89"/>
      <c r="AU642" s="89"/>
      <c r="AV642" s="89"/>
      <c r="AW642" s="89"/>
      <c r="AX642" s="89"/>
    </row>
    <row r="643" spans="1:50" ht="12.75" customHeight="1">
      <c r="A643" s="89"/>
      <c r="B643" s="89"/>
      <c r="C643" s="96"/>
      <c r="D643" s="190"/>
      <c r="E643" s="110"/>
      <c r="F643" s="111"/>
      <c r="G643" s="112"/>
      <c r="H643" s="113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108"/>
      <c r="AI643" s="108"/>
      <c r="AJ643" s="89"/>
      <c r="AK643" s="89"/>
      <c r="AL643" s="99"/>
      <c r="AM643" s="99"/>
      <c r="AN643" s="89"/>
      <c r="AO643" s="89"/>
      <c r="AP643" s="89"/>
      <c r="AQ643" s="99"/>
      <c r="AR643" s="89"/>
      <c r="AS643" s="89"/>
      <c r="AT643" s="89"/>
      <c r="AU643" s="89"/>
      <c r="AV643" s="89"/>
      <c r="AW643" s="89"/>
      <c r="AX643" s="89"/>
    </row>
    <row r="644" spans="1:50" ht="12.75" customHeight="1">
      <c r="A644" s="89"/>
      <c r="B644" s="89"/>
      <c r="C644" s="96"/>
      <c r="D644" s="190"/>
      <c r="E644" s="110"/>
      <c r="F644" s="111"/>
      <c r="G644" s="112"/>
      <c r="H644" s="113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108"/>
      <c r="AI644" s="108"/>
      <c r="AJ644" s="89"/>
      <c r="AK644" s="89"/>
      <c r="AL644" s="99"/>
      <c r="AM644" s="99"/>
      <c r="AN644" s="89"/>
      <c r="AO644" s="89"/>
      <c r="AP644" s="89"/>
      <c r="AQ644" s="99"/>
      <c r="AR644" s="89"/>
      <c r="AS644" s="89"/>
      <c r="AT644" s="89"/>
      <c r="AU644" s="89"/>
      <c r="AV644" s="89"/>
      <c r="AW644" s="89"/>
      <c r="AX644" s="89"/>
    </row>
    <row r="645" spans="1:50" ht="12.75" customHeight="1">
      <c r="A645" s="89"/>
      <c r="B645" s="89"/>
      <c r="C645" s="96"/>
      <c r="D645" s="190"/>
      <c r="E645" s="110"/>
      <c r="F645" s="111"/>
      <c r="G645" s="112"/>
      <c r="H645" s="113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108"/>
      <c r="AI645" s="108"/>
      <c r="AJ645" s="89"/>
      <c r="AK645" s="89"/>
      <c r="AL645" s="99"/>
      <c r="AM645" s="99"/>
      <c r="AN645" s="89"/>
      <c r="AO645" s="89"/>
      <c r="AP645" s="89"/>
      <c r="AQ645" s="99"/>
      <c r="AR645" s="89"/>
      <c r="AS645" s="89"/>
      <c r="AT645" s="89"/>
      <c r="AU645" s="89"/>
      <c r="AV645" s="89"/>
      <c r="AW645" s="89"/>
      <c r="AX645" s="89"/>
    </row>
    <row r="646" spans="1:50" ht="12.75" customHeight="1">
      <c r="A646" s="89"/>
      <c r="B646" s="89"/>
      <c r="C646" s="96"/>
      <c r="D646" s="190"/>
      <c r="E646" s="110"/>
      <c r="F646" s="111"/>
      <c r="G646" s="112"/>
      <c r="H646" s="113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108"/>
      <c r="AI646" s="108"/>
      <c r="AJ646" s="89"/>
      <c r="AK646" s="89"/>
      <c r="AL646" s="99"/>
      <c r="AM646" s="99"/>
      <c r="AN646" s="89"/>
      <c r="AO646" s="89"/>
      <c r="AP646" s="89"/>
      <c r="AQ646" s="99"/>
      <c r="AR646" s="89"/>
      <c r="AS646" s="89"/>
      <c r="AT646" s="89"/>
      <c r="AU646" s="89"/>
      <c r="AV646" s="89"/>
      <c r="AW646" s="89"/>
      <c r="AX646" s="89"/>
    </row>
    <row r="647" spans="1:50" ht="12.75" customHeight="1">
      <c r="A647" s="89"/>
      <c r="B647" s="89"/>
      <c r="C647" s="96"/>
      <c r="D647" s="190"/>
      <c r="E647" s="110"/>
      <c r="F647" s="111"/>
      <c r="G647" s="112"/>
      <c r="H647" s="113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108"/>
      <c r="AI647" s="108"/>
      <c r="AJ647" s="89"/>
      <c r="AK647" s="89"/>
      <c r="AL647" s="99"/>
      <c r="AM647" s="99"/>
      <c r="AN647" s="89"/>
      <c r="AO647" s="89"/>
      <c r="AP647" s="89"/>
      <c r="AQ647" s="99"/>
      <c r="AR647" s="89"/>
      <c r="AS647" s="89"/>
      <c r="AT647" s="89"/>
      <c r="AU647" s="89"/>
      <c r="AV647" s="89"/>
      <c r="AW647" s="89"/>
      <c r="AX647" s="89"/>
    </row>
    <row r="648" spans="1:50" ht="12.75" customHeight="1">
      <c r="A648" s="89"/>
      <c r="B648" s="89"/>
      <c r="C648" s="96"/>
      <c r="D648" s="190"/>
      <c r="E648" s="110"/>
      <c r="F648" s="111"/>
      <c r="G648" s="112"/>
      <c r="H648" s="113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108"/>
      <c r="AI648" s="108"/>
      <c r="AJ648" s="89"/>
      <c r="AK648" s="89"/>
      <c r="AL648" s="99"/>
      <c r="AM648" s="99"/>
      <c r="AN648" s="89"/>
      <c r="AO648" s="89"/>
      <c r="AP648" s="89"/>
      <c r="AQ648" s="99"/>
      <c r="AR648" s="89"/>
      <c r="AS648" s="89"/>
      <c r="AT648" s="89"/>
      <c r="AU648" s="89"/>
      <c r="AV648" s="89"/>
      <c r="AW648" s="89"/>
      <c r="AX648" s="89"/>
    </row>
    <row r="649" spans="1:50" ht="12.75" customHeight="1">
      <c r="A649" s="89"/>
      <c r="B649" s="89"/>
      <c r="C649" s="96"/>
      <c r="D649" s="190"/>
      <c r="E649" s="110"/>
      <c r="F649" s="111"/>
      <c r="G649" s="112"/>
      <c r="H649" s="113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108"/>
      <c r="AI649" s="108"/>
      <c r="AJ649" s="89"/>
      <c r="AK649" s="89"/>
      <c r="AL649" s="99"/>
      <c r="AM649" s="99"/>
      <c r="AN649" s="89"/>
      <c r="AO649" s="89"/>
      <c r="AP649" s="89"/>
      <c r="AQ649" s="99"/>
      <c r="AR649" s="89"/>
      <c r="AS649" s="89"/>
      <c r="AT649" s="89"/>
      <c r="AU649" s="89"/>
      <c r="AV649" s="89"/>
      <c r="AW649" s="89"/>
      <c r="AX649" s="89"/>
    </row>
    <row r="650" spans="1:50" ht="12.75" customHeight="1">
      <c r="A650" s="89"/>
      <c r="B650" s="89"/>
      <c r="C650" s="96"/>
      <c r="D650" s="190"/>
      <c r="E650" s="110"/>
      <c r="F650" s="111"/>
      <c r="G650" s="112"/>
      <c r="H650" s="113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108"/>
      <c r="AI650" s="108"/>
      <c r="AJ650" s="89"/>
      <c r="AK650" s="89"/>
      <c r="AL650" s="99"/>
      <c r="AM650" s="99"/>
      <c r="AN650" s="89"/>
      <c r="AO650" s="89"/>
      <c r="AP650" s="89"/>
      <c r="AQ650" s="99"/>
      <c r="AR650" s="89"/>
      <c r="AS650" s="89"/>
      <c r="AT650" s="89"/>
      <c r="AU650" s="89"/>
      <c r="AV650" s="89"/>
      <c r="AW650" s="89"/>
      <c r="AX650" s="89"/>
    </row>
    <row r="651" spans="1:50" ht="12.75" customHeight="1">
      <c r="A651" s="89"/>
      <c r="B651" s="89"/>
      <c r="C651" s="96"/>
      <c r="D651" s="190"/>
      <c r="E651" s="110"/>
      <c r="F651" s="111"/>
      <c r="G651" s="112"/>
      <c r="H651" s="113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108"/>
      <c r="AI651" s="108"/>
      <c r="AJ651" s="89"/>
      <c r="AK651" s="89"/>
      <c r="AL651" s="99"/>
      <c r="AM651" s="99"/>
      <c r="AN651" s="89"/>
      <c r="AO651" s="89"/>
      <c r="AP651" s="89"/>
      <c r="AQ651" s="99"/>
      <c r="AR651" s="89"/>
      <c r="AS651" s="89"/>
      <c r="AT651" s="89"/>
      <c r="AU651" s="89"/>
      <c r="AV651" s="89"/>
      <c r="AW651" s="89"/>
      <c r="AX651" s="89"/>
    </row>
    <row r="652" spans="1:50" ht="12.75" customHeight="1">
      <c r="A652" s="89"/>
      <c r="B652" s="89"/>
      <c r="C652" s="96"/>
      <c r="D652" s="190"/>
      <c r="E652" s="110"/>
      <c r="F652" s="111"/>
      <c r="G652" s="112"/>
      <c r="H652" s="113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108"/>
      <c r="AI652" s="108"/>
      <c r="AJ652" s="89"/>
      <c r="AK652" s="89"/>
      <c r="AL652" s="99"/>
      <c r="AM652" s="99"/>
      <c r="AN652" s="89"/>
      <c r="AO652" s="89"/>
      <c r="AP652" s="89"/>
      <c r="AQ652" s="99"/>
      <c r="AR652" s="89"/>
      <c r="AS652" s="89"/>
      <c r="AT652" s="89"/>
      <c r="AU652" s="89"/>
      <c r="AV652" s="89"/>
      <c r="AW652" s="89"/>
      <c r="AX652" s="89"/>
    </row>
    <row r="653" spans="1:50" ht="12.75" customHeight="1">
      <c r="A653" s="89"/>
      <c r="B653" s="89"/>
      <c r="C653" s="96"/>
      <c r="D653" s="190"/>
      <c r="E653" s="110"/>
      <c r="F653" s="111"/>
      <c r="G653" s="112"/>
      <c r="H653" s="113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108"/>
      <c r="AI653" s="108"/>
      <c r="AJ653" s="89"/>
      <c r="AK653" s="89"/>
      <c r="AL653" s="99"/>
      <c r="AM653" s="99"/>
      <c r="AN653" s="89"/>
      <c r="AO653" s="89"/>
      <c r="AP653" s="89"/>
      <c r="AQ653" s="99"/>
      <c r="AR653" s="89"/>
      <c r="AS653" s="89"/>
      <c r="AT653" s="89"/>
      <c r="AU653" s="89"/>
      <c r="AV653" s="89"/>
      <c r="AW653" s="89"/>
      <c r="AX653" s="89"/>
    </row>
    <row r="654" spans="1:50" ht="12.75" customHeight="1">
      <c r="A654" s="89"/>
      <c r="B654" s="89"/>
      <c r="C654" s="96"/>
      <c r="D654" s="190"/>
      <c r="E654" s="110"/>
      <c r="F654" s="111"/>
      <c r="G654" s="112"/>
      <c r="H654" s="113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108"/>
      <c r="AI654" s="108"/>
      <c r="AJ654" s="89"/>
      <c r="AK654" s="89"/>
      <c r="AL654" s="99"/>
      <c r="AM654" s="99"/>
      <c r="AN654" s="89"/>
      <c r="AO654" s="89"/>
      <c r="AP654" s="89"/>
      <c r="AQ654" s="99"/>
      <c r="AR654" s="89"/>
      <c r="AS654" s="89"/>
      <c r="AT654" s="89"/>
      <c r="AU654" s="89"/>
      <c r="AV654" s="89"/>
      <c r="AW654" s="89"/>
      <c r="AX654" s="89"/>
    </row>
    <row r="655" spans="1:50" ht="12.75" customHeight="1">
      <c r="A655" s="89"/>
      <c r="B655" s="89"/>
      <c r="C655" s="96"/>
      <c r="D655" s="190"/>
      <c r="E655" s="110"/>
      <c r="F655" s="111"/>
      <c r="G655" s="112"/>
      <c r="H655" s="113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108"/>
      <c r="AI655" s="108"/>
      <c r="AJ655" s="89"/>
      <c r="AK655" s="89"/>
      <c r="AL655" s="99"/>
      <c r="AM655" s="99"/>
      <c r="AN655" s="89"/>
      <c r="AO655" s="89"/>
      <c r="AP655" s="89"/>
      <c r="AQ655" s="99"/>
      <c r="AR655" s="89"/>
      <c r="AS655" s="89"/>
      <c r="AT655" s="89"/>
      <c r="AU655" s="89"/>
      <c r="AV655" s="89"/>
      <c r="AW655" s="89"/>
      <c r="AX655" s="89"/>
    </row>
    <row r="656" spans="1:50" ht="12.75" customHeight="1">
      <c r="A656" s="89"/>
      <c r="B656" s="89"/>
      <c r="C656" s="96"/>
      <c r="D656" s="190"/>
      <c r="E656" s="110"/>
      <c r="F656" s="111"/>
      <c r="G656" s="112"/>
      <c r="H656" s="113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108"/>
      <c r="AI656" s="108"/>
      <c r="AJ656" s="89"/>
      <c r="AK656" s="89"/>
      <c r="AL656" s="99"/>
      <c r="AM656" s="99"/>
      <c r="AN656" s="89"/>
      <c r="AO656" s="89"/>
      <c r="AP656" s="89"/>
      <c r="AQ656" s="99"/>
      <c r="AR656" s="89"/>
      <c r="AS656" s="89"/>
      <c r="AT656" s="89"/>
      <c r="AU656" s="89"/>
      <c r="AV656" s="89"/>
      <c r="AW656" s="89"/>
      <c r="AX656" s="89"/>
    </row>
    <row r="657" spans="1:50" ht="12.75" customHeight="1">
      <c r="A657" s="89"/>
      <c r="B657" s="89"/>
      <c r="C657" s="96"/>
      <c r="D657" s="190"/>
      <c r="E657" s="110"/>
      <c r="F657" s="111"/>
      <c r="G657" s="112"/>
      <c r="H657" s="113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108"/>
      <c r="AI657" s="108"/>
      <c r="AJ657" s="89"/>
      <c r="AK657" s="89"/>
      <c r="AL657" s="99"/>
      <c r="AM657" s="99"/>
      <c r="AN657" s="89"/>
      <c r="AO657" s="89"/>
      <c r="AP657" s="89"/>
      <c r="AQ657" s="99"/>
      <c r="AR657" s="89"/>
      <c r="AS657" s="89"/>
      <c r="AT657" s="89"/>
      <c r="AU657" s="89"/>
      <c r="AV657" s="89"/>
      <c r="AW657" s="89"/>
      <c r="AX657" s="89"/>
    </row>
    <row r="658" spans="1:50" ht="12.75" customHeight="1">
      <c r="A658" s="89"/>
      <c r="B658" s="89"/>
      <c r="C658" s="96"/>
      <c r="D658" s="190"/>
      <c r="E658" s="110"/>
      <c r="F658" s="111"/>
      <c r="G658" s="112"/>
      <c r="H658" s="113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108"/>
      <c r="AI658" s="108"/>
      <c r="AJ658" s="89"/>
      <c r="AK658" s="89"/>
      <c r="AL658" s="99"/>
      <c r="AM658" s="99"/>
      <c r="AN658" s="89"/>
      <c r="AO658" s="89"/>
      <c r="AP658" s="89"/>
      <c r="AQ658" s="99"/>
      <c r="AR658" s="89"/>
      <c r="AS658" s="89"/>
      <c r="AT658" s="89"/>
      <c r="AU658" s="89"/>
      <c r="AV658" s="89"/>
      <c r="AW658" s="89"/>
      <c r="AX658" s="89"/>
    </row>
    <row r="659" spans="1:50" ht="12.75" customHeight="1">
      <c r="A659" s="89"/>
      <c r="B659" s="89"/>
      <c r="C659" s="96"/>
      <c r="D659" s="190"/>
      <c r="E659" s="110"/>
      <c r="F659" s="111"/>
      <c r="G659" s="112"/>
      <c r="H659" s="113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108"/>
      <c r="AI659" s="108"/>
      <c r="AJ659" s="89"/>
      <c r="AK659" s="89"/>
      <c r="AL659" s="99"/>
      <c r="AM659" s="99"/>
      <c r="AN659" s="89"/>
      <c r="AO659" s="89"/>
      <c r="AP659" s="89"/>
      <c r="AQ659" s="99"/>
      <c r="AR659" s="89"/>
      <c r="AS659" s="89"/>
      <c r="AT659" s="89"/>
      <c r="AU659" s="89"/>
      <c r="AV659" s="89"/>
      <c r="AW659" s="89"/>
      <c r="AX659" s="89"/>
    </row>
    <row r="660" spans="1:50" ht="12.75" customHeight="1">
      <c r="A660" s="89"/>
      <c r="B660" s="89"/>
      <c r="C660" s="96"/>
      <c r="D660" s="190"/>
      <c r="E660" s="110"/>
      <c r="F660" s="111"/>
      <c r="G660" s="112"/>
      <c r="H660" s="113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108"/>
      <c r="AI660" s="108"/>
      <c r="AJ660" s="89"/>
      <c r="AK660" s="89"/>
      <c r="AL660" s="99"/>
      <c r="AM660" s="99"/>
      <c r="AN660" s="89"/>
      <c r="AO660" s="89"/>
      <c r="AP660" s="89"/>
      <c r="AQ660" s="99"/>
      <c r="AR660" s="89"/>
      <c r="AS660" s="89"/>
      <c r="AT660" s="89"/>
      <c r="AU660" s="89"/>
      <c r="AV660" s="89"/>
      <c r="AW660" s="89"/>
      <c r="AX660" s="89"/>
    </row>
    <row r="661" spans="1:50" ht="12.75" customHeight="1">
      <c r="A661" s="89"/>
      <c r="B661" s="89"/>
      <c r="C661" s="96"/>
      <c r="D661" s="190"/>
      <c r="E661" s="110"/>
      <c r="F661" s="111"/>
      <c r="G661" s="112"/>
      <c r="H661" s="113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108"/>
      <c r="AI661" s="108"/>
      <c r="AJ661" s="89"/>
      <c r="AK661" s="89"/>
      <c r="AL661" s="99"/>
      <c r="AM661" s="99"/>
      <c r="AN661" s="89"/>
      <c r="AO661" s="89"/>
      <c r="AP661" s="89"/>
      <c r="AQ661" s="99"/>
      <c r="AR661" s="89"/>
      <c r="AS661" s="89"/>
      <c r="AT661" s="89"/>
      <c r="AU661" s="89"/>
      <c r="AV661" s="89"/>
      <c r="AW661" s="89"/>
      <c r="AX661" s="89"/>
    </row>
    <row r="662" spans="1:50" ht="12.75" customHeight="1">
      <c r="A662" s="89"/>
      <c r="B662" s="89"/>
      <c r="C662" s="96"/>
      <c r="D662" s="190"/>
      <c r="E662" s="110"/>
      <c r="F662" s="111"/>
      <c r="G662" s="112"/>
      <c r="H662" s="113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108"/>
      <c r="AI662" s="108"/>
      <c r="AJ662" s="89"/>
      <c r="AK662" s="89"/>
      <c r="AL662" s="99"/>
      <c r="AM662" s="99"/>
      <c r="AN662" s="89"/>
      <c r="AO662" s="89"/>
      <c r="AP662" s="89"/>
      <c r="AQ662" s="99"/>
      <c r="AR662" s="89"/>
      <c r="AS662" s="89"/>
      <c r="AT662" s="89"/>
      <c r="AU662" s="89"/>
      <c r="AV662" s="89"/>
      <c r="AW662" s="89"/>
      <c r="AX662" s="89"/>
    </row>
    <row r="663" spans="1:50" ht="12.75" customHeight="1">
      <c r="A663" s="89"/>
      <c r="B663" s="89"/>
      <c r="C663" s="96"/>
      <c r="D663" s="190"/>
      <c r="E663" s="110"/>
      <c r="F663" s="111"/>
      <c r="G663" s="112"/>
      <c r="H663" s="113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108"/>
      <c r="AI663" s="108"/>
      <c r="AJ663" s="89"/>
      <c r="AK663" s="89"/>
      <c r="AL663" s="99"/>
      <c r="AM663" s="99"/>
      <c r="AN663" s="89"/>
      <c r="AO663" s="89"/>
      <c r="AP663" s="89"/>
      <c r="AQ663" s="99"/>
      <c r="AR663" s="89"/>
      <c r="AS663" s="89"/>
      <c r="AT663" s="89"/>
      <c r="AU663" s="89"/>
      <c r="AV663" s="89"/>
      <c r="AW663" s="89"/>
      <c r="AX663" s="89"/>
    </row>
    <row r="664" spans="1:50" ht="12.75" customHeight="1">
      <c r="A664" s="89"/>
      <c r="B664" s="89"/>
      <c r="C664" s="96"/>
      <c r="D664" s="190"/>
      <c r="E664" s="110"/>
      <c r="F664" s="111"/>
      <c r="G664" s="112"/>
      <c r="H664" s="113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108"/>
      <c r="AI664" s="108"/>
      <c r="AJ664" s="89"/>
      <c r="AK664" s="89"/>
      <c r="AL664" s="99"/>
      <c r="AM664" s="99"/>
      <c r="AN664" s="89"/>
      <c r="AO664" s="89"/>
      <c r="AP664" s="89"/>
      <c r="AQ664" s="99"/>
      <c r="AR664" s="89"/>
      <c r="AS664" s="89"/>
      <c r="AT664" s="89"/>
      <c r="AU664" s="89"/>
      <c r="AV664" s="89"/>
      <c r="AW664" s="89"/>
      <c r="AX664" s="89"/>
    </row>
    <row r="665" spans="1:50" ht="12.75" customHeight="1">
      <c r="A665" s="89"/>
      <c r="B665" s="89"/>
      <c r="C665" s="96"/>
      <c r="D665" s="190"/>
      <c r="E665" s="110"/>
      <c r="F665" s="111"/>
      <c r="G665" s="112"/>
      <c r="H665" s="113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108"/>
      <c r="AI665" s="108"/>
      <c r="AJ665" s="89"/>
      <c r="AK665" s="89"/>
      <c r="AL665" s="99"/>
      <c r="AM665" s="99"/>
      <c r="AN665" s="89"/>
      <c r="AO665" s="89"/>
      <c r="AP665" s="89"/>
      <c r="AQ665" s="99"/>
      <c r="AR665" s="89"/>
      <c r="AS665" s="89"/>
      <c r="AT665" s="89"/>
      <c r="AU665" s="89"/>
      <c r="AV665" s="89"/>
      <c r="AW665" s="89"/>
      <c r="AX665" s="89"/>
    </row>
    <row r="666" spans="1:50" ht="12.75" customHeight="1">
      <c r="A666" s="89"/>
      <c r="B666" s="89"/>
      <c r="C666" s="96"/>
      <c r="D666" s="190"/>
      <c r="E666" s="110"/>
      <c r="F666" s="111"/>
      <c r="G666" s="112"/>
      <c r="H666" s="113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108"/>
      <c r="AI666" s="108"/>
      <c r="AJ666" s="89"/>
      <c r="AK666" s="89"/>
      <c r="AL666" s="99"/>
      <c r="AM666" s="99"/>
      <c r="AN666" s="89"/>
      <c r="AO666" s="89"/>
      <c r="AP666" s="89"/>
      <c r="AQ666" s="99"/>
      <c r="AR666" s="89"/>
      <c r="AS666" s="89"/>
      <c r="AT666" s="89"/>
      <c r="AU666" s="89"/>
      <c r="AV666" s="89"/>
      <c r="AW666" s="89"/>
      <c r="AX666" s="89"/>
    </row>
    <row r="667" spans="1:50" ht="12.75" customHeight="1">
      <c r="A667" s="89"/>
      <c r="B667" s="89"/>
      <c r="C667" s="96"/>
      <c r="D667" s="190"/>
      <c r="E667" s="110"/>
      <c r="F667" s="111"/>
      <c r="G667" s="112"/>
      <c r="H667" s="113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108"/>
      <c r="AI667" s="108"/>
      <c r="AJ667" s="89"/>
      <c r="AK667" s="89"/>
      <c r="AL667" s="99"/>
      <c r="AM667" s="99"/>
      <c r="AN667" s="89"/>
      <c r="AO667" s="89"/>
      <c r="AP667" s="89"/>
      <c r="AQ667" s="99"/>
      <c r="AR667" s="89"/>
      <c r="AS667" s="89"/>
      <c r="AT667" s="89"/>
      <c r="AU667" s="89"/>
      <c r="AV667" s="89"/>
      <c r="AW667" s="89"/>
      <c r="AX667" s="89"/>
    </row>
    <row r="668" spans="1:50" ht="12.75" customHeight="1">
      <c r="A668" s="89"/>
      <c r="B668" s="89"/>
      <c r="C668" s="96"/>
      <c r="D668" s="190"/>
      <c r="E668" s="110"/>
      <c r="F668" s="111"/>
      <c r="G668" s="112"/>
      <c r="H668" s="113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108"/>
      <c r="AI668" s="108"/>
      <c r="AJ668" s="89"/>
      <c r="AK668" s="89"/>
      <c r="AL668" s="99"/>
      <c r="AM668" s="99"/>
      <c r="AN668" s="89"/>
      <c r="AO668" s="89"/>
      <c r="AP668" s="89"/>
      <c r="AQ668" s="99"/>
      <c r="AR668" s="89"/>
      <c r="AS668" s="89"/>
      <c r="AT668" s="89"/>
      <c r="AU668" s="89"/>
      <c r="AV668" s="89"/>
      <c r="AW668" s="89"/>
      <c r="AX668" s="89"/>
    </row>
    <row r="669" spans="1:50" ht="12.75" customHeight="1">
      <c r="A669" s="89"/>
      <c r="B669" s="89"/>
      <c r="C669" s="96"/>
      <c r="D669" s="190"/>
      <c r="E669" s="110"/>
      <c r="F669" s="111"/>
      <c r="G669" s="112"/>
      <c r="H669" s="113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108"/>
      <c r="AI669" s="108"/>
      <c r="AJ669" s="89"/>
      <c r="AK669" s="89"/>
      <c r="AL669" s="99"/>
      <c r="AM669" s="99"/>
      <c r="AN669" s="89"/>
      <c r="AO669" s="89"/>
      <c r="AP669" s="89"/>
      <c r="AQ669" s="99"/>
      <c r="AR669" s="89"/>
      <c r="AS669" s="89"/>
      <c r="AT669" s="89"/>
      <c r="AU669" s="89"/>
      <c r="AV669" s="89"/>
      <c r="AW669" s="89"/>
      <c r="AX669" s="89"/>
    </row>
    <row r="670" spans="1:50" ht="12.75" customHeight="1">
      <c r="A670" s="89"/>
      <c r="B670" s="89"/>
      <c r="C670" s="96"/>
      <c r="D670" s="190"/>
      <c r="E670" s="110"/>
      <c r="F670" s="111"/>
      <c r="G670" s="112"/>
      <c r="H670" s="113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108"/>
      <c r="AI670" s="108"/>
      <c r="AJ670" s="89"/>
      <c r="AK670" s="89"/>
      <c r="AL670" s="99"/>
      <c r="AM670" s="99"/>
      <c r="AN670" s="89"/>
      <c r="AO670" s="89"/>
      <c r="AP670" s="89"/>
      <c r="AQ670" s="99"/>
      <c r="AR670" s="89"/>
      <c r="AS670" s="89"/>
      <c r="AT670" s="89"/>
      <c r="AU670" s="89"/>
      <c r="AV670" s="89"/>
      <c r="AW670" s="89"/>
      <c r="AX670" s="89"/>
    </row>
    <row r="671" spans="1:50" ht="12.75" customHeight="1">
      <c r="A671" s="89"/>
      <c r="B671" s="89"/>
      <c r="C671" s="96"/>
      <c r="D671" s="190"/>
      <c r="E671" s="110"/>
      <c r="F671" s="111"/>
      <c r="G671" s="112"/>
      <c r="H671" s="113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108"/>
      <c r="AI671" s="108"/>
      <c r="AJ671" s="89"/>
      <c r="AK671" s="89"/>
      <c r="AL671" s="99"/>
      <c r="AM671" s="99"/>
      <c r="AN671" s="89"/>
      <c r="AO671" s="89"/>
      <c r="AP671" s="89"/>
      <c r="AQ671" s="99"/>
      <c r="AR671" s="89"/>
      <c r="AS671" s="89"/>
      <c r="AT671" s="89"/>
      <c r="AU671" s="89"/>
      <c r="AV671" s="89"/>
      <c r="AW671" s="89"/>
      <c r="AX671" s="89"/>
    </row>
    <row r="672" spans="1:50" ht="12.75" customHeight="1">
      <c r="A672" s="89"/>
      <c r="B672" s="89"/>
      <c r="C672" s="96"/>
      <c r="D672" s="190"/>
      <c r="E672" s="110"/>
      <c r="F672" s="111"/>
      <c r="G672" s="112"/>
      <c r="H672" s="113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108"/>
      <c r="AI672" s="108"/>
      <c r="AJ672" s="89"/>
      <c r="AK672" s="89"/>
      <c r="AL672" s="99"/>
      <c r="AM672" s="99"/>
      <c r="AN672" s="89"/>
      <c r="AO672" s="89"/>
      <c r="AP672" s="89"/>
      <c r="AQ672" s="99"/>
      <c r="AR672" s="89"/>
      <c r="AS672" s="89"/>
      <c r="AT672" s="89"/>
      <c r="AU672" s="89"/>
      <c r="AV672" s="89"/>
      <c r="AW672" s="89"/>
      <c r="AX672" s="89"/>
    </row>
    <row r="673" spans="1:50" ht="12.75" customHeight="1">
      <c r="A673" s="89"/>
      <c r="B673" s="89"/>
      <c r="C673" s="96"/>
      <c r="D673" s="190"/>
      <c r="E673" s="110"/>
      <c r="F673" s="111"/>
      <c r="G673" s="112"/>
      <c r="H673" s="113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108"/>
      <c r="AI673" s="108"/>
      <c r="AJ673" s="89"/>
      <c r="AK673" s="89"/>
      <c r="AL673" s="99"/>
      <c r="AM673" s="99"/>
      <c r="AN673" s="89"/>
      <c r="AO673" s="89"/>
      <c r="AP673" s="89"/>
      <c r="AQ673" s="99"/>
      <c r="AR673" s="89"/>
      <c r="AS673" s="89"/>
      <c r="AT673" s="89"/>
      <c r="AU673" s="89"/>
      <c r="AV673" s="89"/>
      <c r="AW673" s="89"/>
      <c r="AX673" s="89"/>
    </row>
    <row r="674" spans="1:50" ht="12.75" customHeight="1">
      <c r="A674" s="89"/>
      <c r="B674" s="89"/>
      <c r="C674" s="96"/>
      <c r="D674" s="190"/>
      <c r="E674" s="110"/>
      <c r="F674" s="111"/>
      <c r="G674" s="112"/>
      <c r="H674" s="113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108"/>
      <c r="AI674" s="108"/>
      <c r="AJ674" s="89"/>
      <c r="AK674" s="89"/>
      <c r="AL674" s="99"/>
      <c r="AM674" s="99"/>
      <c r="AN674" s="89"/>
      <c r="AO674" s="89"/>
      <c r="AP674" s="89"/>
      <c r="AQ674" s="99"/>
      <c r="AR674" s="89"/>
      <c r="AS674" s="89"/>
      <c r="AT674" s="89"/>
      <c r="AU674" s="89"/>
      <c r="AV674" s="89"/>
      <c r="AW674" s="89"/>
      <c r="AX674" s="89"/>
    </row>
    <row r="675" spans="1:50" ht="12.75" customHeight="1">
      <c r="A675" s="89"/>
      <c r="B675" s="89"/>
      <c r="C675" s="96"/>
      <c r="D675" s="190"/>
      <c r="E675" s="110"/>
      <c r="F675" s="111"/>
      <c r="G675" s="112"/>
      <c r="H675" s="113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108"/>
      <c r="AI675" s="108"/>
      <c r="AJ675" s="89"/>
      <c r="AK675" s="89"/>
      <c r="AL675" s="99"/>
      <c r="AM675" s="99"/>
      <c r="AN675" s="89"/>
      <c r="AO675" s="89"/>
      <c r="AP675" s="89"/>
      <c r="AQ675" s="99"/>
      <c r="AR675" s="89"/>
      <c r="AS675" s="89"/>
      <c r="AT675" s="89"/>
      <c r="AU675" s="89"/>
      <c r="AV675" s="89"/>
      <c r="AW675" s="89"/>
      <c r="AX675" s="89"/>
    </row>
    <row r="676" spans="1:50" ht="12.75" customHeight="1">
      <c r="A676" s="89"/>
      <c r="B676" s="89"/>
      <c r="C676" s="96"/>
      <c r="D676" s="190"/>
      <c r="E676" s="110"/>
      <c r="F676" s="111"/>
      <c r="G676" s="112"/>
      <c r="H676" s="113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108"/>
      <c r="AI676" s="108"/>
      <c r="AJ676" s="89"/>
      <c r="AK676" s="89"/>
      <c r="AL676" s="99"/>
      <c r="AM676" s="99"/>
      <c r="AN676" s="89"/>
      <c r="AO676" s="89"/>
      <c r="AP676" s="89"/>
      <c r="AQ676" s="99"/>
      <c r="AR676" s="89"/>
      <c r="AS676" s="89"/>
      <c r="AT676" s="89"/>
      <c r="AU676" s="89"/>
      <c r="AV676" s="89"/>
      <c r="AW676" s="89"/>
      <c r="AX676" s="89"/>
    </row>
    <row r="677" spans="1:50" ht="12.75" customHeight="1">
      <c r="A677" s="89"/>
      <c r="B677" s="89"/>
      <c r="C677" s="96"/>
      <c r="D677" s="190"/>
      <c r="E677" s="110"/>
      <c r="F677" s="111"/>
      <c r="G677" s="112"/>
      <c r="H677" s="113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108"/>
      <c r="AI677" s="108"/>
      <c r="AJ677" s="89"/>
      <c r="AK677" s="89"/>
      <c r="AL677" s="99"/>
      <c r="AM677" s="99"/>
      <c r="AN677" s="89"/>
      <c r="AO677" s="89"/>
      <c r="AP677" s="89"/>
      <c r="AQ677" s="99"/>
      <c r="AR677" s="89"/>
      <c r="AS677" s="89"/>
      <c r="AT677" s="89"/>
      <c r="AU677" s="89"/>
      <c r="AV677" s="89"/>
      <c r="AW677" s="89"/>
      <c r="AX677" s="89"/>
    </row>
    <row r="678" spans="1:50" ht="12.75" customHeight="1">
      <c r="A678" s="89"/>
      <c r="B678" s="89"/>
      <c r="C678" s="96"/>
      <c r="D678" s="190"/>
      <c r="E678" s="110"/>
      <c r="F678" s="111"/>
      <c r="G678" s="112"/>
      <c r="H678" s="113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108"/>
      <c r="AI678" s="108"/>
      <c r="AJ678" s="89"/>
      <c r="AK678" s="89"/>
      <c r="AL678" s="99"/>
      <c r="AM678" s="99"/>
      <c r="AN678" s="89"/>
      <c r="AO678" s="89"/>
      <c r="AP678" s="89"/>
      <c r="AQ678" s="99"/>
      <c r="AR678" s="89"/>
      <c r="AS678" s="89"/>
      <c r="AT678" s="89"/>
      <c r="AU678" s="89"/>
      <c r="AV678" s="89"/>
      <c r="AW678" s="89"/>
      <c r="AX678" s="89"/>
    </row>
    <row r="679" spans="1:50" ht="12.75" customHeight="1">
      <c r="A679" s="89"/>
      <c r="B679" s="89"/>
      <c r="C679" s="96"/>
      <c r="D679" s="190"/>
      <c r="E679" s="110"/>
      <c r="F679" s="111"/>
      <c r="G679" s="112"/>
      <c r="H679" s="113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108"/>
      <c r="AI679" s="108"/>
      <c r="AJ679" s="89"/>
      <c r="AK679" s="89"/>
      <c r="AL679" s="99"/>
      <c r="AM679" s="99"/>
      <c r="AN679" s="89"/>
      <c r="AO679" s="89"/>
      <c r="AP679" s="89"/>
      <c r="AQ679" s="99"/>
      <c r="AR679" s="89"/>
      <c r="AS679" s="89"/>
      <c r="AT679" s="89"/>
      <c r="AU679" s="89"/>
      <c r="AV679" s="89"/>
      <c r="AW679" s="89"/>
      <c r="AX679" s="89"/>
    </row>
    <row r="680" spans="1:50" ht="12.75" customHeight="1">
      <c r="A680" s="89"/>
      <c r="B680" s="89"/>
      <c r="C680" s="96"/>
      <c r="D680" s="190"/>
      <c r="E680" s="110"/>
      <c r="F680" s="111"/>
      <c r="G680" s="112"/>
      <c r="H680" s="113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108"/>
      <c r="AI680" s="108"/>
      <c r="AJ680" s="89"/>
      <c r="AK680" s="89"/>
      <c r="AL680" s="99"/>
      <c r="AM680" s="99"/>
      <c r="AN680" s="89"/>
      <c r="AO680" s="89"/>
      <c r="AP680" s="89"/>
      <c r="AQ680" s="99"/>
      <c r="AR680" s="89"/>
      <c r="AS680" s="89"/>
      <c r="AT680" s="89"/>
      <c r="AU680" s="89"/>
      <c r="AV680" s="89"/>
      <c r="AW680" s="89"/>
      <c r="AX680" s="89"/>
    </row>
    <row r="681" spans="1:50" ht="12.75" customHeight="1">
      <c r="A681" s="89"/>
      <c r="B681" s="89"/>
      <c r="C681" s="96"/>
      <c r="D681" s="190"/>
      <c r="E681" s="110"/>
      <c r="F681" s="111"/>
      <c r="G681" s="112"/>
      <c r="H681" s="113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108"/>
      <c r="AI681" s="108"/>
      <c r="AJ681" s="89"/>
      <c r="AK681" s="89"/>
      <c r="AL681" s="99"/>
      <c r="AM681" s="99"/>
      <c r="AN681" s="89"/>
      <c r="AO681" s="89"/>
      <c r="AP681" s="89"/>
      <c r="AQ681" s="99"/>
      <c r="AR681" s="89"/>
      <c r="AS681" s="89"/>
      <c r="AT681" s="89"/>
      <c r="AU681" s="89"/>
      <c r="AV681" s="89"/>
      <c r="AW681" s="89"/>
      <c r="AX681" s="89"/>
    </row>
    <row r="682" spans="1:50" ht="12.75" customHeight="1">
      <c r="A682" s="89"/>
      <c r="B682" s="89"/>
      <c r="C682" s="96"/>
      <c r="D682" s="190"/>
      <c r="E682" s="110"/>
      <c r="F682" s="111"/>
      <c r="G682" s="112"/>
      <c r="H682" s="113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108"/>
      <c r="AI682" s="108"/>
      <c r="AJ682" s="89"/>
      <c r="AK682" s="89"/>
      <c r="AL682" s="99"/>
      <c r="AM682" s="99"/>
      <c r="AN682" s="89"/>
      <c r="AO682" s="89"/>
      <c r="AP682" s="89"/>
      <c r="AQ682" s="99"/>
      <c r="AR682" s="89"/>
      <c r="AS682" s="89"/>
      <c r="AT682" s="89"/>
      <c r="AU682" s="89"/>
      <c r="AV682" s="89"/>
      <c r="AW682" s="89"/>
      <c r="AX682" s="89"/>
    </row>
    <row r="683" spans="1:50" ht="12.75" customHeight="1">
      <c r="A683" s="89"/>
      <c r="B683" s="89"/>
      <c r="C683" s="96"/>
      <c r="D683" s="190"/>
      <c r="E683" s="110"/>
      <c r="F683" s="111"/>
      <c r="G683" s="112"/>
      <c r="H683" s="113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108"/>
      <c r="AI683" s="108"/>
      <c r="AJ683" s="89"/>
      <c r="AK683" s="89"/>
      <c r="AL683" s="99"/>
      <c r="AM683" s="99"/>
      <c r="AN683" s="89"/>
      <c r="AO683" s="89"/>
      <c r="AP683" s="89"/>
      <c r="AQ683" s="99"/>
      <c r="AR683" s="89"/>
      <c r="AS683" s="89"/>
      <c r="AT683" s="89"/>
      <c r="AU683" s="89"/>
      <c r="AV683" s="89"/>
      <c r="AW683" s="89"/>
      <c r="AX683" s="89"/>
    </row>
    <row r="684" spans="1:50" ht="12.75" customHeight="1">
      <c r="A684" s="89"/>
      <c r="B684" s="89"/>
      <c r="C684" s="96"/>
      <c r="D684" s="190"/>
      <c r="E684" s="110"/>
      <c r="F684" s="111"/>
      <c r="G684" s="112"/>
      <c r="H684" s="113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108"/>
      <c r="AI684" s="108"/>
      <c r="AJ684" s="89"/>
      <c r="AK684" s="89"/>
      <c r="AL684" s="99"/>
      <c r="AM684" s="99"/>
      <c r="AN684" s="89"/>
      <c r="AO684" s="89"/>
      <c r="AP684" s="89"/>
      <c r="AQ684" s="99"/>
      <c r="AR684" s="89"/>
      <c r="AS684" s="89"/>
      <c r="AT684" s="89"/>
      <c r="AU684" s="89"/>
      <c r="AV684" s="89"/>
      <c r="AW684" s="89"/>
      <c r="AX684" s="89"/>
    </row>
    <row r="685" spans="1:50" ht="12.75" customHeight="1">
      <c r="A685" s="89"/>
      <c r="B685" s="89"/>
      <c r="C685" s="96"/>
      <c r="D685" s="190"/>
      <c r="E685" s="110"/>
      <c r="F685" s="111"/>
      <c r="G685" s="112"/>
      <c r="H685" s="113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108"/>
      <c r="AI685" s="108"/>
      <c r="AJ685" s="89"/>
      <c r="AK685" s="89"/>
      <c r="AL685" s="99"/>
      <c r="AM685" s="99"/>
      <c r="AN685" s="89"/>
      <c r="AO685" s="89"/>
      <c r="AP685" s="89"/>
      <c r="AQ685" s="99"/>
      <c r="AR685" s="89"/>
      <c r="AS685" s="89"/>
      <c r="AT685" s="89"/>
      <c r="AU685" s="89"/>
      <c r="AV685" s="89"/>
      <c r="AW685" s="89"/>
      <c r="AX685" s="89"/>
    </row>
    <row r="686" spans="1:50" ht="12.75" customHeight="1">
      <c r="A686" s="89"/>
      <c r="B686" s="89"/>
      <c r="C686" s="96"/>
      <c r="D686" s="190"/>
      <c r="E686" s="110"/>
      <c r="F686" s="111"/>
      <c r="G686" s="112"/>
      <c r="H686" s="113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108"/>
      <c r="AI686" s="108"/>
      <c r="AJ686" s="89"/>
      <c r="AK686" s="89"/>
      <c r="AL686" s="99"/>
      <c r="AM686" s="99"/>
      <c r="AN686" s="89"/>
      <c r="AO686" s="89"/>
      <c r="AP686" s="89"/>
      <c r="AQ686" s="99"/>
      <c r="AR686" s="89"/>
      <c r="AS686" s="89"/>
      <c r="AT686" s="89"/>
      <c r="AU686" s="89"/>
      <c r="AV686" s="89"/>
      <c r="AW686" s="89"/>
      <c r="AX686" s="89"/>
    </row>
    <row r="687" spans="1:50" ht="12.75" customHeight="1">
      <c r="A687" s="89"/>
      <c r="B687" s="89"/>
      <c r="C687" s="96"/>
      <c r="D687" s="190"/>
      <c r="E687" s="110"/>
      <c r="F687" s="111"/>
      <c r="G687" s="112"/>
      <c r="H687" s="113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108"/>
      <c r="AI687" s="108"/>
      <c r="AJ687" s="89"/>
      <c r="AK687" s="89"/>
      <c r="AL687" s="99"/>
      <c r="AM687" s="99"/>
      <c r="AN687" s="89"/>
      <c r="AO687" s="89"/>
      <c r="AP687" s="89"/>
      <c r="AQ687" s="99"/>
      <c r="AR687" s="89"/>
      <c r="AS687" s="89"/>
      <c r="AT687" s="89"/>
      <c r="AU687" s="89"/>
      <c r="AV687" s="89"/>
      <c r="AW687" s="89"/>
      <c r="AX687" s="89"/>
    </row>
    <row r="688" spans="1:50" ht="12.75" customHeight="1">
      <c r="A688" s="89"/>
      <c r="B688" s="89"/>
      <c r="C688" s="96"/>
      <c r="D688" s="190"/>
      <c r="E688" s="110"/>
      <c r="F688" s="111"/>
      <c r="G688" s="112"/>
      <c r="H688" s="113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108"/>
      <c r="AI688" s="108"/>
      <c r="AJ688" s="89"/>
      <c r="AK688" s="89"/>
      <c r="AL688" s="99"/>
      <c r="AM688" s="99"/>
      <c r="AN688" s="89"/>
      <c r="AO688" s="89"/>
      <c r="AP688" s="89"/>
      <c r="AQ688" s="99"/>
      <c r="AR688" s="89"/>
      <c r="AS688" s="89"/>
      <c r="AT688" s="89"/>
      <c r="AU688" s="89"/>
      <c r="AV688" s="89"/>
      <c r="AW688" s="89"/>
      <c r="AX688" s="89"/>
    </row>
    <row r="689" spans="1:50" ht="12.75" customHeight="1">
      <c r="A689" s="89"/>
      <c r="B689" s="89"/>
      <c r="C689" s="96"/>
      <c r="D689" s="190"/>
      <c r="E689" s="110"/>
      <c r="F689" s="111"/>
      <c r="G689" s="112"/>
      <c r="H689" s="113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108"/>
      <c r="AI689" s="108"/>
      <c r="AJ689" s="89"/>
      <c r="AK689" s="89"/>
      <c r="AL689" s="99"/>
      <c r="AM689" s="99"/>
      <c r="AN689" s="89"/>
      <c r="AO689" s="89"/>
      <c r="AP689" s="89"/>
      <c r="AQ689" s="99"/>
      <c r="AR689" s="89"/>
      <c r="AS689" s="89"/>
      <c r="AT689" s="89"/>
      <c r="AU689" s="89"/>
      <c r="AV689" s="89"/>
      <c r="AW689" s="89"/>
      <c r="AX689" s="89"/>
    </row>
    <row r="690" spans="1:50" ht="12.75" customHeight="1">
      <c r="A690" s="89"/>
      <c r="B690" s="89"/>
      <c r="C690" s="96"/>
      <c r="D690" s="190"/>
      <c r="E690" s="110"/>
      <c r="F690" s="111"/>
      <c r="G690" s="112"/>
      <c r="H690" s="113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108"/>
      <c r="AI690" s="108"/>
      <c r="AJ690" s="89"/>
      <c r="AK690" s="89"/>
      <c r="AL690" s="99"/>
      <c r="AM690" s="99"/>
      <c r="AN690" s="89"/>
      <c r="AO690" s="89"/>
      <c r="AP690" s="89"/>
      <c r="AQ690" s="99"/>
      <c r="AR690" s="89"/>
      <c r="AS690" s="89"/>
      <c r="AT690" s="89"/>
      <c r="AU690" s="89"/>
      <c r="AV690" s="89"/>
      <c r="AW690" s="89"/>
      <c r="AX690" s="89"/>
    </row>
    <row r="691" spans="1:50" ht="12.75" customHeight="1">
      <c r="A691" s="89"/>
      <c r="B691" s="89"/>
      <c r="C691" s="96"/>
      <c r="D691" s="190"/>
      <c r="E691" s="110"/>
      <c r="F691" s="111"/>
      <c r="G691" s="112"/>
      <c r="H691" s="113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108"/>
      <c r="AI691" s="108"/>
      <c r="AJ691" s="89"/>
      <c r="AK691" s="89"/>
      <c r="AL691" s="99"/>
      <c r="AM691" s="99"/>
      <c r="AN691" s="89"/>
      <c r="AO691" s="89"/>
      <c r="AP691" s="89"/>
      <c r="AQ691" s="99"/>
      <c r="AR691" s="89"/>
      <c r="AS691" s="89"/>
      <c r="AT691" s="89"/>
      <c r="AU691" s="89"/>
      <c r="AV691" s="89"/>
      <c r="AW691" s="89"/>
      <c r="AX691" s="89"/>
    </row>
    <row r="692" spans="1:50" ht="12.75" customHeight="1">
      <c r="A692" s="89"/>
      <c r="B692" s="89"/>
      <c r="C692" s="96"/>
      <c r="D692" s="190"/>
      <c r="E692" s="110"/>
      <c r="F692" s="111"/>
      <c r="G692" s="112"/>
      <c r="H692" s="113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108"/>
      <c r="AI692" s="108"/>
      <c r="AJ692" s="89"/>
      <c r="AK692" s="89"/>
      <c r="AL692" s="99"/>
      <c r="AM692" s="99"/>
      <c r="AN692" s="89"/>
      <c r="AO692" s="89"/>
      <c r="AP692" s="89"/>
      <c r="AQ692" s="99"/>
      <c r="AR692" s="89"/>
      <c r="AS692" s="89"/>
      <c r="AT692" s="89"/>
      <c r="AU692" s="89"/>
      <c r="AV692" s="89"/>
      <c r="AW692" s="89"/>
      <c r="AX692" s="89"/>
    </row>
    <row r="693" spans="1:50" ht="12.75" customHeight="1">
      <c r="A693" s="89"/>
      <c r="B693" s="89"/>
      <c r="C693" s="96"/>
      <c r="D693" s="190"/>
      <c r="E693" s="110"/>
      <c r="F693" s="111"/>
      <c r="G693" s="112"/>
      <c r="H693" s="113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108"/>
      <c r="AI693" s="108"/>
      <c r="AJ693" s="89"/>
      <c r="AK693" s="89"/>
      <c r="AL693" s="99"/>
      <c r="AM693" s="99"/>
      <c r="AN693" s="89"/>
      <c r="AO693" s="89"/>
      <c r="AP693" s="89"/>
      <c r="AQ693" s="99"/>
      <c r="AR693" s="89"/>
      <c r="AS693" s="89"/>
      <c r="AT693" s="89"/>
      <c r="AU693" s="89"/>
      <c r="AV693" s="89"/>
      <c r="AW693" s="89"/>
      <c r="AX693" s="89"/>
    </row>
    <row r="694" spans="1:50" ht="12.75" customHeight="1">
      <c r="A694" s="89"/>
      <c r="B694" s="89"/>
      <c r="C694" s="96"/>
      <c r="D694" s="190"/>
      <c r="E694" s="110"/>
      <c r="F694" s="111"/>
      <c r="G694" s="112"/>
      <c r="H694" s="113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108"/>
      <c r="AI694" s="108"/>
      <c r="AJ694" s="89"/>
      <c r="AK694" s="89"/>
      <c r="AL694" s="99"/>
      <c r="AM694" s="99"/>
      <c r="AN694" s="89"/>
      <c r="AO694" s="89"/>
      <c r="AP694" s="89"/>
      <c r="AQ694" s="99"/>
      <c r="AR694" s="89"/>
      <c r="AS694" s="89"/>
      <c r="AT694" s="89"/>
      <c r="AU694" s="89"/>
      <c r="AV694" s="89"/>
      <c r="AW694" s="89"/>
      <c r="AX694" s="89"/>
    </row>
    <row r="695" spans="1:50" ht="12.75" customHeight="1">
      <c r="A695" s="89"/>
      <c r="B695" s="89"/>
      <c r="C695" s="96"/>
      <c r="D695" s="190"/>
      <c r="E695" s="110"/>
      <c r="F695" s="111"/>
      <c r="G695" s="112"/>
      <c r="H695" s="113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108"/>
      <c r="AI695" s="108"/>
      <c r="AJ695" s="89"/>
      <c r="AK695" s="89"/>
      <c r="AL695" s="99"/>
      <c r="AM695" s="99"/>
      <c r="AN695" s="89"/>
      <c r="AO695" s="89"/>
      <c r="AP695" s="89"/>
      <c r="AQ695" s="99"/>
      <c r="AR695" s="89"/>
      <c r="AS695" s="89"/>
      <c r="AT695" s="89"/>
      <c r="AU695" s="89"/>
      <c r="AV695" s="89"/>
      <c r="AW695" s="89"/>
      <c r="AX695" s="89"/>
    </row>
    <row r="696" spans="1:50" ht="12.75" customHeight="1">
      <c r="A696" s="89"/>
      <c r="B696" s="89"/>
      <c r="C696" s="96"/>
      <c r="D696" s="190"/>
      <c r="E696" s="110"/>
      <c r="F696" s="111"/>
      <c r="G696" s="112"/>
      <c r="H696" s="113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108"/>
      <c r="AI696" s="108"/>
      <c r="AJ696" s="89"/>
      <c r="AK696" s="89"/>
      <c r="AL696" s="99"/>
      <c r="AM696" s="99"/>
      <c r="AN696" s="89"/>
      <c r="AO696" s="89"/>
      <c r="AP696" s="89"/>
      <c r="AQ696" s="99"/>
      <c r="AR696" s="89"/>
      <c r="AS696" s="89"/>
      <c r="AT696" s="89"/>
      <c r="AU696" s="89"/>
      <c r="AV696" s="89"/>
      <c r="AW696" s="89"/>
      <c r="AX696" s="89"/>
    </row>
    <row r="697" spans="1:50" ht="12.75" customHeight="1">
      <c r="A697" s="89"/>
      <c r="B697" s="89"/>
      <c r="C697" s="96"/>
      <c r="D697" s="190"/>
      <c r="E697" s="110"/>
      <c r="F697" s="111"/>
      <c r="G697" s="112"/>
      <c r="H697" s="113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108"/>
      <c r="AI697" s="108"/>
      <c r="AJ697" s="89"/>
      <c r="AK697" s="89"/>
      <c r="AL697" s="99"/>
      <c r="AM697" s="99"/>
      <c r="AN697" s="89"/>
      <c r="AO697" s="89"/>
      <c r="AP697" s="89"/>
      <c r="AQ697" s="99"/>
      <c r="AR697" s="89"/>
      <c r="AS697" s="89"/>
      <c r="AT697" s="89"/>
      <c r="AU697" s="89"/>
      <c r="AV697" s="89"/>
      <c r="AW697" s="89"/>
      <c r="AX697" s="89"/>
    </row>
    <row r="698" spans="1:50" ht="12.75" customHeight="1">
      <c r="A698" s="89"/>
      <c r="B698" s="89"/>
      <c r="C698" s="96"/>
      <c r="D698" s="190"/>
      <c r="E698" s="110"/>
      <c r="F698" s="111"/>
      <c r="G698" s="112"/>
      <c r="H698" s="113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108"/>
      <c r="AI698" s="108"/>
      <c r="AJ698" s="89"/>
      <c r="AK698" s="89"/>
      <c r="AL698" s="99"/>
      <c r="AM698" s="99"/>
      <c r="AN698" s="89"/>
      <c r="AO698" s="89"/>
      <c r="AP698" s="89"/>
      <c r="AQ698" s="99"/>
      <c r="AR698" s="89"/>
      <c r="AS698" s="89"/>
      <c r="AT698" s="89"/>
      <c r="AU698" s="89"/>
      <c r="AV698" s="89"/>
      <c r="AW698" s="89"/>
      <c r="AX698" s="89"/>
    </row>
    <row r="699" spans="1:50" ht="12.75" customHeight="1">
      <c r="A699" s="89"/>
      <c r="B699" s="89"/>
      <c r="C699" s="96"/>
      <c r="D699" s="190"/>
      <c r="E699" s="110"/>
      <c r="F699" s="111"/>
      <c r="G699" s="112"/>
      <c r="H699" s="113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108"/>
      <c r="AI699" s="108"/>
      <c r="AJ699" s="89"/>
      <c r="AK699" s="89"/>
      <c r="AL699" s="99"/>
      <c r="AM699" s="99"/>
      <c r="AN699" s="89"/>
      <c r="AO699" s="89"/>
      <c r="AP699" s="89"/>
      <c r="AQ699" s="99"/>
      <c r="AR699" s="89"/>
      <c r="AS699" s="89"/>
      <c r="AT699" s="89"/>
      <c r="AU699" s="89"/>
      <c r="AV699" s="89"/>
      <c r="AW699" s="89"/>
      <c r="AX699" s="89"/>
    </row>
    <row r="700" spans="1:50" ht="12.75" customHeight="1">
      <c r="A700" s="89"/>
      <c r="B700" s="89"/>
      <c r="C700" s="96"/>
      <c r="D700" s="190"/>
      <c r="E700" s="110"/>
      <c r="F700" s="111"/>
      <c r="G700" s="112"/>
      <c r="H700" s="113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108"/>
      <c r="AI700" s="108"/>
      <c r="AJ700" s="89"/>
      <c r="AK700" s="89"/>
      <c r="AL700" s="99"/>
      <c r="AM700" s="99"/>
      <c r="AN700" s="89"/>
      <c r="AO700" s="89"/>
      <c r="AP700" s="89"/>
      <c r="AQ700" s="99"/>
      <c r="AR700" s="89"/>
      <c r="AS700" s="89"/>
      <c r="AT700" s="89"/>
      <c r="AU700" s="89"/>
      <c r="AV700" s="89"/>
      <c r="AW700" s="89"/>
      <c r="AX700" s="89"/>
    </row>
    <row r="701" spans="1:50" ht="12.75" customHeight="1">
      <c r="A701" s="89"/>
      <c r="B701" s="89"/>
      <c r="C701" s="96"/>
      <c r="D701" s="190"/>
      <c r="E701" s="110"/>
      <c r="F701" s="111"/>
      <c r="G701" s="112"/>
      <c r="H701" s="113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108"/>
      <c r="AI701" s="108"/>
      <c r="AJ701" s="89"/>
      <c r="AK701" s="89"/>
      <c r="AL701" s="99"/>
      <c r="AM701" s="99"/>
      <c r="AN701" s="89"/>
      <c r="AO701" s="89"/>
      <c r="AP701" s="89"/>
      <c r="AQ701" s="99"/>
      <c r="AR701" s="89"/>
      <c r="AS701" s="89"/>
      <c r="AT701" s="89"/>
      <c r="AU701" s="89"/>
      <c r="AV701" s="89"/>
      <c r="AW701" s="89"/>
      <c r="AX701" s="89"/>
    </row>
    <row r="702" spans="1:50" ht="12.75" customHeight="1">
      <c r="A702" s="89"/>
      <c r="B702" s="89"/>
      <c r="C702" s="96"/>
      <c r="D702" s="190"/>
      <c r="E702" s="110"/>
      <c r="F702" s="111"/>
      <c r="G702" s="112"/>
      <c r="H702" s="113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108"/>
      <c r="AI702" s="108"/>
      <c r="AJ702" s="89"/>
      <c r="AK702" s="89"/>
      <c r="AL702" s="99"/>
      <c r="AM702" s="99"/>
      <c r="AN702" s="89"/>
      <c r="AO702" s="89"/>
      <c r="AP702" s="89"/>
      <c r="AQ702" s="99"/>
      <c r="AR702" s="89"/>
      <c r="AS702" s="89"/>
      <c r="AT702" s="89"/>
      <c r="AU702" s="89"/>
      <c r="AV702" s="89"/>
      <c r="AW702" s="89"/>
      <c r="AX702" s="89"/>
    </row>
    <row r="703" spans="1:50" ht="12.75" customHeight="1">
      <c r="A703" s="89"/>
      <c r="B703" s="89"/>
      <c r="C703" s="96"/>
      <c r="D703" s="190"/>
      <c r="E703" s="110"/>
      <c r="F703" s="111"/>
      <c r="G703" s="112"/>
      <c r="H703" s="113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108"/>
      <c r="AI703" s="108"/>
      <c r="AJ703" s="89"/>
      <c r="AK703" s="89"/>
      <c r="AL703" s="99"/>
      <c r="AM703" s="99"/>
      <c r="AN703" s="89"/>
      <c r="AO703" s="89"/>
      <c r="AP703" s="89"/>
      <c r="AQ703" s="99"/>
      <c r="AR703" s="89"/>
      <c r="AS703" s="89"/>
      <c r="AT703" s="89"/>
      <c r="AU703" s="89"/>
      <c r="AV703" s="89"/>
      <c r="AW703" s="89"/>
      <c r="AX703" s="89"/>
    </row>
    <row r="704" spans="1:50" ht="12.75" customHeight="1">
      <c r="A704" s="89"/>
      <c r="B704" s="89"/>
      <c r="C704" s="96"/>
      <c r="D704" s="190"/>
      <c r="E704" s="110"/>
      <c r="F704" s="111"/>
      <c r="G704" s="112"/>
      <c r="H704" s="113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108"/>
      <c r="AI704" s="108"/>
      <c r="AJ704" s="89"/>
      <c r="AK704" s="89"/>
      <c r="AL704" s="99"/>
      <c r="AM704" s="99"/>
      <c r="AN704" s="89"/>
      <c r="AO704" s="89"/>
      <c r="AP704" s="89"/>
      <c r="AQ704" s="99"/>
      <c r="AR704" s="89"/>
      <c r="AS704" s="89"/>
      <c r="AT704" s="89"/>
      <c r="AU704" s="89"/>
      <c r="AV704" s="89"/>
      <c r="AW704" s="89"/>
      <c r="AX704" s="89"/>
    </row>
    <row r="705" spans="1:50" ht="12.75" customHeight="1">
      <c r="A705" s="89"/>
      <c r="B705" s="89"/>
      <c r="C705" s="96"/>
      <c r="D705" s="190"/>
      <c r="E705" s="110"/>
      <c r="F705" s="111"/>
      <c r="G705" s="112"/>
      <c r="H705" s="113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108"/>
      <c r="AI705" s="108"/>
      <c r="AJ705" s="89"/>
      <c r="AK705" s="89"/>
      <c r="AL705" s="99"/>
      <c r="AM705" s="99"/>
      <c r="AN705" s="89"/>
      <c r="AO705" s="89"/>
      <c r="AP705" s="89"/>
      <c r="AQ705" s="99"/>
      <c r="AR705" s="89"/>
      <c r="AS705" s="89"/>
      <c r="AT705" s="89"/>
      <c r="AU705" s="89"/>
      <c r="AV705" s="89"/>
      <c r="AW705" s="89"/>
      <c r="AX705" s="89"/>
    </row>
    <row r="706" spans="1:50" ht="12.75" customHeight="1">
      <c r="A706" s="89"/>
      <c r="B706" s="89"/>
      <c r="C706" s="96"/>
      <c r="D706" s="190"/>
      <c r="E706" s="110"/>
      <c r="F706" s="111"/>
      <c r="G706" s="112"/>
      <c r="H706" s="113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108"/>
      <c r="AI706" s="108"/>
      <c r="AJ706" s="89"/>
      <c r="AK706" s="89"/>
      <c r="AL706" s="99"/>
      <c r="AM706" s="99"/>
      <c r="AN706" s="89"/>
      <c r="AO706" s="89"/>
      <c r="AP706" s="89"/>
      <c r="AQ706" s="99"/>
      <c r="AR706" s="89"/>
      <c r="AS706" s="89"/>
      <c r="AT706" s="89"/>
      <c r="AU706" s="89"/>
      <c r="AV706" s="89"/>
      <c r="AW706" s="89"/>
      <c r="AX706" s="89"/>
    </row>
    <row r="707" spans="1:50" ht="12.75" customHeight="1">
      <c r="A707" s="89"/>
      <c r="B707" s="89"/>
      <c r="C707" s="96"/>
      <c r="D707" s="190"/>
      <c r="E707" s="110"/>
      <c r="F707" s="111"/>
      <c r="G707" s="112"/>
      <c r="H707" s="113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108"/>
      <c r="AI707" s="108"/>
      <c r="AJ707" s="89"/>
      <c r="AK707" s="89"/>
      <c r="AL707" s="99"/>
      <c r="AM707" s="99"/>
      <c r="AN707" s="89"/>
      <c r="AO707" s="89"/>
      <c r="AP707" s="89"/>
      <c r="AQ707" s="99"/>
      <c r="AR707" s="89"/>
      <c r="AS707" s="89"/>
      <c r="AT707" s="89"/>
      <c r="AU707" s="89"/>
      <c r="AV707" s="89"/>
      <c r="AW707" s="89"/>
      <c r="AX707" s="89"/>
    </row>
    <row r="708" spans="1:50" ht="12.75" customHeight="1">
      <c r="A708" s="89"/>
      <c r="B708" s="89"/>
      <c r="C708" s="96"/>
      <c r="D708" s="190"/>
      <c r="E708" s="110"/>
      <c r="F708" s="111"/>
      <c r="G708" s="112"/>
      <c r="H708" s="113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108"/>
      <c r="AI708" s="108"/>
      <c r="AJ708" s="89"/>
      <c r="AK708" s="89"/>
      <c r="AL708" s="99"/>
      <c r="AM708" s="99"/>
      <c r="AN708" s="89"/>
      <c r="AO708" s="89"/>
      <c r="AP708" s="89"/>
      <c r="AQ708" s="99"/>
      <c r="AR708" s="89"/>
      <c r="AS708" s="89"/>
      <c r="AT708" s="89"/>
      <c r="AU708" s="89"/>
      <c r="AV708" s="89"/>
      <c r="AW708" s="89"/>
      <c r="AX708" s="89"/>
    </row>
    <row r="709" spans="1:50" ht="12.75" customHeight="1">
      <c r="A709" s="89"/>
      <c r="B709" s="89"/>
      <c r="C709" s="96"/>
      <c r="D709" s="190"/>
      <c r="E709" s="110"/>
      <c r="F709" s="111"/>
      <c r="G709" s="112"/>
      <c r="H709" s="113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108"/>
      <c r="AI709" s="108"/>
      <c r="AJ709" s="89"/>
      <c r="AK709" s="89"/>
      <c r="AL709" s="99"/>
      <c r="AM709" s="99"/>
      <c r="AN709" s="89"/>
      <c r="AO709" s="89"/>
      <c r="AP709" s="89"/>
      <c r="AQ709" s="99"/>
      <c r="AR709" s="89"/>
      <c r="AS709" s="89"/>
      <c r="AT709" s="89"/>
      <c r="AU709" s="89"/>
      <c r="AV709" s="89"/>
      <c r="AW709" s="89"/>
      <c r="AX709" s="89"/>
    </row>
    <row r="710" spans="1:50" ht="12.75" customHeight="1">
      <c r="A710" s="89"/>
      <c r="B710" s="89"/>
      <c r="C710" s="96"/>
      <c r="D710" s="190"/>
      <c r="E710" s="110"/>
      <c r="F710" s="111"/>
      <c r="G710" s="112"/>
      <c r="H710" s="113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108"/>
      <c r="AI710" s="108"/>
      <c r="AJ710" s="89"/>
      <c r="AK710" s="89"/>
      <c r="AL710" s="99"/>
      <c r="AM710" s="99"/>
      <c r="AN710" s="89"/>
      <c r="AO710" s="89"/>
      <c r="AP710" s="89"/>
      <c r="AQ710" s="99"/>
      <c r="AR710" s="89"/>
      <c r="AS710" s="89"/>
      <c r="AT710" s="89"/>
      <c r="AU710" s="89"/>
      <c r="AV710" s="89"/>
      <c r="AW710" s="89"/>
      <c r="AX710" s="89"/>
    </row>
    <row r="711" spans="1:50" ht="12.75" customHeight="1">
      <c r="A711" s="89"/>
      <c r="B711" s="89"/>
      <c r="C711" s="96"/>
      <c r="D711" s="190"/>
      <c r="E711" s="110"/>
      <c r="F711" s="111"/>
      <c r="G711" s="112"/>
      <c r="H711" s="113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108"/>
      <c r="AI711" s="108"/>
      <c r="AJ711" s="89"/>
      <c r="AK711" s="89"/>
      <c r="AL711" s="99"/>
      <c r="AM711" s="99"/>
      <c r="AN711" s="89"/>
      <c r="AO711" s="89"/>
      <c r="AP711" s="89"/>
      <c r="AQ711" s="99"/>
      <c r="AR711" s="89"/>
      <c r="AS711" s="89"/>
      <c r="AT711" s="89"/>
      <c r="AU711" s="89"/>
      <c r="AV711" s="89"/>
      <c r="AW711" s="89"/>
      <c r="AX711" s="89"/>
    </row>
    <row r="712" spans="1:50" ht="12.75" customHeight="1">
      <c r="A712" s="89"/>
      <c r="B712" s="89"/>
      <c r="C712" s="96"/>
      <c r="D712" s="190"/>
      <c r="E712" s="110"/>
      <c r="F712" s="111"/>
      <c r="G712" s="112"/>
      <c r="H712" s="113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108"/>
      <c r="AI712" s="108"/>
      <c r="AJ712" s="89"/>
      <c r="AK712" s="89"/>
      <c r="AL712" s="99"/>
      <c r="AM712" s="99"/>
      <c r="AN712" s="89"/>
      <c r="AO712" s="89"/>
      <c r="AP712" s="89"/>
      <c r="AQ712" s="99"/>
      <c r="AR712" s="89"/>
      <c r="AS712" s="89"/>
      <c r="AT712" s="89"/>
      <c r="AU712" s="89"/>
      <c r="AV712" s="89"/>
      <c r="AW712" s="89"/>
      <c r="AX712" s="89"/>
    </row>
    <row r="713" spans="1:50" ht="12.75" customHeight="1">
      <c r="A713" s="89"/>
      <c r="B713" s="89"/>
      <c r="C713" s="96"/>
      <c r="D713" s="190"/>
      <c r="E713" s="110"/>
      <c r="F713" s="111"/>
      <c r="G713" s="112"/>
      <c r="H713" s="113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108"/>
      <c r="AI713" s="108"/>
      <c r="AJ713" s="89"/>
      <c r="AK713" s="89"/>
      <c r="AL713" s="99"/>
      <c r="AM713" s="99"/>
      <c r="AN713" s="89"/>
      <c r="AO713" s="89"/>
      <c r="AP713" s="89"/>
      <c r="AQ713" s="99"/>
      <c r="AR713" s="89"/>
      <c r="AS713" s="89"/>
      <c r="AT713" s="89"/>
      <c r="AU713" s="89"/>
      <c r="AV713" s="89"/>
      <c r="AW713" s="89"/>
      <c r="AX713" s="89"/>
    </row>
    <row r="714" spans="1:50" ht="12.75" customHeight="1">
      <c r="A714" s="89"/>
      <c r="B714" s="89"/>
      <c r="C714" s="96"/>
      <c r="D714" s="190"/>
      <c r="E714" s="110"/>
      <c r="F714" s="111"/>
      <c r="G714" s="112"/>
      <c r="H714" s="113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108"/>
      <c r="AI714" s="108"/>
      <c r="AJ714" s="89"/>
      <c r="AK714" s="89"/>
      <c r="AL714" s="99"/>
      <c r="AM714" s="99"/>
      <c r="AN714" s="89"/>
      <c r="AO714" s="89"/>
      <c r="AP714" s="89"/>
      <c r="AQ714" s="99"/>
      <c r="AR714" s="89"/>
      <c r="AS714" s="89"/>
      <c r="AT714" s="89"/>
      <c r="AU714" s="89"/>
      <c r="AV714" s="89"/>
      <c r="AW714" s="89"/>
      <c r="AX714" s="89"/>
    </row>
    <row r="715" spans="1:50" ht="12.75" customHeight="1">
      <c r="A715" s="89"/>
      <c r="B715" s="89"/>
      <c r="C715" s="96"/>
      <c r="D715" s="190"/>
      <c r="E715" s="110"/>
      <c r="F715" s="111"/>
      <c r="G715" s="112"/>
      <c r="H715" s="113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108"/>
      <c r="AI715" s="108"/>
      <c r="AJ715" s="89"/>
      <c r="AK715" s="89"/>
      <c r="AL715" s="99"/>
      <c r="AM715" s="99"/>
      <c r="AN715" s="89"/>
      <c r="AO715" s="89"/>
      <c r="AP715" s="89"/>
      <c r="AQ715" s="99"/>
      <c r="AR715" s="89"/>
      <c r="AS715" s="89"/>
      <c r="AT715" s="89"/>
      <c r="AU715" s="89"/>
      <c r="AV715" s="89"/>
      <c r="AW715" s="89"/>
      <c r="AX715" s="89"/>
    </row>
    <row r="716" spans="1:50" ht="12.75" customHeight="1">
      <c r="A716" s="89"/>
      <c r="B716" s="89"/>
      <c r="C716" s="96"/>
      <c r="D716" s="190"/>
      <c r="E716" s="110"/>
      <c r="F716" s="111"/>
      <c r="G716" s="112"/>
      <c r="H716" s="113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108"/>
      <c r="AI716" s="108"/>
      <c r="AJ716" s="89"/>
      <c r="AK716" s="89"/>
      <c r="AL716" s="99"/>
      <c r="AM716" s="99"/>
      <c r="AN716" s="89"/>
      <c r="AO716" s="89"/>
      <c r="AP716" s="89"/>
      <c r="AQ716" s="99"/>
      <c r="AR716" s="89"/>
      <c r="AS716" s="89"/>
      <c r="AT716" s="89"/>
      <c r="AU716" s="89"/>
      <c r="AV716" s="89"/>
      <c r="AW716" s="89"/>
      <c r="AX716" s="89"/>
    </row>
    <row r="717" spans="1:50" ht="12.75" customHeight="1">
      <c r="A717" s="89"/>
      <c r="B717" s="89"/>
      <c r="C717" s="96"/>
      <c r="D717" s="190"/>
      <c r="E717" s="110"/>
      <c r="F717" s="111"/>
      <c r="G717" s="112"/>
      <c r="H717" s="113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108"/>
      <c r="AI717" s="108"/>
      <c r="AJ717" s="89"/>
      <c r="AK717" s="89"/>
      <c r="AL717" s="99"/>
      <c r="AM717" s="99"/>
      <c r="AN717" s="89"/>
      <c r="AO717" s="89"/>
      <c r="AP717" s="89"/>
      <c r="AQ717" s="99"/>
      <c r="AR717" s="89"/>
      <c r="AS717" s="89"/>
      <c r="AT717" s="89"/>
      <c r="AU717" s="89"/>
      <c r="AV717" s="89"/>
      <c r="AW717" s="89"/>
      <c r="AX717" s="89"/>
    </row>
    <row r="718" spans="1:50" ht="12.75" customHeight="1">
      <c r="A718" s="89"/>
      <c r="B718" s="89"/>
      <c r="C718" s="96"/>
      <c r="D718" s="190"/>
      <c r="E718" s="110"/>
      <c r="F718" s="111"/>
      <c r="G718" s="112"/>
      <c r="H718" s="113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108"/>
      <c r="AI718" s="108"/>
      <c r="AJ718" s="89"/>
      <c r="AK718" s="89"/>
      <c r="AL718" s="99"/>
      <c r="AM718" s="99"/>
      <c r="AN718" s="89"/>
      <c r="AO718" s="89"/>
      <c r="AP718" s="89"/>
      <c r="AQ718" s="99"/>
      <c r="AR718" s="89"/>
      <c r="AS718" s="89"/>
      <c r="AT718" s="89"/>
      <c r="AU718" s="89"/>
      <c r="AV718" s="89"/>
      <c r="AW718" s="89"/>
      <c r="AX718" s="89"/>
    </row>
    <row r="719" spans="1:50" ht="12.75" customHeight="1">
      <c r="A719" s="89"/>
      <c r="B719" s="89"/>
      <c r="C719" s="96"/>
      <c r="D719" s="190"/>
      <c r="E719" s="110"/>
      <c r="F719" s="111"/>
      <c r="G719" s="112"/>
      <c r="H719" s="113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108"/>
      <c r="AI719" s="108"/>
      <c r="AJ719" s="89"/>
      <c r="AK719" s="89"/>
      <c r="AL719" s="99"/>
      <c r="AM719" s="99"/>
      <c r="AN719" s="89"/>
      <c r="AO719" s="89"/>
      <c r="AP719" s="89"/>
      <c r="AQ719" s="99"/>
      <c r="AR719" s="89"/>
      <c r="AS719" s="89"/>
      <c r="AT719" s="89"/>
      <c r="AU719" s="89"/>
      <c r="AV719" s="89"/>
      <c r="AW719" s="89"/>
      <c r="AX719" s="89"/>
    </row>
    <row r="720" spans="1:50" ht="12.75" customHeight="1">
      <c r="A720" s="89"/>
      <c r="B720" s="89"/>
      <c r="C720" s="96"/>
      <c r="D720" s="190"/>
      <c r="E720" s="110"/>
      <c r="F720" s="111"/>
      <c r="G720" s="112"/>
      <c r="H720" s="113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108"/>
      <c r="AI720" s="108"/>
      <c r="AJ720" s="89"/>
      <c r="AK720" s="89"/>
      <c r="AL720" s="99"/>
      <c r="AM720" s="99"/>
      <c r="AN720" s="89"/>
      <c r="AO720" s="89"/>
      <c r="AP720" s="89"/>
      <c r="AQ720" s="99"/>
      <c r="AR720" s="89"/>
      <c r="AS720" s="89"/>
      <c r="AT720" s="89"/>
      <c r="AU720" s="89"/>
      <c r="AV720" s="89"/>
      <c r="AW720" s="89"/>
      <c r="AX720" s="89"/>
    </row>
    <row r="721" spans="1:50" ht="12.75" customHeight="1">
      <c r="A721" s="89"/>
      <c r="B721" s="89"/>
      <c r="C721" s="96"/>
      <c r="D721" s="190"/>
      <c r="E721" s="110"/>
      <c r="F721" s="111"/>
      <c r="G721" s="112"/>
      <c r="H721" s="113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108"/>
      <c r="AI721" s="108"/>
      <c r="AJ721" s="89"/>
      <c r="AK721" s="89"/>
      <c r="AL721" s="99"/>
      <c r="AM721" s="99"/>
      <c r="AN721" s="89"/>
      <c r="AO721" s="89"/>
      <c r="AP721" s="89"/>
      <c r="AQ721" s="99"/>
      <c r="AR721" s="89"/>
      <c r="AS721" s="89"/>
      <c r="AT721" s="89"/>
      <c r="AU721" s="89"/>
      <c r="AV721" s="89"/>
      <c r="AW721" s="89"/>
      <c r="AX721" s="89"/>
    </row>
    <row r="722" spans="1:50" ht="12.75" customHeight="1">
      <c r="A722" s="89"/>
      <c r="B722" s="89"/>
      <c r="C722" s="96"/>
      <c r="D722" s="190"/>
      <c r="E722" s="110"/>
      <c r="F722" s="111"/>
      <c r="G722" s="112"/>
      <c r="H722" s="113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108"/>
      <c r="AI722" s="108"/>
      <c r="AJ722" s="89"/>
      <c r="AK722" s="89"/>
      <c r="AL722" s="99"/>
      <c r="AM722" s="99"/>
      <c r="AN722" s="89"/>
      <c r="AO722" s="89"/>
      <c r="AP722" s="89"/>
      <c r="AQ722" s="99"/>
      <c r="AR722" s="89"/>
      <c r="AS722" s="89"/>
      <c r="AT722" s="89"/>
      <c r="AU722" s="89"/>
      <c r="AV722" s="89"/>
      <c r="AW722" s="89"/>
      <c r="AX722" s="89"/>
    </row>
    <row r="723" spans="1:50" ht="12.75" customHeight="1">
      <c r="A723" s="89"/>
      <c r="B723" s="89"/>
      <c r="C723" s="96"/>
      <c r="D723" s="190"/>
      <c r="E723" s="110"/>
      <c r="F723" s="111"/>
      <c r="G723" s="112"/>
      <c r="H723" s="113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108"/>
      <c r="AI723" s="108"/>
      <c r="AJ723" s="89"/>
      <c r="AK723" s="89"/>
      <c r="AL723" s="99"/>
      <c r="AM723" s="99"/>
      <c r="AN723" s="89"/>
      <c r="AO723" s="89"/>
      <c r="AP723" s="89"/>
      <c r="AQ723" s="99"/>
      <c r="AR723" s="89"/>
      <c r="AS723" s="89"/>
      <c r="AT723" s="89"/>
      <c r="AU723" s="89"/>
      <c r="AV723" s="89"/>
      <c r="AW723" s="89"/>
      <c r="AX723" s="89"/>
    </row>
    <row r="724" spans="1:50" ht="12.75" customHeight="1">
      <c r="A724" s="89"/>
      <c r="B724" s="89"/>
      <c r="C724" s="96"/>
      <c r="D724" s="190"/>
      <c r="E724" s="110"/>
      <c r="F724" s="111"/>
      <c r="G724" s="112"/>
      <c r="H724" s="113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108"/>
      <c r="AI724" s="108"/>
      <c r="AJ724" s="89"/>
      <c r="AK724" s="89"/>
      <c r="AL724" s="99"/>
      <c r="AM724" s="99"/>
      <c r="AN724" s="89"/>
      <c r="AO724" s="89"/>
      <c r="AP724" s="89"/>
      <c r="AQ724" s="99"/>
      <c r="AR724" s="89"/>
      <c r="AS724" s="89"/>
      <c r="AT724" s="89"/>
      <c r="AU724" s="89"/>
      <c r="AV724" s="89"/>
      <c r="AW724" s="89"/>
      <c r="AX724" s="89"/>
    </row>
    <row r="725" spans="1:50" ht="12.75" customHeight="1">
      <c r="A725" s="89"/>
      <c r="B725" s="89"/>
      <c r="C725" s="96"/>
      <c r="D725" s="190"/>
      <c r="E725" s="110"/>
      <c r="F725" s="111"/>
      <c r="G725" s="112"/>
      <c r="H725" s="113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108"/>
      <c r="AI725" s="108"/>
      <c r="AJ725" s="89"/>
      <c r="AK725" s="89"/>
      <c r="AL725" s="99"/>
      <c r="AM725" s="99"/>
      <c r="AN725" s="89"/>
      <c r="AO725" s="89"/>
      <c r="AP725" s="89"/>
      <c r="AQ725" s="99"/>
      <c r="AR725" s="89"/>
      <c r="AS725" s="89"/>
      <c r="AT725" s="89"/>
      <c r="AU725" s="89"/>
      <c r="AV725" s="89"/>
      <c r="AW725" s="89"/>
      <c r="AX725" s="89"/>
    </row>
    <row r="726" spans="1:50" ht="12.75" customHeight="1">
      <c r="A726" s="89"/>
      <c r="B726" s="89"/>
      <c r="C726" s="96"/>
      <c r="D726" s="190"/>
      <c r="E726" s="110"/>
      <c r="F726" s="111"/>
      <c r="G726" s="112"/>
      <c r="H726" s="113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108"/>
      <c r="AI726" s="108"/>
      <c r="AJ726" s="89"/>
      <c r="AK726" s="89"/>
      <c r="AL726" s="99"/>
      <c r="AM726" s="99"/>
      <c r="AN726" s="89"/>
      <c r="AO726" s="89"/>
      <c r="AP726" s="89"/>
      <c r="AQ726" s="99"/>
      <c r="AR726" s="89"/>
      <c r="AS726" s="89"/>
      <c r="AT726" s="89"/>
      <c r="AU726" s="89"/>
      <c r="AV726" s="89"/>
      <c r="AW726" s="89"/>
      <c r="AX726" s="89"/>
    </row>
    <row r="727" spans="1:50" ht="12.75" customHeight="1">
      <c r="A727" s="89"/>
      <c r="B727" s="89"/>
      <c r="C727" s="96"/>
      <c r="D727" s="190"/>
      <c r="E727" s="110"/>
      <c r="F727" s="111"/>
      <c r="G727" s="112"/>
      <c r="H727" s="113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108"/>
      <c r="AI727" s="108"/>
      <c r="AJ727" s="89"/>
      <c r="AK727" s="89"/>
      <c r="AL727" s="99"/>
      <c r="AM727" s="99"/>
      <c r="AN727" s="89"/>
      <c r="AO727" s="89"/>
      <c r="AP727" s="89"/>
      <c r="AQ727" s="99"/>
      <c r="AR727" s="89"/>
      <c r="AS727" s="89"/>
      <c r="AT727" s="89"/>
      <c r="AU727" s="89"/>
      <c r="AV727" s="89"/>
      <c r="AW727" s="89"/>
      <c r="AX727" s="89"/>
    </row>
    <row r="728" spans="1:50" ht="12.75" customHeight="1">
      <c r="A728" s="89"/>
      <c r="B728" s="89"/>
      <c r="C728" s="96"/>
      <c r="D728" s="190"/>
      <c r="E728" s="110"/>
      <c r="F728" s="111"/>
      <c r="G728" s="112"/>
      <c r="H728" s="113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108"/>
      <c r="AI728" s="108"/>
      <c r="AJ728" s="89"/>
      <c r="AK728" s="89"/>
      <c r="AL728" s="99"/>
      <c r="AM728" s="99"/>
      <c r="AN728" s="89"/>
      <c r="AO728" s="89"/>
      <c r="AP728" s="89"/>
      <c r="AQ728" s="99"/>
      <c r="AR728" s="89"/>
      <c r="AS728" s="89"/>
      <c r="AT728" s="89"/>
      <c r="AU728" s="89"/>
      <c r="AV728" s="89"/>
      <c r="AW728" s="89"/>
      <c r="AX728" s="89"/>
    </row>
    <row r="729" spans="1:50" ht="12.75" customHeight="1">
      <c r="A729" s="89"/>
      <c r="B729" s="89"/>
      <c r="C729" s="96"/>
      <c r="D729" s="190"/>
      <c r="E729" s="110"/>
      <c r="F729" s="111"/>
      <c r="G729" s="112"/>
      <c r="H729" s="113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108"/>
      <c r="AI729" s="108"/>
      <c r="AJ729" s="89"/>
      <c r="AK729" s="89"/>
      <c r="AL729" s="99"/>
      <c r="AM729" s="99"/>
      <c r="AN729" s="89"/>
      <c r="AO729" s="89"/>
      <c r="AP729" s="89"/>
      <c r="AQ729" s="99"/>
      <c r="AR729" s="89"/>
      <c r="AS729" s="89"/>
      <c r="AT729" s="89"/>
      <c r="AU729" s="89"/>
      <c r="AV729" s="89"/>
      <c r="AW729" s="89"/>
      <c r="AX729" s="89"/>
    </row>
    <row r="730" spans="1:50" ht="12.75" customHeight="1">
      <c r="A730" s="89"/>
      <c r="B730" s="89"/>
      <c r="C730" s="96"/>
      <c r="D730" s="190"/>
      <c r="E730" s="110"/>
      <c r="F730" s="111"/>
      <c r="G730" s="112"/>
      <c r="H730" s="113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108"/>
      <c r="AI730" s="108"/>
      <c r="AJ730" s="89"/>
      <c r="AK730" s="89"/>
      <c r="AL730" s="99"/>
      <c r="AM730" s="99"/>
      <c r="AN730" s="89"/>
      <c r="AO730" s="89"/>
      <c r="AP730" s="89"/>
      <c r="AQ730" s="99"/>
      <c r="AR730" s="89"/>
      <c r="AS730" s="89"/>
      <c r="AT730" s="89"/>
      <c r="AU730" s="89"/>
      <c r="AV730" s="89"/>
      <c r="AW730" s="89"/>
      <c r="AX730" s="89"/>
    </row>
    <row r="731" spans="1:50" ht="12.75" customHeight="1">
      <c r="A731" s="89"/>
      <c r="B731" s="89"/>
      <c r="C731" s="96"/>
      <c r="D731" s="190"/>
      <c r="E731" s="110"/>
      <c r="F731" s="111"/>
      <c r="G731" s="112"/>
      <c r="H731" s="113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108"/>
      <c r="AI731" s="108"/>
      <c r="AJ731" s="89"/>
      <c r="AK731" s="89"/>
      <c r="AL731" s="99"/>
      <c r="AM731" s="99"/>
      <c r="AN731" s="89"/>
      <c r="AO731" s="89"/>
      <c r="AP731" s="89"/>
      <c r="AQ731" s="99"/>
      <c r="AR731" s="89"/>
      <c r="AS731" s="89"/>
      <c r="AT731" s="89"/>
      <c r="AU731" s="89"/>
      <c r="AV731" s="89"/>
      <c r="AW731" s="89"/>
      <c r="AX731" s="89"/>
    </row>
    <row r="732" spans="1:50" ht="12.75" customHeight="1">
      <c r="A732" s="89"/>
      <c r="B732" s="89"/>
      <c r="C732" s="96"/>
      <c r="D732" s="190"/>
      <c r="E732" s="110"/>
      <c r="F732" s="111"/>
      <c r="G732" s="112"/>
      <c r="H732" s="113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108"/>
      <c r="AI732" s="108"/>
      <c r="AJ732" s="89"/>
      <c r="AK732" s="89"/>
      <c r="AL732" s="99"/>
      <c r="AM732" s="99"/>
      <c r="AN732" s="89"/>
      <c r="AO732" s="89"/>
      <c r="AP732" s="89"/>
      <c r="AQ732" s="99"/>
      <c r="AR732" s="89"/>
      <c r="AS732" s="89"/>
      <c r="AT732" s="89"/>
      <c r="AU732" s="89"/>
      <c r="AV732" s="89"/>
      <c r="AW732" s="89"/>
      <c r="AX732" s="89"/>
    </row>
    <row r="733" spans="1:50" ht="12.75" customHeight="1">
      <c r="A733" s="89"/>
      <c r="B733" s="89"/>
      <c r="C733" s="96"/>
      <c r="D733" s="190"/>
      <c r="E733" s="110"/>
      <c r="F733" s="111"/>
      <c r="G733" s="112"/>
      <c r="H733" s="113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108"/>
      <c r="AI733" s="108"/>
      <c r="AJ733" s="89"/>
      <c r="AK733" s="89"/>
      <c r="AL733" s="99"/>
      <c r="AM733" s="99"/>
      <c r="AN733" s="89"/>
      <c r="AO733" s="89"/>
      <c r="AP733" s="89"/>
      <c r="AQ733" s="99"/>
      <c r="AR733" s="89"/>
      <c r="AS733" s="89"/>
      <c r="AT733" s="89"/>
      <c r="AU733" s="89"/>
      <c r="AV733" s="89"/>
      <c r="AW733" s="89"/>
      <c r="AX733" s="89"/>
    </row>
    <row r="734" spans="1:50" ht="12.75" customHeight="1">
      <c r="A734" s="89"/>
      <c r="B734" s="89"/>
      <c r="C734" s="96"/>
      <c r="D734" s="190"/>
      <c r="E734" s="110"/>
      <c r="F734" s="111"/>
      <c r="G734" s="112"/>
      <c r="H734" s="113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108"/>
      <c r="AI734" s="108"/>
      <c r="AJ734" s="89"/>
      <c r="AK734" s="89"/>
      <c r="AL734" s="99"/>
      <c r="AM734" s="99"/>
      <c r="AN734" s="89"/>
      <c r="AO734" s="89"/>
      <c r="AP734" s="89"/>
      <c r="AQ734" s="99"/>
      <c r="AR734" s="89"/>
      <c r="AS734" s="89"/>
      <c r="AT734" s="89"/>
      <c r="AU734" s="89"/>
      <c r="AV734" s="89"/>
      <c r="AW734" s="89"/>
      <c r="AX734" s="89"/>
    </row>
    <row r="735" spans="1:50" ht="12.75" customHeight="1">
      <c r="A735" s="89"/>
      <c r="B735" s="89"/>
      <c r="C735" s="96"/>
      <c r="D735" s="190"/>
      <c r="E735" s="110"/>
      <c r="F735" s="111"/>
      <c r="G735" s="112"/>
      <c r="H735" s="113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108"/>
      <c r="AI735" s="108"/>
      <c r="AJ735" s="89"/>
      <c r="AK735" s="89"/>
      <c r="AL735" s="99"/>
      <c r="AM735" s="99"/>
      <c r="AN735" s="89"/>
      <c r="AO735" s="89"/>
      <c r="AP735" s="89"/>
      <c r="AQ735" s="99"/>
      <c r="AR735" s="89"/>
      <c r="AS735" s="89"/>
      <c r="AT735" s="89"/>
      <c r="AU735" s="89"/>
      <c r="AV735" s="89"/>
      <c r="AW735" s="89"/>
      <c r="AX735" s="89"/>
    </row>
    <row r="736" spans="1:50" ht="12.75" customHeight="1">
      <c r="A736" s="89"/>
      <c r="B736" s="89"/>
      <c r="C736" s="96"/>
      <c r="D736" s="190"/>
      <c r="E736" s="110"/>
      <c r="F736" s="111"/>
      <c r="G736" s="112"/>
      <c r="H736" s="113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108"/>
      <c r="AI736" s="108"/>
      <c r="AJ736" s="89"/>
      <c r="AK736" s="89"/>
      <c r="AL736" s="99"/>
      <c r="AM736" s="99"/>
      <c r="AN736" s="89"/>
      <c r="AO736" s="89"/>
      <c r="AP736" s="89"/>
      <c r="AQ736" s="99"/>
      <c r="AR736" s="89"/>
      <c r="AS736" s="89"/>
      <c r="AT736" s="89"/>
      <c r="AU736" s="89"/>
      <c r="AV736" s="89"/>
      <c r="AW736" s="89"/>
      <c r="AX736" s="89"/>
    </row>
    <row r="737" spans="1:50" ht="12.75" customHeight="1">
      <c r="A737" s="89"/>
      <c r="B737" s="89"/>
      <c r="C737" s="96"/>
      <c r="D737" s="190"/>
      <c r="E737" s="110"/>
      <c r="F737" s="111"/>
      <c r="G737" s="112"/>
      <c r="H737" s="113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108"/>
      <c r="AI737" s="108"/>
      <c r="AJ737" s="89"/>
      <c r="AK737" s="89"/>
      <c r="AL737" s="99"/>
      <c r="AM737" s="99"/>
      <c r="AN737" s="89"/>
      <c r="AO737" s="89"/>
      <c r="AP737" s="89"/>
      <c r="AQ737" s="99"/>
      <c r="AR737" s="89"/>
      <c r="AS737" s="89"/>
      <c r="AT737" s="89"/>
      <c r="AU737" s="89"/>
      <c r="AV737" s="89"/>
      <c r="AW737" s="89"/>
      <c r="AX737" s="89"/>
    </row>
    <row r="738" spans="1:50" ht="12.75" customHeight="1">
      <c r="A738" s="89"/>
      <c r="B738" s="89"/>
      <c r="C738" s="96"/>
      <c r="D738" s="190"/>
      <c r="E738" s="110"/>
      <c r="F738" s="111"/>
      <c r="G738" s="112"/>
      <c r="H738" s="113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108"/>
      <c r="AI738" s="108"/>
      <c r="AJ738" s="89"/>
      <c r="AK738" s="89"/>
      <c r="AL738" s="99"/>
      <c r="AM738" s="99"/>
      <c r="AN738" s="89"/>
      <c r="AO738" s="89"/>
      <c r="AP738" s="89"/>
      <c r="AQ738" s="99"/>
      <c r="AR738" s="89"/>
      <c r="AS738" s="89"/>
      <c r="AT738" s="89"/>
      <c r="AU738" s="89"/>
      <c r="AV738" s="89"/>
      <c r="AW738" s="89"/>
      <c r="AX738" s="89"/>
    </row>
    <row r="739" spans="1:50" ht="12.75" customHeight="1">
      <c r="A739" s="89"/>
      <c r="B739" s="89"/>
      <c r="C739" s="96"/>
      <c r="D739" s="190"/>
      <c r="E739" s="110"/>
      <c r="F739" s="111"/>
      <c r="G739" s="112"/>
      <c r="H739" s="113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108"/>
      <c r="AI739" s="108"/>
      <c r="AJ739" s="89"/>
      <c r="AK739" s="89"/>
      <c r="AL739" s="99"/>
      <c r="AM739" s="99"/>
      <c r="AN739" s="89"/>
      <c r="AO739" s="89"/>
      <c r="AP739" s="89"/>
      <c r="AQ739" s="99"/>
      <c r="AR739" s="89"/>
      <c r="AS739" s="89"/>
      <c r="AT739" s="89"/>
      <c r="AU739" s="89"/>
      <c r="AV739" s="89"/>
      <c r="AW739" s="89"/>
      <c r="AX739" s="89"/>
    </row>
    <row r="740" spans="1:50" ht="12.75" customHeight="1">
      <c r="A740" s="89"/>
      <c r="B740" s="89"/>
      <c r="C740" s="96"/>
      <c r="D740" s="190"/>
      <c r="E740" s="110"/>
      <c r="F740" s="111"/>
      <c r="G740" s="112"/>
      <c r="H740" s="113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108"/>
      <c r="AI740" s="108"/>
      <c r="AJ740" s="89"/>
      <c r="AK740" s="89"/>
      <c r="AL740" s="99"/>
      <c r="AM740" s="99"/>
      <c r="AN740" s="89"/>
      <c r="AO740" s="89"/>
      <c r="AP740" s="89"/>
      <c r="AQ740" s="99"/>
      <c r="AR740" s="89"/>
      <c r="AS740" s="89"/>
      <c r="AT740" s="89"/>
      <c r="AU740" s="89"/>
      <c r="AV740" s="89"/>
      <c r="AW740" s="89"/>
      <c r="AX740" s="89"/>
    </row>
    <row r="741" spans="1:50" ht="12.75" customHeight="1">
      <c r="A741" s="89"/>
      <c r="B741" s="89"/>
      <c r="C741" s="96"/>
      <c r="D741" s="190"/>
      <c r="E741" s="110"/>
      <c r="F741" s="111"/>
      <c r="G741" s="112"/>
      <c r="H741" s="113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108"/>
      <c r="AI741" s="108"/>
      <c r="AJ741" s="89"/>
      <c r="AK741" s="89"/>
      <c r="AL741" s="99"/>
      <c r="AM741" s="99"/>
      <c r="AN741" s="89"/>
      <c r="AO741" s="89"/>
      <c r="AP741" s="89"/>
      <c r="AQ741" s="99"/>
      <c r="AR741" s="89"/>
      <c r="AS741" s="89"/>
      <c r="AT741" s="89"/>
      <c r="AU741" s="89"/>
      <c r="AV741" s="89"/>
      <c r="AW741" s="89"/>
      <c r="AX741" s="89"/>
    </row>
    <row r="742" spans="1:50" ht="12.75" customHeight="1">
      <c r="A742" s="89"/>
      <c r="B742" s="89"/>
      <c r="C742" s="96"/>
      <c r="D742" s="190"/>
      <c r="E742" s="110"/>
      <c r="F742" s="111"/>
      <c r="G742" s="112"/>
      <c r="H742" s="113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108"/>
      <c r="AI742" s="108"/>
      <c r="AJ742" s="89"/>
      <c r="AK742" s="89"/>
      <c r="AL742" s="99"/>
      <c r="AM742" s="99"/>
      <c r="AN742" s="89"/>
      <c r="AO742" s="89"/>
      <c r="AP742" s="89"/>
      <c r="AQ742" s="99"/>
      <c r="AR742" s="89"/>
      <c r="AS742" s="89"/>
      <c r="AT742" s="89"/>
      <c r="AU742" s="89"/>
      <c r="AV742" s="89"/>
      <c r="AW742" s="89"/>
      <c r="AX742" s="89"/>
    </row>
    <row r="743" spans="1:50" ht="12.75" customHeight="1">
      <c r="A743" s="89"/>
      <c r="B743" s="89"/>
      <c r="C743" s="96"/>
      <c r="D743" s="190"/>
      <c r="E743" s="110"/>
      <c r="F743" s="111"/>
      <c r="G743" s="112"/>
      <c r="H743" s="113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108"/>
      <c r="AI743" s="108"/>
      <c r="AJ743" s="89"/>
      <c r="AK743" s="89"/>
      <c r="AL743" s="99"/>
      <c r="AM743" s="99"/>
      <c r="AN743" s="89"/>
      <c r="AO743" s="89"/>
      <c r="AP743" s="89"/>
      <c r="AQ743" s="99"/>
      <c r="AR743" s="89"/>
      <c r="AS743" s="89"/>
      <c r="AT743" s="89"/>
      <c r="AU743" s="89"/>
      <c r="AV743" s="89"/>
      <c r="AW743" s="89"/>
      <c r="AX743" s="89"/>
    </row>
    <row r="744" spans="1:50" ht="12.75" customHeight="1">
      <c r="A744" s="89"/>
      <c r="B744" s="89"/>
      <c r="C744" s="96"/>
      <c r="D744" s="190"/>
      <c r="E744" s="110"/>
      <c r="F744" s="111"/>
      <c r="G744" s="112"/>
      <c r="H744" s="113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108"/>
      <c r="AI744" s="108"/>
      <c r="AJ744" s="89"/>
      <c r="AK744" s="89"/>
      <c r="AL744" s="99"/>
      <c r="AM744" s="99"/>
      <c r="AN744" s="89"/>
      <c r="AO744" s="89"/>
      <c r="AP744" s="89"/>
      <c r="AQ744" s="99"/>
      <c r="AR744" s="89"/>
      <c r="AS744" s="89"/>
      <c r="AT744" s="89"/>
      <c r="AU744" s="89"/>
      <c r="AV744" s="89"/>
      <c r="AW744" s="89"/>
      <c r="AX744" s="89"/>
    </row>
    <row r="745" spans="1:50" ht="12.75" customHeight="1">
      <c r="A745" s="89"/>
      <c r="B745" s="89"/>
      <c r="C745" s="96"/>
      <c r="D745" s="190"/>
      <c r="E745" s="110"/>
      <c r="F745" s="111"/>
      <c r="G745" s="112"/>
      <c r="H745" s="113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108"/>
      <c r="AI745" s="108"/>
      <c r="AJ745" s="89"/>
      <c r="AK745" s="89"/>
      <c r="AL745" s="99"/>
      <c r="AM745" s="99"/>
      <c r="AN745" s="89"/>
      <c r="AO745" s="89"/>
      <c r="AP745" s="89"/>
      <c r="AQ745" s="99"/>
      <c r="AR745" s="89"/>
      <c r="AS745" s="89"/>
      <c r="AT745" s="89"/>
      <c r="AU745" s="89"/>
      <c r="AV745" s="89"/>
      <c r="AW745" s="89"/>
      <c r="AX745" s="89"/>
    </row>
    <row r="746" spans="1:50" ht="12.75" customHeight="1">
      <c r="A746" s="89"/>
      <c r="B746" s="89"/>
      <c r="C746" s="96"/>
      <c r="D746" s="190"/>
      <c r="E746" s="110"/>
      <c r="F746" s="111"/>
      <c r="G746" s="112"/>
      <c r="H746" s="113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108"/>
      <c r="AI746" s="108"/>
      <c r="AJ746" s="89"/>
      <c r="AK746" s="89"/>
      <c r="AL746" s="99"/>
      <c r="AM746" s="99"/>
      <c r="AN746" s="89"/>
      <c r="AO746" s="89"/>
      <c r="AP746" s="89"/>
      <c r="AQ746" s="99"/>
      <c r="AR746" s="89"/>
      <c r="AS746" s="89"/>
      <c r="AT746" s="89"/>
      <c r="AU746" s="89"/>
      <c r="AV746" s="89"/>
      <c r="AW746" s="89"/>
      <c r="AX746" s="89"/>
    </row>
    <row r="747" spans="1:50" ht="12.75" customHeight="1">
      <c r="A747" s="89"/>
      <c r="B747" s="89"/>
      <c r="C747" s="96"/>
      <c r="D747" s="190"/>
      <c r="E747" s="110"/>
      <c r="F747" s="111"/>
      <c r="G747" s="112"/>
      <c r="H747" s="113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108"/>
      <c r="AI747" s="108"/>
      <c r="AJ747" s="89"/>
      <c r="AK747" s="89"/>
      <c r="AL747" s="99"/>
      <c r="AM747" s="99"/>
      <c r="AN747" s="89"/>
      <c r="AO747" s="89"/>
      <c r="AP747" s="89"/>
      <c r="AQ747" s="99"/>
      <c r="AR747" s="89"/>
      <c r="AS747" s="89"/>
      <c r="AT747" s="89"/>
      <c r="AU747" s="89"/>
      <c r="AV747" s="89"/>
      <c r="AW747" s="89"/>
      <c r="AX747" s="89"/>
    </row>
    <row r="748" spans="1:50" ht="12.75" customHeight="1">
      <c r="A748" s="89"/>
      <c r="B748" s="89"/>
      <c r="C748" s="96"/>
      <c r="D748" s="190"/>
      <c r="E748" s="110"/>
      <c r="F748" s="111"/>
      <c r="G748" s="112"/>
      <c r="H748" s="113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108"/>
      <c r="AI748" s="108"/>
      <c r="AJ748" s="89"/>
      <c r="AK748" s="89"/>
      <c r="AL748" s="99"/>
      <c r="AM748" s="99"/>
      <c r="AN748" s="89"/>
      <c r="AO748" s="89"/>
      <c r="AP748" s="89"/>
      <c r="AQ748" s="99"/>
      <c r="AR748" s="89"/>
      <c r="AS748" s="89"/>
      <c r="AT748" s="89"/>
      <c r="AU748" s="89"/>
      <c r="AV748" s="89"/>
      <c r="AW748" s="89"/>
      <c r="AX748" s="89"/>
    </row>
    <row r="749" spans="1:50" ht="12.75" customHeight="1">
      <c r="A749" s="89"/>
      <c r="B749" s="89"/>
      <c r="C749" s="96"/>
      <c r="D749" s="190"/>
      <c r="E749" s="110"/>
      <c r="F749" s="111"/>
      <c r="G749" s="112"/>
      <c r="H749" s="113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108"/>
      <c r="AI749" s="108"/>
      <c r="AJ749" s="89"/>
      <c r="AK749" s="89"/>
      <c r="AL749" s="99"/>
      <c r="AM749" s="99"/>
      <c r="AN749" s="89"/>
      <c r="AO749" s="89"/>
      <c r="AP749" s="89"/>
      <c r="AQ749" s="99"/>
      <c r="AR749" s="89"/>
      <c r="AS749" s="89"/>
      <c r="AT749" s="89"/>
      <c r="AU749" s="89"/>
      <c r="AV749" s="89"/>
      <c r="AW749" s="89"/>
      <c r="AX749" s="89"/>
    </row>
    <row r="750" spans="1:50" ht="12.75" customHeight="1">
      <c r="A750" s="89"/>
      <c r="B750" s="89"/>
      <c r="C750" s="96"/>
      <c r="D750" s="190"/>
      <c r="E750" s="110"/>
      <c r="F750" s="111"/>
      <c r="G750" s="112"/>
      <c r="H750" s="113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108"/>
      <c r="AI750" s="108"/>
      <c r="AJ750" s="89"/>
      <c r="AK750" s="89"/>
      <c r="AL750" s="99"/>
      <c r="AM750" s="99"/>
      <c r="AN750" s="89"/>
      <c r="AO750" s="89"/>
      <c r="AP750" s="89"/>
      <c r="AQ750" s="99"/>
      <c r="AR750" s="89"/>
      <c r="AS750" s="89"/>
      <c r="AT750" s="89"/>
      <c r="AU750" s="89"/>
      <c r="AV750" s="89"/>
      <c r="AW750" s="89"/>
      <c r="AX750" s="89"/>
    </row>
    <row r="751" spans="1:50" ht="12.75" customHeight="1">
      <c r="A751" s="89"/>
      <c r="B751" s="89"/>
      <c r="C751" s="96"/>
      <c r="D751" s="190"/>
      <c r="E751" s="110"/>
      <c r="F751" s="111"/>
      <c r="G751" s="112"/>
      <c r="H751" s="113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108"/>
      <c r="AI751" s="108"/>
      <c r="AJ751" s="89"/>
      <c r="AK751" s="89"/>
      <c r="AL751" s="99"/>
      <c r="AM751" s="99"/>
      <c r="AN751" s="89"/>
      <c r="AO751" s="89"/>
      <c r="AP751" s="89"/>
      <c r="AQ751" s="99"/>
      <c r="AR751" s="89"/>
      <c r="AS751" s="89"/>
      <c r="AT751" s="89"/>
      <c r="AU751" s="89"/>
      <c r="AV751" s="89"/>
      <c r="AW751" s="89"/>
      <c r="AX751" s="89"/>
    </row>
    <row r="752" spans="1:50" ht="12.75" customHeight="1">
      <c r="A752" s="89"/>
      <c r="B752" s="89"/>
      <c r="C752" s="96"/>
      <c r="D752" s="190"/>
      <c r="E752" s="110"/>
      <c r="F752" s="111"/>
      <c r="G752" s="112"/>
      <c r="H752" s="113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108"/>
      <c r="AI752" s="108"/>
      <c r="AJ752" s="89"/>
      <c r="AK752" s="89"/>
      <c r="AL752" s="99"/>
      <c r="AM752" s="99"/>
      <c r="AN752" s="89"/>
      <c r="AO752" s="89"/>
      <c r="AP752" s="89"/>
      <c r="AQ752" s="99"/>
      <c r="AR752" s="89"/>
      <c r="AS752" s="89"/>
      <c r="AT752" s="89"/>
      <c r="AU752" s="89"/>
      <c r="AV752" s="89"/>
      <c r="AW752" s="89"/>
      <c r="AX752" s="89"/>
    </row>
    <row r="753" spans="1:50" ht="12.75" customHeight="1">
      <c r="A753" s="89"/>
      <c r="B753" s="89"/>
      <c r="C753" s="96"/>
      <c r="D753" s="190"/>
      <c r="E753" s="110"/>
      <c r="F753" s="111"/>
      <c r="G753" s="112"/>
      <c r="H753" s="113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108"/>
      <c r="AI753" s="108"/>
      <c r="AJ753" s="89"/>
      <c r="AK753" s="89"/>
      <c r="AL753" s="99"/>
      <c r="AM753" s="99"/>
      <c r="AN753" s="89"/>
      <c r="AO753" s="89"/>
      <c r="AP753" s="89"/>
      <c r="AQ753" s="99"/>
      <c r="AR753" s="89"/>
      <c r="AS753" s="89"/>
      <c r="AT753" s="89"/>
      <c r="AU753" s="89"/>
      <c r="AV753" s="89"/>
      <c r="AW753" s="89"/>
      <c r="AX753" s="89"/>
    </row>
    <row r="754" spans="1:50" ht="12.75" customHeight="1">
      <c r="A754" s="89"/>
      <c r="B754" s="89"/>
      <c r="C754" s="96"/>
      <c r="D754" s="190"/>
      <c r="E754" s="110"/>
      <c r="F754" s="111"/>
      <c r="G754" s="112"/>
      <c r="H754" s="113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108"/>
      <c r="AI754" s="108"/>
      <c r="AJ754" s="89"/>
      <c r="AK754" s="89"/>
      <c r="AL754" s="99"/>
      <c r="AM754" s="99"/>
      <c r="AN754" s="89"/>
      <c r="AO754" s="89"/>
      <c r="AP754" s="89"/>
      <c r="AQ754" s="99"/>
      <c r="AR754" s="89"/>
      <c r="AS754" s="89"/>
      <c r="AT754" s="89"/>
      <c r="AU754" s="89"/>
      <c r="AV754" s="89"/>
      <c r="AW754" s="89"/>
      <c r="AX754" s="89"/>
    </row>
    <row r="755" spans="1:50" ht="12.75" customHeight="1">
      <c r="A755" s="89"/>
      <c r="B755" s="89"/>
      <c r="C755" s="96"/>
      <c r="D755" s="190"/>
      <c r="E755" s="110"/>
      <c r="F755" s="111"/>
      <c r="G755" s="112"/>
      <c r="H755" s="113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108"/>
      <c r="AI755" s="108"/>
      <c r="AJ755" s="89"/>
      <c r="AK755" s="89"/>
      <c r="AL755" s="99"/>
      <c r="AM755" s="99"/>
      <c r="AN755" s="89"/>
      <c r="AO755" s="89"/>
      <c r="AP755" s="89"/>
      <c r="AQ755" s="99"/>
      <c r="AR755" s="89"/>
      <c r="AS755" s="89"/>
      <c r="AT755" s="89"/>
      <c r="AU755" s="89"/>
      <c r="AV755" s="89"/>
      <c r="AW755" s="89"/>
      <c r="AX755" s="89"/>
    </row>
    <row r="756" spans="1:50" ht="12.75" customHeight="1">
      <c r="A756" s="89"/>
      <c r="B756" s="89"/>
      <c r="C756" s="96"/>
      <c r="D756" s="190"/>
      <c r="E756" s="110"/>
      <c r="F756" s="111"/>
      <c r="G756" s="112"/>
      <c r="H756" s="113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108"/>
      <c r="AI756" s="108"/>
      <c r="AJ756" s="89"/>
      <c r="AK756" s="89"/>
      <c r="AL756" s="99"/>
      <c r="AM756" s="99"/>
      <c r="AN756" s="89"/>
      <c r="AO756" s="89"/>
      <c r="AP756" s="89"/>
      <c r="AQ756" s="99"/>
      <c r="AR756" s="89"/>
      <c r="AS756" s="89"/>
      <c r="AT756" s="89"/>
      <c r="AU756" s="89"/>
      <c r="AV756" s="89"/>
      <c r="AW756" s="89"/>
      <c r="AX756" s="89"/>
    </row>
    <row r="757" spans="1:50" ht="12.75" customHeight="1">
      <c r="A757" s="89"/>
      <c r="B757" s="89"/>
      <c r="C757" s="96"/>
      <c r="D757" s="190"/>
      <c r="E757" s="110"/>
      <c r="F757" s="111"/>
      <c r="G757" s="112"/>
      <c r="H757" s="113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108"/>
      <c r="AI757" s="108"/>
      <c r="AJ757" s="89"/>
      <c r="AK757" s="89"/>
      <c r="AL757" s="99"/>
      <c r="AM757" s="99"/>
      <c r="AN757" s="89"/>
      <c r="AO757" s="89"/>
      <c r="AP757" s="89"/>
      <c r="AQ757" s="99"/>
      <c r="AR757" s="89"/>
      <c r="AS757" s="89"/>
      <c r="AT757" s="89"/>
      <c r="AU757" s="89"/>
      <c r="AV757" s="89"/>
      <c r="AW757" s="89"/>
      <c r="AX757" s="89"/>
    </row>
    <row r="758" spans="1:50" ht="12.75" customHeight="1">
      <c r="A758" s="89"/>
      <c r="B758" s="89"/>
      <c r="C758" s="96"/>
      <c r="D758" s="190"/>
      <c r="E758" s="110"/>
      <c r="F758" s="111"/>
      <c r="G758" s="112"/>
      <c r="H758" s="113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108"/>
      <c r="AI758" s="108"/>
      <c r="AJ758" s="89"/>
      <c r="AK758" s="89"/>
      <c r="AL758" s="99"/>
      <c r="AM758" s="99"/>
      <c r="AN758" s="89"/>
      <c r="AO758" s="89"/>
      <c r="AP758" s="89"/>
      <c r="AQ758" s="99"/>
      <c r="AR758" s="89"/>
      <c r="AS758" s="89"/>
      <c r="AT758" s="89"/>
      <c r="AU758" s="89"/>
      <c r="AV758" s="89"/>
      <c r="AW758" s="89"/>
      <c r="AX758" s="89"/>
    </row>
    <row r="759" spans="1:50" ht="12.75" customHeight="1">
      <c r="A759" s="89"/>
      <c r="B759" s="89"/>
      <c r="C759" s="96"/>
      <c r="D759" s="190"/>
      <c r="E759" s="110"/>
      <c r="F759" s="111"/>
      <c r="G759" s="112"/>
      <c r="H759" s="113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108"/>
      <c r="AI759" s="108"/>
      <c r="AJ759" s="89"/>
      <c r="AK759" s="89"/>
      <c r="AL759" s="99"/>
      <c r="AM759" s="99"/>
      <c r="AN759" s="89"/>
      <c r="AO759" s="89"/>
      <c r="AP759" s="89"/>
      <c r="AQ759" s="99"/>
      <c r="AR759" s="89"/>
      <c r="AS759" s="89"/>
      <c r="AT759" s="89"/>
      <c r="AU759" s="89"/>
      <c r="AV759" s="89"/>
      <c r="AW759" s="89"/>
      <c r="AX759" s="89"/>
    </row>
    <row r="760" spans="1:50" ht="12.75" customHeight="1">
      <c r="A760" s="89"/>
      <c r="B760" s="89"/>
      <c r="C760" s="96"/>
      <c r="D760" s="190"/>
      <c r="E760" s="110"/>
      <c r="F760" s="111"/>
      <c r="G760" s="112"/>
      <c r="H760" s="113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108"/>
      <c r="AI760" s="108"/>
      <c r="AJ760" s="89"/>
      <c r="AK760" s="89"/>
      <c r="AL760" s="99"/>
      <c r="AM760" s="99"/>
      <c r="AN760" s="89"/>
      <c r="AO760" s="89"/>
      <c r="AP760" s="89"/>
      <c r="AQ760" s="99"/>
      <c r="AR760" s="89"/>
      <c r="AS760" s="89"/>
      <c r="AT760" s="89"/>
      <c r="AU760" s="89"/>
      <c r="AV760" s="89"/>
      <c r="AW760" s="89"/>
      <c r="AX760" s="89"/>
    </row>
    <row r="761" spans="1:50" ht="12.75" customHeight="1">
      <c r="A761" s="89"/>
      <c r="B761" s="89"/>
      <c r="C761" s="96"/>
      <c r="D761" s="190"/>
      <c r="E761" s="110"/>
      <c r="F761" s="111"/>
      <c r="G761" s="112"/>
      <c r="H761" s="113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108"/>
      <c r="AI761" s="108"/>
      <c r="AJ761" s="89"/>
      <c r="AK761" s="89"/>
      <c r="AL761" s="99"/>
      <c r="AM761" s="99"/>
      <c r="AN761" s="89"/>
      <c r="AO761" s="89"/>
      <c r="AP761" s="89"/>
      <c r="AQ761" s="99"/>
      <c r="AR761" s="89"/>
      <c r="AS761" s="89"/>
      <c r="AT761" s="89"/>
      <c r="AU761" s="89"/>
      <c r="AV761" s="89"/>
      <c r="AW761" s="89"/>
      <c r="AX761" s="89"/>
    </row>
    <row r="762" spans="1:50" ht="12.75" customHeight="1">
      <c r="A762" s="89"/>
      <c r="B762" s="89"/>
      <c r="C762" s="96"/>
      <c r="D762" s="190"/>
      <c r="E762" s="110"/>
      <c r="F762" s="111"/>
      <c r="G762" s="112"/>
      <c r="H762" s="113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108"/>
      <c r="AI762" s="108"/>
      <c r="AJ762" s="89"/>
      <c r="AK762" s="89"/>
      <c r="AL762" s="99"/>
      <c r="AM762" s="99"/>
      <c r="AN762" s="89"/>
      <c r="AO762" s="89"/>
      <c r="AP762" s="89"/>
      <c r="AQ762" s="99"/>
      <c r="AR762" s="89"/>
      <c r="AS762" s="89"/>
      <c r="AT762" s="89"/>
      <c r="AU762" s="89"/>
      <c r="AV762" s="89"/>
      <c r="AW762" s="89"/>
      <c r="AX762" s="89"/>
    </row>
    <row r="763" spans="1:50" ht="12.75" customHeight="1">
      <c r="A763" s="89"/>
      <c r="B763" s="89"/>
      <c r="C763" s="96"/>
      <c r="D763" s="190"/>
      <c r="E763" s="110"/>
      <c r="F763" s="111"/>
      <c r="G763" s="112"/>
      <c r="H763" s="113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108"/>
      <c r="AI763" s="108"/>
      <c r="AJ763" s="89"/>
      <c r="AK763" s="89"/>
      <c r="AL763" s="99"/>
      <c r="AM763" s="99"/>
      <c r="AN763" s="89"/>
      <c r="AO763" s="89"/>
      <c r="AP763" s="89"/>
      <c r="AQ763" s="99"/>
      <c r="AR763" s="89"/>
      <c r="AS763" s="89"/>
      <c r="AT763" s="89"/>
      <c r="AU763" s="89"/>
      <c r="AV763" s="89"/>
      <c r="AW763" s="89"/>
      <c r="AX763" s="89"/>
    </row>
    <row r="764" spans="1:50" ht="12.75" customHeight="1">
      <c r="A764" s="89"/>
      <c r="B764" s="89"/>
      <c r="C764" s="96"/>
      <c r="D764" s="190"/>
      <c r="E764" s="110"/>
      <c r="F764" s="111"/>
      <c r="G764" s="112"/>
      <c r="H764" s="113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108"/>
      <c r="AI764" s="108"/>
      <c r="AJ764" s="89"/>
      <c r="AK764" s="89"/>
      <c r="AL764" s="99"/>
      <c r="AM764" s="99"/>
      <c r="AN764" s="89"/>
      <c r="AO764" s="89"/>
      <c r="AP764" s="89"/>
      <c r="AQ764" s="99"/>
      <c r="AR764" s="89"/>
      <c r="AS764" s="89"/>
      <c r="AT764" s="89"/>
      <c r="AU764" s="89"/>
      <c r="AV764" s="89"/>
      <c r="AW764" s="89"/>
      <c r="AX764" s="89"/>
    </row>
    <row r="765" spans="1:50" ht="12.75" customHeight="1">
      <c r="A765" s="89"/>
      <c r="B765" s="89"/>
      <c r="C765" s="96"/>
      <c r="D765" s="190"/>
      <c r="E765" s="110"/>
      <c r="F765" s="111"/>
      <c r="G765" s="112"/>
      <c r="H765" s="113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108"/>
      <c r="AI765" s="108"/>
      <c r="AJ765" s="89"/>
      <c r="AK765" s="89"/>
      <c r="AL765" s="99"/>
      <c r="AM765" s="99"/>
      <c r="AN765" s="89"/>
      <c r="AO765" s="89"/>
      <c r="AP765" s="89"/>
      <c r="AQ765" s="99"/>
      <c r="AR765" s="89"/>
      <c r="AS765" s="89"/>
      <c r="AT765" s="89"/>
      <c r="AU765" s="89"/>
      <c r="AV765" s="89"/>
      <c r="AW765" s="89"/>
      <c r="AX765" s="89"/>
    </row>
    <row r="766" spans="1:50" ht="12.75" customHeight="1">
      <c r="A766" s="89"/>
      <c r="B766" s="89"/>
      <c r="C766" s="96"/>
      <c r="D766" s="190"/>
      <c r="E766" s="110"/>
      <c r="F766" s="111"/>
      <c r="G766" s="112"/>
      <c r="H766" s="113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108"/>
      <c r="AI766" s="108"/>
      <c r="AJ766" s="89"/>
      <c r="AK766" s="89"/>
      <c r="AL766" s="99"/>
      <c r="AM766" s="99"/>
      <c r="AN766" s="89"/>
      <c r="AO766" s="89"/>
      <c r="AP766" s="89"/>
      <c r="AQ766" s="99"/>
      <c r="AR766" s="89"/>
      <c r="AS766" s="89"/>
      <c r="AT766" s="89"/>
      <c r="AU766" s="89"/>
      <c r="AV766" s="89"/>
      <c r="AW766" s="89"/>
      <c r="AX766" s="89"/>
    </row>
    <row r="767" spans="1:50" ht="12.75" customHeight="1">
      <c r="A767" s="89"/>
      <c r="B767" s="89"/>
      <c r="C767" s="96"/>
      <c r="D767" s="190"/>
      <c r="E767" s="110"/>
      <c r="F767" s="111"/>
      <c r="G767" s="112"/>
      <c r="H767" s="113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108"/>
      <c r="AI767" s="108"/>
      <c r="AJ767" s="89"/>
      <c r="AK767" s="89"/>
      <c r="AL767" s="99"/>
      <c r="AM767" s="99"/>
      <c r="AN767" s="89"/>
      <c r="AO767" s="89"/>
      <c r="AP767" s="89"/>
      <c r="AQ767" s="99"/>
      <c r="AR767" s="89"/>
      <c r="AS767" s="89"/>
      <c r="AT767" s="89"/>
      <c r="AU767" s="89"/>
      <c r="AV767" s="89"/>
      <c r="AW767" s="89"/>
      <c r="AX767" s="89"/>
    </row>
    <row r="768" spans="1:50" ht="12.75" customHeight="1">
      <c r="A768" s="89"/>
      <c r="B768" s="89"/>
      <c r="C768" s="96"/>
      <c r="D768" s="190"/>
      <c r="E768" s="110"/>
      <c r="F768" s="111"/>
      <c r="G768" s="112"/>
      <c r="H768" s="113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108"/>
      <c r="AI768" s="108"/>
      <c r="AJ768" s="89"/>
      <c r="AK768" s="89"/>
      <c r="AL768" s="99"/>
      <c r="AM768" s="99"/>
      <c r="AN768" s="89"/>
      <c r="AO768" s="89"/>
      <c r="AP768" s="89"/>
      <c r="AQ768" s="99"/>
      <c r="AR768" s="89"/>
      <c r="AS768" s="89"/>
      <c r="AT768" s="89"/>
      <c r="AU768" s="89"/>
      <c r="AV768" s="89"/>
      <c r="AW768" s="89"/>
      <c r="AX768" s="89"/>
    </row>
    <row r="769" spans="1:50" ht="12.75" customHeight="1">
      <c r="A769" s="89"/>
      <c r="B769" s="89"/>
      <c r="C769" s="96"/>
      <c r="D769" s="190"/>
      <c r="E769" s="110"/>
      <c r="F769" s="111"/>
      <c r="G769" s="112"/>
      <c r="H769" s="113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108"/>
      <c r="AI769" s="108"/>
      <c r="AJ769" s="89"/>
      <c r="AK769" s="89"/>
      <c r="AL769" s="99"/>
      <c r="AM769" s="99"/>
      <c r="AN769" s="89"/>
      <c r="AO769" s="89"/>
      <c r="AP769" s="89"/>
      <c r="AQ769" s="99"/>
      <c r="AR769" s="89"/>
      <c r="AS769" s="89"/>
      <c r="AT769" s="89"/>
      <c r="AU769" s="89"/>
      <c r="AV769" s="89"/>
      <c r="AW769" s="89"/>
      <c r="AX769" s="89"/>
    </row>
    <row r="770" spans="1:50" ht="12.75" customHeight="1">
      <c r="A770" s="89"/>
      <c r="B770" s="89"/>
      <c r="C770" s="96"/>
      <c r="D770" s="190"/>
      <c r="E770" s="110"/>
      <c r="F770" s="111"/>
      <c r="G770" s="112"/>
      <c r="H770" s="113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108"/>
      <c r="AI770" s="108"/>
      <c r="AJ770" s="89"/>
      <c r="AK770" s="89"/>
      <c r="AL770" s="99"/>
      <c r="AM770" s="99"/>
      <c r="AN770" s="89"/>
      <c r="AO770" s="89"/>
      <c r="AP770" s="89"/>
      <c r="AQ770" s="99"/>
      <c r="AR770" s="89"/>
      <c r="AS770" s="89"/>
      <c r="AT770" s="89"/>
      <c r="AU770" s="89"/>
      <c r="AV770" s="89"/>
      <c r="AW770" s="89"/>
      <c r="AX770" s="89"/>
    </row>
    <row r="771" spans="1:50" ht="12.75" customHeight="1">
      <c r="A771" s="89"/>
      <c r="B771" s="89"/>
      <c r="C771" s="96"/>
      <c r="D771" s="190"/>
      <c r="E771" s="110"/>
      <c r="F771" s="111"/>
      <c r="G771" s="112"/>
      <c r="H771" s="113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108"/>
      <c r="AI771" s="108"/>
      <c r="AJ771" s="89"/>
      <c r="AK771" s="89"/>
      <c r="AL771" s="99"/>
      <c r="AM771" s="99"/>
      <c r="AN771" s="89"/>
      <c r="AO771" s="89"/>
      <c r="AP771" s="89"/>
      <c r="AQ771" s="99"/>
      <c r="AR771" s="89"/>
      <c r="AS771" s="89"/>
      <c r="AT771" s="89"/>
      <c r="AU771" s="89"/>
      <c r="AV771" s="89"/>
      <c r="AW771" s="89"/>
      <c r="AX771" s="89"/>
    </row>
    <row r="772" spans="1:50" ht="12.75" customHeight="1">
      <c r="A772" s="89"/>
      <c r="B772" s="89"/>
      <c r="C772" s="96"/>
      <c r="D772" s="190"/>
      <c r="E772" s="110"/>
      <c r="F772" s="111"/>
      <c r="G772" s="112"/>
      <c r="H772" s="113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108"/>
      <c r="AI772" s="108"/>
      <c r="AJ772" s="89"/>
      <c r="AK772" s="89"/>
      <c r="AL772" s="99"/>
      <c r="AM772" s="99"/>
      <c r="AN772" s="89"/>
      <c r="AO772" s="89"/>
      <c r="AP772" s="89"/>
      <c r="AQ772" s="99"/>
      <c r="AR772" s="89"/>
      <c r="AS772" s="89"/>
      <c r="AT772" s="89"/>
      <c r="AU772" s="89"/>
      <c r="AV772" s="89"/>
      <c r="AW772" s="89"/>
      <c r="AX772" s="89"/>
    </row>
    <row r="773" spans="1:50" ht="12.75" customHeight="1">
      <c r="A773" s="89"/>
      <c r="B773" s="89"/>
      <c r="C773" s="96"/>
      <c r="D773" s="190"/>
      <c r="E773" s="110"/>
      <c r="F773" s="111"/>
      <c r="G773" s="112"/>
      <c r="H773" s="113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108"/>
      <c r="AI773" s="108"/>
      <c r="AJ773" s="89"/>
      <c r="AK773" s="89"/>
      <c r="AL773" s="99"/>
      <c r="AM773" s="99"/>
      <c r="AN773" s="89"/>
      <c r="AO773" s="89"/>
      <c r="AP773" s="89"/>
      <c r="AQ773" s="99"/>
      <c r="AR773" s="89"/>
      <c r="AS773" s="89"/>
      <c r="AT773" s="89"/>
      <c r="AU773" s="89"/>
      <c r="AV773" s="89"/>
      <c r="AW773" s="89"/>
      <c r="AX773" s="89"/>
    </row>
    <row r="774" spans="1:50" ht="12.75" customHeight="1">
      <c r="A774" s="89"/>
      <c r="B774" s="89"/>
      <c r="C774" s="96"/>
      <c r="D774" s="190"/>
      <c r="E774" s="110"/>
      <c r="F774" s="111"/>
      <c r="G774" s="112"/>
      <c r="H774" s="113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108"/>
      <c r="AI774" s="108"/>
      <c r="AJ774" s="89"/>
      <c r="AK774" s="89"/>
      <c r="AL774" s="99"/>
      <c r="AM774" s="99"/>
      <c r="AN774" s="89"/>
      <c r="AO774" s="89"/>
      <c r="AP774" s="89"/>
      <c r="AQ774" s="99"/>
      <c r="AR774" s="89"/>
      <c r="AS774" s="89"/>
      <c r="AT774" s="89"/>
      <c r="AU774" s="89"/>
      <c r="AV774" s="89"/>
      <c r="AW774" s="89"/>
      <c r="AX774" s="89"/>
    </row>
    <row r="775" spans="1:50" ht="12.75" customHeight="1">
      <c r="A775" s="89"/>
      <c r="B775" s="89"/>
      <c r="C775" s="96"/>
      <c r="D775" s="190"/>
      <c r="E775" s="110"/>
      <c r="F775" s="111"/>
      <c r="G775" s="112"/>
      <c r="H775" s="113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108"/>
      <c r="AI775" s="108"/>
      <c r="AJ775" s="89"/>
      <c r="AK775" s="89"/>
      <c r="AL775" s="99"/>
      <c r="AM775" s="99"/>
      <c r="AN775" s="89"/>
      <c r="AO775" s="89"/>
      <c r="AP775" s="89"/>
      <c r="AQ775" s="99"/>
      <c r="AR775" s="89"/>
      <c r="AS775" s="89"/>
      <c r="AT775" s="89"/>
      <c r="AU775" s="89"/>
      <c r="AV775" s="89"/>
      <c r="AW775" s="89"/>
      <c r="AX775" s="89"/>
    </row>
    <row r="776" spans="1:50" ht="12.75" customHeight="1">
      <c r="A776" s="89"/>
      <c r="B776" s="89"/>
      <c r="C776" s="96"/>
      <c r="D776" s="190"/>
      <c r="E776" s="110"/>
      <c r="F776" s="111"/>
      <c r="G776" s="112"/>
      <c r="H776" s="11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108"/>
      <c r="AI776" s="108"/>
      <c r="AJ776" s="89"/>
      <c r="AK776" s="89"/>
      <c r="AL776" s="99"/>
      <c r="AM776" s="99"/>
      <c r="AN776" s="89"/>
      <c r="AO776" s="89"/>
      <c r="AP776" s="89"/>
      <c r="AQ776" s="99"/>
      <c r="AR776" s="89"/>
      <c r="AS776" s="89"/>
      <c r="AT776" s="89"/>
      <c r="AU776" s="89"/>
      <c r="AV776" s="89"/>
      <c r="AW776" s="89"/>
      <c r="AX776" s="89"/>
    </row>
    <row r="777" spans="1:50" ht="12.75" customHeight="1">
      <c r="A777" s="89"/>
      <c r="B777" s="89"/>
      <c r="C777" s="96"/>
      <c r="D777" s="190"/>
      <c r="E777" s="110"/>
      <c r="F777" s="111"/>
      <c r="G777" s="112"/>
      <c r="H777" s="113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108"/>
      <c r="AI777" s="108"/>
      <c r="AJ777" s="89"/>
      <c r="AK777" s="89"/>
      <c r="AL777" s="99"/>
      <c r="AM777" s="99"/>
      <c r="AN777" s="89"/>
      <c r="AO777" s="89"/>
      <c r="AP777" s="89"/>
      <c r="AQ777" s="99"/>
      <c r="AR777" s="89"/>
      <c r="AS777" s="89"/>
      <c r="AT777" s="89"/>
      <c r="AU777" s="89"/>
      <c r="AV777" s="89"/>
      <c r="AW777" s="89"/>
      <c r="AX777" s="89"/>
    </row>
    <row r="778" spans="1:50" ht="12.75" customHeight="1">
      <c r="A778" s="89"/>
      <c r="B778" s="89"/>
      <c r="C778" s="96"/>
      <c r="D778" s="190"/>
      <c r="E778" s="110"/>
      <c r="F778" s="111"/>
      <c r="G778" s="112"/>
      <c r="H778" s="113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108"/>
      <c r="AI778" s="108"/>
      <c r="AJ778" s="89"/>
      <c r="AK778" s="89"/>
      <c r="AL778" s="99"/>
      <c r="AM778" s="99"/>
      <c r="AN778" s="89"/>
      <c r="AO778" s="89"/>
      <c r="AP778" s="89"/>
      <c r="AQ778" s="99"/>
      <c r="AR778" s="89"/>
      <c r="AS778" s="89"/>
      <c r="AT778" s="89"/>
      <c r="AU778" s="89"/>
      <c r="AV778" s="89"/>
      <c r="AW778" s="89"/>
      <c r="AX778" s="89"/>
    </row>
    <row r="779" spans="1:50" ht="12.75" customHeight="1">
      <c r="A779" s="89"/>
      <c r="B779" s="89"/>
      <c r="C779" s="96"/>
      <c r="D779" s="190"/>
      <c r="E779" s="110"/>
      <c r="F779" s="111"/>
      <c r="G779" s="112"/>
      <c r="H779" s="113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108"/>
      <c r="AI779" s="108"/>
      <c r="AJ779" s="89"/>
      <c r="AK779" s="89"/>
      <c r="AL779" s="99"/>
      <c r="AM779" s="99"/>
      <c r="AN779" s="89"/>
      <c r="AO779" s="89"/>
      <c r="AP779" s="89"/>
      <c r="AQ779" s="99"/>
      <c r="AR779" s="89"/>
      <c r="AS779" s="89"/>
      <c r="AT779" s="89"/>
      <c r="AU779" s="89"/>
      <c r="AV779" s="89"/>
      <c r="AW779" s="89"/>
      <c r="AX779" s="89"/>
    </row>
    <row r="780" spans="1:50" ht="12.75" customHeight="1">
      <c r="A780" s="89"/>
      <c r="B780" s="89"/>
      <c r="C780" s="96"/>
      <c r="D780" s="190"/>
      <c r="E780" s="110"/>
      <c r="F780" s="111"/>
      <c r="G780" s="112"/>
      <c r="H780" s="113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108"/>
      <c r="AI780" s="108"/>
      <c r="AJ780" s="89"/>
      <c r="AK780" s="89"/>
      <c r="AL780" s="99"/>
      <c r="AM780" s="99"/>
      <c r="AN780" s="89"/>
      <c r="AO780" s="89"/>
      <c r="AP780" s="89"/>
      <c r="AQ780" s="99"/>
      <c r="AR780" s="89"/>
      <c r="AS780" s="89"/>
      <c r="AT780" s="89"/>
      <c r="AU780" s="89"/>
      <c r="AV780" s="89"/>
      <c r="AW780" s="89"/>
      <c r="AX780" s="89"/>
    </row>
    <row r="781" spans="1:50" ht="12.75" customHeight="1">
      <c r="A781" s="89"/>
      <c r="B781" s="89"/>
      <c r="C781" s="96"/>
      <c r="D781" s="190"/>
      <c r="E781" s="110"/>
      <c r="F781" s="111"/>
      <c r="G781" s="112"/>
      <c r="H781" s="113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108"/>
      <c r="AI781" s="108"/>
      <c r="AJ781" s="89"/>
      <c r="AK781" s="89"/>
      <c r="AL781" s="99"/>
      <c r="AM781" s="99"/>
      <c r="AN781" s="89"/>
      <c r="AO781" s="89"/>
      <c r="AP781" s="89"/>
      <c r="AQ781" s="99"/>
      <c r="AR781" s="89"/>
      <c r="AS781" s="89"/>
      <c r="AT781" s="89"/>
      <c r="AU781" s="89"/>
      <c r="AV781" s="89"/>
      <c r="AW781" s="89"/>
      <c r="AX781" s="89"/>
    </row>
    <row r="782" spans="1:50" ht="12.75" customHeight="1">
      <c r="A782" s="89"/>
      <c r="B782" s="89"/>
      <c r="C782" s="96"/>
      <c r="D782" s="190"/>
      <c r="E782" s="110"/>
      <c r="F782" s="111"/>
      <c r="G782" s="112"/>
      <c r="H782" s="113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108"/>
      <c r="AI782" s="108"/>
      <c r="AJ782" s="89"/>
      <c r="AK782" s="89"/>
      <c r="AL782" s="99"/>
      <c r="AM782" s="99"/>
      <c r="AN782" s="89"/>
      <c r="AO782" s="89"/>
      <c r="AP782" s="89"/>
      <c r="AQ782" s="99"/>
      <c r="AR782" s="89"/>
      <c r="AS782" s="89"/>
      <c r="AT782" s="89"/>
      <c r="AU782" s="89"/>
      <c r="AV782" s="89"/>
      <c r="AW782" s="89"/>
      <c r="AX782" s="89"/>
    </row>
    <row r="783" spans="1:50" ht="12.75" customHeight="1">
      <c r="A783" s="89"/>
      <c r="B783" s="89"/>
      <c r="C783" s="96"/>
      <c r="D783" s="190"/>
      <c r="E783" s="110"/>
      <c r="F783" s="111"/>
      <c r="G783" s="112"/>
      <c r="H783" s="113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108"/>
      <c r="AI783" s="108"/>
      <c r="AJ783" s="89"/>
      <c r="AK783" s="89"/>
      <c r="AL783" s="99"/>
      <c r="AM783" s="99"/>
      <c r="AN783" s="89"/>
      <c r="AO783" s="89"/>
      <c r="AP783" s="89"/>
      <c r="AQ783" s="99"/>
      <c r="AR783" s="89"/>
      <c r="AS783" s="89"/>
      <c r="AT783" s="89"/>
      <c r="AU783" s="89"/>
      <c r="AV783" s="89"/>
      <c r="AW783" s="89"/>
      <c r="AX783" s="89"/>
    </row>
    <row r="784" spans="1:50" ht="12.75" customHeight="1">
      <c r="A784" s="89"/>
      <c r="B784" s="89"/>
      <c r="C784" s="96"/>
      <c r="D784" s="190"/>
      <c r="E784" s="110"/>
      <c r="F784" s="111"/>
      <c r="G784" s="112"/>
      <c r="H784" s="113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108"/>
      <c r="AI784" s="108"/>
      <c r="AJ784" s="89"/>
      <c r="AK784" s="89"/>
      <c r="AL784" s="99"/>
      <c r="AM784" s="99"/>
      <c r="AN784" s="89"/>
      <c r="AO784" s="89"/>
      <c r="AP784" s="89"/>
      <c r="AQ784" s="99"/>
      <c r="AR784" s="89"/>
      <c r="AS784" s="89"/>
      <c r="AT784" s="89"/>
      <c r="AU784" s="89"/>
      <c r="AV784" s="89"/>
      <c r="AW784" s="89"/>
      <c r="AX784" s="89"/>
    </row>
    <row r="785" spans="1:50" ht="12.75" customHeight="1">
      <c r="A785" s="89"/>
      <c r="B785" s="89"/>
      <c r="C785" s="96"/>
      <c r="D785" s="190"/>
      <c r="E785" s="110"/>
      <c r="F785" s="111"/>
      <c r="G785" s="112"/>
      <c r="H785" s="113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108"/>
      <c r="AI785" s="108"/>
      <c r="AJ785" s="89"/>
      <c r="AK785" s="89"/>
      <c r="AL785" s="99"/>
      <c r="AM785" s="99"/>
      <c r="AN785" s="89"/>
      <c r="AO785" s="89"/>
      <c r="AP785" s="89"/>
      <c r="AQ785" s="99"/>
      <c r="AR785" s="89"/>
      <c r="AS785" s="89"/>
      <c r="AT785" s="89"/>
      <c r="AU785" s="89"/>
      <c r="AV785" s="89"/>
      <c r="AW785" s="89"/>
      <c r="AX785" s="89"/>
    </row>
    <row r="786" spans="1:50" ht="12.75" customHeight="1">
      <c r="A786" s="89"/>
      <c r="B786" s="89"/>
      <c r="C786" s="96"/>
      <c r="D786" s="190"/>
      <c r="E786" s="110"/>
      <c r="F786" s="111"/>
      <c r="G786" s="112"/>
      <c r="H786" s="113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108"/>
      <c r="AI786" s="108"/>
      <c r="AJ786" s="89"/>
      <c r="AK786" s="89"/>
      <c r="AL786" s="99"/>
      <c r="AM786" s="99"/>
      <c r="AN786" s="89"/>
      <c r="AO786" s="89"/>
      <c r="AP786" s="89"/>
      <c r="AQ786" s="99"/>
      <c r="AR786" s="89"/>
      <c r="AS786" s="89"/>
      <c r="AT786" s="89"/>
      <c r="AU786" s="89"/>
      <c r="AV786" s="89"/>
      <c r="AW786" s="89"/>
      <c r="AX786" s="89"/>
    </row>
    <row r="787" spans="1:50" ht="12.75" customHeight="1">
      <c r="A787" s="89"/>
      <c r="B787" s="89"/>
      <c r="C787" s="96"/>
      <c r="D787" s="190"/>
      <c r="E787" s="110"/>
      <c r="F787" s="111"/>
      <c r="G787" s="112"/>
      <c r="H787" s="113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108"/>
      <c r="AI787" s="108"/>
      <c r="AJ787" s="89"/>
      <c r="AK787" s="89"/>
      <c r="AL787" s="99"/>
      <c r="AM787" s="99"/>
      <c r="AN787" s="89"/>
      <c r="AO787" s="89"/>
      <c r="AP787" s="89"/>
      <c r="AQ787" s="99"/>
      <c r="AR787" s="89"/>
      <c r="AS787" s="89"/>
      <c r="AT787" s="89"/>
      <c r="AU787" s="89"/>
      <c r="AV787" s="89"/>
      <c r="AW787" s="89"/>
      <c r="AX787" s="89"/>
    </row>
    <row r="788" spans="1:50" ht="12.75" customHeight="1">
      <c r="A788" s="89"/>
      <c r="B788" s="89"/>
      <c r="C788" s="96"/>
      <c r="D788" s="190"/>
      <c r="E788" s="110"/>
      <c r="F788" s="111"/>
      <c r="G788" s="112"/>
      <c r="H788" s="113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108"/>
      <c r="AI788" s="108"/>
      <c r="AJ788" s="89"/>
      <c r="AK788" s="89"/>
      <c r="AL788" s="99"/>
      <c r="AM788" s="99"/>
      <c r="AN788" s="89"/>
      <c r="AO788" s="89"/>
      <c r="AP788" s="89"/>
      <c r="AQ788" s="99"/>
      <c r="AR788" s="89"/>
      <c r="AS788" s="89"/>
      <c r="AT788" s="89"/>
      <c r="AU788" s="89"/>
      <c r="AV788" s="89"/>
      <c r="AW788" s="89"/>
      <c r="AX788" s="89"/>
    </row>
    <row r="789" spans="1:50" ht="12.75" customHeight="1">
      <c r="A789" s="89"/>
      <c r="B789" s="89"/>
      <c r="C789" s="96"/>
      <c r="D789" s="190"/>
      <c r="E789" s="110"/>
      <c r="F789" s="111"/>
      <c r="G789" s="112"/>
      <c r="H789" s="113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108"/>
      <c r="AI789" s="108"/>
      <c r="AJ789" s="89"/>
      <c r="AK789" s="89"/>
      <c r="AL789" s="99"/>
      <c r="AM789" s="99"/>
      <c r="AN789" s="89"/>
      <c r="AO789" s="89"/>
      <c r="AP789" s="89"/>
      <c r="AQ789" s="99"/>
      <c r="AR789" s="89"/>
      <c r="AS789" s="89"/>
      <c r="AT789" s="89"/>
      <c r="AU789" s="89"/>
      <c r="AV789" s="89"/>
      <c r="AW789" s="89"/>
      <c r="AX789" s="89"/>
    </row>
    <row r="790" spans="1:50" ht="12.75" customHeight="1">
      <c r="A790" s="89"/>
      <c r="B790" s="89"/>
      <c r="C790" s="96"/>
      <c r="D790" s="190"/>
      <c r="E790" s="110"/>
      <c r="F790" s="111"/>
      <c r="G790" s="112"/>
      <c r="H790" s="113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108"/>
      <c r="AI790" s="108"/>
      <c r="AJ790" s="89"/>
      <c r="AK790" s="89"/>
      <c r="AL790" s="99"/>
      <c r="AM790" s="99"/>
      <c r="AN790" s="89"/>
      <c r="AO790" s="89"/>
      <c r="AP790" s="89"/>
      <c r="AQ790" s="99"/>
      <c r="AR790" s="89"/>
      <c r="AS790" s="89"/>
      <c r="AT790" s="89"/>
      <c r="AU790" s="89"/>
      <c r="AV790" s="89"/>
      <c r="AW790" s="89"/>
      <c r="AX790" s="89"/>
    </row>
    <row r="791" spans="1:50" ht="12.75" customHeight="1">
      <c r="A791" s="89"/>
      <c r="B791" s="89"/>
      <c r="C791" s="96"/>
      <c r="D791" s="190"/>
      <c r="E791" s="110"/>
      <c r="F791" s="111"/>
      <c r="G791" s="112"/>
      <c r="H791" s="113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108"/>
      <c r="AI791" s="108"/>
      <c r="AJ791" s="89"/>
      <c r="AK791" s="89"/>
      <c r="AL791" s="99"/>
      <c r="AM791" s="99"/>
      <c r="AN791" s="89"/>
      <c r="AO791" s="89"/>
      <c r="AP791" s="89"/>
      <c r="AQ791" s="99"/>
      <c r="AR791" s="89"/>
      <c r="AS791" s="89"/>
      <c r="AT791" s="89"/>
      <c r="AU791" s="89"/>
      <c r="AV791" s="89"/>
      <c r="AW791" s="89"/>
      <c r="AX791" s="89"/>
    </row>
    <row r="792" spans="1:50" ht="12.75" customHeight="1">
      <c r="A792" s="89"/>
      <c r="B792" s="89"/>
      <c r="C792" s="96"/>
      <c r="D792" s="190"/>
      <c r="E792" s="110"/>
      <c r="F792" s="111"/>
      <c r="G792" s="112"/>
      <c r="H792" s="113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108"/>
      <c r="AI792" s="108"/>
      <c r="AJ792" s="89"/>
      <c r="AK792" s="89"/>
      <c r="AL792" s="99"/>
      <c r="AM792" s="99"/>
      <c r="AN792" s="89"/>
      <c r="AO792" s="89"/>
      <c r="AP792" s="89"/>
      <c r="AQ792" s="99"/>
      <c r="AR792" s="89"/>
      <c r="AS792" s="89"/>
      <c r="AT792" s="89"/>
      <c r="AU792" s="89"/>
      <c r="AV792" s="89"/>
      <c r="AW792" s="89"/>
      <c r="AX792" s="89"/>
    </row>
    <row r="793" spans="1:50" ht="12.75" customHeight="1">
      <c r="A793" s="89"/>
      <c r="B793" s="89"/>
      <c r="C793" s="96"/>
      <c r="D793" s="190"/>
      <c r="E793" s="110"/>
      <c r="F793" s="111"/>
      <c r="G793" s="112"/>
      <c r="H793" s="113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108"/>
      <c r="AI793" s="108"/>
      <c r="AJ793" s="89"/>
      <c r="AK793" s="89"/>
      <c r="AL793" s="99"/>
      <c r="AM793" s="99"/>
      <c r="AN793" s="89"/>
      <c r="AO793" s="89"/>
      <c r="AP793" s="89"/>
      <c r="AQ793" s="99"/>
      <c r="AR793" s="89"/>
      <c r="AS793" s="89"/>
      <c r="AT793" s="89"/>
      <c r="AU793" s="89"/>
      <c r="AV793" s="89"/>
      <c r="AW793" s="89"/>
      <c r="AX793" s="89"/>
    </row>
    <row r="794" spans="1:50" ht="12.75" customHeight="1">
      <c r="A794" s="89"/>
      <c r="B794" s="89"/>
      <c r="C794" s="96"/>
      <c r="D794" s="190"/>
      <c r="E794" s="110"/>
      <c r="F794" s="111"/>
      <c r="G794" s="112"/>
      <c r="H794" s="113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108"/>
      <c r="AI794" s="108"/>
      <c r="AJ794" s="89"/>
      <c r="AK794" s="89"/>
      <c r="AL794" s="99"/>
      <c r="AM794" s="99"/>
      <c r="AN794" s="89"/>
      <c r="AO794" s="89"/>
      <c r="AP794" s="89"/>
      <c r="AQ794" s="99"/>
      <c r="AR794" s="89"/>
      <c r="AS794" s="89"/>
      <c r="AT794" s="89"/>
      <c r="AU794" s="89"/>
      <c r="AV794" s="89"/>
      <c r="AW794" s="89"/>
      <c r="AX794" s="89"/>
    </row>
    <row r="795" spans="1:50" ht="12.75" customHeight="1">
      <c r="A795" s="89"/>
      <c r="B795" s="89"/>
      <c r="C795" s="96"/>
      <c r="D795" s="190"/>
      <c r="E795" s="110"/>
      <c r="F795" s="111"/>
      <c r="G795" s="112"/>
      <c r="H795" s="113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108"/>
      <c r="AI795" s="108"/>
      <c r="AJ795" s="89"/>
      <c r="AK795" s="89"/>
      <c r="AL795" s="99"/>
      <c r="AM795" s="99"/>
      <c r="AN795" s="89"/>
      <c r="AO795" s="89"/>
      <c r="AP795" s="89"/>
      <c r="AQ795" s="99"/>
      <c r="AR795" s="89"/>
      <c r="AS795" s="89"/>
      <c r="AT795" s="89"/>
      <c r="AU795" s="89"/>
      <c r="AV795" s="89"/>
      <c r="AW795" s="89"/>
      <c r="AX795" s="89"/>
    </row>
    <row r="796" spans="1:50" ht="12.75" customHeight="1">
      <c r="A796" s="89"/>
      <c r="B796" s="89"/>
      <c r="C796" s="96"/>
      <c r="D796" s="190"/>
      <c r="E796" s="110"/>
      <c r="F796" s="111"/>
      <c r="G796" s="112"/>
      <c r="H796" s="113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108"/>
      <c r="AI796" s="108"/>
      <c r="AJ796" s="89"/>
      <c r="AK796" s="89"/>
      <c r="AL796" s="99"/>
      <c r="AM796" s="99"/>
      <c r="AN796" s="89"/>
      <c r="AO796" s="89"/>
      <c r="AP796" s="89"/>
      <c r="AQ796" s="99"/>
      <c r="AR796" s="89"/>
      <c r="AS796" s="89"/>
      <c r="AT796" s="89"/>
      <c r="AU796" s="89"/>
      <c r="AV796" s="89"/>
      <c r="AW796" s="89"/>
      <c r="AX796" s="89"/>
    </row>
    <row r="797" spans="1:50" ht="12.75" customHeight="1">
      <c r="A797" s="89"/>
      <c r="B797" s="89"/>
      <c r="C797" s="96"/>
      <c r="D797" s="190"/>
      <c r="E797" s="110"/>
      <c r="F797" s="111"/>
      <c r="G797" s="112"/>
      <c r="H797" s="113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108"/>
      <c r="AI797" s="108"/>
      <c r="AJ797" s="89"/>
      <c r="AK797" s="89"/>
      <c r="AL797" s="99"/>
      <c r="AM797" s="99"/>
      <c r="AN797" s="89"/>
      <c r="AO797" s="89"/>
      <c r="AP797" s="89"/>
      <c r="AQ797" s="99"/>
      <c r="AR797" s="89"/>
      <c r="AS797" s="89"/>
      <c r="AT797" s="89"/>
      <c r="AU797" s="89"/>
      <c r="AV797" s="89"/>
      <c r="AW797" s="89"/>
      <c r="AX797" s="89"/>
    </row>
    <row r="798" spans="1:50" ht="12.75" customHeight="1">
      <c r="A798" s="89"/>
      <c r="B798" s="89"/>
      <c r="C798" s="96"/>
      <c r="D798" s="190"/>
      <c r="E798" s="110"/>
      <c r="F798" s="111"/>
      <c r="G798" s="112"/>
      <c r="H798" s="113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108"/>
      <c r="AI798" s="108"/>
      <c r="AJ798" s="89"/>
      <c r="AK798" s="89"/>
      <c r="AL798" s="99"/>
      <c r="AM798" s="99"/>
      <c r="AN798" s="89"/>
      <c r="AO798" s="89"/>
      <c r="AP798" s="89"/>
      <c r="AQ798" s="99"/>
      <c r="AR798" s="89"/>
      <c r="AS798" s="89"/>
      <c r="AT798" s="89"/>
      <c r="AU798" s="89"/>
      <c r="AV798" s="89"/>
      <c r="AW798" s="89"/>
      <c r="AX798" s="89"/>
    </row>
    <row r="799" spans="1:50" ht="12.75" customHeight="1">
      <c r="A799" s="89"/>
      <c r="B799" s="89"/>
      <c r="C799" s="96"/>
      <c r="D799" s="190"/>
      <c r="E799" s="110"/>
      <c r="F799" s="111"/>
      <c r="G799" s="112"/>
      <c r="H799" s="113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108"/>
      <c r="AI799" s="108"/>
      <c r="AJ799" s="89"/>
      <c r="AK799" s="89"/>
      <c r="AL799" s="99"/>
      <c r="AM799" s="99"/>
      <c r="AN799" s="89"/>
      <c r="AO799" s="89"/>
      <c r="AP799" s="89"/>
      <c r="AQ799" s="99"/>
      <c r="AR799" s="89"/>
      <c r="AS799" s="89"/>
      <c r="AT799" s="89"/>
      <c r="AU799" s="89"/>
      <c r="AV799" s="89"/>
      <c r="AW799" s="89"/>
      <c r="AX799" s="89"/>
    </row>
    <row r="800" spans="1:50" ht="12.75" customHeight="1">
      <c r="A800" s="89"/>
      <c r="B800" s="89"/>
      <c r="C800" s="96"/>
      <c r="D800" s="190"/>
      <c r="E800" s="110"/>
      <c r="F800" s="111"/>
      <c r="G800" s="112"/>
      <c r="H800" s="113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108"/>
      <c r="AI800" s="108"/>
      <c r="AJ800" s="89"/>
      <c r="AK800" s="89"/>
      <c r="AL800" s="99"/>
      <c r="AM800" s="99"/>
      <c r="AN800" s="89"/>
      <c r="AO800" s="89"/>
      <c r="AP800" s="89"/>
      <c r="AQ800" s="99"/>
      <c r="AR800" s="89"/>
      <c r="AS800" s="89"/>
      <c r="AT800" s="89"/>
      <c r="AU800" s="89"/>
      <c r="AV800" s="89"/>
      <c r="AW800" s="89"/>
      <c r="AX800" s="89"/>
    </row>
    <row r="801" spans="1:50" ht="12.75" customHeight="1">
      <c r="A801" s="89"/>
      <c r="B801" s="89"/>
      <c r="C801" s="96"/>
      <c r="D801" s="190"/>
      <c r="E801" s="110"/>
      <c r="F801" s="111"/>
      <c r="G801" s="112"/>
      <c r="H801" s="113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108"/>
      <c r="AI801" s="108"/>
      <c r="AJ801" s="89"/>
      <c r="AK801" s="89"/>
      <c r="AL801" s="99"/>
      <c r="AM801" s="99"/>
      <c r="AN801" s="89"/>
      <c r="AO801" s="89"/>
      <c r="AP801" s="89"/>
      <c r="AQ801" s="99"/>
      <c r="AR801" s="89"/>
      <c r="AS801" s="89"/>
      <c r="AT801" s="89"/>
      <c r="AU801" s="89"/>
      <c r="AV801" s="89"/>
      <c r="AW801" s="89"/>
      <c r="AX801" s="89"/>
    </row>
    <row r="802" spans="1:50" ht="12.75" customHeight="1">
      <c r="A802" s="89"/>
      <c r="B802" s="89"/>
      <c r="C802" s="96"/>
      <c r="D802" s="190"/>
      <c r="E802" s="110"/>
      <c r="F802" s="111"/>
      <c r="G802" s="112"/>
      <c r="H802" s="113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108"/>
      <c r="AI802" s="108"/>
      <c r="AJ802" s="89"/>
      <c r="AK802" s="89"/>
      <c r="AL802" s="99"/>
      <c r="AM802" s="99"/>
      <c r="AN802" s="89"/>
      <c r="AO802" s="89"/>
      <c r="AP802" s="89"/>
      <c r="AQ802" s="99"/>
      <c r="AR802" s="89"/>
      <c r="AS802" s="89"/>
      <c r="AT802" s="89"/>
      <c r="AU802" s="89"/>
      <c r="AV802" s="89"/>
      <c r="AW802" s="89"/>
      <c r="AX802" s="89"/>
    </row>
    <row r="803" spans="1:50" ht="12.75" customHeight="1">
      <c r="A803" s="89"/>
      <c r="B803" s="89"/>
      <c r="C803" s="96"/>
      <c r="D803" s="190"/>
      <c r="E803" s="110"/>
      <c r="F803" s="111"/>
      <c r="G803" s="112"/>
      <c r="H803" s="113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108"/>
      <c r="AI803" s="108"/>
      <c r="AJ803" s="89"/>
      <c r="AK803" s="89"/>
      <c r="AL803" s="99"/>
      <c r="AM803" s="99"/>
      <c r="AN803" s="89"/>
      <c r="AO803" s="89"/>
      <c r="AP803" s="89"/>
      <c r="AQ803" s="99"/>
      <c r="AR803" s="89"/>
      <c r="AS803" s="89"/>
      <c r="AT803" s="89"/>
      <c r="AU803" s="89"/>
      <c r="AV803" s="89"/>
      <c r="AW803" s="89"/>
      <c r="AX803" s="89"/>
    </row>
    <row r="804" spans="1:50" ht="12.75" customHeight="1">
      <c r="A804" s="89"/>
      <c r="B804" s="89"/>
      <c r="C804" s="96"/>
      <c r="D804" s="190"/>
      <c r="E804" s="110"/>
      <c r="F804" s="111"/>
      <c r="G804" s="112"/>
      <c r="H804" s="113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108"/>
      <c r="AI804" s="108"/>
      <c r="AJ804" s="89"/>
      <c r="AK804" s="89"/>
      <c r="AL804" s="99"/>
      <c r="AM804" s="99"/>
      <c r="AN804" s="89"/>
      <c r="AO804" s="89"/>
      <c r="AP804" s="89"/>
      <c r="AQ804" s="99"/>
      <c r="AR804" s="89"/>
      <c r="AS804" s="89"/>
      <c r="AT804" s="89"/>
      <c r="AU804" s="89"/>
      <c r="AV804" s="89"/>
      <c r="AW804" s="89"/>
      <c r="AX804" s="89"/>
    </row>
    <row r="805" spans="1:50" ht="12.75" customHeight="1">
      <c r="A805" s="89"/>
      <c r="B805" s="89"/>
      <c r="C805" s="96"/>
      <c r="D805" s="190"/>
      <c r="E805" s="110"/>
      <c r="F805" s="111"/>
      <c r="G805" s="112"/>
      <c r="H805" s="113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108"/>
      <c r="AI805" s="108"/>
      <c r="AJ805" s="89"/>
      <c r="AK805" s="89"/>
      <c r="AL805" s="99"/>
      <c r="AM805" s="99"/>
      <c r="AN805" s="89"/>
      <c r="AO805" s="89"/>
      <c r="AP805" s="89"/>
      <c r="AQ805" s="99"/>
      <c r="AR805" s="89"/>
      <c r="AS805" s="89"/>
      <c r="AT805" s="89"/>
      <c r="AU805" s="89"/>
      <c r="AV805" s="89"/>
      <c r="AW805" s="89"/>
      <c r="AX805" s="89"/>
    </row>
    <row r="806" spans="1:50" ht="12.75" customHeight="1">
      <c r="A806" s="89"/>
      <c r="B806" s="89"/>
      <c r="C806" s="96"/>
      <c r="D806" s="190"/>
      <c r="E806" s="110"/>
      <c r="F806" s="111"/>
      <c r="G806" s="112"/>
      <c r="H806" s="113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108"/>
      <c r="AI806" s="108"/>
      <c r="AJ806" s="89"/>
      <c r="AK806" s="89"/>
      <c r="AL806" s="99"/>
      <c r="AM806" s="99"/>
      <c r="AN806" s="89"/>
      <c r="AO806" s="89"/>
      <c r="AP806" s="89"/>
      <c r="AQ806" s="99"/>
      <c r="AR806" s="89"/>
      <c r="AS806" s="89"/>
      <c r="AT806" s="89"/>
      <c r="AU806" s="89"/>
      <c r="AV806" s="89"/>
      <c r="AW806" s="89"/>
      <c r="AX806" s="89"/>
    </row>
    <row r="807" spans="1:50" ht="12.75" customHeight="1">
      <c r="A807" s="89"/>
      <c r="B807" s="89"/>
      <c r="C807" s="96"/>
      <c r="D807" s="190"/>
      <c r="E807" s="110"/>
      <c r="F807" s="111"/>
      <c r="G807" s="112"/>
      <c r="H807" s="113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108"/>
      <c r="AI807" s="108"/>
      <c r="AJ807" s="89"/>
      <c r="AK807" s="89"/>
      <c r="AL807" s="99"/>
      <c r="AM807" s="99"/>
      <c r="AN807" s="89"/>
      <c r="AO807" s="89"/>
      <c r="AP807" s="89"/>
      <c r="AQ807" s="99"/>
      <c r="AR807" s="89"/>
      <c r="AS807" s="89"/>
      <c r="AT807" s="89"/>
      <c r="AU807" s="89"/>
      <c r="AV807" s="89"/>
      <c r="AW807" s="89"/>
      <c r="AX807" s="89"/>
    </row>
    <row r="808" spans="1:50" ht="12.75" customHeight="1">
      <c r="A808" s="89"/>
      <c r="B808" s="89"/>
      <c r="C808" s="96"/>
      <c r="D808" s="190"/>
      <c r="E808" s="110"/>
      <c r="F808" s="111"/>
      <c r="G808" s="112"/>
      <c r="H808" s="113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108"/>
      <c r="AI808" s="108"/>
      <c r="AJ808" s="89"/>
      <c r="AK808" s="89"/>
      <c r="AL808" s="99"/>
      <c r="AM808" s="99"/>
      <c r="AN808" s="89"/>
      <c r="AO808" s="89"/>
      <c r="AP808" s="89"/>
      <c r="AQ808" s="99"/>
      <c r="AR808" s="89"/>
      <c r="AS808" s="89"/>
      <c r="AT808" s="89"/>
      <c r="AU808" s="89"/>
      <c r="AV808" s="89"/>
      <c r="AW808" s="89"/>
      <c r="AX808" s="89"/>
    </row>
    <row r="809" spans="1:50" ht="12.75" customHeight="1">
      <c r="A809" s="89"/>
      <c r="B809" s="89"/>
      <c r="C809" s="96"/>
      <c r="D809" s="190"/>
      <c r="E809" s="110"/>
      <c r="F809" s="111"/>
      <c r="G809" s="112"/>
      <c r="H809" s="113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108"/>
      <c r="AI809" s="108"/>
      <c r="AJ809" s="89"/>
      <c r="AK809" s="89"/>
      <c r="AL809" s="99"/>
      <c r="AM809" s="99"/>
      <c r="AN809" s="89"/>
      <c r="AO809" s="89"/>
      <c r="AP809" s="89"/>
      <c r="AQ809" s="99"/>
      <c r="AR809" s="89"/>
      <c r="AS809" s="89"/>
      <c r="AT809" s="89"/>
      <c r="AU809" s="89"/>
      <c r="AV809" s="89"/>
      <c r="AW809" s="89"/>
      <c r="AX809" s="89"/>
    </row>
    <row r="810" spans="1:50" ht="12.75" customHeight="1">
      <c r="A810" s="89"/>
      <c r="B810" s="89"/>
      <c r="C810" s="96"/>
      <c r="D810" s="190"/>
      <c r="E810" s="110"/>
      <c r="F810" s="111"/>
      <c r="G810" s="112"/>
      <c r="H810" s="113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108"/>
      <c r="AI810" s="108"/>
      <c r="AJ810" s="89"/>
      <c r="AK810" s="89"/>
      <c r="AL810" s="99"/>
      <c r="AM810" s="99"/>
      <c r="AN810" s="89"/>
      <c r="AO810" s="89"/>
      <c r="AP810" s="89"/>
      <c r="AQ810" s="99"/>
      <c r="AR810" s="89"/>
      <c r="AS810" s="89"/>
      <c r="AT810" s="89"/>
      <c r="AU810" s="89"/>
      <c r="AV810" s="89"/>
      <c r="AW810" s="89"/>
      <c r="AX810" s="89"/>
    </row>
    <row r="811" spans="1:50" ht="12.75" customHeight="1">
      <c r="A811" s="89"/>
      <c r="B811" s="89"/>
      <c r="C811" s="96"/>
      <c r="D811" s="190"/>
      <c r="E811" s="110"/>
      <c r="F811" s="111"/>
      <c r="G811" s="112"/>
      <c r="H811" s="113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108"/>
      <c r="AI811" s="108"/>
      <c r="AJ811" s="89"/>
      <c r="AK811" s="89"/>
      <c r="AL811" s="99"/>
      <c r="AM811" s="99"/>
      <c r="AN811" s="89"/>
      <c r="AO811" s="89"/>
      <c r="AP811" s="89"/>
      <c r="AQ811" s="99"/>
      <c r="AR811" s="89"/>
      <c r="AS811" s="89"/>
      <c r="AT811" s="89"/>
      <c r="AU811" s="89"/>
      <c r="AV811" s="89"/>
      <c r="AW811" s="89"/>
      <c r="AX811" s="89"/>
    </row>
    <row r="812" spans="1:50" ht="12.75" customHeight="1">
      <c r="A812" s="89"/>
      <c r="B812" s="89"/>
      <c r="C812" s="96"/>
      <c r="D812" s="190"/>
      <c r="E812" s="110"/>
      <c r="F812" s="111"/>
      <c r="G812" s="112"/>
      <c r="H812" s="113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108"/>
      <c r="AI812" s="108"/>
      <c r="AJ812" s="89"/>
      <c r="AK812" s="89"/>
      <c r="AL812" s="99"/>
      <c r="AM812" s="99"/>
      <c r="AN812" s="89"/>
      <c r="AO812" s="89"/>
      <c r="AP812" s="89"/>
      <c r="AQ812" s="99"/>
      <c r="AR812" s="89"/>
      <c r="AS812" s="89"/>
      <c r="AT812" s="89"/>
      <c r="AU812" s="89"/>
      <c r="AV812" s="89"/>
      <c r="AW812" s="89"/>
      <c r="AX812" s="89"/>
    </row>
    <row r="813" spans="1:50" ht="12.75" customHeight="1">
      <c r="A813" s="89"/>
      <c r="B813" s="89"/>
      <c r="C813" s="96"/>
      <c r="D813" s="190"/>
      <c r="E813" s="110"/>
      <c r="F813" s="111"/>
      <c r="G813" s="112"/>
      <c r="H813" s="113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108"/>
      <c r="AI813" s="108"/>
      <c r="AJ813" s="89"/>
      <c r="AK813" s="89"/>
      <c r="AL813" s="99"/>
      <c r="AM813" s="99"/>
      <c r="AN813" s="89"/>
      <c r="AO813" s="89"/>
      <c r="AP813" s="89"/>
      <c r="AQ813" s="99"/>
      <c r="AR813" s="89"/>
      <c r="AS813" s="89"/>
      <c r="AT813" s="89"/>
      <c r="AU813" s="89"/>
      <c r="AV813" s="89"/>
      <c r="AW813" s="89"/>
      <c r="AX813" s="89"/>
    </row>
    <row r="814" spans="1:50" ht="12.75" customHeight="1">
      <c r="A814" s="89"/>
      <c r="B814" s="89"/>
      <c r="C814" s="96"/>
      <c r="D814" s="190"/>
      <c r="E814" s="110"/>
      <c r="F814" s="111"/>
      <c r="G814" s="112"/>
      <c r="H814" s="113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108"/>
      <c r="AI814" s="108"/>
      <c r="AJ814" s="89"/>
      <c r="AK814" s="89"/>
      <c r="AL814" s="99"/>
      <c r="AM814" s="99"/>
      <c r="AN814" s="89"/>
      <c r="AO814" s="89"/>
      <c r="AP814" s="89"/>
      <c r="AQ814" s="99"/>
      <c r="AR814" s="89"/>
      <c r="AS814" s="89"/>
      <c r="AT814" s="89"/>
      <c r="AU814" s="89"/>
      <c r="AV814" s="89"/>
      <c r="AW814" s="89"/>
      <c r="AX814" s="89"/>
    </row>
    <row r="815" spans="1:50" ht="12.75" customHeight="1">
      <c r="A815" s="89"/>
      <c r="B815" s="89"/>
      <c r="C815" s="96"/>
      <c r="D815" s="190"/>
      <c r="E815" s="110"/>
      <c r="F815" s="111"/>
      <c r="G815" s="112"/>
      <c r="H815" s="113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108"/>
      <c r="AI815" s="108"/>
      <c r="AJ815" s="89"/>
      <c r="AK815" s="89"/>
      <c r="AL815" s="99"/>
      <c r="AM815" s="99"/>
      <c r="AN815" s="89"/>
      <c r="AO815" s="89"/>
      <c r="AP815" s="89"/>
      <c r="AQ815" s="99"/>
      <c r="AR815" s="89"/>
      <c r="AS815" s="89"/>
      <c r="AT815" s="89"/>
      <c r="AU815" s="89"/>
      <c r="AV815" s="89"/>
      <c r="AW815" s="89"/>
      <c r="AX815" s="89"/>
    </row>
    <row r="816" spans="1:50" ht="12.75" customHeight="1">
      <c r="A816" s="89"/>
      <c r="B816" s="89"/>
      <c r="C816" s="96"/>
      <c r="D816" s="190"/>
      <c r="E816" s="110"/>
      <c r="F816" s="111"/>
      <c r="G816" s="112"/>
      <c r="H816" s="113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108"/>
      <c r="AI816" s="108"/>
      <c r="AJ816" s="89"/>
      <c r="AK816" s="89"/>
      <c r="AL816" s="99"/>
      <c r="AM816" s="99"/>
      <c r="AN816" s="89"/>
      <c r="AO816" s="89"/>
      <c r="AP816" s="89"/>
      <c r="AQ816" s="99"/>
      <c r="AR816" s="89"/>
      <c r="AS816" s="89"/>
      <c r="AT816" s="89"/>
      <c r="AU816" s="89"/>
      <c r="AV816" s="89"/>
      <c r="AW816" s="89"/>
      <c r="AX816" s="89"/>
    </row>
    <row r="817" spans="1:50" ht="12.75" customHeight="1">
      <c r="A817" s="89"/>
      <c r="B817" s="89"/>
      <c r="C817" s="96"/>
      <c r="D817" s="190"/>
      <c r="E817" s="110"/>
      <c r="F817" s="111"/>
      <c r="G817" s="112"/>
      <c r="H817" s="113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108"/>
      <c r="AI817" s="108"/>
      <c r="AJ817" s="89"/>
      <c r="AK817" s="89"/>
      <c r="AL817" s="99"/>
      <c r="AM817" s="99"/>
      <c r="AN817" s="89"/>
      <c r="AO817" s="89"/>
      <c r="AP817" s="89"/>
      <c r="AQ817" s="99"/>
      <c r="AR817" s="89"/>
      <c r="AS817" s="89"/>
      <c r="AT817" s="89"/>
      <c r="AU817" s="89"/>
      <c r="AV817" s="89"/>
      <c r="AW817" s="89"/>
      <c r="AX817" s="89"/>
    </row>
    <row r="818" spans="1:50" ht="12.75" customHeight="1">
      <c r="A818" s="89"/>
      <c r="B818" s="89"/>
      <c r="C818" s="96"/>
      <c r="D818" s="190"/>
      <c r="E818" s="110"/>
      <c r="F818" s="111"/>
      <c r="G818" s="112"/>
      <c r="H818" s="113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108"/>
      <c r="AI818" s="108"/>
      <c r="AJ818" s="89"/>
      <c r="AK818" s="89"/>
      <c r="AL818" s="99"/>
      <c r="AM818" s="99"/>
      <c r="AN818" s="89"/>
      <c r="AO818" s="89"/>
      <c r="AP818" s="89"/>
      <c r="AQ818" s="99"/>
      <c r="AR818" s="89"/>
      <c r="AS818" s="89"/>
      <c r="AT818" s="89"/>
      <c r="AU818" s="89"/>
      <c r="AV818" s="89"/>
      <c r="AW818" s="89"/>
      <c r="AX818" s="89"/>
    </row>
    <row r="819" spans="1:50" ht="12.75" customHeight="1">
      <c r="A819" s="89"/>
      <c r="B819" s="89"/>
      <c r="C819" s="96"/>
      <c r="D819" s="190"/>
      <c r="E819" s="110"/>
      <c r="F819" s="111"/>
      <c r="G819" s="112"/>
      <c r="H819" s="113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108"/>
      <c r="AI819" s="108"/>
      <c r="AJ819" s="89"/>
      <c r="AK819" s="89"/>
      <c r="AL819" s="99"/>
      <c r="AM819" s="99"/>
      <c r="AN819" s="89"/>
      <c r="AO819" s="89"/>
      <c r="AP819" s="89"/>
      <c r="AQ819" s="99"/>
      <c r="AR819" s="89"/>
      <c r="AS819" s="89"/>
      <c r="AT819" s="89"/>
      <c r="AU819" s="89"/>
      <c r="AV819" s="89"/>
      <c r="AW819" s="89"/>
      <c r="AX819" s="89"/>
    </row>
    <row r="820" spans="1:50" ht="12.75" customHeight="1">
      <c r="A820" s="89"/>
      <c r="B820" s="89"/>
      <c r="C820" s="96"/>
      <c r="D820" s="190"/>
      <c r="E820" s="110"/>
      <c r="F820" s="111"/>
      <c r="G820" s="112"/>
      <c r="H820" s="113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108"/>
      <c r="AI820" s="108"/>
      <c r="AJ820" s="89"/>
      <c r="AK820" s="89"/>
      <c r="AL820" s="99"/>
      <c r="AM820" s="99"/>
      <c r="AN820" s="89"/>
      <c r="AO820" s="89"/>
      <c r="AP820" s="89"/>
      <c r="AQ820" s="99"/>
      <c r="AR820" s="89"/>
      <c r="AS820" s="89"/>
      <c r="AT820" s="89"/>
      <c r="AU820" s="89"/>
      <c r="AV820" s="89"/>
      <c r="AW820" s="89"/>
      <c r="AX820" s="89"/>
    </row>
    <row r="821" spans="1:50" ht="12.75" customHeight="1">
      <c r="A821" s="89"/>
      <c r="B821" s="89"/>
      <c r="C821" s="96"/>
      <c r="D821" s="190"/>
      <c r="E821" s="110"/>
      <c r="F821" s="111"/>
      <c r="G821" s="112"/>
      <c r="H821" s="113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108"/>
      <c r="AI821" s="108"/>
      <c r="AJ821" s="89"/>
      <c r="AK821" s="89"/>
      <c r="AL821" s="99"/>
      <c r="AM821" s="99"/>
      <c r="AN821" s="89"/>
      <c r="AO821" s="89"/>
      <c r="AP821" s="89"/>
      <c r="AQ821" s="99"/>
      <c r="AR821" s="89"/>
      <c r="AS821" s="89"/>
      <c r="AT821" s="89"/>
      <c r="AU821" s="89"/>
      <c r="AV821" s="89"/>
      <c r="AW821" s="89"/>
      <c r="AX821" s="89"/>
    </row>
    <row r="822" spans="1:50" ht="12.75" customHeight="1">
      <c r="A822" s="89"/>
      <c r="B822" s="89"/>
      <c r="C822" s="96"/>
      <c r="D822" s="190"/>
      <c r="E822" s="110"/>
      <c r="F822" s="111"/>
      <c r="G822" s="112"/>
      <c r="H822" s="113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108"/>
      <c r="AI822" s="108"/>
      <c r="AJ822" s="89"/>
      <c r="AK822" s="89"/>
      <c r="AL822" s="99"/>
      <c r="AM822" s="99"/>
      <c r="AN822" s="89"/>
      <c r="AO822" s="89"/>
      <c r="AP822" s="89"/>
      <c r="AQ822" s="99"/>
      <c r="AR822" s="89"/>
      <c r="AS822" s="89"/>
      <c r="AT822" s="89"/>
      <c r="AU822" s="89"/>
      <c r="AV822" s="89"/>
      <c r="AW822" s="89"/>
      <c r="AX822" s="89"/>
    </row>
    <row r="823" spans="1:50" ht="12.75" customHeight="1">
      <c r="A823" s="89"/>
      <c r="B823" s="89"/>
      <c r="C823" s="96"/>
      <c r="D823" s="190"/>
      <c r="E823" s="110"/>
      <c r="F823" s="111"/>
      <c r="G823" s="112"/>
      <c r="H823" s="113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108"/>
      <c r="AI823" s="108"/>
      <c r="AJ823" s="89"/>
      <c r="AK823" s="89"/>
      <c r="AL823" s="99"/>
      <c r="AM823" s="99"/>
      <c r="AN823" s="89"/>
      <c r="AO823" s="89"/>
      <c r="AP823" s="89"/>
      <c r="AQ823" s="99"/>
      <c r="AR823" s="89"/>
      <c r="AS823" s="89"/>
      <c r="AT823" s="89"/>
      <c r="AU823" s="89"/>
      <c r="AV823" s="89"/>
      <c r="AW823" s="89"/>
      <c r="AX823" s="89"/>
    </row>
    <row r="824" spans="1:50" ht="12.75" customHeight="1">
      <c r="A824" s="89"/>
      <c r="B824" s="89"/>
      <c r="C824" s="96"/>
      <c r="D824" s="190"/>
      <c r="E824" s="110"/>
      <c r="F824" s="111"/>
      <c r="G824" s="112"/>
      <c r="H824" s="113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108"/>
      <c r="AI824" s="108"/>
      <c r="AJ824" s="89"/>
      <c r="AK824" s="89"/>
      <c r="AL824" s="99"/>
      <c r="AM824" s="99"/>
      <c r="AN824" s="89"/>
      <c r="AO824" s="89"/>
      <c r="AP824" s="89"/>
      <c r="AQ824" s="99"/>
      <c r="AR824" s="89"/>
      <c r="AS824" s="89"/>
      <c r="AT824" s="89"/>
      <c r="AU824" s="89"/>
      <c r="AV824" s="89"/>
      <c r="AW824" s="89"/>
      <c r="AX824" s="89"/>
    </row>
    <row r="825" spans="1:50" ht="12.75" customHeight="1">
      <c r="A825" s="89"/>
      <c r="B825" s="89"/>
      <c r="C825" s="96"/>
      <c r="D825" s="190"/>
      <c r="E825" s="110"/>
      <c r="F825" s="111"/>
      <c r="G825" s="112"/>
      <c r="H825" s="113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108"/>
      <c r="AI825" s="108"/>
      <c r="AJ825" s="89"/>
      <c r="AK825" s="89"/>
      <c r="AL825" s="99"/>
      <c r="AM825" s="99"/>
      <c r="AN825" s="89"/>
      <c r="AO825" s="89"/>
      <c r="AP825" s="89"/>
      <c r="AQ825" s="99"/>
      <c r="AR825" s="89"/>
      <c r="AS825" s="89"/>
      <c r="AT825" s="89"/>
      <c r="AU825" s="89"/>
      <c r="AV825" s="89"/>
      <c r="AW825" s="89"/>
      <c r="AX825" s="89"/>
    </row>
    <row r="826" spans="1:50" ht="12.75" customHeight="1">
      <c r="A826" s="89"/>
      <c r="B826" s="89"/>
      <c r="C826" s="96"/>
      <c r="D826" s="190"/>
      <c r="E826" s="110"/>
      <c r="F826" s="111"/>
      <c r="G826" s="112"/>
      <c r="H826" s="113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108"/>
      <c r="AI826" s="108"/>
      <c r="AJ826" s="89"/>
      <c r="AK826" s="89"/>
      <c r="AL826" s="99"/>
      <c r="AM826" s="99"/>
      <c r="AN826" s="89"/>
      <c r="AO826" s="89"/>
      <c r="AP826" s="89"/>
      <c r="AQ826" s="99"/>
      <c r="AR826" s="89"/>
      <c r="AS826" s="89"/>
      <c r="AT826" s="89"/>
      <c r="AU826" s="89"/>
      <c r="AV826" s="89"/>
      <c r="AW826" s="89"/>
      <c r="AX826" s="89"/>
    </row>
    <row r="827" spans="1:50" ht="12.75" customHeight="1">
      <c r="A827" s="89"/>
      <c r="B827" s="89"/>
      <c r="C827" s="96"/>
      <c r="D827" s="190"/>
      <c r="E827" s="110"/>
      <c r="F827" s="111"/>
      <c r="G827" s="112"/>
      <c r="H827" s="113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108"/>
      <c r="AI827" s="108"/>
      <c r="AJ827" s="89"/>
      <c r="AK827" s="89"/>
      <c r="AL827" s="99"/>
      <c r="AM827" s="99"/>
      <c r="AN827" s="89"/>
      <c r="AO827" s="89"/>
      <c r="AP827" s="89"/>
      <c r="AQ827" s="99"/>
      <c r="AR827" s="89"/>
      <c r="AS827" s="89"/>
      <c r="AT827" s="89"/>
      <c r="AU827" s="89"/>
      <c r="AV827" s="89"/>
      <c r="AW827" s="89"/>
      <c r="AX827" s="89"/>
    </row>
    <row r="828" spans="1:50" ht="12.75" customHeight="1">
      <c r="A828" s="89"/>
      <c r="B828" s="89"/>
      <c r="C828" s="96"/>
      <c r="D828" s="190"/>
      <c r="E828" s="110"/>
      <c r="F828" s="111"/>
      <c r="G828" s="112"/>
      <c r="H828" s="113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108"/>
      <c r="AI828" s="108"/>
      <c r="AJ828" s="89"/>
      <c r="AK828" s="89"/>
      <c r="AL828" s="99"/>
      <c r="AM828" s="99"/>
      <c r="AN828" s="89"/>
      <c r="AO828" s="89"/>
      <c r="AP828" s="89"/>
      <c r="AQ828" s="99"/>
      <c r="AR828" s="89"/>
      <c r="AS828" s="89"/>
      <c r="AT828" s="89"/>
      <c r="AU828" s="89"/>
      <c r="AV828" s="89"/>
      <c r="AW828" s="89"/>
      <c r="AX828" s="89"/>
    </row>
    <row r="829" spans="1:50" ht="12.75" customHeight="1">
      <c r="A829" s="89"/>
      <c r="B829" s="89"/>
      <c r="C829" s="96"/>
      <c r="D829" s="190"/>
      <c r="E829" s="110"/>
      <c r="F829" s="111"/>
      <c r="G829" s="112"/>
      <c r="H829" s="113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108"/>
      <c r="AI829" s="108"/>
      <c r="AJ829" s="89"/>
      <c r="AK829" s="89"/>
      <c r="AL829" s="99"/>
      <c r="AM829" s="99"/>
      <c r="AN829" s="89"/>
      <c r="AO829" s="89"/>
      <c r="AP829" s="89"/>
      <c r="AQ829" s="99"/>
      <c r="AR829" s="89"/>
      <c r="AS829" s="89"/>
      <c r="AT829" s="89"/>
      <c r="AU829" s="89"/>
      <c r="AV829" s="89"/>
      <c r="AW829" s="89"/>
      <c r="AX829" s="89"/>
    </row>
    <row r="830" spans="1:50" ht="12.75" customHeight="1">
      <c r="A830" s="89"/>
      <c r="B830" s="89"/>
      <c r="C830" s="96"/>
      <c r="D830" s="190"/>
      <c r="E830" s="110"/>
      <c r="F830" s="111"/>
      <c r="G830" s="112"/>
      <c r="H830" s="113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108"/>
      <c r="AI830" s="108"/>
      <c r="AJ830" s="89"/>
      <c r="AK830" s="89"/>
      <c r="AL830" s="99"/>
      <c r="AM830" s="99"/>
      <c r="AN830" s="89"/>
      <c r="AO830" s="89"/>
      <c r="AP830" s="89"/>
      <c r="AQ830" s="99"/>
      <c r="AR830" s="89"/>
      <c r="AS830" s="89"/>
      <c r="AT830" s="89"/>
      <c r="AU830" s="89"/>
      <c r="AV830" s="89"/>
      <c r="AW830" s="89"/>
      <c r="AX830" s="89"/>
    </row>
    <row r="831" spans="1:50" ht="12.75" customHeight="1">
      <c r="A831" s="89"/>
      <c r="B831" s="89"/>
      <c r="C831" s="96"/>
      <c r="D831" s="190"/>
      <c r="E831" s="110"/>
      <c r="F831" s="111"/>
      <c r="G831" s="112"/>
      <c r="H831" s="113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108"/>
      <c r="AI831" s="108"/>
      <c r="AJ831" s="89"/>
      <c r="AK831" s="89"/>
      <c r="AL831" s="99"/>
      <c r="AM831" s="99"/>
      <c r="AN831" s="89"/>
      <c r="AO831" s="89"/>
      <c r="AP831" s="89"/>
      <c r="AQ831" s="99"/>
      <c r="AR831" s="89"/>
      <c r="AS831" s="89"/>
      <c r="AT831" s="89"/>
      <c r="AU831" s="89"/>
      <c r="AV831" s="89"/>
      <c r="AW831" s="89"/>
      <c r="AX831" s="89"/>
    </row>
    <row r="832" spans="1:50" ht="12.75" customHeight="1">
      <c r="A832" s="89"/>
      <c r="B832" s="89"/>
      <c r="C832" s="96"/>
      <c r="D832" s="190"/>
      <c r="E832" s="110"/>
      <c r="F832" s="111"/>
      <c r="G832" s="112"/>
      <c r="H832" s="113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108"/>
      <c r="AI832" s="108"/>
      <c r="AJ832" s="89"/>
      <c r="AK832" s="89"/>
      <c r="AL832" s="99"/>
      <c r="AM832" s="99"/>
      <c r="AN832" s="89"/>
      <c r="AO832" s="89"/>
      <c r="AP832" s="89"/>
      <c r="AQ832" s="99"/>
      <c r="AR832" s="89"/>
      <c r="AS832" s="89"/>
      <c r="AT832" s="89"/>
      <c r="AU832" s="89"/>
      <c r="AV832" s="89"/>
      <c r="AW832" s="89"/>
      <c r="AX832" s="89"/>
    </row>
    <row r="833" spans="1:50" ht="12.75" customHeight="1">
      <c r="A833" s="89"/>
      <c r="B833" s="89"/>
      <c r="C833" s="96"/>
      <c r="D833" s="190"/>
      <c r="E833" s="110"/>
      <c r="F833" s="111"/>
      <c r="G833" s="112"/>
      <c r="H833" s="113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108"/>
      <c r="AI833" s="108"/>
      <c r="AJ833" s="89"/>
      <c r="AK833" s="89"/>
      <c r="AL833" s="99"/>
      <c r="AM833" s="99"/>
      <c r="AN833" s="89"/>
      <c r="AO833" s="89"/>
      <c r="AP833" s="89"/>
      <c r="AQ833" s="99"/>
      <c r="AR833" s="89"/>
      <c r="AS833" s="89"/>
      <c r="AT833" s="89"/>
      <c r="AU833" s="89"/>
      <c r="AV833" s="89"/>
      <c r="AW833" s="89"/>
      <c r="AX833" s="89"/>
    </row>
    <row r="834" spans="1:50" ht="12.75" customHeight="1">
      <c r="A834" s="89"/>
      <c r="B834" s="89"/>
      <c r="C834" s="96"/>
      <c r="D834" s="190"/>
      <c r="E834" s="110"/>
      <c r="F834" s="111"/>
      <c r="G834" s="112"/>
      <c r="H834" s="113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108"/>
      <c r="AI834" s="108"/>
      <c r="AJ834" s="89"/>
      <c r="AK834" s="89"/>
      <c r="AL834" s="99"/>
      <c r="AM834" s="99"/>
      <c r="AN834" s="89"/>
      <c r="AO834" s="89"/>
      <c r="AP834" s="89"/>
      <c r="AQ834" s="99"/>
      <c r="AR834" s="89"/>
      <c r="AS834" s="89"/>
      <c r="AT834" s="89"/>
      <c r="AU834" s="89"/>
      <c r="AV834" s="89"/>
      <c r="AW834" s="89"/>
      <c r="AX834" s="89"/>
    </row>
    <row r="835" spans="1:50" ht="12.75" customHeight="1">
      <c r="A835" s="89"/>
      <c r="B835" s="89"/>
      <c r="C835" s="96"/>
      <c r="D835" s="190"/>
      <c r="E835" s="110"/>
      <c r="F835" s="111"/>
      <c r="G835" s="112"/>
      <c r="H835" s="113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108"/>
      <c r="AI835" s="108"/>
      <c r="AJ835" s="89"/>
      <c r="AK835" s="89"/>
      <c r="AL835" s="99"/>
      <c r="AM835" s="99"/>
      <c r="AN835" s="89"/>
      <c r="AO835" s="89"/>
      <c r="AP835" s="89"/>
      <c r="AQ835" s="99"/>
      <c r="AR835" s="89"/>
      <c r="AS835" s="89"/>
      <c r="AT835" s="89"/>
      <c r="AU835" s="89"/>
      <c r="AV835" s="89"/>
      <c r="AW835" s="89"/>
      <c r="AX835" s="89"/>
    </row>
    <row r="836" spans="1:50" ht="12.75" customHeight="1">
      <c r="A836" s="89"/>
      <c r="B836" s="89"/>
      <c r="C836" s="96"/>
      <c r="D836" s="190"/>
      <c r="E836" s="110"/>
      <c r="F836" s="111"/>
      <c r="G836" s="112"/>
      <c r="H836" s="113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108"/>
      <c r="AI836" s="108"/>
      <c r="AJ836" s="89"/>
      <c r="AK836" s="89"/>
      <c r="AL836" s="99"/>
      <c r="AM836" s="99"/>
      <c r="AN836" s="89"/>
      <c r="AO836" s="89"/>
      <c r="AP836" s="89"/>
      <c r="AQ836" s="99"/>
      <c r="AR836" s="89"/>
      <c r="AS836" s="89"/>
      <c r="AT836" s="89"/>
      <c r="AU836" s="89"/>
      <c r="AV836" s="89"/>
      <c r="AW836" s="89"/>
      <c r="AX836" s="89"/>
    </row>
    <row r="837" spans="1:50" ht="12.75" customHeight="1">
      <c r="A837" s="89"/>
      <c r="B837" s="89"/>
      <c r="C837" s="96"/>
      <c r="D837" s="190"/>
      <c r="E837" s="110"/>
      <c r="F837" s="111"/>
      <c r="G837" s="112"/>
      <c r="H837" s="113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108"/>
      <c r="AI837" s="108"/>
      <c r="AJ837" s="89"/>
      <c r="AK837" s="89"/>
      <c r="AL837" s="99"/>
      <c r="AM837" s="99"/>
      <c r="AN837" s="89"/>
      <c r="AO837" s="89"/>
      <c r="AP837" s="89"/>
      <c r="AQ837" s="99"/>
      <c r="AR837" s="89"/>
      <c r="AS837" s="89"/>
      <c r="AT837" s="89"/>
      <c r="AU837" s="89"/>
      <c r="AV837" s="89"/>
      <c r="AW837" s="89"/>
      <c r="AX837" s="89"/>
    </row>
    <row r="838" spans="1:50" ht="12.75" customHeight="1">
      <c r="A838" s="89"/>
      <c r="B838" s="89"/>
      <c r="C838" s="96"/>
      <c r="D838" s="190"/>
      <c r="E838" s="110"/>
      <c r="F838" s="111"/>
      <c r="G838" s="112"/>
      <c r="H838" s="113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108"/>
      <c r="AI838" s="108"/>
      <c r="AJ838" s="89"/>
      <c r="AK838" s="89"/>
      <c r="AL838" s="99"/>
      <c r="AM838" s="99"/>
      <c r="AN838" s="89"/>
      <c r="AO838" s="89"/>
      <c r="AP838" s="89"/>
      <c r="AQ838" s="99"/>
      <c r="AR838" s="89"/>
      <c r="AS838" s="89"/>
      <c r="AT838" s="89"/>
      <c r="AU838" s="89"/>
      <c r="AV838" s="89"/>
      <c r="AW838" s="89"/>
      <c r="AX838" s="89"/>
    </row>
    <row r="839" spans="1:50" ht="12.75" customHeight="1">
      <c r="A839" s="89"/>
      <c r="B839" s="89"/>
      <c r="C839" s="96"/>
      <c r="D839" s="190"/>
      <c r="E839" s="110"/>
      <c r="F839" s="111"/>
      <c r="G839" s="112"/>
      <c r="H839" s="113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108"/>
      <c r="AI839" s="108"/>
      <c r="AJ839" s="89"/>
      <c r="AK839" s="89"/>
      <c r="AL839" s="99"/>
      <c r="AM839" s="99"/>
      <c r="AN839" s="89"/>
      <c r="AO839" s="89"/>
      <c r="AP839" s="89"/>
      <c r="AQ839" s="99"/>
      <c r="AR839" s="89"/>
      <c r="AS839" s="89"/>
      <c r="AT839" s="89"/>
      <c r="AU839" s="89"/>
      <c r="AV839" s="89"/>
      <c r="AW839" s="89"/>
      <c r="AX839" s="89"/>
    </row>
    <row r="840" spans="1:50" ht="12.75" customHeight="1">
      <c r="A840" s="89"/>
      <c r="B840" s="89"/>
      <c r="C840" s="96"/>
      <c r="D840" s="190"/>
      <c r="E840" s="110"/>
      <c r="F840" s="111"/>
      <c r="G840" s="112"/>
      <c r="H840" s="113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108"/>
      <c r="AI840" s="108"/>
      <c r="AJ840" s="89"/>
      <c r="AK840" s="89"/>
      <c r="AL840" s="99"/>
      <c r="AM840" s="99"/>
      <c r="AN840" s="89"/>
      <c r="AO840" s="89"/>
      <c r="AP840" s="89"/>
      <c r="AQ840" s="99"/>
      <c r="AR840" s="89"/>
      <c r="AS840" s="89"/>
      <c r="AT840" s="89"/>
      <c r="AU840" s="89"/>
      <c r="AV840" s="89"/>
      <c r="AW840" s="89"/>
      <c r="AX840" s="89"/>
    </row>
    <row r="841" spans="1:50" ht="12.75" customHeight="1">
      <c r="A841" s="89"/>
      <c r="B841" s="89"/>
      <c r="C841" s="96"/>
      <c r="D841" s="190"/>
      <c r="E841" s="110"/>
      <c r="F841" s="111"/>
      <c r="G841" s="112"/>
      <c r="H841" s="113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108"/>
      <c r="AI841" s="108"/>
      <c r="AJ841" s="89"/>
      <c r="AK841" s="89"/>
      <c r="AL841" s="99"/>
      <c r="AM841" s="99"/>
      <c r="AN841" s="89"/>
      <c r="AO841" s="89"/>
      <c r="AP841" s="89"/>
      <c r="AQ841" s="99"/>
      <c r="AR841" s="89"/>
      <c r="AS841" s="89"/>
      <c r="AT841" s="89"/>
      <c r="AU841" s="89"/>
      <c r="AV841" s="89"/>
      <c r="AW841" s="89"/>
      <c r="AX841" s="89"/>
    </row>
    <row r="842" spans="1:50" ht="12.75" customHeight="1">
      <c r="A842" s="89"/>
      <c r="B842" s="89"/>
      <c r="C842" s="96"/>
      <c r="D842" s="190"/>
      <c r="E842" s="110"/>
      <c r="F842" s="111"/>
      <c r="G842" s="112"/>
      <c r="H842" s="113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108"/>
      <c r="AI842" s="108"/>
      <c r="AJ842" s="89"/>
      <c r="AK842" s="89"/>
      <c r="AL842" s="99"/>
      <c r="AM842" s="99"/>
      <c r="AN842" s="89"/>
      <c r="AO842" s="89"/>
      <c r="AP842" s="89"/>
      <c r="AQ842" s="99"/>
      <c r="AR842" s="89"/>
      <c r="AS842" s="89"/>
      <c r="AT842" s="89"/>
      <c r="AU842" s="89"/>
      <c r="AV842" s="89"/>
      <c r="AW842" s="89"/>
      <c r="AX842" s="89"/>
    </row>
    <row r="843" spans="1:50" ht="12.75" customHeight="1">
      <c r="A843" s="89"/>
      <c r="B843" s="89"/>
      <c r="C843" s="96"/>
      <c r="D843" s="190"/>
      <c r="E843" s="110"/>
      <c r="F843" s="111"/>
      <c r="G843" s="112"/>
      <c r="H843" s="113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108"/>
      <c r="AI843" s="108"/>
      <c r="AJ843" s="89"/>
      <c r="AK843" s="89"/>
      <c r="AL843" s="99"/>
      <c r="AM843" s="99"/>
      <c r="AN843" s="89"/>
      <c r="AO843" s="89"/>
      <c r="AP843" s="89"/>
      <c r="AQ843" s="99"/>
      <c r="AR843" s="89"/>
      <c r="AS843" s="89"/>
      <c r="AT843" s="89"/>
      <c r="AU843" s="89"/>
      <c r="AV843" s="89"/>
      <c r="AW843" s="89"/>
      <c r="AX843" s="89"/>
    </row>
    <row r="844" spans="1:50" ht="12.75" customHeight="1">
      <c r="A844" s="89"/>
      <c r="B844" s="89"/>
      <c r="C844" s="96"/>
      <c r="D844" s="190"/>
      <c r="E844" s="110"/>
      <c r="F844" s="111"/>
      <c r="G844" s="112"/>
      <c r="H844" s="113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108"/>
      <c r="AI844" s="108"/>
      <c r="AJ844" s="89"/>
      <c r="AK844" s="89"/>
      <c r="AL844" s="99"/>
      <c r="AM844" s="99"/>
      <c r="AN844" s="89"/>
      <c r="AO844" s="89"/>
      <c r="AP844" s="89"/>
      <c r="AQ844" s="99"/>
      <c r="AR844" s="89"/>
      <c r="AS844" s="89"/>
      <c r="AT844" s="89"/>
      <c r="AU844" s="89"/>
      <c r="AV844" s="89"/>
      <c r="AW844" s="89"/>
      <c r="AX844" s="89"/>
    </row>
    <row r="845" spans="1:50" ht="12.75" customHeight="1">
      <c r="A845" s="89"/>
      <c r="B845" s="89"/>
      <c r="C845" s="96"/>
      <c r="D845" s="190"/>
      <c r="E845" s="110"/>
      <c r="F845" s="111"/>
      <c r="G845" s="112"/>
      <c r="H845" s="113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108"/>
      <c r="AI845" s="108"/>
      <c r="AJ845" s="89"/>
      <c r="AK845" s="89"/>
      <c r="AL845" s="99"/>
      <c r="AM845" s="99"/>
      <c r="AN845" s="89"/>
      <c r="AO845" s="89"/>
      <c r="AP845" s="89"/>
      <c r="AQ845" s="99"/>
      <c r="AR845" s="89"/>
      <c r="AS845" s="89"/>
      <c r="AT845" s="89"/>
      <c r="AU845" s="89"/>
      <c r="AV845" s="89"/>
      <c r="AW845" s="89"/>
      <c r="AX845" s="89"/>
    </row>
    <row r="846" spans="1:50" ht="12.75" customHeight="1">
      <c r="A846" s="89"/>
      <c r="B846" s="89"/>
      <c r="C846" s="96"/>
      <c r="D846" s="190"/>
      <c r="E846" s="110"/>
      <c r="F846" s="111"/>
      <c r="G846" s="112"/>
      <c r="H846" s="113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108"/>
      <c r="AI846" s="108"/>
      <c r="AJ846" s="89"/>
      <c r="AK846" s="89"/>
      <c r="AL846" s="99"/>
      <c r="AM846" s="99"/>
      <c r="AN846" s="89"/>
      <c r="AO846" s="89"/>
      <c r="AP846" s="89"/>
      <c r="AQ846" s="99"/>
      <c r="AR846" s="89"/>
      <c r="AS846" s="89"/>
      <c r="AT846" s="89"/>
      <c r="AU846" s="89"/>
      <c r="AV846" s="89"/>
      <c r="AW846" s="89"/>
      <c r="AX846" s="89"/>
    </row>
    <row r="847" spans="1:50" ht="12.75" customHeight="1">
      <c r="A847" s="89"/>
      <c r="B847" s="89"/>
      <c r="C847" s="96"/>
      <c r="D847" s="190"/>
      <c r="E847" s="110"/>
      <c r="F847" s="111"/>
      <c r="G847" s="112"/>
      <c r="H847" s="113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108"/>
      <c r="AI847" s="108"/>
      <c r="AJ847" s="89"/>
      <c r="AK847" s="89"/>
      <c r="AL847" s="99"/>
      <c r="AM847" s="99"/>
      <c r="AN847" s="89"/>
      <c r="AO847" s="89"/>
      <c r="AP847" s="89"/>
      <c r="AQ847" s="99"/>
      <c r="AR847" s="89"/>
      <c r="AS847" s="89"/>
      <c r="AT847" s="89"/>
      <c r="AU847" s="89"/>
      <c r="AV847" s="89"/>
      <c r="AW847" s="89"/>
      <c r="AX847" s="89"/>
    </row>
    <row r="848" spans="1:50" ht="12.75" customHeight="1">
      <c r="A848" s="89"/>
      <c r="B848" s="89"/>
      <c r="C848" s="96"/>
      <c r="D848" s="190"/>
      <c r="E848" s="110"/>
      <c r="F848" s="111"/>
      <c r="G848" s="112"/>
      <c r="H848" s="113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108"/>
      <c r="AI848" s="108"/>
      <c r="AJ848" s="89"/>
      <c r="AK848" s="89"/>
      <c r="AL848" s="99"/>
      <c r="AM848" s="99"/>
      <c r="AN848" s="89"/>
      <c r="AO848" s="89"/>
      <c r="AP848" s="89"/>
      <c r="AQ848" s="99"/>
      <c r="AR848" s="89"/>
      <c r="AS848" s="89"/>
      <c r="AT848" s="89"/>
      <c r="AU848" s="89"/>
      <c r="AV848" s="89"/>
      <c r="AW848" s="89"/>
      <c r="AX848" s="89"/>
    </row>
    <row r="849" spans="1:50" ht="12.75" customHeight="1">
      <c r="A849" s="89"/>
      <c r="B849" s="89"/>
      <c r="C849" s="96"/>
      <c r="D849" s="190"/>
      <c r="E849" s="110"/>
      <c r="F849" s="111"/>
      <c r="G849" s="112"/>
      <c r="H849" s="113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108"/>
      <c r="AI849" s="108"/>
      <c r="AJ849" s="89"/>
      <c r="AK849" s="89"/>
      <c r="AL849" s="99"/>
      <c r="AM849" s="99"/>
      <c r="AN849" s="89"/>
      <c r="AO849" s="89"/>
      <c r="AP849" s="89"/>
      <c r="AQ849" s="99"/>
      <c r="AR849" s="89"/>
      <c r="AS849" s="89"/>
      <c r="AT849" s="89"/>
      <c r="AU849" s="89"/>
      <c r="AV849" s="89"/>
      <c r="AW849" s="89"/>
      <c r="AX849" s="89"/>
    </row>
    <row r="850" spans="1:50" ht="12.75" customHeight="1">
      <c r="A850" s="89"/>
      <c r="B850" s="89"/>
      <c r="C850" s="96"/>
      <c r="D850" s="190"/>
      <c r="E850" s="110"/>
      <c r="F850" s="111"/>
      <c r="G850" s="112"/>
      <c r="H850" s="113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108"/>
      <c r="AI850" s="108"/>
      <c r="AJ850" s="89"/>
      <c r="AK850" s="89"/>
      <c r="AL850" s="99"/>
      <c r="AM850" s="99"/>
      <c r="AN850" s="89"/>
      <c r="AO850" s="89"/>
      <c r="AP850" s="89"/>
      <c r="AQ850" s="99"/>
      <c r="AR850" s="89"/>
      <c r="AS850" s="89"/>
      <c r="AT850" s="89"/>
      <c r="AU850" s="89"/>
      <c r="AV850" s="89"/>
      <c r="AW850" s="89"/>
      <c r="AX850" s="89"/>
    </row>
    <row r="851" spans="1:50" ht="12.75" customHeight="1">
      <c r="A851" s="89"/>
      <c r="B851" s="89"/>
      <c r="C851" s="96"/>
      <c r="D851" s="190"/>
      <c r="E851" s="110"/>
      <c r="F851" s="111"/>
      <c r="G851" s="112"/>
      <c r="H851" s="113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108"/>
      <c r="AI851" s="108"/>
      <c r="AJ851" s="89"/>
      <c r="AK851" s="89"/>
      <c r="AL851" s="99"/>
      <c r="AM851" s="99"/>
      <c r="AN851" s="89"/>
      <c r="AO851" s="89"/>
      <c r="AP851" s="89"/>
      <c r="AQ851" s="99"/>
      <c r="AR851" s="89"/>
      <c r="AS851" s="89"/>
      <c r="AT851" s="89"/>
      <c r="AU851" s="89"/>
      <c r="AV851" s="89"/>
      <c r="AW851" s="89"/>
      <c r="AX851" s="89"/>
    </row>
    <row r="852" spans="1:50" ht="12.75" customHeight="1">
      <c r="A852" s="89"/>
      <c r="B852" s="89"/>
      <c r="C852" s="96"/>
      <c r="D852" s="190"/>
      <c r="E852" s="110"/>
      <c r="F852" s="111"/>
      <c r="G852" s="112"/>
      <c r="H852" s="113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108"/>
      <c r="AI852" s="108"/>
      <c r="AJ852" s="89"/>
      <c r="AK852" s="89"/>
      <c r="AL852" s="99"/>
      <c r="AM852" s="99"/>
      <c r="AN852" s="89"/>
      <c r="AO852" s="89"/>
      <c r="AP852" s="89"/>
      <c r="AQ852" s="99"/>
      <c r="AR852" s="89"/>
      <c r="AS852" s="89"/>
      <c r="AT852" s="89"/>
      <c r="AU852" s="89"/>
      <c r="AV852" s="89"/>
      <c r="AW852" s="89"/>
      <c r="AX852" s="89"/>
    </row>
    <row r="853" spans="1:50" ht="12.75" customHeight="1">
      <c r="A853" s="89"/>
      <c r="B853" s="89"/>
      <c r="C853" s="96"/>
      <c r="D853" s="190"/>
      <c r="E853" s="110"/>
      <c r="F853" s="111"/>
      <c r="G853" s="112"/>
      <c r="H853" s="113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108"/>
      <c r="AI853" s="108"/>
      <c r="AJ853" s="89"/>
      <c r="AK853" s="89"/>
      <c r="AL853" s="99"/>
      <c r="AM853" s="99"/>
      <c r="AN853" s="89"/>
      <c r="AO853" s="89"/>
      <c r="AP853" s="89"/>
      <c r="AQ853" s="99"/>
      <c r="AR853" s="89"/>
      <c r="AS853" s="89"/>
      <c r="AT853" s="89"/>
      <c r="AU853" s="89"/>
      <c r="AV853" s="89"/>
      <c r="AW853" s="89"/>
      <c r="AX853" s="89"/>
    </row>
    <row r="854" spans="1:50" ht="12.75" customHeight="1">
      <c r="A854" s="89"/>
      <c r="B854" s="89"/>
      <c r="C854" s="96"/>
      <c r="D854" s="190"/>
      <c r="E854" s="110"/>
      <c r="F854" s="111"/>
      <c r="G854" s="112"/>
      <c r="H854" s="113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108"/>
      <c r="AI854" s="108"/>
      <c r="AJ854" s="89"/>
      <c r="AK854" s="89"/>
      <c r="AL854" s="99"/>
      <c r="AM854" s="99"/>
      <c r="AN854" s="89"/>
      <c r="AO854" s="89"/>
      <c r="AP854" s="89"/>
      <c r="AQ854" s="99"/>
      <c r="AR854" s="89"/>
      <c r="AS854" s="89"/>
      <c r="AT854" s="89"/>
      <c r="AU854" s="89"/>
      <c r="AV854" s="89"/>
      <c r="AW854" s="89"/>
      <c r="AX854" s="89"/>
    </row>
    <row r="855" spans="1:50" ht="12.75" customHeight="1">
      <c r="A855" s="89"/>
      <c r="B855" s="89"/>
      <c r="C855" s="96"/>
      <c r="D855" s="190"/>
      <c r="E855" s="110"/>
      <c r="F855" s="111"/>
      <c r="G855" s="112"/>
      <c r="H855" s="113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108"/>
      <c r="AI855" s="108"/>
      <c r="AJ855" s="89"/>
      <c r="AK855" s="89"/>
      <c r="AL855" s="99"/>
      <c r="AM855" s="99"/>
      <c r="AN855" s="89"/>
      <c r="AO855" s="89"/>
      <c r="AP855" s="89"/>
      <c r="AQ855" s="99"/>
      <c r="AR855" s="89"/>
      <c r="AS855" s="89"/>
      <c r="AT855" s="89"/>
      <c r="AU855" s="89"/>
      <c r="AV855" s="89"/>
      <c r="AW855" s="89"/>
      <c r="AX855" s="89"/>
    </row>
    <row r="856" spans="1:50" ht="12.75" customHeight="1">
      <c r="A856" s="89"/>
      <c r="B856" s="89"/>
      <c r="C856" s="96"/>
      <c r="D856" s="190"/>
      <c r="E856" s="110"/>
      <c r="F856" s="111"/>
      <c r="G856" s="112"/>
      <c r="H856" s="113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108"/>
      <c r="AI856" s="108"/>
      <c r="AJ856" s="89"/>
      <c r="AK856" s="89"/>
      <c r="AL856" s="99"/>
      <c r="AM856" s="99"/>
      <c r="AN856" s="89"/>
      <c r="AO856" s="89"/>
      <c r="AP856" s="89"/>
      <c r="AQ856" s="99"/>
      <c r="AR856" s="89"/>
      <c r="AS856" s="89"/>
      <c r="AT856" s="89"/>
      <c r="AU856" s="89"/>
      <c r="AV856" s="89"/>
      <c r="AW856" s="89"/>
      <c r="AX856" s="89"/>
    </row>
    <row r="857" spans="1:50" ht="12.75" customHeight="1">
      <c r="A857" s="89"/>
      <c r="B857" s="89"/>
      <c r="C857" s="96"/>
      <c r="D857" s="190"/>
      <c r="E857" s="110"/>
      <c r="F857" s="111"/>
      <c r="G857" s="112"/>
      <c r="H857" s="113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108"/>
      <c r="AI857" s="108"/>
      <c r="AJ857" s="89"/>
      <c r="AK857" s="89"/>
      <c r="AL857" s="99"/>
      <c r="AM857" s="99"/>
      <c r="AN857" s="89"/>
      <c r="AO857" s="89"/>
      <c r="AP857" s="89"/>
      <c r="AQ857" s="99"/>
      <c r="AR857" s="89"/>
      <c r="AS857" s="89"/>
      <c r="AT857" s="89"/>
      <c r="AU857" s="89"/>
      <c r="AV857" s="89"/>
      <c r="AW857" s="89"/>
      <c r="AX857" s="89"/>
    </row>
    <row r="858" spans="1:50" ht="12.75" customHeight="1">
      <c r="A858" s="89"/>
      <c r="B858" s="89"/>
      <c r="C858" s="96"/>
      <c r="D858" s="190"/>
      <c r="E858" s="110"/>
      <c r="F858" s="111"/>
      <c r="G858" s="112"/>
      <c r="H858" s="113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108"/>
      <c r="AI858" s="108"/>
      <c r="AJ858" s="89"/>
      <c r="AK858" s="89"/>
      <c r="AL858" s="99"/>
      <c r="AM858" s="99"/>
      <c r="AN858" s="89"/>
      <c r="AO858" s="89"/>
      <c r="AP858" s="89"/>
      <c r="AQ858" s="99"/>
      <c r="AR858" s="89"/>
      <c r="AS858" s="89"/>
      <c r="AT858" s="89"/>
      <c r="AU858" s="89"/>
      <c r="AV858" s="89"/>
      <c r="AW858" s="89"/>
      <c r="AX858" s="89"/>
    </row>
    <row r="859" spans="1:50" ht="12.75" customHeight="1">
      <c r="A859" s="89"/>
      <c r="B859" s="89"/>
      <c r="C859" s="96"/>
      <c r="D859" s="190"/>
      <c r="E859" s="110"/>
      <c r="F859" s="111"/>
      <c r="G859" s="112"/>
      <c r="H859" s="113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108"/>
      <c r="AI859" s="108"/>
      <c r="AJ859" s="89"/>
      <c r="AK859" s="89"/>
      <c r="AL859" s="99"/>
      <c r="AM859" s="99"/>
      <c r="AN859" s="89"/>
      <c r="AO859" s="89"/>
      <c r="AP859" s="89"/>
      <c r="AQ859" s="99"/>
      <c r="AR859" s="89"/>
      <c r="AS859" s="89"/>
      <c r="AT859" s="89"/>
      <c r="AU859" s="89"/>
      <c r="AV859" s="89"/>
      <c r="AW859" s="89"/>
      <c r="AX859" s="89"/>
    </row>
    <row r="860" spans="1:50" ht="12.75" customHeight="1">
      <c r="A860" s="89"/>
      <c r="B860" s="89"/>
      <c r="C860" s="96"/>
      <c r="D860" s="190"/>
      <c r="E860" s="110"/>
      <c r="F860" s="111"/>
      <c r="G860" s="112"/>
      <c r="H860" s="113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108"/>
      <c r="AI860" s="108"/>
      <c r="AJ860" s="89"/>
      <c r="AK860" s="89"/>
      <c r="AL860" s="99"/>
      <c r="AM860" s="99"/>
      <c r="AN860" s="89"/>
      <c r="AO860" s="89"/>
      <c r="AP860" s="89"/>
      <c r="AQ860" s="99"/>
      <c r="AR860" s="89"/>
      <c r="AS860" s="89"/>
      <c r="AT860" s="89"/>
      <c r="AU860" s="89"/>
      <c r="AV860" s="89"/>
      <c r="AW860" s="89"/>
      <c r="AX860" s="89"/>
    </row>
    <row r="861" spans="1:50" ht="12.75" customHeight="1">
      <c r="A861" s="89"/>
      <c r="B861" s="89"/>
      <c r="C861" s="96"/>
      <c r="D861" s="190"/>
      <c r="E861" s="110"/>
      <c r="F861" s="111"/>
      <c r="G861" s="112"/>
      <c r="H861" s="113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108"/>
      <c r="AI861" s="108"/>
      <c r="AJ861" s="89"/>
      <c r="AK861" s="89"/>
      <c r="AL861" s="99"/>
      <c r="AM861" s="99"/>
      <c r="AN861" s="89"/>
      <c r="AO861" s="89"/>
      <c r="AP861" s="89"/>
      <c r="AQ861" s="99"/>
      <c r="AR861" s="89"/>
      <c r="AS861" s="89"/>
      <c r="AT861" s="89"/>
      <c r="AU861" s="89"/>
      <c r="AV861" s="89"/>
      <c r="AW861" s="89"/>
      <c r="AX861" s="89"/>
    </row>
    <row r="862" spans="1:50" ht="12.75" customHeight="1">
      <c r="A862" s="89"/>
      <c r="B862" s="89"/>
      <c r="C862" s="96"/>
      <c r="D862" s="190"/>
      <c r="E862" s="110"/>
      <c r="F862" s="111"/>
      <c r="G862" s="112"/>
      <c r="H862" s="113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108"/>
      <c r="AI862" s="108"/>
      <c r="AJ862" s="89"/>
      <c r="AK862" s="89"/>
      <c r="AL862" s="99"/>
      <c r="AM862" s="99"/>
      <c r="AN862" s="89"/>
      <c r="AO862" s="89"/>
      <c r="AP862" s="89"/>
      <c r="AQ862" s="99"/>
      <c r="AR862" s="89"/>
      <c r="AS862" s="89"/>
      <c r="AT862" s="89"/>
      <c r="AU862" s="89"/>
      <c r="AV862" s="89"/>
      <c r="AW862" s="89"/>
      <c r="AX862" s="89"/>
    </row>
    <row r="863" spans="1:50" ht="12.75" customHeight="1">
      <c r="A863" s="89"/>
      <c r="B863" s="89"/>
      <c r="C863" s="96"/>
      <c r="D863" s="190"/>
      <c r="E863" s="110"/>
      <c r="F863" s="111"/>
      <c r="G863" s="112"/>
      <c r="H863" s="113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108"/>
      <c r="AI863" s="108"/>
      <c r="AJ863" s="89"/>
      <c r="AK863" s="89"/>
      <c r="AL863" s="99"/>
      <c r="AM863" s="99"/>
      <c r="AN863" s="89"/>
      <c r="AO863" s="89"/>
      <c r="AP863" s="89"/>
      <c r="AQ863" s="99"/>
      <c r="AR863" s="89"/>
      <c r="AS863" s="89"/>
      <c r="AT863" s="89"/>
      <c r="AU863" s="89"/>
      <c r="AV863" s="89"/>
      <c r="AW863" s="89"/>
      <c r="AX863" s="89"/>
    </row>
    <row r="864" spans="1:50" ht="12.75" customHeight="1">
      <c r="A864" s="89"/>
      <c r="B864" s="89"/>
      <c r="C864" s="96"/>
      <c r="D864" s="190"/>
      <c r="E864" s="110"/>
      <c r="F864" s="111"/>
      <c r="G864" s="112"/>
      <c r="H864" s="113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108"/>
      <c r="AI864" s="108"/>
      <c r="AJ864" s="89"/>
      <c r="AK864" s="89"/>
      <c r="AL864" s="99"/>
      <c r="AM864" s="99"/>
      <c r="AN864" s="89"/>
      <c r="AO864" s="89"/>
      <c r="AP864" s="89"/>
      <c r="AQ864" s="99"/>
      <c r="AR864" s="89"/>
      <c r="AS864" s="89"/>
      <c r="AT864" s="89"/>
      <c r="AU864" s="89"/>
      <c r="AV864" s="89"/>
      <c r="AW864" s="89"/>
      <c r="AX864" s="89"/>
    </row>
    <row r="865" spans="1:50" ht="12.75" customHeight="1">
      <c r="A865" s="89"/>
      <c r="B865" s="89"/>
      <c r="C865" s="96"/>
      <c r="D865" s="190"/>
      <c r="E865" s="110"/>
      <c r="F865" s="111"/>
      <c r="G865" s="112"/>
      <c r="H865" s="113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108"/>
      <c r="AI865" s="108"/>
      <c r="AJ865" s="89"/>
      <c r="AK865" s="89"/>
      <c r="AL865" s="99"/>
      <c r="AM865" s="99"/>
      <c r="AN865" s="89"/>
      <c r="AO865" s="89"/>
      <c r="AP865" s="89"/>
      <c r="AQ865" s="99"/>
      <c r="AR865" s="89"/>
      <c r="AS865" s="89"/>
      <c r="AT865" s="89"/>
      <c r="AU865" s="89"/>
      <c r="AV865" s="89"/>
      <c r="AW865" s="89"/>
      <c r="AX865" s="89"/>
    </row>
    <row r="866" spans="1:50" ht="12.75" customHeight="1">
      <c r="A866" s="89"/>
      <c r="B866" s="89"/>
      <c r="C866" s="96"/>
      <c r="D866" s="190"/>
      <c r="E866" s="110"/>
      <c r="F866" s="111"/>
      <c r="G866" s="112"/>
      <c r="H866" s="113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108"/>
      <c r="AI866" s="108"/>
      <c r="AJ866" s="89"/>
      <c r="AK866" s="89"/>
      <c r="AL866" s="99"/>
      <c r="AM866" s="99"/>
      <c r="AN866" s="89"/>
      <c r="AO866" s="89"/>
      <c r="AP866" s="89"/>
      <c r="AQ866" s="99"/>
      <c r="AR866" s="89"/>
      <c r="AS866" s="89"/>
      <c r="AT866" s="89"/>
      <c r="AU866" s="89"/>
      <c r="AV866" s="89"/>
      <c r="AW866" s="89"/>
      <c r="AX866" s="89"/>
    </row>
    <row r="867" spans="1:50" ht="12.75" customHeight="1">
      <c r="A867" s="89"/>
      <c r="B867" s="89"/>
      <c r="C867" s="96"/>
      <c r="D867" s="190"/>
      <c r="E867" s="110"/>
      <c r="F867" s="111"/>
      <c r="G867" s="112"/>
      <c r="H867" s="113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108"/>
      <c r="AI867" s="108"/>
      <c r="AJ867" s="89"/>
      <c r="AK867" s="89"/>
      <c r="AL867" s="99"/>
      <c r="AM867" s="99"/>
      <c r="AN867" s="89"/>
      <c r="AO867" s="89"/>
      <c r="AP867" s="89"/>
      <c r="AQ867" s="99"/>
      <c r="AR867" s="89"/>
      <c r="AS867" s="89"/>
      <c r="AT867" s="89"/>
      <c r="AU867" s="89"/>
      <c r="AV867" s="89"/>
      <c r="AW867" s="89"/>
      <c r="AX867" s="89"/>
    </row>
    <row r="868" spans="1:50" ht="12.75" customHeight="1">
      <c r="A868" s="89"/>
      <c r="B868" s="89"/>
      <c r="C868" s="96"/>
      <c r="D868" s="190"/>
      <c r="E868" s="110"/>
      <c r="F868" s="111"/>
      <c r="G868" s="112"/>
      <c r="H868" s="113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108"/>
      <c r="AI868" s="108"/>
      <c r="AJ868" s="89"/>
      <c r="AK868" s="89"/>
      <c r="AL868" s="99"/>
      <c r="AM868" s="99"/>
      <c r="AN868" s="89"/>
      <c r="AO868" s="89"/>
      <c r="AP868" s="89"/>
      <c r="AQ868" s="99"/>
      <c r="AR868" s="89"/>
      <c r="AS868" s="89"/>
      <c r="AT868" s="89"/>
      <c r="AU868" s="89"/>
      <c r="AV868" s="89"/>
      <c r="AW868" s="89"/>
      <c r="AX868" s="89"/>
    </row>
    <row r="869" spans="1:50" ht="12.75" customHeight="1">
      <c r="A869" s="89"/>
      <c r="B869" s="89"/>
      <c r="C869" s="96"/>
      <c r="D869" s="190"/>
      <c r="E869" s="110"/>
      <c r="F869" s="111"/>
      <c r="G869" s="112"/>
      <c r="H869" s="113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108"/>
      <c r="AI869" s="108"/>
      <c r="AJ869" s="89"/>
      <c r="AK869" s="89"/>
      <c r="AL869" s="99"/>
      <c r="AM869" s="99"/>
      <c r="AN869" s="89"/>
      <c r="AO869" s="89"/>
      <c r="AP869" s="89"/>
      <c r="AQ869" s="99"/>
      <c r="AR869" s="89"/>
      <c r="AS869" s="89"/>
      <c r="AT869" s="89"/>
      <c r="AU869" s="89"/>
      <c r="AV869" s="89"/>
      <c r="AW869" s="89"/>
      <c r="AX869" s="89"/>
    </row>
    <row r="870" spans="1:50" ht="12.75" customHeight="1">
      <c r="A870" s="89"/>
      <c r="B870" s="89"/>
      <c r="C870" s="96"/>
      <c r="D870" s="190"/>
      <c r="E870" s="110"/>
      <c r="F870" s="111"/>
      <c r="G870" s="112"/>
      <c r="H870" s="113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108"/>
      <c r="AI870" s="108"/>
      <c r="AJ870" s="89"/>
      <c r="AK870" s="89"/>
      <c r="AL870" s="99"/>
      <c r="AM870" s="99"/>
      <c r="AN870" s="89"/>
      <c r="AO870" s="89"/>
      <c r="AP870" s="89"/>
      <c r="AQ870" s="99"/>
      <c r="AR870" s="89"/>
      <c r="AS870" s="89"/>
      <c r="AT870" s="89"/>
      <c r="AU870" s="89"/>
      <c r="AV870" s="89"/>
      <c r="AW870" s="89"/>
      <c r="AX870" s="89"/>
    </row>
    <row r="871" spans="1:50" ht="12.75" customHeight="1">
      <c r="A871" s="89"/>
      <c r="B871" s="89"/>
      <c r="C871" s="96"/>
      <c r="D871" s="190"/>
      <c r="E871" s="110"/>
      <c r="F871" s="111"/>
      <c r="G871" s="112"/>
      <c r="H871" s="113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108"/>
      <c r="AI871" s="108"/>
      <c r="AJ871" s="89"/>
      <c r="AK871" s="89"/>
      <c r="AL871" s="99"/>
      <c r="AM871" s="99"/>
      <c r="AN871" s="89"/>
      <c r="AO871" s="89"/>
      <c r="AP871" s="89"/>
      <c r="AQ871" s="99"/>
      <c r="AR871" s="89"/>
      <c r="AS871" s="89"/>
      <c r="AT871" s="89"/>
      <c r="AU871" s="89"/>
      <c r="AV871" s="89"/>
      <c r="AW871" s="89"/>
      <c r="AX871" s="89"/>
    </row>
    <row r="872" spans="1:50" ht="12.75" customHeight="1">
      <c r="A872" s="89"/>
      <c r="B872" s="89"/>
      <c r="C872" s="96"/>
      <c r="D872" s="190"/>
      <c r="E872" s="110"/>
      <c r="F872" s="111"/>
      <c r="G872" s="112"/>
      <c r="H872" s="113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108"/>
      <c r="AI872" s="108"/>
      <c r="AJ872" s="89"/>
      <c r="AK872" s="89"/>
      <c r="AL872" s="99"/>
      <c r="AM872" s="99"/>
      <c r="AN872" s="89"/>
      <c r="AO872" s="89"/>
      <c r="AP872" s="89"/>
      <c r="AQ872" s="99"/>
      <c r="AR872" s="89"/>
      <c r="AS872" s="89"/>
      <c r="AT872" s="89"/>
      <c r="AU872" s="89"/>
      <c r="AV872" s="89"/>
      <c r="AW872" s="89"/>
      <c r="AX872" s="89"/>
    </row>
    <row r="873" spans="1:50" ht="12.75" customHeight="1">
      <c r="A873" s="89"/>
      <c r="B873" s="89"/>
      <c r="C873" s="96"/>
      <c r="D873" s="190"/>
      <c r="E873" s="110"/>
      <c r="F873" s="111"/>
      <c r="G873" s="112"/>
      <c r="H873" s="113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108"/>
      <c r="AI873" s="108"/>
      <c r="AJ873" s="89"/>
      <c r="AK873" s="89"/>
      <c r="AL873" s="99"/>
      <c r="AM873" s="99"/>
      <c r="AN873" s="89"/>
      <c r="AO873" s="89"/>
      <c r="AP873" s="89"/>
      <c r="AQ873" s="99"/>
      <c r="AR873" s="89"/>
      <c r="AS873" s="89"/>
      <c r="AT873" s="89"/>
      <c r="AU873" s="89"/>
      <c r="AV873" s="89"/>
      <c r="AW873" s="89"/>
      <c r="AX873" s="89"/>
    </row>
    <row r="874" spans="1:50" ht="12.75" customHeight="1">
      <c r="A874" s="89"/>
      <c r="B874" s="89"/>
      <c r="C874" s="96"/>
      <c r="D874" s="190"/>
      <c r="E874" s="110"/>
      <c r="F874" s="111"/>
      <c r="G874" s="112"/>
      <c r="H874" s="113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108"/>
      <c r="AI874" s="108"/>
      <c r="AJ874" s="89"/>
      <c r="AK874" s="89"/>
      <c r="AL874" s="99"/>
      <c r="AM874" s="99"/>
      <c r="AN874" s="89"/>
      <c r="AO874" s="89"/>
      <c r="AP874" s="89"/>
      <c r="AQ874" s="99"/>
      <c r="AR874" s="89"/>
      <c r="AS874" s="89"/>
      <c r="AT874" s="89"/>
      <c r="AU874" s="89"/>
      <c r="AV874" s="89"/>
      <c r="AW874" s="89"/>
      <c r="AX874" s="89"/>
    </row>
    <row r="875" spans="1:50" ht="12.75" customHeight="1">
      <c r="A875" s="89"/>
      <c r="B875" s="89"/>
      <c r="C875" s="96"/>
      <c r="D875" s="190"/>
      <c r="E875" s="110"/>
      <c r="F875" s="111"/>
      <c r="G875" s="112"/>
      <c r="H875" s="113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108"/>
      <c r="AI875" s="108"/>
      <c r="AJ875" s="89"/>
      <c r="AK875" s="89"/>
      <c r="AL875" s="99"/>
      <c r="AM875" s="99"/>
      <c r="AN875" s="89"/>
      <c r="AO875" s="89"/>
      <c r="AP875" s="89"/>
      <c r="AQ875" s="99"/>
      <c r="AR875" s="89"/>
      <c r="AS875" s="89"/>
      <c r="AT875" s="89"/>
      <c r="AU875" s="89"/>
      <c r="AV875" s="89"/>
      <c r="AW875" s="89"/>
      <c r="AX875" s="89"/>
    </row>
    <row r="876" spans="1:50" ht="12.75" customHeight="1">
      <c r="A876" s="89"/>
      <c r="B876" s="89"/>
      <c r="C876" s="96"/>
      <c r="D876" s="190"/>
      <c r="E876" s="110"/>
      <c r="F876" s="111"/>
      <c r="G876" s="112"/>
      <c r="H876" s="113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108"/>
      <c r="AI876" s="108"/>
      <c r="AJ876" s="89"/>
      <c r="AK876" s="89"/>
      <c r="AL876" s="99"/>
      <c r="AM876" s="99"/>
      <c r="AN876" s="89"/>
      <c r="AO876" s="89"/>
      <c r="AP876" s="89"/>
      <c r="AQ876" s="99"/>
      <c r="AR876" s="89"/>
      <c r="AS876" s="89"/>
      <c r="AT876" s="89"/>
      <c r="AU876" s="89"/>
      <c r="AV876" s="89"/>
      <c r="AW876" s="89"/>
      <c r="AX876" s="89"/>
    </row>
    <row r="877" spans="1:50" ht="12.75" customHeight="1">
      <c r="A877" s="89"/>
      <c r="B877" s="89"/>
      <c r="C877" s="96"/>
      <c r="D877" s="190"/>
      <c r="E877" s="110"/>
      <c r="F877" s="111"/>
      <c r="G877" s="112"/>
      <c r="H877" s="113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108"/>
      <c r="AI877" s="108"/>
      <c r="AJ877" s="89"/>
      <c r="AK877" s="89"/>
      <c r="AL877" s="99"/>
      <c r="AM877" s="99"/>
      <c r="AN877" s="89"/>
      <c r="AO877" s="89"/>
      <c r="AP877" s="89"/>
      <c r="AQ877" s="99"/>
      <c r="AR877" s="89"/>
      <c r="AS877" s="89"/>
      <c r="AT877" s="89"/>
      <c r="AU877" s="89"/>
      <c r="AV877" s="89"/>
      <c r="AW877" s="89"/>
      <c r="AX877" s="89"/>
    </row>
    <row r="878" spans="1:50" ht="12.75" customHeight="1">
      <c r="A878" s="89"/>
      <c r="B878" s="89"/>
      <c r="C878" s="96"/>
      <c r="D878" s="190"/>
      <c r="E878" s="110"/>
      <c r="F878" s="111"/>
      <c r="G878" s="112"/>
      <c r="H878" s="113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108"/>
      <c r="AI878" s="108"/>
      <c r="AJ878" s="89"/>
      <c r="AK878" s="89"/>
      <c r="AL878" s="99"/>
      <c r="AM878" s="99"/>
      <c r="AN878" s="89"/>
      <c r="AO878" s="89"/>
      <c r="AP878" s="89"/>
      <c r="AQ878" s="99"/>
      <c r="AR878" s="89"/>
      <c r="AS878" s="89"/>
      <c r="AT878" s="89"/>
      <c r="AU878" s="89"/>
      <c r="AV878" s="89"/>
      <c r="AW878" s="89"/>
      <c r="AX878" s="89"/>
    </row>
    <row r="879" spans="1:50" ht="12.75" customHeight="1">
      <c r="A879" s="89"/>
      <c r="B879" s="89"/>
      <c r="C879" s="96"/>
      <c r="D879" s="190"/>
      <c r="E879" s="110"/>
      <c r="F879" s="111"/>
      <c r="G879" s="112"/>
      <c r="H879" s="113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108"/>
      <c r="AI879" s="108"/>
      <c r="AJ879" s="89"/>
      <c r="AK879" s="89"/>
      <c r="AL879" s="99"/>
      <c r="AM879" s="99"/>
      <c r="AN879" s="89"/>
      <c r="AO879" s="89"/>
      <c r="AP879" s="89"/>
      <c r="AQ879" s="99"/>
      <c r="AR879" s="89"/>
      <c r="AS879" s="89"/>
      <c r="AT879" s="89"/>
      <c r="AU879" s="89"/>
      <c r="AV879" s="89"/>
      <c r="AW879" s="89"/>
      <c r="AX879" s="89"/>
    </row>
    <row r="880" spans="1:50" ht="12.75" customHeight="1">
      <c r="A880" s="89"/>
      <c r="B880" s="89"/>
      <c r="C880" s="96"/>
      <c r="D880" s="190"/>
      <c r="E880" s="110"/>
      <c r="F880" s="111"/>
      <c r="G880" s="112"/>
      <c r="H880" s="113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108"/>
      <c r="AI880" s="108"/>
      <c r="AJ880" s="89"/>
      <c r="AK880" s="89"/>
      <c r="AL880" s="99"/>
      <c r="AM880" s="99"/>
      <c r="AN880" s="89"/>
      <c r="AO880" s="89"/>
      <c r="AP880" s="89"/>
      <c r="AQ880" s="99"/>
      <c r="AR880" s="89"/>
      <c r="AS880" s="89"/>
      <c r="AT880" s="89"/>
      <c r="AU880" s="89"/>
      <c r="AV880" s="89"/>
      <c r="AW880" s="89"/>
      <c r="AX880" s="89"/>
    </row>
    <row r="881" spans="1:50" ht="12.75" customHeight="1">
      <c r="A881" s="89"/>
      <c r="B881" s="89"/>
      <c r="C881" s="96"/>
      <c r="D881" s="190"/>
      <c r="E881" s="110"/>
      <c r="F881" s="111"/>
      <c r="G881" s="112"/>
      <c r="H881" s="113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108"/>
      <c r="AI881" s="108"/>
      <c r="AJ881" s="89"/>
      <c r="AK881" s="89"/>
      <c r="AL881" s="99"/>
      <c r="AM881" s="99"/>
      <c r="AN881" s="89"/>
      <c r="AO881" s="89"/>
      <c r="AP881" s="89"/>
      <c r="AQ881" s="99"/>
      <c r="AR881" s="89"/>
      <c r="AS881" s="89"/>
      <c r="AT881" s="89"/>
      <c r="AU881" s="89"/>
      <c r="AV881" s="89"/>
      <c r="AW881" s="89"/>
      <c r="AX881" s="89"/>
    </row>
    <row r="882" spans="1:50" ht="12.75" customHeight="1">
      <c r="A882" s="89"/>
      <c r="B882" s="89"/>
      <c r="C882" s="96"/>
      <c r="D882" s="190"/>
      <c r="E882" s="110"/>
      <c r="F882" s="111"/>
      <c r="G882" s="112"/>
      <c r="H882" s="113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108"/>
      <c r="AI882" s="108"/>
      <c r="AJ882" s="89"/>
      <c r="AK882" s="89"/>
      <c r="AL882" s="99"/>
      <c r="AM882" s="99"/>
      <c r="AN882" s="89"/>
      <c r="AO882" s="89"/>
      <c r="AP882" s="89"/>
      <c r="AQ882" s="99"/>
      <c r="AR882" s="89"/>
      <c r="AS882" s="89"/>
      <c r="AT882" s="89"/>
      <c r="AU882" s="89"/>
      <c r="AV882" s="89"/>
      <c r="AW882" s="89"/>
      <c r="AX882" s="89"/>
    </row>
    <row r="883" spans="1:50" ht="12.75" customHeight="1">
      <c r="A883" s="89"/>
      <c r="B883" s="89"/>
      <c r="C883" s="96"/>
      <c r="D883" s="190"/>
      <c r="E883" s="110"/>
      <c r="F883" s="111"/>
      <c r="G883" s="112"/>
      <c r="H883" s="113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108"/>
      <c r="AI883" s="108"/>
      <c r="AJ883" s="89"/>
      <c r="AK883" s="89"/>
      <c r="AL883" s="99"/>
      <c r="AM883" s="99"/>
      <c r="AN883" s="89"/>
      <c r="AO883" s="89"/>
      <c r="AP883" s="89"/>
      <c r="AQ883" s="99"/>
      <c r="AR883" s="89"/>
      <c r="AS883" s="89"/>
      <c r="AT883" s="89"/>
      <c r="AU883" s="89"/>
      <c r="AV883" s="89"/>
      <c r="AW883" s="89"/>
      <c r="AX883" s="89"/>
    </row>
    <row r="884" spans="1:50" ht="12.75" customHeight="1">
      <c r="A884" s="89"/>
      <c r="B884" s="89"/>
      <c r="C884" s="96"/>
      <c r="D884" s="190"/>
      <c r="E884" s="110"/>
      <c r="F884" s="111"/>
      <c r="G884" s="112"/>
      <c r="H884" s="113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108"/>
      <c r="AI884" s="108"/>
      <c r="AJ884" s="89"/>
      <c r="AK884" s="89"/>
      <c r="AL884" s="99"/>
      <c r="AM884" s="99"/>
      <c r="AN884" s="89"/>
      <c r="AO884" s="89"/>
      <c r="AP884" s="89"/>
      <c r="AQ884" s="99"/>
      <c r="AR884" s="89"/>
      <c r="AS884" s="89"/>
      <c r="AT884" s="89"/>
      <c r="AU884" s="89"/>
      <c r="AV884" s="89"/>
      <c r="AW884" s="89"/>
      <c r="AX884" s="89"/>
    </row>
    <row r="885" spans="1:50" ht="12.75" customHeight="1">
      <c r="A885" s="89"/>
      <c r="B885" s="89"/>
      <c r="C885" s="96"/>
      <c r="D885" s="190"/>
      <c r="E885" s="110"/>
      <c r="F885" s="111"/>
      <c r="G885" s="112"/>
      <c r="H885" s="113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108"/>
      <c r="AI885" s="108"/>
      <c r="AJ885" s="89"/>
      <c r="AK885" s="89"/>
      <c r="AL885" s="99"/>
      <c r="AM885" s="99"/>
      <c r="AN885" s="89"/>
      <c r="AO885" s="89"/>
      <c r="AP885" s="89"/>
      <c r="AQ885" s="99"/>
      <c r="AR885" s="89"/>
      <c r="AS885" s="89"/>
      <c r="AT885" s="89"/>
      <c r="AU885" s="89"/>
      <c r="AV885" s="89"/>
      <c r="AW885" s="89"/>
      <c r="AX885" s="89"/>
    </row>
    <row r="886" spans="1:50" ht="12.75" customHeight="1">
      <c r="A886" s="89"/>
      <c r="B886" s="89"/>
      <c r="C886" s="96"/>
      <c r="D886" s="190"/>
      <c r="E886" s="110"/>
      <c r="F886" s="111"/>
      <c r="G886" s="112"/>
      <c r="H886" s="113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108"/>
      <c r="AI886" s="108"/>
      <c r="AJ886" s="89"/>
      <c r="AK886" s="89"/>
      <c r="AL886" s="99"/>
      <c r="AM886" s="99"/>
      <c r="AN886" s="89"/>
      <c r="AO886" s="89"/>
      <c r="AP886" s="89"/>
      <c r="AQ886" s="99"/>
      <c r="AR886" s="89"/>
      <c r="AS886" s="89"/>
      <c r="AT886" s="89"/>
      <c r="AU886" s="89"/>
      <c r="AV886" s="89"/>
      <c r="AW886" s="89"/>
      <c r="AX886" s="89"/>
    </row>
    <row r="887" spans="1:50" ht="12.75" customHeight="1">
      <c r="A887" s="89"/>
      <c r="B887" s="89"/>
      <c r="C887" s="96"/>
      <c r="D887" s="190"/>
      <c r="E887" s="110"/>
      <c r="F887" s="111"/>
      <c r="G887" s="112"/>
      <c r="H887" s="113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108"/>
      <c r="AI887" s="108"/>
      <c r="AJ887" s="89"/>
      <c r="AK887" s="89"/>
      <c r="AL887" s="99"/>
      <c r="AM887" s="99"/>
      <c r="AN887" s="89"/>
      <c r="AO887" s="89"/>
      <c r="AP887" s="89"/>
      <c r="AQ887" s="99"/>
      <c r="AR887" s="89"/>
      <c r="AS887" s="89"/>
      <c r="AT887" s="89"/>
      <c r="AU887" s="89"/>
      <c r="AV887" s="89"/>
      <c r="AW887" s="89"/>
      <c r="AX887" s="89"/>
    </row>
    <row r="888" spans="1:50" ht="12.75" customHeight="1">
      <c r="A888" s="89"/>
      <c r="B888" s="89"/>
      <c r="C888" s="96"/>
      <c r="D888" s="190"/>
      <c r="E888" s="110"/>
      <c r="F888" s="111"/>
      <c r="G888" s="112"/>
      <c r="H888" s="113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108"/>
      <c r="AI888" s="108"/>
      <c r="AJ888" s="89"/>
      <c r="AK888" s="89"/>
      <c r="AL888" s="99"/>
      <c r="AM888" s="99"/>
      <c r="AN888" s="89"/>
      <c r="AO888" s="89"/>
      <c r="AP888" s="89"/>
      <c r="AQ888" s="99"/>
      <c r="AR888" s="89"/>
      <c r="AS888" s="89"/>
      <c r="AT888" s="89"/>
      <c r="AU888" s="89"/>
      <c r="AV888" s="89"/>
      <c r="AW888" s="89"/>
      <c r="AX888" s="89"/>
    </row>
    <row r="889" spans="1:50" ht="12.75" customHeight="1">
      <c r="A889" s="89"/>
      <c r="B889" s="89"/>
      <c r="C889" s="96"/>
      <c r="D889" s="190"/>
      <c r="E889" s="110"/>
      <c r="F889" s="111"/>
      <c r="G889" s="112"/>
      <c r="H889" s="113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108"/>
      <c r="AI889" s="108"/>
      <c r="AJ889" s="89"/>
      <c r="AK889" s="89"/>
      <c r="AL889" s="99"/>
      <c r="AM889" s="99"/>
      <c r="AN889" s="89"/>
      <c r="AO889" s="89"/>
      <c r="AP889" s="89"/>
      <c r="AQ889" s="99"/>
      <c r="AR889" s="89"/>
      <c r="AS889" s="89"/>
      <c r="AT889" s="89"/>
      <c r="AU889" s="89"/>
      <c r="AV889" s="89"/>
      <c r="AW889" s="89"/>
      <c r="AX889" s="89"/>
    </row>
    <row r="890" spans="1:50" ht="12.75" customHeight="1">
      <c r="A890" s="89"/>
      <c r="B890" s="89"/>
      <c r="C890" s="96"/>
      <c r="D890" s="190"/>
      <c r="E890" s="110"/>
      <c r="F890" s="111"/>
      <c r="G890" s="112"/>
      <c r="H890" s="113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108"/>
      <c r="AI890" s="108"/>
      <c r="AJ890" s="89"/>
      <c r="AK890" s="89"/>
      <c r="AL890" s="99"/>
      <c r="AM890" s="99"/>
      <c r="AN890" s="89"/>
      <c r="AO890" s="89"/>
      <c r="AP890" s="89"/>
      <c r="AQ890" s="99"/>
      <c r="AR890" s="89"/>
      <c r="AS890" s="89"/>
      <c r="AT890" s="89"/>
      <c r="AU890" s="89"/>
      <c r="AV890" s="89"/>
      <c r="AW890" s="89"/>
      <c r="AX890" s="89"/>
    </row>
    <row r="891" spans="1:50" ht="12.75" customHeight="1">
      <c r="A891" s="89"/>
      <c r="B891" s="89"/>
      <c r="C891" s="96"/>
      <c r="D891" s="190"/>
      <c r="E891" s="110"/>
      <c r="F891" s="111"/>
      <c r="G891" s="112"/>
      <c r="H891" s="113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108"/>
      <c r="AI891" s="108"/>
      <c r="AJ891" s="89"/>
      <c r="AK891" s="89"/>
      <c r="AL891" s="99"/>
      <c r="AM891" s="99"/>
      <c r="AN891" s="89"/>
      <c r="AO891" s="89"/>
      <c r="AP891" s="89"/>
      <c r="AQ891" s="99"/>
      <c r="AR891" s="89"/>
      <c r="AS891" s="89"/>
      <c r="AT891" s="89"/>
      <c r="AU891" s="89"/>
      <c r="AV891" s="89"/>
      <c r="AW891" s="89"/>
      <c r="AX891" s="89"/>
    </row>
    <row r="892" spans="1:50" ht="12.75" customHeight="1">
      <c r="A892" s="89"/>
      <c r="B892" s="89"/>
      <c r="C892" s="96"/>
      <c r="D892" s="190"/>
      <c r="E892" s="110"/>
      <c r="F892" s="111"/>
      <c r="G892" s="112"/>
      <c r="H892" s="113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108"/>
      <c r="AI892" s="108"/>
      <c r="AJ892" s="89"/>
      <c r="AK892" s="89"/>
      <c r="AL892" s="99"/>
      <c r="AM892" s="99"/>
      <c r="AN892" s="89"/>
      <c r="AO892" s="89"/>
      <c r="AP892" s="89"/>
      <c r="AQ892" s="99"/>
      <c r="AR892" s="89"/>
      <c r="AS892" s="89"/>
      <c r="AT892" s="89"/>
      <c r="AU892" s="89"/>
      <c r="AV892" s="89"/>
      <c r="AW892" s="89"/>
      <c r="AX892" s="89"/>
    </row>
    <row r="893" spans="1:50" ht="12.75" customHeight="1">
      <c r="A893" s="89"/>
      <c r="B893" s="89"/>
      <c r="C893" s="96"/>
      <c r="D893" s="190"/>
      <c r="E893" s="110"/>
      <c r="F893" s="111"/>
      <c r="G893" s="112"/>
      <c r="H893" s="113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108"/>
      <c r="AI893" s="108"/>
      <c r="AJ893" s="89"/>
      <c r="AK893" s="89"/>
      <c r="AL893" s="99"/>
      <c r="AM893" s="99"/>
      <c r="AN893" s="89"/>
      <c r="AO893" s="89"/>
      <c r="AP893" s="89"/>
      <c r="AQ893" s="99"/>
      <c r="AR893" s="89"/>
      <c r="AS893" s="89"/>
      <c r="AT893" s="89"/>
      <c r="AU893" s="89"/>
      <c r="AV893" s="89"/>
      <c r="AW893" s="89"/>
      <c r="AX893" s="89"/>
    </row>
    <row r="894" spans="1:50" ht="12.75" customHeight="1">
      <c r="A894" s="89"/>
      <c r="B894" s="89"/>
      <c r="C894" s="96"/>
      <c r="D894" s="190"/>
      <c r="E894" s="110"/>
      <c r="F894" s="111"/>
      <c r="G894" s="112"/>
      <c r="H894" s="113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108"/>
      <c r="AI894" s="108"/>
      <c r="AJ894" s="89"/>
      <c r="AK894" s="89"/>
      <c r="AL894" s="99"/>
      <c r="AM894" s="99"/>
      <c r="AN894" s="89"/>
      <c r="AO894" s="89"/>
      <c r="AP894" s="89"/>
      <c r="AQ894" s="99"/>
      <c r="AR894" s="89"/>
      <c r="AS894" s="89"/>
      <c r="AT894" s="89"/>
      <c r="AU894" s="89"/>
      <c r="AV894" s="89"/>
      <c r="AW894" s="89"/>
      <c r="AX894" s="89"/>
    </row>
    <row r="895" spans="1:50" ht="12.75" customHeight="1">
      <c r="A895" s="89"/>
      <c r="B895" s="89"/>
      <c r="C895" s="96"/>
      <c r="D895" s="190"/>
      <c r="E895" s="110"/>
      <c r="F895" s="111"/>
      <c r="G895" s="112"/>
      <c r="H895" s="113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108"/>
      <c r="AI895" s="108"/>
      <c r="AJ895" s="89"/>
      <c r="AK895" s="89"/>
      <c r="AL895" s="99"/>
      <c r="AM895" s="99"/>
      <c r="AN895" s="89"/>
      <c r="AO895" s="89"/>
      <c r="AP895" s="89"/>
      <c r="AQ895" s="99"/>
      <c r="AR895" s="89"/>
      <c r="AS895" s="89"/>
      <c r="AT895" s="89"/>
      <c r="AU895" s="89"/>
      <c r="AV895" s="89"/>
      <c r="AW895" s="89"/>
      <c r="AX895" s="89"/>
    </row>
    <row r="896" spans="1:50" ht="12.75" customHeight="1">
      <c r="A896" s="89"/>
      <c r="B896" s="89"/>
      <c r="C896" s="96"/>
      <c r="D896" s="190"/>
      <c r="E896" s="110"/>
      <c r="F896" s="111"/>
      <c r="G896" s="112"/>
      <c r="H896" s="113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108"/>
      <c r="AI896" s="108"/>
      <c r="AJ896" s="89"/>
      <c r="AK896" s="89"/>
      <c r="AL896" s="99"/>
      <c r="AM896" s="99"/>
      <c r="AN896" s="89"/>
      <c r="AO896" s="89"/>
      <c r="AP896" s="89"/>
      <c r="AQ896" s="99"/>
      <c r="AR896" s="89"/>
      <c r="AS896" s="89"/>
      <c r="AT896" s="89"/>
      <c r="AU896" s="89"/>
      <c r="AV896" s="89"/>
      <c r="AW896" s="89"/>
      <c r="AX896" s="89"/>
    </row>
    <row r="897" spans="1:50" ht="12.75" customHeight="1">
      <c r="A897" s="89"/>
      <c r="B897" s="89"/>
      <c r="C897" s="96"/>
      <c r="D897" s="190"/>
      <c r="E897" s="110"/>
      <c r="F897" s="111"/>
      <c r="G897" s="112"/>
      <c r="H897" s="113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108"/>
      <c r="AI897" s="108"/>
      <c r="AJ897" s="89"/>
      <c r="AK897" s="89"/>
      <c r="AL897" s="99"/>
      <c r="AM897" s="99"/>
      <c r="AN897" s="89"/>
      <c r="AO897" s="89"/>
      <c r="AP897" s="89"/>
      <c r="AQ897" s="99"/>
      <c r="AR897" s="89"/>
      <c r="AS897" s="89"/>
      <c r="AT897" s="89"/>
      <c r="AU897" s="89"/>
      <c r="AV897" s="89"/>
      <c r="AW897" s="89"/>
      <c r="AX897" s="89"/>
    </row>
    <row r="898" spans="1:50" ht="12.75" customHeight="1">
      <c r="A898" s="89"/>
      <c r="B898" s="89"/>
      <c r="C898" s="96"/>
      <c r="D898" s="190"/>
      <c r="E898" s="110"/>
      <c r="F898" s="111"/>
      <c r="G898" s="112"/>
      <c r="H898" s="113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108"/>
      <c r="AI898" s="108"/>
      <c r="AJ898" s="89"/>
      <c r="AK898" s="89"/>
      <c r="AL898" s="99"/>
      <c r="AM898" s="99"/>
      <c r="AN898" s="89"/>
      <c r="AO898" s="89"/>
      <c r="AP898" s="89"/>
      <c r="AQ898" s="99"/>
      <c r="AR898" s="89"/>
      <c r="AS898" s="89"/>
      <c r="AT898" s="89"/>
      <c r="AU898" s="89"/>
      <c r="AV898" s="89"/>
      <c r="AW898" s="89"/>
      <c r="AX898" s="89"/>
    </row>
    <row r="899" spans="1:50" ht="12.75" customHeight="1">
      <c r="A899" s="89"/>
      <c r="B899" s="89"/>
      <c r="C899" s="96"/>
      <c r="D899" s="190"/>
      <c r="E899" s="110"/>
      <c r="F899" s="111"/>
      <c r="G899" s="112"/>
      <c r="H899" s="113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108"/>
      <c r="AI899" s="108"/>
      <c r="AJ899" s="89"/>
      <c r="AK899" s="89"/>
      <c r="AL899" s="99"/>
      <c r="AM899" s="99"/>
      <c r="AN899" s="89"/>
      <c r="AO899" s="89"/>
      <c r="AP899" s="89"/>
      <c r="AQ899" s="99"/>
      <c r="AR899" s="89"/>
      <c r="AS899" s="89"/>
      <c r="AT899" s="89"/>
      <c r="AU899" s="89"/>
      <c r="AV899" s="89"/>
      <c r="AW899" s="89"/>
      <c r="AX899" s="89"/>
    </row>
    <row r="900" spans="1:50" ht="12.75" customHeight="1">
      <c r="A900" s="89"/>
      <c r="B900" s="89"/>
      <c r="C900" s="96"/>
      <c r="D900" s="190"/>
      <c r="E900" s="110"/>
      <c r="F900" s="111"/>
      <c r="G900" s="112"/>
      <c r="H900" s="113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108"/>
      <c r="AI900" s="108"/>
      <c r="AJ900" s="89"/>
      <c r="AK900" s="89"/>
      <c r="AL900" s="99"/>
      <c r="AM900" s="99"/>
      <c r="AN900" s="89"/>
      <c r="AO900" s="89"/>
      <c r="AP900" s="89"/>
      <c r="AQ900" s="99"/>
      <c r="AR900" s="89"/>
      <c r="AS900" s="89"/>
      <c r="AT900" s="89"/>
      <c r="AU900" s="89"/>
      <c r="AV900" s="89"/>
      <c r="AW900" s="89"/>
      <c r="AX900" s="89"/>
    </row>
    <row r="901" spans="1:50" ht="12.75" customHeight="1">
      <c r="A901" s="89"/>
      <c r="B901" s="89"/>
      <c r="C901" s="96"/>
      <c r="D901" s="190"/>
      <c r="E901" s="110"/>
      <c r="F901" s="111"/>
      <c r="G901" s="112"/>
      <c r="H901" s="113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108"/>
      <c r="AI901" s="108"/>
      <c r="AJ901" s="89"/>
      <c r="AK901" s="89"/>
      <c r="AL901" s="99"/>
      <c r="AM901" s="99"/>
      <c r="AN901" s="89"/>
      <c r="AO901" s="89"/>
      <c r="AP901" s="89"/>
      <c r="AQ901" s="99"/>
      <c r="AR901" s="89"/>
      <c r="AS901" s="89"/>
      <c r="AT901" s="89"/>
      <c r="AU901" s="89"/>
      <c r="AV901" s="89"/>
      <c r="AW901" s="89"/>
      <c r="AX901" s="89"/>
    </row>
    <row r="902" spans="1:50" ht="12.75" customHeight="1">
      <c r="A902" s="89"/>
      <c r="B902" s="89"/>
      <c r="C902" s="96"/>
      <c r="D902" s="190"/>
      <c r="E902" s="110"/>
      <c r="F902" s="111"/>
      <c r="G902" s="112"/>
      <c r="H902" s="113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108"/>
      <c r="AI902" s="108"/>
      <c r="AJ902" s="89"/>
      <c r="AK902" s="89"/>
      <c r="AL902" s="99"/>
      <c r="AM902" s="99"/>
      <c r="AN902" s="89"/>
      <c r="AO902" s="89"/>
      <c r="AP902" s="89"/>
      <c r="AQ902" s="99"/>
      <c r="AR902" s="89"/>
      <c r="AS902" s="89"/>
      <c r="AT902" s="89"/>
      <c r="AU902" s="89"/>
      <c r="AV902" s="89"/>
      <c r="AW902" s="89"/>
      <c r="AX902" s="89"/>
    </row>
    <row r="903" spans="1:50" ht="12.75" customHeight="1">
      <c r="A903" s="89"/>
      <c r="B903" s="89"/>
      <c r="C903" s="96"/>
      <c r="D903" s="190"/>
      <c r="E903" s="110"/>
      <c r="F903" s="111"/>
      <c r="G903" s="112"/>
      <c r="H903" s="113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108"/>
      <c r="AI903" s="108"/>
      <c r="AJ903" s="89"/>
      <c r="AK903" s="89"/>
      <c r="AL903" s="99"/>
      <c r="AM903" s="99"/>
      <c r="AN903" s="89"/>
      <c r="AO903" s="89"/>
      <c r="AP903" s="89"/>
      <c r="AQ903" s="99"/>
      <c r="AR903" s="89"/>
      <c r="AS903" s="89"/>
      <c r="AT903" s="89"/>
      <c r="AU903" s="89"/>
      <c r="AV903" s="89"/>
      <c r="AW903" s="89"/>
      <c r="AX903" s="89"/>
    </row>
    <row r="904" spans="1:50" ht="12.75" customHeight="1">
      <c r="A904" s="89"/>
      <c r="B904" s="89"/>
      <c r="C904" s="96"/>
      <c r="D904" s="190"/>
      <c r="E904" s="110"/>
      <c r="F904" s="111"/>
      <c r="G904" s="112"/>
      <c r="H904" s="113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108"/>
      <c r="AI904" s="108"/>
      <c r="AJ904" s="89"/>
      <c r="AK904" s="89"/>
      <c r="AL904" s="99"/>
      <c r="AM904" s="99"/>
      <c r="AN904" s="89"/>
      <c r="AO904" s="89"/>
      <c r="AP904" s="89"/>
      <c r="AQ904" s="99"/>
      <c r="AR904" s="89"/>
      <c r="AS904" s="89"/>
      <c r="AT904" s="89"/>
      <c r="AU904" s="89"/>
      <c r="AV904" s="89"/>
      <c r="AW904" s="89"/>
      <c r="AX904" s="89"/>
    </row>
    <row r="905" spans="1:50" ht="12.75" customHeight="1">
      <c r="A905" s="89"/>
      <c r="B905" s="89"/>
      <c r="C905" s="96"/>
      <c r="D905" s="190"/>
      <c r="E905" s="110"/>
      <c r="F905" s="111"/>
      <c r="G905" s="112"/>
      <c r="H905" s="113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108"/>
      <c r="AI905" s="108"/>
      <c r="AJ905" s="89"/>
      <c r="AK905" s="89"/>
      <c r="AL905" s="99"/>
      <c r="AM905" s="99"/>
      <c r="AN905" s="89"/>
      <c r="AO905" s="89"/>
      <c r="AP905" s="89"/>
      <c r="AQ905" s="99"/>
      <c r="AR905" s="89"/>
      <c r="AS905" s="89"/>
      <c r="AT905" s="89"/>
      <c r="AU905" s="89"/>
      <c r="AV905" s="89"/>
      <c r="AW905" s="89"/>
      <c r="AX905" s="89"/>
    </row>
    <row r="906" spans="1:50" ht="12.75" customHeight="1">
      <c r="A906" s="89"/>
      <c r="B906" s="89"/>
      <c r="C906" s="96"/>
      <c r="D906" s="190"/>
      <c r="E906" s="110"/>
      <c r="F906" s="111"/>
      <c r="G906" s="112"/>
      <c r="H906" s="113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108"/>
      <c r="AI906" s="108"/>
      <c r="AJ906" s="89"/>
      <c r="AK906" s="89"/>
      <c r="AL906" s="99"/>
      <c r="AM906" s="99"/>
      <c r="AN906" s="89"/>
      <c r="AO906" s="89"/>
      <c r="AP906" s="89"/>
      <c r="AQ906" s="99"/>
      <c r="AR906" s="89"/>
      <c r="AS906" s="89"/>
      <c r="AT906" s="89"/>
      <c r="AU906" s="89"/>
      <c r="AV906" s="89"/>
      <c r="AW906" s="89"/>
      <c r="AX906" s="89"/>
    </row>
    <row r="907" spans="1:50" ht="12.75" customHeight="1">
      <c r="A907" s="89"/>
      <c r="B907" s="89"/>
      <c r="C907" s="96"/>
      <c r="D907" s="190"/>
      <c r="E907" s="110"/>
      <c r="F907" s="111"/>
      <c r="G907" s="112"/>
      <c r="H907" s="113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108"/>
      <c r="AI907" s="108"/>
      <c r="AJ907" s="89"/>
      <c r="AK907" s="89"/>
      <c r="AL907" s="99"/>
      <c r="AM907" s="99"/>
      <c r="AN907" s="89"/>
      <c r="AO907" s="89"/>
      <c r="AP907" s="89"/>
      <c r="AQ907" s="99"/>
      <c r="AR907" s="89"/>
      <c r="AS907" s="89"/>
      <c r="AT907" s="89"/>
      <c r="AU907" s="89"/>
      <c r="AV907" s="89"/>
      <c r="AW907" s="89"/>
      <c r="AX907" s="89"/>
    </row>
    <row r="908" spans="1:50" ht="12.75" customHeight="1">
      <c r="A908" s="89"/>
      <c r="B908" s="89"/>
      <c r="C908" s="96"/>
      <c r="D908" s="190"/>
      <c r="E908" s="110"/>
      <c r="F908" s="111"/>
      <c r="G908" s="112"/>
      <c r="H908" s="113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108"/>
      <c r="AI908" s="108"/>
      <c r="AJ908" s="89"/>
      <c r="AK908" s="89"/>
      <c r="AL908" s="99"/>
      <c r="AM908" s="99"/>
      <c r="AN908" s="89"/>
      <c r="AO908" s="89"/>
      <c r="AP908" s="89"/>
      <c r="AQ908" s="99"/>
      <c r="AR908" s="89"/>
      <c r="AS908" s="89"/>
      <c r="AT908" s="89"/>
      <c r="AU908" s="89"/>
      <c r="AV908" s="89"/>
      <c r="AW908" s="89"/>
      <c r="AX908" s="89"/>
    </row>
    <row r="909" spans="1:50" ht="12.75" customHeight="1">
      <c r="A909" s="89"/>
      <c r="B909" s="89"/>
      <c r="C909" s="96"/>
      <c r="D909" s="190"/>
      <c r="E909" s="110"/>
      <c r="F909" s="111"/>
      <c r="G909" s="112"/>
      <c r="H909" s="113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108"/>
      <c r="AI909" s="108"/>
      <c r="AJ909" s="89"/>
      <c r="AK909" s="89"/>
      <c r="AL909" s="99"/>
      <c r="AM909" s="99"/>
      <c r="AN909" s="89"/>
      <c r="AO909" s="89"/>
      <c r="AP909" s="89"/>
      <c r="AQ909" s="99"/>
      <c r="AR909" s="89"/>
      <c r="AS909" s="89"/>
      <c r="AT909" s="89"/>
      <c r="AU909" s="89"/>
      <c r="AV909" s="89"/>
      <c r="AW909" s="89"/>
      <c r="AX909" s="89"/>
    </row>
    <row r="910" spans="1:50" ht="12.75" customHeight="1">
      <c r="A910" s="89"/>
      <c r="B910" s="89"/>
      <c r="C910" s="96"/>
      <c r="D910" s="190"/>
      <c r="E910" s="110"/>
      <c r="F910" s="111"/>
      <c r="G910" s="112"/>
      <c r="H910" s="113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108"/>
      <c r="AI910" s="108"/>
      <c r="AJ910" s="89"/>
      <c r="AK910" s="89"/>
      <c r="AL910" s="99"/>
      <c r="AM910" s="99"/>
      <c r="AN910" s="89"/>
      <c r="AO910" s="89"/>
      <c r="AP910" s="89"/>
      <c r="AQ910" s="99"/>
      <c r="AR910" s="89"/>
      <c r="AS910" s="89"/>
      <c r="AT910" s="89"/>
      <c r="AU910" s="89"/>
      <c r="AV910" s="89"/>
      <c r="AW910" s="89"/>
      <c r="AX910" s="89"/>
    </row>
    <row r="911" spans="1:50" ht="12.75" customHeight="1">
      <c r="A911" s="89"/>
      <c r="B911" s="89"/>
      <c r="C911" s="96"/>
      <c r="D911" s="190"/>
      <c r="E911" s="110"/>
      <c r="F911" s="111"/>
      <c r="G911" s="112"/>
      <c r="H911" s="113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108"/>
      <c r="AI911" s="108"/>
      <c r="AJ911" s="89"/>
      <c r="AK911" s="89"/>
      <c r="AL911" s="99"/>
      <c r="AM911" s="99"/>
      <c r="AN911" s="89"/>
      <c r="AO911" s="89"/>
      <c r="AP911" s="89"/>
      <c r="AQ911" s="99"/>
      <c r="AR911" s="89"/>
      <c r="AS911" s="89"/>
      <c r="AT911" s="89"/>
      <c r="AU911" s="89"/>
      <c r="AV911" s="89"/>
      <c r="AW911" s="89"/>
      <c r="AX911" s="89"/>
    </row>
    <row r="912" spans="1:50" ht="12.75" customHeight="1">
      <c r="A912" s="89"/>
      <c r="B912" s="89"/>
      <c r="C912" s="96"/>
      <c r="D912" s="190"/>
      <c r="E912" s="110"/>
      <c r="F912" s="111"/>
      <c r="G912" s="112"/>
      <c r="H912" s="113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108"/>
      <c r="AI912" s="108"/>
      <c r="AJ912" s="89"/>
      <c r="AK912" s="89"/>
      <c r="AL912" s="99"/>
      <c r="AM912" s="99"/>
      <c r="AN912" s="89"/>
      <c r="AO912" s="89"/>
      <c r="AP912" s="89"/>
      <c r="AQ912" s="99"/>
      <c r="AR912" s="89"/>
      <c r="AS912" s="89"/>
      <c r="AT912" s="89"/>
      <c r="AU912" s="89"/>
      <c r="AV912" s="89"/>
      <c r="AW912" s="89"/>
      <c r="AX912" s="89"/>
    </row>
    <row r="913" spans="1:50" ht="12.75" customHeight="1">
      <c r="A913" s="89"/>
      <c r="B913" s="89"/>
      <c r="C913" s="96"/>
      <c r="D913" s="190"/>
      <c r="E913" s="110"/>
      <c r="F913" s="111"/>
      <c r="G913" s="112"/>
      <c r="H913" s="113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108"/>
      <c r="AI913" s="108"/>
      <c r="AJ913" s="89"/>
      <c r="AK913" s="89"/>
      <c r="AL913" s="99"/>
      <c r="AM913" s="99"/>
      <c r="AN913" s="89"/>
      <c r="AO913" s="89"/>
      <c r="AP913" s="89"/>
      <c r="AQ913" s="99"/>
      <c r="AR913" s="89"/>
      <c r="AS913" s="89"/>
      <c r="AT913" s="89"/>
      <c r="AU913" s="89"/>
      <c r="AV913" s="89"/>
      <c r="AW913" s="89"/>
      <c r="AX913" s="89"/>
    </row>
    <row r="914" spans="1:50" ht="12.75" customHeight="1">
      <c r="A914" s="89"/>
      <c r="B914" s="89"/>
      <c r="C914" s="96"/>
      <c r="D914" s="190"/>
      <c r="E914" s="110"/>
      <c r="F914" s="111"/>
      <c r="G914" s="112"/>
      <c r="H914" s="113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108"/>
      <c r="AI914" s="108"/>
      <c r="AJ914" s="89"/>
      <c r="AK914" s="89"/>
      <c r="AL914" s="99"/>
      <c r="AM914" s="99"/>
      <c r="AN914" s="89"/>
      <c r="AO914" s="89"/>
      <c r="AP914" s="89"/>
      <c r="AQ914" s="99"/>
      <c r="AR914" s="89"/>
      <c r="AS914" s="89"/>
      <c r="AT914" s="89"/>
      <c r="AU914" s="89"/>
      <c r="AV914" s="89"/>
      <c r="AW914" s="89"/>
      <c r="AX914" s="89"/>
    </row>
    <row r="915" spans="1:50" ht="12.75" customHeight="1">
      <c r="A915" s="89"/>
      <c r="B915" s="89"/>
      <c r="C915" s="96"/>
      <c r="D915" s="190"/>
      <c r="E915" s="110"/>
      <c r="F915" s="111"/>
      <c r="G915" s="112"/>
      <c r="H915" s="113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108"/>
      <c r="AI915" s="108"/>
      <c r="AJ915" s="89"/>
      <c r="AK915" s="89"/>
      <c r="AL915" s="99"/>
      <c r="AM915" s="99"/>
      <c r="AN915" s="89"/>
      <c r="AO915" s="89"/>
      <c r="AP915" s="89"/>
      <c r="AQ915" s="99"/>
      <c r="AR915" s="89"/>
      <c r="AS915" s="89"/>
      <c r="AT915" s="89"/>
      <c r="AU915" s="89"/>
      <c r="AV915" s="89"/>
      <c r="AW915" s="89"/>
      <c r="AX915" s="89"/>
    </row>
    <row r="916" spans="1:50" ht="12.75" customHeight="1">
      <c r="A916" s="89"/>
      <c r="B916" s="89"/>
      <c r="C916" s="96"/>
      <c r="D916" s="190"/>
      <c r="E916" s="110"/>
      <c r="F916" s="111"/>
      <c r="G916" s="112"/>
      <c r="H916" s="113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108"/>
      <c r="AI916" s="108"/>
      <c r="AJ916" s="89"/>
      <c r="AK916" s="89"/>
      <c r="AL916" s="99"/>
      <c r="AM916" s="99"/>
      <c r="AN916" s="89"/>
      <c r="AO916" s="89"/>
      <c r="AP916" s="89"/>
      <c r="AQ916" s="99"/>
      <c r="AR916" s="89"/>
      <c r="AS916" s="89"/>
      <c r="AT916" s="89"/>
      <c r="AU916" s="89"/>
      <c r="AV916" s="89"/>
      <c r="AW916" s="89"/>
      <c r="AX916" s="89"/>
    </row>
    <row r="917" spans="1:50" ht="12.75" customHeight="1">
      <c r="A917" s="89"/>
      <c r="B917" s="89"/>
      <c r="C917" s="96"/>
      <c r="D917" s="190"/>
      <c r="E917" s="110"/>
      <c r="F917" s="111"/>
      <c r="G917" s="112"/>
      <c r="H917" s="113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108"/>
      <c r="AI917" s="108"/>
      <c r="AJ917" s="89"/>
      <c r="AK917" s="89"/>
      <c r="AL917" s="99"/>
      <c r="AM917" s="99"/>
      <c r="AN917" s="89"/>
      <c r="AO917" s="89"/>
      <c r="AP917" s="89"/>
      <c r="AQ917" s="99"/>
      <c r="AR917" s="89"/>
      <c r="AS917" s="89"/>
      <c r="AT917" s="89"/>
      <c r="AU917" s="89"/>
      <c r="AV917" s="89"/>
      <c r="AW917" s="89"/>
      <c r="AX917" s="89"/>
    </row>
    <row r="918" spans="1:50" ht="12.75" customHeight="1">
      <c r="A918" s="89"/>
      <c r="B918" s="89"/>
      <c r="C918" s="96"/>
      <c r="D918" s="190"/>
      <c r="E918" s="110"/>
      <c r="F918" s="111"/>
      <c r="G918" s="112"/>
      <c r="H918" s="113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108"/>
      <c r="AI918" s="108"/>
      <c r="AJ918" s="89"/>
      <c r="AK918" s="89"/>
      <c r="AL918" s="99"/>
      <c r="AM918" s="99"/>
      <c r="AN918" s="89"/>
      <c r="AO918" s="89"/>
      <c r="AP918" s="89"/>
      <c r="AQ918" s="99"/>
      <c r="AR918" s="89"/>
      <c r="AS918" s="89"/>
      <c r="AT918" s="89"/>
      <c r="AU918" s="89"/>
      <c r="AV918" s="89"/>
      <c r="AW918" s="89"/>
      <c r="AX918" s="89"/>
    </row>
    <row r="919" spans="1:50" ht="12.75" customHeight="1">
      <c r="A919" s="89"/>
      <c r="B919" s="89"/>
      <c r="C919" s="96"/>
      <c r="D919" s="190"/>
      <c r="E919" s="110"/>
      <c r="F919" s="111"/>
      <c r="G919" s="112"/>
      <c r="H919" s="113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108"/>
      <c r="AI919" s="108"/>
      <c r="AJ919" s="89"/>
      <c r="AK919" s="89"/>
      <c r="AL919" s="99"/>
      <c r="AM919" s="99"/>
      <c r="AN919" s="89"/>
      <c r="AO919" s="89"/>
      <c r="AP919" s="89"/>
      <c r="AQ919" s="99"/>
      <c r="AR919" s="89"/>
      <c r="AS919" s="89"/>
      <c r="AT919" s="89"/>
      <c r="AU919" s="89"/>
      <c r="AV919" s="89"/>
      <c r="AW919" s="89"/>
      <c r="AX919" s="89"/>
    </row>
    <row r="920" spans="1:50" ht="12.75" customHeight="1">
      <c r="A920" s="89"/>
      <c r="B920" s="89"/>
      <c r="C920" s="96"/>
      <c r="D920" s="190"/>
      <c r="E920" s="110"/>
      <c r="F920" s="111"/>
      <c r="G920" s="112"/>
      <c r="H920" s="113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108"/>
      <c r="AI920" s="108"/>
      <c r="AJ920" s="89"/>
      <c r="AK920" s="89"/>
      <c r="AL920" s="99"/>
      <c r="AM920" s="99"/>
      <c r="AN920" s="89"/>
      <c r="AO920" s="89"/>
      <c r="AP920" s="89"/>
      <c r="AQ920" s="99"/>
      <c r="AR920" s="89"/>
      <c r="AS920" s="89"/>
      <c r="AT920" s="89"/>
      <c r="AU920" s="89"/>
      <c r="AV920" s="89"/>
      <c r="AW920" s="89"/>
      <c r="AX920" s="89"/>
    </row>
    <row r="921" spans="1:50" ht="12.75" customHeight="1">
      <c r="A921" s="89"/>
      <c r="B921" s="89"/>
      <c r="C921" s="96"/>
      <c r="D921" s="190"/>
      <c r="E921" s="110"/>
      <c r="F921" s="111"/>
      <c r="G921" s="112"/>
      <c r="H921" s="113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108"/>
      <c r="AI921" s="108"/>
      <c r="AJ921" s="89"/>
      <c r="AK921" s="89"/>
      <c r="AL921" s="99"/>
      <c r="AM921" s="99"/>
      <c r="AN921" s="89"/>
      <c r="AO921" s="89"/>
      <c r="AP921" s="89"/>
      <c r="AQ921" s="99"/>
      <c r="AR921" s="89"/>
      <c r="AS921" s="89"/>
      <c r="AT921" s="89"/>
      <c r="AU921" s="89"/>
      <c r="AV921" s="89"/>
      <c r="AW921" s="89"/>
      <c r="AX921" s="89"/>
    </row>
    <row r="922" spans="1:50" ht="12.75" customHeight="1">
      <c r="A922" s="89"/>
      <c r="B922" s="89"/>
      <c r="C922" s="96"/>
      <c r="D922" s="190"/>
      <c r="E922" s="110"/>
      <c r="F922" s="111"/>
      <c r="G922" s="112"/>
      <c r="H922" s="113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108"/>
      <c r="AI922" s="108"/>
      <c r="AJ922" s="89"/>
      <c r="AK922" s="89"/>
      <c r="AL922" s="99"/>
      <c r="AM922" s="99"/>
      <c r="AN922" s="89"/>
      <c r="AO922" s="89"/>
      <c r="AP922" s="89"/>
      <c r="AQ922" s="99"/>
      <c r="AR922" s="89"/>
      <c r="AS922" s="89"/>
      <c r="AT922" s="89"/>
      <c r="AU922" s="89"/>
      <c r="AV922" s="89"/>
      <c r="AW922" s="89"/>
      <c r="AX922" s="89"/>
    </row>
    <row r="923" spans="1:50" ht="12.75" customHeight="1">
      <c r="A923" s="89"/>
      <c r="B923" s="89"/>
      <c r="C923" s="96"/>
      <c r="D923" s="190"/>
      <c r="E923" s="110"/>
      <c r="F923" s="111"/>
      <c r="G923" s="112"/>
      <c r="H923" s="113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108"/>
      <c r="AI923" s="108"/>
      <c r="AJ923" s="89"/>
      <c r="AK923" s="89"/>
      <c r="AL923" s="99"/>
      <c r="AM923" s="99"/>
      <c r="AN923" s="89"/>
      <c r="AO923" s="89"/>
      <c r="AP923" s="89"/>
      <c r="AQ923" s="99"/>
      <c r="AR923" s="89"/>
      <c r="AS923" s="89"/>
      <c r="AT923" s="89"/>
      <c r="AU923" s="89"/>
      <c r="AV923" s="89"/>
      <c r="AW923" s="89"/>
      <c r="AX923" s="89"/>
    </row>
    <row r="924" spans="1:50" ht="12.75" customHeight="1">
      <c r="A924" s="89"/>
      <c r="B924" s="89"/>
      <c r="C924" s="96"/>
      <c r="D924" s="190"/>
      <c r="E924" s="110"/>
      <c r="F924" s="111"/>
      <c r="G924" s="112"/>
      <c r="H924" s="113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108"/>
      <c r="AI924" s="108"/>
      <c r="AJ924" s="89"/>
      <c r="AK924" s="89"/>
      <c r="AL924" s="99"/>
      <c r="AM924" s="99"/>
      <c r="AN924" s="89"/>
      <c r="AO924" s="89"/>
      <c r="AP924" s="89"/>
      <c r="AQ924" s="99"/>
      <c r="AR924" s="89"/>
      <c r="AS924" s="89"/>
      <c r="AT924" s="89"/>
      <c r="AU924" s="89"/>
      <c r="AV924" s="89"/>
      <c r="AW924" s="89"/>
      <c r="AX924" s="89"/>
    </row>
    <row r="925" spans="1:50" ht="12.75" customHeight="1">
      <c r="A925" s="89"/>
      <c r="B925" s="89"/>
      <c r="C925" s="96"/>
      <c r="D925" s="190"/>
      <c r="E925" s="110"/>
      <c r="F925" s="111"/>
      <c r="G925" s="112"/>
      <c r="H925" s="113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108"/>
      <c r="AI925" s="108"/>
      <c r="AJ925" s="89"/>
      <c r="AK925" s="89"/>
      <c r="AL925" s="99"/>
      <c r="AM925" s="99"/>
      <c r="AN925" s="89"/>
      <c r="AO925" s="89"/>
      <c r="AP925" s="89"/>
      <c r="AQ925" s="99"/>
      <c r="AR925" s="89"/>
      <c r="AS925" s="89"/>
      <c r="AT925" s="89"/>
      <c r="AU925" s="89"/>
      <c r="AV925" s="89"/>
      <c r="AW925" s="89"/>
      <c r="AX925" s="89"/>
    </row>
    <row r="926" spans="1:50" ht="12.75" customHeight="1">
      <c r="A926" s="89"/>
      <c r="B926" s="89"/>
      <c r="C926" s="96"/>
      <c r="D926" s="190"/>
      <c r="E926" s="110"/>
      <c r="F926" s="111"/>
      <c r="G926" s="112"/>
      <c r="H926" s="113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108"/>
      <c r="AI926" s="108"/>
      <c r="AJ926" s="89"/>
      <c r="AK926" s="89"/>
      <c r="AL926" s="99"/>
      <c r="AM926" s="99"/>
      <c r="AN926" s="89"/>
      <c r="AO926" s="89"/>
      <c r="AP926" s="89"/>
      <c r="AQ926" s="99"/>
      <c r="AR926" s="89"/>
      <c r="AS926" s="89"/>
      <c r="AT926" s="89"/>
      <c r="AU926" s="89"/>
      <c r="AV926" s="89"/>
      <c r="AW926" s="89"/>
      <c r="AX926" s="89"/>
    </row>
    <row r="927" spans="1:50" ht="12.75" customHeight="1">
      <c r="A927" s="89"/>
      <c r="B927" s="89"/>
      <c r="C927" s="96"/>
      <c r="D927" s="190"/>
      <c r="E927" s="110"/>
      <c r="F927" s="111"/>
      <c r="G927" s="112"/>
      <c r="H927" s="113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108"/>
      <c r="AI927" s="108"/>
      <c r="AJ927" s="89"/>
      <c r="AK927" s="89"/>
      <c r="AL927" s="99"/>
      <c r="AM927" s="99"/>
      <c r="AN927" s="89"/>
      <c r="AO927" s="89"/>
      <c r="AP927" s="89"/>
      <c r="AQ927" s="99"/>
      <c r="AR927" s="89"/>
      <c r="AS927" s="89"/>
      <c r="AT927" s="89"/>
      <c r="AU927" s="89"/>
      <c r="AV927" s="89"/>
      <c r="AW927" s="89"/>
      <c r="AX927" s="89"/>
    </row>
    <row r="928" spans="1:50" ht="12.75" customHeight="1">
      <c r="A928" s="89"/>
      <c r="B928" s="89"/>
      <c r="C928" s="96"/>
      <c r="D928" s="190"/>
      <c r="E928" s="110"/>
      <c r="F928" s="111"/>
      <c r="G928" s="112"/>
      <c r="H928" s="113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108"/>
      <c r="AI928" s="108"/>
      <c r="AJ928" s="89"/>
      <c r="AK928" s="89"/>
      <c r="AL928" s="99"/>
      <c r="AM928" s="99"/>
      <c r="AN928" s="89"/>
      <c r="AO928" s="89"/>
      <c r="AP928" s="89"/>
      <c r="AQ928" s="99"/>
      <c r="AR928" s="89"/>
      <c r="AS928" s="89"/>
      <c r="AT928" s="89"/>
      <c r="AU928" s="89"/>
      <c r="AV928" s="89"/>
      <c r="AW928" s="89"/>
      <c r="AX928" s="89"/>
    </row>
    <row r="929" spans="1:50" ht="12.75" customHeight="1">
      <c r="A929" s="89"/>
      <c r="B929" s="89"/>
      <c r="C929" s="96"/>
      <c r="D929" s="190"/>
      <c r="E929" s="110"/>
      <c r="F929" s="111"/>
      <c r="G929" s="112"/>
      <c r="H929" s="113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108"/>
      <c r="AI929" s="108"/>
      <c r="AJ929" s="89"/>
      <c r="AK929" s="89"/>
      <c r="AL929" s="99"/>
      <c r="AM929" s="99"/>
      <c r="AN929" s="89"/>
      <c r="AO929" s="89"/>
      <c r="AP929" s="89"/>
      <c r="AQ929" s="99"/>
      <c r="AR929" s="89"/>
      <c r="AS929" s="89"/>
      <c r="AT929" s="89"/>
      <c r="AU929" s="89"/>
      <c r="AV929" s="89"/>
      <c r="AW929" s="89"/>
      <c r="AX929" s="89"/>
    </row>
    <row r="930" spans="1:50" ht="12.75" customHeight="1">
      <c r="A930" s="89"/>
      <c r="B930" s="89"/>
      <c r="C930" s="96"/>
      <c r="D930" s="190"/>
      <c r="E930" s="110"/>
      <c r="F930" s="111"/>
      <c r="G930" s="112"/>
      <c r="H930" s="113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108"/>
      <c r="AI930" s="108"/>
      <c r="AJ930" s="89"/>
      <c r="AK930" s="89"/>
      <c r="AL930" s="99"/>
      <c r="AM930" s="99"/>
      <c r="AN930" s="89"/>
      <c r="AO930" s="89"/>
      <c r="AP930" s="89"/>
      <c r="AQ930" s="99"/>
      <c r="AR930" s="89"/>
      <c r="AS930" s="89"/>
      <c r="AT930" s="89"/>
      <c r="AU930" s="89"/>
      <c r="AV930" s="89"/>
      <c r="AW930" s="89"/>
      <c r="AX930" s="89"/>
    </row>
    <row r="931" spans="1:50" ht="12.75" customHeight="1">
      <c r="A931" s="89"/>
      <c r="B931" s="89"/>
      <c r="C931" s="96"/>
      <c r="D931" s="190"/>
      <c r="E931" s="110"/>
      <c r="F931" s="111"/>
      <c r="G931" s="112"/>
      <c r="H931" s="113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108"/>
      <c r="AI931" s="108"/>
      <c r="AJ931" s="89"/>
      <c r="AK931" s="89"/>
      <c r="AL931" s="99"/>
      <c r="AM931" s="99"/>
      <c r="AN931" s="89"/>
      <c r="AO931" s="89"/>
      <c r="AP931" s="89"/>
      <c r="AQ931" s="99"/>
      <c r="AR931" s="89"/>
      <c r="AS931" s="89"/>
      <c r="AT931" s="89"/>
      <c r="AU931" s="89"/>
      <c r="AV931" s="89"/>
      <c r="AW931" s="89"/>
      <c r="AX931" s="89"/>
    </row>
    <row r="932" spans="1:50" ht="12.75" customHeight="1">
      <c r="A932" s="89"/>
      <c r="B932" s="89"/>
      <c r="C932" s="96"/>
      <c r="D932" s="190"/>
      <c r="E932" s="110"/>
      <c r="F932" s="111"/>
      <c r="G932" s="112"/>
      <c r="H932" s="113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108"/>
      <c r="AI932" s="108"/>
      <c r="AJ932" s="89"/>
      <c r="AK932" s="89"/>
      <c r="AL932" s="99"/>
      <c r="AM932" s="99"/>
      <c r="AN932" s="89"/>
      <c r="AO932" s="89"/>
      <c r="AP932" s="89"/>
      <c r="AQ932" s="99"/>
      <c r="AR932" s="89"/>
      <c r="AS932" s="89"/>
      <c r="AT932" s="89"/>
      <c r="AU932" s="89"/>
      <c r="AV932" s="89"/>
      <c r="AW932" s="89"/>
      <c r="AX932" s="89"/>
    </row>
    <row r="933" spans="1:50" ht="12.75" customHeight="1">
      <c r="A933" s="89"/>
      <c r="B933" s="89"/>
      <c r="C933" s="96"/>
      <c r="D933" s="190"/>
      <c r="E933" s="110"/>
      <c r="F933" s="111"/>
      <c r="G933" s="112"/>
      <c r="H933" s="113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108"/>
      <c r="AI933" s="108"/>
      <c r="AJ933" s="89"/>
      <c r="AK933" s="89"/>
      <c r="AL933" s="99"/>
      <c r="AM933" s="99"/>
      <c r="AN933" s="89"/>
      <c r="AO933" s="89"/>
      <c r="AP933" s="89"/>
      <c r="AQ933" s="99"/>
      <c r="AR933" s="89"/>
      <c r="AS933" s="89"/>
      <c r="AT933" s="89"/>
      <c r="AU933" s="89"/>
      <c r="AV933" s="89"/>
      <c r="AW933" s="89"/>
      <c r="AX933" s="89"/>
    </row>
    <row r="934" spans="1:50" ht="12.75" customHeight="1">
      <c r="A934" s="89"/>
      <c r="B934" s="89"/>
      <c r="C934" s="96"/>
      <c r="D934" s="190"/>
      <c r="E934" s="110"/>
      <c r="F934" s="111"/>
      <c r="G934" s="112"/>
      <c r="H934" s="113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108"/>
      <c r="AI934" s="108"/>
      <c r="AJ934" s="89"/>
      <c r="AK934" s="89"/>
      <c r="AL934" s="99"/>
      <c r="AM934" s="99"/>
      <c r="AN934" s="89"/>
      <c r="AO934" s="89"/>
      <c r="AP934" s="89"/>
      <c r="AQ934" s="99"/>
      <c r="AR934" s="89"/>
      <c r="AS934" s="89"/>
      <c r="AT934" s="89"/>
      <c r="AU934" s="89"/>
      <c r="AV934" s="89"/>
      <c r="AW934" s="89"/>
      <c r="AX934" s="89"/>
    </row>
    <row r="935" spans="1:50" ht="12.75" customHeight="1">
      <c r="A935" s="89"/>
      <c r="B935" s="89"/>
      <c r="C935" s="96"/>
      <c r="D935" s="190"/>
      <c r="E935" s="110"/>
      <c r="F935" s="111"/>
      <c r="G935" s="112"/>
      <c r="H935" s="113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108"/>
      <c r="AI935" s="108"/>
      <c r="AJ935" s="89"/>
      <c r="AK935" s="89"/>
      <c r="AL935" s="99"/>
      <c r="AM935" s="99"/>
      <c r="AN935" s="89"/>
      <c r="AO935" s="89"/>
      <c r="AP935" s="89"/>
      <c r="AQ935" s="99"/>
      <c r="AR935" s="89"/>
      <c r="AS935" s="89"/>
      <c r="AT935" s="89"/>
      <c r="AU935" s="89"/>
      <c r="AV935" s="89"/>
      <c r="AW935" s="89"/>
      <c r="AX935" s="89"/>
    </row>
    <row r="936" spans="1:50" ht="12.75" customHeight="1">
      <c r="A936" s="89"/>
      <c r="B936" s="89"/>
      <c r="C936" s="96"/>
      <c r="D936" s="190"/>
      <c r="E936" s="110"/>
      <c r="F936" s="111"/>
      <c r="G936" s="112"/>
      <c r="H936" s="113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108"/>
      <c r="AI936" s="108"/>
      <c r="AJ936" s="89"/>
      <c r="AK936" s="89"/>
      <c r="AL936" s="99"/>
      <c r="AM936" s="99"/>
      <c r="AN936" s="89"/>
      <c r="AO936" s="89"/>
      <c r="AP936" s="89"/>
      <c r="AQ936" s="99"/>
      <c r="AR936" s="89"/>
      <c r="AS936" s="89"/>
      <c r="AT936" s="89"/>
      <c r="AU936" s="89"/>
      <c r="AV936" s="89"/>
      <c r="AW936" s="89"/>
      <c r="AX936" s="89"/>
    </row>
    <row r="937" spans="1:50" ht="12.75" customHeight="1">
      <c r="A937" s="89"/>
      <c r="B937" s="89"/>
      <c r="C937" s="96"/>
      <c r="D937" s="190"/>
      <c r="E937" s="110"/>
      <c r="F937" s="111"/>
      <c r="G937" s="112"/>
      <c r="H937" s="113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108"/>
      <c r="AI937" s="108"/>
      <c r="AJ937" s="89"/>
      <c r="AK937" s="89"/>
      <c r="AL937" s="99"/>
      <c r="AM937" s="99"/>
      <c r="AN937" s="89"/>
      <c r="AO937" s="89"/>
      <c r="AP937" s="89"/>
      <c r="AQ937" s="99"/>
      <c r="AR937" s="89"/>
      <c r="AS937" s="89"/>
      <c r="AT937" s="89"/>
      <c r="AU937" s="89"/>
      <c r="AV937" s="89"/>
      <c r="AW937" s="89"/>
      <c r="AX937" s="89"/>
    </row>
    <row r="938" spans="1:50" ht="12.75" customHeight="1">
      <c r="A938" s="89"/>
      <c r="B938" s="89"/>
      <c r="C938" s="96"/>
      <c r="D938" s="190"/>
      <c r="E938" s="110"/>
      <c r="F938" s="111"/>
      <c r="G938" s="112"/>
      <c r="H938" s="113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108"/>
      <c r="AI938" s="108"/>
      <c r="AJ938" s="89"/>
      <c r="AK938" s="89"/>
      <c r="AL938" s="99"/>
      <c r="AM938" s="99"/>
      <c r="AN938" s="89"/>
      <c r="AO938" s="89"/>
      <c r="AP938" s="89"/>
      <c r="AQ938" s="99"/>
      <c r="AR938" s="89"/>
      <c r="AS938" s="89"/>
      <c r="AT938" s="89"/>
      <c r="AU938" s="89"/>
      <c r="AV938" s="89"/>
      <c r="AW938" s="89"/>
      <c r="AX938" s="89"/>
    </row>
    <row r="939" spans="1:50" ht="12.75" customHeight="1">
      <c r="A939" s="89"/>
      <c r="B939" s="89"/>
      <c r="C939" s="96"/>
      <c r="D939" s="190"/>
      <c r="E939" s="110"/>
      <c r="F939" s="111"/>
      <c r="G939" s="112"/>
      <c r="H939" s="113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108"/>
      <c r="AI939" s="108"/>
      <c r="AJ939" s="89"/>
      <c r="AK939" s="89"/>
      <c r="AL939" s="99"/>
      <c r="AM939" s="99"/>
      <c r="AN939" s="89"/>
      <c r="AO939" s="89"/>
      <c r="AP939" s="89"/>
      <c r="AQ939" s="99"/>
      <c r="AR939" s="89"/>
      <c r="AS939" s="89"/>
      <c r="AT939" s="89"/>
      <c r="AU939" s="89"/>
      <c r="AV939" s="89"/>
      <c r="AW939" s="89"/>
      <c r="AX939" s="89"/>
    </row>
    <row r="940" spans="1:50" ht="12.75" customHeight="1">
      <c r="A940" s="89"/>
      <c r="B940" s="89"/>
      <c r="C940" s="96"/>
      <c r="D940" s="190"/>
      <c r="E940" s="110"/>
      <c r="F940" s="111"/>
      <c r="G940" s="112"/>
      <c r="H940" s="113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108"/>
      <c r="AI940" s="108"/>
      <c r="AJ940" s="89"/>
      <c r="AK940" s="89"/>
      <c r="AL940" s="99"/>
      <c r="AM940" s="99"/>
      <c r="AN940" s="89"/>
      <c r="AO940" s="89"/>
      <c r="AP940" s="89"/>
      <c r="AQ940" s="99"/>
      <c r="AR940" s="89"/>
      <c r="AS940" s="89"/>
      <c r="AT940" s="89"/>
      <c r="AU940" s="89"/>
      <c r="AV940" s="89"/>
      <c r="AW940" s="89"/>
      <c r="AX940" s="89"/>
    </row>
    <row r="941" spans="1:50" ht="12.75" customHeight="1">
      <c r="A941" s="89"/>
      <c r="B941" s="89"/>
      <c r="C941" s="96"/>
      <c r="D941" s="190"/>
      <c r="E941" s="110"/>
      <c r="F941" s="111"/>
      <c r="G941" s="112"/>
      <c r="H941" s="113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108"/>
      <c r="AI941" s="108"/>
      <c r="AJ941" s="89"/>
      <c r="AK941" s="89"/>
      <c r="AL941" s="99"/>
      <c r="AM941" s="99"/>
      <c r="AN941" s="89"/>
      <c r="AO941" s="89"/>
      <c r="AP941" s="89"/>
      <c r="AQ941" s="99"/>
      <c r="AR941" s="89"/>
      <c r="AS941" s="89"/>
      <c r="AT941" s="89"/>
      <c r="AU941" s="89"/>
      <c r="AV941" s="89"/>
      <c r="AW941" s="89"/>
      <c r="AX941" s="89"/>
    </row>
    <row r="942" spans="1:50" ht="12.75" customHeight="1">
      <c r="A942" s="89"/>
      <c r="B942" s="89"/>
      <c r="C942" s="96"/>
      <c r="D942" s="190"/>
      <c r="E942" s="110"/>
      <c r="F942" s="111"/>
      <c r="G942" s="112"/>
      <c r="H942" s="113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108"/>
      <c r="AI942" s="108"/>
      <c r="AJ942" s="89"/>
      <c r="AK942" s="89"/>
      <c r="AL942" s="99"/>
      <c r="AM942" s="99"/>
      <c r="AN942" s="89"/>
      <c r="AO942" s="89"/>
      <c r="AP942" s="89"/>
      <c r="AQ942" s="99"/>
      <c r="AR942" s="89"/>
      <c r="AS942" s="89"/>
      <c r="AT942" s="89"/>
      <c r="AU942" s="89"/>
      <c r="AV942" s="89"/>
      <c r="AW942" s="89"/>
      <c r="AX942" s="89"/>
    </row>
    <row r="943" spans="1:50" ht="12.75" customHeight="1">
      <c r="A943" s="89"/>
      <c r="B943" s="89"/>
      <c r="C943" s="96"/>
      <c r="D943" s="190"/>
      <c r="E943" s="110"/>
      <c r="F943" s="111"/>
      <c r="G943" s="112"/>
      <c r="H943" s="113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108"/>
      <c r="AI943" s="108"/>
      <c r="AJ943" s="89"/>
      <c r="AK943" s="89"/>
      <c r="AL943" s="99"/>
      <c r="AM943" s="99"/>
      <c r="AN943" s="89"/>
      <c r="AO943" s="89"/>
      <c r="AP943" s="89"/>
      <c r="AQ943" s="99"/>
      <c r="AR943" s="89"/>
      <c r="AS943" s="89"/>
      <c r="AT943" s="89"/>
      <c r="AU943" s="89"/>
      <c r="AV943" s="89"/>
      <c r="AW943" s="89"/>
      <c r="AX943" s="89"/>
    </row>
    <row r="944" spans="1:50" ht="12.75" customHeight="1">
      <c r="A944" s="89"/>
      <c r="B944" s="89"/>
      <c r="C944" s="96"/>
      <c r="D944" s="190"/>
      <c r="E944" s="110"/>
      <c r="F944" s="111"/>
      <c r="G944" s="112"/>
      <c r="H944" s="113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108"/>
      <c r="AI944" s="108"/>
      <c r="AJ944" s="89"/>
      <c r="AK944" s="89"/>
      <c r="AL944" s="99"/>
      <c r="AM944" s="99"/>
      <c r="AN944" s="89"/>
      <c r="AO944" s="89"/>
      <c r="AP944" s="89"/>
      <c r="AQ944" s="99"/>
      <c r="AR944" s="89"/>
      <c r="AS944" s="89"/>
      <c r="AT944" s="89"/>
      <c r="AU944" s="89"/>
      <c r="AV944" s="89"/>
      <c r="AW944" s="89"/>
      <c r="AX944" s="89"/>
    </row>
    <row r="945" spans="1:50" ht="12.75" customHeight="1">
      <c r="A945" s="89"/>
      <c r="B945" s="89"/>
      <c r="C945" s="96"/>
      <c r="D945" s="190"/>
      <c r="E945" s="110"/>
      <c r="F945" s="111"/>
      <c r="G945" s="112"/>
      <c r="H945" s="113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108"/>
      <c r="AI945" s="108"/>
      <c r="AJ945" s="89"/>
      <c r="AK945" s="89"/>
      <c r="AL945" s="99"/>
      <c r="AM945" s="99"/>
      <c r="AN945" s="89"/>
      <c r="AO945" s="89"/>
      <c r="AP945" s="89"/>
      <c r="AQ945" s="99"/>
      <c r="AR945" s="89"/>
      <c r="AS945" s="89"/>
      <c r="AT945" s="89"/>
      <c r="AU945" s="89"/>
      <c r="AV945" s="89"/>
      <c r="AW945" s="89"/>
      <c r="AX945" s="89"/>
    </row>
    <row r="946" spans="1:50" ht="12.75" customHeight="1">
      <c r="A946" s="89"/>
      <c r="B946" s="89"/>
      <c r="C946" s="96"/>
      <c r="D946" s="190"/>
      <c r="E946" s="110"/>
      <c r="F946" s="111"/>
      <c r="G946" s="112"/>
      <c r="H946" s="113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108"/>
      <c r="AI946" s="108"/>
      <c r="AJ946" s="89"/>
      <c r="AK946" s="89"/>
      <c r="AL946" s="99"/>
      <c r="AM946" s="99"/>
      <c r="AN946" s="89"/>
      <c r="AO946" s="89"/>
      <c r="AP946" s="89"/>
      <c r="AQ946" s="99"/>
      <c r="AR946" s="89"/>
      <c r="AS946" s="89"/>
      <c r="AT946" s="89"/>
      <c r="AU946" s="89"/>
      <c r="AV946" s="89"/>
      <c r="AW946" s="89"/>
      <c r="AX946" s="89"/>
    </row>
    <row r="947" spans="1:50" ht="12.75" customHeight="1">
      <c r="A947" s="89"/>
      <c r="B947" s="89"/>
      <c r="C947" s="96"/>
      <c r="D947" s="190"/>
      <c r="E947" s="110"/>
      <c r="F947" s="111"/>
      <c r="G947" s="112"/>
      <c r="H947" s="113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108"/>
      <c r="AI947" s="108"/>
      <c r="AJ947" s="89"/>
      <c r="AK947" s="89"/>
      <c r="AL947" s="99"/>
      <c r="AM947" s="99"/>
      <c r="AN947" s="89"/>
      <c r="AO947" s="89"/>
      <c r="AP947" s="89"/>
      <c r="AQ947" s="99"/>
      <c r="AR947" s="89"/>
      <c r="AS947" s="89"/>
      <c r="AT947" s="89"/>
      <c r="AU947" s="89"/>
      <c r="AV947" s="89"/>
      <c r="AW947" s="89"/>
      <c r="AX947" s="89"/>
    </row>
    <row r="948" spans="1:50" ht="12.75" customHeight="1">
      <c r="A948" s="89"/>
      <c r="B948" s="89"/>
      <c r="C948" s="96"/>
      <c r="D948" s="190"/>
      <c r="E948" s="110"/>
      <c r="F948" s="111"/>
      <c r="G948" s="112"/>
      <c r="H948" s="113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108"/>
      <c r="AI948" s="108"/>
      <c r="AJ948" s="89"/>
      <c r="AK948" s="89"/>
      <c r="AL948" s="99"/>
      <c r="AM948" s="99"/>
      <c r="AN948" s="89"/>
      <c r="AO948" s="89"/>
      <c r="AP948" s="89"/>
      <c r="AQ948" s="99"/>
      <c r="AR948" s="89"/>
      <c r="AS948" s="89"/>
      <c r="AT948" s="89"/>
      <c r="AU948" s="89"/>
      <c r="AV948" s="89"/>
      <c r="AW948" s="89"/>
      <c r="AX948" s="89"/>
    </row>
    <row r="949" spans="1:50" ht="12.75" customHeight="1">
      <c r="A949" s="89"/>
      <c r="B949" s="89"/>
      <c r="C949" s="96"/>
      <c r="D949" s="190"/>
      <c r="E949" s="110"/>
      <c r="F949" s="111"/>
      <c r="G949" s="112"/>
      <c r="H949" s="113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108"/>
      <c r="AI949" s="108"/>
      <c r="AJ949" s="89"/>
      <c r="AK949" s="89"/>
      <c r="AL949" s="99"/>
      <c r="AM949" s="99"/>
      <c r="AN949" s="89"/>
      <c r="AO949" s="89"/>
      <c r="AP949" s="89"/>
      <c r="AQ949" s="99"/>
      <c r="AR949" s="89"/>
      <c r="AS949" s="89"/>
      <c r="AT949" s="89"/>
      <c r="AU949" s="89"/>
      <c r="AV949" s="89"/>
      <c r="AW949" s="89"/>
      <c r="AX949" s="89"/>
    </row>
    <row r="950" spans="1:50" ht="12.75" customHeight="1">
      <c r="A950" s="89"/>
      <c r="B950" s="89"/>
      <c r="C950" s="96"/>
      <c r="D950" s="190"/>
      <c r="E950" s="110"/>
      <c r="F950" s="111"/>
      <c r="G950" s="112"/>
      <c r="H950" s="113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108"/>
      <c r="AI950" s="108"/>
      <c r="AJ950" s="89"/>
      <c r="AK950" s="89"/>
      <c r="AL950" s="99"/>
      <c r="AM950" s="99"/>
      <c r="AN950" s="89"/>
      <c r="AO950" s="89"/>
      <c r="AP950" s="89"/>
      <c r="AQ950" s="99"/>
      <c r="AR950" s="89"/>
      <c r="AS950" s="89"/>
      <c r="AT950" s="89"/>
      <c r="AU950" s="89"/>
      <c r="AV950" s="89"/>
      <c r="AW950" s="89"/>
      <c r="AX950" s="89"/>
    </row>
    <row r="951" spans="1:50" ht="12.75" customHeight="1">
      <c r="A951" s="89"/>
      <c r="B951" s="89"/>
      <c r="C951" s="96"/>
      <c r="D951" s="190"/>
      <c r="E951" s="110"/>
      <c r="F951" s="111"/>
      <c r="G951" s="112"/>
      <c r="H951" s="113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108"/>
      <c r="AI951" s="108"/>
      <c r="AJ951" s="89"/>
      <c r="AK951" s="89"/>
      <c r="AL951" s="99"/>
      <c r="AM951" s="99"/>
      <c r="AN951" s="89"/>
      <c r="AO951" s="89"/>
      <c r="AP951" s="89"/>
      <c r="AQ951" s="99"/>
      <c r="AR951" s="89"/>
      <c r="AS951" s="89"/>
      <c r="AT951" s="89"/>
      <c r="AU951" s="89"/>
      <c r="AV951" s="89"/>
      <c r="AW951" s="89"/>
      <c r="AX951" s="89"/>
    </row>
    <row r="952" spans="1:50" ht="12.75" customHeight="1">
      <c r="A952" s="89"/>
      <c r="B952" s="89"/>
      <c r="C952" s="96"/>
      <c r="D952" s="190"/>
      <c r="E952" s="110"/>
      <c r="F952" s="111"/>
      <c r="G952" s="112"/>
      <c r="H952" s="113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108"/>
      <c r="AI952" s="108"/>
      <c r="AJ952" s="89"/>
      <c r="AK952" s="89"/>
      <c r="AL952" s="99"/>
      <c r="AM952" s="99"/>
      <c r="AN952" s="89"/>
      <c r="AO952" s="89"/>
      <c r="AP952" s="89"/>
      <c r="AQ952" s="99"/>
      <c r="AR952" s="89"/>
      <c r="AS952" s="89"/>
      <c r="AT952" s="89"/>
      <c r="AU952" s="89"/>
      <c r="AV952" s="89"/>
      <c r="AW952" s="89"/>
      <c r="AX952" s="89"/>
    </row>
    <row r="953" spans="1:50" ht="12.75" customHeight="1">
      <c r="A953" s="89"/>
      <c r="B953" s="89"/>
      <c r="C953" s="96"/>
      <c r="D953" s="190"/>
      <c r="E953" s="110"/>
      <c r="F953" s="111"/>
      <c r="G953" s="112"/>
      <c r="H953" s="113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108"/>
      <c r="AI953" s="108"/>
      <c r="AJ953" s="89"/>
      <c r="AK953" s="89"/>
      <c r="AL953" s="99"/>
      <c r="AM953" s="99"/>
      <c r="AN953" s="89"/>
      <c r="AO953" s="89"/>
      <c r="AP953" s="89"/>
      <c r="AQ953" s="99"/>
      <c r="AR953" s="89"/>
      <c r="AS953" s="89"/>
      <c r="AT953" s="89"/>
      <c r="AU953" s="89"/>
      <c r="AV953" s="89"/>
      <c r="AW953" s="89"/>
      <c r="AX953" s="89"/>
    </row>
    <row r="954" spans="1:50" ht="12.75" customHeight="1">
      <c r="A954" s="89"/>
      <c r="B954" s="89"/>
      <c r="C954" s="96"/>
      <c r="D954" s="190"/>
      <c r="E954" s="110"/>
      <c r="F954" s="111"/>
      <c r="G954" s="112"/>
      <c r="H954" s="113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108"/>
      <c r="AI954" s="108"/>
      <c r="AJ954" s="89"/>
      <c r="AK954" s="89"/>
      <c r="AL954" s="99"/>
      <c r="AM954" s="99"/>
      <c r="AN954" s="89"/>
      <c r="AO954" s="89"/>
      <c r="AP954" s="89"/>
      <c r="AQ954" s="99"/>
      <c r="AR954" s="89"/>
      <c r="AS954" s="89"/>
      <c r="AT954" s="89"/>
      <c r="AU954" s="89"/>
      <c r="AV954" s="89"/>
      <c r="AW954" s="89"/>
      <c r="AX954" s="89"/>
    </row>
    <row r="955" spans="1:50" ht="12.75" customHeight="1">
      <c r="A955" s="89"/>
      <c r="B955" s="89"/>
      <c r="C955" s="96"/>
      <c r="D955" s="190"/>
      <c r="E955" s="110"/>
      <c r="F955" s="111"/>
      <c r="G955" s="112"/>
      <c r="H955" s="113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108"/>
      <c r="AI955" s="108"/>
      <c r="AJ955" s="89"/>
      <c r="AK955" s="89"/>
      <c r="AL955" s="99"/>
      <c r="AM955" s="99"/>
      <c r="AN955" s="89"/>
      <c r="AO955" s="89"/>
      <c r="AP955" s="89"/>
      <c r="AQ955" s="99"/>
      <c r="AR955" s="89"/>
      <c r="AS955" s="89"/>
      <c r="AT955" s="89"/>
      <c r="AU955" s="89"/>
      <c r="AV955" s="89"/>
      <c r="AW955" s="89"/>
      <c r="AX955" s="89"/>
    </row>
    <row r="956" spans="1:50" ht="12.75" customHeight="1">
      <c r="A956" s="89"/>
      <c r="B956" s="89"/>
      <c r="C956" s="96"/>
      <c r="D956" s="190"/>
      <c r="E956" s="110"/>
      <c r="F956" s="111"/>
      <c r="G956" s="112"/>
      <c r="H956" s="113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108"/>
      <c r="AI956" s="108"/>
      <c r="AJ956" s="89"/>
      <c r="AK956" s="89"/>
      <c r="AL956" s="99"/>
      <c r="AM956" s="99"/>
      <c r="AN956" s="89"/>
      <c r="AO956" s="89"/>
      <c r="AP956" s="89"/>
      <c r="AQ956" s="99"/>
      <c r="AR956" s="89"/>
      <c r="AS956" s="89"/>
      <c r="AT956" s="89"/>
      <c r="AU956" s="89"/>
      <c r="AV956" s="89"/>
      <c r="AW956" s="89"/>
      <c r="AX956" s="89"/>
    </row>
    <row r="957" spans="1:50" ht="12.75" customHeight="1">
      <c r="A957" s="89"/>
      <c r="B957" s="89"/>
      <c r="C957" s="96"/>
      <c r="D957" s="190"/>
      <c r="E957" s="110"/>
      <c r="F957" s="111"/>
      <c r="G957" s="112"/>
      <c r="H957" s="113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108"/>
      <c r="AI957" s="108"/>
      <c r="AJ957" s="89"/>
      <c r="AK957" s="89"/>
      <c r="AL957" s="99"/>
      <c r="AM957" s="99"/>
      <c r="AN957" s="89"/>
      <c r="AO957" s="89"/>
      <c r="AP957" s="89"/>
      <c r="AQ957" s="99"/>
      <c r="AR957" s="89"/>
      <c r="AS957" s="89"/>
      <c r="AT957" s="89"/>
      <c r="AU957" s="89"/>
      <c r="AV957" s="89"/>
      <c r="AW957" s="89"/>
      <c r="AX957" s="89"/>
    </row>
    <row r="958" spans="1:50" ht="12.75" customHeight="1">
      <c r="A958" s="89"/>
      <c r="B958" s="89"/>
      <c r="C958" s="96"/>
      <c r="D958" s="190"/>
      <c r="E958" s="110"/>
      <c r="F958" s="111"/>
      <c r="G958" s="112"/>
      <c r="H958" s="113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108"/>
      <c r="AI958" s="108"/>
      <c r="AJ958" s="89"/>
      <c r="AK958" s="89"/>
      <c r="AL958" s="99"/>
      <c r="AM958" s="99"/>
      <c r="AN958" s="89"/>
      <c r="AO958" s="89"/>
      <c r="AP958" s="89"/>
      <c r="AQ958" s="99"/>
      <c r="AR958" s="89"/>
      <c r="AS958" s="89"/>
      <c r="AT958" s="89"/>
      <c r="AU958" s="89"/>
      <c r="AV958" s="89"/>
      <c r="AW958" s="89"/>
      <c r="AX958" s="89"/>
    </row>
    <row r="959" spans="1:50" ht="12.75" customHeight="1">
      <c r="A959" s="89"/>
      <c r="B959" s="89"/>
      <c r="C959" s="96"/>
      <c r="D959" s="190"/>
      <c r="E959" s="110"/>
      <c r="F959" s="111"/>
      <c r="G959" s="112"/>
      <c r="H959" s="113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108"/>
      <c r="AI959" s="108"/>
      <c r="AJ959" s="89"/>
      <c r="AK959" s="89"/>
      <c r="AL959" s="99"/>
      <c r="AM959" s="99"/>
      <c r="AN959" s="89"/>
      <c r="AO959" s="89"/>
      <c r="AP959" s="89"/>
      <c r="AQ959" s="99"/>
      <c r="AR959" s="89"/>
      <c r="AS959" s="89"/>
      <c r="AT959" s="89"/>
      <c r="AU959" s="89"/>
      <c r="AV959" s="89"/>
      <c r="AW959" s="89"/>
      <c r="AX959" s="89"/>
    </row>
    <row r="960" spans="1:50" ht="12.75" customHeight="1">
      <c r="A960" s="89"/>
      <c r="B960" s="89"/>
      <c r="C960" s="96"/>
      <c r="D960" s="190"/>
      <c r="E960" s="110"/>
      <c r="F960" s="111"/>
      <c r="G960" s="112"/>
      <c r="H960" s="113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108"/>
      <c r="AI960" s="108"/>
      <c r="AJ960" s="89"/>
      <c r="AK960" s="89"/>
      <c r="AL960" s="99"/>
      <c r="AM960" s="99"/>
      <c r="AN960" s="89"/>
      <c r="AO960" s="89"/>
      <c r="AP960" s="89"/>
      <c r="AQ960" s="99"/>
      <c r="AR960" s="89"/>
      <c r="AS960" s="89"/>
      <c r="AT960" s="89"/>
      <c r="AU960" s="89"/>
      <c r="AV960" s="89"/>
      <c r="AW960" s="89"/>
      <c r="AX960" s="89"/>
    </row>
    <row r="961" spans="1:50" ht="12.75" customHeight="1">
      <c r="A961" s="89"/>
      <c r="B961" s="89"/>
      <c r="C961" s="96"/>
      <c r="D961" s="190"/>
      <c r="E961" s="110"/>
      <c r="F961" s="111"/>
      <c r="G961" s="112"/>
      <c r="H961" s="113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108"/>
      <c r="AI961" s="108"/>
      <c r="AJ961" s="89"/>
      <c r="AK961" s="89"/>
      <c r="AL961" s="99"/>
      <c r="AM961" s="99"/>
      <c r="AN961" s="89"/>
      <c r="AO961" s="89"/>
      <c r="AP961" s="89"/>
      <c r="AQ961" s="99"/>
      <c r="AR961" s="89"/>
      <c r="AS961" s="89"/>
      <c r="AT961" s="89"/>
      <c r="AU961" s="89"/>
      <c r="AV961" s="89"/>
      <c r="AW961" s="89"/>
      <c r="AX961" s="89"/>
    </row>
    <row r="962" spans="1:50" ht="12.75" customHeight="1">
      <c r="A962" s="89"/>
      <c r="B962" s="89"/>
      <c r="C962" s="96"/>
      <c r="D962" s="190"/>
      <c r="E962" s="110"/>
      <c r="F962" s="111"/>
      <c r="G962" s="112"/>
      <c r="H962" s="113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108"/>
      <c r="AI962" s="108"/>
      <c r="AJ962" s="89"/>
      <c r="AK962" s="89"/>
      <c r="AL962" s="99"/>
      <c r="AM962" s="99"/>
      <c r="AN962" s="89"/>
      <c r="AO962" s="89"/>
      <c r="AP962" s="89"/>
      <c r="AQ962" s="99"/>
      <c r="AR962" s="89"/>
      <c r="AS962" s="89"/>
      <c r="AT962" s="89"/>
      <c r="AU962" s="89"/>
      <c r="AV962" s="89"/>
      <c r="AW962" s="89"/>
      <c r="AX962" s="89"/>
    </row>
    <row r="963" spans="1:50" ht="12.75" customHeight="1">
      <c r="A963" s="89"/>
      <c r="B963" s="89"/>
      <c r="C963" s="96"/>
      <c r="D963" s="190"/>
      <c r="E963" s="110"/>
      <c r="F963" s="111"/>
      <c r="G963" s="112"/>
      <c r="H963" s="113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108"/>
      <c r="AI963" s="108"/>
      <c r="AJ963" s="89"/>
      <c r="AK963" s="89"/>
      <c r="AL963" s="99"/>
      <c r="AM963" s="99"/>
      <c r="AN963" s="89"/>
      <c r="AO963" s="89"/>
      <c r="AP963" s="89"/>
      <c r="AQ963" s="99"/>
      <c r="AR963" s="89"/>
      <c r="AS963" s="89"/>
      <c r="AT963" s="89"/>
      <c r="AU963" s="89"/>
      <c r="AV963" s="89"/>
      <c r="AW963" s="89"/>
      <c r="AX963" s="89"/>
    </row>
    <row r="964" spans="1:50" ht="12.75" customHeight="1">
      <c r="A964" s="89"/>
      <c r="B964" s="89"/>
      <c r="C964" s="96"/>
      <c r="D964" s="190"/>
      <c r="E964" s="110"/>
      <c r="F964" s="111"/>
      <c r="G964" s="112"/>
      <c r="H964" s="113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108"/>
      <c r="AI964" s="108"/>
      <c r="AJ964" s="89"/>
      <c r="AK964" s="89"/>
      <c r="AL964" s="99"/>
      <c r="AM964" s="99"/>
      <c r="AN964" s="89"/>
      <c r="AO964" s="89"/>
      <c r="AP964" s="89"/>
      <c r="AQ964" s="99"/>
      <c r="AR964" s="89"/>
      <c r="AS964" s="89"/>
      <c r="AT964" s="89"/>
      <c r="AU964" s="89"/>
      <c r="AV964" s="89"/>
      <c r="AW964" s="89"/>
      <c r="AX964" s="89"/>
    </row>
    <row r="965" spans="1:50" ht="12.75" customHeight="1">
      <c r="A965" s="89"/>
      <c r="B965" s="89"/>
      <c r="C965" s="96"/>
      <c r="D965" s="190"/>
      <c r="E965" s="110"/>
      <c r="F965" s="111"/>
      <c r="G965" s="112"/>
      <c r="H965" s="113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108"/>
      <c r="AI965" s="108"/>
      <c r="AJ965" s="89"/>
      <c r="AK965" s="89"/>
      <c r="AL965" s="99"/>
      <c r="AM965" s="99"/>
      <c r="AN965" s="89"/>
      <c r="AO965" s="89"/>
      <c r="AP965" s="89"/>
      <c r="AQ965" s="99"/>
      <c r="AR965" s="89"/>
      <c r="AS965" s="89"/>
      <c r="AT965" s="89"/>
      <c r="AU965" s="89"/>
      <c r="AV965" s="89"/>
      <c r="AW965" s="89"/>
      <c r="AX965" s="89"/>
    </row>
    <row r="966" spans="1:50" ht="12.75" customHeight="1">
      <c r="A966" s="89"/>
      <c r="B966" s="89"/>
      <c r="C966" s="96"/>
      <c r="D966" s="190"/>
      <c r="E966" s="110"/>
      <c r="F966" s="111"/>
      <c r="G966" s="112"/>
      <c r="H966" s="113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108"/>
      <c r="AI966" s="108"/>
      <c r="AJ966" s="89"/>
      <c r="AK966" s="89"/>
      <c r="AL966" s="99"/>
      <c r="AM966" s="99"/>
      <c r="AN966" s="89"/>
      <c r="AO966" s="89"/>
      <c r="AP966" s="89"/>
      <c r="AQ966" s="99"/>
      <c r="AR966" s="89"/>
      <c r="AS966" s="89"/>
      <c r="AT966" s="89"/>
      <c r="AU966" s="89"/>
      <c r="AV966" s="89"/>
      <c r="AW966" s="89"/>
      <c r="AX966" s="89"/>
    </row>
    <row r="967" spans="1:50" ht="12.75" customHeight="1">
      <c r="A967" s="89"/>
      <c r="B967" s="89"/>
      <c r="C967" s="96"/>
      <c r="D967" s="190"/>
      <c r="E967" s="110"/>
      <c r="F967" s="111"/>
      <c r="G967" s="112"/>
      <c r="H967" s="113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108"/>
      <c r="AI967" s="108"/>
      <c r="AJ967" s="89"/>
      <c r="AK967" s="89"/>
      <c r="AL967" s="99"/>
      <c r="AM967" s="99"/>
      <c r="AN967" s="89"/>
      <c r="AO967" s="89"/>
      <c r="AP967" s="89"/>
      <c r="AQ967" s="99"/>
      <c r="AR967" s="89"/>
      <c r="AS967" s="89"/>
      <c r="AT967" s="89"/>
      <c r="AU967" s="89"/>
      <c r="AV967" s="89"/>
      <c r="AW967" s="89"/>
      <c r="AX967" s="89"/>
    </row>
    <row r="968" spans="1:50" ht="12.75" customHeight="1">
      <c r="A968" s="89"/>
      <c r="B968" s="89"/>
      <c r="C968" s="96"/>
      <c r="D968" s="190"/>
      <c r="E968" s="110"/>
      <c r="F968" s="111"/>
      <c r="G968" s="112"/>
      <c r="H968" s="113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108"/>
      <c r="AI968" s="108"/>
      <c r="AJ968" s="89"/>
      <c r="AK968" s="89"/>
      <c r="AL968" s="99"/>
      <c r="AM968" s="99"/>
      <c r="AN968" s="89"/>
      <c r="AO968" s="89"/>
      <c r="AP968" s="89"/>
      <c r="AQ968" s="99"/>
      <c r="AR968" s="89"/>
      <c r="AS968" s="89"/>
      <c r="AT968" s="89"/>
      <c r="AU968" s="89"/>
      <c r="AV968" s="89"/>
      <c r="AW968" s="89"/>
      <c r="AX968" s="89"/>
    </row>
    <row r="969" spans="1:50" ht="12.75" customHeight="1">
      <c r="A969" s="89"/>
      <c r="B969" s="89"/>
      <c r="C969" s="96"/>
      <c r="D969" s="190"/>
      <c r="E969" s="110"/>
      <c r="F969" s="111"/>
      <c r="G969" s="112"/>
      <c r="H969" s="113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108"/>
      <c r="AI969" s="108"/>
      <c r="AJ969" s="89"/>
      <c r="AK969" s="89"/>
      <c r="AL969" s="99"/>
      <c r="AM969" s="99"/>
      <c r="AN969" s="89"/>
      <c r="AO969" s="89"/>
      <c r="AP969" s="89"/>
      <c r="AQ969" s="99"/>
      <c r="AR969" s="89"/>
      <c r="AS969" s="89"/>
      <c r="AT969" s="89"/>
      <c r="AU969" s="89"/>
      <c r="AV969" s="89"/>
      <c r="AW969" s="89"/>
      <c r="AX969" s="89"/>
    </row>
    <row r="970" spans="1:50" ht="12.75" customHeight="1">
      <c r="A970" s="89"/>
      <c r="B970" s="89"/>
      <c r="C970" s="96"/>
      <c r="D970" s="190"/>
      <c r="E970" s="110"/>
      <c r="F970" s="111"/>
      <c r="G970" s="112"/>
      <c r="H970" s="113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108"/>
      <c r="AI970" s="108"/>
      <c r="AJ970" s="89"/>
      <c r="AK970" s="89"/>
      <c r="AL970" s="99"/>
      <c r="AM970" s="99"/>
      <c r="AN970" s="89"/>
      <c r="AO970" s="89"/>
      <c r="AP970" s="89"/>
      <c r="AQ970" s="99"/>
      <c r="AR970" s="89"/>
      <c r="AS970" s="89"/>
      <c r="AT970" s="89"/>
      <c r="AU970" s="89"/>
      <c r="AV970" s="89"/>
      <c r="AW970" s="89"/>
      <c r="AX970" s="89"/>
    </row>
    <row r="971" spans="1:50" ht="12.75" customHeight="1">
      <c r="A971" s="89"/>
      <c r="B971" s="89"/>
      <c r="C971" s="96"/>
      <c r="D971" s="190"/>
      <c r="E971" s="110"/>
      <c r="F971" s="111"/>
      <c r="G971" s="112"/>
      <c r="H971" s="113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108"/>
      <c r="AI971" s="108"/>
      <c r="AJ971" s="89"/>
      <c r="AK971" s="89"/>
      <c r="AL971" s="99"/>
      <c r="AM971" s="99"/>
      <c r="AN971" s="89"/>
      <c r="AO971" s="89"/>
      <c r="AP971" s="89"/>
      <c r="AQ971" s="99"/>
      <c r="AR971" s="89"/>
      <c r="AS971" s="89"/>
      <c r="AT971" s="89"/>
      <c r="AU971" s="89"/>
      <c r="AV971" s="89"/>
      <c r="AW971" s="89"/>
      <c r="AX971" s="89"/>
    </row>
    <row r="972" spans="1:50" ht="12.75" customHeight="1">
      <c r="A972" s="89"/>
      <c r="B972" s="89"/>
      <c r="C972" s="96"/>
      <c r="D972" s="190"/>
      <c r="E972" s="110"/>
      <c r="F972" s="111"/>
      <c r="G972" s="112"/>
      <c r="H972" s="113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108"/>
      <c r="AI972" s="108"/>
      <c r="AJ972" s="89"/>
      <c r="AK972" s="89"/>
      <c r="AL972" s="99"/>
      <c r="AM972" s="99"/>
      <c r="AN972" s="89"/>
      <c r="AO972" s="89"/>
      <c r="AP972" s="89"/>
      <c r="AQ972" s="99"/>
      <c r="AR972" s="89"/>
      <c r="AS972" s="89"/>
      <c r="AT972" s="89"/>
      <c r="AU972" s="89"/>
      <c r="AV972" s="89"/>
      <c r="AW972" s="89"/>
      <c r="AX972" s="89"/>
    </row>
    <row r="973" spans="1:50" ht="12.75" customHeight="1">
      <c r="A973" s="89"/>
      <c r="B973" s="89"/>
      <c r="C973" s="96"/>
      <c r="D973" s="190"/>
      <c r="E973" s="110"/>
      <c r="F973" s="111"/>
      <c r="G973" s="112"/>
      <c r="H973" s="113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108"/>
      <c r="AI973" s="108"/>
      <c r="AJ973" s="89"/>
      <c r="AK973" s="89"/>
      <c r="AL973" s="99"/>
      <c r="AM973" s="99"/>
      <c r="AN973" s="89"/>
      <c r="AO973" s="89"/>
      <c r="AP973" s="89"/>
      <c r="AQ973" s="99"/>
      <c r="AR973" s="89"/>
      <c r="AS973" s="89"/>
      <c r="AT973" s="89"/>
      <c r="AU973" s="89"/>
      <c r="AV973" s="89"/>
      <c r="AW973" s="89"/>
      <c r="AX973" s="89"/>
    </row>
    <row r="974" spans="1:50" ht="12.75" customHeight="1">
      <c r="A974" s="89"/>
      <c r="B974" s="89"/>
      <c r="C974" s="96"/>
      <c r="D974" s="190"/>
      <c r="E974" s="110"/>
      <c r="F974" s="111"/>
      <c r="G974" s="112"/>
      <c r="H974" s="113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108"/>
      <c r="AI974" s="108"/>
      <c r="AJ974" s="89"/>
      <c r="AK974" s="89"/>
      <c r="AL974" s="99"/>
      <c r="AM974" s="99"/>
      <c r="AN974" s="89"/>
      <c r="AO974" s="89"/>
      <c r="AP974" s="89"/>
      <c r="AQ974" s="99"/>
      <c r="AR974" s="89"/>
      <c r="AS974" s="89"/>
      <c r="AT974" s="89"/>
      <c r="AU974" s="89"/>
      <c r="AV974" s="89"/>
      <c r="AW974" s="89"/>
      <c r="AX974" s="89"/>
    </row>
    <row r="975" spans="1:50" ht="12.75" customHeight="1">
      <c r="A975" s="89"/>
      <c r="B975" s="89"/>
      <c r="C975" s="96"/>
      <c r="D975" s="190"/>
      <c r="E975" s="110"/>
      <c r="F975" s="111"/>
      <c r="G975" s="112"/>
      <c r="H975" s="113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108"/>
      <c r="AI975" s="108"/>
      <c r="AJ975" s="89"/>
      <c r="AK975" s="89"/>
      <c r="AL975" s="99"/>
      <c r="AM975" s="99"/>
      <c r="AN975" s="89"/>
      <c r="AO975" s="89"/>
      <c r="AP975" s="89"/>
      <c r="AQ975" s="99"/>
      <c r="AR975" s="89"/>
      <c r="AS975" s="89"/>
      <c r="AT975" s="89"/>
      <c r="AU975" s="89"/>
      <c r="AV975" s="89"/>
      <c r="AW975" s="89"/>
      <c r="AX975" s="89"/>
    </row>
    <row r="976" spans="1:50" ht="12.75" customHeight="1">
      <c r="A976" s="89"/>
      <c r="B976" s="89"/>
      <c r="C976" s="96"/>
      <c r="D976" s="190"/>
      <c r="E976" s="110"/>
      <c r="F976" s="111"/>
      <c r="G976" s="112"/>
      <c r="H976" s="113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108"/>
      <c r="AI976" s="108"/>
      <c r="AJ976" s="89"/>
      <c r="AK976" s="89"/>
      <c r="AL976" s="99"/>
      <c r="AM976" s="99"/>
      <c r="AN976" s="89"/>
      <c r="AO976" s="89"/>
      <c r="AP976" s="89"/>
      <c r="AQ976" s="99"/>
      <c r="AR976" s="89"/>
      <c r="AS976" s="89"/>
      <c r="AT976" s="89"/>
      <c r="AU976" s="89"/>
      <c r="AV976" s="89"/>
      <c r="AW976" s="89"/>
      <c r="AX976" s="89"/>
    </row>
    <row r="977" spans="1:50" ht="12.75" customHeight="1">
      <c r="A977" s="89"/>
      <c r="B977" s="89"/>
      <c r="C977" s="96"/>
      <c r="D977" s="190"/>
      <c r="E977" s="110"/>
      <c r="F977" s="111"/>
      <c r="G977" s="112"/>
      <c r="H977" s="113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108"/>
      <c r="AI977" s="108"/>
      <c r="AJ977" s="89"/>
      <c r="AK977" s="89"/>
      <c r="AL977" s="99"/>
      <c r="AM977" s="99"/>
      <c r="AN977" s="89"/>
      <c r="AO977" s="89"/>
      <c r="AP977" s="89"/>
      <c r="AQ977" s="99"/>
      <c r="AR977" s="89"/>
      <c r="AS977" s="89"/>
      <c r="AT977" s="89"/>
      <c r="AU977" s="89"/>
      <c r="AV977" s="89"/>
      <c r="AW977" s="89"/>
      <c r="AX977" s="89"/>
    </row>
    <row r="978" spans="1:50" ht="12.75" customHeight="1">
      <c r="A978" s="89"/>
      <c r="B978" s="89"/>
      <c r="C978" s="96"/>
      <c r="D978" s="190"/>
      <c r="E978" s="110"/>
      <c r="F978" s="111"/>
      <c r="G978" s="112"/>
      <c r="H978" s="113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108"/>
      <c r="AI978" s="108"/>
      <c r="AJ978" s="89"/>
      <c r="AK978" s="89"/>
      <c r="AL978" s="99"/>
      <c r="AM978" s="99"/>
      <c r="AN978" s="89"/>
      <c r="AO978" s="89"/>
      <c r="AP978" s="89"/>
      <c r="AQ978" s="99"/>
      <c r="AR978" s="89"/>
      <c r="AS978" s="89"/>
      <c r="AT978" s="89"/>
      <c r="AU978" s="89"/>
      <c r="AV978" s="89"/>
      <c r="AW978" s="89"/>
      <c r="AX978" s="89"/>
    </row>
    <row r="979" spans="1:50" ht="12.75" customHeight="1">
      <c r="A979" s="89"/>
      <c r="B979" s="89"/>
      <c r="C979" s="96"/>
      <c r="D979" s="190"/>
      <c r="E979" s="110"/>
      <c r="F979" s="111"/>
      <c r="G979" s="112"/>
      <c r="H979" s="113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108"/>
      <c r="AI979" s="108"/>
      <c r="AJ979" s="89"/>
      <c r="AK979" s="89"/>
      <c r="AL979" s="99"/>
      <c r="AM979" s="99"/>
      <c r="AN979" s="89"/>
      <c r="AO979" s="89"/>
      <c r="AP979" s="89"/>
      <c r="AQ979" s="99"/>
      <c r="AR979" s="89"/>
      <c r="AS979" s="89"/>
      <c r="AT979" s="89"/>
      <c r="AU979" s="89"/>
      <c r="AV979" s="89"/>
      <c r="AW979" s="89"/>
      <c r="AX979" s="89"/>
    </row>
    <row r="980" spans="1:50" ht="12.75" customHeight="1">
      <c r="A980" s="89"/>
      <c r="B980" s="89"/>
      <c r="C980" s="96"/>
      <c r="D980" s="190"/>
      <c r="E980" s="110"/>
      <c r="F980" s="111"/>
      <c r="G980" s="112"/>
      <c r="H980" s="113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108"/>
      <c r="AI980" s="108"/>
      <c r="AJ980" s="89"/>
      <c r="AK980" s="89"/>
      <c r="AL980" s="99"/>
      <c r="AM980" s="99"/>
      <c r="AN980" s="89"/>
      <c r="AO980" s="89"/>
      <c r="AP980" s="89"/>
      <c r="AQ980" s="99"/>
      <c r="AR980" s="89"/>
      <c r="AS980" s="89"/>
      <c r="AT980" s="89"/>
      <c r="AU980" s="89"/>
      <c r="AV980" s="89"/>
      <c r="AW980" s="89"/>
      <c r="AX980" s="89"/>
    </row>
    <row r="981" spans="1:50" ht="12.75" customHeight="1">
      <c r="A981" s="89"/>
      <c r="B981" s="89"/>
      <c r="C981" s="96"/>
      <c r="D981" s="190"/>
      <c r="E981" s="110"/>
      <c r="F981" s="111"/>
      <c r="G981" s="112"/>
      <c r="H981" s="113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108"/>
      <c r="AI981" s="108"/>
      <c r="AJ981" s="89"/>
      <c r="AK981" s="89"/>
      <c r="AL981" s="99"/>
      <c r="AM981" s="99"/>
      <c r="AN981" s="89"/>
      <c r="AO981" s="89"/>
      <c r="AP981" s="89"/>
      <c r="AQ981" s="99"/>
      <c r="AR981" s="89"/>
      <c r="AS981" s="89"/>
      <c r="AT981" s="89"/>
      <c r="AU981" s="89"/>
      <c r="AV981" s="89"/>
      <c r="AW981" s="89"/>
      <c r="AX981" s="89"/>
    </row>
    <row r="982" spans="1:50" ht="12.75" customHeight="1">
      <c r="A982" s="89"/>
      <c r="B982" s="89"/>
      <c r="C982" s="96"/>
      <c r="D982" s="190"/>
      <c r="E982" s="110"/>
      <c r="F982" s="111"/>
      <c r="G982" s="112"/>
      <c r="H982" s="113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108"/>
      <c r="AI982" s="108"/>
      <c r="AJ982" s="89"/>
      <c r="AK982" s="89"/>
      <c r="AL982" s="99"/>
      <c r="AM982" s="99"/>
      <c r="AN982" s="89"/>
      <c r="AO982" s="89"/>
      <c r="AP982" s="89"/>
      <c r="AQ982" s="99"/>
      <c r="AR982" s="89"/>
      <c r="AS982" s="89"/>
      <c r="AT982" s="89"/>
      <c r="AU982" s="89"/>
      <c r="AV982" s="89"/>
      <c r="AW982" s="89"/>
      <c r="AX982" s="89"/>
    </row>
    <row r="983" spans="1:50" ht="12.75" customHeight="1">
      <c r="A983" s="89"/>
      <c r="B983" s="89"/>
      <c r="C983" s="96"/>
      <c r="D983" s="190"/>
      <c r="E983" s="110"/>
      <c r="F983" s="111"/>
      <c r="G983" s="112"/>
      <c r="H983" s="113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108"/>
      <c r="AI983" s="108"/>
      <c r="AJ983" s="89"/>
      <c r="AK983" s="89"/>
      <c r="AL983" s="99"/>
      <c r="AM983" s="99"/>
      <c r="AN983" s="89"/>
      <c r="AO983" s="89"/>
      <c r="AP983" s="89"/>
      <c r="AQ983" s="99"/>
      <c r="AR983" s="89"/>
      <c r="AS983" s="89"/>
      <c r="AT983" s="89"/>
      <c r="AU983" s="89"/>
      <c r="AV983" s="89"/>
      <c r="AW983" s="89"/>
      <c r="AX983" s="89"/>
    </row>
    <row r="984" spans="1:50" ht="12.75" customHeight="1">
      <c r="A984" s="89"/>
      <c r="B984" s="89"/>
      <c r="C984" s="96"/>
      <c r="D984" s="190"/>
      <c r="E984" s="110"/>
      <c r="F984" s="111"/>
      <c r="G984" s="112"/>
      <c r="H984" s="113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108"/>
      <c r="AI984" s="108"/>
      <c r="AJ984" s="89"/>
      <c r="AK984" s="89"/>
      <c r="AL984" s="99"/>
      <c r="AM984" s="99"/>
      <c r="AN984" s="89"/>
      <c r="AO984" s="89"/>
      <c r="AP984" s="89"/>
      <c r="AQ984" s="99"/>
      <c r="AR984" s="89"/>
      <c r="AS984" s="89"/>
      <c r="AT984" s="89"/>
      <c r="AU984" s="89"/>
      <c r="AV984" s="89"/>
      <c r="AW984" s="89"/>
      <c r="AX984" s="89"/>
    </row>
    <row r="985" spans="1:50" ht="12.75" customHeight="1">
      <c r="A985" s="89"/>
      <c r="B985" s="89"/>
      <c r="C985" s="96"/>
      <c r="D985" s="190"/>
      <c r="E985" s="110"/>
      <c r="F985" s="111"/>
      <c r="G985" s="112"/>
      <c r="H985" s="113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108"/>
      <c r="AI985" s="108"/>
      <c r="AJ985" s="89"/>
      <c r="AK985" s="89"/>
      <c r="AL985" s="99"/>
      <c r="AM985" s="99"/>
      <c r="AN985" s="89"/>
      <c r="AO985" s="89"/>
      <c r="AP985" s="89"/>
      <c r="AQ985" s="99"/>
      <c r="AR985" s="89"/>
      <c r="AS985" s="89"/>
      <c r="AT985" s="89"/>
      <c r="AU985" s="89"/>
      <c r="AV985" s="89"/>
      <c r="AW985" s="89"/>
      <c r="AX985" s="89"/>
    </row>
    <row r="986" spans="1:50" ht="12.75" customHeight="1">
      <c r="A986" s="89"/>
      <c r="B986" s="89"/>
      <c r="C986" s="96"/>
      <c r="D986" s="190"/>
      <c r="E986" s="110"/>
      <c r="F986" s="111"/>
      <c r="G986" s="112"/>
      <c r="H986" s="113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108"/>
      <c r="AI986" s="108"/>
      <c r="AJ986" s="89"/>
      <c r="AK986" s="89"/>
      <c r="AL986" s="99"/>
      <c r="AM986" s="99"/>
      <c r="AN986" s="89"/>
      <c r="AO986" s="89"/>
      <c r="AP986" s="89"/>
      <c r="AQ986" s="99"/>
      <c r="AR986" s="89"/>
      <c r="AS986" s="89"/>
      <c r="AT986" s="89"/>
      <c r="AU986" s="89"/>
      <c r="AV986" s="89"/>
      <c r="AW986" s="89"/>
      <c r="AX986" s="89"/>
    </row>
    <row r="987" spans="1:50" ht="12.75" customHeight="1">
      <c r="A987" s="89"/>
      <c r="B987" s="89"/>
      <c r="C987" s="96"/>
      <c r="D987" s="190"/>
      <c r="E987" s="110"/>
      <c r="F987" s="111"/>
      <c r="G987" s="112"/>
      <c r="H987" s="113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108"/>
      <c r="AI987" s="108"/>
      <c r="AJ987" s="89"/>
      <c r="AK987" s="89"/>
      <c r="AL987" s="99"/>
      <c r="AM987" s="99"/>
      <c r="AN987" s="89"/>
      <c r="AO987" s="89"/>
      <c r="AP987" s="89"/>
      <c r="AQ987" s="99"/>
      <c r="AR987" s="89"/>
      <c r="AS987" s="89"/>
      <c r="AT987" s="89"/>
      <c r="AU987" s="89"/>
      <c r="AV987" s="89"/>
      <c r="AW987" s="89"/>
      <c r="AX987" s="89"/>
    </row>
    <row r="988" spans="1:50" ht="12.75" customHeight="1">
      <c r="A988" s="89"/>
      <c r="B988" s="89"/>
      <c r="C988" s="96"/>
      <c r="D988" s="190"/>
      <c r="E988" s="110"/>
      <c r="F988" s="111"/>
      <c r="G988" s="112"/>
      <c r="H988" s="113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108"/>
      <c r="AI988" s="108"/>
      <c r="AJ988" s="89"/>
      <c r="AK988" s="89"/>
      <c r="AL988" s="99"/>
      <c r="AM988" s="99"/>
      <c r="AN988" s="89"/>
      <c r="AO988" s="89"/>
      <c r="AP988" s="89"/>
      <c r="AQ988" s="99"/>
      <c r="AR988" s="89"/>
      <c r="AS988" s="89"/>
      <c r="AT988" s="89"/>
      <c r="AU988" s="89"/>
      <c r="AV988" s="89"/>
      <c r="AW988" s="89"/>
      <c r="AX988" s="89"/>
    </row>
    <row r="989" spans="1:50" ht="12.75" customHeight="1">
      <c r="A989" s="89"/>
      <c r="B989" s="89"/>
      <c r="C989" s="96"/>
      <c r="D989" s="190"/>
      <c r="E989" s="110"/>
      <c r="F989" s="111"/>
      <c r="G989" s="112"/>
      <c r="H989" s="113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108"/>
      <c r="AI989" s="108"/>
      <c r="AJ989" s="89"/>
      <c r="AK989" s="89"/>
      <c r="AL989" s="99"/>
      <c r="AM989" s="99"/>
      <c r="AN989" s="89"/>
      <c r="AO989" s="89"/>
      <c r="AP989" s="89"/>
      <c r="AQ989" s="99"/>
      <c r="AR989" s="89"/>
      <c r="AS989" s="89"/>
      <c r="AT989" s="89"/>
      <c r="AU989" s="89"/>
      <c r="AV989" s="89"/>
      <c r="AW989" s="89"/>
      <c r="AX989" s="89"/>
    </row>
    <row r="990" spans="1:50" ht="12.75" customHeight="1">
      <c r="A990" s="89"/>
      <c r="B990" s="89"/>
      <c r="C990" s="96"/>
      <c r="D990" s="190"/>
      <c r="E990" s="110"/>
      <c r="F990" s="111"/>
      <c r="G990" s="112"/>
      <c r="H990" s="113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108"/>
      <c r="AI990" s="108"/>
      <c r="AJ990" s="89"/>
      <c r="AK990" s="89"/>
      <c r="AL990" s="99"/>
      <c r="AM990" s="99"/>
      <c r="AN990" s="89"/>
      <c r="AO990" s="89"/>
      <c r="AP990" s="89"/>
      <c r="AQ990" s="99"/>
      <c r="AR990" s="89"/>
      <c r="AS990" s="89"/>
      <c r="AT990" s="89"/>
      <c r="AU990" s="89"/>
      <c r="AV990" s="89"/>
      <c r="AW990" s="89"/>
      <c r="AX990" s="89"/>
    </row>
    <row r="991" spans="1:50" ht="12.75" customHeight="1">
      <c r="A991" s="89"/>
      <c r="B991" s="89"/>
      <c r="C991" s="96"/>
      <c r="D991" s="190"/>
      <c r="E991" s="110"/>
      <c r="F991" s="111"/>
      <c r="G991" s="112"/>
      <c r="H991" s="113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108"/>
      <c r="AI991" s="108"/>
      <c r="AJ991" s="89"/>
      <c r="AK991" s="89"/>
      <c r="AL991" s="99"/>
      <c r="AM991" s="99"/>
      <c r="AN991" s="89"/>
      <c r="AO991" s="89"/>
      <c r="AP991" s="89"/>
      <c r="AQ991" s="99"/>
      <c r="AR991" s="89"/>
      <c r="AS991" s="89"/>
      <c r="AT991" s="89"/>
      <c r="AU991" s="89"/>
      <c r="AV991" s="89"/>
      <c r="AW991" s="89"/>
      <c r="AX991" s="89"/>
    </row>
    <row r="992" spans="1:50" ht="12.75" customHeight="1">
      <c r="A992" s="89"/>
      <c r="B992" s="89"/>
      <c r="C992" s="96"/>
      <c r="D992" s="190"/>
      <c r="E992" s="110"/>
      <c r="F992" s="111"/>
      <c r="G992" s="112"/>
      <c r="H992" s="113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108"/>
      <c r="AI992" s="108"/>
      <c r="AJ992" s="89"/>
      <c r="AK992" s="89"/>
      <c r="AL992" s="99"/>
      <c r="AM992" s="99"/>
      <c r="AN992" s="89"/>
      <c r="AO992" s="89"/>
      <c r="AP992" s="89"/>
      <c r="AQ992" s="99"/>
      <c r="AR992" s="89"/>
      <c r="AS992" s="89"/>
      <c r="AT992" s="89"/>
      <c r="AU992" s="89"/>
      <c r="AV992" s="89"/>
      <c r="AW992" s="89"/>
      <c r="AX992" s="89"/>
    </row>
    <row r="993" spans="1:50" ht="12.75" customHeight="1">
      <c r="A993" s="89"/>
      <c r="B993" s="89"/>
      <c r="C993" s="96"/>
      <c r="D993" s="190"/>
      <c r="E993" s="110"/>
      <c r="F993" s="111"/>
      <c r="G993" s="112"/>
      <c r="H993" s="113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108"/>
      <c r="AI993" s="108"/>
      <c r="AJ993" s="89"/>
      <c r="AK993" s="89"/>
      <c r="AL993" s="99"/>
      <c r="AM993" s="99"/>
      <c r="AN993" s="89"/>
      <c r="AO993" s="89"/>
      <c r="AP993" s="89"/>
      <c r="AQ993" s="99"/>
      <c r="AR993" s="89"/>
      <c r="AS993" s="89"/>
      <c r="AT993" s="89"/>
      <c r="AU993" s="89"/>
      <c r="AV993" s="89"/>
      <c r="AW993" s="89"/>
      <c r="AX993" s="89"/>
    </row>
    <row r="994" spans="1:50" ht="12.75" customHeight="1">
      <c r="A994" s="89"/>
      <c r="B994" s="89"/>
      <c r="C994" s="96"/>
      <c r="D994" s="190"/>
      <c r="E994" s="110"/>
      <c r="F994" s="111"/>
      <c r="G994" s="112"/>
      <c r="H994" s="113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108"/>
      <c r="AI994" s="108"/>
      <c r="AJ994" s="89"/>
      <c r="AK994" s="89"/>
      <c r="AL994" s="99"/>
      <c r="AM994" s="99"/>
      <c r="AN994" s="89"/>
      <c r="AO994" s="89"/>
      <c r="AP994" s="89"/>
      <c r="AQ994" s="99"/>
      <c r="AR994" s="89"/>
      <c r="AS994" s="89"/>
      <c r="AT994" s="89"/>
      <c r="AU994" s="89"/>
      <c r="AV994" s="89"/>
      <c r="AW994" s="89"/>
      <c r="AX994" s="89"/>
    </row>
    <row r="995" spans="1:50" ht="12.75" customHeight="1">
      <c r="A995" s="89"/>
      <c r="B995" s="89"/>
      <c r="C995" s="96"/>
      <c r="D995" s="190"/>
      <c r="E995" s="110"/>
      <c r="F995" s="111"/>
      <c r="G995" s="112"/>
      <c r="H995" s="113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108"/>
      <c r="AI995" s="108"/>
      <c r="AJ995" s="89"/>
      <c r="AK995" s="89"/>
      <c r="AL995" s="99"/>
      <c r="AM995" s="99"/>
      <c r="AN995" s="89"/>
      <c r="AO995" s="89"/>
      <c r="AP995" s="89"/>
      <c r="AQ995" s="99"/>
      <c r="AR995" s="89"/>
      <c r="AS995" s="89"/>
      <c r="AT995" s="89"/>
      <c r="AU995" s="89"/>
      <c r="AV995" s="89"/>
      <c r="AW995" s="89"/>
      <c r="AX995" s="89"/>
    </row>
    <row r="996" spans="1:50" ht="12.75" customHeight="1">
      <c r="A996" s="89"/>
      <c r="B996" s="89"/>
      <c r="C996" s="96"/>
      <c r="D996" s="190"/>
      <c r="E996" s="110"/>
      <c r="F996" s="111"/>
      <c r="G996" s="112"/>
      <c r="H996" s="113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108"/>
      <c r="AI996" s="108"/>
      <c r="AJ996" s="89"/>
      <c r="AK996" s="89"/>
      <c r="AL996" s="99"/>
      <c r="AM996" s="99"/>
      <c r="AN996" s="89"/>
      <c r="AO996" s="89"/>
      <c r="AP996" s="89"/>
      <c r="AQ996" s="99"/>
      <c r="AR996" s="89"/>
      <c r="AS996" s="89"/>
      <c r="AT996" s="89"/>
      <c r="AU996" s="89"/>
      <c r="AV996" s="89"/>
      <c r="AW996" s="89"/>
      <c r="AX996" s="89"/>
    </row>
    <row r="997" spans="1:50" ht="12.75" customHeight="1">
      <c r="A997" s="89"/>
      <c r="B997" s="89"/>
      <c r="C997" s="96"/>
      <c r="D997" s="190"/>
      <c r="E997" s="110"/>
      <c r="F997" s="111"/>
      <c r="G997" s="112"/>
      <c r="H997" s="113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108"/>
      <c r="AI997" s="108"/>
      <c r="AJ997" s="89"/>
      <c r="AK997" s="89"/>
      <c r="AL997" s="99"/>
      <c r="AM997" s="99"/>
      <c r="AN997" s="89"/>
      <c r="AO997" s="89"/>
      <c r="AP997" s="89"/>
      <c r="AQ997" s="99"/>
      <c r="AR997" s="89"/>
      <c r="AS997" s="89"/>
      <c r="AT997" s="89"/>
      <c r="AU997" s="89"/>
      <c r="AV997" s="89"/>
      <c r="AW997" s="89"/>
      <c r="AX997" s="89"/>
    </row>
    <row r="998" spans="1:50" ht="12.75" customHeight="1">
      <c r="A998" s="89"/>
      <c r="B998" s="89"/>
      <c r="C998" s="96"/>
      <c r="D998" s="190"/>
      <c r="E998" s="110"/>
      <c r="F998" s="111"/>
      <c r="G998" s="112"/>
      <c r="H998" s="113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108"/>
      <c r="AI998" s="108"/>
      <c r="AJ998" s="89"/>
      <c r="AK998" s="89"/>
      <c r="AL998" s="99"/>
      <c r="AM998" s="99"/>
      <c r="AN998" s="89"/>
      <c r="AO998" s="89"/>
      <c r="AP998" s="89"/>
      <c r="AQ998" s="99"/>
      <c r="AR998" s="89"/>
      <c r="AS998" s="89"/>
      <c r="AT998" s="89"/>
      <c r="AU998" s="89"/>
      <c r="AV998" s="89"/>
      <c r="AW998" s="89"/>
      <c r="AX998" s="89"/>
    </row>
    <row r="999" spans="1:50" ht="12.75" customHeight="1">
      <c r="A999" s="89"/>
      <c r="B999" s="89"/>
      <c r="C999" s="96"/>
      <c r="D999" s="190"/>
      <c r="E999" s="110"/>
      <c r="F999" s="111"/>
      <c r="G999" s="112"/>
      <c r="H999" s="113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108"/>
      <c r="AI999" s="108"/>
      <c r="AJ999" s="89"/>
      <c r="AK999" s="89"/>
      <c r="AL999" s="99"/>
      <c r="AM999" s="99"/>
      <c r="AN999" s="89"/>
      <c r="AO999" s="89"/>
      <c r="AP999" s="89"/>
      <c r="AQ999" s="99"/>
      <c r="AR999" s="89"/>
      <c r="AS999" s="89"/>
      <c r="AT999" s="89"/>
      <c r="AU999" s="89"/>
      <c r="AV999" s="89"/>
      <c r="AW999" s="89"/>
      <c r="AX999" s="89"/>
    </row>
    <row r="1000" spans="1:50" ht="12.75" customHeight="1">
      <c r="A1000" s="89"/>
      <c r="B1000" s="89"/>
      <c r="C1000" s="96"/>
      <c r="D1000" s="190"/>
      <c r="E1000" s="110"/>
      <c r="F1000" s="111"/>
      <c r="G1000" s="112"/>
      <c r="H1000" s="113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108"/>
      <c r="AI1000" s="108"/>
      <c r="AJ1000" s="89"/>
      <c r="AK1000" s="89"/>
      <c r="AL1000" s="99"/>
      <c r="AM1000" s="99"/>
      <c r="AN1000" s="89"/>
      <c r="AO1000" s="89"/>
      <c r="AP1000" s="89"/>
      <c r="AQ1000" s="99"/>
      <c r="AR1000" s="89"/>
      <c r="AS1000" s="89"/>
      <c r="AT1000" s="89"/>
      <c r="AU1000" s="89"/>
      <c r="AV1000" s="89"/>
      <c r="AW1000" s="89"/>
      <c r="AX1000" s="89"/>
    </row>
    <row r="1001" spans="1:50" ht="12.75" customHeight="1">
      <c r="A1001" s="89"/>
      <c r="B1001" s="89"/>
      <c r="C1001" s="96"/>
      <c r="D1001" s="190"/>
      <c r="E1001" s="110"/>
      <c r="F1001" s="111"/>
      <c r="G1001" s="112"/>
      <c r="H1001" s="113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108"/>
      <c r="AI1001" s="108"/>
      <c r="AJ1001" s="89"/>
      <c r="AK1001" s="89"/>
      <c r="AL1001" s="99"/>
      <c r="AM1001" s="99"/>
      <c r="AN1001" s="89"/>
      <c r="AO1001" s="89"/>
      <c r="AP1001" s="89"/>
      <c r="AQ1001" s="99"/>
      <c r="AR1001" s="89"/>
      <c r="AS1001" s="89"/>
      <c r="AT1001" s="89"/>
      <c r="AU1001" s="89"/>
      <c r="AV1001" s="89"/>
      <c r="AW1001" s="89"/>
      <c r="AX1001" s="89"/>
    </row>
    <row r="1002" spans="1:50" ht="12.75" customHeight="1">
      <c r="A1002" s="89"/>
      <c r="B1002" s="89"/>
      <c r="C1002" s="96"/>
      <c r="D1002" s="190"/>
      <c r="E1002" s="110"/>
      <c r="F1002" s="111"/>
      <c r="G1002" s="112"/>
      <c r="H1002" s="113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108"/>
      <c r="AI1002" s="108"/>
      <c r="AJ1002" s="89"/>
      <c r="AK1002" s="89"/>
      <c r="AL1002" s="99"/>
      <c r="AM1002" s="99"/>
      <c r="AN1002" s="89"/>
      <c r="AO1002" s="89"/>
      <c r="AP1002" s="89"/>
      <c r="AQ1002" s="99"/>
      <c r="AR1002" s="89"/>
      <c r="AS1002" s="89"/>
      <c r="AT1002" s="89"/>
      <c r="AU1002" s="89"/>
      <c r="AV1002" s="89"/>
      <c r="AW1002" s="89"/>
      <c r="AX1002" s="89"/>
    </row>
    <row r="1003" spans="1:50" ht="12.75" customHeight="1">
      <c r="A1003" s="89"/>
      <c r="B1003" s="89"/>
      <c r="C1003" s="96"/>
      <c r="D1003" s="190"/>
      <c r="E1003" s="110"/>
      <c r="F1003" s="111"/>
      <c r="G1003" s="112"/>
      <c r="H1003" s="113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108"/>
      <c r="AI1003" s="108"/>
      <c r="AJ1003" s="89"/>
      <c r="AK1003" s="89"/>
      <c r="AL1003" s="99"/>
      <c r="AM1003" s="99"/>
      <c r="AN1003" s="89"/>
      <c r="AO1003" s="89"/>
      <c r="AP1003" s="89"/>
      <c r="AQ1003" s="99"/>
      <c r="AR1003" s="89"/>
      <c r="AS1003" s="89"/>
      <c r="AT1003" s="89"/>
      <c r="AU1003" s="89"/>
      <c r="AV1003" s="89"/>
      <c r="AW1003" s="89"/>
      <c r="AX1003" s="89"/>
    </row>
    <row r="1004" spans="1:50" ht="12.75" customHeight="1">
      <c r="A1004" s="89"/>
      <c r="B1004" s="89"/>
      <c r="C1004" s="96"/>
      <c r="D1004" s="190"/>
      <c r="E1004" s="110"/>
      <c r="F1004" s="111"/>
      <c r="G1004" s="112"/>
      <c r="H1004" s="113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108"/>
      <c r="AI1004" s="108"/>
      <c r="AJ1004" s="89"/>
      <c r="AK1004" s="89"/>
      <c r="AL1004" s="99"/>
      <c r="AM1004" s="99"/>
      <c r="AN1004" s="89"/>
      <c r="AO1004" s="89"/>
      <c r="AP1004" s="89"/>
      <c r="AQ1004" s="99"/>
      <c r="AR1004" s="89"/>
      <c r="AS1004" s="89"/>
      <c r="AT1004" s="89"/>
      <c r="AU1004" s="89"/>
      <c r="AV1004" s="89"/>
      <c r="AW1004" s="89"/>
      <c r="AX1004" s="89"/>
    </row>
    <row r="1005" spans="1:50" ht="15" customHeight="1">
      <c r="AI1005" s="108"/>
      <c r="AJ1005" s="89"/>
      <c r="AK1005" s="89"/>
      <c r="AL1005" s="99"/>
      <c r="AM1005" s="99"/>
      <c r="AN1005" s="89"/>
      <c r="AO1005" s="89"/>
    </row>
  </sheetData>
  <sheetProtection algorithmName="SHA-512" hashValue="8XQZ+TwYBjLa+385Sq8gFkGCAZaSWqgGoQ3kWgJKdcs7zsuNYkfpuRlB3g+TeT6mTVjKMSxmD3bhYyR3RI/BsQ==" saltValue="6gBZTTzWglG4gdk3dQmi0A==" spinCount="100000" sheet="1" objects="1" scenarios="1" selectLockedCells="1"/>
  <mergeCells count="2">
    <mergeCell ref="AJ11:AL11"/>
    <mergeCell ref="AJ24:AL24"/>
  </mergeCells>
  <pageMargins left="0.7" right="0.7" top="0.75" bottom="0.7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D99594"/>
  </sheetPr>
  <dimension ref="A1:BG1005"/>
  <sheetViews>
    <sheetView zoomScale="115" zoomScaleNormal="115" workbookViewId="0">
      <selection activeCell="E2" sqref="E2"/>
    </sheetView>
  </sheetViews>
  <sheetFormatPr defaultColWidth="14.42578125" defaultRowHeight="15" customHeight="1"/>
  <cols>
    <col min="1" max="1" width="1.42578125" style="52" customWidth="1"/>
    <col min="2" max="2" width="0.85546875" style="52" customWidth="1"/>
    <col min="3" max="3" width="18.28515625" style="52" customWidth="1"/>
    <col min="4" max="4" width="6.42578125" style="114" customWidth="1"/>
    <col min="5" max="5" width="6.140625" style="52" customWidth="1"/>
    <col min="6" max="6" width="6.42578125" style="52" bestFit="1" customWidth="1"/>
    <col min="7" max="7" width="5.85546875" style="52" bestFit="1" customWidth="1"/>
    <col min="8" max="10" width="5.5703125" style="52" bestFit="1" customWidth="1"/>
    <col min="11" max="12" width="4.7109375" style="52" customWidth="1"/>
    <col min="13" max="14" width="5.42578125" style="52" bestFit="1" customWidth="1"/>
    <col min="15" max="15" width="5.42578125" style="52" customWidth="1"/>
    <col min="16" max="17" width="5.42578125" style="52" bestFit="1" customWidth="1"/>
    <col min="18" max="18" width="5.140625" style="52" customWidth="1"/>
    <col min="19" max="19" width="5.7109375" style="52" bestFit="1" customWidth="1"/>
    <col min="20" max="20" width="5.42578125" style="52" bestFit="1" customWidth="1"/>
    <col min="21" max="21" width="4.7109375" style="52" customWidth="1"/>
    <col min="22" max="22" width="5.28515625" style="52" customWidth="1"/>
    <col min="23" max="23" width="5.7109375" style="52" bestFit="1" customWidth="1"/>
    <col min="24" max="24" width="6.5703125" style="52" customWidth="1"/>
    <col min="25" max="25" width="7" style="52" bestFit="1" customWidth="1"/>
    <col min="26" max="26" width="5.7109375" style="52" customWidth="1"/>
    <col min="27" max="27" width="7" style="52" bestFit="1" customWidth="1"/>
    <col min="28" max="31" width="4.7109375" style="52" customWidth="1"/>
    <col min="32" max="32" width="0.85546875" style="52" customWidth="1"/>
    <col min="33" max="33" width="0.7109375" style="52" customWidth="1"/>
    <col min="34" max="35" width="0.85546875" style="52" customWidth="1"/>
    <col min="36" max="36" width="24" style="52" bestFit="1" customWidth="1"/>
    <col min="37" max="37" width="6.28515625" style="52" customWidth="1"/>
    <col min="38" max="38" width="6.7109375" style="114" customWidth="1"/>
    <col min="39" max="39" width="7.5703125" style="114" customWidth="1"/>
    <col min="40" max="40" width="9.28515625" style="52" bestFit="1" customWidth="1"/>
    <col min="41" max="41" width="0.7109375" style="52" customWidth="1"/>
    <col min="42" max="42" width="9.28515625" style="52" bestFit="1" customWidth="1"/>
    <col min="43" max="43" width="0.7109375" style="114" customWidth="1"/>
    <col min="44" max="44" width="2.7109375" style="52" customWidth="1"/>
    <col min="45" max="46" width="9.140625" style="52" customWidth="1"/>
    <col min="47" max="47" width="9.42578125" style="52" customWidth="1"/>
    <col min="48" max="50" width="9.140625" style="52" customWidth="1"/>
    <col min="51" max="16384" width="14.42578125" style="52"/>
  </cols>
  <sheetData>
    <row r="1" spans="1:50" ht="12" customHeight="1">
      <c r="A1" s="81"/>
      <c r="B1" s="81"/>
      <c r="C1" s="372"/>
      <c r="D1" s="82"/>
      <c r="E1" s="87"/>
      <c r="F1" s="83"/>
      <c r="G1" s="84"/>
      <c r="H1" s="85"/>
      <c r="I1" s="86"/>
      <c r="J1" s="86"/>
      <c r="K1" s="86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81"/>
      <c r="AG1" s="88"/>
      <c r="AH1" s="81"/>
      <c r="AI1" s="252"/>
      <c r="AJ1" s="253"/>
      <c r="AK1" s="254"/>
      <c r="AL1" s="255"/>
      <c r="AM1" s="256"/>
      <c r="AN1" s="88"/>
      <c r="AO1" s="88"/>
      <c r="AP1" s="88"/>
      <c r="AQ1" s="257"/>
      <c r="AR1" s="89"/>
      <c r="AS1" s="89"/>
      <c r="AT1" s="89"/>
      <c r="AU1" s="89"/>
      <c r="AV1" s="89"/>
      <c r="AW1" s="89"/>
      <c r="AX1" s="89"/>
    </row>
    <row r="2" spans="1:50" ht="18" customHeight="1">
      <c r="A2" s="81"/>
      <c r="B2" s="200"/>
      <c r="C2" s="373"/>
      <c r="D2" s="340">
        <v>1</v>
      </c>
      <c r="E2" s="307"/>
      <c r="F2" s="308"/>
      <c r="G2" s="303"/>
      <c r="H2" s="303"/>
      <c r="I2" s="303"/>
      <c r="J2" s="303"/>
      <c r="K2" s="304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 t="s">
        <v>2786</v>
      </c>
      <c r="W2" s="202" t="s">
        <v>2786</v>
      </c>
      <c r="X2" s="202" t="s">
        <v>2786</v>
      </c>
      <c r="Y2" s="202" t="s">
        <v>2786</v>
      </c>
      <c r="Z2" s="202" t="s">
        <v>2786</v>
      </c>
      <c r="AA2" s="202" t="s">
        <v>2786</v>
      </c>
      <c r="AB2" s="201"/>
      <c r="AC2" s="202" t="s">
        <v>2786</v>
      </c>
      <c r="AD2" s="202" t="s">
        <v>2786</v>
      </c>
      <c r="AE2" s="202" t="s">
        <v>2786</v>
      </c>
      <c r="AF2" s="200"/>
      <c r="AG2" s="81"/>
      <c r="AH2" s="115"/>
      <c r="AI2" s="271"/>
      <c r="AJ2" s="274" t="s">
        <v>0</v>
      </c>
      <c r="AK2" s="275" t="s">
        <v>1</v>
      </c>
      <c r="AL2" s="275" t="s">
        <v>2</v>
      </c>
      <c r="AM2" s="275" t="s">
        <v>3</v>
      </c>
      <c r="AN2" s="275" t="s">
        <v>4</v>
      </c>
      <c r="AO2" s="184"/>
      <c r="AP2" s="258"/>
      <c r="AQ2" s="99"/>
      <c r="AR2" s="111"/>
      <c r="AS2" s="103"/>
      <c r="AT2" s="104"/>
      <c r="AU2" s="105"/>
      <c r="AV2" s="119"/>
      <c r="AW2" s="90"/>
      <c r="AX2" s="89"/>
    </row>
    <row r="3" spans="1:50" ht="12" customHeight="1">
      <c r="A3" s="81"/>
      <c r="B3" s="203"/>
      <c r="C3" s="374" t="s">
        <v>5</v>
      </c>
      <c r="D3" s="204" t="s">
        <v>6</v>
      </c>
      <c r="E3" s="205" t="s">
        <v>7</v>
      </c>
      <c r="F3" s="206" t="s">
        <v>8</v>
      </c>
      <c r="G3" s="207" t="s">
        <v>9</v>
      </c>
      <c r="H3" s="208" t="s">
        <v>10</v>
      </c>
      <c r="I3" s="209" t="s">
        <v>11</v>
      </c>
      <c r="J3" s="210" t="s">
        <v>13</v>
      </c>
      <c r="K3" s="211" t="s">
        <v>12</v>
      </c>
      <c r="L3" s="212" t="s">
        <v>767</v>
      </c>
      <c r="M3" s="202" t="s">
        <v>792</v>
      </c>
      <c r="N3" s="202" t="s">
        <v>791</v>
      </c>
      <c r="O3" s="202" t="s">
        <v>2777</v>
      </c>
      <c r="P3" s="202" t="s">
        <v>2778</v>
      </c>
      <c r="Q3" s="202" t="s">
        <v>793</v>
      </c>
      <c r="R3" s="202" t="s">
        <v>794</v>
      </c>
      <c r="S3" s="202" t="s">
        <v>799</v>
      </c>
      <c r="T3" s="202" t="s">
        <v>2782</v>
      </c>
      <c r="U3" s="202" t="s">
        <v>795</v>
      </c>
      <c r="V3" s="202" t="s">
        <v>2783</v>
      </c>
      <c r="W3" s="202" t="s">
        <v>2779</v>
      </c>
      <c r="X3" s="202" t="s">
        <v>2780</v>
      </c>
      <c r="Y3" s="202" t="s">
        <v>796</v>
      </c>
      <c r="Z3" s="202" t="s">
        <v>797</v>
      </c>
      <c r="AA3" s="202" t="s">
        <v>798</v>
      </c>
      <c r="AB3" s="202" t="s">
        <v>2776</v>
      </c>
      <c r="AC3" s="202" t="s">
        <v>2784</v>
      </c>
      <c r="AD3" s="202" t="s">
        <v>2785</v>
      </c>
      <c r="AE3" s="202" t="s">
        <v>2781</v>
      </c>
      <c r="AF3" s="213"/>
      <c r="AG3" s="183"/>
      <c r="AH3" s="259"/>
      <c r="AI3" s="271"/>
      <c r="AJ3" s="276" t="s">
        <v>2820</v>
      </c>
      <c r="AK3" s="277">
        <f>(F14+F30+F46+F62+F78+F94+F110+F126+F142+F158+F174+F190)</f>
        <v>0</v>
      </c>
      <c r="AL3" s="278" t="str">
        <f>IF(AM3&gt;0,AM3*100/(AM3+AM4+AM5+AM8+AM6+AM7),"0")</f>
        <v>0</v>
      </c>
      <c r="AM3" s="279">
        <f>AK3*4</f>
        <v>0</v>
      </c>
      <c r="AN3" s="280" t="str">
        <f>IF(AK3&gt;0,(AK3/TMB!$C$6),"0")</f>
        <v>0</v>
      </c>
      <c r="AO3" s="184"/>
      <c r="AP3" s="258"/>
      <c r="AQ3" s="99"/>
      <c r="AR3" s="102"/>
      <c r="AS3" s="120"/>
      <c r="AT3" s="121"/>
      <c r="AU3" s="122"/>
      <c r="AV3" s="123"/>
      <c r="AW3" s="94"/>
      <c r="AX3" s="89"/>
    </row>
    <row r="4" spans="1:50" ht="12" customHeight="1">
      <c r="A4" s="89"/>
      <c r="B4" s="214"/>
      <c r="C4" s="232"/>
      <c r="D4" s="235"/>
      <c r="E4" s="231" t="str">
        <f>IF(C4="","",VLOOKUP(C4,Nutr,2,0))</f>
        <v/>
      </c>
      <c r="F4" s="238" t="str">
        <f>IF(C4="","",VLOOKUP(C4,Nutr,3,0)*D4)</f>
        <v/>
      </c>
      <c r="G4" s="233" t="str">
        <f>IF(C4="","",VLOOKUP(C4,Nutr,4,0)*D4)</f>
        <v/>
      </c>
      <c r="H4" s="238" t="str">
        <f>IF(C4="","",VLOOKUP(C4,Nutr,5,0)*D4)</f>
        <v/>
      </c>
      <c r="I4" s="233" t="str">
        <f>IF(C4="","",VLOOKUP(C4,Nutr,6,0)*D4)</f>
        <v/>
      </c>
      <c r="J4" s="238" t="str">
        <f>IF(C4="","",VLOOKUP(C4,Nutr,7,0)*D4)</f>
        <v/>
      </c>
      <c r="K4" s="233" t="str">
        <f>IF(C4="","",VLOOKUP(C4,Nutr,8,0)*D4)</f>
        <v/>
      </c>
      <c r="L4" s="237" t="str">
        <f>IF(C4="","",VLOOKUP(C4,Nutr,9,0)*D4)</f>
        <v/>
      </c>
      <c r="M4" s="234" t="str">
        <f>IF(C4="","",VLOOKUP(C4,'Tabela Nutricional'!A:AD,10,0)*D4)</f>
        <v/>
      </c>
      <c r="N4" s="237" t="str">
        <f>IF(C4="","",VLOOKUP(C4,'Tabela Nutricional'!A:AD,11,0)*D4)</f>
        <v/>
      </c>
      <c r="O4" s="234" t="str">
        <f>IF(C4="","",VLOOKUP(C4,'Tabela Nutricional'!A:AD,12,0)*D4)</f>
        <v/>
      </c>
      <c r="P4" s="237" t="str">
        <f>IF(C4="","",VLOOKUP(C4,'Tabela Nutricional'!A:AD,13,0)*D4)</f>
        <v/>
      </c>
      <c r="Q4" s="234" t="str">
        <f>IF(C4="","",VLOOKUP(C4,'Tabela Nutricional'!A:AD,14,0)*D4)</f>
        <v/>
      </c>
      <c r="R4" s="237" t="str">
        <f>IF(C4="","",VLOOKUP(C4,'Tabela Nutricional'!A:AD,15,0)*D4)</f>
        <v/>
      </c>
      <c r="S4" s="234" t="str">
        <f>IF(C4="","",VLOOKUP(C4,'Tabela Nutricional'!A:AD,16,0)*D4)</f>
        <v/>
      </c>
      <c r="T4" s="237" t="str">
        <f>IF(C4="","",VLOOKUP(C4,'Tabela Nutricional'!A:AD,17,0)*D4)</f>
        <v/>
      </c>
      <c r="U4" s="234" t="str">
        <f>IF(C4="","",VLOOKUP(C4,'Tabela Nutricional'!A:AD,18,0)*D4)</f>
        <v/>
      </c>
      <c r="V4" s="237" t="str">
        <f>IF(C4="","",VLOOKUP(C4,'Tabela Nutricional'!A:AD,21,0)*D4)</f>
        <v/>
      </c>
      <c r="W4" s="234" t="str">
        <f>IF(C4="","",VLOOKUP(C4,'Tabela Nutricional'!A:AD,22,0)*D4)</f>
        <v/>
      </c>
      <c r="X4" s="237" t="str">
        <f>IF(C4="","",VLOOKUP(C4,'Tabela Nutricional'!A:AD,23,0)*D4)</f>
        <v/>
      </c>
      <c r="Y4" s="234" t="str">
        <f>IF(C4="","",VLOOKUP(C4,'Tabela Nutricional'!A:AD,24,0)*D4)</f>
        <v/>
      </c>
      <c r="Z4" s="237" t="str">
        <f>IF(C4="","",VLOOKUP(C4,'Tabela Nutricional'!A:AD,25,0)*D4)</f>
        <v/>
      </c>
      <c r="AA4" s="234" t="str">
        <f>IF(C4="","",VLOOKUP(C4,'Tabela Nutricional'!A:AD,26,0)*D4)</f>
        <v/>
      </c>
      <c r="AB4" s="237" t="str">
        <f>IF(C4="","",VLOOKUP(C4,'Tabela Nutricional'!A:AD,27,0)*D4)</f>
        <v/>
      </c>
      <c r="AC4" s="234" t="str">
        <f>IF(C4="","",VLOOKUP(C4,'Tabela Nutricional'!A:AD,28,0)*D4)</f>
        <v/>
      </c>
      <c r="AD4" s="237" t="str">
        <f>IF(C4="","",VLOOKUP(C4,'Tabela Nutricional'!A:AD,29,0)*D4)</f>
        <v/>
      </c>
      <c r="AE4" s="234" t="str">
        <f>IF(C4="","",VLOOKUP(C4,'Tabela Nutricional'!A:AD,30,0)*D4)</f>
        <v/>
      </c>
      <c r="AF4" s="214"/>
      <c r="AG4" s="90"/>
      <c r="AH4" s="115"/>
      <c r="AI4" s="271"/>
      <c r="AJ4" s="276" t="s">
        <v>2821</v>
      </c>
      <c r="AK4" s="277">
        <f>(G14+G30+G46+G62+G78+G94+G110+G126+G142+G158+G174+G190)</f>
        <v>0</v>
      </c>
      <c r="AL4" s="278" t="str">
        <f>IF(AM4&gt;0,AM4*100/(AM3+AM4+AM5+AM8+AM6+AM7),"0")</f>
        <v>0</v>
      </c>
      <c r="AM4" s="279">
        <f t="shared" ref="AM4:AM5" si="0">AK4*4</f>
        <v>0</v>
      </c>
      <c r="AN4" s="280" t="str">
        <f>IF(AK4&gt;0,(AK4/TMB!$C$6),"0")</f>
        <v>0</v>
      </c>
      <c r="AO4" s="184"/>
      <c r="AP4" s="81"/>
      <c r="AQ4" s="190"/>
      <c r="AR4" s="100"/>
      <c r="AS4" s="97"/>
      <c r="AT4" s="98"/>
      <c r="AU4" s="124"/>
      <c r="AV4" s="94"/>
      <c r="AW4" s="94"/>
      <c r="AX4" s="89"/>
    </row>
    <row r="5" spans="1:50" ht="12" customHeight="1">
      <c r="A5" s="89"/>
      <c r="B5" s="214"/>
      <c r="C5" s="232"/>
      <c r="D5" s="235"/>
      <c r="E5" s="231" t="str">
        <f>IF(C5="","",VLOOKUP(C5,Nutr,2,0))</f>
        <v/>
      </c>
      <c r="F5" s="238" t="str">
        <f>IF(C5="","",VLOOKUP(C5,Nutr,3,0)*D5)</f>
        <v/>
      </c>
      <c r="G5" s="233" t="str">
        <f>IF(C5="","",VLOOKUP(C5,Nutr,4,0)*D5)</f>
        <v/>
      </c>
      <c r="H5" s="238" t="str">
        <f>IF(C5="","",VLOOKUP(C5,Nutr,5,0)*D5)</f>
        <v/>
      </c>
      <c r="I5" s="233" t="str">
        <f>IF(C5="","",VLOOKUP(C5,Nutr,6,0)*D5)</f>
        <v/>
      </c>
      <c r="J5" s="238" t="str">
        <f>IF(C5="","",VLOOKUP(C5,Nutr,7,0)*D5)</f>
        <v/>
      </c>
      <c r="K5" s="233" t="str">
        <f>IF(C5="","",VLOOKUP(C5,Nutr,8,0)*D5)</f>
        <v/>
      </c>
      <c r="L5" s="237" t="str">
        <f>IF(C5="","",VLOOKUP(C5,Nutr,9,0)*D5)</f>
        <v/>
      </c>
      <c r="M5" s="234" t="str">
        <f>IF(C5="","",VLOOKUP(C5,'Tabela Nutricional'!A:AD,10,0)*D5)</f>
        <v/>
      </c>
      <c r="N5" s="237" t="str">
        <f>IF(C5="","",VLOOKUP(C5,'Tabela Nutricional'!A:AD,11,0)*D5)</f>
        <v/>
      </c>
      <c r="O5" s="234" t="str">
        <f>IF(C5="","",VLOOKUP(C5,'Tabela Nutricional'!A:AD,12,0)*D5)</f>
        <v/>
      </c>
      <c r="P5" s="237" t="str">
        <f>IF(C5="","",VLOOKUP(C5,'Tabela Nutricional'!A:AD,13,0)*D5)</f>
        <v/>
      </c>
      <c r="Q5" s="234" t="str">
        <f>IF(C5="","",VLOOKUP(C5,'Tabela Nutricional'!A:AD,14,0)*D5)</f>
        <v/>
      </c>
      <c r="R5" s="237" t="str">
        <f>IF(C5="","",VLOOKUP(C5,'Tabela Nutricional'!A:AD,15,0)*D5)</f>
        <v/>
      </c>
      <c r="S5" s="234" t="str">
        <f>IF(C5="","",VLOOKUP(C5,'Tabela Nutricional'!A:AD,16,0)*D5)</f>
        <v/>
      </c>
      <c r="T5" s="237" t="str">
        <f>IF(C5="","",VLOOKUP(C5,'Tabela Nutricional'!A:AD,17,0)*D5)</f>
        <v/>
      </c>
      <c r="U5" s="234" t="str">
        <f>IF(C5="","",VLOOKUP(C5,'Tabela Nutricional'!A:AD,18,0)*D5)</f>
        <v/>
      </c>
      <c r="V5" s="237" t="str">
        <f>IF(C5="","",VLOOKUP(C5,'Tabela Nutricional'!A:AD,21,0)*D5)</f>
        <v/>
      </c>
      <c r="W5" s="234" t="str">
        <f>IF(C5="","",VLOOKUP(C5,'Tabela Nutricional'!A:AD,22,0)*D5)</f>
        <v/>
      </c>
      <c r="X5" s="237" t="str">
        <f>IF(C5="","",VLOOKUP(C5,'Tabela Nutricional'!A:AD,23,0)*D5)</f>
        <v/>
      </c>
      <c r="Y5" s="234" t="str">
        <f>IF(C5="","",VLOOKUP(C5,'Tabela Nutricional'!A:AD,24,0)*D5)</f>
        <v/>
      </c>
      <c r="Z5" s="237" t="str">
        <f>IF(C5="","",VLOOKUP(C5,'Tabela Nutricional'!A:AD,25,0)*D5)</f>
        <v/>
      </c>
      <c r="AA5" s="234" t="str">
        <f>IF(C5="","",VLOOKUP(C5,'Tabela Nutricional'!A:AD,26,0)*D5)</f>
        <v/>
      </c>
      <c r="AB5" s="237" t="str">
        <f>IF(C5="","",VLOOKUP(C5,'Tabela Nutricional'!A:AD,27,0)*D5)</f>
        <v/>
      </c>
      <c r="AC5" s="234" t="str">
        <f>IF(C5="","",VLOOKUP(C5,'Tabela Nutricional'!A:AD,28,0)*D5)</f>
        <v/>
      </c>
      <c r="AD5" s="237" t="str">
        <f>IF(C5="","",VLOOKUP(C5,'Tabela Nutricional'!A:AD,29,0)*D5)</f>
        <v/>
      </c>
      <c r="AE5" s="234" t="str">
        <f>IF(C5="","",VLOOKUP(C5,'Tabela Nutricional'!A:AD,30,0)*D5)</f>
        <v/>
      </c>
      <c r="AF5" s="214"/>
      <c r="AG5" s="90"/>
      <c r="AH5" s="115"/>
      <c r="AI5" s="271"/>
      <c r="AJ5" s="276" t="s">
        <v>17</v>
      </c>
      <c r="AK5" s="277">
        <f>(H14+H30+H46+H62+H78+H94+H110+H126+H142+H158+H174+H190)</f>
        <v>0</v>
      </c>
      <c r="AL5" s="278" t="str">
        <f>IF(AM5&gt;0,AM5*100/(AM3+AM4+AM5+AM8+AM6+AM7),"0")</f>
        <v>0</v>
      </c>
      <c r="AM5" s="279">
        <f t="shared" si="0"/>
        <v>0</v>
      </c>
      <c r="AN5" s="280" t="str">
        <f>IF(AK5&gt;0,(AK5/TMB!$C$6),"0")</f>
        <v>0</v>
      </c>
      <c r="AO5" s="184"/>
      <c r="AP5" s="88"/>
      <c r="AQ5" s="99"/>
      <c r="AR5" s="125"/>
      <c r="AS5" s="101"/>
      <c r="AT5" s="126"/>
      <c r="AU5" s="126"/>
      <c r="AV5" s="126"/>
      <c r="AW5" s="94"/>
      <c r="AX5" s="89"/>
    </row>
    <row r="6" spans="1:50" ht="12" customHeight="1">
      <c r="A6" s="89"/>
      <c r="B6" s="214"/>
      <c r="C6" s="232"/>
      <c r="D6" s="235"/>
      <c r="E6" s="231" t="str">
        <f t="shared" ref="E6:E13" si="1">IF(C6="","",VLOOKUP(C6,Nutr,2,0))</f>
        <v/>
      </c>
      <c r="F6" s="238" t="str">
        <f t="shared" ref="F6:F13" si="2">IF(C6="","",VLOOKUP(C6,Nutr,3,0)*D6)</f>
        <v/>
      </c>
      <c r="G6" s="233" t="str">
        <f t="shared" ref="G6:G13" si="3">IF(C6="","",VLOOKUP(C6,Nutr,4,0)*D6)</f>
        <v/>
      </c>
      <c r="H6" s="238" t="str">
        <f t="shared" ref="H6:H13" si="4">IF(C6="","",VLOOKUP(C6,Nutr,5,0)*D6)</f>
        <v/>
      </c>
      <c r="I6" s="233" t="str">
        <f t="shared" ref="I6:I13" si="5">IF(C6="","",VLOOKUP(C6,Nutr,6,0)*D6)</f>
        <v/>
      </c>
      <c r="J6" s="238" t="str">
        <f t="shared" ref="J6:J13" si="6">IF(C6="","",VLOOKUP(C6,Nutr,7,0)*D6)</f>
        <v/>
      </c>
      <c r="K6" s="233" t="str">
        <f t="shared" ref="K6:K13" si="7">IF(C6="","",VLOOKUP(C6,Nutr,8,0)*D6)</f>
        <v/>
      </c>
      <c r="L6" s="237" t="str">
        <f t="shared" ref="L6:L13" si="8">IF(C6="","",VLOOKUP(C6,Nutr,9,0)*D6)</f>
        <v/>
      </c>
      <c r="M6" s="234" t="str">
        <f>IF(C6="","",VLOOKUP(C6,'Tabela Nutricional'!A:AD,10,0)*D6)</f>
        <v/>
      </c>
      <c r="N6" s="237" t="str">
        <f>IF(C6="","",VLOOKUP(C6,'Tabela Nutricional'!A:AD,11,0)*D6)</f>
        <v/>
      </c>
      <c r="O6" s="234" t="str">
        <f>IF(C6="","",VLOOKUP(C6,'Tabela Nutricional'!A:AD,12,0)*D6)</f>
        <v/>
      </c>
      <c r="P6" s="237" t="str">
        <f>IF(C6="","",VLOOKUP(C6,'Tabela Nutricional'!A:AD,13,0)*D6)</f>
        <v/>
      </c>
      <c r="Q6" s="234" t="str">
        <f>IF(C6="","",VLOOKUP(C6,'Tabela Nutricional'!A:AD,14,0)*D6)</f>
        <v/>
      </c>
      <c r="R6" s="237" t="str">
        <f>IF(C6="","",VLOOKUP(C6,'Tabela Nutricional'!A:AD,15,0)*D6)</f>
        <v/>
      </c>
      <c r="S6" s="234" t="str">
        <f>IF(C6="","",VLOOKUP(C6,'Tabela Nutricional'!A:AD,16,0)*D6)</f>
        <v/>
      </c>
      <c r="T6" s="237" t="str">
        <f>IF(C6="","",VLOOKUP(C6,'Tabela Nutricional'!A:AD,17,0)*D6)</f>
        <v/>
      </c>
      <c r="U6" s="234" t="str">
        <f>IF(C6="","",VLOOKUP(C6,'Tabela Nutricional'!A:AD,18,0)*D6)</f>
        <v/>
      </c>
      <c r="V6" s="237" t="str">
        <f>IF(C6="","",VLOOKUP(C6,'Tabela Nutricional'!A:AD,21,0)*D6)</f>
        <v/>
      </c>
      <c r="W6" s="234" t="str">
        <f>IF(C6="","",VLOOKUP(C6,'Tabela Nutricional'!A:AD,22,0)*D6)</f>
        <v/>
      </c>
      <c r="X6" s="237" t="str">
        <f>IF(C6="","",VLOOKUP(C6,'Tabela Nutricional'!A:AD,23,0)*D6)</f>
        <v/>
      </c>
      <c r="Y6" s="234" t="str">
        <f>IF(C6="","",VLOOKUP(C6,'Tabela Nutricional'!A:AD,24,0)*D6)</f>
        <v/>
      </c>
      <c r="Z6" s="237" t="str">
        <f>IF(C6="","",VLOOKUP(C6,'Tabela Nutricional'!A:AD,25,0)*D6)</f>
        <v/>
      </c>
      <c r="AA6" s="234" t="str">
        <f>IF(C6="","",VLOOKUP(C6,'Tabela Nutricional'!A:AD,26,0)*D6)</f>
        <v/>
      </c>
      <c r="AB6" s="237" t="str">
        <f>IF(C6="","",VLOOKUP(C6,'Tabela Nutricional'!A:AD,27,0)*D6)</f>
        <v/>
      </c>
      <c r="AC6" s="234" t="str">
        <f>IF(C6="","",VLOOKUP(C6,'Tabela Nutricional'!A:AD,28,0)*D6)</f>
        <v/>
      </c>
      <c r="AD6" s="237" t="str">
        <f>IF(C6="","",VLOOKUP(C6,'Tabela Nutricional'!A:AD,29,0)*D6)</f>
        <v/>
      </c>
      <c r="AE6" s="234" t="str">
        <f>IF(C6="","",VLOOKUP(C6,'Tabela Nutricional'!A:AD,30,0)*D6)</f>
        <v/>
      </c>
      <c r="AF6" s="214"/>
      <c r="AG6" s="94"/>
      <c r="AH6" s="115"/>
      <c r="AI6" s="271"/>
      <c r="AJ6" s="276" t="s">
        <v>691</v>
      </c>
      <c r="AK6" s="277">
        <f>(I14+I30+I46+I62+I78+I94+I110+I126+I142+I158+I174+I190)</f>
        <v>0</v>
      </c>
      <c r="AL6" s="278" t="str">
        <f>IF(AM6&gt;0,AM6*100/(AM3+AM4+AM5+AM6+AM7+AM8),"0")</f>
        <v>0</v>
      </c>
      <c r="AM6" s="279">
        <f>AK6*9</f>
        <v>0</v>
      </c>
      <c r="AN6" s="280" t="str">
        <f>IF(AK6&gt;0,(AK6/TMB!$C$6),"0")</f>
        <v>0</v>
      </c>
      <c r="AO6" s="184"/>
      <c r="AP6" s="88"/>
      <c r="AQ6" s="99"/>
      <c r="AR6" s="113"/>
      <c r="AS6" s="104"/>
      <c r="AT6" s="127"/>
      <c r="AU6" s="103"/>
      <c r="AV6" s="105"/>
      <c r="AW6" s="90"/>
      <c r="AX6" s="89"/>
    </row>
    <row r="7" spans="1:50" ht="12" customHeight="1">
      <c r="A7" s="89"/>
      <c r="B7" s="215"/>
      <c r="C7" s="356"/>
      <c r="D7" s="236"/>
      <c r="E7" s="231" t="str">
        <f t="shared" si="1"/>
        <v/>
      </c>
      <c r="F7" s="238" t="str">
        <f t="shared" si="2"/>
        <v/>
      </c>
      <c r="G7" s="233" t="str">
        <f t="shared" si="3"/>
        <v/>
      </c>
      <c r="H7" s="238" t="str">
        <f t="shared" si="4"/>
        <v/>
      </c>
      <c r="I7" s="233" t="str">
        <f t="shared" si="5"/>
        <v/>
      </c>
      <c r="J7" s="238" t="str">
        <f t="shared" si="6"/>
        <v/>
      </c>
      <c r="K7" s="233" t="str">
        <f t="shared" si="7"/>
        <v/>
      </c>
      <c r="L7" s="237" t="str">
        <f t="shared" si="8"/>
        <v/>
      </c>
      <c r="M7" s="234" t="str">
        <f>IF(C7="","",VLOOKUP(C7,'Tabela Nutricional'!A:AD,10,0)*D7)</f>
        <v/>
      </c>
      <c r="N7" s="237" t="str">
        <f>IF(C7="","",VLOOKUP(C7,'Tabela Nutricional'!A:AD,11,0)*D7)</f>
        <v/>
      </c>
      <c r="O7" s="234" t="str">
        <f>IF(C7="","",VLOOKUP(C7,'Tabela Nutricional'!A:AD,12,0)*D7)</f>
        <v/>
      </c>
      <c r="P7" s="237" t="str">
        <f>IF(C7="","",VLOOKUP(C7,'Tabela Nutricional'!A:AD,13,0)*D7)</f>
        <v/>
      </c>
      <c r="Q7" s="234" t="str">
        <f>IF(C7="","",VLOOKUP(C7,'Tabela Nutricional'!A:AD,14,0)*D7)</f>
        <v/>
      </c>
      <c r="R7" s="237" t="str">
        <f>IF(C7="","",VLOOKUP(C7,'Tabela Nutricional'!A:AD,15,0)*D7)</f>
        <v/>
      </c>
      <c r="S7" s="234" t="str">
        <f>IF(C7="","",VLOOKUP(C7,'Tabela Nutricional'!A:AD,16,0)*D7)</f>
        <v/>
      </c>
      <c r="T7" s="237" t="str">
        <f>IF(C7="","",VLOOKUP(C7,'Tabela Nutricional'!A:AD,17,0)*D7)</f>
        <v/>
      </c>
      <c r="U7" s="234" t="str">
        <f>IF(C7="","",VLOOKUP(C7,'Tabela Nutricional'!A:AD,18,0)*D7)</f>
        <v/>
      </c>
      <c r="V7" s="237" t="str">
        <f>IF(C7="","",VLOOKUP(C7,'Tabela Nutricional'!A:AD,21,0)*D7)</f>
        <v/>
      </c>
      <c r="W7" s="234" t="str">
        <f>IF(C7="","",VLOOKUP(C7,'Tabela Nutricional'!A:AD,22,0)*D7)</f>
        <v/>
      </c>
      <c r="X7" s="237" t="str">
        <f>IF(C7="","",VLOOKUP(C7,'Tabela Nutricional'!A:AD,23,0)*D7)</f>
        <v/>
      </c>
      <c r="Y7" s="234" t="str">
        <f>IF(C7="","",VLOOKUP(C7,'Tabela Nutricional'!A:AD,24,0)*D7)</f>
        <v/>
      </c>
      <c r="Z7" s="237" t="str">
        <f>IF(C7="","",VLOOKUP(C7,'Tabela Nutricional'!A:AD,25,0)*D7)</f>
        <v/>
      </c>
      <c r="AA7" s="234" t="str">
        <f>IF(C7="","",VLOOKUP(C7,'Tabela Nutricional'!A:AD,26,0)*D7)</f>
        <v/>
      </c>
      <c r="AB7" s="237" t="str">
        <f>IF(C7="","",VLOOKUP(C7,'Tabela Nutricional'!A:AD,27,0)*D7)</f>
        <v/>
      </c>
      <c r="AC7" s="234" t="str">
        <f>IF(C7="","",VLOOKUP(C7,'Tabela Nutricional'!A:AD,28,0)*D7)</f>
        <v/>
      </c>
      <c r="AD7" s="237" t="str">
        <f>IF(C7="","",VLOOKUP(C7,'Tabela Nutricional'!A:AD,29,0)*D7)</f>
        <v/>
      </c>
      <c r="AE7" s="234" t="str">
        <f>IF(C7="","",VLOOKUP(C7,'Tabela Nutricional'!A:AD,30,0)*D7)</f>
        <v/>
      </c>
      <c r="AF7" s="215"/>
      <c r="AG7" s="94"/>
      <c r="AH7" s="115"/>
      <c r="AI7" s="271"/>
      <c r="AJ7" s="276" t="s">
        <v>692</v>
      </c>
      <c r="AK7" s="277">
        <f>(J14+J30+J46+J62+J78+J94+J110+J126+J142+J158+J174+J190)</f>
        <v>0</v>
      </c>
      <c r="AL7" s="278" t="str">
        <f>IF(AM7&gt;0,AM7*100/(AM3+AM4+AM5+AM6+AM7+AM8),"0")</f>
        <v>0</v>
      </c>
      <c r="AM7" s="279">
        <f t="shared" ref="AM7:AM8" si="9">AK7*9</f>
        <v>0</v>
      </c>
      <c r="AN7" s="280" t="str">
        <f>IF(AK7&gt;0,(AK7/TMB!$C$6),"0")</f>
        <v>0</v>
      </c>
      <c r="AO7" s="184"/>
      <c r="AP7" s="88"/>
      <c r="AQ7" s="99"/>
      <c r="AR7" s="100"/>
      <c r="AS7" s="128"/>
      <c r="AT7" s="101"/>
      <c r="AU7" s="129"/>
      <c r="AV7" s="129"/>
      <c r="AW7" s="90"/>
      <c r="AX7" s="89"/>
    </row>
    <row r="8" spans="1:50" ht="12" customHeight="1">
      <c r="A8" s="89"/>
      <c r="B8" s="215"/>
      <c r="C8" s="356"/>
      <c r="D8" s="236"/>
      <c r="E8" s="231" t="str">
        <f t="shared" si="1"/>
        <v/>
      </c>
      <c r="F8" s="238" t="str">
        <f t="shared" si="2"/>
        <v/>
      </c>
      <c r="G8" s="233" t="str">
        <f t="shared" si="3"/>
        <v/>
      </c>
      <c r="H8" s="238" t="str">
        <f t="shared" si="4"/>
        <v/>
      </c>
      <c r="I8" s="233" t="str">
        <f t="shared" si="5"/>
        <v/>
      </c>
      <c r="J8" s="238" t="str">
        <f t="shared" si="6"/>
        <v/>
      </c>
      <c r="K8" s="233" t="str">
        <f t="shared" si="7"/>
        <v/>
      </c>
      <c r="L8" s="237" t="str">
        <f t="shared" si="8"/>
        <v/>
      </c>
      <c r="M8" s="234" t="str">
        <f>IF(C8="","",VLOOKUP(C8,'Tabela Nutricional'!A:AD,10,0)*D8)</f>
        <v/>
      </c>
      <c r="N8" s="237" t="str">
        <f>IF(C8="","",VLOOKUP(C8,'Tabela Nutricional'!A:AD,11,0)*D8)</f>
        <v/>
      </c>
      <c r="O8" s="234" t="str">
        <f>IF(C8="","",VLOOKUP(C8,'Tabela Nutricional'!A:AD,12,0)*D8)</f>
        <v/>
      </c>
      <c r="P8" s="237" t="str">
        <f>IF(C8="","",VLOOKUP(C8,'Tabela Nutricional'!A:AD,13,0)*D8)</f>
        <v/>
      </c>
      <c r="Q8" s="234" t="str">
        <f>IF(C8="","",VLOOKUP(C8,'Tabela Nutricional'!A:AD,14,0)*D8)</f>
        <v/>
      </c>
      <c r="R8" s="237" t="str">
        <f>IF(C8="","",VLOOKUP(C8,'Tabela Nutricional'!A:AD,15,0)*D8)</f>
        <v/>
      </c>
      <c r="S8" s="234" t="str">
        <f>IF(C8="","",VLOOKUP(C8,'Tabela Nutricional'!A:AD,16,0)*D8)</f>
        <v/>
      </c>
      <c r="T8" s="237" t="str">
        <f>IF(C8="","",VLOOKUP(C8,'Tabela Nutricional'!A:AD,17,0)*D8)</f>
        <v/>
      </c>
      <c r="U8" s="234" t="str">
        <f>IF(C8="","",VLOOKUP(C8,'Tabela Nutricional'!A:AD,18,0)*D8)</f>
        <v/>
      </c>
      <c r="V8" s="237" t="str">
        <f>IF(C8="","",VLOOKUP(C8,'Tabela Nutricional'!A:AD,21,0)*D8)</f>
        <v/>
      </c>
      <c r="W8" s="234" t="str">
        <f>IF(C8="","",VLOOKUP(C8,'Tabela Nutricional'!A:AD,22,0)*D8)</f>
        <v/>
      </c>
      <c r="X8" s="237" t="str">
        <f>IF(C8="","",VLOOKUP(C8,'Tabela Nutricional'!A:AD,23,0)*D8)</f>
        <v/>
      </c>
      <c r="Y8" s="234" t="str">
        <f>IF(C8="","",VLOOKUP(C8,'Tabela Nutricional'!A:AD,24,0)*D8)</f>
        <v/>
      </c>
      <c r="Z8" s="237" t="str">
        <f>IF(C8="","",VLOOKUP(C8,'Tabela Nutricional'!A:AD,25,0)*D8)</f>
        <v/>
      </c>
      <c r="AA8" s="234" t="str">
        <f>IF(C8="","",VLOOKUP(C8,'Tabela Nutricional'!A:AD,26,0)*D8)</f>
        <v/>
      </c>
      <c r="AB8" s="237" t="str">
        <f>IF(C8="","",VLOOKUP(C8,'Tabela Nutricional'!A:AD,27,0)*D8)</f>
        <v/>
      </c>
      <c r="AC8" s="234" t="str">
        <f>IF(C8="","",VLOOKUP(C8,'Tabela Nutricional'!A:AD,28,0)*D8)</f>
        <v/>
      </c>
      <c r="AD8" s="237" t="str">
        <f>IF(C8="","",VLOOKUP(C8,'Tabela Nutricional'!A:AD,29,0)*D8)</f>
        <v/>
      </c>
      <c r="AE8" s="234" t="str">
        <f>IF(C8="","",VLOOKUP(C8,'Tabela Nutricional'!A:AD,30,0)*D8)</f>
        <v/>
      </c>
      <c r="AF8" s="215"/>
      <c r="AG8" s="94"/>
      <c r="AH8" s="118"/>
      <c r="AI8" s="271"/>
      <c r="AJ8" s="276" t="s">
        <v>693</v>
      </c>
      <c r="AK8" s="277">
        <f>(K14+K30+K46+K62+K78+K94+K110+K126+K142+K158+K174+K190)</f>
        <v>0</v>
      </c>
      <c r="AL8" s="278" t="str">
        <f>IF(AM8&gt;0,AM8*100/(AM3+AM4+AM5+AM6+AM7+AM8),"0")</f>
        <v>0</v>
      </c>
      <c r="AM8" s="279">
        <f t="shared" si="9"/>
        <v>0</v>
      </c>
      <c r="AN8" s="280" t="str">
        <f>IF(AK8&gt;0,(AK8/TMB!$C$6),"0")</f>
        <v>0</v>
      </c>
      <c r="AO8" s="184"/>
      <c r="AP8" s="88"/>
      <c r="AQ8" s="99"/>
      <c r="AR8" s="109"/>
      <c r="AS8" s="128"/>
      <c r="AT8" s="101"/>
      <c r="AU8" s="120"/>
      <c r="AV8" s="122"/>
      <c r="AW8" s="90"/>
      <c r="AX8" s="89"/>
    </row>
    <row r="9" spans="1:50" ht="12" customHeight="1">
      <c r="A9" s="89"/>
      <c r="B9" s="215"/>
      <c r="C9" s="356"/>
      <c r="D9" s="236"/>
      <c r="E9" s="231" t="str">
        <f t="shared" si="1"/>
        <v/>
      </c>
      <c r="F9" s="238" t="str">
        <f t="shared" si="2"/>
        <v/>
      </c>
      <c r="G9" s="233" t="str">
        <f t="shared" si="3"/>
        <v/>
      </c>
      <c r="H9" s="238" t="str">
        <f t="shared" si="4"/>
        <v/>
      </c>
      <c r="I9" s="233" t="str">
        <f t="shared" si="5"/>
        <v/>
      </c>
      <c r="J9" s="238" t="str">
        <f t="shared" si="6"/>
        <v/>
      </c>
      <c r="K9" s="233" t="str">
        <f t="shared" si="7"/>
        <v/>
      </c>
      <c r="L9" s="237" t="str">
        <f t="shared" si="8"/>
        <v/>
      </c>
      <c r="M9" s="234" t="str">
        <f>IF(C9="","",VLOOKUP(C9,'Tabela Nutricional'!A:AD,10,0)*D9)</f>
        <v/>
      </c>
      <c r="N9" s="237" t="str">
        <f>IF(C9="","",VLOOKUP(C9,'Tabela Nutricional'!A:AD,11,0)*D9)</f>
        <v/>
      </c>
      <c r="O9" s="234" t="str">
        <f>IF(C9="","",VLOOKUP(C9,'Tabela Nutricional'!A:AD,12,0)*D9)</f>
        <v/>
      </c>
      <c r="P9" s="237" t="str">
        <f>IF(C9="","",VLOOKUP(C9,'Tabela Nutricional'!A:AD,13,0)*D9)</f>
        <v/>
      </c>
      <c r="Q9" s="234" t="str">
        <f>IF(C9="","",VLOOKUP(C9,'Tabela Nutricional'!A:AD,14,0)*D9)</f>
        <v/>
      </c>
      <c r="R9" s="237" t="str">
        <f>IF(C9="","",VLOOKUP(C9,'Tabela Nutricional'!A:AD,15,0)*D9)</f>
        <v/>
      </c>
      <c r="S9" s="234" t="str">
        <f>IF(C9="","",VLOOKUP(C9,'Tabela Nutricional'!A:AD,16,0)*D9)</f>
        <v/>
      </c>
      <c r="T9" s="237" t="str">
        <f>IF(C9="","",VLOOKUP(C9,'Tabela Nutricional'!A:AD,17,0)*D9)</f>
        <v/>
      </c>
      <c r="U9" s="234" t="str">
        <f>IF(C9="","",VLOOKUP(C9,'Tabela Nutricional'!A:AD,18,0)*D9)</f>
        <v/>
      </c>
      <c r="V9" s="237" t="str">
        <f>IF(C9="","",VLOOKUP(C9,'Tabela Nutricional'!A:AD,21,0)*D9)</f>
        <v/>
      </c>
      <c r="W9" s="234" t="str">
        <f>IF(C9="","",VLOOKUP(C9,'Tabela Nutricional'!A:AD,22,0)*D9)</f>
        <v/>
      </c>
      <c r="X9" s="237" t="str">
        <f>IF(C9="","",VLOOKUP(C9,'Tabela Nutricional'!A:AD,23,0)*D9)</f>
        <v/>
      </c>
      <c r="Y9" s="234" t="str">
        <f>IF(C9="","",VLOOKUP(C9,'Tabela Nutricional'!A:AD,24,0)*D9)</f>
        <v/>
      </c>
      <c r="Z9" s="237" t="str">
        <f>IF(C9="","",VLOOKUP(C9,'Tabela Nutricional'!A:AD,25,0)*D9)</f>
        <v/>
      </c>
      <c r="AA9" s="234" t="str">
        <f>IF(C9="","",VLOOKUP(C9,'Tabela Nutricional'!A:AD,26,0)*D9)</f>
        <v/>
      </c>
      <c r="AB9" s="237" t="str">
        <f>IF(C9="","",VLOOKUP(C9,'Tabela Nutricional'!A:AD,27,0)*D9)</f>
        <v/>
      </c>
      <c r="AC9" s="234" t="str">
        <f>IF(C9="","",VLOOKUP(C9,'Tabela Nutricional'!A:AD,28,0)*D9)</f>
        <v/>
      </c>
      <c r="AD9" s="237" t="str">
        <f>IF(C9="","",VLOOKUP(C9,'Tabela Nutricional'!A:AD,29,0)*D9)</f>
        <v/>
      </c>
      <c r="AE9" s="234" t="str">
        <f>IF(C9="","",VLOOKUP(C9,'Tabela Nutricional'!A:AD,30,0)*D9)</f>
        <v/>
      </c>
      <c r="AF9" s="215"/>
      <c r="AG9" s="94"/>
      <c r="AH9" s="115"/>
      <c r="AI9" s="271"/>
      <c r="AJ9" s="281"/>
      <c r="AK9" s="282"/>
      <c r="AL9" s="283" t="s">
        <v>26</v>
      </c>
      <c r="AM9" s="284">
        <f>AM3+AM4+AM5+AM8+AM6+AM7</f>
        <v>0</v>
      </c>
      <c r="AN9" s="285" t="s">
        <v>27</v>
      </c>
      <c r="AO9" s="184"/>
      <c r="AP9" s="88"/>
      <c r="AQ9" s="99"/>
      <c r="AR9" s="109"/>
      <c r="AS9" s="128"/>
      <c r="AT9" s="105"/>
      <c r="AU9" s="105"/>
      <c r="AV9" s="91"/>
      <c r="AW9" s="90"/>
      <c r="AX9" s="89"/>
    </row>
    <row r="10" spans="1:50" ht="12" customHeight="1">
      <c r="A10" s="89"/>
      <c r="B10" s="214"/>
      <c r="C10" s="356"/>
      <c r="D10" s="236"/>
      <c r="E10" s="231" t="str">
        <f t="shared" si="1"/>
        <v/>
      </c>
      <c r="F10" s="238" t="str">
        <f t="shared" si="2"/>
        <v/>
      </c>
      <c r="G10" s="233" t="str">
        <f t="shared" si="3"/>
        <v/>
      </c>
      <c r="H10" s="238" t="str">
        <f t="shared" si="4"/>
        <v/>
      </c>
      <c r="I10" s="233" t="str">
        <f t="shared" si="5"/>
        <v/>
      </c>
      <c r="J10" s="238" t="str">
        <f t="shared" si="6"/>
        <v/>
      </c>
      <c r="K10" s="233" t="str">
        <f t="shared" si="7"/>
        <v/>
      </c>
      <c r="L10" s="237" t="str">
        <f t="shared" si="8"/>
        <v/>
      </c>
      <c r="M10" s="234" t="str">
        <f>IF(C10="","",VLOOKUP(C10,'Tabela Nutricional'!A:AD,10,0)*D10)</f>
        <v/>
      </c>
      <c r="N10" s="237" t="str">
        <f>IF(C10="","",VLOOKUP(C10,'Tabela Nutricional'!A:AD,11,0)*D10)</f>
        <v/>
      </c>
      <c r="O10" s="234" t="str">
        <f>IF(C10="","",VLOOKUP(C10,'Tabela Nutricional'!A:AD,12,0)*D10)</f>
        <v/>
      </c>
      <c r="P10" s="237" t="str">
        <f>IF(C10="","",VLOOKUP(C10,'Tabela Nutricional'!A:AD,13,0)*D10)</f>
        <v/>
      </c>
      <c r="Q10" s="234" t="str">
        <f>IF(C10="","",VLOOKUP(C10,'Tabela Nutricional'!A:AD,14,0)*D10)</f>
        <v/>
      </c>
      <c r="R10" s="237" t="str">
        <f>IF(C10="","",VLOOKUP(C10,'Tabela Nutricional'!A:AD,15,0)*D10)</f>
        <v/>
      </c>
      <c r="S10" s="234" t="str">
        <f>IF(C10="","",VLOOKUP(C10,'Tabela Nutricional'!A:AD,16,0)*D10)</f>
        <v/>
      </c>
      <c r="T10" s="237" t="str">
        <f>IF(C10="","",VLOOKUP(C10,'Tabela Nutricional'!A:AD,17,0)*D10)</f>
        <v/>
      </c>
      <c r="U10" s="234" t="str">
        <f>IF(C10="","",VLOOKUP(C10,'Tabela Nutricional'!A:AD,18,0)*D10)</f>
        <v/>
      </c>
      <c r="V10" s="237" t="str">
        <f>IF(C10="","",VLOOKUP(C10,'Tabela Nutricional'!A:AD,21,0)*D10)</f>
        <v/>
      </c>
      <c r="W10" s="234" t="str">
        <f>IF(C10="","",VLOOKUP(C10,'Tabela Nutricional'!A:AD,22,0)*D10)</f>
        <v/>
      </c>
      <c r="X10" s="237" t="str">
        <f>IF(C10="","",VLOOKUP(C10,'Tabela Nutricional'!A:AD,23,0)*D10)</f>
        <v/>
      </c>
      <c r="Y10" s="234" t="str">
        <f>IF(C10="","",VLOOKUP(C10,'Tabela Nutricional'!A:AD,24,0)*D10)</f>
        <v/>
      </c>
      <c r="Z10" s="237" t="str">
        <f>IF(C10="","",VLOOKUP(C10,'Tabela Nutricional'!A:AD,25,0)*D10)</f>
        <v/>
      </c>
      <c r="AA10" s="234" t="str">
        <f>IF(C10="","",VLOOKUP(C10,'Tabela Nutricional'!A:AD,26,0)*D10)</f>
        <v/>
      </c>
      <c r="AB10" s="237" t="str">
        <f>IF(C10="","",VLOOKUP(C10,'Tabela Nutricional'!A:AD,27,0)*D10)</f>
        <v/>
      </c>
      <c r="AC10" s="234" t="str">
        <f>IF(C10="","",VLOOKUP(C10,'Tabela Nutricional'!A:AD,28,0)*D10)</f>
        <v/>
      </c>
      <c r="AD10" s="237" t="str">
        <f>IF(C10="","",VLOOKUP(C10,'Tabela Nutricional'!A:AD,29,0)*D10)</f>
        <v/>
      </c>
      <c r="AE10" s="234" t="str">
        <f>IF(C10="","",VLOOKUP(C10,'Tabela Nutricional'!A:AD,30,0)*D10)</f>
        <v/>
      </c>
      <c r="AF10" s="214"/>
      <c r="AG10" s="94"/>
      <c r="AH10" s="118"/>
      <c r="AI10" s="271"/>
      <c r="AJ10" s="286"/>
      <c r="AK10" s="282"/>
      <c r="AL10" s="287" t="s">
        <v>2819</v>
      </c>
      <c r="AM10" s="288" t="str">
        <f>IF(AM9&gt;0,(AM9/TMB!$C$6),"0")</f>
        <v>0</v>
      </c>
      <c r="AN10" s="285" t="s">
        <v>27</v>
      </c>
      <c r="AO10" s="184"/>
      <c r="AP10" s="88"/>
      <c r="AQ10" s="190"/>
      <c r="AR10" s="109"/>
      <c r="AS10" s="98"/>
      <c r="AT10" s="106"/>
      <c r="AU10" s="109"/>
      <c r="AV10" s="105"/>
      <c r="AW10" s="105"/>
      <c r="AX10" s="89"/>
    </row>
    <row r="11" spans="1:50" ht="12" customHeight="1">
      <c r="A11" s="89"/>
      <c r="B11" s="214"/>
      <c r="C11" s="356"/>
      <c r="D11" s="236"/>
      <c r="E11" s="231" t="str">
        <f t="shared" si="1"/>
        <v/>
      </c>
      <c r="F11" s="238" t="str">
        <f t="shared" si="2"/>
        <v/>
      </c>
      <c r="G11" s="233" t="str">
        <f t="shared" si="3"/>
        <v/>
      </c>
      <c r="H11" s="238" t="str">
        <f t="shared" si="4"/>
        <v/>
      </c>
      <c r="I11" s="233" t="str">
        <f t="shared" si="5"/>
        <v/>
      </c>
      <c r="J11" s="238" t="str">
        <f t="shared" si="6"/>
        <v/>
      </c>
      <c r="K11" s="233" t="str">
        <f t="shared" si="7"/>
        <v/>
      </c>
      <c r="L11" s="237" t="str">
        <f t="shared" si="8"/>
        <v/>
      </c>
      <c r="M11" s="234" t="str">
        <f>IF(C11="","",VLOOKUP(C11,'Tabela Nutricional'!A:AD,10,0)*D11)</f>
        <v/>
      </c>
      <c r="N11" s="237" t="str">
        <f>IF(C11="","",VLOOKUP(C11,'Tabela Nutricional'!A:AD,11,0)*D11)</f>
        <v/>
      </c>
      <c r="O11" s="234" t="str">
        <f>IF(C11="","",VLOOKUP(C11,'Tabela Nutricional'!A:AD,12,0)*D11)</f>
        <v/>
      </c>
      <c r="P11" s="237" t="str">
        <f>IF(C11="","",VLOOKUP(C11,'Tabela Nutricional'!A:AD,13,0)*D11)</f>
        <v/>
      </c>
      <c r="Q11" s="234" t="str">
        <f>IF(C11="","",VLOOKUP(C11,'Tabela Nutricional'!A:AD,14,0)*D11)</f>
        <v/>
      </c>
      <c r="R11" s="237" t="str">
        <f>IF(C11="","",VLOOKUP(C11,'Tabela Nutricional'!A:AD,15,0)*D11)</f>
        <v/>
      </c>
      <c r="S11" s="234" t="str">
        <f>IF(C11="","",VLOOKUP(C11,'Tabela Nutricional'!A:AD,16,0)*D11)</f>
        <v/>
      </c>
      <c r="T11" s="237" t="str">
        <f>IF(C11="","",VLOOKUP(C11,'Tabela Nutricional'!A:AD,17,0)*D11)</f>
        <v/>
      </c>
      <c r="U11" s="234" t="str">
        <f>IF(C11="","",VLOOKUP(C11,'Tabela Nutricional'!A:AD,18,0)*D11)</f>
        <v/>
      </c>
      <c r="V11" s="237" t="str">
        <f>IF(C11="","",VLOOKUP(C11,'Tabela Nutricional'!A:AD,21,0)*D11)</f>
        <v/>
      </c>
      <c r="W11" s="234" t="str">
        <f>IF(C11="","",VLOOKUP(C11,'Tabela Nutricional'!A:AD,22,0)*D11)</f>
        <v/>
      </c>
      <c r="X11" s="237" t="str">
        <f>IF(C11="","",VLOOKUP(C11,'Tabela Nutricional'!A:AD,23,0)*D11)</f>
        <v/>
      </c>
      <c r="Y11" s="234" t="str">
        <f>IF(C11="","",VLOOKUP(C11,'Tabela Nutricional'!A:AD,24,0)*D11)</f>
        <v/>
      </c>
      <c r="Z11" s="237" t="str">
        <f>IF(C11="","",VLOOKUP(C11,'Tabela Nutricional'!A:AD,25,0)*D11)</f>
        <v/>
      </c>
      <c r="AA11" s="234" t="str">
        <f>IF(C11="","",VLOOKUP(C11,'Tabela Nutricional'!A:AD,26,0)*D11)</f>
        <v/>
      </c>
      <c r="AB11" s="237" t="str">
        <f>IF(C11="","",VLOOKUP(C11,'Tabela Nutricional'!A:AD,27,0)*D11)</f>
        <v/>
      </c>
      <c r="AC11" s="234" t="str">
        <f>IF(C11="","",VLOOKUP(C11,'Tabela Nutricional'!A:AD,28,0)*D11)</f>
        <v/>
      </c>
      <c r="AD11" s="237" t="str">
        <f>IF(C11="","",VLOOKUP(C11,'Tabela Nutricional'!A:AD,29,0)*D11)</f>
        <v/>
      </c>
      <c r="AE11" s="234" t="str">
        <f>IF(C11="","",VLOOKUP(C11,'Tabela Nutricional'!A:AD,30,0)*D11)</f>
        <v/>
      </c>
      <c r="AF11" s="214"/>
      <c r="AG11" s="90"/>
      <c r="AH11" s="118"/>
      <c r="AI11" s="271"/>
      <c r="AJ11" s="458" t="s">
        <v>750</v>
      </c>
      <c r="AK11" s="459"/>
      <c r="AL11" s="460"/>
      <c r="AM11" s="289" t="e">
        <f>AM9-TMB!C12</f>
        <v>#VALUE!</v>
      </c>
      <c r="AN11" s="289" t="s">
        <v>27</v>
      </c>
      <c r="AO11" s="251"/>
      <c r="AP11" s="88"/>
      <c r="AQ11" s="260"/>
      <c r="AR11" s="89"/>
      <c r="AS11" s="89"/>
      <c r="AT11" s="89"/>
      <c r="AU11" s="89"/>
      <c r="AV11" s="89"/>
      <c r="AW11" s="89"/>
      <c r="AX11" s="89"/>
    </row>
    <row r="12" spans="1:50" ht="12" customHeight="1">
      <c r="A12" s="90"/>
      <c r="B12" s="214"/>
      <c r="C12" s="356"/>
      <c r="D12" s="236"/>
      <c r="E12" s="231" t="str">
        <f t="shared" si="1"/>
        <v/>
      </c>
      <c r="F12" s="238" t="str">
        <f t="shared" si="2"/>
        <v/>
      </c>
      <c r="G12" s="233" t="str">
        <f t="shared" si="3"/>
        <v/>
      </c>
      <c r="H12" s="238" t="str">
        <f t="shared" si="4"/>
        <v/>
      </c>
      <c r="I12" s="233" t="str">
        <f t="shared" si="5"/>
        <v/>
      </c>
      <c r="J12" s="238" t="str">
        <f t="shared" si="6"/>
        <v/>
      </c>
      <c r="K12" s="233" t="str">
        <f t="shared" si="7"/>
        <v/>
      </c>
      <c r="L12" s="237" t="str">
        <f t="shared" si="8"/>
        <v/>
      </c>
      <c r="M12" s="234" t="str">
        <f>IF(C12="","",VLOOKUP(C12,'Tabela Nutricional'!A:AD,10,0)*D12)</f>
        <v/>
      </c>
      <c r="N12" s="237" t="str">
        <f>IF(C12="","",VLOOKUP(C12,'Tabela Nutricional'!A:AD,11,0)*D12)</f>
        <v/>
      </c>
      <c r="O12" s="234" t="str">
        <f>IF(C12="","",VLOOKUP(C12,'Tabela Nutricional'!A:AD,12,0)*D12)</f>
        <v/>
      </c>
      <c r="P12" s="237" t="str">
        <f>IF(C12="","",VLOOKUP(C12,'Tabela Nutricional'!A:AD,13,0)*D12)</f>
        <v/>
      </c>
      <c r="Q12" s="234" t="str">
        <f>IF(C12="","",VLOOKUP(C12,'Tabela Nutricional'!A:AD,14,0)*D12)</f>
        <v/>
      </c>
      <c r="R12" s="237" t="str">
        <f>IF(C12="","",VLOOKUP(C12,'Tabela Nutricional'!A:AD,15,0)*D12)</f>
        <v/>
      </c>
      <c r="S12" s="234" t="str">
        <f>IF(C12="","",VLOOKUP(C12,'Tabela Nutricional'!A:AD,16,0)*D12)</f>
        <v/>
      </c>
      <c r="T12" s="237" t="str">
        <f>IF(C12="","",VLOOKUP(C12,'Tabela Nutricional'!A:AD,17,0)*D12)</f>
        <v/>
      </c>
      <c r="U12" s="234" t="str">
        <f>IF(C12="","",VLOOKUP(C12,'Tabela Nutricional'!A:AD,18,0)*D12)</f>
        <v/>
      </c>
      <c r="V12" s="237" t="str">
        <f>IF(C12="","",VLOOKUP(C12,'Tabela Nutricional'!A:AD,21,0)*D12)</f>
        <v/>
      </c>
      <c r="W12" s="234" t="str">
        <f>IF(C12="","",VLOOKUP(C12,'Tabela Nutricional'!A:AD,22,0)*D12)</f>
        <v/>
      </c>
      <c r="X12" s="237" t="str">
        <f>IF(C12="","",VLOOKUP(C12,'Tabela Nutricional'!A:AD,23,0)*D12)</f>
        <v/>
      </c>
      <c r="Y12" s="234" t="str">
        <f>IF(C12="","",VLOOKUP(C12,'Tabela Nutricional'!A:AD,24,0)*D12)</f>
        <v/>
      </c>
      <c r="Z12" s="237" t="str">
        <f>IF(C12="","",VLOOKUP(C12,'Tabela Nutricional'!A:AD,25,0)*D12)</f>
        <v/>
      </c>
      <c r="AA12" s="234" t="str">
        <f>IF(C12="","",VLOOKUP(C12,'Tabela Nutricional'!A:AD,26,0)*D12)</f>
        <v/>
      </c>
      <c r="AB12" s="237" t="str">
        <f>IF(C12="","",VLOOKUP(C12,'Tabela Nutricional'!A:AD,27,0)*D12)</f>
        <v/>
      </c>
      <c r="AC12" s="234" t="str">
        <f>IF(C12="","",VLOOKUP(C12,'Tabela Nutricional'!A:AD,28,0)*D12)</f>
        <v/>
      </c>
      <c r="AD12" s="237" t="str">
        <f>IF(C12="","",VLOOKUP(C12,'Tabela Nutricional'!A:AD,29,0)*D12)</f>
        <v/>
      </c>
      <c r="AE12" s="234" t="str">
        <f>IF(C12="","",VLOOKUP(C12,'Tabela Nutricional'!A:AD,30,0)*D12)</f>
        <v/>
      </c>
      <c r="AF12" s="214"/>
      <c r="AG12" s="92"/>
      <c r="AH12" s="118"/>
      <c r="AI12" s="271"/>
      <c r="AJ12" s="272"/>
      <c r="AK12" s="273"/>
      <c r="AL12" s="272"/>
      <c r="AM12" s="272"/>
      <c r="AN12" s="273"/>
      <c r="AO12" s="184"/>
      <c r="AP12" s="88"/>
      <c r="AQ12" s="260"/>
      <c r="AR12" s="89"/>
      <c r="AS12" s="89"/>
      <c r="AT12" s="89"/>
      <c r="AU12" s="89"/>
      <c r="AV12" s="89"/>
      <c r="AW12" s="89"/>
      <c r="AX12" s="89"/>
    </row>
    <row r="13" spans="1:50" ht="11.25" customHeight="1">
      <c r="A13" s="90"/>
      <c r="B13" s="214"/>
      <c r="C13" s="375"/>
      <c r="D13" s="236"/>
      <c r="E13" s="231" t="str">
        <f t="shared" si="1"/>
        <v/>
      </c>
      <c r="F13" s="238" t="str">
        <f t="shared" si="2"/>
        <v/>
      </c>
      <c r="G13" s="233" t="str">
        <f t="shared" si="3"/>
        <v/>
      </c>
      <c r="H13" s="238" t="str">
        <f t="shared" si="4"/>
        <v/>
      </c>
      <c r="I13" s="233" t="str">
        <f t="shared" si="5"/>
        <v/>
      </c>
      <c r="J13" s="238" t="str">
        <f t="shared" si="6"/>
        <v/>
      </c>
      <c r="K13" s="233" t="str">
        <f t="shared" si="7"/>
        <v/>
      </c>
      <c r="L13" s="237" t="str">
        <f t="shared" si="8"/>
        <v/>
      </c>
      <c r="M13" s="234" t="str">
        <f>IF(C13="","",VLOOKUP(C13,'Tabela Nutricional'!A:AD,10,0)*D13)</f>
        <v/>
      </c>
      <c r="N13" s="237" t="str">
        <f>IF(C13="","",VLOOKUP(C13,'Tabela Nutricional'!A:AD,11,0)*D13)</f>
        <v/>
      </c>
      <c r="O13" s="234" t="str">
        <f>IF(C13="","",VLOOKUP(C13,'Tabela Nutricional'!A:AD,12,0)*D13)</f>
        <v/>
      </c>
      <c r="P13" s="237" t="str">
        <f>IF(C13="","",VLOOKUP(C13,'Tabela Nutricional'!A:AD,13,0)*D13)</f>
        <v/>
      </c>
      <c r="Q13" s="234" t="str">
        <f>IF(C13="","",VLOOKUP(C13,'Tabela Nutricional'!A:AD,14,0)*D13)</f>
        <v/>
      </c>
      <c r="R13" s="237" t="str">
        <f>IF(C13="","",VLOOKUP(C13,'Tabela Nutricional'!A:AD,15,0)*D13)</f>
        <v/>
      </c>
      <c r="S13" s="234" t="str">
        <f>IF(C13="","",VLOOKUP(C13,'Tabela Nutricional'!A:AD,16,0)*D13)</f>
        <v/>
      </c>
      <c r="T13" s="237" t="str">
        <f>IF(C13="","",VLOOKUP(C13,'Tabela Nutricional'!A:AD,17,0)*D13)</f>
        <v/>
      </c>
      <c r="U13" s="234" t="str">
        <f>IF(C13="","",VLOOKUP(C13,'Tabela Nutricional'!A:AD,18,0)*D13)</f>
        <v/>
      </c>
      <c r="V13" s="237" t="str">
        <f>IF(C13="","",VLOOKUP(C13,'Tabela Nutricional'!A:AD,21,0)*D13)</f>
        <v/>
      </c>
      <c r="W13" s="234" t="str">
        <f>IF(C13="","",VLOOKUP(C13,'Tabela Nutricional'!A:AD,22,0)*D13)</f>
        <v/>
      </c>
      <c r="X13" s="237" t="str">
        <f>IF(C13="","",VLOOKUP(C13,'Tabela Nutricional'!A:AD,23,0)*D13)</f>
        <v/>
      </c>
      <c r="Y13" s="234" t="str">
        <f>IF(C13="","",VLOOKUP(C13,'Tabela Nutricional'!A:AD,24,0)*D13)</f>
        <v/>
      </c>
      <c r="Z13" s="237" t="str">
        <f>IF(C13="","",VLOOKUP(C13,'Tabela Nutricional'!A:AD,25,0)*D13)</f>
        <v/>
      </c>
      <c r="AA13" s="234" t="str">
        <f>IF(C13="","",VLOOKUP(C13,'Tabela Nutricional'!A:AD,26,0)*D13)</f>
        <v/>
      </c>
      <c r="AB13" s="237" t="str">
        <f>IF(C13="","",VLOOKUP(C13,'Tabela Nutricional'!A:AD,27,0)*D13)</f>
        <v/>
      </c>
      <c r="AC13" s="234" t="str">
        <f>IF(C13="","",VLOOKUP(C13,'Tabela Nutricional'!A:AD,28,0)*D13)</f>
        <v/>
      </c>
      <c r="AD13" s="237" t="str">
        <f>IF(C13="","",VLOOKUP(C13,'Tabela Nutricional'!A:AD,29,0)*D13)</f>
        <v/>
      </c>
      <c r="AE13" s="234" t="str">
        <f>IF(C13="","",VLOOKUP(C13,'Tabela Nutricional'!A:AD,30,0)*D13)</f>
        <v/>
      </c>
      <c r="AF13" s="214"/>
      <c r="AG13" s="91"/>
      <c r="AH13" s="81"/>
      <c r="AI13" s="271"/>
      <c r="AJ13" s="272"/>
      <c r="AK13" s="273"/>
      <c r="AL13" s="272"/>
      <c r="AM13" s="273"/>
      <c r="AN13" s="273"/>
      <c r="AO13" s="184"/>
      <c r="AP13" s="88"/>
      <c r="AQ13" s="260"/>
      <c r="AR13" s="89"/>
      <c r="AS13" s="89"/>
      <c r="AT13" s="89"/>
      <c r="AU13" s="89"/>
      <c r="AV13" s="89"/>
      <c r="AW13" s="89"/>
      <c r="AX13" s="89"/>
    </row>
    <row r="14" spans="1:50" ht="12" customHeight="1">
      <c r="A14" s="90"/>
      <c r="B14" s="214"/>
      <c r="C14" s="376" t="s">
        <v>27</v>
      </c>
      <c r="D14" s="216"/>
      <c r="E14" s="217" t="s">
        <v>29</v>
      </c>
      <c r="F14" s="218">
        <f t="shared" ref="F14:AE14" si="10">SUM(F4:F13)</f>
        <v>0</v>
      </c>
      <c r="G14" s="219">
        <f t="shared" si="10"/>
        <v>0</v>
      </c>
      <c r="H14" s="220">
        <f t="shared" si="10"/>
        <v>0</v>
      </c>
      <c r="I14" s="221">
        <f t="shared" si="10"/>
        <v>0</v>
      </c>
      <c r="J14" s="222">
        <f t="shared" si="10"/>
        <v>0</v>
      </c>
      <c r="K14" s="223">
        <f t="shared" si="10"/>
        <v>0</v>
      </c>
      <c r="L14" s="224">
        <f t="shared" si="10"/>
        <v>0</v>
      </c>
      <c r="M14" s="225">
        <f t="shared" si="10"/>
        <v>0</v>
      </c>
      <c r="N14" s="225">
        <f t="shared" si="10"/>
        <v>0</v>
      </c>
      <c r="O14" s="225">
        <f t="shared" si="10"/>
        <v>0</v>
      </c>
      <c r="P14" s="225">
        <f t="shared" si="10"/>
        <v>0</v>
      </c>
      <c r="Q14" s="225">
        <f t="shared" si="10"/>
        <v>0</v>
      </c>
      <c r="R14" s="225">
        <f t="shared" si="10"/>
        <v>0</v>
      </c>
      <c r="S14" s="225">
        <f t="shared" si="10"/>
        <v>0</v>
      </c>
      <c r="T14" s="225">
        <f t="shared" si="10"/>
        <v>0</v>
      </c>
      <c r="U14" s="225">
        <f t="shared" si="10"/>
        <v>0</v>
      </c>
      <c r="V14" s="225">
        <f t="shared" si="10"/>
        <v>0</v>
      </c>
      <c r="W14" s="225">
        <f t="shared" si="10"/>
        <v>0</v>
      </c>
      <c r="X14" s="225">
        <f t="shared" si="10"/>
        <v>0</v>
      </c>
      <c r="Y14" s="225">
        <f t="shared" si="10"/>
        <v>0</v>
      </c>
      <c r="Z14" s="225">
        <f t="shared" si="10"/>
        <v>0</v>
      </c>
      <c r="AA14" s="225">
        <f t="shared" si="10"/>
        <v>0</v>
      </c>
      <c r="AB14" s="225">
        <f t="shared" si="10"/>
        <v>0</v>
      </c>
      <c r="AC14" s="225">
        <f t="shared" si="10"/>
        <v>0</v>
      </c>
      <c r="AD14" s="225">
        <f t="shared" si="10"/>
        <v>0</v>
      </c>
      <c r="AE14" s="225">
        <f t="shared" si="10"/>
        <v>0</v>
      </c>
      <c r="AF14" s="214"/>
      <c r="AG14" s="91"/>
      <c r="AH14" s="81"/>
      <c r="AI14" s="91"/>
      <c r="AJ14" s="91"/>
      <c r="AK14" s="91"/>
      <c r="AL14" s="91"/>
      <c r="AM14" s="91"/>
      <c r="AN14" s="91"/>
      <c r="AO14" s="91"/>
      <c r="AP14" s="88"/>
      <c r="AQ14" s="260"/>
      <c r="AR14" s="89"/>
      <c r="AS14" s="89"/>
      <c r="AT14" s="89"/>
      <c r="AU14" s="89"/>
      <c r="AV14" s="89"/>
      <c r="AW14" s="89"/>
      <c r="AX14" s="89"/>
    </row>
    <row r="15" spans="1:50" ht="12" customHeight="1">
      <c r="A15" s="90"/>
      <c r="B15" s="214"/>
      <c r="C15" s="377">
        <f>SUM(F15:K15)</f>
        <v>0</v>
      </c>
      <c r="D15" s="216"/>
      <c r="E15" s="217" t="s">
        <v>30</v>
      </c>
      <c r="F15" s="218">
        <f t="shared" ref="F15:H15" si="11">F14*4</f>
        <v>0</v>
      </c>
      <c r="G15" s="219">
        <f t="shared" si="11"/>
        <v>0</v>
      </c>
      <c r="H15" s="220">
        <f t="shared" si="11"/>
        <v>0</v>
      </c>
      <c r="I15" s="221">
        <f t="shared" ref="I15:K15" si="12">I14*9</f>
        <v>0</v>
      </c>
      <c r="J15" s="222">
        <f t="shared" si="12"/>
        <v>0</v>
      </c>
      <c r="K15" s="223">
        <f t="shared" si="12"/>
        <v>0</v>
      </c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214"/>
      <c r="AG15" s="91"/>
      <c r="AH15" s="132"/>
      <c r="AI15" s="239"/>
      <c r="AJ15" s="240" t="s">
        <v>0</v>
      </c>
      <c r="AK15" s="248" t="s">
        <v>1</v>
      </c>
      <c r="AL15" s="248" t="s">
        <v>2</v>
      </c>
      <c r="AM15" s="248" t="s">
        <v>3</v>
      </c>
      <c r="AN15" s="248" t="s">
        <v>4</v>
      </c>
      <c r="AO15" s="245"/>
      <c r="AP15" s="190"/>
      <c r="AQ15" s="191"/>
      <c r="AR15" s="89"/>
      <c r="AS15" s="89"/>
      <c r="AT15" s="89"/>
      <c r="AU15" s="89"/>
      <c r="AV15" s="89"/>
      <c r="AW15" s="89"/>
      <c r="AX15" s="89"/>
    </row>
    <row r="16" spans="1:50" ht="12" customHeight="1">
      <c r="A16" s="90"/>
      <c r="B16" s="214"/>
      <c r="C16" s="311" t="str">
        <f>IF(C15&gt;0,(C15-'Cálculo de Dieta'!C15),"")</f>
        <v/>
      </c>
      <c r="D16" s="317"/>
      <c r="E16" s="310" t="s">
        <v>2829</v>
      </c>
      <c r="F16" s="311" t="str">
        <f>IF(F14&gt;0,(F14-'Cálculo de Dieta'!F14),"")</f>
        <v/>
      </c>
      <c r="G16" s="311" t="str">
        <f>IF(G14&gt;0,(G14-'Cálculo de Dieta'!G14),"")</f>
        <v/>
      </c>
      <c r="H16" s="311" t="str">
        <f>IF(H14&gt;0,(H14-'Cálculo de Dieta'!H14),"")</f>
        <v/>
      </c>
      <c r="I16" s="311" t="str">
        <f>IF(I14&gt;0,(I14-'Cálculo de Dieta'!I14),"")</f>
        <v/>
      </c>
      <c r="J16" s="311" t="str">
        <f>IF(J14&gt;0,(J14-'Cálculo de Dieta'!J14),"")</f>
        <v/>
      </c>
      <c r="K16" s="311" t="str">
        <f>IF(K14&gt;0,(K14-'Cálculo de Dieta'!K14),"")</f>
        <v/>
      </c>
      <c r="L16" s="311" t="str">
        <f>IF(L14&gt;0,(L14-'Cálculo de Dieta'!L14),"")</f>
        <v/>
      </c>
      <c r="M16" s="311" t="str">
        <f>IF(M14&gt;0,(M14-'Cálculo de Dieta'!M14),"")</f>
        <v/>
      </c>
      <c r="N16" s="311" t="str">
        <f>IF(N14&gt;0,(N14-'Cálculo de Dieta'!N14),"")</f>
        <v/>
      </c>
      <c r="O16" s="311" t="str">
        <f>IF(O14&gt;0,(O14-'Cálculo de Dieta'!O14),"")</f>
        <v/>
      </c>
      <c r="P16" s="311" t="str">
        <f>IF(P14&gt;0,(P14-'Cálculo de Dieta'!P14),"")</f>
        <v/>
      </c>
      <c r="Q16" s="311" t="str">
        <f>IF(Q14&gt;0,(Q14-'Cálculo de Dieta'!Q14),"")</f>
        <v/>
      </c>
      <c r="R16" s="311" t="str">
        <f>IF(R14&gt;0,(R14-'Cálculo de Dieta'!R14),"")</f>
        <v/>
      </c>
      <c r="S16" s="311" t="str">
        <f>IF(S14&gt;0,(S14-'Cálculo de Dieta'!S14),"")</f>
        <v/>
      </c>
      <c r="T16" s="311" t="str">
        <f>IF(T14&gt;0,(T14-'Cálculo de Dieta'!T14),"")</f>
        <v/>
      </c>
      <c r="U16" s="311" t="str">
        <f>IF(U14&gt;0,(U14-'Cálculo de Dieta'!U14),"")</f>
        <v/>
      </c>
      <c r="V16" s="311" t="str">
        <f>IF(V14&gt;0,(V14-'Cálculo de Dieta'!V14),"")</f>
        <v/>
      </c>
      <c r="W16" s="311" t="str">
        <f>IF(W14&gt;0,(W14-'Cálculo de Dieta'!W14),"")</f>
        <v/>
      </c>
      <c r="X16" s="311" t="str">
        <f>IF(X14&gt;0,(X14-'Cálculo de Dieta'!X14),"")</f>
        <v/>
      </c>
      <c r="Y16" s="311" t="str">
        <f>IF(Y14&gt;0,(Y14-'Cálculo de Dieta'!Y14),"")</f>
        <v/>
      </c>
      <c r="Z16" s="311" t="str">
        <f>IF(Z14&gt;0,(Z14-'Cálculo de Dieta'!Z14),"")</f>
        <v/>
      </c>
      <c r="AA16" s="311" t="str">
        <f>IF(AA14&gt;0,(AA14-'Cálculo de Dieta'!AA14),"")</f>
        <v/>
      </c>
      <c r="AB16" s="311" t="str">
        <f>IF(AB14&gt;0,(AB14-'Cálculo de Dieta'!AB14),"")</f>
        <v/>
      </c>
      <c r="AC16" s="311" t="str">
        <f>IF(AC14&gt;0,(AC14-'Cálculo de Dieta'!AC14),"")</f>
        <v/>
      </c>
      <c r="AD16" s="311" t="str">
        <f>IF(AD14&gt;0,(AD14-'Cálculo de Dieta'!AD14),"")</f>
        <v/>
      </c>
      <c r="AE16" s="311" t="str">
        <f>IF(AE14&gt;0,(AE14-'Cálculo de Dieta'!AE14),"")</f>
        <v/>
      </c>
      <c r="AF16" s="214"/>
      <c r="AG16" s="91"/>
      <c r="AH16" s="132"/>
      <c r="AI16" s="239"/>
      <c r="AJ16" s="194" t="s">
        <v>699</v>
      </c>
      <c r="AK16" s="290">
        <f t="shared" ref="AK16:AN23" si="13">AK3</f>
        <v>0</v>
      </c>
      <c r="AL16" s="290" t="str">
        <f t="shared" si="13"/>
        <v>0</v>
      </c>
      <c r="AM16" s="290">
        <f>(AM3)</f>
        <v>0</v>
      </c>
      <c r="AN16" s="291" t="str">
        <f t="shared" ref="AN16:AN22" si="14">AN3</f>
        <v>0</v>
      </c>
      <c r="AO16" s="245"/>
      <c r="AP16" s="88"/>
      <c r="AQ16" s="190"/>
      <c r="AR16" s="89"/>
      <c r="AS16" s="89"/>
      <c r="AT16" s="89"/>
      <c r="AU16" s="89"/>
      <c r="AV16" s="89"/>
      <c r="AW16" s="89"/>
      <c r="AX16" s="89"/>
    </row>
    <row r="17" spans="1:59" ht="12" customHeight="1" thickBot="1">
      <c r="A17" s="81"/>
      <c r="B17" s="81"/>
      <c r="C17" s="372"/>
      <c r="D17" s="82"/>
      <c r="E17" s="87"/>
      <c r="F17" s="83"/>
      <c r="G17" s="84"/>
      <c r="H17" s="85"/>
      <c r="I17" s="86"/>
      <c r="J17" s="86"/>
      <c r="K17" s="86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81"/>
      <c r="AG17" s="88"/>
      <c r="AH17" s="132"/>
      <c r="AI17" s="239"/>
      <c r="AJ17" s="195" t="s">
        <v>700</v>
      </c>
      <c r="AK17" s="290">
        <f t="shared" si="13"/>
        <v>0</v>
      </c>
      <c r="AL17" s="290" t="str">
        <f t="shared" si="13"/>
        <v>0</v>
      </c>
      <c r="AM17" s="290">
        <f t="shared" si="13"/>
        <v>0</v>
      </c>
      <c r="AN17" s="291" t="str">
        <f t="shared" si="14"/>
        <v>0</v>
      </c>
      <c r="AO17" s="246"/>
      <c r="AP17" s="88"/>
      <c r="AQ17" s="190"/>
      <c r="AR17" s="89"/>
      <c r="AS17" s="89"/>
      <c r="AT17" s="89"/>
      <c r="AU17" s="89"/>
      <c r="AV17" s="89"/>
      <c r="AW17" s="89"/>
      <c r="AX17" s="89"/>
    </row>
    <row r="18" spans="1:59" ht="12" customHeight="1">
      <c r="A18" s="81"/>
      <c r="B18" s="200"/>
      <c r="C18" s="373"/>
      <c r="D18" s="340">
        <v>2</v>
      </c>
      <c r="E18" s="307"/>
      <c r="F18" s="303"/>
      <c r="G18" s="303"/>
      <c r="H18" s="303"/>
      <c r="I18" s="303"/>
      <c r="J18" s="303"/>
      <c r="K18" s="304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2" t="s">
        <v>2786</v>
      </c>
      <c r="W18" s="202" t="s">
        <v>2786</v>
      </c>
      <c r="X18" s="202" t="s">
        <v>2786</v>
      </c>
      <c r="Y18" s="202" t="s">
        <v>2786</v>
      </c>
      <c r="Z18" s="202" t="s">
        <v>2786</v>
      </c>
      <c r="AA18" s="202" t="s">
        <v>2786</v>
      </c>
      <c r="AB18" s="201"/>
      <c r="AC18" s="202" t="s">
        <v>2786</v>
      </c>
      <c r="AD18" s="202" t="s">
        <v>2786</v>
      </c>
      <c r="AE18" s="202" t="s">
        <v>2786</v>
      </c>
      <c r="AF18" s="200"/>
      <c r="AG18" s="81"/>
      <c r="AH18" s="118"/>
      <c r="AI18" s="239"/>
      <c r="AJ18" s="196" t="s">
        <v>17</v>
      </c>
      <c r="AK18" s="290">
        <f t="shared" si="13"/>
        <v>0</v>
      </c>
      <c r="AL18" s="290" t="str">
        <f t="shared" si="13"/>
        <v>0</v>
      </c>
      <c r="AM18" s="290">
        <f t="shared" si="13"/>
        <v>0</v>
      </c>
      <c r="AN18" s="291" t="str">
        <f t="shared" si="14"/>
        <v>0</v>
      </c>
      <c r="AO18" s="247"/>
      <c r="AP18" s="88"/>
      <c r="AQ18" s="107"/>
      <c r="AR18" s="93"/>
      <c r="AS18" s="93"/>
      <c r="AT18" s="93"/>
      <c r="AU18" s="93"/>
      <c r="AV18" s="93"/>
      <c r="AW18" s="93"/>
      <c r="AX18" s="93"/>
    </row>
    <row r="19" spans="1:59" ht="12" customHeight="1">
      <c r="A19" s="81"/>
      <c r="B19" s="203"/>
      <c r="C19" s="374" t="s">
        <v>5</v>
      </c>
      <c r="D19" s="204" t="s">
        <v>6</v>
      </c>
      <c r="E19" s="205" t="s">
        <v>7</v>
      </c>
      <c r="F19" s="206" t="s">
        <v>8</v>
      </c>
      <c r="G19" s="207" t="s">
        <v>9</v>
      </c>
      <c r="H19" s="208" t="s">
        <v>10</v>
      </c>
      <c r="I19" s="209" t="s">
        <v>11</v>
      </c>
      <c r="J19" s="210" t="s">
        <v>13</v>
      </c>
      <c r="K19" s="211" t="s">
        <v>12</v>
      </c>
      <c r="L19" s="212" t="s">
        <v>767</v>
      </c>
      <c r="M19" s="202" t="s">
        <v>792</v>
      </c>
      <c r="N19" s="202" t="s">
        <v>791</v>
      </c>
      <c r="O19" s="202" t="s">
        <v>2777</v>
      </c>
      <c r="P19" s="202" t="s">
        <v>2778</v>
      </c>
      <c r="Q19" s="202" t="s">
        <v>793</v>
      </c>
      <c r="R19" s="202" t="s">
        <v>794</v>
      </c>
      <c r="S19" s="202" t="s">
        <v>799</v>
      </c>
      <c r="T19" s="202" t="s">
        <v>2782</v>
      </c>
      <c r="U19" s="202" t="s">
        <v>795</v>
      </c>
      <c r="V19" s="202" t="s">
        <v>2783</v>
      </c>
      <c r="W19" s="202" t="s">
        <v>2779</v>
      </c>
      <c r="X19" s="202" t="s">
        <v>2780</v>
      </c>
      <c r="Y19" s="202" t="s">
        <v>796</v>
      </c>
      <c r="Z19" s="202" t="s">
        <v>797</v>
      </c>
      <c r="AA19" s="202" t="s">
        <v>798</v>
      </c>
      <c r="AB19" s="202" t="s">
        <v>2776</v>
      </c>
      <c r="AC19" s="202" t="s">
        <v>2784</v>
      </c>
      <c r="AD19" s="202" t="s">
        <v>2785</v>
      </c>
      <c r="AE19" s="202" t="s">
        <v>2781</v>
      </c>
      <c r="AF19" s="213"/>
      <c r="AG19" s="183"/>
      <c r="AH19" s="118"/>
      <c r="AI19" s="239"/>
      <c r="AJ19" s="197" t="s">
        <v>691</v>
      </c>
      <c r="AK19" s="290">
        <f t="shared" si="13"/>
        <v>0</v>
      </c>
      <c r="AL19" s="290" t="str">
        <f t="shared" si="13"/>
        <v>0</v>
      </c>
      <c r="AM19" s="290">
        <f t="shared" si="13"/>
        <v>0</v>
      </c>
      <c r="AN19" s="291" t="str">
        <f t="shared" si="14"/>
        <v>0</v>
      </c>
      <c r="AO19" s="214"/>
      <c r="AP19" s="88"/>
      <c r="AQ19" s="190"/>
      <c r="AR19" s="89"/>
      <c r="AS19" s="89"/>
      <c r="AT19" s="89"/>
      <c r="AU19" s="89"/>
      <c r="AV19" s="89"/>
      <c r="AW19" s="89"/>
      <c r="AX19" s="89"/>
    </row>
    <row r="20" spans="1:59" ht="12" customHeight="1">
      <c r="A20" s="89"/>
      <c r="B20" s="214"/>
      <c r="C20" s="232"/>
      <c r="D20" s="235"/>
      <c r="E20" s="231" t="str">
        <f t="shared" ref="E20:E29" si="15">IF(C20="","",VLOOKUP(C20,Nutr,2,0))</f>
        <v/>
      </c>
      <c r="F20" s="238" t="str">
        <f t="shared" ref="F20:F29" si="16">IF(C20="","",VLOOKUP(C20,Nutr,3,0)*D20)</f>
        <v/>
      </c>
      <c r="G20" s="233" t="str">
        <f t="shared" ref="G20:G29" si="17">IF(C20="","",VLOOKUP(C20,Nutr,4,0)*D20)</f>
        <v/>
      </c>
      <c r="H20" s="238" t="str">
        <f t="shared" ref="H20:H29" si="18">IF(C20="","",VLOOKUP(C20,Nutr,5,0)*D20)</f>
        <v/>
      </c>
      <c r="I20" s="233" t="str">
        <f t="shared" ref="I20:I29" si="19">IF(C20="","",VLOOKUP(C20,Nutr,6,0)*D20)</f>
        <v/>
      </c>
      <c r="J20" s="238" t="str">
        <f t="shared" ref="J20:J29" si="20">IF(C20="","",VLOOKUP(C20,Nutr,7,0)*D20)</f>
        <v/>
      </c>
      <c r="K20" s="233" t="str">
        <f t="shared" ref="K20:K29" si="21">IF(C20="","",VLOOKUP(C20,Nutr,8,0)*D20)</f>
        <v/>
      </c>
      <c r="L20" s="237" t="str">
        <f>IF(C20="","",VLOOKUP(C20,Nutr,9,0)*D20)</f>
        <v/>
      </c>
      <c r="M20" s="234" t="str">
        <f>IF(C20="","",VLOOKUP(C20,'Tabela Nutricional'!A:AD,10,0)*D20)</f>
        <v/>
      </c>
      <c r="N20" s="237" t="str">
        <f>IF(C20="","",VLOOKUP(C20,'Tabela Nutricional'!A:AD,11,0)*D20)</f>
        <v/>
      </c>
      <c r="O20" s="234" t="str">
        <f>IF(C20="","",VLOOKUP(C20,'Tabela Nutricional'!A:AD,12,0)*D20)</f>
        <v/>
      </c>
      <c r="P20" s="237" t="str">
        <f>IF(C20="","",VLOOKUP(C20,'Tabela Nutricional'!A:AD,13,0)*D20)</f>
        <v/>
      </c>
      <c r="Q20" s="234" t="str">
        <f>IF(C20="","",VLOOKUP(C20,'Tabela Nutricional'!A:AD,14,0)*D20)</f>
        <v/>
      </c>
      <c r="R20" s="237" t="str">
        <f>IF(C20="","",VLOOKUP(C20,'Tabela Nutricional'!A:AD,15,0)*D20)</f>
        <v/>
      </c>
      <c r="S20" s="234" t="str">
        <f>IF(C20="","",VLOOKUP(C20,'Tabela Nutricional'!A:AD,16,0)*D20)</f>
        <v/>
      </c>
      <c r="T20" s="237" t="str">
        <f>IF(C20="","",VLOOKUP(C20,'Tabela Nutricional'!A:AD,17,0)*D20)</f>
        <v/>
      </c>
      <c r="U20" s="234" t="str">
        <f>IF(C20="","",VLOOKUP(C20,'Tabela Nutricional'!A:AD,18,0)*D20)</f>
        <v/>
      </c>
      <c r="V20" s="237" t="str">
        <f>IF(C20="","",VLOOKUP(C20,'Tabela Nutricional'!A:AD,21,0)*D20)</f>
        <v/>
      </c>
      <c r="W20" s="234" t="str">
        <f>IF(C20="","",VLOOKUP(C20,'Tabela Nutricional'!A:AD,22,0)*D20)</f>
        <v/>
      </c>
      <c r="X20" s="237" t="str">
        <f>IF(C20="","",VLOOKUP(C20,'Tabela Nutricional'!A:AD,23,0)*D20)</f>
        <v/>
      </c>
      <c r="Y20" s="234" t="str">
        <f>IF(C20="","",VLOOKUP(C20,'Tabela Nutricional'!A:AD,24,0)*D20)</f>
        <v/>
      </c>
      <c r="Z20" s="237" t="str">
        <f>IF(C20="","",VLOOKUP(C20,'Tabela Nutricional'!A:AD,25,0)*D20)</f>
        <v/>
      </c>
      <c r="AA20" s="234" t="str">
        <f>IF(C20="","",VLOOKUP(C20,'Tabela Nutricional'!A:AD,26,0)*D20)</f>
        <v/>
      </c>
      <c r="AB20" s="237" t="str">
        <f>IF(C20="","",VLOOKUP(C20,'Tabela Nutricional'!A:AD,27,0)*D20)</f>
        <v/>
      </c>
      <c r="AC20" s="234" t="str">
        <f>IF(C20="","",VLOOKUP(C20,'Tabela Nutricional'!A:AD,28,0)*D20)</f>
        <v/>
      </c>
      <c r="AD20" s="237" t="str">
        <f>IF(C20="","",VLOOKUP(C20,'Tabela Nutricional'!A:AD,29,0)*D20)</f>
        <v/>
      </c>
      <c r="AE20" s="234" t="str">
        <f>IF(C20="","",VLOOKUP(C20,'Tabela Nutricional'!A:AD,30,0)*D20)</f>
        <v/>
      </c>
      <c r="AF20" s="214"/>
      <c r="AG20" s="90"/>
      <c r="AH20" s="115"/>
      <c r="AI20" s="241"/>
      <c r="AJ20" s="198" t="s">
        <v>692</v>
      </c>
      <c r="AK20" s="290">
        <f t="shared" si="13"/>
        <v>0</v>
      </c>
      <c r="AL20" s="290" t="str">
        <f t="shared" si="13"/>
        <v>0</v>
      </c>
      <c r="AM20" s="290">
        <f t="shared" si="13"/>
        <v>0</v>
      </c>
      <c r="AN20" s="291" t="str">
        <f t="shared" si="14"/>
        <v>0</v>
      </c>
      <c r="AO20" s="214"/>
      <c r="AP20" s="88"/>
      <c r="AQ20" s="99"/>
      <c r="AR20" s="89"/>
      <c r="AS20" s="89"/>
      <c r="AT20" s="89"/>
      <c r="AU20" s="89"/>
      <c r="AV20" s="89"/>
      <c r="AW20" s="89"/>
      <c r="AX20" s="89"/>
    </row>
    <row r="21" spans="1:59" ht="12" customHeight="1">
      <c r="A21" s="89"/>
      <c r="B21" s="214"/>
      <c r="C21" s="232"/>
      <c r="D21" s="235"/>
      <c r="E21" s="231" t="str">
        <f t="shared" si="15"/>
        <v/>
      </c>
      <c r="F21" s="238" t="str">
        <f t="shared" si="16"/>
        <v/>
      </c>
      <c r="G21" s="233" t="str">
        <f t="shared" si="17"/>
        <v/>
      </c>
      <c r="H21" s="238" t="str">
        <f t="shared" si="18"/>
        <v/>
      </c>
      <c r="I21" s="233" t="str">
        <f t="shared" si="19"/>
        <v/>
      </c>
      <c r="J21" s="238" t="str">
        <f t="shared" si="20"/>
        <v/>
      </c>
      <c r="K21" s="233" t="str">
        <f t="shared" si="21"/>
        <v/>
      </c>
      <c r="L21" s="237" t="str">
        <f t="shared" ref="L21:L29" si="22">IF(C21="","",VLOOKUP(C21,Nutr,9,0)*D21)</f>
        <v/>
      </c>
      <c r="M21" s="234" t="str">
        <f>IF(C21="","",VLOOKUP(C21,'Tabela Nutricional'!A:AD,10,0)*D21)</f>
        <v/>
      </c>
      <c r="N21" s="237" t="str">
        <f>IF(C21="","",VLOOKUP(C21,'Tabela Nutricional'!A:AD,11,0)*D21)</f>
        <v/>
      </c>
      <c r="O21" s="234" t="str">
        <f>IF(C21="","",VLOOKUP(C21,'Tabela Nutricional'!A:AD,12,0)*D21)</f>
        <v/>
      </c>
      <c r="P21" s="237" t="str">
        <f>IF(C21="","",VLOOKUP(C21,'Tabela Nutricional'!A:AD,13,0)*D21)</f>
        <v/>
      </c>
      <c r="Q21" s="234" t="str">
        <f>IF(C21="","",VLOOKUP(C21,'Tabela Nutricional'!A:AD,14,0)*D21)</f>
        <v/>
      </c>
      <c r="R21" s="237" t="str">
        <f>IF(C21="","",VLOOKUP(C21,'Tabela Nutricional'!A:AD,15,0)*D21)</f>
        <v/>
      </c>
      <c r="S21" s="234" t="str">
        <f>IF(C21="","",VLOOKUP(C21,'Tabela Nutricional'!A:AD,16,0)*D21)</f>
        <v/>
      </c>
      <c r="T21" s="237" t="str">
        <f>IF(C21="","",VLOOKUP(C21,'Tabela Nutricional'!A:AD,17,0)*D21)</f>
        <v/>
      </c>
      <c r="U21" s="234" t="str">
        <f>IF(C21="","",VLOOKUP(C21,'Tabela Nutricional'!A:AD,18,0)*D21)</f>
        <v/>
      </c>
      <c r="V21" s="237" t="str">
        <f>IF(C21="","",VLOOKUP(C21,'Tabela Nutricional'!A:AD,21,0)*D21)</f>
        <v/>
      </c>
      <c r="W21" s="234" t="str">
        <f>IF(C21="","",VLOOKUP(C21,'Tabela Nutricional'!A:AD,22,0)*D21)</f>
        <v/>
      </c>
      <c r="X21" s="237" t="str">
        <f>IF(C21="","",VLOOKUP(C21,'Tabela Nutricional'!A:AD,23,0)*D21)</f>
        <v/>
      </c>
      <c r="Y21" s="234" t="str">
        <f>IF(C21="","",VLOOKUP(C21,'Tabela Nutricional'!A:AD,24,0)*D21)</f>
        <v/>
      </c>
      <c r="Z21" s="237" t="str">
        <f>IF(C21="","",VLOOKUP(C21,'Tabela Nutricional'!A:AD,25,0)*D21)</f>
        <v/>
      </c>
      <c r="AA21" s="234" t="str">
        <f>IF(C21="","",VLOOKUP(C21,'Tabela Nutricional'!A:AD,26,0)*D21)</f>
        <v/>
      </c>
      <c r="AB21" s="237" t="str">
        <f>IF(C21="","",VLOOKUP(C21,'Tabela Nutricional'!A:AD,27,0)*D21)</f>
        <v/>
      </c>
      <c r="AC21" s="234" t="str">
        <f>IF(C21="","",VLOOKUP(C21,'Tabela Nutricional'!A:AD,28,0)*D21)</f>
        <v/>
      </c>
      <c r="AD21" s="237" t="str">
        <f>IF(C21="","",VLOOKUP(C21,'Tabela Nutricional'!A:AD,29,0)*D21)</f>
        <v/>
      </c>
      <c r="AE21" s="234" t="str">
        <f>IF(C21="","",VLOOKUP(C21,'Tabela Nutricional'!A:AD,30,0)*D21)</f>
        <v/>
      </c>
      <c r="AF21" s="214"/>
      <c r="AG21" s="90"/>
      <c r="AH21" s="133"/>
      <c r="AI21" s="242"/>
      <c r="AJ21" s="199" t="s">
        <v>693</v>
      </c>
      <c r="AK21" s="290">
        <f t="shared" si="13"/>
        <v>0</v>
      </c>
      <c r="AL21" s="290" t="str">
        <f t="shared" si="13"/>
        <v>0</v>
      </c>
      <c r="AM21" s="290">
        <f t="shared" si="13"/>
        <v>0</v>
      </c>
      <c r="AN21" s="291" t="str">
        <f t="shared" si="14"/>
        <v>0</v>
      </c>
      <c r="AO21" s="245"/>
      <c r="AP21" s="88"/>
      <c r="AQ21" s="99"/>
      <c r="AR21" s="89"/>
      <c r="AS21" s="130"/>
      <c r="AT21" s="89"/>
      <c r="AU21" s="131"/>
      <c r="AV21" s="89"/>
      <c r="AW21" s="89"/>
      <c r="AX21" s="89"/>
    </row>
    <row r="22" spans="1:59" ht="12" customHeight="1">
      <c r="A22" s="89"/>
      <c r="B22" s="214"/>
      <c r="C22" s="232"/>
      <c r="D22" s="235"/>
      <c r="E22" s="231" t="str">
        <f t="shared" si="15"/>
        <v/>
      </c>
      <c r="F22" s="238" t="str">
        <f t="shared" si="16"/>
        <v/>
      </c>
      <c r="G22" s="233" t="str">
        <f t="shared" si="17"/>
        <v/>
      </c>
      <c r="H22" s="238" t="str">
        <f t="shared" si="18"/>
        <v/>
      </c>
      <c r="I22" s="233" t="str">
        <f t="shared" si="19"/>
        <v/>
      </c>
      <c r="J22" s="238" t="str">
        <f t="shared" si="20"/>
        <v/>
      </c>
      <c r="K22" s="233" t="str">
        <f t="shared" si="21"/>
        <v/>
      </c>
      <c r="L22" s="237" t="str">
        <f t="shared" si="22"/>
        <v/>
      </c>
      <c r="M22" s="234" t="str">
        <f>IF(C22="","",VLOOKUP(C22,'Tabela Nutricional'!A:AD,10,0)*D22)</f>
        <v/>
      </c>
      <c r="N22" s="237" t="str">
        <f>IF(C22="","",VLOOKUP(C22,'Tabela Nutricional'!A:AD,11,0)*D22)</f>
        <v/>
      </c>
      <c r="O22" s="234" t="str">
        <f>IF(C22="","",VLOOKUP(C22,'Tabela Nutricional'!A:AD,12,0)*D22)</f>
        <v/>
      </c>
      <c r="P22" s="237" t="str">
        <f>IF(C22="","",VLOOKUP(C22,'Tabela Nutricional'!A:AD,13,0)*D22)</f>
        <v/>
      </c>
      <c r="Q22" s="234" t="str">
        <f>IF(C22="","",VLOOKUP(C22,'Tabela Nutricional'!A:AD,14,0)*D22)</f>
        <v/>
      </c>
      <c r="R22" s="237" t="str">
        <f>IF(C22="","",VLOOKUP(C22,'Tabela Nutricional'!A:AD,15,0)*D22)</f>
        <v/>
      </c>
      <c r="S22" s="234" t="str">
        <f>IF(C22="","",VLOOKUP(C22,'Tabela Nutricional'!A:AD,16,0)*D22)</f>
        <v/>
      </c>
      <c r="T22" s="237" t="str">
        <f>IF(C22="","",VLOOKUP(C22,'Tabela Nutricional'!A:AD,17,0)*D22)</f>
        <v/>
      </c>
      <c r="U22" s="234" t="str">
        <f>IF(C22="","",VLOOKUP(C22,'Tabela Nutricional'!A:AD,18,0)*D22)</f>
        <v/>
      </c>
      <c r="V22" s="237" t="str">
        <f>IF(C22="","",VLOOKUP(C22,'Tabela Nutricional'!A:AD,21,0)*D22)</f>
        <v/>
      </c>
      <c r="W22" s="234" t="str">
        <f>IF(C22="","",VLOOKUP(C22,'Tabela Nutricional'!A:AD,22,0)*D22)</f>
        <v/>
      </c>
      <c r="X22" s="237" t="str">
        <f>IF(C22="","",VLOOKUP(C22,'Tabela Nutricional'!A:AD,23,0)*D22)</f>
        <v/>
      </c>
      <c r="Y22" s="234" t="str">
        <f>IF(C22="","",VLOOKUP(C22,'Tabela Nutricional'!A:AD,24,0)*D22)</f>
        <v/>
      </c>
      <c r="Z22" s="237" t="str">
        <f>IF(C22="","",VLOOKUP(C22,'Tabela Nutricional'!A:AD,25,0)*D22)</f>
        <v/>
      </c>
      <c r="AA22" s="234" t="str">
        <f>IF(C22="","",VLOOKUP(C22,'Tabela Nutricional'!A:AD,26,0)*D22)</f>
        <v/>
      </c>
      <c r="AB22" s="237" t="str">
        <f>IF(C22="","",VLOOKUP(C22,'Tabela Nutricional'!A:AD,27,0)*D22)</f>
        <v/>
      </c>
      <c r="AC22" s="234" t="str">
        <f>IF(C22="","",VLOOKUP(C22,'Tabela Nutricional'!A:AD,28,0)*D22)</f>
        <v/>
      </c>
      <c r="AD22" s="237" t="str">
        <f>IF(C22="","",VLOOKUP(C22,'Tabela Nutricional'!A:AD,29,0)*D22)</f>
        <v/>
      </c>
      <c r="AE22" s="234" t="str">
        <f>IF(C22="","",VLOOKUP(C22,'Tabela Nutricional'!A:AD,30,0)*D22)</f>
        <v/>
      </c>
      <c r="AF22" s="214"/>
      <c r="AG22" s="94"/>
      <c r="AH22" s="115"/>
      <c r="AI22" s="241"/>
      <c r="AJ22" s="217"/>
      <c r="AK22" s="292"/>
      <c r="AL22" s="293" t="str">
        <f>AL9</f>
        <v>Total</v>
      </c>
      <c r="AM22" s="294">
        <f t="shared" si="13"/>
        <v>0</v>
      </c>
      <c r="AN22" s="294" t="str">
        <f t="shared" si="14"/>
        <v>kcals</v>
      </c>
      <c r="AO22" s="245"/>
      <c r="AP22" s="88"/>
      <c r="AQ22" s="99"/>
      <c r="AR22" s="89"/>
      <c r="AS22" s="130"/>
      <c r="AT22" s="89"/>
      <c r="AU22" s="131"/>
      <c r="AV22" s="89"/>
      <c r="AW22" s="89"/>
      <c r="AX22" s="89"/>
    </row>
    <row r="23" spans="1:59" ht="12" customHeight="1">
      <c r="A23" s="89"/>
      <c r="B23" s="215"/>
      <c r="C23" s="356"/>
      <c r="D23" s="236"/>
      <c r="E23" s="231" t="str">
        <f t="shared" si="15"/>
        <v/>
      </c>
      <c r="F23" s="238" t="str">
        <f t="shared" si="16"/>
        <v/>
      </c>
      <c r="G23" s="233" t="str">
        <f t="shared" si="17"/>
        <v/>
      </c>
      <c r="H23" s="238" t="str">
        <f t="shared" si="18"/>
        <v/>
      </c>
      <c r="I23" s="233" t="str">
        <f t="shared" si="19"/>
        <v/>
      </c>
      <c r="J23" s="238" t="str">
        <f t="shared" si="20"/>
        <v/>
      </c>
      <c r="K23" s="233" t="str">
        <f t="shared" si="21"/>
        <v/>
      </c>
      <c r="L23" s="237" t="str">
        <f t="shared" si="22"/>
        <v/>
      </c>
      <c r="M23" s="234" t="str">
        <f>IF(C23="","",VLOOKUP(C23,'Tabela Nutricional'!A:AD,10,0)*D23)</f>
        <v/>
      </c>
      <c r="N23" s="237" t="str">
        <f>IF(C23="","",VLOOKUP(C23,'Tabela Nutricional'!A:AD,11,0)*D23)</f>
        <v/>
      </c>
      <c r="O23" s="234" t="str">
        <f>IF(C23="","",VLOOKUP(C23,'Tabela Nutricional'!A:AD,12,0)*D23)</f>
        <v/>
      </c>
      <c r="P23" s="237" t="str">
        <f>IF(C23="","",VLOOKUP(C23,'Tabela Nutricional'!A:AD,13,0)*D23)</f>
        <v/>
      </c>
      <c r="Q23" s="234" t="str">
        <f>IF(C23="","",VLOOKUP(C23,'Tabela Nutricional'!A:AD,14,0)*D23)</f>
        <v/>
      </c>
      <c r="R23" s="237" t="str">
        <f>IF(C23="","",VLOOKUP(C23,'Tabela Nutricional'!A:AD,15,0)*D23)</f>
        <v/>
      </c>
      <c r="S23" s="234" t="str">
        <f>IF(C23="","",VLOOKUP(C23,'Tabela Nutricional'!A:AD,16,0)*D23)</f>
        <v/>
      </c>
      <c r="T23" s="237" t="str">
        <f>IF(C23="","",VLOOKUP(C23,'Tabela Nutricional'!A:AD,17,0)*D23)</f>
        <v/>
      </c>
      <c r="U23" s="234" t="str">
        <f>IF(C23="","",VLOOKUP(C23,'Tabela Nutricional'!A:AD,18,0)*D23)</f>
        <v/>
      </c>
      <c r="V23" s="237" t="str">
        <f>IF(C23="","",VLOOKUP(C23,'Tabela Nutricional'!A:AD,21,0)*D23)</f>
        <v/>
      </c>
      <c r="W23" s="234" t="str">
        <f>IF(C23="","",VLOOKUP(C23,'Tabela Nutricional'!A:AD,22,0)*D23)</f>
        <v/>
      </c>
      <c r="X23" s="237" t="str">
        <f>IF(C23="","",VLOOKUP(C23,'Tabela Nutricional'!A:AD,23,0)*D23)</f>
        <v/>
      </c>
      <c r="Y23" s="234" t="str">
        <f>IF(C23="","",VLOOKUP(C23,'Tabela Nutricional'!A:AD,24,0)*D23)</f>
        <v/>
      </c>
      <c r="Z23" s="237" t="str">
        <f>IF(C23="","",VLOOKUP(C23,'Tabela Nutricional'!A:AD,25,0)*D23)</f>
        <v/>
      </c>
      <c r="AA23" s="234" t="str">
        <f>IF(C23="","",VLOOKUP(C23,'Tabela Nutricional'!A:AD,26,0)*D23)</f>
        <v/>
      </c>
      <c r="AB23" s="237" t="str">
        <f>IF(C23="","",VLOOKUP(C23,'Tabela Nutricional'!A:AD,27,0)*D23)</f>
        <v/>
      </c>
      <c r="AC23" s="234" t="str">
        <f>IF(C23="","",VLOOKUP(C23,'Tabela Nutricional'!A:AD,28,0)*D23)</f>
        <v/>
      </c>
      <c r="AD23" s="237" t="str">
        <f>IF(C23="","",VLOOKUP(C23,'Tabela Nutricional'!A:AD,29,0)*D23)</f>
        <v/>
      </c>
      <c r="AE23" s="234" t="str">
        <f>IF(C23="","",VLOOKUP(C23,'Tabela Nutricional'!A:AD,30,0)*D23)</f>
        <v/>
      </c>
      <c r="AF23" s="215"/>
      <c r="AG23" s="94"/>
      <c r="AH23" s="115"/>
      <c r="AI23" s="241"/>
      <c r="AJ23" s="243"/>
      <c r="AK23" s="292"/>
      <c r="AL23" s="295" t="s">
        <v>706</v>
      </c>
      <c r="AM23" s="294" t="str">
        <f t="shared" si="13"/>
        <v>0</v>
      </c>
      <c r="AN23" s="294" t="str">
        <f t="shared" si="13"/>
        <v>kcals</v>
      </c>
      <c r="AO23" s="245"/>
      <c r="AP23" s="88"/>
      <c r="AQ23" s="110"/>
      <c r="AR23" s="93"/>
      <c r="AS23" s="130"/>
      <c r="AT23" s="89"/>
      <c r="AU23" s="131"/>
      <c r="AV23" s="89"/>
      <c r="AW23" s="89"/>
      <c r="AX23" s="89"/>
    </row>
    <row r="24" spans="1:59" ht="12" customHeight="1">
      <c r="A24" s="89"/>
      <c r="B24" s="215"/>
      <c r="C24" s="356"/>
      <c r="D24" s="236"/>
      <c r="E24" s="231" t="str">
        <f t="shared" si="15"/>
        <v/>
      </c>
      <c r="F24" s="238" t="str">
        <f t="shared" si="16"/>
        <v/>
      </c>
      <c r="G24" s="233" t="str">
        <f t="shared" si="17"/>
        <v/>
      </c>
      <c r="H24" s="238" t="str">
        <f t="shared" si="18"/>
        <v/>
      </c>
      <c r="I24" s="233" t="str">
        <f t="shared" si="19"/>
        <v/>
      </c>
      <c r="J24" s="238" t="str">
        <f t="shared" si="20"/>
        <v/>
      </c>
      <c r="K24" s="233" t="str">
        <f t="shared" si="21"/>
        <v/>
      </c>
      <c r="L24" s="237" t="str">
        <f t="shared" si="22"/>
        <v/>
      </c>
      <c r="M24" s="234" t="str">
        <f>IF(C24="","",VLOOKUP(C24,'Tabela Nutricional'!A:AD,10,0)*D24)</f>
        <v/>
      </c>
      <c r="N24" s="237" t="str">
        <f>IF(C24="","",VLOOKUP(C24,'Tabela Nutricional'!A:AD,11,0)*D24)</f>
        <v/>
      </c>
      <c r="O24" s="234" t="str">
        <f>IF(C24="","",VLOOKUP(C24,'Tabela Nutricional'!A:AD,12,0)*D24)</f>
        <v/>
      </c>
      <c r="P24" s="237" t="str">
        <f>IF(C24="","",VLOOKUP(C24,'Tabela Nutricional'!A:AD,13,0)*D24)</f>
        <v/>
      </c>
      <c r="Q24" s="234" t="str">
        <f>IF(C24="","",VLOOKUP(C24,'Tabela Nutricional'!A:AD,14,0)*D24)</f>
        <v/>
      </c>
      <c r="R24" s="237" t="str">
        <f>IF(C24="","",VLOOKUP(C24,'Tabela Nutricional'!A:AD,15,0)*D24)</f>
        <v/>
      </c>
      <c r="S24" s="234" t="str">
        <f>IF(C24="","",VLOOKUP(C24,'Tabela Nutricional'!A:AD,16,0)*D24)</f>
        <v/>
      </c>
      <c r="T24" s="237" t="str">
        <f>IF(C24="","",VLOOKUP(C24,'Tabela Nutricional'!A:AD,17,0)*D24)</f>
        <v/>
      </c>
      <c r="U24" s="234" t="str">
        <f>IF(C24="","",VLOOKUP(C24,'Tabela Nutricional'!A:AD,18,0)*D24)</f>
        <v/>
      </c>
      <c r="V24" s="237" t="str">
        <f>IF(C24="","",VLOOKUP(C24,'Tabela Nutricional'!A:AD,21,0)*D24)</f>
        <v/>
      </c>
      <c r="W24" s="234" t="str">
        <f>IF(C24="","",VLOOKUP(C24,'Tabela Nutricional'!A:AD,22,0)*D24)</f>
        <v/>
      </c>
      <c r="X24" s="237" t="str">
        <f>IF(C24="","",VLOOKUP(C24,'Tabela Nutricional'!A:AD,23,0)*D24)</f>
        <v/>
      </c>
      <c r="Y24" s="234" t="str">
        <f>IF(C24="","",VLOOKUP(C24,'Tabela Nutricional'!A:AD,24,0)*D24)</f>
        <v/>
      </c>
      <c r="Z24" s="237" t="str">
        <f>IF(C24="","",VLOOKUP(C24,'Tabela Nutricional'!A:AD,25,0)*D24)</f>
        <v/>
      </c>
      <c r="AA24" s="234" t="str">
        <f>IF(C24="","",VLOOKUP(C24,'Tabela Nutricional'!A:AD,26,0)*D24)</f>
        <v/>
      </c>
      <c r="AB24" s="237" t="str">
        <f>IF(C24="","",VLOOKUP(C24,'Tabela Nutricional'!A:AD,27,0)*D24)</f>
        <v/>
      </c>
      <c r="AC24" s="234" t="str">
        <f>IF(C24="","",VLOOKUP(C24,'Tabela Nutricional'!A:AD,28,0)*D24)</f>
        <v/>
      </c>
      <c r="AD24" s="237" t="str">
        <f>IF(C24="","",VLOOKUP(C24,'Tabela Nutricional'!A:AD,29,0)*D24)</f>
        <v/>
      </c>
      <c r="AE24" s="234" t="str">
        <f>IF(C24="","",VLOOKUP(C24,'Tabela Nutricional'!A:AD,30,0)*D24)</f>
        <v/>
      </c>
      <c r="AF24" s="215"/>
      <c r="AG24" s="94"/>
      <c r="AH24" s="115"/>
      <c r="AI24" s="241"/>
      <c r="AJ24" s="457" t="s">
        <v>750</v>
      </c>
      <c r="AK24" s="457"/>
      <c r="AL24" s="457"/>
      <c r="AM24" s="244" t="e">
        <f>AM11</f>
        <v>#VALUE!</v>
      </c>
      <c r="AN24" s="244" t="s">
        <v>27</v>
      </c>
      <c r="AO24" s="245"/>
      <c r="AP24" s="88"/>
      <c r="AQ24" s="99"/>
      <c r="AR24" s="89"/>
      <c r="AS24" s="130"/>
      <c r="AT24" s="89"/>
      <c r="AU24" s="131"/>
      <c r="AV24" s="89"/>
      <c r="AW24" s="89"/>
      <c r="AX24" s="89"/>
    </row>
    <row r="25" spans="1:59" ht="12" customHeight="1">
      <c r="A25" s="89"/>
      <c r="B25" s="215"/>
      <c r="C25" s="356"/>
      <c r="D25" s="236"/>
      <c r="E25" s="231" t="str">
        <f t="shared" si="15"/>
        <v/>
      </c>
      <c r="F25" s="238" t="str">
        <f t="shared" si="16"/>
        <v/>
      </c>
      <c r="G25" s="233" t="str">
        <f t="shared" si="17"/>
        <v/>
      </c>
      <c r="H25" s="238" t="str">
        <f t="shared" si="18"/>
        <v/>
      </c>
      <c r="I25" s="233" t="str">
        <f t="shared" si="19"/>
        <v/>
      </c>
      <c r="J25" s="238" t="str">
        <f t="shared" si="20"/>
        <v/>
      </c>
      <c r="K25" s="233" t="str">
        <f t="shared" si="21"/>
        <v/>
      </c>
      <c r="L25" s="237" t="str">
        <f t="shared" si="22"/>
        <v/>
      </c>
      <c r="M25" s="234" t="str">
        <f>IF(C25="","",VLOOKUP(C25,'Tabela Nutricional'!A:AD,10,0)*D25)</f>
        <v/>
      </c>
      <c r="N25" s="237" t="str">
        <f>IF(C25="","",VLOOKUP(C25,'Tabela Nutricional'!A:AD,11,0)*D25)</f>
        <v/>
      </c>
      <c r="O25" s="234" t="str">
        <f>IF(C25="","",VLOOKUP(C25,'Tabela Nutricional'!A:AD,12,0)*D25)</f>
        <v/>
      </c>
      <c r="P25" s="237" t="str">
        <f>IF(C25="","",VLOOKUP(C25,'Tabela Nutricional'!A:AD,13,0)*D25)</f>
        <v/>
      </c>
      <c r="Q25" s="234" t="str">
        <f>IF(C25="","",VLOOKUP(C25,'Tabela Nutricional'!A:AD,14,0)*D25)</f>
        <v/>
      </c>
      <c r="R25" s="237" t="str">
        <f>IF(C25="","",VLOOKUP(C25,'Tabela Nutricional'!A:AD,15,0)*D25)</f>
        <v/>
      </c>
      <c r="S25" s="234" t="str">
        <f>IF(C25="","",VLOOKUP(C25,'Tabela Nutricional'!A:AD,16,0)*D25)</f>
        <v/>
      </c>
      <c r="T25" s="237" t="str">
        <f>IF(C25="","",VLOOKUP(C25,'Tabela Nutricional'!A:AD,17,0)*D25)</f>
        <v/>
      </c>
      <c r="U25" s="234" t="str">
        <f>IF(C25="","",VLOOKUP(C25,'Tabela Nutricional'!A:AD,18,0)*D25)</f>
        <v/>
      </c>
      <c r="V25" s="237" t="str">
        <f>IF(C25="","",VLOOKUP(C25,'Tabela Nutricional'!A:AD,21,0)*D25)</f>
        <v/>
      </c>
      <c r="W25" s="234" t="str">
        <f>IF(C25="","",VLOOKUP(C25,'Tabela Nutricional'!A:AD,22,0)*D25)</f>
        <v/>
      </c>
      <c r="X25" s="237" t="str">
        <f>IF(C25="","",VLOOKUP(C25,'Tabela Nutricional'!A:AD,23,0)*D25)</f>
        <v/>
      </c>
      <c r="Y25" s="234" t="str">
        <f>IF(C25="","",VLOOKUP(C25,'Tabela Nutricional'!A:AD,24,0)*D25)</f>
        <v/>
      </c>
      <c r="Z25" s="237" t="str">
        <f>IF(C25="","",VLOOKUP(C25,'Tabela Nutricional'!A:AD,25,0)*D25)</f>
        <v/>
      </c>
      <c r="AA25" s="234" t="str">
        <f>IF(C25="","",VLOOKUP(C25,'Tabela Nutricional'!A:AD,26,0)*D25)</f>
        <v/>
      </c>
      <c r="AB25" s="237" t="str">
        <f>IF(C25="","",VLOOKUP(C25,'Tabela Nutricional'!A:AD,27,0)*D25)</f>
        <v/>
      </c>
      <c r="AC25" s="234" t="str">
        <f>IF(C25="","",VLOOKUP(C25,'Tabela Nutricional'!A:AD,28,0)*D25)</f>
        <v/>
      </c>
      <c r="AD25" s="237" t="str">
        <f>IF(C25="","",VLOOKUP(C25,'Tabela Nutricional'!A:AD,29,0)*D25)</f>
        <v/>
      </c>
      <c r="AE25" s="234" t="str">
        <f>IF(C25="","",VLOOKUP(C25,'Tabela Nutricional'!A:AD,30,0)*D25)</f>
        <v/>
      </c>
      <c r="AF25" s="215"/>
      <c r="AG25" s="94"/>
      <c r="AH25" s="115"/>
      <c r="AI25" s="151"/>
      <c r="AJ25" s="116"/>
      <c r="AK25" s="116"/>
      <c r="AL25" s="117"/>
      <c r="AM25" s="117"/>
      <c r="AN25" s="116"/>
      <c r="AO25" s="118"/>
      <c r="AP25" s="88"/>
      <c r="AQ25" s="99"/>
      <c r="AR25" s="89"/>
      <c r="AS25" s="89"/>
      <c r="AT25" s="89"/>
      <c r="AU25" s="89"/>
      <c r="AV25" s="89"/>
      <c r="AW25" s="89"/>
      <c r="AX25" s="89"/>
    </row>
    <row r="26" spans="1:59" ht="12.75" customHeight="1">
      <c r="A26" s="89"/>
      <c r="B26" s="214"/>
      <c r="C26" s="356"/>
      <c r="D26" s="236"/>
      <c r="E26" s="231" t="str">
        <f t="shared" si="15"/>
        <v/>
      </c>
      <c r="F26" s="238" t="str">
        <f t="shared" si="16"/>
        <v/>
      </c>
      <c r="G26" s="233" t="str">
        <f t="shared" si="17"/>
        <v/>
      </c>
      <c r="H26" s="238" t="str">
        <f t="shared" si="18"/>
        <v/>
      </c>
      <c r="I26" s="233" t="str">
        <f t="shared" si="19"/>
        <v/>
      </c>
      <c r="J26" s="238" t="str">
        <f t="shared" si="20"/>
        <v/>
      </c>
      <c r="K26" s="233" t="str">
        <f t="shared" si="21"/>
        <v/>
      </c>
      <c r="L26" s="237" t="str">
        <f t="shared" si="22"/>
        <v/>
      </c>
      <c r="M26" s="234" t="str">
        <f>IF(C26="","",VLOOKUP(C26,'Tabela Nutricional'!A:AD,10,0)*D26)</f>
        <v/>
      </c>
      <c r="N26" s="237" t="str">
        <f>IF(C26="","",VLOOKUP(C26,'Tabela Nutricional'!A:AD,11,0)*D26)</f>
        <v/>
      </c>
      <c r="O26" s="234" t="str">
        <f>IF(C26="","",VLOOKUP(C26,'Tabela Nutricional'!A:AD,12,0)*D26)</f>
        <v/>
      </c>
      <c r="P26" s="237" t="str">
        <f>IF(C26="","",VLOOKUP(C26,'Tabela Nutricional'!A:AD,13,0)*D26)</f>
        <v/>
      </c>
      <c r="Q26" s="234" t="str">
        <f>IF(C26="","",VLOOKUP(C26,'Tabela Nutricional'!A:AD,14,0)*D26)</f>
        <v/>
      </c>
      <c r="R26" s="237" t="str">
        <f>IF(C26="","",VLOOKUP(C26,'Tabela Nutricional'!A:AD,15,0)*D26)</f>
        <v/>
      </c>
      <c r="S26" s="234" t="str">
        <f>IF(C26="","",VLOOKUP(C26,'Tabela Nutricional'!A:AD,16,0)*D26)</f>
        <v/>
      </c>
      <c r="T26" s="237" t="str">
        <f>IF(C26="","",VLOOKUP(C26,'Tabela Nutricional'!A:AD,17,0)*D26)</f>
        <v/>
      </c>
      <c r="U26" s="234" t="str">
        <f>IF(C26="","",VLOOKUP(C26,'Tabela Nutricional'!A:AD,18,0)*D26)</f>
        <v/>
      </c>
      <c r="V26" s="237" t="str">
        <f>IF(C26="","",VLOOKUP(C26,'Tabela Nutricional'!A:AD,21,0)*D26)</f>
        <v/>
      </c>
      <c r="W26" s="234" t="str">
        <f>IF(C26="","",VLOOKUP(C26,'Tabela Nutricional'!A:AD,22,0)*D26)</f>
        <v/>
      </c>
      <c r="X26" s="237" t="str">
        <f>IF(C26="","",VLOOKUP(C26,'Tabela Nutricional'!A:AD,23,0)*D26)</f>
        <v/>
      </c>
      <c r="Y26" s="234" t="str">
        <f>IF(C26="","",VLOOKUP(C26,'Tabela Nutricional'!A:AD,24,0)*D26)</f>
        <v/>
      </c>
      <c r="Z26" s="237" t="str">
        <f>IF(C26="","",VLOOKUP(C26,'Tabela Nutricional'!A:AD,25,0)*D26)</f>
        <v/>
      </c>
      <c r="AA26" s="234" t="str">
        <f>IF(C26="","",VLOOKUP(C26,'Tabela Nutricional'!A:AD,26,0)*D26)</f>
        <v/>
      </c>
      <c r="AB26" s="237" t="str">
        <f>IF(C26="","",VLOOKUP(C26,'Tabela Nutricional'!A:AD,27,0)*D26)</f>
        <v/>
      </c>
      <c r="AC26" s="234" t="str">
        <f>IF(C26="","",VLOOKUP(C26,'Tabela Nutricional'!A:AD,28,0)*D26)</f>
        <v/>
      </c>
      <c r="AD26" s="237" t="str">
        <f>IF(C26="","",VLOOKUP(C26,'Tabela Nutricional'!A:AD,29,0)*D26)</f>
        <v/>
      </c>
      <c r="AE26" s="234" t="str">
        <f>IF(C26="","",VLOOKUP(C26,'Tabela Nutricional'!A:AD,30,0)*D26)</f>
        <v/>
      </c>
      <c r="AF26" s="214"/>
      <c r="AG26" s="94"/>
      <c r="AH26" s="115"/>
      <c r="AI26" s="187">
        <f>(J14+J30+J46+J62+J78+J94+J110+J126+J142+J158+J174+J190)</f>
        <v>0</v>
      </c>
      <c r="AJ26" s="187"/>
      <c r="AK26" s="187"/>
      <c r="AL26" s="187"/>
      <c r="AM26" s="189"/>
      <c r="AN26" s="187"/>
      <c r="AO26" s="185"/>
      <c r="AP26" s="186"/>
      <c r="AQ26" s="192"/>
      <c r="AR26" s="89"/>
      <c r="AS26" s="89"/>
      <c r="AT26" s="89"/>
      <c r="AU26" s="89"/>
      <c r="AV26" s="89"/>
      <c r="AW26" s="89"/>
      <c r="AX26" s="89"/>
    </row>
    <row r="27" spans="1:59" ht="12" customHeight="1">
      <c r="A27" s="89"/>
      <c r="B27" s="214"/>
      <c r="C27" s="356"/>
      <c r="D27" s="236"/>
      <c r="E27" s="231" t="str">
        <f t="shared" si="15"/>
        <v/>
      </c>
      <c r="F27" s="238" t="str">
        <f t="shared" si="16"/>
        <v/>
      </c>
      <c r="G27" s="233" t="str">
        <f t="shared" si="17"/>
        <v/>
      </c>
      <c r="H27" s="238" t="str">
        <f t="shared" si="18"/>
        <v/>
      </c>
      <c r="I27" s="233" t="str">
        <f t="shared" si="19"/>
        <v/>
      </c>
      <c r="J27" s="238" t="str">
        <f t="shared" si="20"/>
        <v/>
      </c>
      <c r="K27" s="233" t="str">
        <f t="shared" si="21"/>
        <v/>
      </c>
      <c r="L27" s="237" t="str">
        <f t="shared" si="22"/>
        <v/>
      </c>
      <c r="M27" s="234" t="str">
        <f>IF(C27="","",VLOOKUP(C27,'Tabela Nutricional'!A:AD,10,0)*D27)</f>
        <v/>
      </c>
      <c r="N27" s="237" t="str">
        <f>IF(C27="","",VLOOKUP(C27,'Tabela Nutricional'!A:AD,11,0)*D27)</f>
        <v/>
      </c>
      <c r="O27" s="234" t="str">
        <f>IF(C27="","",VLOOKUP(C27,'Tabela Nutricional'!A:AD,12,0)*D27)</f>
        <v/>
      </c>
      <c r="P27" s="237" t="str">
        <f>IF(C27="","",VLOOKUP(C27,'Tabela Nutricional'!A:AD,13,0)*D27)</f>
        <v/>
      </c>
      <c r="Q27" s="234" t="str">
        <f>IF(C27="","",VLOOKUP(C27,'Tabela Nutricional'!A:AD,14,0)*D27)</f>
        <v/>
      </c>
      <c r="R27" s="237" t="str">
        <f>IF(C27="","",VLOOKUP(C27,'Tabela Nutricional'!A:AD,15,0)*D27)</f>
        <v/>
      </c>
      <c r="S27" s="234" t="str">
        <f>IF(C27="","",VLOOKUP(C27,'Tabela Nutricional'!A:AD,16,0)*D27)</f>
        <v/>
      </c>
      <c r="T27" s="237" t="str">
        <f>IF(C27="","",VLOOKUP(C27,'Tabela Nutricional'!A:AD,17,0)*D27)</f>
        <v/>
      </c>
      <c r="U27" s="234" t="str">
        <f>IF(C27="","",VLOOKUP(C27,'Tabela Nutricional'!A:AD,18,0)*D27)</f>
        <v/>
      </c>
      <c r="V27" s="237" t="str">
        <f>IF(C27="","",VLOOKUP(C27,'Tabela Nutricional'!A:AD,21,0)*D27)</f>
        <v/>
      </c>
      <c r="W27" s="234" t="str">
        <f>IF(C27="","",VLOOKUP(C27,'Tabela Nutricional'!A:AD,22,0)*D27)</f>
        <v/>
      </c>
      <c r="X27" s="237" t="str">
        <f>IF(C27="","",VLOOKUP(C27,'Tabela Nutricional'!A:AD,23,0)*D27)</f>
        <v/>
      </c>
      <c r="Y27" s="234" t="str">
        <f>IF(C27="","",VLOOKUP(C27,'Tabela Nutricional'!A:AD,24,0)*D27)</f>
        <v/>
      </c>
      <c r="Z27" s="237" t="str">
        <f>IF(C27="","",VLOOKUP(C27,'Tabela Nutricional'!A:AD,25,0)*D27)</f>
        <v/>
      </c>
      <c r="AA27" s="234" t="str">
        <f>IF(C27="","",VLOOKUP(C27,'Tabela Nutricional'!A:AD,26,0)*D27)</f>
        <v/>
      </c>
      <c r="AB27" s="237" t="str">
        <f>IF(C27="","",VLOOKUP(C27,'Tabela Nutricional'!A:AD,27,0)*D27)</f>
        <v/>
      </c>
      <c r="AC27" s="234" t="str">
        <f>IF(C27="","",VLOOKUP(C27,'Tabela Nutricional'!A:AD,28,0)*D27)</f>
        <v/>
      </c>
      <c r="AD27" s="237" t="str">
        <f>IF(C27="","",VLOOKUP(C27,'Tabela Nutricional'!A:AD,29,0)*D27)</f>
        <v/>
      </c>
      <c r="AE27" s="234" t="str">
        <f>IF(C27="","",VLOOKUP(C27,'Tabela Nutricional'!A:AD,30,0)*D27)</f>
        <v/>
      </c>
      <c r="AF27" s="214"/>
      <c r="AG27" s="90"/>
      <c r="AH27" s="86"/>
      <c r="AI27" s="151"/>
      <c r="AJ27" s="152"/>
      <c r="AK27" s="153"/>
      <c r="AL27" s="154"/>
      <c r="AM27" s="155"/>
      <c r="AN27" s="155"/>
      <c r="AO27" s="188">
        <f>(L14+L30+L46+L62+L78+L94+L110+L126+L142+L158+L174+L190)</f>
        <v>0</v>
      </c>
      <c r="AP27" s="188"/>
      <c r="AQ27" s="193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1:59" ht="12" customHeight="1">
      <c r="A28" s="90"/>
      <c r="B28" s="214"/>
      <c r="C28" s="356"/>
      <c r="D28" s="236"/>
      <c r="E28" s="231" t="str">
        <f t="shared" si="15"/>
        <v/>
      </c>
      <c r="F28" s="238" t="str">
        <f t="shared" si="16"/>
        <v/>
      </c>
      <c r="G28" s="233" t="str">
        <f t="shared" si="17"/>
        <v/>
      </c>
      <c r="H28" s="238" t="str">
        <f t="shared" si="18"/>
        <v/>
      </c>
      <c r="I28" s="233" t="str">
        <f t="shared" si="19"/>
        <v/>
      </c>
      <c r="J28" s="238" t="str">
        <f t="shared" si="20"/>
        <v/>
      </c>
      <c r="K28" s="233" t="str">
        <f t="shared" si="21"/>
        <v/>
      </c>
      <c r="L28" s="237" t="str">
        <f t="shared" si="22"/>
        <v/>
      </c>
      <c r="M28" s="234" t="str">
        <f>IF(C28="","",VLOOKUP(C28,'Tabela Nutricional'!A:AD,10,0)*D28)</f>
        <v/>
      </c>
      <c r="N28" s="237" t="str">
        <f>IF(C28="","",VLOOKUP(C28,'Tabela Nutricional'!A:AD,11,0)*D28)</f>
        <v/>
      </c>
      <c r="O28" s="234" t="str">
        <f>IF(C28="","",VLOOKUP(C28,'Tabela Nutricional'!A:AD,12,0)*D28)</f>
        <v/>
      </c>
      <c r="P28" s="237" t="str">
        <f>IF(C28="","",VLOOKUP(C28,'Tabela Nutricional'!A:AD,13,0)*D28)</f>
        <v/>
      </c>
      <c r="Q28" s="234" t="str">
        <f>IF(C28="","",VLOOKUP(C28,'Tabela Nutricional'!A:AD,14,0)*D28)</f>
        <v/>
      </c>
      <c r="R28" s="237" t="str">
        <f>IF(C28="","",VLOOKUP(C28,'Tabela Nutricional'!A:AD,15,0)*D28)</f>
        <v/>
      </c>
      <c r="S28" s="234" t="str">
        <f>IF(C28="","",VLOOKUP(C28,'Tabela Nutricional'!A:AD,16,0)*D28)</f>
        <v/>
      </c>
      <c r="T28" s="237" t="str">
        <f>IF(C28="","",VLOOKUP(C28,'Tabela Nutricional'!A:AD,17,0)*D28)</f>
        <v/>
      </c>
      <c r="U28" s="234" t="str">
        <f>IF(C28="","",VLOOKUP(C28,'Tabela Nutricional'!A:AD,18,0)*D28)</f>
        <v/>
      </c>
      <c r="V28" s="237" t="str">
        <f>IF(C28="","",VLOOKUP(C28,'Tabela Nutricional'!A:AD,21,0)*D28)</f>
        <v/>
      </c>
      <c r="W28" s="234" t="str">
        <f>IF(C28="","",VLOOKUP(C28,'Tabela Nutricional'!A:AD,22,0)*D28)</f>
        <v/>
      </c>
      <c r="X28" s="237" t="str">
        <f>IF(C28="","",VLOOKUP(C28,'Tabela Nutricional'!A:AD,23,0)*D28)</f>
        <v/>
      </c>
      <c r="Y28" s="234" t="str">
        <f>IF(C28="","",VLOOKUP(C28,'Tabela Nutricional'!A:AD,24,0)*D28)</f>
        <v/>
      </c>
      <c r="Z28" s="237" t="str">
        <f>IF(C28="","",VLOOKUP(C28,'Tabela Nutricional'!A:AD,25,0)*D28)</f>
        <v/>
      </c>
      <c r="AA28" s="234" t="str">
        <f>IF(C28="","",VLOOKUP(C28,'Tabela Nutricional'!A:AD,26,0)*D28)</f>
        <v/>
      </c>
      <c r="AB28" s="237" t="str">
        <f>IF(C28="","",VLOOKUP(C28,'Tabela Nutricional'!A:AD,27,0)*D28)</f>
        <v/>
      </c>
      <c r="AC28" s="234" t="str">
        <f>IF(C28="","",VLOOKUP(C28,'Tabela Nutricional'!A:AD,28,0)*D28)</f>
        <v/>
      </c>
      <c r="AD28" s="237" t="str">
        <f>IF(C28="","",VLOOKUP(C28,'Tabela Nutricional'!A:AD,29,0)*D28)</f>
        <v/>
      </c>
      <c r="AE28" s="234" t="str">
        <f>IF(C28="","",VLOOKUP(C28,'Tabela Nutricional'!A:AD,30,0)*D28)</f>
        <v/>
      </c>
      <c r="AF28" s="214"/>
      <c r="AG28" s="92"/>
      <c r="AH28" s="81"/>
      <c r="AI28" s="379"/>
      <c r="AJ28" s="380" t="s">
        <v>2898</v>
      </c>
      <c r="AK28" s="380" t="s">
        <v>26</v>
      </c>
      <c r="AL28" s="380" t="s">
        <v>2793</v>
      </c>
      <c r="AM28" s="380" t="s">
        <v>2857</v>
      </c>
      <c r="AN28" s="380" t="s">
        <v>2794</v>
      </c>
      <c r="AO28" s="381"/>
      <c r="AP28" s="380" t="s">
        <v>2899</v>
      </c>
      <c r="AQ28" s="379"/>
      <c r="AR28" s="405"/>
      <c r="AS28" s="414"/>
      <c r="AT28" s="382"/>
      <c r="AU28" s="89"/>
      <c r="AV28" s="89"/>
      <c r="AW28" s="89"/>
      <c r="AX28" s="89"/>
    </row>
    <row r="29" spans="1:59" ht="12" customHeight="1">
      <c r="A29" s="90"/>
      <c r="B29" s="214"/>
      <c r="C29" s="375"/>
      <c r="D29" s="236"/>
      <c r="E29" s="231" t="str">
        <f t="shared" si="15"/>
        <v/>
      </c>
      <c r="F29" s="238" t="str">
        <f t="shared" si="16"/>
        <v/>
      </c>
      <c r="G29" s="233" t="str">
        <f t="shared" si="17"/>
        <v/>
      </c>
      <c r="H29" s="238" t="str">
        <f t="shared" si="18"/>
        <v/>
      </c>
      <c r="I29" s="233" t="str">
        <f t="shared" si="19"/>
        <v/>
      </c>
      <c r="J29" s="238" t="str">
        <f t="shared" si="20"/>
        <v/>
      </c>
      <c r="K29" s="233" t="str">
        <f t="shared" si="21"/>
        <v/>
      </c>
      <c r="L29" s="237" t="str">
        <f t="shared" si="22"/>
        <v/>
      </c>
      <c r="M29" s="234" t="str">
        <f>IF(C29="","",VLOOKUP(C29,'Tabela Nutricional'!A:AD,10,0)*D29)</f>
        <v/>
      </c>
      <c r="N29" s="237" t="str">
        <f>IF(C29="","",VLOOKUP(C29,'Tabela Nutricional'!A:AD,11,0)*D29)</f>
        <v/>
      </c>
      <c r="O29" s="234" t="str">
        <f>IF(C29="","",VLOOKUP(C29,'Tabela Nutricional'!A:AD,12,0)*D29)</f>
        <v/>
      </c>
      <c r="P29" s="237" t="str">
        <f>IF(C29="","",VLOOKUP(C29,'Tabela Nutricional'!A:AD,13,0)*D29)</f>
        <v/>
      </c>
      <c r="Q29" s="234" t="str">
        <f>IF(C29="","",VLOOKUP(C29,'Tabela Nutricional'!A:AD,14,0)*D29)</f>
        <v/>
      </c>
      <c r="R29" s="237" t="str">
        <f>IF(C29="","",VLOOKUP(C29,'Tabela Nutricional'!A:AD,15,0)*D29)</f>
        <v/>
      </c>
      <c r="S29" s="234" t="str">
        <f>IF(C29="","",VLOOKUP(C29,'Tabela Nutricional'!A:AD,16,0)*D29)</f>
        <v/>
      </c>
      <c r="T29" s="237" t="str">
        <f>IF(C29="","",VLOOKUP(C29,'Tabela Nutricional'!A:AD,17,0)*D29)</f>
        <v/>
      </c>
      <c r="U29" s="234" t="str">
        <f>IF(C29="","",VLOOKUP(C29,'Tabela Nutricional'!A:AD,18,0)*D29)</f>
        <v/>
      </c>
      <c r="V29" s="237" t="str">
        <f>IF(C29="","",VLOOKUP(C29,'Tabela Nutricional'!A:AD,21,0)*D29)</f>
        <v/>
      </c>
      <c r="W29" s="234" t="str">
        <f>IF(C29="","",VLOOKUP(C29,'Tabela Nutricional'!A:AD,22,0)*D29)</f>
        <v/>
      </c>
      <c r="X29" s="237" t="str">
        <f>IF(C29="","",VLOOKUP(C29,'Tabela Nutricional'!A:AD,23,0)*D29)</f>
        <v/>
      </c>
      <c r="Y29" s="234" t="str">
        <f>IF(C29="","",VLOOKUP(C29,'Tabela Nutricional'!A:AD,24,0)*D29)</f>
        <v/>
      </c>
      <c r="Z29" s="237" t="str">
        <f>IF(C29="","",VLOOKUP(C29,'Tabela Nutricional'!A:AD,25,0)*D29)</f>
        <v/>
      </c>
      <c r="AA29" s="234" t="str">
        <f>IF(C29="","",VLOOKUP(C29,'Tabela Nutricional'!A:AD,26,0)*D29)</f>
        <v/>
      </c>
      <c r="AB29" s="237" t="str">
        <f>IF(C29="","",VLOOKUP(C29,'Tabela Nutricional'!A:AD,27,0)*D29)</f>
        <v/>
      </c>
      <c r="AC29" s="234" t="str">
        <f>IF(C29="","",VLOOKUP(C29,'Tabela Nutricional'!A:AD,28,0)*D29)</f>
        <v/>
      </c>
      <c r="AD29" s="237" t="str">
        <f>IF(C29="","",VLOOKUP(C29,'Tabela Nutricional'!A:AD,29,0)*D29)</f>
        <v/>
      </c>
      <c r="AE29" s="234" t="str">
        <f>IF(C29="","",VLOOKUP(C29,'Tabela Nutricional'!A:AD,30,0)*D29)</f>
        <v/>
      </c>
      <c r="AF29" s="214"/>
      <c r="AG29" s="91"/>
      <c r="AH29" s="81"/>
      <c r="AI29" s="383"/>
      <c r="AJ29" s="384" t="s">
        <v>768</v>
      </c>
      <c r="AK29" s="385">
        <f>AR29</f>
        <v>0</v>
      </c>
      <c r="AL29" s="386" t="s">
        <v>34</v>
      </c>
      <c r="AM29" s="387" t="str">
        <f>AT29</f>
        <v>25</v>
      </c>
      <c r="AN29" s="388" t="str">
        <f>IF(AK29&gt;0,(AK29/AM29),"0%")</f>
        <v>0%</v>
      </c>
      <c r="AO29" s="389"/>
      <c r="AP29" s="390"/>
      <c r="AQ29" s="379"/>
      <c r="AR29" s="249">
        <f>(L14+L30+L46+L62+L78+L94+L110+L126+L142+L158+L174+L190)</f>
        <v>0</v>
      </c>
      <c r="AS29" s="382"/>
      <c r="AT29" s="382" t="str">
        <f>IF(AP29&gt;0,AP29,"25")</f>
        <v>25</v>
      </c>
      <c r="AU29" s="89"/>
      <c r="AV29" s="89"/>
      <c r="AW29" s="89"/>
      <c r="AX29" s="89"/>
    </row>
    <row r="30" spans="1:59" ht="12" customHeight="1">
      <c r="A30" s="90"/>
      <c r="B30" s="214"/>
      <c r="C30" s="376" t="s">
        <v>27</v>
      </c>
      <c r="D30" s="216"/>
      <c r="E30" s="217" t="s">
        <v>29</v>
      </c>
      <c r="F30" s="218">
        <f t="shared" ref="F30:AE30" si="23">SUM(F20:F29)</f>
        <v>0</v>
      </c>
      <c r="G30" s="219">
        <f t="shared" si="23"/>
        <v>0</v>
      </c>
      <c r="H30" s="220">
        <f t="shared" si="23"/>
        <v>0</v>
      </c>
      <c r="I30" s="221">
        <f t="shared" si="23"/>
        <v>0</v>
      </c>
      <c r="J30" s="222">
        <f t="shared" si="23"/>
        <v>0</v>
      </c>
      <c r="K30" s="223">
        <f t="shared" si="23"/>
        <v>0</v>
      </c>
      <c r="L30" s="224">
        <f t="shared" si="23"/>
        <v>0</v>
      </c>
      <c r="M30" s="225">
        <f t="shared" si="23"/>
        <v>0</v>
      </c>
      <c r="N30" s="225">
        <f t="shared" si="23"/>
        <v>0</v>
      </c>
      <c r="O30" s="225">
        <f t="shared" si="23"/>
        <v>0</v>
      </c>
      <c r="P30" s="225">
        <f t="shared" si="23"/>
        <v>0</v>
      </c>
      <c r="Q30" s="225">
        <f t="shared" si="23"/>
        <v>0</v>
      </c>
      <c r="R30" s="225">
        <f t="shared" si="23"/>
        <v>0</v>
      </c>
      <c r="S30" s="225">
        <f t="shared" si="23"/>
        <v>0</v>
      </c>
      <c r="T30" s="225">
        <f t="shared" si="23"/>
        <v>0</v>
      </c>
      <c r="U30" s="225">
        <f t="shared" si="23"/>
        <v>0</v>
      </c>
      <c r="V30" s="225">
        <f t="shared" si="23"/>
        <v>0</v>
      </c>
      <c r="W30" s="225">
        <f t="shared" si="23"/>
        <v>0</v>
      </c>
      <c r="X30" s="225">
        <f t="shared" si="23"/>
        <v>0</v>
      </c>
      <c r="Y30" s="225">
        <f t="shared" si="23"/>
        <v>0</v>
      </c>
      <c r="Z30" s="225">
        <f t="shared" si="23"/>
        <v>0</v>
      </c>
      <c r="AA30" s="225">
        <f t="shared" si="23"/>
        <v>0</v>
      </c>
      <c r="AB30" s="225">
        <f t="shared" si="23"/>
        <v>0</v>
      </c>
      <c r="AC30" s="225">
        <f t="shared" si="23"/>
        <v>0</v>
      </c>
      <c r="AD30" s="225">
        <f t="shared" si="23"/>
        <v>0</v>
      </c>
      <c r="AE30" s="225">
        <f t="shared" si="23"/>
        <v>0</v>
      </c>
      <c r="AF30" s="214"/>
      <c r="AG30" s="91"/>
      <c r="AH30" s="81"/>
      <c r="AI30" s="383"/>
      <c r="AJ30" s="384" t="s">
        <v>770</v>
      </c>
      <c r="AK30" s="385">
        <f t="shared" ref="AK30:AK48" si="24">AR30</f>
        <v>0</v>
      </c>
      <c r="AL30" s="386" t="s">
        <v>89</v>
      </c>
      <c r="AM30" s="387" t="str">
        <f t="shared" ref="AM30:AM48" si="25">AT30</f>
        <v>1000</v>
      </c>
      <c r="AN30" s="388" t="str">
        <f t="shared" ref="AN30:AN48" si="26">IF(AK30&gt;0,(AK30/AM30),"0%")</f>
        <v>0%</v>
      </c>
      <c r="AO30" s="389"/>
      <c r="AP30" s="390"/>
      <c r="AQ30" s="379"/>
      <c r="AR30" s="249">
        <f>(M14+M30+M46+M62+M78+M94+M110+M126+M142+M158+M174+M190)</f>
        <v>0</v>
      </c>
      <c r="AS30" s="382"/>
      <c r="AT30" s="382" t="str">
        <f>IF(AP30&gt;0,AP30,"1000")</f>
        <v>1000</v>
      </c>
      <c r="AU30" s="89"/>
      <c r="AV30" s="89"/>
      <c r="AW30" s="89"/>
      <c r="AX30" s="89"/>
    </row>
    <row r="31" spans="1:59" ht="12" customHeight="1">
      <c r="A31" s="90"/>
      <c r="B31" s="214"/>
      <c r="C31" s="377">
        <f>SUM(F31:K31)</f>
        <v>0</v>
      </c>
      <c r="D31" s="216"/>
      <c r="E31" s="217" t="s">
        <v>30</v>
      </c>
      <c r="F31" s="218">
        <f t="shared" ref="F31:H31" si="27">F30*4</f>
        <v>0</v>
      </c>
      <c r="G31" s="219">
        <f t="shared" si="27"/>
        <v>0</v>
      </c>
      <c r="H31" s="220">
        <f t="shared" si="27"/>
        <v>0</v>
      </c>
      <c r="I31" s="221">
        <f t="shared" ref="I31:K31" si="28">I30*9</f>
        <v>0</v>
      </c>
      <c r="J31" s="222">
        <f t="shared" si="28"/>
        <v>0</v>
      </c>
      <c r="K31" s="223">
        <f t="shared" si="28"/>
        <v>0</v>
      </c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14"/>
      <c r="AG31" s="91"/>
      <c r="AH31" s="81"/>
      <c r="AI31" s="383"/>
      <c r="AJ31" s="384" t="s">
        <v>771</v>
      </c>
      <c r="AK31" s="385">
        <f t="shared" si="24"/>
        <v>0</v>
      </c>
      <c r="AL31" s="386" t="s">
        <v>89</v>
      </c>
      <c r="AM31" s="387" t="str">
        <f t="shared" si="25"/>
        <v>300</v>
      </c>
      <c r="AN31" s="388" t="str">
        <f t="shared" si="26"/>
        <v>0%</v>
      </c>
      <c r="AO31" s="383"/>
      <c r="AP31" s="390"/>
      <c r="AQ31" s="379"/>
      <c r="AR31" s="249">
        <f>(N14+N30+N46+N62+N78+N94+N110+N126+N142+N158+N174+N190)</f>
        <v>0</v>
      </c>
      <c r="AS31" s="382"/>
      <c r="AT31" s="382" t="str">
        <f>IF(AP31&gt;0,AP31,"300")</f>
        <v>300</v>
      </c>
      <c r="AU31" s="89"/>
      <c r="AV31" s="89"/>
      <c r="AW31" s="89"/>
      <c r="AX31" s="89"/>
    </row>
    <row r="32" spans="1:59" ht="12" customHeight="1">
      <c r="A32" s="90"/>
      <c r="B32" s="214"/>
      <c r="C32" s="311" t="str">
        <f>IF(C31&gt;0,(C31-'Cálculo de Dieta'!C31),"")</f>
        <v/>
      </c>
      <c r="D32" s="318"/>
      <c r="E32" s="310" t="s">
        <v>2829</v>
      </c>
      <c r="F32" s="311" t="str">
        <f>IF(F30&gt;0,(F30-'Cálculo de Dieta'!F30),"")</f>
        <v/>
      </c>
      <c r="G32" s="311" t="str">
        <f>IF(G30&gt;0,(G30-'Cálculo de Dieta'!G30),"")</f>
        <v/>
      </c>
      <c r="H32" s="311" t="str">
        <f>IF(H30&gt;0,(H30-'Cálculo de Dieta'!H30),"")</f>
        <v/>
      </c>
      <c r="I32" s="311" t="str">
        <f>IF(I30&gt;0,(I30-'Cálculo de Dieta'!I30),"")</f>
        <v/>
      </c>
      <c r="J32" s="311" t="str">
        <f>IF(J30&gt;0,(J30-'Cálculo de Dieta'!J30),"")</f>
        <v/>
      </c>
      <c r="K32" s="311" t="str">
        <f>IF(K30&gt;0,(K30-'Cálculo de Dieta'!K30),"")</f>
        <v/>
      </c>
      <c r="L32" s="311" t="str">
        <f>IF(L30&gt;0,(L30-'Cálculo de Dieta'!L30),"")</f>
        <v/>
      </c>
      <c r="M32" s="311" t="str">
        <f>IF(M30&gt;0,(M30-'Cálculo de Dieta'!M30),"")</f>
        <v/>
      </c>
      <c r="N32" s="311" t="str">
        <f>IF(N30&gt;0,(N30-'Cálculo de Dieta'!N30),"")</f>
        <v/>
      </c>
      <c r="O32" s="311" t="str">
        <f>IF(O30&gt;0,(O30-'Cálculo de Dieta'!O30),"")</f>
        <v/>
      </c>
      <c r="P32" s="311" t="str">
        <f>IF(P30&gt;0,(P30-'Cálculo de Dieta'!P30),"")</f>
        <v/>
      </c>
      <c r="Q32" s="311" t="str">
        <f>IF(Q30&gt;0,(Q30-'Cálculo de Dieta'!Q30),"")</f>
        <v/>
      </c>
      <c r="R32" s="311" t="str">
        <f>IF(R30&gt;0,(R30-'Cálculo de Dieta'!R30),"")</f>
        <v/>
      </c>
      <c r="S32" s="311" t="str">
        <f>IF(S30&gt;0,(S30-'Cálculo de Dieta'!S30),"")</f>
        <v/>
      </c>
      <c r="T32" s="311" t="str">
        <f>IF(T30&gt;0,(T30-'Cálculo de Dieta'!T30),"")</f>
        <v/>
      </c>
      <c r="U32" s="311" t="str">
        <f>IF(U30&gt;0,(U30-'Cálculo de Dieta'!U30),"")</f>
        <v/>
      </c>
      <c r="V32" s="311" t="str">
        <f>IF(V30&gt;0,(V30-'Cálculo de Dieta'!V30),"")</f>
        <v/>
      </c>
      <c r="W32" s="311" t="str">
        <f>IF(W30&gt;0,(W30-'Cálculo de Dieta'!W30),"")</f>
        <v/>
      </c>
      <c r="X32" s="311" t="str">
        <f>IF(X30&gt;0,(X30-'Cálculo de Dieta'!X30),"")</f>
        <v/>
      </c>
      <c r="Y32" s="311" t="str">
        <f>IF(Y30&gt;0,(Y30-'Cálculo de Dieta'!Y30),"")</f>
        <v/>
      </c>
      <c r="Z32" s="311" t="str">
        <f>IF(Z30&gt;0,(Z30-'Cálculo de Dieta'!Z30),"")</f>
        <v/>
      </c>
      <c r="AA32" s="311" t="str">
        <f>IF(AA30&gt;0,(AA30-'Cálculo de Dieta'!AA30),"")</f>
        <v/>
      </c>
      <c r="AB32" s="311" t="str">
        <f>IF(AB30&gt;0,(AB30-'Cálculo de Dieta'!AB30),"")</f>
        <v/>
      </c>
      <c r="AC32" s="311" t="str">
        <f>IF(AC30&gt;0,(AC30-'Cálculo de Dieta'!AC30),"")</f>
        <v/>
      </c>
      <c r="AD32" s="311" t="str">
        <f>IF(AD30&gt;0,(AD30-'Cálculo de Dieta'!AD30),"")</f>
        <v/>
      </c>
      <c r="AE32" s="311" t="str">
        <f>IF(AE30&gt;0,(AE30-'Cálculo de Dieta'!AE30),"")</f>
        <v/>
      </c>
      <c r="AF32" s="214"/>
      <c r="AG32" s="91"/>
      <c r="AH32" s="81"/>
      <c r="AI32" s="383"/>
      <c r="AJ32" s="384" t="s">
        <v>772</v>
      </c>
      <c r="AK32" s="385">
        <f t="shared" si="24"/>
        <v>0</v>
      </c>
      <c r="AL32" s="386" t="s">
        <v>89</v>
      </c>
      <c r="AM32" s="387" t="str">
        <f t="shared" si="25"/>
        <v>320</v>
      </c>
      <c r="AN32" s="388" t="str">
        <f t="shared" si="26"/>
        <v>0%</v>
      </c>
      <c r="AO32" s="383"/>
      <c r="AP32" s="390"/>
      <c r="AQ32" s="379"/>
      <c r="AR32" s="249">
        <f>(O14+O30+O46+O62+O78+O94+O110+O126+O142+O158+O174+O190)</f>
        <v>0</v>
      </c>
      <c r="AS32" s="382"/>
      <c r="AT32" s="382" t="str">
        <f>IF(AP32&gt;0,AP32,(IF(TMB!C10="M","400","320")))</f>
        <v>320</v>
      </c>
      <c r="AU32" s="89"/>
      <c r="AV32" s="89"/>
      <c r="AW32" s="89"/>
      <c r="AX32" s="89"/>
    </row>
    <row r="33" spans="1:50" ht="12" customHeight="1">
      <c r="A33" s="81"/>
      <c r="B33" s="81"/>
      <c r="C33" s="372"/>
      <c r="D33" s="82"/>
      <c r="E33" s="87"/>
      <c r="F33" s="83"/>
      <c r="G33" s="84"/>
      <c r="H33" s="85"/>
      <c r="I33" s="86"/>
      <c r="J33" s="86"/>
      <c r="K33" s="86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81"/>
      <c r="AG33" s="88"/>
      <c r="AH33" s="81"/>
      <c r="AI33" s="383"/>
      <c r="AJ33" s="384" t="s">
        <v>773</v>
      </c>
      <c r="AK33" s="385">
        <f t="shared" si="24"/>
        <v>0</v>
      </c>
      <c r="AL33" s="386" t="s">
        <v>89</v>
      </c>
      <c r="AM33" s="387" t="str">
        <f t="shared" si="25"/>
        <v>700</v>
      </c>
      <c r="AN33" s="388" t="str">
        <f t="shared" si="26"/>
        <v>0%</v>
      </c>
      <c r="AO33" s="383"/>
      <c r="AP33" s="390"/>
      <c r="AQ33" s="379"/>
      <c r="AR33" s="249">
        <f>(P14+P30+P46+P62+P78+P94+P110+P126+P142+P158+P174+P190)</f>
        <v>0</v>
      </c>
      <c r="AS33" s="382"/>
      <c r="AT33" s="382" t="str">
        <f>IF(AP33&gt;0,AP33,"700")</f>
        <v>700</v>
      </c>
      <c r="AU33" s="89"/>
      <c r="AV33" s="89"/>
      <c r="AW33" s="89"/>
      <c r="AX33" s="89"/>
    </row>
    <row r="34" spans="1:50" ht="12" customHeight="1">
      <c r="A34" s="81"/>
      <c r="B34" s="200"/>
      <c r="C34" s="373"/>
      <c r="D34" s="340">
        <v>3</v>
      </c>
      <c r="E34" s="307"/>
      <c r="F34" s="303"/>
      <c r="G34" s="303"/>
      <c r="H34" s="303"/>
      <c r="I34" s="303"/>
      <c r="J34" s="303"/>
      <c r="K34" s="304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2" t="s">
        <v>2786</v>
      </c>
      <c r="W34" s="202" t="s">
        <v>2786</v>
      </c>
      <c r="X34" s="202" t="s">
        <v>2786</v>
      </c>
      <c r="Y34" s="202" t="s">
        <v>2786</v>
      </c>
      <c r="Z34" s="202" t="s">
        <v>2786</v>
      </c>
      <c r="AA34" s="202" t="s">
        <v>2786</v>
      </c>
      <c r="AB34" s="201"/>
      <c r="AC34" s="202" t="s">
        <v>2786</v>
      </c>
      <c r="AD34" s="202" t="s">
        <v>2786</v>
      </c>
      <c r="AE34" s="202" t="s">
        <v>2786</v>
      </c>
      <c r="AF34" s="200"/>
      <c r="AG34" s="81"/>
      <c r="AH34" s="81"/>
      <c r="AI34" s="383"/>
      <c r="AJ34" s="384" t="s">
        <v>774</v>
      </c>
      <c r="AK34" s="385">
        <f t="shared" si="24"/>
        <v>0</v>
      </c>
      <c r="AL34" s="386" t="s">
        <v>89</v>
      </c>
      <c r="AM34" s="387" t="str">
        <f t="shared" si="25"/>
        <v>18</v>
      </c>
      <c r="AN34" s="388" t="str">
        <f t="shared" si="26"/>
        <v>0%</v>
      </c>
      <c r="AO34" s="383"/>
      <c r="AP34" s="390"/>
      <c r="AQ34" s="379"/>
      <c r="AR34" s="249">
        <f>(Q14+Q30+Q46+Q62+Q78+Q94+Q110+Q126+Q142+Q158+Q174+Q190)</f>
        <v>0</v>
      </c>
      <c r="AS34" s="382"/>
      <c r="AT34" s="382" t="str">
        <f>IF(AP34&gt;0,AP34,(IF(TMB!C10="M","8","18")))</f>
        <v>18</v>
      </c>
      <c r="AU34" s="89"/>
      <c r="AV34" s="89"/>
      <c r="AW34" s="89"/>
      <c r="AX34" s="89"/>
    </row>
    <row r="35" spans="1:50" ht="12" customHeight="1">
      <c r="A35" s="81"/>
      <c r="B35" s="203"/>
      <c r="C35" s="374" t="s">
        <v>5</v>
      </c>
      <c r="D35" s="204" t="s">
        <v>6</v>
      </c>
      <c r="E35" s="205" t="s">
        <v>7</v>
      </c>
      <c r="F35" s="206" t="s">
        <v>8</v>
      </c>
      <c r="G35" s="207" t="s">
        <v>9</v>
      </c>
      <c r="H35" s="208" t="s">
        <v>10</v>
      </c>
      <c r="I35" s="209" t="s">
        <v>11</v>
      </c>
      <c r="J35" s="210" t="s">
        <v>13</v>
      </c>
      <c r="K35" s="211" t="s">
        <v>12</v>
      </c>
      <c r="L35" s="212" t="s">
        <v>767</v>
      </c>
      <c r="M35" s="202" t="s">
        <v>792</v>
      </c>
      <c r="N35" s="202" t="s">
        <v>791</v>
      </c>
      <c r="O35" s="202" t="s">
        <v>2777</v>
      </c>
      <c r="P35" s="202" t="s">
        <v>2778</v>
      </c>
      <c r="Q35" s="202" t="s">
        <v>793</v>
      </c>
      <c r="R35" s="202" t="s">
        <v>794</v>
      </c>
      <c r="S35" s="202" t="s">
        <v>799</v>
      </c>
      <c r="T35" s="202" t="s">
        <v>2782</v>
      </c>
      <c r="U35" s="202" t="s">
        <v>795</v>
      </c>
      <c r="V35" s="202" t="s">
        <v>2783</v>
      </c>
      <c r="W35" s="202" t="s">
        <v>2779</v>
      </c>
      <c r="X35" s="202" t="s">
        <v>2780</v>
      </c>
      <c r="Y35" s="202" t="s">
        <v>796</v>
      </c>
      <c r="Z35" s="202" t="s">
        <v>797</v>
      </c>
      <c r="AA35" s="202" t="s">
        <v>798</v>
      </c>
      <c r="AB35" s="202" t="s">
        <v>2776</v>
      </c>
      <c r="AC35" s="202" t="s">
        <v>2784</v>
      </c>
      <c r="AD35" s="202" t="s">
        <v>2785</v>
      </c>
      <c r="AE35" s="202" t="s">
        <v>2781</v>
      </c>
      <c r="AF35" s="213"/>
      <c r="AG35" s="183"/>
      <c r="AH35" s="81"/>
      <c r="AI35" s="383"/>
      <c r="AJ35" s="384" t="s">
        <v>775</v>
      </c>
      <c r="AK35" s="385">
        <f t="shared" si="24"/>
        <v>0</v>
      </c>
      <c r="AL35" s="386" t="s">
        <v>89</v>
      </c>
      <c r="AM35" s="387" t="str">
        <f t="shared" si="25"/>
        <v>2300</v>
      </c>
      <c r="AN35" s="388" t="str">
        <f t="shared" si="26"/>
        <v>0%</v>
      </c>
      <c r="AO35" s="383"/>
      <c r="AP35" s="390"/>
      <c r="AQ35" s="379"/>
      <c r="AR35" s="249">
        <f>(R14+R30+R46+R62+R78+R94+R110+R126+R142+R158+R174+R190)</f>
        <v>0</v>
      </c>
      <c r="AS35" s="382"/>
      <c r="AT35" s="382" t="str">
        <f>IF(AP35&gt;0,AP35,"2300")</f>
        <v>2300</v>
      </c>
      <c r="AU35" s="89"/>
      <c r="AV35" s="89"/>
      <c r="AW35" s="89"/>
      <c r="AX35" s="89"/>
    </row>
    <row r="36" spans="1:50" ht="12" customHeight="1">
      <c r="A36" s="89"/>
      <c r="B36" s="214"/>
      <c r="C36" s="232"/>
      <c r="D36" s="235"/>
      <c r="E36" s="231" t="str">
        <f t="shared" ref="E36:E45" si="29">IF(C36="","",VLOOKUP(C36,Nutr,2,0))</f>
        <v/>
      </c>
      <c r="F36" s="238" t="str">
        <f t="shared" ref="F36:F45" si="30">IF(C36="","",VLOOKUP(C36,Nutr,3,0)*D36)</f>
        <v/>
      </c>
      <c r="G36" s="233" t="str">
        <f t="shared" ref="G36:G45" si="31">IF(C36="","",VLOOKUP(C36,Nutr,4,0)*D36)</f>
        <v/>
      </c>
      <c r="H36" s="238" t="str">
        <f t="shared" ref="H36:H45" si="32">IF(C36="","",VLOOKUP(C36,Nutr,5,0)*D36)</f>
        <v/>
      </c>
      <c r="I36" s="233" t="str">
        <f t="shared" ref="I36:I45" si="33">IF(C36="","",VLOOKUP(C36,Nutr,6,0)*D36)</f>
        <v/>
      </c>
      <c r="J36" s="238" t="str">
        <f t="shared" ref="J36:J45" si="34">IF(C36="","",VLOOKUP(C36,Nutr,7,0)*D36)</f>
        <v/>
      </c>
      <c r="K36" s="233" t="str">
        <f t="shared" ref="K36:K45" si="35">IF(C36="","",VLOOKUP(C36,Nutr,8,0)*D36)</f>
        <v/>
      </c>
      <c r="L36" s="237" t="str">
        <f>IF(C36="","",VLOOKUP(C36,Nutr,9,0)*D36)</f>
        <v/>
      </c>
      <c r="M36" s="234" t="str">
        <f>IF(C36="","",VLOOKUP(C36,'Tabela Nutricional'!A:AD,10,0)*D36)</f>
        <v/>
      </c>
      <c r="N36" s="237" t="str">
        <f>IF(C36="","",VLOOKUP(C36,'Tabela Nutricional'!A:AD,11,0)*D36)</f>
        <v/>
      </c>
      <c r="O36" s="234" t="str">
        <f>IF(C36="","",VLOOKUP(C36,'Tabela Nutricional'!A:AD,12,0)*D36)</f>
        <v/>
      </c>
      <c r="P36" s="237" t="str">
        <f>IF(C36="","",VLOOKUP(C36,'Tabela Nutricional'!A:AD,13,0)*D36)</f>
        <v/>
      </c>
      <c r="Q36" s="234" t="str">
        <f>IF(C36="","",VLOOKUP(C36,'Tabela Nutricional'!A:AD,14,0)*D36)</f>
        <v/>
      </c>
      <c r="R36" s="237" t="str">
        <f>IF(C36="","",VLOOKUP(C36,'Tabela Nutricional'!A:AD,15,0)*D36)</f>
        <v/>
      </c>
      <c r="S36" s="234" t="str">
        <f>IF(C36="","",VLOOKUP(C36,'Tabela Nutricional'!A:AD,16,0)*D36)</f>
        <v/>
      </c>
      <c r="T36" s="237" t="str">
        <f>IF(C36="","",VLOOKUP(C36,'Tabela Nutricional'!A:AD,17,0)*D36)</f>
        <v/>
      </c>
      <c r="U36" s="234" t="str">
        <f>IF(C36="","",VLOOKUP(C36,'Tabela Nutricional'!A:AD,18,0)*D36)</f>
        <v/>
      </c>
      <c r="V36" s="237" t="str">
        <f>IF(C36="","",VLOOKUP(C36,'Tabela Nutricional'!A:AD,21,0)*D36)</f>
        <v/>
      </c>
      <c r="W36" s="234" t="str">
        <f>IF(C36="","",VLOOKUP(C36,'Tabela Nutricional'!A:AD,22,0)*D36)</f>
        <v/>
      </c>
      <c r="X36" s="237" t="str">
        <f>IF(C36="","",VLOOKUP(C36,'Tabela Nutricional'!A:AD,23,0)*D36)</f>
        <v/>
      </c>
      <c r="Y36" s="234" t="str">
        <f>IF(C36="","",VLOOKUP(C36,'Tabela Nutricional'!A:AD,24,0)*D36)</f>
        <v/>
      </c>
      <c r="Z36" s="237" t="str">
        <f>IF(C36="","",VLOOKUP(C36,'Tabela Nutricional'!A:AD,25,0)*D36)</f>
        <v/>
      </c>
      <c r="AA36" s="234" t="str">
        <f>IF(C36="","",VLOOKUP(C36,'Tabela Nutricional'!A:AD,26,0)*D36)</f>
        <v/>
      </c>
      <c r="AB36" s="237" t="str">
        <f>IF(C36="","",VLOOKUP(C36,'Tabela Nutricional'!A:AD,27,0)*D36)</f>
        <v/>
      </c>
      <c r="AC36" s="234" t="str">
        <f>IF(C36="","",VLOOKUP(C36,'Tabela Nutricional'!A:AD,28,0)*D36)</f>
        <v/>
      </c>
      <c r="AD36" s="237" t="str">
        <f>IF(C36="","",VLOOKUP(C36,'Tabela Nutricional'!A:AD,29,0)*D36)</f>
        <v/>
      </c>
      <c r="AE36" s="234" t="str">
        <f>IF(C36="","",VLOOKUP(C36,'Tabela Nutricional'!A:AD,30,0)*D36)</f>
        <v/>
      </c>
      <c r="AF36" s="214"/>
      <c r="AG36" s="90"/>
      <c r="AH36" s="81"/>
      <c r="AI36" s="383"/>
      <c r="AJ36" s="384" t="s">
        <v>776</v>
      </c>
      <c r="AK36" s="385">
        <f t="shared" si="24"/>
        <v>0</v>
      </c>
      <c r="AL36" s="386" t="s">
        <v>89</v>
      </c>
      <c r="AM36" s="387" t="str">
        <f t="shared" si="25"/>
        <v>2600</v>
      </c>
      <c r="AN36" s="388" t="str">
        <f t="shared" si="26"/>
        <v>0%</v>
      </c>
      <c r="AO36" s="383"/>
      <c r="AP36" s="390"/>
      <c r="AQ36" s="379"/>
      <c r="AR36" s="249">
        <f>(S14+S30+S46+S62+S78+S94+S110+S126+S142+S158+S174+S190)</f>
        <v>0</v>
      </c>
      <c r="AS36" s="382"/>
      <c r="AT36" s="382" t="str">
        <f>IF(AP36&gt;0,AP36,"2600")</f>
        <v>2600</v>
      </c>
      <c r="AU36" s="89"/>
      <c r="AV36" s="89"/>
      <c r="AW36" s="89"/>
      <c r="AX36" s="89"/>
    </row>
    <row r="37" spans="1:50" ht="12" customHeight="1">
      <c r="A37" s="89"/>
      <c r="B37" s="214"/>
      <c r="C37" s="232"/>
      <c r="D37" s="235"/>
      <c r="E37" s="231" t="str">
        <f t="shared" si="29"/>
        <v/>
      </c>
      <c r="F37" s="238" t="str">
        <f t="shared" si="30"/>
        <v/>
      </c>
      <c r="G37" s="233" t="str">
        <f t="shared" si="31"/>
        <v/>
      </c>
      <c r="H37" s="238" t="str">
        <f t="shared" si="32"/>
        <v/>
      </c>
      <c r="I37" s="233" t="str">
        <f t="shared" si="33"/>
        <v/>
      </c>
      <c r="J37" s="238" t="str">
        <f t="shared" si="34"/>
        <v/>
      </c>
      <c r="K37" s="233" t="str">
        <f t="shared" si="35"/>
        <v/>
      </c>
      <c r="L37" s="237" t="str">
        <f t="shared" ref="L37:L45" si="36">IF(C37="","",VLOOKUP(C37,Nutr,9,0)*D37)</f>
        <v/>
      </c>
      <c r="M37" s="234" t="str">
        <f>IF(C37="","",VLOOKUP(C37,'Tabela Nutricional'!A:AD,10,0)*D37)</f>
        <v/>
      </c>
      <c r="N37" s="237" t="str">
        <f>IF(C37="","",VLOOKUP(C37,'Tabela Nutricional'!A:AD,11,0)*D37)</f>
        <v/>
      </c>
      <c r="O37" s="234" t="str">
        <f>IF(C37="","",VLOOKUP(C37,'Tabela Nutricional'!A:AD,12,0)*D37)</f>
        <v/>
      </c>
      <c r="P37" s="237" t="str">
        <f>IF(C37="","",VLOOKUP(C37,'Tabela Nutricional'!A:AD,13,0)*D37)</f>
        <v/>
      </c>
      <c r="Q37" s="234" t="str">
        <f>IF(C37="","",VLOOKUP(C37,'Tabela Nutricional'!A:AD,14,0)*D37)</f>
        <v/>
      </c>
      <c r="R37" s="237" t="str">
        <f>IF(C37="","",VLOOKUP(C37,'Tabela Nutricional'!A:AD,15,0)*D37)</f>
        <v/>
      </c>
      <c r="S37" s="234" t="str">
        <f>IF(C37="","",VLOOKUP(C37,'Tabela Nutricional'!A:AD,16,0)*D37)</f>
        <v/>
      </c>
      <c r="T37" s="237" t="str">
        <f>IF(C37="","",VLOOKUP(C37,'Tabela Nutricional'!A:AD,17,0)*D37)</f>
        <v/>
      </c>
      <c r="U37" s="234" t="str">
        <f>IF(C37="","",VLOOKUP(C37,'Tabela Nutricional'!A:AD,18,0)*D37)</f>
        <v/>
      </c>
      <c r="V37" s="237" t="str">
        <f>IF(C37="","",VLOOKUP(C37,'Tabela Nutricional'!A:AD,21,0)*D37)</f>
        <v/>
      </c>
      <c r="W37" s="234" t="str">
        <f>IF(C37="","",VLOOKUP(C37,'Tabela Nutricional'!A:AD,22,0)*D37)</f>
        <v/>
      </c>
      <c r="X37" s="237" t="str">
        <f>IF(C37="","",VLOOKUP(C37,'Tabela Nutricional'!A:AD,23,0)*D37)</f>
        <v/>
      </c>
      <c r="Y37" s="234" t="str">
        <f>IF(C37="","",VLOOKUP(C37,'Tabela Nutricional'!A:AD,24,0)*D37)</f>
        <v/>
      </c>
      <c r="Z37" s="237" t="str">
        <f>IF(C37="","",VLOOKUP(C37,'Tabela Nutricional'!A:AD,25,0)*D37)</f>
        <v/>
      </c>
      <c r="AA37" s="234" t="str">
        <f>IF(C37="","",VLOOKUP(C37,'Tabela Nutricional'!A:AD,26,0)*D37)</f>
        <v/>
      </c>
      <c r="AB37" s="237" t="str">
        <f>IF(C37="","",VLOOKUP(C37,'Tabela Nutricional'!A:AD,27,0)*D37)</f>
        <v/>
      </c>
      <c r="AC37" s="234" t="str">
        <f>IF(C37="","",VLOOKUP(C37,'Tabela Nutricional'!A:AD,28,0)*D37)</f>
        <v/>
      </c>
      <c r="AD37" s="237" t="str">
        <f>IF(C37="","",VLOOKUP(C37,'Tabela Nutricional'!A:AD,29,0)*D37)</f>
        <v/>
      </c>
      <c r="AE37" s="234" t="str">
        <f>IF(C37="","",VLOOKUP(C37,'Tabela Nutricional'!A:AD,30,0)*D37)</f>
        <v/>
      </c>
      <c r="AF37" s="214"/>
      <c r="AG37" s="90"/>
      <c r="AH37" s="81"/>
      <c r="AI37" s="383"/>
      <c r="AJ37" s="384" t="s">
        <v>777</v>
      </c>
      <c r="AK37" s="385">
        <f t="shared" si="24"/>
        <v>0</v>
      </c>
      <c r="AL37" s="386" t="s">
        <v>2792</v>
      </c>
      <c r="AM37" s="387" t="str">
        <f t="shared" si="25"/>
        <v>900</v>
      </c>
      <c r="AN37" s="388" t="str">
        <f t="shared" si="26"/>
        <v>0%</v>
      </c>
      <c r="AO37" s="383"/>
      <c r="AP37" s="390"/>
      <c r="AQ37" s="379"/>
      <c r="AR37" s="249">
        <f>(T14+T30+T46+T62+T78+T94+T110+T126+T142+T158+T174+T190)</f>
        <v>0</v>
      </c>
      <c r="AS37" s="382"/>
      <c r="AT37" s="382" t="str">
        <f>IF(AP37&gt;0,AP37,"900")</f>
        <v>900</v>
      </c>
      <c r="AU37" s="89"/>
      <c r="AV37" s="89"/>
      <c r="AW37" s="89"/>
      <c r="AX37" s="89"/>
    </row>
    <row r="38" spans="1:50" ht="12" customHeight="1">
      <c r="A38" s="89"/>
      <c r="B38" s="214"/>
      <c r="C38" s="232"/>
      <c r="D38" s="235"/>
      <c r="E38" s="231" t="str">
        <f t="shared" si="29"/>
        <v/>
      </c>
      <c r="F38" s="238" t="str">
        <f t="shared" si="30"/>
        <v/>
      </c>
      <c r="G38" s="233" t="str">
        <f t="shared" si="31"/>
        <v/>
      </c>
      <c r="H38" s="238" t="str">
        <f t="shared" si="32"/>
        <v/>
      </c>
      <c r="I38" s="233" t="str">
        <f t="shared" si="33"/>
        <v/>
      </c>
      <c r="J38" s="238" t="str">
        <f t="shared" si="34"/>
        <v/>
      </c>
      <c r="K38" s="233" t="str">
        <f t="shared" si="35"/>
        <v/>
      </c>
      <c r="L38" s="237" t="str">
        <f t="shared" si="36"/>
        <v/>
      </c>
      <c r="M38" s="234" t="str">
        <f>IF(C38="","",VLOOKUP(C38,'Tabela Nutricional'!A:AD,10,0)*D38)</f>
        <v/>
      </c>
      <c r="N38" s="237" t="str">
        <f>IF(C38="","",VLOOKUP(C38,'Tabela Nutricional'!A:AD,11,0)*D38)</f>
        <v/>
      </c>
      <c r="O38" s="234" t="str">
        <f>IF(C38="","",VLOOKUP(C38,'Tabela Nutricional'!A:AD,12,0)*D38)</f>
        <v/>
      </c>
      <c r="P38" s="237" t="str">
        <f>IF(C38="","",VLOOKUP(C38,'Tabela Nutricional'!A:AD,13,0)*D38)</f>
        <v/>
      </c>
      <c r="Q38" s="234" t="str">
        <f>IF(C38="","",VLOOKUP(C38,'Tabela Nutricional'!A:AD,14,0)*D38)</f>
        <v/>
      </c>
      <c r="R38" s="237" t="str">
        <f>IF(C38="","",VLOOKUP(C38,'Tabela Nutricional'!A:AD,15,0)*D38)</f>
        <v/>
      </c>
      <c r="S38" s="234" t="str">
        <f>IF(C38="","",VLOOKUP(C38,'Tabela Nutricional'!A:AD,16,0)*D38)</f>
        <v/>
      </c>
      <c r="T38" s="237" t="str">
        <f>IF(C38="","",VLOOKUP(C38,'Tabela Nutricional'!A:AD,17,0)*D38)</f>
        <v/>
      </c>
      <c r="U38" s="234" t="str">
        <f>IF(C38="","",VLOOKUP(C38,'Tabela Nutricional'!A:AD,18,0)*D38)</f>
        <v/>
      </c>
      <c r="V38" s="237" t="str">
        <f>IF(C38="","",VLOOKUP(C38,'Tabela Nutricional'!A:AD,21,0)*D38)</f>
        <v/>
      </c>
      <c r="W38" s="234" t="str">
        <f>IF(C38="","",VLOOKUP(C38,'Tabela Nutricional'!A:AD,22,0)*D38)</f>
        <v/>
      </c>
      <c r="X38" s="237" t="str">
        <f>IF(C38="","",VLOOKUP(C38,'Tabela Nutricional'!A:AD,23,0)*D38)</f>
        <v/>
      </c>
      <c r="Y38" s="234" t="str">
        <f>IF(C38="","",VLOOKUP(C38,'Tabela Nutricional'!A:AD,24,0)*D38)</f>
        <v/>
      </c>
      <c r="Z38" s="237" t="str">
        <f>IF(C38="","",VLOOKUP(C38,'Tabela Nutricional'!A:AD,25,0)*D38)</f>
        <v/>
      </c>
      <c r="AA38" s="234" t="str">
        <f>IF(C38="","",VLOOKUP(C38,'Tabela Nutricional'!A:AD,26,0)*D38)</f>
        <v/>
      </c>
      <c r="AB38" s="237" t="str">
        <f>IF(C38="","",VLOOKUP(C38,'Tabela Nutricional'!A:AD,27,0)*D38)</f>
        <v/>
      </c>
      <c r="AC38" s="234" t="str">
        <f>IF(C38="","",VLOOKUP(C38,'Tabela Nutricional'!A:AD,28,0)*D38)</f>
        <v/>
      </c>
      <c r="AD38" s="237" t="str">
        <f>IF(C38="","",VLOOKUP(C38,'Tabela Nutricional'!A:AD,29,0)*D38)</f>
        <v/>
      </c>
      <c r="AE38" s="234" t="str">
        <f>IF(C38="","",VLOOKUP(C38,'Tabela Nutricional'!A:AD,30,0)*D38)</f>
        <v/>
      </c>
      <c r="AF38" s="214"/>
      <c r="AG38" s="94"/>
      <c r="AH38" s="81"/>
      <c r="AI38" s="383"/>
      <c r="AJ38" s="384" t="s">
        <v>778</v>
      </c>
      <c r="AK38" s="385">
        <f t="shared" si="24"/>
        <v>0</v>
      </c>
      <c r="AL38" s="386" t="s">
        <v>89</v>
      </c>
      <c r="AM38" s="387" t="str">
        <f t="shared" si="25"/>
        <v>8</v>
      </c>
      <c r="AN38" s="388" t="str">
        <f t="shared" si="26"/>
        <v>0%</v>
      </c>
      <c r="AO38" s="383"/>
      <c r="AP38" s="390"/>
      <c r="AQ38" s="379"/>
      <c r="AR38" s="249">
        <f>(U14+U30+U46+U62+U78+U94+U110+U126+U142+U158+U174+U190)</f>
        <v>0</v>
      </c>
      <c r="AS38" s="382"/>
      <c r="AT38" s="382" t="str">
        <f>IF(AP38&gt;0,AP38,(IF(TMB!C10="M","11","8")))</f>
        <v>8</v>
      </c>
      <c r="AU38" s="89"/>
      <c r="AV38" s="89"/>
      <c r="AW38" s="89"/>
      <c r="AX38" s="89"/>
    </row>
    <row r="39" spans="1:50" ht="13.5" customHeight="1">
      <c r="A39" s="89"/>
      <c r="B39" s="215"/>
      <c r="C39" s="356"/>
      <c r="D39" s="236"/>
      <c r="E39" s="231" t="str">
        <f t="shared" si="29"/>
        <v/>
      </c>
      <c r="F39" s="238" t="str">
        <f t="shared" si="30"/>
        <v/>
      </c>
      <c r="G39" s="233" t="str">
        <f t="shared" si="31"/>
        <v/>
      </c>
      <c r="H39" s="238" t="str">
        <f t="shared" si="32"/>
        <v/>
      </c>
      <c r="I39" s="233" t="str">
        <f t="shared" si="33"/>
        <v/>
      </c>
      <c r="J39" s="238" t="str">
        <f t="shared" si="34"/>
        <v/>
      </c>
      <c r="K39" s="233" t="str">
        <f t="shared" si="35"/>
        <v/>
      </c>
      <c r="L39" s="237" t="str">
        <f t="shared" si="36"/>
        <v/>
      </c>
      <c r="M39" s="234" t="str">
        <f>IF(C39="","",VLOOKUP(C39,'Tabela Nutricional'!A:AD,10,0)*D39)</f>
        <v/>
      </c>
      <c r="N39" s="237" t="str">
        <f>IF(C39="","",VLOOKUP(C39,'Tabela Nutricional'!A:AD,11,0)*D39)</f>
        <v/>
      </c>
      <c r="O39" s="234" t="str">
        <f>IF(C39="","",VLOOKUP(C39,'Tabela Nutricional'!A:AD,12,0)*D39)</f>
        <v/>
      </c>
      <c r="P39" s="237" t="str">
        <f>IF(C39="","",VLOOKUP(C39,'Tabela Nutricional'!A:AD,13,0)*D39)</f>
        <v/>
      </c>
      <c r="Q39" s="234" t="str">
        <f>IF(C39="","",VLOOKUP(C39,'Tabela Nutricional'!A:AD,14,0)*D39)</f>
        <v/>
      </c>
      <c r="R39" s="237" t="str">
        <f>IF(C39="","",VLOOKUP(C39,'Tabela Nutricional'!A:AD,15,0)*D39)</f>
        <v/>
      </c>
      <c r="S39" s="234" t="str">
        <f>IF(C39="","",VLOOKUP(C39,'Tabela Nutricional'!A:AD,16,0)*D39)</f>
        <v/>
      </c>
      <c r="T39" s="237" t="str">
        <f>IF(C39="","",VLOOKUP(C39,'Tabela Nutricional'!A:AD,17,0)*D39)</f>
        <v/>
      </c>
      <c r="U39" s="234" t="str">
        <f>IF(C39="","",VLOOKUP(C39,'Tabela Nutricional'!A:AD,18,0)*D39)</f>
        <v/>
      </c>
      <c r="V39" s="237" t="str">
        <f>IF(C39="","",VLOOKUP(C39,'Tabela Nutricional'!A:AD,21,0)*D39)</f>
        <v/>
      </c>
      <c r="W39" s="234" t="str">
        <f>IF(C39="","",VLOOKUP(C39,'Tabela Nutricional'!A:AD,22,0)*D39)</f>
        <v/>
      </c>
      <c r="X39" s="237" t="str">
        <f>IF(C39="","",VLOOKUP(C39,'Tabela Nutricional'!A:AD,23,0)*D39)</f>
        <v/>
      </c>
      <c r="Y39" s="234" t="str">
        <f>IF(C39="","",VLOOKUP(C39,'Tabela Nutricional'!A:AD,24,0)*D39)</f>
        <v/>
      </c>
      <c r="Z39" s="237" t="str">
        <f>IF(C39="","",VLOOKUP(C39,'Tabela Nutricional'!A:AD,25,0)*D39)</f>
        <v/>
      </c>
      <c r="AA39" s="234" t="str">
        <f>IF(C39="","",VLOOKUP(C39,'Tabela Nutricional'!A:AD,26,0)*D39)</f>
        <v/>
      </c>
      <c r="AB39" s="237" t="str">
        <f>IF(C39="","",VLOOKUP(C39,'Tabela Nutricional'!A:AD,27,0)*D39)</f>
        <v/>
      </c>
      <c r="AC39" s="234" t="str">
        <f>IF(C39="","",VLOOKUP(C39,'Tabela Nutricional'!A:AD,28,0)*D39)</f>
        <v/>
      </c>
      <c r="AD39" s="237" t="str">
        <f>IF(C39="","",VLOOKUP(C39,'Tabela Nutricional'!A:AD,29,0)*D39)</f>
        <v/>
      </c>
      <c r="AE39" s="234" t="str">
        <f>IF(C39="","",VLOOKUP(C39,'Tabela Nutricional'!A:AD,30,0)*D39)</f>
        <v/>
      </c>
      <c r="AF39" s="215"/>
      <c r="AG39" s="94"/>
      <c r="AH39" s="81"/>
      <c r="AI39" s="383"/>
      <c r="AJ39" s="384" t="s">
        <v>2787</v>
      </c>
      <c r="AK39" s="385">
        <f t="shared" si="24"/>
        <v>0</v>
      </c>
      <c r="AL39" s="386" t="s">
        <v>2792</v>
      </c>
      <c r="AM39" s="387" t="str">
        <f t="shared" si="25"/>
        <v>700</v>
      </c>
      <c r="AN39" s="388" t="str">
        <f t="shared" si="26"/>
        <v>0%</v>
      </c>
      <c r="AO39" s="383"/>
      <c r="AP39" s="390"/>
      <c r="AQ39" s="379"/>
      <c r="AR39" s="249">
        <f>(V14+V30+V46+V62+V78+V94+V110+V126+V142+V158+V174+V190)</f>
        <v>0</v>
      </c>
      <c r="AS39" s="382"/>
      <c r="AT39" s="382" t="str">
        <f>IF(AP39&gt;0,AP39,(IF(TMB!C10="M","900","700")))</f>
        <v>700</v>
      </c>
      <c r="AU39" s="89"/>
      <c r="AV39" s="89"/>
      <c r="AW39" s="89"/>
      <c r="AX39" s="89"/>
    </row>
    <row r="40" spans="1:50" ht="12" customHeight="1">
      <c r="A40" s="89"/>
      <c r="B40" s="215"/>
      <c r="C40" s="356"/>
      <c r="D40" s="236"/>
      <c r="E40" s="231" t="str">
        <f t="shared" si="29"/>
        <v/>
      </c>
      <c r="F40" s="238" t="str">
        <f t="shared" si="30"/>
        <v/>
      </c>
      <c r="G40" s="233" t="str">
        <f t="shared" si="31"/>
        <v/>
      </c>
      <c r="H40" s="238" t="str">
        <f t="shared" si="32"/>
        <v/>
      </c>
      <c r="I40" s="233" t="str">
        <f t="shared" si="33"/>
        <v/>
      </c>
      <c r="J40" s="238" t="str">
        <f t="shared" si="34"/>
        <v/>
      </c>
      <c r="K40" s="233" t="str">
        <f t="shared" si="35"/>
        <v/>
      </c>
      <c r="L40" s="237" t="str">
        <f t="shared" si="36"/>
        <v/>
      </c>
      <c r="M40" s="234" t="str">
        <f>IF(C40="","",VLOOKUP(C40,'Tabela Nutricional'!A:AD,10,0)*D40)</f>
        <v/>
      </c>
      <c r="N40" s="237" t="str">
        <f>IF(C40="","",VLOOKUP(C40,'Tabela Nutricional'!A:AD,11,0)*D40)</f>
        <v/>
      </c>
      <c r="O40" s="234" t="str">
        <f>IF(C40="","",VLOOKUP(C40,'Tabela Nutricional'!A:AD,12,0)*D40)</f>
        <v/>
      </c>
      <c r="P40" s="237" t="str">
        <f>IF(C40="","",VLOOKUP(C40,'Tabela Nutricional'!A:AD,13,0)*D40)</f>
        <v/>
      </c>
      <c r="Q40" s="234" t="str">
        <f>IF(C40="","",VLOOKUP(C40,'Tabela Nutricional'!A:AD,14,0)*D40)</f>
        <v/>
      </c>
      <c r="R40" s="237" t="str">
        <f>IF(C40="","",VLOOKUP(C40,'Tabela Nutricional'!A:AD,15,0)*D40)</f>
        <v/>
      </c>
      <c r="S40" s="234" t="str">
        <f>IF(C40="","",VLOOKUP(C40,'Tabela Nutricional'!A:AD,16,0)*D40)</f>
        <v/>
      </c>
      <c r="T40" s="237" t="str">
        <f>IF(C40="","",VLOOKUP(C40,'Tabela Nutricional'!A:AD,17,0)*D40)</f>
        <v/>
      </c>
      <c r="U40" s="234" t="str">
        <f>IF(C40="","",VLOOKUP(C40,'Tabela Nutricional'!A:AD,18,0)*D40)</f>
        <v/>
      </c>
      <c r="V40" s="237" t="str">
        <f>IF(C40="","",VLOOKUP(C40,'Tabela Nutricional'!A:AD,21,0)*D40)</f>
        <v/>
      </c>
      <c r="W40" s="234" t="str">
        <f>IF(C40="","",VLOOKUP(C40,'Tabela Nutricional'!A:AD,22,0)*D40)</f>
        <v/>
      </c>
      <c r="X40" s="237" t="str">
        <f>IF(C40="","",VLOOKUP(C40,'Tabela Nutricional'!A:AD,23,0)*D40)</f>
        <v/>
      </c>
      <c r="Y40" s="234" t="str">
        <f>IF(C40="","",VLOOKUP(C40,'Tabela Nutricional'!A:AD,24,0)*D40)</f>
        <v/>
      </c>
      <c r="Z40" s="237" t="str">
        <f>IF(C40="","",VLOOKUP(C40,'Tabela Nutricional'!A:AD,25,0)*D40)</f>
        <v/>
      </c>
      <c r="AA40" s="234" t="str">
        <f>IF(C40="","",VLOOKUP(C40,'Tabela Nutricional'!A:AD,26,0)*D40)</f>
        <v/>
      </c>
      <c r="AB40" s="237" t="str">
        <f>IF(C40="","",VLOOKUP(C40,'Tabela Nutricional'!A:AD,27,0)*D40)</f>
        <v/>
      </c>
      <c r="AC40" s="234" t="str">
        <f>IF(C40="","",VLOOKUP(C40,'Tabela Nutricional'!A:AD,28,0)*D40)</f>
        <v/>
      </c>
      <c r="AD40" s="237" t="str">
        <f>IF(C40="","",VLOOKUP(C40,'Tabela Nutricional'!A:AD,29,0)*D40)</f>
        <v/>
      </c>
      <c r="AE40" s="234" t="str">
        <f>IF(C40="","",VLOOKUP(C40,'Tabela Nutricional'!A:AD,30,0)*D40)</f>
        <v/>
      </c>
      <c r="AF40" s="215"/>
      <c r="AG40" s="94"/>
      <c r="AH40" s="81"/>
      <c r="AI40" s="389"/>
      <c r="AJ40" s="384" t="s">
        <v>2788</v>
      </c>
      <c r="AK40" s="385">
        <f t="shared" si="24"/>
        <v>0</v>
      </c>
      <c r="AL40" s="386" t="s">
        <v>2792</v>
      </c>
      <c r="AM40" s="387" t="str">
        <f t="shared" si="25"/>
        <v>1,1</v>
      </c>
      <c r="AN40" s="388" t="str">
        <f t="shared" si="26"/>
        <v>0%</v>
      </c>
      <c r="AO40" s="389"/>
      <c r="AP40" s="390"/>
      <c r="AQ40" s="379"/>
      <c r="AR40" s="249">
        <f>(W14+W30+W46+W62+W78+W94+W110+W126+W142+W158+W174+W190)</f>
        <v>0</v>
      </c>
      <c r="AS40" s="382"/>
      <c r="AT40" s="382" t="str">
        <f>IF(AP40&gt;0,AP40,(IF(TMB!C10="M","1,2","1,1")))</f>
        <v>1,1</v>
      </c>
      <c r="AU40" s="89"/>
      <c r="AV40" s="89"/>
      <c r="AW40" s="89"/>
      <c r="AX40" s="89"/>
    </row>
    <row r="41" spans="1:50" ht="12" customHeight="1">
      <c r="A41" s="89"/>
      <c r="B41" s="215"/>
      <c r="C41" s="356"/>
      <c r="D41" s="236"/>
      <c r="E41" s="231" t="str">
        <f t="shared" si="29"/>
        <v/>
      </c>
      <c r="F41" s="238" t="str">
        <f t="shared" si="30"/>
        <v/>
      </c>
      <c r="G41" s="233" t="str">
        <f t="shared" si="31"/>
        <v/>
      </c>
      <c r="H41" s="238" t="str">
        <f t="shared" si="32"/>
        <v/>
      </c>
      <c r="I41" s="233" t="str">
        <f t="shared" si="33"/>
        <v/>
      </c>
      <c r="J41" s="238" t="str">
        <f t="shared" si="34"/>
        <v/>
      </c>
      <c r="K41" s="233" t="str">
        <f t="shared" si="35"/>
        <v/>
      </c>
      <c r="L41" s="237" t="str">
        <f t="shared" si="36"/>
        <v/>
      </c>
      <c r="M41" s="234" t="str">
        <f>IF(C41="","",VLOOKUP(C41,'Tabela Nutricional'!A:AD,10,0)*D41)</f>
        <v/>
      </c>
      <c r="N41" s="237" t="str">
        <f>IF(C41="","",VLOOKUP(C41,'Tabela Nutricional'!A:AD,11,0)*D41)</f>
        <v/>
      </c>
      <c r="O41" s="234" t="str">
        <f>IF(C41="","",VLOOKUP(C41,'Tabela Nutricional'!A:AD,12,0)*D41)</f>
        <v/>
      </c>
      <c r="P41" s="237" t="str">
        <f>IF(C41="","",VLOOKUP(C41,'Tabela Nutricional'!A:AD,13,0)*D41)</f>
        <v/>
      </c>
      <c r="Q41" s="234" t="str">
        <f>IF(C41="","",VLOOKUP(C41,'Tabela Nutricional'!A:AD,14,0)*D41)</f>
        <v/>
      </c>
      <c r="R41" s="237" t="str">
        <f>IF(C41="","",VLOOKUP(C41,'Tabela Nutricional'!A:AD,15,0)*D41)</f>
        <v/>
      </c>
      <c r="S41" s="234" t="str">
        <f>IF(C41="","",VLOOKUP(C41,'Tabela Nutricional'!A:AD,16,0)*D41)</f>
        <v/>
      </c>
      <c r="T41" s="237" t="str">
        <f>IF(C41="","",VLOOKUP(C41,'Tabela Nutricional'!A:AD,17,0)*D41)</f>
        <v/>
      </c>
      <c r="U41" s="234" t="str">
        <f>IF(C41="","",VLOOKUP(C41,'Tabela Nutricional'!A:AD,18,0)*D41)</f>
        <v/>
      </c>
      <c r="V41" s="237" t="str">
        <f>IF(C41="","",VLOOKUP(C41,'Tabela Nutricional'!A:AD,21,0)*D41)</f>
        <v/>
      </c>
      <c r="W41" s="234" t="str">
        <f>IF(C41="","",VLOOKUP(C41,'Tabela Nutricional'!A:AD,22,0)*D41)</f>
        <v/>
      </c>
      <c r="X41" s="237" t="str">
        <f>IF(C41="","",VLOOKUP(C41,'Tabela Nutricional'!A:AD,23,0)*D41)</f>
        <v/>
      </c>
      <c r="Y41" s="234" t="str">
        <f>IF(C41="","",VLOOKUP(C41,'Tabela Nutricional'!A:AD,24,0)*D41)</f>
        <v/>
      </c>
      <c r="Z41" s="237" t="str">
        <f>IF(C41="","",VLOOKUP(C41,'Tabela Nutricional'!A:AD,25,0)*D41)</f>
        <v/>
      </c>
      <c r="AA41" s="234" t="str">
        <f>IF(C41="","",VLOOKUP(C41,'Tabela Nutricional'!A:AD,26,0)*D41)</f>
        <v/>
      </c>
      <c r="AB41" s="237" t="str">
        <f>IF(C41="","",VLOOKUP(C41,'Tabela Nutricional'!A:AD,27,0)*D41)</f>
        <v/>
      </c>
      <c r="AC41" s="234" t="str">
        <f>IF(C41="","",VLOOKUP(C41,'Tabela Nutricional'!A:AD,28,0)*D41)</f>
        <v/>
      </c>
      <c r="AD41" s="237" t="str">
        <f>IF(C41="","",VLOOKUP(C41,'Tabela Nutricional'!A:AD,29,0)*D41)</f>
        <v/>
      </c>
      <c r="AE41" s="234" t="str">
        <f>IF(C41="","",VLOOKUP(C41,'Tabela Nutricional'!A:AD,30,0)*D41)</f>
        <v/>
      </c>
      <c r="AF41" s="215"/>
      <c r="AG41" s="94"/>
      <c r="AH41" s="81"/>
      <c r="AI41" s="389"/>
      <c r="AJ41" s="384" t="s">
        <v>2789</v>
      </c>
      <c r="AK41" s="385">
        <f t="shared" si="24"/>
        <v>0</v>
      </c>
      <c r="AL41" s="386" t="s">
        <v>89</v>
      </c>
      <c r="AM41" s="387" t="str">
        <f t="shared" si="25"/>
        <v>1,1</v>
      </c>
      <c r="AN41" s="388" t="str">
        <f t="shared" si="26"/>
        <v>0%</v>
      </c>
      <c r="AO41" s="389"/>
      <c r="AP41" s="390"/>
      <c r="AQ41" s="379"/>
      <c r="AR41" s="249">
        <f>(X14+X30+X46+X62+X78+X94+X110+X126+X142+X158+X174+X190)</f>
        <v>0</v>
      </c>
      <c r="AS41" s="382"/>
      <c r="AT41" s="382" t="str">
        <f>IF(AP41&gt;0,AP41,(IF(TMB!C10="M","1,3","1,1")))</f>
        <v>1,1</v>
      </c>
      <c r="AU41" s="89"/>
      <c r="AV41" s="89"/>
      <c r="AW41" s="89"/>
      <c r="AX41" s="89"/>
    </row>
    <row r="42" spans="1:50" ht="12" customHeight="1">
      <c r="A42" s="89"/>
      <c r="B42" s="214"/>
      <c r="C42" s="356"/>
      <c r="D42" s="236"/>
      <c r="E42" s="231" t="str">
        <f t="shared" si="29"/>
        <v/>
      </c>
      <c r="F42" s="238" t="str">
        <f t="shared" si="30"/>
        <v/>
      </c>
      <c r="G42" s="233" t="str">
        <f t="shared" si="31"/>
        <v/>
      </c>
      <c r="H42" s="238" t="str">
        <f t="shared" si="32"/>
        <v/>
      </c>
      <c r="I42" s="233" t="str">
        <f t="shared" si="33"/>
        <v/>
      </c>
      <c r="J42" s="238" t="str">
        <f t="shared" si="34"/>
        <v/>
      </c>
      <c r="K42" s="233" t="str">
        <f t="shared" si="35"/>
        <v/>
      </c>
      <c r="L42" s="237" t="str">
        <f t="shared" si="36"/>
        <v/>
      </c>
      <c r="M42" s="234" t="str">
        <f>IF(C42="","",VLOOKUP(C42,'Tabela Nutricional'!A:AD,10,0)*D42)</f>
        <v/>
      </c>
      <c r="N42" s="237" t="str">
        <f>IF(C42="","",VLOOKUP(C42,'Tabela Nutricional'!A:AD,11,0)*D42)</f>
        <v/>
      </c>
      <c r="O42" s="234" t="str">
        <f>IF(C42="","",VLOOKUP(C42,'Tabela Nutricional'!A:AD,12,0)*D42)</f>
        <v/>
      </c>
      <c r="P42" s="237" t="str">
        <f>IF(C42="","",VLOOKUP(C42,'Tabela Nutricional'!A:AD,13,0)*D42)</f>
        <v/>
      </c>
      <c r="Q42" s="234" t="str">
        <f>IF(C42="","",VLOOKUP(C42,'Tabela Nutricional'!A:AD,14,0)*D42)</f>
        <v/>
      </c>
      <c r="R42" s="237" t="str">
        <f>IF(C42="","",VLOOKUP(C42,'Tabela Nutricional'!A:AD,15,0)*D42)</f>
        <v/>
      </c>
      <c r="S42" s="234" t="str">
        <f>IF(C42="","",VLOOKUP(C42,'Tabela Nutricional'!A:AD,16,0)*D42)</f>
        <v/>
      </c>
      <c r="T42" s="237" t="str">
        <f>IF(C42="","",VLOOKUP(C42,'Tabela Nutricional'!A:AD,17,0)*D42)</f>
        <v/>
      </c>
      <c r="U42" s="234" t="str">
        <f>IF(C42="","",VLOOKUP(C42,'Tabela Nutricional'!A:AD,18,0)*D42)</f>
        <v/>
      </c>
      <c r="V42" s="237" t="str">
        <f>IF(C42="","",VLOOKUP(C42,'Tabela Nutricional'!A:AD,21,0)*D42)</f>
        <v/>
      </c>
      <c r="W42" s="234" t="str">
        <f>IF(C42="","",VLOOKUP(C42,'Tabela Nutricional'!A:AD,22,0)*D42)</f>
        <v/>
      </c>
      <c r="X42" s="237" t="str">
        <f>IF(C42="","",VLOOKUP(C42,'Tabela Nutricional'!A:AD,23,0)*D42)</f>
        <v/>
      </c>
      <c r="Y42" s="234" t="str">
        <f>IF(C42="","",VLOOKUP(C42,'Tabela Nutricional'!A:AD,24,0)*D42)</f>
        <v/>
      </c>
      <c r="Z42" s="237" t="str">
        <f>IF(C42="","",VLOOKUP(C42,'Tabela Nutricional'!A:AD,25,0)*D42)</f>
        <v/>
      </c>
      <c r="AA42" s="234" t="str">
        <f>IF(C42="","",VLOOKUP(C42,'Tabela Nutricional'!A:AD,26,0)*D42)</f>
        <v/>
      </c>
      <c r="AB42" s="237" t="str">
        <f>IF(C42="","",VLOOKUP(C42,'Tabela Nutricional'!A:AD,27,0)*D42)</f>
        <v/>
      </c>
      <c r="AC42" s="234" t="str">
        <f>IF(C42="","",VLOOKUP(C42,'Tabela Nutricional'!A:AD,28,0)*D42)</f>
        <v/>
      </c>
      <c r="AD42" s="237" t="str">
        <f>IF(C42="","",VLOOKUP(C42,'Tabela Nutricional'!A:AD,29,0)*D42)</f>
        <v/>
      </c>
      <c r="AE42" s="234" t="str">
        <f>IF(C42="","",VLOOKUP(C42,'Tabela Nutricional'!A:AD,30,0)*D42)</f>
        <v/>
      </c>
      <c r="AF42" s="214"/>
      <c r="AG42" s="94"/>
      <c r="AH42" s="81"/>
      <c r="AI42" s="389"/>
      <c r="AJ42" s="384" t="s">
        <v>789</v>
      </c>
      <c r="AK42" s="385">
        <f t="shared" si="24"/>
        <v>0</v>
      </c>
      <c r="AL42" s="386" t="s">
        <v>89</v>
      </c>
      <c r="AM42" s="387" t="str">
        <f t="shared" si="25"/>
        <v>1,3</v>
      </c>
      <c r="AN42" s="388" t="str">
        <f t="shared" si="26"/>
        <v>0%</v>
      </c>
      <c r="AO42" s="389"/>
      <c r="AP42" s="390"/>
      <c r="AQ42" s="379"/>
      <c r="AR42" s="249">
        <f>(Y14+Y30+Y46+Y62+Y78+Y94+Y110+Y126+Y142+Y158+Y174+Y190)</f>
        <v>0</v>
      </c>
      <c r="AS42" s="382"/>
      <c r="AT42" s="382" t="str">
        <f>IF(AP42&gt;0,AP42,"1,3")</f>
        <v>1,3</v>
      </c>
      <c r="AU42" s="89"/>
      <c r="AV42" s="89"/>
      <c r="AW42" s="89"/>
      <c r="AX42" s="89"/>
    </row>
    <row r="43" spans="1:50" ht="12.75" customHeight="1">
      <c r="A43" s="89"/>
      <c r="B43" s="214"/>
      <c r="C43" s="356"/>
      <c r="D43" s="236"/>
      <c r="E43" s="231" t="str">
        <f t="shared" si="29"/>
        <v/>
      </c>
      <c r="F43" s="238" t="str">
        <f t="shared" si="30"/>
        <v/>
      </c>
      <c r="G43" s="233" t="str">
        <f t="shared" si="31"/>
        <v/>
      </c>
      <c r="H43" s="238" t="str">
        <f t="shared" si="32"/>
        <v/>
      </c>
      <c r="I43" s="233" t="str">
        <f t="shared" si="33"/>
        <v/>
      </c>
      <c r="J43" s="238" t="str">
        <f t="shared" si="34"/>
        <v/>
      </c>
      <c r="K43" s="233" t="str">
        <f t="shared" si="35"/>
        <v/>
      </c>
      <c r="L43" s="237" t="str">
        <f t="shared" si="36"/>
        <v/>
      </c>
      <c r="M43" s="234" t="str">
        <f>IF(C43="","",VLOOKUP(C43,'Tabela Nutricional'!A:AD,10,0)*D43)</f>
        <v/>
      </c>
      <c r="N43" s="237" t="str">
        <f>IF(C43="","",VLOOKUP(C43,'Tabela Nutricional'!A:AD,11,0)*D43)</f>
        <v/>
      </c>
      <c r="O43" s="234" t="str">
        <f>IF(C43="","",VLOOKUP(C43,'Tabela Nutricional'!A:AD,12,0)*D43)</f>
        <v/>
      </c>
      <c r="P43" s="237" t="str">
        <f>IF(C43="","",VLOOKUP(C43,'Tabela Nutricional'!A:AD,13,0)*D43)</f>
        <v/>
      </c>
      <c r="Q43" s="234" t="str">
        <f>IF(C43="","",VLOOKUP(C43,'Tabela Nutricional'!A:AD,14,0)*D43)</f>
        <v/>
      </c>
      <c r="R43" s="237" t="str">
        <f>IF(C43="","",VLOOKUP(C43,'Tabela Nutricional'!A:AD,15,0)*D43)</f>
        <v/>
      </c>
      <c r="S43" s="234" t="str">
        <f>IF(C43="","",VLOOKUP(C43,'Tabela Nutricional'!A:AD,16,0)*D43)</f>
        <v/>
      </c>
      <c r="T43" s="237" t="str">
        <f>IF(C43="","",VLOOKUP(C43,'Tabela Nutricional'!A:AD,17,0)*D43)</f>
        <v/>
      </c>
      <c r="U43" s="234" t="str">
        <f>IF(C43="","",VLOOKUP(C43,'Tabela Nutricional'!A:AD,18,0)*D43)</f>
        <v/>
      </c>
      <c r="V43" s="237" t="str">
        <f>IF(C43="","",VLOOKUP(C43,'Tabela Nutricional'!A:AD,21,0)*D43)</f>
        <v/>
      </c>
      <c r="W43" s="234" t="str">
        <f>IF(C43="","",VLOOKUP(C43,'Tabela Nutricional'!A:AD,22,0)*D43)</f>
        <v/>
      </c>
      <c r="X43" s="237" t="str">
        <f>IF(C43="","",VLOOKUP(C43,'Tabela Nutricional'!A:AD,23,0)*D43)</f>
        <v/>
      </c>
      <c r="Y43" s="234" t="str">
        <f>IF(C43="","",VLOOKUP(C43,'Tabela Nutricional'!A:AD,24,0)*D43)</f>
        <v/>
      </c>
      <c r="Z43" s="237" t="str">
        <f>IF(C43="","",VLOOKUP(C43,'Tabela Nutricional'!A:AD,25,0)*D43)</f>
        <v/>
      </c>
      <c r="AA43" s="234" t="str">
        <f>IF(C43="","",VLOOKUP(C43,'Tabela Nutricional'!A:AD,26,0)*D43)</f>
        <v/>
      </c>
      <c r="AB43" s="237" t="str">
        <f>IF(C43="","",VLOOKUP(C43,'Tabela Nutricional'!A:AD,27,0)*D43)</f>
        <v/>
      </c>
      <c r="AC43" s="234" t="str">
        <f>IF(C43="","",VLOOKUP(C43,'Tabela Nutricional'!A:AD,28,0)*D43)</f>
        <v/>
      </c>
      <c r="AD43" s="237" t="str">
        <f>IF(C43="","",VLOOKUP(C43,'Tabela Nutricional'!A:AD,29,0)*D43)</f>
        <v/>
      </c>
      <c r="AE43" s="234" t="str">
        <f>IF(C43="","",VLOOKUP(C43,'Tabela Nutricional'!A:AD,30,0)*D43)</f>
        <v/>
      </c>
      <c r="AF43" s="214"/>
      <c r="AG43" s="90"/>
      <c r="AH43" s="95"/>
      <c r="AI43" s="389"/>
      <c r="AJ43" s="384" t="s">
        <v>790</v>
      </c>
      <c r="AK43" s="385">
        <f t="shared" si="24"/>
        <v>0</v>
      </c>
      <c r="AL43" s="386" t="s">
        <v>89</v>
      </c>
      <c r="AM43" s="387" t="str">
        <f t="shared" si="25"/>
        <v>14</v>
      </c>
      <c r="AN43" s="388" t="str">
        <f t="shared" si="26"/>
        <v>0%</v>
      </c>
      <c r="AO43" s="391"/>
      <c r="AP43" s="390"/>
      <c r="AQ43" s="379"/>
      <c r="AR43" s="249">
        <f>(Z14+Z30+Z46+Z62+Z78+Z94+Z110+Z126+Z142+Z158+Z174+Z190)</f>
        <v>0</v>
      </c>
      <c r="AS43" s="382"/>
      <c r="AT43" s="382" t="str">
        <f>IF(AP43&gt;0,AP43,(IF(TMB!C10="M","16","14")))</f>
        <v>14</v>
      </c>
      <c r="AU43" s="89"/>
      <c r="AV43" s="89"/>
      <c r="AW43" s="89"/>
      <c r="AX43" s="89"/>
    </row>
    <row r="44" spans="1:50" ht="12.75" customHeight="1">
      <c r="A44" s="90"/>
      <c r="B44" s="214"/>
      <c r="C44" s="356"/>
      <c r="D44" s="236"/>
      <c r="E44" s="231" t="str">
        <f t="shared" si="29"/>
        <v/>
      </c>
      <c r="F44" s="238" t="str">
        <f t="shared" si="30"/>
        <v/>
      </c>
      <c r="G44" s="233" t="str">
        <f t="shared" si="31"/>
        <v/>
      </c>
      <c r="H44" s="238" t="str">
        <f t="shared" si="32"/>
        <v/>
      </c>
      <c r="I44" s="233" t="str">
        <f t="shared" si="33"/>
        <v/>
      </c>
      <c r="J44" s="238" t="str">
        <f t="shared" si="34"/>
        <v/>
      </c>
      <c r="K44" s="233" t="str">
        <f t="shared" si="35"/>
        <v/>
      </c>
      <c r="L44" s="237" t="str">
        <f t="shared" si="36"/>
        <v/>
      </c>
      <c r="M44" s="234" t="str">
        <f>IF(C44="","",VLOOKUP(C44,'Tabela Nutricional'!A:AD,10,0)*D44)</f>
        <v/>
      </c>
      <c r="N44" s="237" t="str">
        <f>IF(C44="","",VLOOKUP(C44,'Tabela Nutricional'!A:AD,11,0)*D44)</f>
        <v/>
      </c>
      <c r="O44" s="234" t="str">
        <f>IF(C44="","",VLOOKUP(C44,'Tabela Nutricional'!A:AD,12,0)*D44)</f>
        <v/>
      </c>
      <c r="P44" s="237" t="str">
        <f>IF(C44="","",VLOOKUP(C44,'Tabela Nutricional'!A:AD,13,0)*D44)</f>
        <v/>
      </c>
      <c r="Q44" s="234" t="str">
        <f>IF(C44="","",VLOOKUP(C44,'Tabela Nutricional'!A:AD,14,0)*D44)</f>
        <v/>
      </c>
      <c r="R44" s="237" t="str">
        <f>IF(C44="","",VLOOKUP(C44,'Tabela Nutricional'!A:AD,15,0)*D44)</f>
        <v/>
      </c>
      <c r="S44" s="234" t="str">
        <f>IF(C44="","",VLOOKUP(C44,'Tabela Nutricional'!A:AD,16,0)*D44)</f>
        <v/>
      </c>
      <c r="T44" s="237" t="str">
        <f>IF(C44="","",VLOOKUP(C44,'Tabela Nutricional'!A:AD,17,0)*D44)</f>
        <v/>
      </c>
      <c r="U44" s="234" t="str">
        <f>IF(C44="","",VLOOKUP(C44,'Tabela Nutricional'!A:AD,18,0)*D44)</f>
        <v/>
      </c>
      <c r="V44" s="237" t="str">
        <f>IF(C44="","",VLOOKUP(C44,'Tabela Nutricional'!A:AD,21,0)*D44)</f>
        <v/>
      </c>
      <c r="W44" s="234" t="str">
        <f>IF(C44="","",VLOOKUP(C44,'Tabela Nutricional'!A:AD,22,0)*D44)</f>
        <v/>
      </c>
      <c r="X44" s="237" t="str">
        <f>IF(C44="","",VLOOKUP(C44,'Tabela Nutricional'!A:AD,23,0)*D44)</f>
        <v/>
      </c>
      <c r="Y44" s="234" t="str">
        <f>IF(C44="","",VLOOKUP(C44,'Tabela Nutricional'!A:AD,24,0)*D44)</f>
        <v/>
      </c>
      <c r="Z44" s="237" t="str">
        <f>IF(C44="","",VLOOKUP(C44,'Tabela Nutricional'!A:AD,25,0)*D44)</f>
        <v/>
      </c>
      <c r="AA44" s="234" t="str">
        <f>IF(C44="","",VLOOKUP(C44,'Tabela Nutricional'!A:AD,26,0)*D44)</f>
        <v/>
      </c>
      <c r="AB44" s="237" t="str">
        <f>IF(C44="","",VLOOKUP(C44,'Tabela Nutricional'!A:AD,27,0)*D44)</f>
        <v/>
      </c>
      <c r="AC44" s="234" t="str">
        <f>IF(C44="","",VLOOKUP(C44,'Tabela Nutricional'!A:AD,28,0)*D44)</f>
        <v/>
      </c>
      <c r="AD44" s="237" t="str">
        <f>IF(C44="","",VLOOKUP(C44,'Tabela Nutricional'!A:AD,29,0)*D44)</f>
        <v/>
      </c>
      <c r="AE44" s="234" t="str">
        <f>IF(C44="","",VLOOKUP(C44,'Tabela Nutricional'!A:AD,30,0)*D44)</f>
        <v/>
      </c>
      <c r="AF44" s="214"/>
      <c r="AG44" s="92"/>
      <c r="AH44" s="95"/>
      <c r="AI44" s="392"/>
      <c r="AJ44" s="384" t="s">
        <v>88</v>
      </c>
      <c r="AK44" s="385">
        <f t="shared" si="24"/>
        <v>0</v>
      </c>
      <c r="AL44" s="386" t="s">
        <v>89</v>
      </c>
      <c r="AM44" s="387" t="str">
        <f t="shared" si="25"/>
        <v>75</v>
      </c>
      <c r="AN44" s="388" t="str">
        <f t="shared" si="26"/>
        <v>0%</v>
      </c>
      <c r="AO44" s="391"/>
      <c r="AP44" s="390"/>
      <c r="AQ44" s="379"/>
      <c r="AR44" s="249">
        <f>(AA14+AA30+AA46+AA62+AA78+AA94+AA110+AA126+AA142+AA158+AA174+AA190)</f>
        <v>0</v>
      </c>
      <c r="AS44" s="382"/>
      <c r="AT44" s="382" t="str">
        <f>IF(AP44&gt;0,AP44,(IF(TMB!C10="M","90","75")))</f>
        <v>75</v>
      </c>
      <c r="AU44" s="89"/>
      <c r="AV44" s="89"/>
      <c r="AW44" s="89"/>
      <c r="AX44" s="89"/>
    </row>
    <row r="45" spans="1:50" ht="12.75" customHeight="1">
      <c r="A45" s="90"/>
      <c r="B45" s="214"/>
      <c r="C45" s="375"/>
      <c r="D45" s="236"/>
      <c r="E45" s="231" t="str">
        <f t="shared" si="29"/>
        <v/>
      </c>
      <c r="F45" s="238" t="str">
        <f t="shared" si="30"/>
        <v/>
      </c>
      <c r="G45" s="233" t="str">
        <f t="shared" si="31"/>
        <v/>
      </c>
      <c r="H45" s="238" t="str">
        <f t="shared" si="32"/>
        <v/>
      </c>
      <c r="I45" s="233" t="str">
        <f t="shared" si="33"/>
        <v/>
      </c>
      <c r="J45" s="238" t="str">
        <f t="shared" si="34"/>
        <v/>
      </c>
      <c r="K45" s="233" t="str">
        <f t="shared" si="35"/>
        <v/>
      </c>
      <c r="L45" s="237" t="str">
        <f t="shared" si="36"/>
        <v/>
      </c>
      <c r="M45" s="234" t="str">
        <f>IF(C45="","",VLOOKUP(C45,'Tabela Nutricional'!A:AD,10,0)*D45)</f>
        <v/>
      </c>
      <c r="N45" s="237" t="str">
        <f>IF(C45="","",VLOOKUP(C45,'Tabela Nutricional'!A:AD,11,0)*D45)</f>
        <v/>
      </c>
      <c r="O45" s="234" t="str">
        <f>IF(C45="","",VLOOKUP(C45,'Tabela Nutricional'!A:AD,12,0)*D45)</f>
        <v/>
      </c>
      <c r="P45" s="237" t="str">
        <f>IF(C45="","",VLOOKUP(C45,'Tabela Nutricional'!A:AD,13,0)*D45)</f>
        <v/>
      </c>
      <c r="Q45" s="234" t="str">
        <f>IF(C45="","",VLOOKUP(C45,'Tabela Nutricional'!A:AD,14,0)*D45)</f>
        <v/>
      </c>
      <c r="R45" s="237" t="str">
        <f>IF(C45="","",VLOOKUP(C45,'Tabela Nutricional'!A:AD,15,0)*D45)</f>
        <v/>
      </c>
      <c r="S45" s="234" t="str">
        <f>IF(C45="","",VLOOKUP(C45,'Tabela Nutricional'!A:AD,16,0)*D45)</f>
        <v/>
      </c>
      <c r="T45" s="237" t="str">
        <f>IF(C45="","",VLOOKUP(C45,'Tabela Nutricional'!A:AD,17,0)*D45)</f>
        <v/>
      </c>
      <c r="U45" s="234" t="str">
        <f>IF(C45="","",VLOOKUP(C45,'Tabela Nutricional'!A:AD,18,0)*D45)</f>
        <v/>
      </c>
      <c r="V45" s="237" t="str">
        <f>IF(C45="","",VLOOKUP(C45,'Tabela Nutricional'!A:AD,21,0)*D45)</f>
        <v/>
      </c>
      <c r="W45" s="234" t="str">
        <f>IF(C45="","",VLOOKUP(C45,'Tabela Nutricional'!A:AD,22,0)*D45)</f>
        <v/>
      </c>
      <c r="X45" s="237" t="str">
        <f>IF(C45="","",VLOOKUP(C45,'Tabela Nutricional'!A:AD,23,0)*D45)</f>
        <v/>
      </c>
      <c r="Y45" s="234" t="str">
        <f>IF(C45="","",VLOOKUP(C45,'Tabela Nutricional'!A:AD,24,0)*D45)</f>
        <v/>
      </c>
      <c r="Z45" s="237" t="str">
        <f>IF(C45="","",VLOOKUP(C45,'Tabela Nutricional'!A:AD,25,0)*D45)</f>
        <v/>
      </c>
      <c r="AA45" s="234" t="str">
        <f>IF(C45="","",VLOOKUP(C45,'Tabela Nutricional'!A:AD,26,0)*D45)</f>
        <v/>
      </c>
      <c r="AB45" s="237" t="str">
        <f>IF(C45="","",VLOOKUP(C45,'Tabela Nutricional'!A:AD,27,0)*D45)</f>
        <v/>
      </c>
      <c r="AC45" s="234" t="str">
        <f>IF(C45="","",VLOOKUP(C45,'Tabela Nutricional'!A:AD,28,0)*D45)</f>
        <v/>
      </c>
      <c r="AD45" s="237" t="str">
        <f>IF(C45="","",VLOOKUP(C45,'Tabela Nutricional'!A:AD,29,0)*D45)</f>
        <v/>
      </c>
      <c r="AE45" s="234" t="str">
        <f>IF(C45="","",VLOOKUP(C45,'Tabela Nutricional'!A:AD,30,0)*D45)</f>
        <v/>
      </c>
      <c r="AF45" s="214"/>
      <c r="AG45" s="91"/>
      <c r="AH45" s="95"/>
      <c r="AI45" s="392"/>
      <c r="AJ45" s="384" t="s">
        <v>801</v>
      </c>
      <c r="AK45" s="385">
        <f t="shared" si="24"/>
        <v>0</v>
      </c>
      <c r="AL45" s="386" t="s">
        <v>2792</v>
      </c>
      <c r="AM45" s="387" t="str">
        <f t="shared" si="25"/>
        <v>55</v>
      </c>
      <c r="AN45" s="388" t="str">
        <f t="shared" si="26"/>
        <v>0%</v>
      </c>
      <c r="AO45" s="391"/>
      <c r="AP45" s="390"/>
      <c r="AQ45" s="379"/>
      <c r="AR45" s="249">
        <f>(AB14+AB30+AB46+AB62+AB78+AB94+AB110+AB126+AB142+AB158+AB174+AB190)</f>
        <v>0</v>
      </c>
      <c r="AS45" s="382"/>
      <c r="AT45" s="382" t="str">
        <f>IF(AP45&gt;0,AP45,(IF(AW45&gt;0,AW45,"55")))</f>
        <v>55</v>
      </c>
      <c r="AU45" s="89"/>
      <c r="AV45" s="89"/>
      <c r="AW45" s="89"/>
      <c r="AX45" s="89"/>
    </row>
    <row r="46" spans="1:50" ht="12.75" customHeight="1">
      <c r="A46" s="90"/>
      <c r="B46" s="214"/>
      <c r="C46" s="376" t="s">
        <v>27</v>
      </c>
      <c r="D46" s="216"/>
      <c r="E46" s="217" t="s">
        <v>29</v>
      </c>
      <c r="F46" s="218">
        <f t="shared" ref="F46:AE46" si="37">SUM(F36:F45)</f>
        <v>0</v>
      </c>
      <c r="G46" s="219">
        <f t="shared" si="37"/>
        <v>0</v>
      </c>
      <c r="H46" s="220">
        <f t="shared" si="37"/>
        <v>0</v>
      </c>
      <c r="I46" s="221">
        <f t="shared" si="37"/>
        <v>0</v>
      </c>
      <c r="J46" s="222">
        <f t="shared" si="37"/>
        <v>0</v>
      </c>
      <c r="K46" s="223">
        <f t="shared" si="37"/>
        <v>0</v>
      </c>
      <c r="L46" s="224">
        <f t="shared" si="37"/>
        <v>0</v>
      </c>
      <c r="M46" s="225">
        <f t="shared" si="37"/>
        <v>0</v>
      </c>
      <c r="N46" s="225">
        <f t="shared" si="37"/>
        <v>0</v>
      </c>
      <c r="O46" s="225">
        <f t="shared" si="37"/>
        <v>0</v>
      </c>
      <c r="P46" s="225">
        <f t="shared" si="37"/>
        <v>0</v>
      </c>
      <c r="Q46" s="225">
        <f t="shared" si="37"/>
        <v>0</v>
      </c>
      <c r="R46" s="225">
        <f t="shared" si="37"/>
        <v>0</v>
      </c>
      <c r="S46" s="225">
        <f t="shared" si="37"/>
        <v>0</v>
      </c>
      <c r="T46" s="225">
        <f t="shared" si="37"/>
        <v>0</v>
      </c>
      <c r="U46" s="225">
        <f t="shared" si="37"/>
        <v>0</v>
      </c>
      <c r="V46" s="225">
        <f t="shared" si="37"/>
        <v>0</v>
      </c>
      <c r="W46" s="225">
        <f t="shared" si="37"/>
        <v>0</v>
      </c>
      <c r="X46" s="225">
        <f t="shared" si="37"/>
        <v>0</v>
      </c>
      <c r="Y46" s="225">
        <f t="shared" si="37"/>
        <v>0</v>
      </c>
      <c r="Z46" s="225">
        <f t="shared" si="37"/>
        <v>0</v>
      </c>
      <c r="AA46" s="225">
        <f t="shared" si="37"/>
        <v>0</v>
      </c>
      <c r="AB46" s="225">
        <f t="shared" si="37"/>
        <v>0</v>
      </c>
      <c r="AC46" s="225">
        <f t="shared" si="37"/>
        <v>0</v>
      </c>
      <c r="AD46" s="225">
        <f t="shared" si="37"/>
        <v>0</v>
      </c>
      <c r="AE46" s="225">
        <f t="shared" si="37"/>
        <v>0</v>
      </c>
      <c r="AF46" s="214"/>
      <c r="AG46" s="91"/>
      <c r="AH46" s="95"/>
      <c r="AI46" s="392"/>
      <c r="AJ46" s="384" t="s">
        <v>2790</v>
      </c>
      <c r="AK46" s="385">
        <f t="shared" si="24"/>
        <v>0</v>
      </c>
      <c r="AL46" s="386" t="s">
        <v>2792</v>
      </c>
      <c r="AM46" s="387" t="str">
        <f t="shared" si="25"/>
        <v>15</v>
      </c>
      <c r="AN46" s="388" t="str">
        <f t="shared" si="26"/>
        <v>0%</v>
      </c>
      <c r="AO46" s="392"/>
      <c r="AP46" s="390"/>
      <c r="AQ46" s="379"/>
      <c r="AR46" s="249">
        <f>(AC14+AC30+AC46+AC62+AC78+AC94+AC110+AC126+AC142+AC158+AC174+AC190)</f>
        <v>0</v>
      </c>
      <c r="AS46" s="382"/>
      <c r="AT46" s="382" t="str">
        <f>IF(AP46&gt;0,AP46,"15")</f>
        <v>15</v>
      </c>
      <c r="AU46" s="89"/>
      <c r="AV46" s="89"/>
      <c r="AW46" s="89"/>
      <c r="AX46" s="89"/>
    </row>
    <row r="47" spans="1:50" ht="12.75" customHeight="1">
      <c r="A47" s="90"/>
      <c r="B47" s="214"/>
      <c r="C47" s="377">
        <f>SUM(F47:K47)</f>
        <v>0</v>
      </c>
      <c r="D47" s="216"/>
      <c r="E47" s="217" t="s">
        <v>30</v>
      </c>
      <c r="F47" s="218">
        <f t="shared" ref="F47:H47" si="38">F46*4</f>
        <v>0</v>
      </c>
      <c r="G47" s="219">
        <f t="shared" si="38"/>
        <v>0</v>
      </c>
      <c r="H47" s="220">
        <f t="shared" si="38"/>
        <v>0</v>
      </c>
      <c r="I47" s="221">
        <f t="shared" ref="I47:K47" si="39">I46*9</f>
        <v>0</v>
      </c>
      <c r="J47" s="222">
        <f t="shared" si="39"/>
        <v>0</v>
      </c>
      <c r="K47" s="223">
        <f t="shared" si="39"/>
        <v>0</v>
      </c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14"/>
      <c r="AG47" s="91"/>
      <c r="AH47" s="95"/>
      <c r="AI47" s="392"/>
      <c r="AJ47" s="384" t="s">
        <v>90</v>
      </c>
      <c r="AK47" s="385">
        <f t="shared" si="24"/>
        <v>0</v>
      </c>
      <c r="AL47" s="386" t="s">
        <v>89</v>
      </c>
      <c r="AM47" s="387" t="str">
        <f t="shared" si="25"/>
        <v>15</v>
      </c>
      <c r="AN47" s="388" t="str">
        <f t="shared" si="26"/>
        <v>0%</v>
      </c>
      <c r="AO47" s="392"/>
      <c r="AP47" s="390"/>
      <c r="AQ47" s="379"/>
      <c r="AR47" s="249">
        <f>(AD14+AD30+AD46+AD62+AD78+AD94+AD110+AD126+AD142+AD158+AD174+AD190)</f>
        <v>0</v>
      </c>
      <c r="AS47" s="382"/>
      <c r="AT47" s="382" t="str">
        <f>IF(AP47&gt;0,AP47,"15")</f>
        <v>15</v>
      </c>
      <c r="AU47" s="89"/>
      <c r="AV47" s="89"/>
      <c r="AW47" s="89"/>
      <c r="AX47" s="89"/>
    </row>
    <row r="48" spans="1:50" ht="12.75" customHeight="1">
      <c r="A48" s="90"/>
      <c r="B48" s="214"/>
      <c r="C48" s="311" t="str">
        <f>IF(C47&gt;0,(C47-'Cálculo de Dieta'!C47),"")</f>
        <v/>
      </c>
      <c r="D48" s="318"/>
      <c r="E48" s="310" t="s">
        <v>2829</v>
      </c>
      <c r="F48" s="311" t="str">
        <f>IF(F46&gt;0,(F46-'Cálculo de Dieta'!F46),"")</f>
        <v/>
      </c>
      <c r="G48" s="311" t="str">
        <f>IF(G46&gt;0,(G46-'Cálculo de Dieta'!G46),"")</f>
        <v/>
      </c>
      <c r="H48" s="311" t="str">
        <f>IF(H46&gt;0,(H46-'Cálculo de Dieta'!H46),"")</f>
        <v/>
      </c>
      <c r="I48" s="311" t="str">
        <f>IF(I46&gt;0,(I46-'Cálculo de Dieta'!I46),"")</f>
        <v/>
      </c>
      <c r="J48" s="311" t="str">
        <f>IF(J46&gt;0,(J46-'Cálculo de Dieta'!J46),"")</f>
        <v/>
      </c>
      <c r="K48" s="311" t="str">
        <f>IF(K46&gt;0,(K46-'Cálculo de Dieta'!K46),"")</f>
        <v/>
      </c>
      <c r="L48" s="311" t="str">
        <f>IF(L46&gt;0,(L46-'Cálculo de Dieta'!L46),"")</f>
        <v/>
      </c>
      <c r="M48" s="311" t="str">
        <f>IF(M46&gt;0,(M46-'Cálculo de Dieta'!M46),"")</f>
        <v/>
      </c>
      <c r="N48" s="311" t="str">
        <f>IF(N46&gt;0,(N46-'Cálculo de Dieta'!N46),"")</f>
        <v/>
      </c>
      <c r="O48" s="311" t="str">
        <f>IF(O46&gt;0,(O46-'Cálculo de Dieta'!O46),"")</f>
        <v/>
      </c>
      <c r="P48" s="311" t="str">
        <f>IF(P46&gt;0,(P46-'Cálculo de Dieta'!P46),"")</f>
        <v/>
      </c>
      <c r="Q48" s="311" t="str">
        <f>IF(Q46&gt;0,(Q46-'Cálculo de Dieta'!Q46),"")</f>
        <v/>
      </c>
      <c r="R48" s="311" t="str">
        <f>IF(R46&gt;0,(R46-'Cálculo de Dieta'!R46),"")</f>
        <v/>
      </c>
      <c r="S48" s="311" t="str">
        <f>IF(S46&gt;0,(S46-'Cálculo de Dieta'!S46),"")</f>
        <v/>
      </c>
      <c r="T48" s="311" t="str">
        <f>IF(T46&gt;0,(T46-'Cálculo de Dieta'!T46),"")</f>
        <v/>
      </c>
      <c r="U48" s="311" t="str">
        <f>IF(U46&gt;0,(U46-'Cálculo de Dieta'!U46),"")</f>
        <v/>
      </c>
      <c r="V48" s="311" t="str">
        <f>IF(V46&gt;0,(V46-'Cálculo de Dieta'!V46),"")</f>
        <v/>
      </c>
      <c r="W48" s="311" t="str">
        <f>IF(W46&gt;0,(W46-'Cálculo de Dieta'!W46),"")</f>
        <v/>
      </c>
      <c r="X48" s="311" t="str">
        <f>IF(X46&gt;0,(X46-'Cálculo de Dieta'!X46),"")</f>
        <v/>
      </c>
      <c r="Y48" s="311" t="str">
        <f>IF(Y46&gt;0,(Y46-'Cálculo de Dieta'!Y46),"")</f>
        <v/>
      </c>
      <c r="Z48" s="311" t="str">
        <f>IF(Z46&gt;0,(Z46-'Cálculo de Dieta'!Z46),"")</f>
        <v/>
      </c>
      <c r="AA48" s="311" t="str">
        <f>IF(AA46&gt;0,(AA46-'Cálculo de Dieta'!AA46),"")</f>
        <v/>
      </c>
      <c r="AB48" s="311" t="str">
        <f>IF(AB46&gt;0,(AB46-'Cálculo de Dieta'!AB46),"")</f>
        <v/>
      </c>
      <c r="AC48" s="311" t="str">
        <f>IF(AC46&gt;0,(AC46-'Cálculo de Dieta'!AC46),"")</f>
        <v/>
      </c>
      <c r="AD48" s="311" t="str">
        <f>IF(AD46&gt;0,(AD46-'Cálculo de Dieta'!AD46),"")</f>
        <v/>
      </c>
      <c r="AE48" s="311" t="str">
        <f>IF(AE46&gt;0,(AE46-'Cálculo de Dieta'!AE46),"")</f>
        <v/>
      </c>
      <c r="AF48" s="214"/>
      <c r="AG48" s="91"/>
      <c r="AH48" s="95"/>
      <c r="AI48" s="392"/>
      <c r="AJ48" s="384" t="s">
        <v>2791</v>
      </c>
      <c r="AK48" s="385">
        <f t="shared" si="24"/>
        <v>0</v>
      </c>
      <c r="AL48" s="386" t="s">
        <v>89</v>
      </c>
      <c r="AM48" s="387" t="str">
        <f t="shared" si="25"/>
        <v>400</v>
      </c>
      <c r="AN48" s="388" t="str">
        <f t="shared" si="26"/>
        <v>0%</v>
      </c>
      <c r="AO48" s="392"/>
      <c r="AP48" s="390"/>
      <c r="AQ48" s="379"/>
      <c r="AR48" s="249">
        <f>(AE14+AE30+AE46+AE62+AE78+AE94+AE110+AE126+AE142+AE158+AE174+AE190)</f>
        <v>0</v>
      </c>
      <c r="AS48" s="382"/>
      <c r="AT48" s="382" t="str">
        <f>IF(AP48&gt;0,AP48,(IF(TMB!C18="","400","600")))</f>
        <v>400</v>
      </c>
      <c r="AU48" s="89"/>
      <c r="AV48" s="89"/>
      <c r="AW48" s="89"/>
      <c r="AX48" s="89"/>
    </row>
    <row r="49" spans="1:50" ht="12.75" customHeight="1">
      <c r="A49" s="81"/>
      <c r="B49" s="81"/>
      <c r="C49" s="372"/>
      <c r="D49" s="82"/>
      <c r="E49" s="87"/>
      <c r="F49" s="83"/>
      <c r="G49" s="84"/>
      <c r="H49" s="85"/>
      <c r="I49" s="86"/>
      <c r="J49" s="86"/>
      <c r="K49" s="86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81"/>
      <c r="AG49" s="88"/>
      <c r="AH49" s="95"/>
      <c r="AI49" s="392"/>
      <c r="AJ49" s="393"/>
      <c r="AK49" s="394"/>
      <c r="AL49" s="395"/>
      <c r="AM49" s="387"/>
      <c r="AN49" s="388" t="str">
        <f>IF(AM49&gt;0,(AK49/AM49),"")</f>
        <v/>
      </c>
      <c r="AO49" s="392"/>
      <c r="AP49" s="390"/>
      <c r="AQ49" s="379"/>
      <c r="AR49" s="250"/>
      <c r="AS49" s="382"/>
      <c r="AT49" s="382"/>
      <c r="AU49" s="89"/>
      <c r="AV49" s="89"/>
      <c r="AW49" s="89"/>
      <c r="AX49" s="89"/>
    </row>
    <row r="50" spans="1:50" ht="12.75" customHeight="1">
      <c r="A50" s="81"/>
      <c r="B50" s="200"/>
      <c r="C50" s="373"/>
      <c r="D50" s="340">
        <v>4</v>
      </c>
      <c r="E50" s="307"/>
      <c r="F50" s="303"/>
      <c r="G50" s="303"/>
      <c r="H50" s="303"/>
      <c r="I50" s="303"/>
      <c r="J50" s="303"/>
      <c r="K50" s="304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2" t="s">
        <v>2786</v>
      </c>
      <c r="W50" s="202" t="s">
        <v>2786</v>
      </c>
      <c r="X50" s="202" t="s">
        <v>2786</v>
      </c>
      <c r="Y50" s="202" t="s">
        <v>2786</v>
      </c>
      <c r="Z50" s="202" t="s">
        <v>2786</v>
      </c>
      <c r="AA50" s="202" t="s">
        <v>2786</v>
      </c>
      <c r="AB50" s="201"/>
      <c r="AC50" s="202" t="s">
        <v>2786</v>
      </c>
      <c r="AD50" s="202" t="s">
        <v>2786</v>
      </c>
      <c r="AE50" s="202" t="s">
        <v>2786</v>
      </c>
      <c r="AF50" s="200"/>
      <c r="AG50" s="190"/>
      <c r="AH50" s="190"/>
      <c r="AI50" s="379"/>
      <c r="AJ50" s="379"/>
      <c r="AK50" s="379"/>
      <c r="AL50" s="379"/>
      <c r="AM50" s="379"/>
      <c r="AN50" s="379"/>
      <c r="AO50" s="379"/>
      <c r="AP50" s="379"/>
      <c r="AQ50" s="379"/>
      <c r="AR50" s="250"/>
      <c r="AS50" s="382"/>
      <c r="AT50" s="382"/>
      <c r="AU50" s="89"/>
      <c r="AV50" s="89"/>
      <c r="AW50" s="89"/>
      <c r="AX50" s="89"/>
    </row>
    <row r="51" spans="1:50" ht="12.75" customHeight="1">
      <c r="A51" s="81"/>
      <c r="B51" s="203"/>
      <c r="C51" s="374" t="s">
        <v>5</v>
      </c>
      <c r="D51" s="204" t="s">
        <v>6</v>
      </c>
      <c r="E51" s="205" t="s">
        <v>7</v>
      </c>
      <c r="F51" s="206" t="s">
        <v>8</v>
      </c>
      <c r="G51" s="207" t="s">
        <v>9</v>
      </c>
      <c r="H51" s="208" t="s">
        <v>10</v>
      </c>
      <c r="I51" s="209" t="s">
        <v>11</v>
      </c>
      <c r="J51" s="210" t="s">
        <v>13</v>
      </c>
      <c r="K51" s="211" t="s">
        <v>12</v>
      </c>
      <c r="L51" s="212" t="s">
        <v>767</v>
      </c>
      <c r="M51" s="202" t="s">
        <v>792</v>
      </c>
      <c r="N51" s="202" t="s">
        <v>791</v>
      </c>
      <c r="O51" s="202" t="s">
        <v>2777</v>
      </c>
      <c r="P51" s="202" t="s">
        <v>2778</v>
      </c>
      <c r="Q51" s="202" t="s">
        <v>793</v>
      </c>
      <c r="R51" s="202" t="s">
        <v>794</v>
      </c>
      <c r="S51" s="202" t="s">
        <v>799</v>
      </c>
      <c r="T51" s="202" t="s">
        <v>2782</v>
      </c>
      <c r="U51" s="202" t="s">
        <v>795</v>
      </c>
      <c r="V51" s="202" t="s">
        <v>2783</v>
      </c>
      <c r="W51" s="202" t="s">
        <v>2779</v>
      </c>
      <c r="X51" s="202" t="s">
        <v>2780</v>
      </c>
      <c r="Y51" s="202" t="s">
        <v>796</v>
      </c>
      <c r="Z51" s="202" t="s">
        <v>797</v>
      </c>
      <c r="AA51" s="202" t="s">
        <v>798</v>
      </c>
      <c r="AB51" s="202" t="s">
        <v>2776</v>
      </c>
      <c r="AC51" s="202" t="s">
        <v>2784</v>
      </c>
      <c r="AD51" s="202" t="s">
        <v>2785</v>
      </c>
      <c r="AE51" s="202" t="s">
        <v>2781</v>
      </c>
      <c r="AF51" s="213"/>
      <c r="AG51" s="190"/>
      <c r="AH51" s="190"/>
      <c r="AI51" s="190"/>
      <c r="AJ51" s="190"/>
      <c r="AK51" s="190"/>
      <c r="AL51" s="190"/>
      <c r="AM51" s="190"/>
      <c r="AN51" s="190"/>
      <c r="AO51" s="190"/>
      <c r="AP51" s="89"/>
      <c r="AQ51" s="99"/>
      <c r="AR51" s="89"/>
      <c r="AS51" s="89"/>
      <c r="AT51" s="89"/>
      <c r="AU51" s="89"/>
      <c r="AV51" s="89"/>
      <c r="AW51" s="89"/>
      <c r="AX51" s="89"/>
    </row>
    <row r="52" spans="1:50" ht="12.75" customHeight="1">
      <c r="A52" s="89"/>
      <c r="B52" s="214"/>
      <c r="C52" s="232"/>
      <c r="D52" s="235"/>
      <c r="E52" s="231" t="str">
        <f t="shared" ref="E52:E61" si="40">IF(C52="","",VLOOKUP(C52,Nutr,2,0))</f>
        <v/>
      </c>
      <c r="F52" s="238" t="str">
        <f t="shared" ref="F52:F61" si="41">IF(C52="","",VLOOKUP(C52,Nutr,3,0)*D52)</f>
        <v/>
      </c>
      <c r="G52" s="233" t="str">
        <f t="shared" ref="G52:G61" si="42">IF(C52="","",VLOOKUP(C52,Nutr,4,0)*D52)</f>
        <v/>
      </c>
      <c r="H52" s="238" t="str">
        <f t="shared" ref="H52:H61" si="43">IF(C52="","",VLOOKUP(C52,Nutr,5,0)*D52)</f>
        <v/>
      </c>
      <c r="I52" s="233" t="str">
        <f t="shared" ref="I52:I61" si="44">IF(C52="","",VLOOKUP(C52,Nutr,6,0)*D52)</f>
        <v/>
      </c>
      <c r="J52" s="238" t="str">
        <f t="shared" ref="J52:J61" si="45">IF(C52="","",VLOOKUP(C52,Nutr,7,0)*D52)</f>
        <v/>
      </c>
      <c r="K52" s="233" t="str">
        <f t="shared" ref="K52:K61" si="46">IF(C52="","",VLOOKUP(C52,Nutr,8,0)*D52)</f>
        <v/>
      </c>
      <c r="L52" s="237" t="str">
        <f>IF(C52="","",VLOOKUP(C52,Nutr,9,0)*D52)</f>
        <v/>
      </c>
      <c r="M52" s="234" t="str">
        <f>IF(C52="","",VLOOKUP(C52,'Tabela Nutricional'!A:AD,10,0)*D52)</f>
        <v/>
      </c>
      <c r="N52" s="237" t="str">
        <f>IF(C52="","",VLOOKUP(C52,'Tabela Nutricional'!A:AD,11,0)*D52)</f>
        <v/>
      </c>
      <c r="O52" s="234" t="str">
        <f>IF(C52="","",VLOOKUP(C52,'Tabela Nutricional'!A:AD,12,0)*D52)</f>
        <v/>
      </c>
      <c r="P52" s="237" t="str">
        <f>IF(C52="","",VLOOKUP(C52,'Tabela Nutricional'!A:AD,13,0)*D52)</f>
        <v/>
      </c>
      <c r="Q52" s="234" t="str">
        <f>IF(C52="","",VLOOKUP(C52,'Tabela Nutricional'!A:AD,14,0)*D52)</f>
        <v/>
      </c>
      <c r="R52" s="237" t="str">
        <f>IF(C52="","",VLOOKUP(C52,'Tabela Nutricional'!A:AD,15,0)*D52)</f>
        <v/>
      </c>
      <c r="S52" s="234" t="str">
        <f>IF(C52="","",VLOOKUP(C52,'Tabela Nutricional'!A:AD,16,0)*D52)</f>
        <v/>
      </c>
      <c r="T52" s="237" t="str">
        <f>IF(C52="","",VLOOKUP(C52,'Tabela Nutricional'!A:AD,17,0)*D52)</f>
        <v/>
      </c>
      <c r="U52" s="234" t="str">
        <f>IF(C52="","",VLOOKUP(C52,'Tabela Nutricional'!A:AD,18,0)*D52)</f>
        <v/>
      </c>
      <c r="V52" s="237" t="str">
        <f>IF(C52="","",VLOOKUP(C52,'Tabela Nutricional'!A:AD,21,0)*D52)</f>
        <v/>
      </c>
      <c r="W52" s="234" t="str">
        <f>IF(C52="","",VLOOKUP(C52,'Tabela Nutricional'!A:AD,22,0)*D52)</f>
        <v/>
      </c>
      <c r="X52" s="237" t="str">
        <f>IF(C52="","",VLOOKUP(C52,'Tabela Nutricional'!A:AD,23,0)*D52)</f>
        <v/>
      </c>
      <c r="Y52" s="234" t="str">
        <f>IF(C52="","",VLOOKUP(C52,'Tabela Nutricional'!A:AD,24,0)*D52)</f>
        <v/>
      </c>
      <c r="Z52" s="237" t="str">
        <f>IF(C52="","",VLOOKUP(C52,'Tabela Nutricional'!A:AD,25,0)*D52)</f>
        <v/>
      </c>
      <c r="AA52" s="234" t="str">
        <f>IF(C52="","",VLOOKUP(C52,'Tabela Nutricional'!A:AD,26,0)*D52)</f>
        <v/>
      </c>
      <c r="AB52" s="237" t="str">
        <f>IF(C52="","",VLOOKUP(C52,'Tabela Nutricional'!A:AD,27,0)*D52)</f>
        <v/>
      </c>
      <c r="AC52" s="234" t="str">
        <f>IF(C52="","",VLOOKUP(C52,'Tabela Nutricional'!A:AD,28,0)*D52)</f>
        <v/>
      </c>
      <c r="AD52" s="237" t="str">
        <f>IF(C52="","",VLOOKUP(C52,'Tabela Nutricional'!A:AD,29,0)*D52)</f>
        <v/>
      </c>
      <c r="AE52" s="234" t="str">
        <f>IF(C52="","",VLOOKUP(C52,'Tabela Nutricional'!A:AD,30,0)*D52)</f>
        <v/>
      </c>
      <c r="AF52" s="214"/>
      <c r="AG52" s="190"/>
      <c r="AH52" s="190"/>
      <c r="AI52" s="190"/>
      <c r="AJ52" s="190"/>
      <c r="AK52" s="190"/>
      <c r="AL52" s="190"/>
      <c r="AM52" s="190"/>
      <c r="AN52" s="190"/>
      <c r="AO52" s="190"/>
      <c r="AP52" s="89"/>
      <c r="AQ52" s="99"/>
      <c r="AR52" s="89"/>
      <c r="AS52" s="89"/>
      <c r="AT52" s="89"/>
      <c r="AU52" s="89"/>
      <c r="AV52" s="89"/>
      <c r="AW52" s="89"/>
      <c r="AX52" s="89"/>
    </row>
    <row r="53" spans="1:50" ht="12.75" customHeight="1">
      <c r="A53" s="89"/>
      <c r="B53" s="214"/>
      <c r="C53" s="232"/>
      <c r="D53" s="235"/>
      <c r="E53" s="231" t="str">
        <f t="shared" si="40"/>
        <v/>
      </c>
      <c r="F53" s="238" t="str">
        <f t="shared" si="41"/>
        <v/>
      </c>
      <c r="G53" s="233" t="str">
        <f t="shared" si="42"/>
        <v/>
      </c>
      <c r="H53" s="238" t="str">
        <f t="shared" si="43"/>
        <v/>
      </c>
      <c r="I53" s="233" t="str">
        <f t="shared" si="44"/>
        <v/>
      </c>
      <c r="J53" s="238" t="str">
        <f t="shared" si="45"/>
        <v/>
      </c>
      <c r="K53" s="233" t="str">
        <f t="shared" si="46"/>
        <v/>
      </c>
      <c r="L53" s="237" t="str">
        <f t="shared" ref="L53:L61" si="47">IF(C53="","",VLOOKUP(C53,Nutr,9,0)*D53)</f>
        <v/>
      </c>
      <c r="M53" s="234" t="str">
        <f>IF(C53="","",VLOOKUP(C53,'Tabela Nutricional'!A:AD,10,0)*D53)</f>
        <v/>
      </c>
      <c r="N53" s="237" t="str">
        <f>IF(C53="","",VLOOKUP(C53,'Tabela Nutricional'!A:AD,11,0)*D53)</f>
        <v/>
      </c>
      <c r="O53" s="234" t="str">
        <f>IF(C53="","",VLOOKUP(C53,'Tabela Nutricional'!A:AD,12,0)*D53)</f>
        <v/>
      </c>
      <c r="P53" s="237" t="str">
        <f>IF(C53="","",VLOOKUP(C53,'Tabela Nutricional'!A:AD,13,0)*D53)</f>
        <v/>
      </c>
      <c r="Q53" s="234" t="str">
        <f>IF(C53="","",VLOOKUP(C53,'Tabela Nutricional'!A:AD,14,0)*D53)</f>
        <v/>
      </c>
      <c r="R53" s="237" t="str">
        <f>IF(C53="","",VLOOKUP(C53,'Tabela Nutricional'!A:AD,15,0)*D53)</f>
        <v/>
      </c>
      <c r="S53" s="234" t="str">
        <f>IF(C53="","",VLOOKUP(C53,'Tabela Nutricional'!A:AD,16,0)*D53)</f>
        <v/>
      </c>
      <c r="T53" s="237" t="str">
        <f>IF(C53="","",VLOOKUP(C53,'Tabela Nutricional'!A:AD,17,0)*D53)</f>
        <v/>
      </c>
      <c r="U53" s="234" t="str">
        <f>IF(C53="","",VLOOKUP(C53,'Tabela Nutricional'!A:AD,18,0)*D53)</f>
        <v/>
      </c>
      <c r="V53" s="237" t="str">
        <f>IF(C53="","",VLOOKUP(C53,'Tabela Nutricional'!A:AD,21,0)*D53)</f>
        <v/>
      </c>
      <c r="W53" s="234" t="str">
        <f>IF(C53="","",VLOOKUP(C53,'Tabela Nutricional'!A:AD,22,0)*D53)</f>
        <v/>
      </c>
      <c r="X53" s="237" t="str">
        <f>IF(C53="","",VLOOKUP(C53,'Tabela Nutricional'!A:AD,23,0)*D53)</f>
        <v/>
      </c>
      <c r="Y53" s="234" t="str">
        <f>IF(C53="","",VLOOKUP(C53,'Tabela Nutricional'!A:AD,24,0)*D53)</f>
        <v/>
      </c>
      <c r="Z53" s="237" t="str">
        <f>IF(C53="","",VLOOKUP(C53,'Tabela Nutricional'!A:AD,25,0)*D53)</f>
        <v/>
      </c>
      <c r="AA53" s="234" t="str">
        <f>IF(C53="","",VLOOKUP(C53,'Tabela Nutricional'!A:AD,26,0)*D53)</f>
        <v/>
      </c>
      <c r="AB53" s="237" t="str">
        <f>IF(C53="","",VLOOKUP(C53,'Tabela Nutricional'!A:AD,27,0)*D53)</f>
        <v/>
      </c>
      <c r="AC53" s="234" t="str">
        <f>IF(C53="","",VLOOKUP(C53,'Tabela Nutricional'!A:AD,28,0)*D53)</f>
        <v/>
      </c>
      <c r="AD53" s="237" t="str">
        <f>IF(C53="","",VLOOKUP(C53,'Tabela Nutricional'!A:AD,29,0)*D53)</f>
        <v/>
      </c>
      <c r="AE53" s="234" t="str">
        <f>IF(C53="","",VLOOKUP(C53,'Tabela Nutricional'!A:AD,30,0)*D53)</f>
        <v/>
      </c>
      <c r="AF53" s="214"/>
      <c r="AG53" s="190"/>
      <c r="AH53" s="190"/>
      <c r="AI53" s="190"/>
      <c r="AJ53" s="190"/>
      <c r="AK53" s="190"/>
      <c r="AL53" s="190"/>
      <c r="AM53" s="190"/>
      <c r="AN53" s="190"/>
      <c r="AO53" s="190"/>
      <c r="AP53" s="89"/>
      <c r="AQ53" s="99"/>
      <c r="AR53" s="89"/>
      <c r="AS53" s="89"/>
      <c r="AT53" s="89"/>
      <c r="AU53" s="89"/>
      <c r="AV53" s="89"/>
      <c r="AW53" s="89"/>
      <c r="AX53" s="89"/>
    </row>
    <row r="54" spans="1:50" ht="12.75" customHeight="1">
      <c r="A54" s="89"/>
      <c r="B54" s="214"/>
      <c r="C54" s="232"/>
      <c r="D54" s="235"/>
      <c r="E54" s="231" t="str">
        <f t="shared" si="40"/>
        <v/>
      </c>
      <c r="F54" s="238" t="str">
        <f t="shared" si="41"/>
        <v/>
      </c>
      <c r="G54" s="233" t="str">
        <f t="shared" si="42"/>
        <v/>
      </c>
      <c r="H54" s="238" t="str">
        <f t="shared" si="43"/>
        <v/>
      </c>
      <c r="I54" s="233" t="str">
        <f t="shared" si="44"/>
        <v/>
      </c>
      <c r="J54" s="238" t="str">
        <f t="shared" si="45"/>
        <v/>
      </c>
      <c r="K54" s="233" t="str">
        <f t="shared" si="46"/>
        <v/>
      </c>
      <c r="L54" s="237" t="str">
        <f t="shared" si="47"/>
        <v/>
      </c>
      <c r="M54" s="234" t="str">
        <f>IF(C54="","",VLOOKUP(C54,'Tabela Nutricional'!A:AD,10,0)*D54)</f>
        <v/>
      </c>
      <c r="N54" s="237" t="str">
        <f>IF(C54="","",VLOOKUP(C54,'Tabela Nutricional'!A:AD,11,0)*D54)</f>
        <v/>
      </c>
      <c r="O54" s="234" t="str">
        <f>IF(C54="","",VLOOKUP(C54,'Tabela Nutricional'!A:AD,12,0)*D54)</f>
        <v/>
      </c>
      <c r="P54" s="237" t="str">
        <f>IF(C54="","",VLOOKUP(C54,'Tabela Nutricional'!A:AD,13,0)*D54)</f>
        <v/>
      </c>
      <c r="Q54" s="234" t="str">
        <f>IF(C54="","",VLOOKUP(C54,'Tabela Nutricional'!A:AD,14,0)*D54)</f>
        <v/>
      </c>
      <c r="R54" s="237" t="str">
        <f>IF(C54="","",VLOOKUP(C54,'Tabela Nutricional'!A:AD,15,0)*D54)</f>
        <v/>
      </c>
      <c r="S54" s="234" t="str">
        <f>IF(C54="","",VLOOKUP(C54,'Tabela Nutricional'!A:AD,16,0)*D54)</f>
        <v/>
      </c>
      <c r="T54" s="237" t="str">
        <f>IF(C54="","",VLOOKUP(C54,'Tabela Nutricional'!A:AD,17,0)*D54)</f>
        <v/>
      </c>
      <c r="U54" s="234" t="str">
        <f>IF(C54="","",VLOOKUP(C54,'Tabela Nutricional'!A:AD,18,0)*D54)</f>
        <v/>
      </c>
      <c r="V54" s="237" t="str">
        <f>IF(C54="","",VLOOKUP(C54,'Tabela Nutricional'!A:AD,21,0)*D54)</f>
        <v/>
      </c>
      <c r="W54" s="234" t="str">
        <f>IF(C54="","",VLOOKUP(C54,'Tabela Nutricional'!A:AD,22,0)*D54)</f>
        <v/>
      </c>
      <c r="X54" s="237" t="str">
        <f>IF(C54="","",VLOOKUP(C54,'Tabela Nutricional'!A:AD,23,0)*D54)</f>
        <v/>
      </c>
      <c r="Y54" s="234" t="str">
        <f>IF(C54="","",VLOOKUP(C54,'Tabela Nutricional'!A:AD,24,0)*D54)</f>
        <v/>
      </c>
      <c r="Z54" s="237" t="str">
        <f>IF(C54="","",VLOOKUP(C54,'Tabela Nutricional'!A:AD,25,0)*D54)</f>
        <v/>
      </c>
      <c r="AA54" s="234" t="str">
        <f>IF(C54="","",VLOOKUP(C54,'Tabela Nutricional'!A:AD,26,0)*D54)</f>
        <v/>
      </c>
      <c r="AB54" s="237" t="str">
        <f>IF(C54="","",VLOOKUP(C54,'Tabela Nutricional'!A:AD,27,0)*D54)</f>
        <v/>
      </c>
      <c r="AC54" s="234" t="str">
        <f>IF(C54="","",VLOOKUP(C54,'Tabela Nutricional'!A:AD,28,0)*D54)</f>
        <v/>
      </c>
      <c r="AD54" s="237" t="str">
        <f>IF(C54="","",VLOOKUP(C54,'Tabela Nutricional'!A:AD,29,0)*D54)</f>
        <v/>
      </c>
      <c r="AE54" s="234" t="str">
        <f>IF(C54="","",VLOOKUP(C54,'Tabela Nutricional'!A:AD,30,0)*D54)</f>
        <v/>
      </c>
      <c r="AF54" s="214"/>
      <c r="AG54" s="190"/>
      <c r="AH54" s="190"/>
      <c r="AI54" s="190"/>
      <c r="AJ54" s="190"/>
      <c r="AK54" s="190"/>
      <c r="AL54" s="190"/>
      <c r="AM54" s="190"/>
      <c r="AN54" s="190"/>
      <c r="AO54" s="190"/>
      <c r="AP54" s="89"/>
      <c r="AQ54" s="99"/>
      <c r="AR54" s="89"/>
      <c r="AS54" s="89"/>
      <c r="AT54" s="89"/>
      <c r="AU54" s="89"/>
      <c r="AV54" s="89"/>
      <c r="AW54" s="89"/>
      <c r="AX54" s="89"/>
    </row>
    <row r="55" spans="1:50" ht="12.75" customHeight="1">
      <c r="A55" s="89"/>
      <c r="B55" s="215"/>
      <c r="C55" s="356"/>
      <c r="D55" s="236"/>
      <c r="E55" s="231" t="str">
        <f t="shared" si="40"/>
        <v/>
      </c>
      <c r="F55" s="238" t="str">
        <f t="shared" si="41"/>
        <v/>
      </c>
      <c r="G55" s="233" t="str">
        <f t="shared" si="42"/>
        <v/>
      </c>
      <c r="H55" s="238" t="str">
        <f t="shared" si="43"/>
        <v/>
      </c>
      <c r="I55" s="233" t="str">
        <f t="shared" si="44"/>
        <v/>
      </c>
      <c r="J55" s="238" t="str">
        <f t="shared" si="45"/>
        <v/>
      </c>
      <c r="K55" s="233" t="str">
        <f t="shared" si="46"/>
        <v/>
      </c>
      <c r="L55" s="237" t="str">
        <f t="shared" si="47"/>
        <v/>
      </c>
      <c r="M55" s="234" t="str">
        <f>IF(C55="","",VLOOKUP(C55,'Tabela Nutricional'!A:AD,10,0)*D55)</f>
        <v/>
      </c>
      <c r="N55" s="237" t="str">
        <f>IF(C55="","",VLOOKUP(C55,'Tabela Nutricional'!A:AD,11,0)*D55)</f>
        <v/>
      </c>
      <c r="O55" s="234" t="str">
        <f>IF(C55="","",VLOOKUP(C55,'Tabela Nutricional'!A:AD,12,0)*D55)</f>
        <v/>
      </c>
      <c r="P55" s="237" t="str">
        <f>IF(C55="","",VLOOKUP(C55,'Tabela Nutricional'!A:AD,13,0)*D55)</f>
        <v/>
      </c>
      <c r="Q55" s="234" t="str">
        <f>IF(C55="","",VLOOKUP(C55,'Tabela Nutricional'!A:AD,14,0)*D55)</f>
        <v/>
      </c>
      <c r="R55" s="237" t="str">
        <f>IF(C55="","",VLOOKUP(C55,'Tabela Nutricional'!A:AD,15,0)*D55)</f>
        <v/>
      </c>
      <c r="S55" s="234" t="str">
        <f>IF(C55="","",VLOOKUP(C55,'Tabela Nutricional'!A:AD,16,0)*D55)</f>
        <v/>
      </c>
      <c r="T55" s="237" t="str">
        <f>IF(C55="","",VLOOKUP(C55,'Tabela Nutricional'!A:AD,17,0)*D55)</f>
        <v/>
      </c>
      <c r="U55" s="234" t="str">
        <f>IF(C55="","",VLOOKUP(C55,'Tabela Nutricional'!A:AD,18,0)*D55)</f>
        <v/>
      </c>
      <c r="V55" s="237" t="str">
        <f>IF(C55="","",VLOOKUP(C55,'Tabela Nutricional'!A:AD,21,0)*D55)</f>
        <v/>
      </c>
      <c r="W55" s="234" t="str">
        <f>IF(C55="","",VLOOKUP(C55,'Tabela Nutricional'!A:AD,22,0)*D55)</f>
        <v/>
      </c>
      <c r="X55" s="237" t="str">
        <f>IF(C55="","",VLOOKUP(C55,'Tabela Nutricional'!A:AD,23,0)*D55)</f>
        <v/>
      </c>
      <c r="Y55" s="234" t="str">
        <f>IF(C55="","",VLOOKUP(C55,'Tabela Nutricional'!A:AD,24,0)*D55)</f>
        <v/>
      </c>
      <c r="Z55" s="237" t="str">
        <f>IF(C55="","",VLOOKUP(C55,'Tabela Nutricional'!A:AD,25,0)*D55)</f>
        <v/>
      </c>
      <c r="AA55" s="234" t="str">
        <f>IF(C55="","",VLOOKUP(C55,'Tabela Nutricional'!A:AD,26,0)*D55)</f>
        <v/>
      </c>
      <c r="AB55" s="237" t="str">
        <f>IF(C55="","",VLOOKUP(C55,'Tabela Nutricional'!A:AD,27,0)*D55)</f>
        <v/>
      </c>
      <c r="AC55" s="234" t="str">
        <f>IF(C55="","",VLOOKUP(C55,'Tabela Nutricional'!A:AD,28,0)*D55)</f>
        <v/>
      </c>
      <c r="AD55" s="237" t="str">
        <f>IF(C55="","",VLOOKUP(C55,'Tabela Nutricional'!A:AD,29,0)*D55)</f>
        <v/>
      </c>
      <c r="AE55" s="234" t="str">
        <f>IF(C55="","",VLOOKUP(C55,'Tabela Nutricional'!A:AD,30,0)*D55)</f>
        <v/>
      </c>
      <c r="AF55" s="215"/>
      <c r="AG55" s="190"/>
      <c r="AH55" s="190"/>
      <c r="AI55" s="190"/>
      <c r="AJ55" s="190"/>
      <c r="AK55" s="190"/>
      <c r="AL55" s="190"/>
      <c r="AM55" s="190"/>
      <c r="AN55" s="190"/>
      <c r="AO55" s="190"/>
      <c r="AP55" s="89"/>
      <c r="AQ55" s="99"/>
      <c r="AR55" s="89"/>
      <c r="AS55" s="89"/>
      <c r="AT55" s="89"/>
      <c r="AU55" s="89"/>
      <c r="AV55" s="89"/>
      <c r="AW55" s="89"/>
      <c r="AX55" s="89"/>
    </row>
    <row r="56" spans="1:50" ht="12.75" customHeight="1">
      <c r="A56" s="89"/>
      <c r="B56" s="215"/>
      <c r="C56" s="356"/>
      <c r="D56" s="236"/>
      <c r="E56" s="231" t="str">
        <f t="shared" si="40"/>
        <v/>
      </c>
      <c r="F56" s="238" t="str">
        <f t="shared" si="41"/>
        <v/>
      </c>
      <c r="G56" s="233" t="str">
        <f t="shared" si="42"/>
        <v/>
      </c>
      <c r="H56" s="238" t="str">
        <f t="shared" si="43"/>
        <v/>
      </c>
      <c r="I56" s="233" t="str">
        <f t="shared" si="44"/>
        <v/>
      </c>
      <c r="J56" s="238" t="str">
        <f t="shared" si="45"/>
        <v/>
      </c>
      <c r="K56" s="233" t="str">
        <f t="shared" si="46"/>
        <v/>
      </c>
      <c r="L56" s="237" t="str">
        <f t="shared" si="47"/>
        <v/>
      </c>
      <c r="M56" s="234" t="str">
        <f>IF(C56="","",VLOOKUP(C56,'Tabela Nutricional'!A:AD,10,0)*D56)</f>
        <v/>
      </c>
      <c r="N56" s="237" t="str">
        <f>IF(C56="","",VLOOKUP(C56,'Tabela Nutricional'!A:AD,11,0)*D56)</f>
        <v/>
      </c>
      <c r="O56" s="234" t="str">
        <f>IF(C56="","",VLOOKUP(C56,'Tabela Nutricional'!A:AD,12,0)*D56)</f>
        <v/>
      </c>
      <c r="P56" s="237" t="str">
        <f>IF(C56="","",VLOOKUP(C56,'Tabela Nutricional'!A:AD,13,0)*D56)</f>
        <v/>
      </c>
      <c r="Q56" s="234" t="str">
        <f>IF(C56="","",VLOOKUP(C56,'Tabela Nutricional'!A:AD,14,0)*D56)</f>
        <v/>
      </c>
      <c r="R56" s="237" t="str">
        <f>IF(C56="","",VLOOKUP(C56,'Tabela Nutricional'!A:AD,15,0)*D56)</f>
        <v/>
      </c>
      <c r="S56" s="234" t="str">
        <f>IF(C56="","",VLOOKUP(C56,'Tabela Nutricional'!A:AD,16,0)*D56)</f>
        <v/>
      </c>
      <c r="T56" s="237" t="str">
        <f>IF(C56="","",VLOOKUP(C56,'Tabela Nutricional'!A:AD,17,0)*D56)</f>
        <v/>
      </c>
      <c r="U56" s="234" t="str">
        <f>IF(C56="","",VLOOKUP(C56,'Tabela Nutricional'!A:AD,18,0)*D56)</f>
        <v/>
      </c>
      <c r="V56" s="237" t="str">
        <f>IF(C56="","",VLOOKUP(C56,'Tabela Nutricional'!A:AD,21,0)*D56)</f>
        <v/>
      </c>
      <c r="W56" s="234" t="str">
        <f>IF(C56="","",VLOOKUP(C56,'Tabela Nutricional'!A:AD,22,0)*D56)</f>
        <v/>
      </c>
      <c r="X56" s="237" t="str">
        <f>IF(C56="","",VLOOKUP(C56,'Tabela Nutricional'!A:AD,23,0)*D56)</f>
        <v/>
      </c>
      <c r="Y56" s="234" t="str">
        <f>IF(C56="","",VLOOKUP(C56,'Tabela Nutricional'!A:AD,24,0)*D56)</f>
        <v/>
      </c>
      <c r="Z56" s="237" t="str">
        <f>IF(C56="","",VLOOKUP(C56,'Tabela Nutricional'!A:AD,25,0)*D56)</f>
        <v/>
      </c>
      <c r="AA56" s="234" t="str">
        <f>IF(C56="","",VLOOKUP(C56,'Tabela Nutricional'!A:AD,26,0)*D56)</f>
        <v/>
      </c>
      <c r="AB56" s="237" t="str">
        <f>IF(C56="","",VLOOKUP(C56,'Tabela Nutricional'!A:AD,27,0)*D56)</f>
        <v/>
      </c>
      <c r="AC56" s="234" t="str">
        <f>IF(C56="","",VLOOKUP(C56,'Tabela Nutricional'!A:AD,28,0)*D56)</f>
        <v/>
      </c>
      <c r="AD56" s="237" t="str">
        <f>IF(C56="","",VLOOKUP(C56,'Tabela Nutricional'!A:AD,29,0)*D56)</f>
        <v/>
      </c>
      <c r="AE56" s="234" t="str">
        <f>IF(C56="","",VLOOKUP(C56,'Tabela Nutricional'!A:AD,30,0)*D56)</f>
        <v/>
      </c>
      <c r="AF56" s="215"/>
      <c r="AG56" s="190"/>
      <c r="AH56" s="190"/>
      <c r="AI56" s="190"/>
      <c r="AJ56" s="190"/>
      <c r="AK56" s="190"/>
      <c r="AL56" s="190"/>
      <c r="AM56" s="190"/>
      <c r="AN56" s="190"/>
      <c r="AO56" s="190"/>
      <c r="AP56" s="89"/>
      <c r="AQ56" s="99"/>
      <c r="AR56" s="89"/>
      <c r="AS56" s="89"/>
      <c r="AT56" s="89"/>
      <c r="AU56" s="89"/>
      <c r="AV56" s="89"/>
      <c r="AW56" s="89"/>
      <c r="AX56" s="89"/>
    </row>
    <row r="57" spans="1:50" ht="12.75" customHeight="1">
      <c r="A57" s="89"/>
      <c r="B57" s="215"/>
      <c r="C57" s="356"/>
      <c r="D57" s="236"/>
      <c r="E57" s="231" t="str">
        <f t="shared" si="40"/>
        <v/>
      </c>
      <c r="F57" s="238" t="str">
        <f t="shared" si="41"/>
        <v/>
      </c>
      <c r="G57" s="233" t="str">
        <f t="shared" si="42"/>
        <v/>
      </c>
      <c r="H57" s="238" t="str">
        <f t="shared" si="43"/>
        <v/>
      </c>
      <c r="I57" s="233" t="str">
        <f t="shared" si="44"/>
        <v/>
      </c>
      <c r="J57" s="238" t="str">
        <f t="shared" si="45"/>
        <v/>
      </c>
      <c r="K57" s="233" t="str">
        <f t="shared" si="46"/>
        <v/>
      </c>
      <c r="L57" s="237" t="str">
        <f t="shared" si="47"/>
        <v/>
      </c>
      <c r="M57" s="234" t="str">
        <f>IF(C57="","",VLOOKUP(C57,'Tabela Nutricional'!A:AD,10,0)*D57)</f>
        <v/>
      </c>
      <c r="N57" s="237" t="str">
        <f>IF(C57="","",VLOOKUP(C57,'Tabela Nutricional'!A:AD,11,0)*D57)</f>
        <v/>
      </c>
      <c r="O57" s="234" t="str">
        <f>IF(C57="","",VLOOKUP(C57,'Tabela Nutricional'!A:AD,12,0)*D57)</f>
        <v/>
      </c>
      <c r="P57" s="237" t="str">
        <f>IF(C57="","",VLOOKUP(C57,'Tabela Nutricional'!A:AD,13,0)*D57)</f>
        <v/>
      </c>
      <c r="Q57" s="234" t="str">
        <f>IF(C57="","",VLOOKUP(C57,'Tabela Nutricional'!A:AD,14,0)*D57)</f>
        <v/>
      </c>
      <c r="R57" s="237" t="str">
        <f>IF(C57="","",VLOOKUP(C57,'Tabela Nutricional'!A:AD,15,0)*D57)</f>
        <v/>
      </c>
      <c r="S57" s="234" t="str">
        <f>IF(C57="","",VLOOKUP(C57,'Tabela Nutricional'!A:AD,16,0)*D57)</f>
        <v/>
      </c>
      <c r="T57" s="237" t="str">
        <f>IF(C57="","",VLOOKUP(C57,'Tabela Nutricional'!A:AD,17,0)*D57)</f>
        <v/>
      </c>
      <c r="U57" s="234" t="str">
        <f>IF(C57="","",VLOOKUP(C57,'Tabela Nutricional'!A:AD,18,0)*D57)</f>
        <v/>
      </c>
      <c r="V57" s="237" t="str">
        <f>IF(C57="","",VLOOKUP(C57,'Tabela Nutricional'!A:AD,21,0)*D57)</f>
        <v/>
      </c>
      <c r="W57" s="234" t="str">
        <f>IF(C57="","",VLOOKUP(C57,'Tabela Nutricional'!A:AD,22,0)*D57)</f>
        <v/>
      </c>
      <c r="X57" s="237" t="str">
        <f>IF(C57="","",VLOOKUP(C57,'Tabela Nutricional'!A:AD,23,0)*D57)</f>
        <v/>
      </c>
      <c r="Y57" s="234" t="str">
        <f>IF(C57="","",VLOOKUP(C57,'Tabela Nutricional'!A:AD,24,0)*D57)</f>
        <v/>
      </c>
      <c r="Z57" s="237" t="str">
        <f>IF(C57="","",VLOOKUP(C57,'Tabela Nutricional'!A:AD,25,0)*D57)</f>
        <v/>
      </c>
      <c r="AA57" s="234" t="str">
        <f>IF(C57="","",VLOOKUP(C57,'Tabela Nutricional'!A:AD,26,0)*D57)</f>
        <v/>
      </c>
      <c r="AB57" s="237" t="str">
        <f>IF(C57="","",VLOOKUP(C57,'Tabela Nutricional'!A:AD,27,0)*D57)</f>
        <v/>
      </c>
      <c r="AC57" s="234" t="str">
        <f>IF(C57="","",VLOOKUP(C57,'Tabela Nutricional'!A:AD,28,0)*D57)</f>
        <v/>
      </c>
      <c r="AD57" s="237" t="str">
        <f>IF(C57="","",VLOOKUP(C57,'Tabela Nutricional'!A:AD,29,0)*D57)</f>
        <v/>
      </c>
      <c r="AE57" s="234" t="str">
        <f>IF(C57="","",VLOOKUP(C57,'Tabela Nutricional'!A:AD,30,0)*D57)</f>
        <v/>
      </c>
      <c r="AF57" s="215"/>
      <c r="AG57" s="190"/>
      <c r="AH57" s="190"/>
      <c r="AI57" s="190"/>
      <c r="AJ57" s="190"/>
      <c r="AK57" s="190"/>
      <c r="AL57" s="190"/>
      <c r="AM57" s="190"/>
      <c r="AN57" s="190"/>
      <c r="AO57" s="190"/>
      <c r="AP57" s="89"/>
      <c r="AQ57" s="99"/>
      <c r="AR57" s="89"/>
      <c r="AS57" s="89"/>
      <c r="AT57" s="89"/>
      <c r="AU57" s="89"/>
      <c r="AV57" s="89"/>
      <c r="AW57" s="89"/>
      <c r="AX57" s="89"/>
    </row>
    <row r="58" spans="1:50" ht="12.75" customHeight="1">
      <c r="A58" s="89"/>
      <c r="B58" s="214"/>
      <c r="C58" s="356"/>
      <c r="D58" s="236"/>
      <c r="E58" s="231" t="str">
        <f t="shared" si="40"/>
        <v/>
      </c>
      <c r="F58" s="238" t="str">
        <f t="shared" si="41"/>
        <v/>
      </c>
      <c r="G58" s="233" t="str">
        <f t="shared" si="42"/>
        <v/>
      </c>
      <c r="H58" s="238" t="str">
        <f t="shared" si="43"/>
        <v/>
      </c>
      <c r="I58" s="233" t="str">
        <f t="shared" si="44"/>
        <v/>
      </c>
      <c r="J58" s="238" t="str">
        <f t="shared" si="45"/>
        <v/>
      </c>
      <c r="K58" s="233" t="str">
        <f t="shared" si="46"/>
        <v/>
      </c>
      <c r="L58" s="237" t="str">
        <f t="shared" si="47"/>
        <v/>
      </c>
      <c r="M58" s="234" t="str">
        <f>IF(C58="","",VLOOKUP(C58,'Tabela Nutricional'!A:AD,10,0)*D58)</f>
        <v/>
      </c>
      <c r="N58" s="237" t="str">
        <f>IF(C58="","",VLOOKUP(C58,'Tabela Nutricional'!A:AD,11,0)*D58)</f>
        <v/>
      </c>
      <c r="O58" s="234" t="str">
        <f>IF(C58="","",VLOOKUP(C58,'Tabela Nutricional'!A:AD,12,0)*D58)</f>
        <v/>
      </c>
      <c r="P58" s="237" t="str">
        <f>IF(C58="","",VLOOKUP(C58,'Tabela Nutricional'!A:AD,13,0)*D58)</f>
        <v/>
      </c>
      <c r="Q58" s="234" t="str">
        <f>IF(C58="","",VLOOKUP(C58,'Tabela Nutricional'!A:AD,14,0)*D58)</f>
        <v/>
      </c>
      <c r="R58" s="237" t="str">
        <f>IF(C58="","",VLOOKUP(C58,'Tabela Nutricional'!A:AD,15,0)*D58)</f>
        <v/>
      </c>
      <c r="S58" s="234" t="str">
        <f>IF(C58="","",VLOOKUP(C58,'Tabela Nutricional'!A:AD,16,0)*D58)</f>
        <v/>
      </c>
      <c r="T58" s="237" t="str">
        <f>IF(C58="","",VLOOKUP(C58,'Tabela Nutricional'!A:AD,17,0)*D58)</f>
        <v/>
      </c>
      <c r="U58" s="234" t="str">
        <f>IF(C58="","",VLOOKUP(C58,'Tabela Nutricional'!A:AD,18,0)*D58)</f>
        <v/>
      </c>
      <c r="V58" s="237" t="str">
        <f>IF(C58="","",VLOOKUP(C58,'Tabela Nutricional'!A:AD,21,0)*D58)</f>
        <v/>
      </c>
      <c r="W58" s="234" t="str">
        <f>IF(C58="","",VLOOKUP(C58,'Tabela Nutricional'!A:AD,22,0)*D58)</f>
        <v/>
      </c>
      <c r="X58" s="237" t="str">
        <f>IF(C58="","",VLOOKUP(C58,'Tabela Nutricional'!A:AD,23,0)*D58)</f>
        <v/>
      </c>
      <c r="Y58" s="234" t="str">
        <f>IF(C58="","",VLOOKUP(C58,'Tabela Nutricional'!A:AD,24,0)*D58)</f>
        <v/>
      </c>
      <c r="Z58" s="237" t="str">
        <f>IF(C58="","",VLOOKUP(C58,'Tabela Nutricional'!A:AD,25,0)*D58)</f>
        <v/>
      </c>
      <c r="AA58" s="234" t="str">
        <f>IF(C58="","",VLOOKUP(C58,'Tabela Nutricional'!A:AD,26,0)*D58)</f>
        <v/>
      </c>
      <c r="AB58" s="237" t="str">
        <f>IF(C58="","",VLOOKUP(C58,'Tabela Nutricional'!A:AD,27,0)*D58)</f>
        <v/>
      </c>
      <c r="AC58" s="234" t="str">
        <f>IF(C58="","",VLOOKUP(C58,'Tabela Nutricional'!A:AD,28,0)*D58)</f>
        <v/>
      </c>
      <c r="AD58" s="237" t="str">
        <f>IF(C58="","",VLOOKUP(C58,'Tabela Nutricional'!A:AD,29,0)*D58)</f>
        <v/>
      </c>
      <c r="AE58" s="234" t="str">
        <f>IF(C58="","",VLOOKUP(C58,'Tabela Nutricional'!A:AD,30,0)*D58)</f>
        <v/>
      </c>
      <c r="AF58" s="214"/>
      <c r="AG58" s="190"/>
      <c r="AH58" s="190"/>
      <c r="AI58" s="190"/>
      <c r="AJ58" s="190"/>
      <c r="AK58" s="190"/>
      <c r="AL58" s="190"/>
      <c r="AM58" s="190"/>
      <c r="AN58" s="190"/>
      <c r="AO58" s="190"/>
      <c r="AP58" s="89"/>
      <c r="AQ58" s="99"/>
      <c r="AR58" s="89"/>
      <c r="AS58" s="89"/>
      <c r="AT58" s="89"/>
      <c r="AU58" s="89"/>
      <c r="AV58" s="89"/>
      <c r="AW58" s="89"/>
      <c r="AX58" s="89"/>
    </row>
    <row r="59" spans="1:50" ht="12.75" customHeight="1">
      <c r="A59" s="89"/>
      <c r="B59" s="214"/>
      <c r="C59" s="356"/>
      <c r="D59" s="236"/>
      <c r="E59" s="231" t="str">
        <f t="shared" si="40"/>
        <v/>
      </c>
      <c r="F59" s="238" t="str">
        <f t="shared" si="41"/>
        <v/>
      </c>
      <c r="G59" s="233" t="str">
        <f t="shared" si="42"/>
        <v/>
      </c>
      <c r="H59" s="238" t="str">
        <f t="shared" si="43"/>
        <v/>
      </c>
      <c r="I59" s="233" t="str">
        <f t="shared" si="44"/>
        <v/>
      </c>
      <c r="J59" s="238" t="str">
        <f t="shared" si="45"/>
        <v/>
      </c>
      <c r="K59" s="233" t="str">
        <f t="shared" si="46"/>
        <v/>
      </c>
      <c r="L59" s="237" t="str">
        <f t="shared" si="47"/>
        <v/>
      </c>
      <c r="M59" s="234" t="str">
        <f>IF(C59="","",VLOOKUP(C59,'Tabela Nutricional'!A:AD,10,0)*D59)</f>
        <v/>
      </c>
      <c r="N59" s="237" t="str">
        <f>IF(C59="","",VLOOKUP(C59,'Tabela Nutricional'!A:AD,11,0)*D59)</f>
        <v/>
      </c>
      <c r="O59" s="234" t="str">
        <f>IF(C59="","",VLOOKUP(C59,'Tabela Nutricional'!A:AD,12,0)*D59)</f>
        <v/>
      </c>
      <c r="P59" s="237" t="str">
        <f>IF(C59="","",VLOOKUP(C59,'Tabela Nutricional'!A:AD,13,0)*D59)</f>
        <v/>
      </c>
      <c r="Q59" s="234" t="str">
        <f>IF(C59="","",VLOOKUP(C59,'Tabela Nutricional'!A:AD,14,0)*D59)</f>
        <v/>
      </c>
      <c r="R59" s="237" t="str">
        <f>IF(C59="","",VLOOKUP(C59,'Tabela Nutricional'!A:AD,15,0)*D59)</f>
        <v/>
      </c>
      <c r="S59" s="234" t="str">
        <f>IF(C59="","",VLOOKUP(C59,'Tabela Nutricional'!A:AD,16,0)*D59)</f>
        <v/>
      </c>
      <c r="T59" s="237" t="str">
        <f>IF(C59="","",VLOOKUP(C59,'Tabela Nutricional'!A:AD,17,0)*D59)</f>
        <v/>
      </c>
      <c r="U59" s="234" t="str">
        <f>IF(C59="","",VLOOKUP(C59,'Tabela Nutricional'!A:AD,18,0)*D59)</f>
        <v/>
      </c>
      <c r="V59" s="237" t="str">
        <f>IF(C59="","",VLOOKUP(C59,'Tabela Nutricional'!A:AD,21,0)*D59)</f>
        <v/>
      </c>
      <c r="W59" s="234" t="str">
        <f>IF(C59="","",VLOOKUP(C59,'Tabela Nutricional'!A:AD,22,0)*D59)</f>
        <v/>
      </c>
      <c r="X59" s="237" t="str">
        <f>IF(C59="","",VLOOKUP(C59,'Tabela Nutricional'!A:AD,23,0)*D59)</f>
        <v/>
      </c>
      <c r="Y59" s="234" t="str">
        <f>IF(C59="","",VLOOKUP(C59,'Tabela Nutricional'!A:AD,24,0)*D59)</f>
        <v/>
      </c>
      <c r="Z59" s="237" t="str">
        <f>IF(C59="","",VLOOKUP(C59,'Tabela Nutricional'!A:AD,25,0)*D59)</f>
        <v/>
      </c>
      <c r="AA59" s="234" t="str">
        <f>IF(C59="","",VLOOKUP(C59,'Tabela Nutricional'!A:AD,26,0)*D59)</f>
        <v/>
      </c>
      <c r="AB59" s="237" t="str">
        <f>IF(C59="","",VLOOKUP(C59,'Tabela Nutricional'!A:AD,27,0)*D59)</f>
        <v/>
      </c>
      <c r="AC59" s="234" t="str">
        <f>IF(C59="","",VLOOKUP(C59,'Tabela Nutricional'!A:AD,28,0)*D59)</f>
        <v/>
      </c>
      <c r="AD59" s="237" t="str">
        <f>IF(C59="","",VLOOKUP(C59,'Tabela Nutricional'!A:AD,29,0)*D59)</f>
        <v/>
      </c>
      <c r="AE59" s="234" t="str">
        <f>IF(C59="","",VLOOKUP(C59,'Tabela Nutricional'!A:AD,30,0)*D59)</f>
        <v/>
      </c>
      <c r="AF59" s="214"/>
      <c r="AG59" s="190"/>
      <c r="AH59" s="190"/>
      <c r="AI59" s="190"/>
      <c r="AJ59" s="190"/>
      <c r="AK59" s="190"/>
      <c r="AL59" s="190"/>
      <c r="AM59" s="190"/>
      <c r="AN59" s="190"/>
      <c r="AO59" s="190"/>
      <c r="AP59" s="89"/>
      <c r="AQ59" s="99"/>
      <c r="AR59" s="89"/>
      <c r="AS59" s="89"/>
      <c r="AT59" s="89"/>
      <c r="AU59" s="89"/>
      <c r="AV59" s="89"/>
      <c r="AW59" s="89"/>
      <c r="AX59" s="89"/>
    </row>
    <row r="60" spans="1:50" ht="12.75" customHeight="1">
      <c r="A60" s="90"/>
      <c r="B60" s="214"/>
      <c r="C60" s="356"/>
      <c r="D60" s="236"/>
      <c r="E60" s="231" t="str">
        <f t="shared" si="40"/>
        <v/>
      </c>
      <c r="F60" s="238" t="str">
        <f t="shared" si="41"/>
        <v/>
      </c>
      <c r="G60" s="233" t="str">
        <f t="shared" si="42"/>
        <v/>
      </c>
      <c r="H60" s="238" t="str">
        <f t="shared" si="43"/>
        <v/>
      </c>
      <c r="I60" s="233" t="str">
        <f t="shared" si="44"/>
        <v/>
      </c>
      <c r="J60" s="238" t="str">
        <f t="shared" si="45"/>
        <v/>
      </c>
      <c r="K60" s="233" t="str">
        <f t="shared" si="46"/>
        <v/>
      </c>
      <c r="L60" s="237" t="str">
        <f t="shared" si="47"/>
        <v/>
      </c>
      <c r="M60" s="234" t="str">
        <f>IF(C60="","",VLOOKUP(C60,'Tabela Nutricional'!A:AD,10,0)*D60)</f>
        <v/>
      </c>
      <c r="N60" s="237" t="str">
        <f>IF(C60="","",VLOOKUP(C60,'Tabela Nutricional'!A:AD,11,0)*D60)</f>
        <v/>
      </c>
      <c r="O60" s="234" t="str">
        <f>IF(C60="","",VLOOKUP(C60,'Tabela Nutricional'!A:AD,12,0)*D60)</f>
        <v/>
      </c>
      <c r="P60" s="237" t="str">
        <f>IF(C60="","",VLOOKUP(C60,'Tabela Nutricional'!A:AD,13,0)*D60)</f>
        <v/>
      </c>
      <c r="Q60" s="234" t="str">
        <f>IF(C60="","",VLOOKUP(C60,'Tabela Nutricional'!A:AD,14,0)*D60)</f>
        <v/>
      </c>
      <c r="R60" s="237" t="str">
        <f>IF(C60="","",VLOOKUP(C60,'Tabela Nutricional'!A:AD,15,0)*D60)</f>
        <v/>
      </c>
      <c r="S60" s="234" t="str">
        <f>IF(C60="","",VLOOKUP(C60,'Tabela Nutricional'!A:AD,16,0)*D60)</f>
        <v/>
      </c>
      <c r="T60" s="237" t="str">
        <f>IF(C60="","",VLOOKUP(C60,'Tabela Nutricional'!A:AD,17,0)*D60)</f>
        <v/>
      </c>
      <c r="U60" s="234" t="str">
        <f>IF(C60="","",VLOOKUP(C60,'Tabela Nutricional'!A:AD,18,0)*D60)</f>
        <v/>
      </c>
      <c r="V60" s="237" t="str">
        <f>IF(C60="","",VLOOKUP(C60,'Tabela Nutricional'!A:AD,21,0)*D60)</f>
        <v/>
      </c>
      <c r="W60" s="234" t="str">
        <f>IF(C60="","",VLOOKUP(C60,'Tabela Nutricional'!A:AD,22,0)*D60)</f>
        <v/>
      </c>
      <c r="X60" s="237" t="str">
        <f>IF(C60="","",VLOOKUP(C60,'Tabela Nutricional'!A:AD,23,0)*D60)</f>
        <v/>
      </c>
      <c r="Y60" s="234" t="str">
        <f>IF(C60="","",VLOOKUP(C60,'Tabela Nutricional'!A:AD,24,0)*D60)</f>
        <v/>
      </c>
      <c r="Z60" s="237" t="str">
        <f>IF(C60="","",VLOOKUP(C60,'Tabela Nutricional'!A:AD,25,0)*D60)</f>
        <v/>
      </c>
      <c r="AA60" s="234" t="str">
        <f>IF(C60="","",VLOOKUP(C60,'Tabela Nutricional'!A:AD,26,0)*D60)</f>
        <v/>
      </c>
      <c r="AB60" s="237" t="str">
        <f>IF(C60="","",VLOOKUP(C60,'Tabela Nutricional'!A:AD,27,0)*D60)</f>
        <v/>
      </c>
      <c r="AC60" s="234" t="str">
        <f>IF(C60="","",VLOOKUP(C60,'Tabela Nutricional'!A:AD,28,0)*D60)</f>
        <v/>
      </c>
      <c r="AD60" s="237" t="str">
        <f>IF(C60="","",VLOOKUP(C60,'Tabela Nutricional'!A:AD,29,0)*D60)</f>
        <v/>
      </c>
      <c r="AE60" s="234" t="str">
        <f>IF(C60="","",VLOOKUP(C60,'Tabela Nutricional'!A:AD,30,0)*D60)</f>
        <v/>
      </c>
      <c r="AF60" s="214"/>
      <c r="AG60" s="190"/>
      <c r="AH60" s="190"/>
      <c r="AI60" s="190"/>
      <c r="AJ60" s="190"/>
      <c r="AK60" s="190"/>
      <c r="AL60" s="190"/>
      <c r="AM60" s="190"/>
      <c r="AN60" s="190"/>
      <c r="AO60" s="190"/>
      <c r="AP60" s="89"/>
      <c r="AQ60" s="99"/>
      <c r="AR60" s="89"/>
      <c r="AS60" s="89"/>
      <c r="AT60" s="89"/>
      <c r="AU60" s="89"/>
      <c r="AV60" s="89"/>
      <c r="AW60" s="89"/>
      <c r="AX60" s="89"/>
    </row>
    <row r="61" spans="1:50" ht="12.75" customHeight="1">
      <c r="A61" s="90"/>
      <c r="B61" s="214"/>
      <c r="C61" s="375"/>
      <c r="D61" s="236"/>
      <c r="E61" s="231" t="str">
        <f t="shared" si="40"/>
        <v/>
      </c>
      <c r="F61" s="238" t="str">
        <f t="shared" si="41"/>
        <v/>
      </c>
      <c r="G61" s="233" t="str">
        <f t="shared" si="42"/>
        <v/>
      </c>
      <c r="H61" s="238" t="str">
        <f t="shared" si="43"/>
        <v/>
      </c>
      <c r="I61" s="233" t="str">
        <f t="shared" si="44"/>
        <v/>
      </c>
      <c r="J61" s="238" t="str">
        <f t="shared" si="45"/>
        <v/>
      </c>
      <c r="K61" s="233" t="str">
        <f t="shared" si="46"/>
        <v/>
      </c>
      <c r="L61" s="237" t="str">
        <f t="shared" si="47"/>
        <v/>
      </c>
      <c r="M61" s="234" t="str">
        <f>IF(C61="","",VLOOKUP(C61,'Tabela Nutricional'!A:AD,10,0)*D61)</f>
        <v/>
      </c>
      <c r="N61" s="237" t="str">
        <f>IF(C61="","",VLOOKUP(C61,'Tabela Nutricional'!A:AD,11,0)*D61)</f>
        <v/>
      </c>
      <c r="O61" s="234" t="str">
        <f>IF(C61="","",VLOOKUP(C61,'Tabela Nutricional'!A:AD,12,0)*D61)</f>
        <v/>
      </c>
      <c r="P61" s="237" t="str">
        <f>IF(C61="","",VLOOKUP(C61,'Tabela Nutricional'!A:AD,13,0)*D61)</f>
        <v/>
      </c>
      <c r="Q61" s="234" t="str">
        <f>IF(C61="","",VLOOKUP(C61,'Tabela Nutricional'!A:AD,14,0)*D61)</f>
        <v/>
      </c>
      <c r="R61" s="237" t="str">
        <f>IF(C61="","",VLOOKUP(C61,'Tabela Nutricional'!A:AD,15,0)*D61)</f>
        <v/>
      </c>
      <c r="S61" s="234" t="str">
        <f>IF(C61="","",VLOOKUP(C61,'Tabela Nutricional'!A:AD,16,0)*D61)</f>
        <v/>
      </c>
      <c r="T61" s="237" t="str">
        <f>IF(C61="","",VLOOKUP(C61,'Tabela Nutricional'!A:AD,17,0)*D61)</f>
        <v/>
      </c>
      <c r="U61" s="234" t="str">
        <f>IF(C61="","",VLOOKUP(C61,'Tabela Nutricional'!A:AD,18,0)*D61)</f>
        <v/>
      </c>
      <c r="V61" s="237" t="str">
        <f>IF(C61="","",VLOOKUP(C61,'Tabela Nutricional'!A:AD,21,0)*D61)</f>
        <v/>
      </c>
      <c r="W61" s="234" t="str">
        <f>IF(C61="","",VLOOKUP(C61,'Tabela Nutricional'!A:AD,22,0)*D61)</f>
        <v/>
      </c>
      <c r="X61" s="237" t="str">
        <f>IF(C61="","",VLOOKUP(C61,'Tabela Nutricional'!A:AD,23,0)*D61)</f>
        <v/>
      </c>
      <c r="Y61" s="234" t="str">
        <f>IF(C61="","",VLOOKUP(C61,'Tabela Nutricional'!A:AD,24,0)*D61)</f>
        <v/>
      </c>
      <c r="Z61" s="237" t="str">
        <f>IF(C61="","",VLOOKUP(C61,'Tabela Nutricional'!A:AD,25,0)*D61)</f>
        <v/>
      </c>
      <c r="AA61" s="234" t="str">
        <f>IF(C61="","",VLOOKUP(C61,'Tabela Nutricional'!A:AD,26,0)*D61)</f>
        <v/>
      </c>
      <c r="AB61" s="237" t="str">
        <f>IF(C61="","",VLOOKUP(C61,'Tabela Nutricional'!A:AD,27,0)*D61)</f>
        <v/>
      </c>
      <c r="AC61" s="234" t="str">
        <f>IF(C61="","",VLOOKUP(C61,'Tabela Nutricional'!A:AD,28,0)*D61)</f>
        <v/>
      </c>
      <c r="AD61" s="237" t="str">
        <f>IF(C61="","",VLOOKUP(C61,'Tabela Nutricional'!A:AD,29,0)*D61)</f>
        <v/>
      </c>
      <c r="AE61" s="234" t="str">
        <f>IF(C61="","",VLOOKUP(C61,'Tabela Nutricional'!A:AD,30,0)*D61)</f>
        <v/>
      </c>
      <c r="AF61" s="214"/>
      <c r="AG61" s="190"/>
      <c r="AH61" s="190"/>
      <c r="AI61" s="190"/>
      <c r="AJ61" s="190"/>
      <c r="AK61" s="190"/>
      <c r="AL61" s="190"/>
      <c r="AM61" s="190"/>
      <c r="AN61" s="190"/>
      <c r="AO61" s="190"/>
      <c r="AP61" s="89"/>
      <c r="AQ61" s="99"/>
      <c r="AR61" s="89"/>
      <c r="AS61" s="89"/>
      <c r="AT61" s="89"/>
      <c r="AU61" s="89"/>
      <c r="AV61" s="89"/>
      <c r="AW61" s="89"/>
      <c r="AX61" s="89"/>
    </row>
    <row r="62" spans="1:50" ht="12.75" customHeight="1">
      <c r="A62" s="90"/>
      <c r="B62" s="214"/>
      <c r="C62" s="376" t="s">
        <v>27</v>
      </c>
      <c r="D62" s="216"/>
      <c r="E62" s="217" t="s">
        <v>29</v>
      </c>
      <c r="F62" s="218">
        <f t="shared" ref="F62:AE62" si="48">SUM(F52:F61)</f>
        <v>0</v>
      </c>
      <c r="G62" s="219">
        <f t="shared" si="48"/>
        <v>0</v>
      </c>
      <c r="H62" s="220">
        <f t="shared" si="48"/>
        <v>0</v>
      </c>
      <c r="I62" s="221">
        <f t="shared" si="48"/>
        <v>0</v>
      </c>
      <c r="J62" s="222">
        <f t="shared" si="48"/>
        <v>0</v>
      </c>
      <c r="K62" s="223">
        <f t="shared" si="48"/>
        <v>0</v>
      </c>
      <c r="L62" s="224">
        <f t="shared" si="48"/>
        <v>0</v>
      </c>
      <c r="M62" s="225">
        <f t="shared" si="48"/>
        <v>0</v>
      </c>
      <c r="N62" s="225">
        <f t="shared" si="48"/>
        <v>0</v>
      </c>
      <c r="O62" s="225">
        <f t="shared" si="48"/>
        <v>0</v>
      </c>
      <c r="P62" s="225">
        <f t="shared" si="48"/>
        <v>0</v>
      </c>
      <c r="Q62" s="225">
        <f t="shared" si="48"/>
        <v>0</v>
      </c>
      <c r="R62" s="225">
        <f t="shared" si="48"/>
        <v>0</v>
      </c>
      <c r="S62" s="225">
        <f t="shared" si="48"/>
        <v>0</v>
      </c>
      <c r="T62" s="225">
        <f t="shared" si="48"/>
        <v>0</v>
      </c>
      <c r="U62" s="225">
        <f t="shared" si="48"/>
        <v>0</v>
      </c>
      <c r="V62" s="225">
        <f t="shared" si="48"/>
        <v>0</v>
      </c>
      <c r="W62" s="225">
        <f t="shared" si="48"/>
        <v>0</v>
      </c>
      <c r="X62" s="225">
        <f t="shared" si="48"/>
        <v>0</v>
      </c>
      <c r="Y62" s="225">
        <f t="shared" si="48"/>
        <v>0</v>
      </c>
      <c r="Z62" s="225">
        <f t="shared" si="48"/>
        <v>0</v>
      </c>
      <c r="AA62" s="225">
        <f t="shared" si="48"/>
        <v>0</v>
      </c>
      <c r="AB62" s="225">
        <f t="shared" si="48"/>
        <v>0</v>
      </c>
      <c r="AC62" s="225">
        <f t="shared" si="48"/>
        <v>0</v>
      </c>
      <c r="AD62" s="225">
        <f t="shared" si="48"/>
        <v>0</v>
      </c>
      <c r="AE62" s="225">
        <f t="shared" si="48"/>
        <v>0</v>
      </c>
      <c r="AF62" s="214"/>
      <c r="AG62" s="190"/>
      <c r="AH62" s="190"/>
      <c r="AI62" s="190"/>
      <c r="AJ62" s="190"/>
      <c r="AK62" s="190"/>
      <c r="AL62" s="190"/>
      <c r="AM62" s="190"/>
      <c r="AN62" s="190"/>
      <c r="AO62" s="190"/>
      <c r="AP62" s="89"/>
      <c r="AQ62" s="99"/>
      <c r="AR62" s="89"/>
      <c r="AS62" s="89"/>
      <c r="AT62" s="89"/>
      <c r="AU62" s="89"/>
      <c r="AV62" s="89"/>
      <c r="AW62" s="89"/>
      <c r="AX62" s="89"/>
    </row>
    <row r="63" spans="1:50" ht="12.75" customHeight="1">
      <c r="A63" s="90"/>
      <c r="B63" s="214"/>
      <c r="C63" s="377">
        <f>SUM(F63:K63)</f>
        <v>0</v>
      </c>
      <c r="D63" s="216"/>
      <c r="E63" s="217" t="s">
        <v>30</v>
      </c>
      <c r="F63" s="218">
        <f t="shared" ref="F63:H63" si="49">F62*4</f>
        <v>0</v>
      </c>
      <c r="G63" s="219">
        <f t="shared" si="49"/>
        <v>0</v>
      </c>
      <c r="H63" s="220">
        <f t="shared" si="49"/>
        <v>0</v>
      </c>
      <c r="I63" s="221">
        <f t="shared" ref="I63:K63" si="50">I62*9</f>
        <v>0</v>
      </c>
      <c r="J63" s="222">
        <f t="shared" si="50"/>
        <v>0</v>
      </c>
      <c r="K63" s="223">
        <f t="shared" si="50"/>
        <v>0</v>
      </c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14"/>
      <c r="AG63" s="190"/>
      <c r="AH63" s="190"/>
      <c r="AI63" s="190"/>
      <c r="AJ63" s="190"/>
      <c r="AK63" s="190"/>
      <c r="AL63" s="190"/>
      <c r="AM63" s="190"/>
      <c r="AN63" s="190"/>
      <c r="AO63" s="190"/>
      <c r="AP63" s="89"/>
      <c r="AQ63" s="99"/>
      <c r="AR63" s="89"/>
      <c r="AS63" s="89"/>
      <c r="AT63" s="89"/>
      <c r="AU63" s="89"/>
      <c r="AV63" s="89"/>
      <c r="AW63" s="89"/>
      <c r="AX63" s="89"/>
    </row>
    <row r="64" spans="1:50" ht="12.75" customHeight="1">
      <c r="A64" s="90"/>
      <c r="B64" s="214"/>
      <c r="C64" s="311" t="str">
        <f>IF(C63&gt;0,(C63-'Cálculo de Dieta'!C63),"")</f>
        <v/>
      </c>
      <c r="D64" s="318"/>
      <c r="E64" s="310" t="s">
        <v>2829</v>
      </c>
      <c r="F64" s="311" t="str">
        <f>IF(F62&gt;0,(F62-'Cálculo de Dieta'!F62),"")</f>
        <v/>
      </c>
      <c r="G64" s="311" t="str">
        <f>IF(G62&gt;0,(G62-'Cálculo de Dieta'!G62),"")</f>
        <v/>
      </c>
      <c r="H64" s="311" t="str">
        <f>IF(H62&gt;0,(H62-'Cálculo de Dieta'!H62),"")</f>
        <v/>
      </c>
      <c r="I64" s="311" t="str">
        <f>IF(I62&gt;0,(I62-'Cálculo de Dieta'!I62),"")</f>
        <v/>
      </c>
      <c r="J64" s="311" t="str">
        <f>IF(J62&gt;0,(J62-'Cálculo de Dieta'!J62),"")</f>
        <v/>
      </c>
      <c r="K64" s="311" t="str">
        <f>IF(K62&gt;0,(K62-'Cálculo de Dieta'!K62),"")</f>
        <v/>
      </c>
      <c r="L64" s="311" t="str">
        <f>IF(L62&gt;0,(L62-'Cálculo de Dieta'!L62),"")</f>
        <v/>
      </c>
      <c r="M64" s="311" t="str">
        <f>IF(M62&gt;0,(M62-'Cálculo de Dieta'!M62),"")</f>
        <v/>
      </c>
      <c r="N64" s="311" t="str">
        <f>IF(N62&gt;0,(N62-'Cálculo de Dieta'!N62),"")</f>
        <v/>
      </c>
      <c r="O64" s="311" t="str">
        <f>IF(O62&gt;0,(O62-'Cálculo de Dieta'!O62),"")</f>
        <v/>
      </c>
      <c r="P64" s="311" t="str">
        <f>IF(P62&gt;0,(P62-'Cálculo de Dieta'!P62),"")</f>
        <v/>
      </c>
      <c r="Q64" s="311" t="str">
        <f>IF(Q62&gt;0,(Q62-'Cálculo de Dieta'!Q62),"")</f>
        <v/>
      </c>
      <c r="R64" s="311" t="str">
        <f>IF(R62&gt;0,(R62-'Cálculo de Dieta'!R62),"")</f>
        <v/>
      </c>
      <c r="S64" s="311" t="str">
        <f>IF(S62&gt;0,(S62-'Cálculo de Dieta'!S62),"")</f>
        <v/>
      </c>
      <c r="T64" s="311" t="str">
        <f>IF(T62&gt;0,(T62-'Cálculo de Dieta'!T62),"")</f>
        <v/>
      </c>
      <c r="U64" s="311" t="str">
        <f>IF(U62&gt;0,(U62-'Cálculo de Dieta'!U62),"")</f>
        <v/>
      </c>
      <c r="V64" s="311" t="str">
        <f>IF(V62&gt;0,(V62-'Cálculo de Dieta'!V62),"")</f>
        <v/>
      </c>
      <c r="W64" s="311" t="str">
        <f>IF(W62&gt;0,(W62-'Cálculo de Dieta'!W62),"")</f>
        <v/>
      </c>
      <c r="X64" s="311" t="str">
        <f>IF(X62&gt;0,(X62-'Cálculo de Dieta'!X62),"")</f>
        <v/>
      </c>
      <c r="Y64" s="311" t="str">
        <f>IF(Y62&gt;0,(Y62-'Cálculo de Dieta'!Y62),"")</f>
        <v/>
      </c>
      <c r="Z64" s="311" t="str">
        <f>IF(Z62&gt;0,(Z62-'Cálculo de Dieta'!Z62),"")</f>
        <v/>
      </c>
      <c r="AA64" s="311" t="str">
        <f>IF(AA62&gt;0,(AA62-'Cálculo de Dieta'!AA62),"")</f>
        <v/>
      </c>
      <c r="AB64" s="311" t="str">
        <f>IF(AB62&gt;0,(AB62-'Cálculo de Dieta'!AB62),"")</f>
        <v/>
      </c>
      <c r="AC64" s="311" t="str">
        <f>IF(AC62&gt;0,(AC62-'Cálculo de Dieta'!AC62),"")</f>
        <v/>
      </c>
      <c r="AD64" s="311" t="str">
        <f>IF(AD62&gt;0,(AD62-'Cálculo de Dieta'!AD62),"")</f>
        <v/>
      </c>
      <c r="AE64" s="311" t="str">
        <f>IF(AE62&gt;0,(AE62-'Cálculo de Dieta'!AE62),"")</f>
        <v/>
      </c>
      <c r="AF64" s="214"/>
      <c r="AG64" s="190"/>
      <c r="AH64" s="190"/>
      <c r="AI64" s="190"/>
      <c r="AJ64" s="190"/>
      <c r="AK64" s="190"/>
      <c r="AL64" s="190"/>
      <c r="AM64" s="190"/>
      <c r="AN64" s="190"/>
      <c r="AO64" s="190"/>
      <c r="AP64" s="89"/>
      <c r="AQ64" s="99"/>
      <c r="AR64" s="89"/>
      <c r="AS64" s="89"/>
      <c r="AT64" s="89"/>
      <c r="AU64" s="89"/>
      <c r="AV64" s="89"/>
      <c r="AW64" s="89"/>
      <c r="AX64" s="89"/>
    </row>
    <row r="65" spans="1:50" ht="12.75" customHeight="1">
      <c r="A65" s="81"/>
      <c r="B65" s="81"/>
      <c r="C65" s="372"/>
      <c r="D65" s="82"/>
      <c r="E65" s="87"/>
      <c r="F65" s="83"/>
      <c r="G65" s="84"/>
      <c r="H65" s="85"/>
      <c r="I65" s="86"/>
      <c r="J65" s="86"/>
      <c r="K65" s="86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81"/>
      <c r="AG65" s="190"/>
      <c r="AH65" s="190"/>
      <c r="AI65" s="190"/>
      <c r="AJ65" s="190"/>
      <c r="AK65" s="89"/>
      <c r="AL65" s="99"/>
      <c r="AM65" s="99"/>
      <c r="AN65" s="89"/>
      <c r="AO65" s="89"/>
      <c r="AP65" s="89"/>
      <c r="AQ65" s="99"/>
      <c r="AR65" s="89"/>
      <c r="AS65" s="89"/>
      <c r="AT65" s="89"/>
      <c r="AU65" s="89"/>
      <c r="AV65" s="89"/>
      <c r="AW65" s="89"/>
      <c r="AX65" s="89"/>
    </row>
    <row r="66" spans="1:50" ht="12.75" customHeight="1">
      <c r="A66" s="81"/>
      <c r="B66" s="200"/>
      <c r="C66" s="373"/>
      <c r="D66" s="340">
        <v>5</v>
      </c>
      <c r="E66" s="307"/>
      <c r="F66" s="303"/>
      <c r="G66" s="303"/>
      <c r="H66" s="303"/>
      <c r="I66" s="303"/>
      <c r="J66" s="303"/>
      <c r="K66" s="304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2" t="s">
        <v>2786</v>
      </c>
      <c r="W66" s="202" t="s">
        <v>2786</v>
      </c>
      <c r="X66" s="202" t="s">
        <v>2786</v>
      </c>
      <c r="Y66" s="202" t="s">
        <v>2786</v>
      </c>
      <c r="Z66" s="202" t="s">
        <v>2786</v>
      </c>
      <c r="AA66" s="202" t="s">
        <v>2786</v>
      </c>
      <c r="AB66" s="201"/>
      <c r="AC66" s="202" t="s">
        <v>2786</v>
      </c>
      <c r="AD66" s="202" t="s">
        <v>2786</v>
      </c>
      <c r="AE66" s="202" t="s">
        <v>2786</v>
      </c>
      <c r="AF66" s="200"/>
      <c r="AG66" s="81"/>
      <c r="AH66" s="108"/>
      <c r="AI66" s="108"/>
      <c r="AJ66" s="89"/>
      <c r="AK66" s="89"/>
      <c r="AL66" s="99"/>
      <c r="AM66" s="99"/>
      <c r="AN66" s="89"/>
      <c r="AO66" s="89"/>
      <c r="AP66" s="89"/>
      <c r="AQ66" s="99"/>
      <c r="AR66" s="89"/>
      <c r="AS66" s="89"/>
      <c r="AT66" s="89"/>
      <c r="AU66" s="89"/>
      <c r="AV66" s="89"/>
      <c r="AW66" s="89"/>
      <c r="AX66" s="89"/>
    </row>
    <row r="67" spans="1:50" ht="12.75" customHeight="1">
      <c r="A67" s="81"/>
      <c r="B67" s="203"/>
      <c r="C67" s="374" t="s">
        <v>5</v>
      </c>
      <c r="D67" s="204" t="s">
        <v>6</v>
      </c>
      <c r="E67" s="205" t="s">
        <v>7</v>
      </c>
      <c r="F67" s="206" t="s">
        <v>8</v>
      </c>
      <c r="G67" s="207" t="s">
        <v>9</v>
      </c>
      <c r="H67" s="208" t="s">
        <v>10</v>
      </c>
      <c r="I67" s="209" t="s">
        <v>11</v>
      </c>
      <c r="J67" s="210" t="s">
        <v>13</v>
      </c>
      <c r="K67" s="211" t="s">
        <v>12</v>
      </c>
      <c r="L67" s="212" t="s">
        <v>767</v>
      </c>
      <c r="M67" s="202" t="s">
        <v>792</v>
      </c>
      <c r="N67" s="202" t="s">
        <v>791</v>
      </c>
      <c r="O67" s="202" t="s">
        <v>2777</v>
      </c>
      <c r="P67" s="202" t="s">
        <v>2778</v>
      </c>
      <c r="Q67" s="202" t="s">
        <v>793</v>
      </c>
      <c r="R67" s="202" t="s">
        <v>794</v>
      </c>
      <c r="S67" s="202" t="s">
        <v>799</v>
      </c>
      <c r="T67" s="202" t="s">
        <v>2782</v>
      </c>
      <c r="U67" s="202" t="s">
        <v>795</v>
      </c>
      <c r="V67" s="202" t="s">
        <v>2783</v>
      </c>
      <c r="W67" s="202" t="s">
        <v>2779</v>
      </c>
      <c r="X67" s="202" t="s">
        <v>2780</v>
      </c>
      <c r="Y67" s="202" t="s">
        <v>796</v>
      </c>
      <c r="Z67" s="202" t="s">
        <v>797</v>
      </c>
      <c r="AA67" s="202" t="s">
        <v>798</v>
      </c>
      <c r="AB67" s="202" t="s">
        <v>2776</v>
      </c>
      <c r="AC67" s="202" t="s">
        <v>2784</v>
      </c>
      <c r="AD67" s="202" t="s">
        <v>2785</v>
      </c>
      <c r="AE67" s="202" t="s">
        <v>2781</v>
      </c>
      <c r="AF67" s="213"/>
      <c r="AG67" s="183"/>
      <c r="AH67" s="108"/>
      <c r="AI67" s="108"/>
      <c r="AJ67" s="89"/>
      <c r="AK67" s="89"/>
      <c r="AL67" s="99"/>
      <c r="AM67" s="99"/>
      <c r="AN67" s="89"/>
      <c r="AO67" s="89"/>
      <c r="AP67" s="89"/>
      <c r="AQ67" s="99"/>
      <c r="AR67" s="89"/>
      <c r="AS67" s="89"/>
      <c r="AT67" s="89"/>
      <c r="AU67" s="89"/>
      <c r="AV67" s="89"/>
      <c r="AW67" s="89"/>
      <c r="AX67" s="89"/>
    </row>
    <row r="68" spans="1:50" ht="12.75" customHeight="1">
      <c r="A68" s="89"/>
      <c r="B68" s="214"/>
      <c r="C68" s="232"/>
      <c r="D68" s="235"/>
      <c r="E68" s="231" t="str">
        <f t="shared" ref="E68:E77" si="51">IF(C68="","",VLOOKUP(C68,Nutr,2,0))</f>
        <v/>
      </c>
      <c r="F68" s="238" t="str">
        <f t="shared" ref="F68:F77" si="52">IF(C68="","",VLOOKUP(C68,Nutr,3,0)*D68)</f>
        <v/>
      </c>
      <c r="G68" s="233" t="str">
        <f t="shared" ref="G68:G77" si="53">IF(C68="","",VLOOKUP(C68,Nutr,4,0)*D68)</f>
        <v/>
      </c>
      <c r="H68" s="238" t="str">
        <f t="shared" ref="H68:H77" si="54">IF(C68="","",VLOOKUP(C68,Nutr,5,0)*D68)</f>
        <v/>
      </c>
      <c r="I68" s="233" t="str">
        <f t="shared" ref="I68:I77" si="55">IF(C68="","",VLOOKUP(C68,Nutr,6,0)*D68)</f>
        <v/>
      </c>
      <c r="J68" s="238" t="str">
        <f t="shared" ref="J68:J77" si="56">IF(C68="","",VLOOKUP(C68,Nutr,7,0)*D68)</f>
        <v/>
      </c>
      <c r="K68" s="233" t="str">
        <f t="shared" ref="K68:K77" si="57">IF(C68="","",VLOOKUP(C68,Nutr,8,0)*D68)</f>
        <v/>
      </c>
      <c r="L68" s="237" t="str">
        <f>IF(C68="","",VLOOKUP(C68,Nutr,9,0)*D68)</f>
        <v/>
      </c>
      <c r="M68" s="234" t="str">
        <f>IF(C68="","",VLOOKUP(C68,'Tabela Nutricional'!A:AD,10,0)*D68)</f>
        <v/>
      </c>
      <c r="N68" s="237" t="str">
        <f>IF(C68="","",VLOOKUP(C68,'Tabela Nutricional'!A:AD,11,0)*D68)</f>
        <v/>
      </c>
      <c r="O68" s="234" t="str">
        <f>IF(C68="","",VLOOKUP(C68,'Tabela Nutricional'!A:AD,12,0)*D68)</f>
        <v/>
      </c>
      <c r="P68" s="237" t="str">
        <f>IF(C68="","",VLOOKUP(C68,'Tabela Nutricional'!A:AD,13,0)*D68)</f>
        <v/>
      </c>
      <c r="Q68" s="234" t="str">
        <f>IF(C68="","",VLOOKUP(C68,'Tabela Nutricional'!A:AD,14,0)*D68)</f>
        <v/>
      </c>
      <c r="R68" s="237" t="str">
        <f>IF(C68="","",VLOOKUP(C68,'Tabela Nutricional'!A:AD,15,0)*D68)</f>
        <v/>
      </c>
      <c r="S68" s="234" t="str">
        <f>IF(C68="","",VLOOKUP(C68,'Tabela Nutricional'!A:AD,16,0)*D68)</f>
        <v/>
      </c>
      <c r="T68" s="237" t="str">
        <f>IF(C68="","",VLOOKUP(C68,'Tabela Nutricional'!A:AD,17,0)*D68)</f>
        <v/>
      </c>
      <c r="U68" s="234" t="str">
        <f>IF(C68="","",VLOOKUP(C68,'Tabela Nutricional'!A:AD,18,0)*D68)</f>
        <v/>
      </c>
      <c r="V68" s="237" t="str">
        <f>IF(C68="","",VLOOKUP(C68,'Tabela Nutricional'!A:AD,21,0)*D68)</f>
        <v/>
      </c>
      <c r="W68" s="234" t="str">
        <f>IF(C68="","",VLOOKUP(C68,'Tabela Nutricional'!A:AD,22,0)*D68)</f>
        <v/>
      </c>
      <c r="X68" s="237" t="str">
        <f>IF(C68="","",VLOOKUP(C68,'Tabela Nutricional'!A:AD,23,0)*D68)</f>
        <v/>
      </c>
      <c r="Y68" s="234" t="str">
        <f>IF(C68="","",VLOOKUP(C68,'Tabela Nutricional'!A:AD,24,0)*D68)</f>
        <v/>
      </c>
      <c r="Z68" s="237" t="str">
        <f>IF(C68="","",VLOOKUP(C68,'Tabela Nutricional'!A:AD,25,0)*D68)</f>
        <v/>
      </c>
      <c r="AA68" s="234" t="str">
        <f>IF(C68="","",VLOOKUP(C68,'Tabela Nutricional'!A:AD,26,0)*D68)</f>
        <v/>
      </c>
      <c r="AB68" s="237" t="str">
        <f>IF(C68="","",VLOOKUP(C68,'Tabela Nutricional'!A:AD,27,0)*D68)</f>
        <v/>
      </c>
      <c r="AC68" s="234" t="str">
        <f>IF(C68="","",VLOOKUP(C68,'Tabela Nutricional'!A:AD,28,0)*D68)</f>
        <v/>
      </c>
      <c r="AD68" s="237" t="str">
        <f>IF(C68="","",VLOOKUP(C68,'Tabela Nutricional'!A:AD,29,0)*D68)</f>
        <v/>
      </c>
      <c r="AE68" s="234" t="str">
        <f>IF(C68="","",VLOOKUP(C68,'Tabela Nutricional'!A:AD,30,0)*D68)</f>
        <v/>
      </c>
      <c r="AF68" s="214"/>
      <c r="AG68" s="90"/>
      <c r="AH68" s="108"/>
      <c r="AI68" s="108"/>
      <c r="AJ68" s="89"/>
      <c r="AK68" s="89"/>
      <c r="AL68" s="99"/>
      <c r="AM68" s="99"/>
      <c r="AN68" s="89"/>
      <c r="AO68" s="89"/>
      <c r="AP68" s="89"/>
      <c r="AQ68" s="99"/>
      <c r="AR68" s="89"/>
      <c r="AS68" s="89"/>
      <c r="AT68" s="89"/>
      <c r="AU68" s="89"/>
      <c r="AV68" s="89"/>
      <c r="AW68" s="89"/>
      <c r="AX68" s="89"/>
    </row>
    <row r="69" spans="1:50" ht="12.75" customHeight="1">
      <c r="A69" s="89"/>
      <c r="B69" s="214"/>
      <c r="C69" s="232"/>
      <c r="D69" s="235"/>
      <c r="E69" s="231" t="str">
        <f t="shared" si="51"/>
        <v/>
      </c>
      <c r="F69" s="238" t="str">
        <f t="shared" si="52"/>
        <v/>
      </c>
      <c r="G69" s="233" t="str">
        <f t="shared" si="53"/>
        <v/>
      </c>
      <c r="H69" s="238" t="str">
        <f t="shared" si="54"/>
        <v/>
      </c>
      <c r="I69" s="233" t="str">
        <f t="shared" si="55"/>
        <v/>
      </c>
      <c r="J69" s="238" t="str">
        <f t="shared" si="56"/>
        <v/>
      </c>
      <c r="K69" s="233" t="str">
        <f t="shared" si="57"/>
        <v/>
      </c>
      <c r="L69" s="237" t="str">
        <f t="shared" ref="L69:L77" si="58">IF(C69="","",VLOOKUP(C69,Nutr,9,0)*D69)</f>
        <v/>
      </c>
      <c r="M69" s="234" t="str">
        <f>IF(C69="","",VLOOKUP(C69,'Tabela Nutricional'!A:AD,10,0)*D69)</f>
        <v/>
      </c>
      <c r="N69" s="237" t="str">
        <f>IF(C69="","",VLOOKUP(C69,'Tabela Nutricional'!A:AD,11,0)*D69)</f>
        <v/>
      </c>
      <c r="O69" s="234" t="str">
        <f>IF(C69="","",VLOOKUP(C69,'Tabela Nutricional'!A:AD,12,0)*D69)</f>
        <v/>
      </c>
      <c r="P69" s="237" t="str">
        <f>IF(C69="","",VLOOKUP(C69,'Tabela Nutricional'!A:AD,13,0)*D69)</f>
        <v/>
      </c>
      <c r="Q69" s="234" t="str">
        <f>IF(C69="","",VLOOKUP(C69,'Tabela Nutricional'!A:AD,14,0)*D69)</f>
        <v/>
      </c>
      <c r="R69" s="237" t="str">
        <f>IF(C69="","",VLOOKUP(C69,'Tabela Nutricional'!A:AD,15,0)*D69)</f>
        <v/>
      </c>
      <c r="S69" s="234" t="str">
        <f>IF(C69="","",VLOOKUP(C69,'Tabela Nutricional'!A:AD,16,0)*D69)</f>
        <v/>
      </c>
      <c r="T69" s="237" t="str">
        <f>IF(C69="","",VLOOKUP(C69,'Tabela Nutricional'!A:AD,17,0)*D69)</f>
        <v/>
      </c>
      <c r="U69" s="234" t="str">
        <f>IF(C69="","",VLOOKUP(C69,'Tabela Nutricional'!A:AD,18,0)*D69)</f>
        <v/>
      </c>
      <c r="V69" s="237" t="str">
        <f>IF(C69="","",VLOOKUP(C69,'Tabela Nutricional'!A:AD,21,0)*D69)</f>
        <v/>
      </c>
      <c r="W69" s="234" t="str">
        <f>IF(C69="","",VLOOKUP(C69,'Tabela Nutricional'!A:AD,22,0)*D69)</f>
        <v/>
      </c>
      <c r="X69" s="237" t="str">
        <f>IF(C69="","",VLOOKUP(C69,'Tabela Nutricional'!A:AD,23,0)*D69)</f>
        <v/>
      </c>
      <c r="Y69" s="234" t="str">
        <f>IF(C69="","",VLOOKUP(C69,'Tabela Nutricional'!A:AD,24,0)*D69)</f>
        <v/>
      </c>
      <c r="Z69" s="237" t="str">
        <f>IF(C69="","",VLOOKUP(C69,'Tabela Nutricional'!A:AD,25,0)*D69)</f>
        <v/>
      </c>
      <c r="AA69" s="234" t="str">
        <f>IF(C69="","",VLOOKUP(C69,'Tabela Nutricional'!A:AD,26,0)*D69)</f>
        <v/>
      </c>
      <c r="AB69" s="237" t="str">
        <f>IF(C69="","",VLOOKUP(C69,'Tabela Nutricional'!A:AD,27,0)*D69)</f>
        <v/>
      </c>
      <c r="AC69" s="234" t="str">
        <f>IF(C69="","",VLOOKUP(C69,'Tabela Nutricional'!A:AD,28,0)*D69)</f>
        <v/>
      </c>
      <c r="AD69" s="237" t="str">
        <f>IF(C69="","",VLOOKUP(C69,'Tabela Nutricional'!A:AD,29,0)*D69)</f>
        <v/>
      </c>
      <c r="AE69" s="234" t="str">
        <f>IF(C69="","",VLOOKUP(C69,'Tabela Nutricional'!A:AD,30,0)*D69)</f>
        <v/>
      </c>
      <c r="AF69" s="214"/>
      <c r="AG69" s="90"/>
      <c r="AH69" s="108"/>
      <c r="AI69" s="108"/>
      <c r="AJ69" s="89"/>
      <c r="AK69" s="89"/>
      <c r="AL69" s="99"/>
      <c r="AM69" s="99"/>
      <c r="AN69" s="89"/>
      <c r="AO69" s="89"/>
      <c r="AP69" s="89"/>
      <c r="AQ69" s="99"/>
      <c r="AR69" s="89"/>
      <c r="AS69" s="89"/>
      <c r="AT69" s="89"/>
      <c r="AU69" s="89"/>
      <c r="AV69" s="89"/>
      <c r="AW69" s="89"/>
      <c r="AX69" s="89"/>
    </row>
    <row r="70" spans="1:50" ht="12.75" customHeight="1">
      <c r="A70" s="89"/>
      <c r="B70" s="214"/>
      <c r="C70" s="356"/>
      <c r="D70" s="236"/>
      <c r="E70" s="231" t="str">
        <f t="shared" si="51"/>
        <v/>
      </c>
      <c r="F70" s="238" t="str">
        <f t="shared" si="52"/>
        <v/>
      </c>
      <c r="G70" s="233" t="str">
        <f t="shared" si="53"/>
        <v/>
      </c>
      <c r="H70" s="238" t="str">
        <f t="shared" si="54"/>
        <v/>
      </c>
      <c r="I70" s="233" t="str">
        <f t="shared" si="55"/>
        <v/>
      </c>
      <c r="J70" s="238" t="str">
        <f t="shared" si="56"/>
        <v/>
      </c>
      <c r="K70" s="233" t="str">
        <f t="shared" si="57"/>
        <v/>
      </c>
      <c r="L70" s="237" t="str">
        <f t="shared" si="58"/>
        <v/>
      </c>
      <c r="M70" s="234" t="str">
        <f>IF(C70="","",VLOOKUP(C70,'Tabela Nutricional'!A:AD,10,0)*D70)</f>
        <v/>
      </c>
      <c r="N70" s="237" t="str">
        <f>IF(C70="","",VLOOKUP(C70,'Tabela Nutricional'!A:AD,11,0)*D70)</f>
        <v/>
      </c>
      <c r="O70" s="234" t="str">
        <f>IF(C70="","",VLOOKUP(C70,'Tabela Nutricional'!A:AD,12,0)*D70)</f>
        <v/>
      </c>
      <c r="P70" s="237" t="str">
        <f>IF(C70="","",VLOOKUP(C70,'Tabela Nutricional'!A:AD,13,0)*D70)</f>
        <v/>
      </c>
      <c r="Q70" s="234" t="str">
        <f>IF(C70="","",VLOOKUP(C70,'Tabela Nutricional'!A:AD,14,0)*D70)</f>
        <v/>
      </c>
      <c r="R70" s="237" t="str">
        <f>IF(C70="","",VLOOKUP(C70,'Tabela Nutricional'!A:AD,15,0)*D70)</f>
        <v/>
      </c>
      <c r="S70" s="234" t="str">
        <f>IF(C70="","",VLOOKUP(C70,'Tabela Nutricional'!A:AD,16,0)*D70)</f>
        <v/>
      </c>
      <c r="T70" s="237" t="str">
        <f>IF(C70="","",VLOOKUP(C70,'Tabela Nutricional'!A:AD,17,0)*D70)</f>
        <v/>
      </c>
      <c r="U70" s="234" t="str">
        <f>IF(C70="","",VLOOKUP(C70,'Tabela Nutricional'!A:AD,18,0)*D70)</f>
        <v/>
      </c>
      <c r="V70" s="237" t="str">
        <f>IF(C70="","",VLOOKUP(C70,'Tabela Nutricional'!A:AD,21,0)*D70)</f>
        <v/>
      </c>
      <c r="W70" s="234" t="str">
        <f>IF(C70="","",VLOOKUP(C70,'Tabela Nutricional'!A:AD,22,0)*D70)</f>
        <v/>
      </c>
      <c r="X70" s="237" t="str">
        <f>IF(C70="","",VLOOKUP(C70,'Tabela Nutricional'!A:AD,23,0)*D70)</f>
        <v/>
      </c>
      <c r="Y70" s="234" t="str">
        <f>IF(C70="","",VLOOKUP(C70,'Tabela Nutricional'!A:AD,24,0)*D70)</f>
        <v/>
      </c>
      <c r="Z70" s="237" t="str">
        <f>IF(C70="","",VLOOKUP(C70,'Tabela Nutricional'!A:AD,25,0)*D70)</f>
        <v/>
      </c>
      <c r="AA70" s="234" t="str">
        <f>IF(C70="","",VLOOKUP(C70,'Tabela Nutricional'!A:AD,26,0)*D70)</f>
        <v/>
      </c>
      <c r="AB70" s="237" t="str">
        <f>IF(C70="","",VLOOKUP(C70,'Tabela Nutricional'!A:AD,27,0)*D70)</f>
        <v/>
      </c>
      <c r="AC70" s="234" t="str">
        <f>IF(C70="","",VLOOKUP(C70,'Tabela Nutricional'!A:AD,28,0)*D70)</f>
        <v/>
      </c>
      <c r="AD70" s="237" t="str">
        <f>IF(C70="","",VLOOKUP(C70,'Tabela Nutricional'!A:AD,29,0)*D70)</f>
        <v/>
      </c>
      <c r="AE70" s="234" t="str">
        <f>IF(C70="","",VLOOKUP(C70,'Tabela Nutricional'!A:AD,30,0)*D70)</f>
        <v/>
      </c>
      <c r="AF70" s="214"/>
      <c r="AG70" s="94"/>
      <c r="AH70" s="108"/>
      <c r="AI70" s="108"/>
      <c r="AJ70" s="89"/>
      <c r="AK70" s="89"/>
      <c r="AL70" s="99"/>
      <c r="AM70" s="99"/>
      <c r="AN70" s="89"/>
      <c r="AO70" s="89"/>
      <c r="AP70" s="89"/>
      <c r="AQ70" s="99"/>
      <c r="AR70" s="89"/>
      <c r="AS70" s="89"/>
      <c r="AT70" s="89"/>
      <c r="AU70" s="89"/>
      <c r="AV70" s="89"/>
      <c r="AW70" s="89"/>
      <c r="AX70" s="89"/>
    </row>
    <row r="71" spans="1:50" ht="12.75" customHeight="1">
      <c r="A71" s="89"/>
      <c r="B71" s="215"/>
      <c r="C71" s="356"/>
      <c r="D71" s="236"/>
      <c r="E71" s="231" t="str">
        <f t="shared" si="51"/>
        <v/>
      </c>
      <c r="F71" s="238" t="str">
        <f t="shared" si="52"/>
        <v/>
      </c>
      <c r="G71" s="233" t="str">
        <f t="shared" si="53"/>
        <v/>
      </c>
      <c r="H71" s="238" t="str">
        <f t="shared" si="54"/>
        <v/>
      </c>
      <c r="I71" s="233" t="str">
        <f t="shared" si="55"/>
        <v/>
      </c>
      <c r="J71" s="238" t="str">
        <f t="shared" si="56"/>
        <v/>
      </c>
      <c r="K71" s="233" t="str">
        <f t="shared" si="57"/>
        <v/>
      </c>
      <c r="L71" s="237" t="str">
        <f t="shared" si="58"/>
        <v/>
      </c>
      <c r="M71" s="234" t="str">
        <f>IF(C71="","",VLOOKUP(C71,'Tabela Nutricional'!A:AD,10,0)*D71)</f>
        <v/>
      </c>
      <c r="N71" s="237" t="str">
        <f>IF(C71="","",VLOOKUP(C71,'Tabela Nutricional'!A:AD,11,0)*D71)</f>
        <v/>
      </c>
      <c r="O71" s="234" t="str">
        <f>IF(C71="","",VLOOKUP(C71,'Tabela Nutricional'!A:AD,12,0)*D71)</f>
        <v/>
      </c>
      <c r="P71" s="237" t="str">
        <f>IF(C71="","",VLOOKUP(C71,'Tabela Nutricional'!A:AD,13,0)*D71)</f>
        <v/>
      </c>
      <c r="Q71" s="234" t="str">
        <f>IF(C71="","",VLOOKUP(C71,'Tabela Nutricional'!A:AD,14,0)*D71)</f>
        <v/>
      </c>
      <c r="R71" s="237" t="str">
        <f>IF(C71="","",VLOOKUP(C71,'Tabela Nutricional'!A:AD,15,0)*D71)</f>
        <v/>
      </c>
      <c r="S71" s="234" t="str">
        <f>IF(C71="","",VLOOKUP(C71,'Tabela Nutricional'!A:AD,16,0)*D71)</f>
        <v/>
      </c>
      <c r="T71" s="237" t="str">
        <f>IF(C71="","",VLOOKUP(C71,'Tabela Nutricional'!A:AD,17,0)*D71)</f>
        <v/>
      </c>
      <c r="U71" s="234" t="str">
        <f>IF(C71="","",VLOOKUP(C71,'Tabela Nutricional'!A:AD,18,0)*D71)</f>
        <v/>
      </c>
      <c r="V71" s="237" t="str">
        <f>IF(C71="","",VLOOKUP(C71,'Tabela Nutricional'!A:AD,21,0)*D71)</f>
        <v/>
      </c>
      <c r="W71" s="234" t="str">
        <f>IF(C71="","",VLOOKUP(C71,'Tabela Nutricional'!A:AD,22,0)*D71)</f>
        <v/>
      </c>
      <c r="X71" s="237" t="str">
        <f>IF(C71="","",VLOOKUP(C71,'Tabela Nutricional'!A:AD,23,0)*D71)</f>
        <v/>
      </c>
      <c r="Y71" s="234" t="str">
        <f>IF(C71="","",VLOOKUP(C71,'Tabela Nutricional'!A:AD,24,0)*D71)</f>
        <v/>
      </c>
      <c r="Z71" s="237" t="str">
        <f>IF(C71="","",VLOOKUP(C71,'Tabela Nutricional'!A:AD,25,0)*D71)</f>
        <v/>
      </c>
      <c r="AA71" s="234" t="str">
        <f>IF(C71="","",VLOOKUP(C71,'Tabela Nutricional'!A:AD,26,0)*D71)</f>
        <v/>
      </c>
      <c r="AB71" s="237" t="str">
        <f>IF(C71="","",VLOOKUP(C71,'Tabela Nutricional'!A:AD,27,0)*D71)</f>
        <v/>
      </c>
      <c r="AC71" s="234" t="str">
        <f>IF(C71="","",VLOOKUP(C71,'Tabela Nutricional'!A:AD,28,0)*D71)</f>
        <v/>
      </c>
      <c r="AD71" s="237" t="str">
        <f>IF(C71="","",VLOOKUP(C71,'Tabela Nutricional'!A:AD,29,0)*D71)</f>
        <v/>
      </c>
      <c r="AE71" s="234" t="str">
        <f>IF(C71="","",VLOOKUP(C71,'Tabela Nutricional'!A:AD,30,0)*D71)</f>
        <v/>
      </c>
      <c r="AF71" s="215"/>
      <c r="AG71" s="94"/>
      <c r="AH71" s="108"/>
      <c r="AI71" s="108"/>
      <c r="AJ71" s="89"/>
      <c r="AK71" s="89"/>
      <c r="AL71" s="99"/>
      <c r="AM71" s="99"/>
      <c r="AN71" s="89"/>
      <c r="AO71" s="89"/>
      <c r="AP71" s="89"/>
      <c r="AQ71" s="99"/>
      <c r="AR71" s="89"/>
      <c r="AS71" s="89"/>
      <c r="AT71" s="89"/>
      <c r="AU71" s="89"/>
      <c r="AV71" s="89"/>
      <c r="AW71" s="89"/>
      <c r="AX71" s="89"/>
    </row>
    <row r="72" spans="1:50" ht="12.75" customHeight="1">
      <c r="A72" s="89"/>
      <c r="B72" s="215"/>
      <c r="C72" s="356"/>
      <c r="D72" s="236"/>
      <c r="E72" s="231" t="str">
        <f t="shared" si="51"/>
        <v/>
      </c>
      <c r="F72" s="238" t="str">
        <f t="shared" si="52"/>
        <v/>
      </c>
      <c r="G72" s="233" t="str">
        <f t="shared" si="53"/>
        <v/>
      </c>
      <c r="H72" s="238" t="str">
        <f t="shared" si="54"/>
        <v/>
      </c>
      <c r="I72" s="233" t="str">
        <f t="shared" si="55"/>
        <v/>
      </c>
      <c r="J72" s="238" t="str">
        <f t="shared" si="56"/>
        <v/>
      </c>
      <c r="K72" s="233" t="str">
        <f t="shared" si="57"/>
        <v/>
      </c>
      <c r="L72" s="237" t="str">
        <f t="shared" si="58"/>
        <v/>
      </c>
      <c r="M72" s="234" t="str">
        <f>IF(C72="","",VLOOKUP(C72,'Tabela Nutricional'!A:AD,10,0)*D72)</f>
        <v/>
      </c>
      <c r="N72" s="237" t="str">
        <f>IF(C72="","",VLOOKUP(C72,'Tabela Nutricional'!A:AD,11,0)*D72)</f>
        <v/>
      </c>
      <c r="O72" s="234" t="str">
        <f>IF(C72="","",VLOOKUP(C72,'Tabela Nutricional'!A:AD,12,0)*D72)</f>
        <v/>
      </c>
      <c r="P72" s="237" t="str">
        <f>IF(C72="","",VLOOKUP(C72,'Tabela Nutricional'!A:AD,13,0)*D72)</f>
        <v/>
      </c>
      <c r="Q72" s="234" t="str">
        <f>IF(C72="","",VLOOKUP(C72,'Tabela Nutricional'!A:AD,14,0)*D72)</f>
        <v/>
      </c>
      <c r="R72" s="237" t="str">
        <f>IF(C72="","",VLOOKUP(C72,'Tabela Nutricional'!A:AD,15,0)*D72)</f>
        <v/>
      </c>
      <c r="S72" s="234" t="str">
        <f>IF(C72="","",VLOOKUP(C72,'Tabela Nutricional'!A:AD,16,0)*D72)</f>
        <v/>
      </c>
      <c r="T72" s="237" t="str">
        <f>IF(C72="","",VLOOKUP(C72,'Tabela Nutricional'!A:AD,17,0)*D72)</f>
        <v/>
      </c>
      <c r="U72" s="234" t="str">
        <f>IF(C72="","",VLOOKUP(C72,'Tabela Nutricional'!A:AD,18,0)*D72)</f>
        <v/>
      </c>
      <c r="V72" s="237" t="str">
        <f>IF(C72="","",VLOOKUP(C72,'Tabela Nutricional'!A:AD,21,0)*D72)</f>
        <v/>
      </c>
      <c r="W72" s="234" t="str">
        <f>IF(C72="","",VLOOKUP(C72,'Tabela Nutricional'!A:AD,22,0)*D72)</f>
        <v/>
      </c>
      <c r="X72" s="237" t="str">
        <f>IF(C72="","",VLOOKUP(C72,'Tabela Nutricional'!A:AD,23,0)*D72)</f>
        <v/>
      </c>
      <c r="Y72" s="234" t="str">
        <f>IF(C72="","",VLOOKUP(C72,'Tabela Nutricional'!A:AD,24,0)*D72)</f>
        <v/>
      </c>
      <c r="Z72" s="237" t="str">
        <f>IF(C72="","",VLOOKUP(C72,'Tabela Nutricional'!A:AD,25,0)*D72)</f>
        <v/>
      </c>
      <c r="AA72" s="234" t="str">
        <f>IF(C72="","",VLOOKUP(C72,'Tabela Nutricional'!A:AD,26,0)*D72)</f>
        <v/>
      </c>
      <c r="AB72" s="237" t="str">
        <f>IF(C72="","",VLOOKUP(C72,'Tabela Nutricional'!A:AD,27,0)*D72)</f>
        <v/>
      </c>
      <c r="AC72" s="234" t="str">
        <f>IF(C72="","",VLOOKUP(C72,'Tabela Nutricional'!A:AD,28,0)*D72)</f>
        <v/>
      </c>
      <c r="AD72" s="237" t="str">
        <f>IF(C72="","",VLOOKUP(C72,'Tabela Nutricional'!A:AD,29,0)*D72)</f>
        <v/>
      </c>
      <c r="AE72" s="234" t="str">
        <f>IF(C72="","",VLOOKUP(C72,'Tabela Nutricional'!A:AD,30,0)*D72)</f>
        <v/>
      </c>
      <c r="AF72" s="215"/>
      <c r="AG72" s="94"/>
      <c r="AH72" s="108"/>
      <c r="AI72" s="108"/>
      <c r="AJ72" s="89"/>
      <c r="AK72" s="89"/>
      <c r="AL72" s="99"/>
      <c r="AM72" s="99"/>
      <c r="AN72" s="89"/>
      <c r="AO72" s="89"/>
      <c r="AP72" s="89"/>
      <c r="AQ72" s="99"/>
      <c r="AR72" s="89"/>
      <c r="AS72" s="89"/>
      <c r="AT72" s="89"/>
      <c r="AU72" s="89"/>
      <c r="AV72" s="89"/>
      <c r="AW72" s="89"/>
      <c r="AX72" s="89"/>
    </row>
    <row r="73" spans="1:50" ht="12.75" customHeight="1">
      <c r="A73" s="89"/>
      <c r="B73" s="215"/>
      <c r="C73" s="356"/>
      <c r="D73" s="236"/>
      <c r="E73" s="231" t="str">
        <f t="shared" si="51"/>
        <v/>
      </c>
      <c r="F73" s="238" t="str">
        <f t="shared" si="52"/>
        <v/>
      </c>
      <c r="G73" s="233" t="str">
        <f t="shared" si="53"/>
        <v/>
      </c>
      <c r="H73" s="238" t="str">
        <f t="shared" si="54"/>
        <v/>
      </c>
      <c r="I73" s="233" t="str">
        <f t="shared" si="55"/>
        <v/>
      </c>
      <c r="J73" s="238" t="str">
        <f t="shared" si="56"/>
        <v/>
      </c>
      <c r="K73" s="233" t="str">
        <f t="shared" si="57"/>
        <v/>
      </c>
      <c r="L73" s="237" t="str">
        <f t="shared" si="58"/>
        <v/>
      </c>
      <c r="M73" s="234" t="str">
        <f>IF(C73="","",VLOOKUP(C73,'Tabela Nutricional'!A:AD,10,0)*D73)</f>
        <v/>
      </c>
      <c r="N73" s="237" t="str">
        <f>IF(C73="","",VLOOKUP(C73,'Tabela Nutricional'!A:AD,11,0)*D73)</f>
        <v/>
      </c>
      <c r="O73" s="234" t="str">
        <f>IF(C73="","",VLOOKUP(C73,'Tabela Nutricional'!A:AD,12,0)*D73)</f>
        <v/>
      </c>
      <c r="P73" s="237" t="str">
        <f>IF(C73="","",VLOOKUP(C73,'Tabela Nutricional'!A:AD,13,0)*D73)</f>
        <v/>
      </c>
      <c r="Q73" s="234" t="str">
        <f>IF(C73="","",VLOOKUP(C73,'Tabela Nutricional'!A:AD,14,0)*D73)</f>
        <v/>
      </c>
      <c r="R73" s="237" t="str">
        <f>IF(C73="","",VLOOKUP(C73,'Tabela Nutricional'!A:AD,15,0)*D73)</f>
        <v/>
      </c>
      <c r="S73" s="234" t="str">
        <f>IF(C73="","",VLOOKUP(C73,'Tabela Nutricional'!A:AD,16,0)*D73)</f>
        <v/>
      </c>
      <c r="T73" s="237" t="str">
        <f>IF(C73="","",VLOOKUP(C73,'Tabela Nutricional'!A:AD,17,0)*D73)</f>
        <v/>
      </c>
      <c r="U73" s="234" t="str">
        <f>IF(C73="","",VLOOKUP(C73,'Tabela Nutricional'!A:AD,18,0)*D73)</f>
        <v/>
      </c>
      <c r="V73" s="237" t="str">
        <f>IF(C73="","",VLOOKUP(C73,'Tabela Nutricional'!A:AD,21,0)*D73)</f>
        <v/>
      </c>
      <c r="W73" s="234" t="str">
        <f>IF(C73="","",VLOOKUP(C73,'Tabela Nutricional'!A:AD,22,0)*D73)</f>
        <v/>
      </c>
      <c r="X73" s="237" t="str">
        <f>IF(C73="","",VLOOKUP(C73,'Tabela Nutricional'!A:AD,23,0)*D73)</f>
        <v/>
      </c>
      <c r="Y73" s="234" t="str">
        <f>IF(C73="","",VLOOKUP(C73,'Tabela Nutricional'!A:AD,24,0)*D73)</f>
        <v/>
      </c>
      <c r="Z73" s="237" t="str">
        <f>IF(C73="","",VLOOKUP(C73,'Tabela Nutricional'!A:AD,25,0)*D73)</f>
        <v/>
      </c>
      <c r="AA73" s="234" t="str">
        <f>IF(C73="","",VLOOKUP(C73,'Tabela Nutricional'!A:AD,26,0)*D73)</f>
        <v/>
      </c>
      <c r="AB73" s="237" t="str">
        <f>IF(C73="","",VLOOKUP(C73,'Tabela Nutricional'!A:AD,27,0)*D73)</f>
        <v/>
      </c>
      <c r="AC73" s="234" t="str">
        <f>IF(C73="","",VLOOKUP(C73,'Tabela Nutricional'!A:AD,28,0)*D73)</f>
        <v/>
      </c>
      <c r="AD73" s="237" t="str">
        <f>IF(C73="","",VLOOKUP(C73,'Tabela Nutricional'!A:AD,29,0)*D73)</f>
        <v/>
      </c>
      <c r="AE73" s="234" t="str">
        <f>IF(C73="","",VLOOKUP(C73,'Tabela Nutricional'!A:AD,30,0)*D73)</f>
        <v/>
      </c>
      <c r="AF73" s="215"/>
      <c r="AG73" s="94"/>
      <c r="AH73" s="108"/>
      <c r="AI73" s="108"/>
      <c r="AJ73" s="89"/>
      <c r="AK73" s="89"/>
      <c r="AL73" s="99"/>
      <c r="AM73" s="99"/>
      <c r="AN73" s="89"/>
      <c r="AO73" s="89"/>
      <c r="AP73" s="89"/>
      <c r="AQ73" s="99"/>
      <c r="AR73" s="89"/>
      <c r="AS73" s="89"/>
      <c r="AT73" s="89"/>
      <c r="AU73" s="89"/>
      <c r="AV73" s="89"/>
      <c r="AW73" s="89"/>
      <c r="AX73" s="89"/>
    </row>
    <row r="74" spans="1:50" ht="12.75" customHeight="1">
      <c r="A74" s="89"/>
      <c r="B74" s="214"/>
      <c r="C74" s="356"/>
      <c r="D74" s="236"/>
      <c r="E74" s="231" t="str">
        <f t="shared" si="51"/>
        <v/>
      </c>
      <c r="F74" s="238" t="str">
        <f t="shared" si="52"/>
        <v/>
      </c>
      <c r="G74" s="233" t="str">
        <f t="shared" si="53"/>
        <v/>
      </c>
      <c r="H74" s="238" t="str">
        <f t="shared" si="54"/>
        <v/>
      </c>
      <c r="I74" s="233" t="str">
        <f t="shared" si="55"/>
        <v/>
      </c>
      <c r="J74" s="238" t="str">
        <f t="shared" si="56"/>
        <v/>
      </c>
      <c r="K74" s="233" t="str">
        <f t="shared" si="57"/>
        <v/>
      </c>
      <c r="L74" s="237" t="str">
        <f t="shared" si="58"/>
        <v/>
      </c>
      <c r="M74" s="234" t="str">
        <f>IF(C74="","",VLOOKUP(C74,'Tabela Nutricional'!A:AD,10,0)*D74)</f>
        <v/>
      </c>
      <c r="N74" s="237" t="str">
        <f>IF(C74="","",VLOOKUP(C74,'Tabela Nutricional'!A:AD,11,0)*D74)</f>
        <v/>
      </c>
      <c r="O74" s="234" t="str">
        <f>IF(C74="","",VLOOKUP(C74,'Tabela Nutricional'!A:AD,12,0)*D74)</f>
        <v/>
      </c>
      <c r="P74" s="237" t="str">
        <f>IF(C74="","",VLOOKUP(C74,'Tabela Nutricional'!A:AD,13,0)*D74)</f>
        <v/>
      </c>
      <c r="Q74" s="234" t="str">
        <f>IF(C74="","",VLOOKUP(C74,'Tabela Nutricional'!A:AD,14,0)*D74)</f>
        <v/>
      </c>
      <c r="R74" s="237" t="str">
        <f>IF(C74="","",VLOOKUP(C74,'Tabela Nutricional'!A:AD,15,0)*D74)</f>
        <v/>
      </c>
      <c r="S74" s="234" t="str">
        <f>IF(C74="","",VLOOKUP(C74,'Tabela Nutricional'!A:AD,16,0)*D74)</f>
        <v/>
      </c>
      <c r="T74" s="237" t="str">
        <f>IF(C74="","",VLOOKUP(C74,'Tabela Nutricional'!A:AD,17,0)*D74)</f>
        <v/>
      </c>
      <c r="U74" s="234" t="str">
        <f>IF(C74="","",VLOOKUP(C74,'Tabela Nutricional'!A:AD,18,0)*D74)</f>
        <v/>
      </c>
      <c r="V74" s="237" t="str">
        <f>IF(C74="","",VLOOKUP(C74,'Tabela Nutricional'!A:AD,21,0)*D74)</f>
        <v/>
      </c>
      <c r="W74" s="234" t="str">
        <f>IF(C74="","",VLOOKUP(C74,'Tabela Nutricional'!A:AD,22,0)*D74)</f>
        <v/>
      </c>
      <c r="X74" s="237" t="str">
        <f>IF(C74="","",VLOOKUP(C74,'Tabela Nutricional'!A:AD,23,0)*D74)</f>
        <v/>
      </c>
      <c r="Y74" s="234" t="str">
        <f>IF(C74="","",VLOOKUP(C74,'Tabela Nutricional'!A:AD,24,0)*D74)</f>
        <v/>
      </c>
      <c r="Z74" s="237" t="str">
        <f>IF(C74="","",VLOOKUP(C74,'Tabela Nutricional'!A:AD,25,0)*D74)</f>
        <v/>
      </c>
      <c r="AA74" s="234" t="str">
        <f>IF(C74="","",VLOOKUP(C74,'Tabela Nutricional'!A:AD,26,0)*D74)</f>
        <v/>
      </c>
      <c r="AB74" s="237" t="str">
        <f>IF(C74="","",VLOOKUP(C74,'Tabela Nutricional'!A:AD,27,0)*D74)</f>
        <v/>
      </c>
      <c r="AC74" s="234" t="str">
        <f>IF(C74="","",VLOOKUP(C74,'Tabela Nutricional'!A:AD,28,0)*D74)</f>
        <v/>
      </c>
      <c r="AD74" s="237" t="str">
        <f>IF(C74="","",VLOOKUP(C74,'Tabela Nutricional'!A:AD,29,0)*D74)</f>
        <v/>
      </c>
      <c r="AE74" s="234" t="str">
        <f>IF(C74="","",VLOOKUP(C74,'Tabela Nutricional'!A:AD,30,0)*D74)</f>
        <v/>
      </c>
      <c r="AF74" s="214"/>
      <c r="AG74" s="94"/>
      <c r="AH74" s="108"/>
      <c r="AI74" s="108"/>
      <c r="AJ74" s="89"/>
      <c r="AK74" s="89"/>
      <c r="AL74" s="99"/>
      <c r="AM74" s="99"/>
      <c r="AN74" s="89"/>
      <c r="AO74" s="89"/>
      <c r="AP74" s="89"/>
      <c r="AQ74" s="99"/>
      <c r="AR74" s="89"/>
      <c r="AS74" s="89"/>
      <c r="AT74" s="89"/>
      <c r="AU74" s="89"/>
      <c r="AV74" s="89"/>
      <c r="AW74" s="89"/>
      <c r="AX74" s="89"/>
    </row>
    <row r="75" spans="1:50" ht="12.75" customHeight="1">
      <c r="A75" s="89"/>
      <c r="B75" s="214"/>
      <c r="C75" s="356"/>
      <c r="D75" s="236"/>
      <c r="E75" s="231" t="str">
        <f t="shared" si="51"/>
        <v/>
      </c>
      <c r="F75" s="238" t="str">
        <f t="shared" si="52"/>
        <v/>
      </c>
      <c r="G75" s="233" t="str">
        <f t="shared" si="53"/>
        <v/>
      </c>
      <c r="H75" s="238" t="str">
        <f t="shared" si="54"/>
        <v/>
      </c>
      <c r="I75" s="233" t="str">
        <f t="shared" si="55"/>
        <v/>
      </c>
      <c r="J75" s="238" t="str">
        <f t="shared" si="56"/>
        <v/>
      </c>
      <c r="K75" s="233" t="str">
        <f t="shared" si="57"/>
        <v/>
      </c>
      <c r="L75" s="237" t="str">
        <f t="shared" si="58"/>
        <v/>
      </c>
      <c r="M75" s="234" t="str">
        <f>IF(C75="","",VLOOKUP(C75,'Tabela Nutricional'!A:AD,10,0)*D75)</f>
        <v/>
      </c>
      <c r="N75" s="237" t="str">
        <f>IF(C75="","",VLOOKUP(C75,'Tabela Nutricional'!A:AD,11,0)*D75)</f>
        <v/>
      </c>
      <c r="O75" s="234" t="str">
        <f>IF(C75="","",VLOOKUP(C75,'Tabela Nutricional'!A:AD,12,0)*D75)</f>
        <v/>
      </c>
      <c r="P75" s="237" t="str">
        <f>IF(C75="","",VLOOKUP(C75,'Tabela Nutricional'!A:AD,13,0)*D75)</f>
        <v/>
      </c>
      <c r="Q75" s="234" t="str">
        <f>IF(C75="","",VLOOKUP(C75,'Tabela Nutricional'!A:AD,14,0)*D75)</f>
        <v/>
      </c>
      <c r="R75" s="237" t="str">
        <f>IF(C75="","",VLOOKUP(C75,'Tabela Nutricional'!A:AD,15,0)*D75)</f>
        <v/>
      </c>
      <c r="S75" s="234" t="str">
        <f>IF(C75="","",VLOOKUP(C75,'Tabela Nutricional'!A:AD,16,0)*D75)</f>
        <v/>
      </c>
      <c r="T75" s="237" t="str">
        <f>IF(C75="","",VLOOKUP(C75,'Tabela Nutricional'!A:AD,17,0)*D75)</f>
        <v/>
      </c>
      <c r="U75" s="234" t="str">
        <f>IF(C75="","",VLOOKUP(C75,'Tabela Nutricional'!A:AD,18,0)*D75)</f>
        <v/>
      </c>
      <c r="V75" s="237" t="str">
        <f>IF(C75="","",VLOOKUP(C75,'Tabela Nutricional'!A:AD,21,0)*D75)</f>
        <v/>
      </c>
      <c r="W75" s="234" t="str">
        <f>IF(C75="","",VLOOKUP(C75,'Tabela Nutricional'!A:AD,22,0)*D75)</f>
        <v/>
      </c>
      <c r="X75" s="237" t="str">
        <f>IF(C75="","",VLOOKUP(C75,'Tabela Nutricional'!A:AD,23,0)*D75)</f>
        <v/>
      </c>
      <c r="Y75" s="234" t="str">
        <f>IF(C75="","",VLOOKUP(C75,'Tabela Nutricional'!A:AD,24,0)*D75)</f>
        <v/>
      </c>
      <c r="Z75" s="237" t="str">
        <f>IF(C75="","",VLOOKUP(C75,'Tabela Nutricional'!A:AD,25,0)*D75)</f>
        <v/>
      </c>
      <c r="AA75" s="234" t="str">
        <f>IF(C75="","",VLOOKUP(C75,'Tabela Nutricional'!A:AD,26,0)*D75)</f>
        <v/>
      </c>
      <c r="AB75" s="237" t="str">
        <f>IF(C75="","",VLOOKUP(C75,'Tabela Nutricional'!A:AD,27,0)*D75)</f>
        <v/>
      </c>
      <c r="AC75" s="234" t="str">
        <f>IF(C75="","",VLOOKUP(C75,'Tabela Nutricional'!A:AD,28,0)*D75)</f>
        <v/>
      </c>
      <c r="AD75" s="237" t="str">
        <f>IF(C75="","",VLOOKUP(C75,'Tabela Nutricional'!A:AD,29,0)*D75)</f>
        <v/>
      </c>
      <c r="AE75" s="234" t="str">
        <f>IF(C75="","",VLOOKUP(C75,'Tabela Nutricional'!A:AD,30,0)*D75)</f>
        <v/>
      </c>
      <c r="AF75" s="214"/>
      <c r="AG75" s="90"/>
      <c r="AH75" s="108"/>
      <c r="AI75" s="108"/>
      <c r="AJ75" s="89"/>
      <c r="AK75" s="89"/>
      <c r="AL75" s="99"/>
      <c r="AM75" s="99"/>
      <c r="AN75" s="89"/>
      <c r="AO75" s="89"/>
      <c r="AP75" s="89"/>
      <c r="AQ75" s="99"/>
      <c r="AR75" s="89"/>
      <c r="AS75" s="89"/>
      <c r="AT75" s="89"/>
      <c r="AU75" s="89"/>
      <c r="AV75" s="89"/>
      <c r="AW75" s="89"/>
      <c r="AX75" s="89"/>
    </row>
    <row r="76" spans="1:50" ht="12.75" customHeight="1">
      <c r="A76" s="90"/>
      <c r="B76" s="214"/>
      <c r="C76" s="356"/>
      <c r="D76" s="236"/>
      <c r="E76" s="231" t="str">
        <f t="shared" si="51"/>
        <v/>
      </c>
      <c r="F76" s="238" t="str">
        <f t="shared" si="52"/>
        <v/>
      </c>
      <c r="G76" s="233" t="str">
        <f t="shared" si="53"/>
        <v/>
      </c>
      <c r="H76" s="238" t="str">
        <f t="shared" si="54"/>
        <v/>
      </c>
      <c r="I76" s="233" t="str">
        <f t="shared" si="55"/>
        <v/>
      </c>
      <c r="J76" s="238" t="str">
        <f t="shared" si="56"/>
        <v/>
      </c>
      <c r="K76" s="233" t="str">
        <f t="shared" si="57"/>
        <v/>
      </c>
      <c r="L76" s="237" t="str">
        <f t="shared" si="58"/>
        <v/>
      </c>
      <c r="M76" s="234" t="str">
        <f>IF(C76="","",VLOOKUP(C76,'Tabela Nutricional'!A:AD,10,0)*D76)</f>
        <v/>
      </c>
      <c r="N76" s="237" t="str">
        <f>IF(C76="","",VLOOKUP(C76,'Tabela Nutricional'!A:AD,11,0)*D76)</f>
        <v/>
      </c>
      <c r="O76" s="234" t="str">
        <f>IF(C76="","",VLOOKUP(C76,'Tabela Nutricional'!A:AD,12,0)*D76)</f>
        <v/>
      </c>
      <c r="P76" s="237" t="str">
        <f>IF(C76="","",VLOOKUP(C76,'Tabela Nutricional'!A:AD,13,0)*D76)</f>
        <v/>
      </c>
      <c r="Q76" s="234" t="str">
        <f>IF(C76="","",VLOOKUP(C76,'Tabela Nutricional'!A:AD,14,0)*D76)</f>
        <v/>
      </c>
      <c r="R76" s="237" t="str">
        <f>IF(C76="","",VLOOKUP(C76,'Tabela Nutricional'!A:AD,15,0)*D76)</f>
        <v/>
      </c>
      <c r="S76" s="234" t="str">
        <f>IF(C76="","",VLOOKUP(C76,'Tabela Nutricional'!A:AD,16,0)*D76)</f>
        <v/>
      </c>
      <c r="T76" s="237" t="str">
        <f>IF(C76="","",VLOOKUP(C76,'Tabela Nutricional'!A:AD,17,0)*D76)</f>
        <v/>
      </c>
      <c r="U76" s="234" t="str">
        <f>IF(C76="","",VLOOKUP(C76,'Tabela Nutricional'!A:AD,18,0)*D76)</f>
        <v/>
      </c>
      <c r="V76" s="237" t="str">
        <f>IF(C76="","",VLOOKUP(C76,'Tabela Nutricional'!A:AD,21,0)*D76)</f>
        <v/>
      </c>
      <c r="W76" s="234" t="str">
        <f>IF(C76="","",VLOOKUP(C76,'Tabela Nutricional'!A:AD,22,0)*D76)</f>
        <v/>
      </c>
      <c r="X76" s="237" t="str">
        <f>IF(C76="","",VLOOKUP(C76,'Tabela Nutricional'!A:AD,23,0)*D76)</f>
        <v/>
      </c>
      <c r="Y76" s="234" t="str">
        <f>IF(C76="","",VLOOKUP(C76,'Tabela Nutricional'!A:AD,24,0)*D76)</f>
        <v/>
      </c>
      <c r="Z76" s="237" t="str">
        <f>IF(C76="","",VLOOKUP(C76,'Tabela Nutricional'!A:AD,25,0)*D76)</f>
        <v/>
      </c>
      <c r="AA76" s="234" t="str">
        <f>IF(C76="","",VLOOKUP(C76,'Tabela Nutricional'!A:AD,26,0)*D76)</f>
        <v/>
      </c>
      <c r="AB76" s="237" t="str">
        <f>IF(C76="","",VLOOKUP(C76,'Tabela Nutricional'!A:AD,27,0)*D76)</f>
        <v/>
      </c>
      <c r="AC76" s="234" t="str">
        <f>IF(C76="","",VLOOKUP(C76,'Tabela Nutricional'!A:AD,28,0)*D76)</f>
        <v/>
      </c>
      <c r="AD76" s="237" t="str">
        <f>IF(C76="","",VLOOKUP(C76,'Tabela Nutricional'!A:AD,29,0)*D76)</f>
        <v/>
      </c>
      <c r="AE76" s="234" t="str">
        <f>IF(C76="","",VLOOKUP(C76,'Tabela Nutricional'!A:AD,30,0)*D76)</f>
        <v/>
      </c>
      <c r="AF76" s="214"/>
      <c r="AG76" s="92"/>
      <c r="AH76" s="108"/>
      <c r="AI76" s="108"/>
      <c r="AJ76" s="89"/>
      <c r="AK76" s="89"/>
      <c r="AL76" s="99"/>
      <c r="AM76" s="99"/>
      <c r="AN76" s="89"/>
      <c r="AO76" s="89"/>
      <c r="AP76" s="89"/>
      <c r="AQ76" s="99"/>
      <c r="AR76" s="89"/>
      <c r="AS76" s="89"/>
      <c r="AT76" s="89"/>
      <c r="AU76" s="89"/>
      <c r="AV76" s="89"/>
      <c r="AW76" s="89"/>
      <c r="AX76" s="89"/>
    </row>
    <row r="77" spans="1:50" ht="12.75" customHeight="1">
      <c r="A77" s="90"/>
      <c r="B77" s="214"/>
      <c r="C77" s="375"/>
      <c r="D77" s="236"/>
      <c r="E77" s="231" t="str">
        <f t="shared" si="51"/>
        <v/>
      </c>
      <c r="F77" s="238" t="str">
        <f t="shared" si="52"/>
        <v/>
      </c>
      <c r="G77" s="233" t="str">
        <f t="shared" si="53"/>
        <v/>
      </c>
      <c r="H77" s="238" t="str">
        <f t="shared" si="54"/>
        <v/>
      </c>
      <c r="I77" s="233" t="str">
        <f t="shared" si="55"/>
        <v/>
      </c>
      <c r="J77" s="238" t="str">
        <f t="shared" si="56"/>
        <v/>
      </c>
      <c r="K77" s="233" t="str">
        <f t="shared" si="57"/>
        <v/>
      </c>
      <c r="L77" s="237" t="str">
        <f t="shared" si="58"/>
        <v/>
      </c>
      <c r="M77" s="234" t="str">
        <f>IF(C77="","",VLOOKUP(C77,'Tabela Nutricional'!A:AD,10,0)*D77)</f>
        <v/>
      </c>
      <c r="N77" s="237" t="str">
        <f>IF(C77="","",VLOOKUP(C77,'Tabela Nutricional'!A:AD,11,0)*D77)</f>
        <v/>
      </c>
      <c r="O77" s="234" t="str">
        <f>IF(C77="","",VLOOKUP(C77,'Tabela Nutricional'!A:AD,12,0)*D77)</f>
        <v/>
      </c>
      <c r="P77" s="237" t="str">
        <f>IF(C77="","",VLOOKUP(C77,'Tabela Nutricional'!A:AD,13,0)*D77)</f>
        <v/>
      </c>
      <c r="Q77" s="234" t="str">
        <f>IF(C77="","",VLOOKUP(C77,'Tabela Nutricional'!A:AD,14,0)*D77)</f>
        <v/>
      </c>
      <c r="R77" s="237" t="str">
        <f>IF(C77="","",VLOOKUP(C77,'Tabela Nutricional'!A:AD,15,0)*D77)</f>
        <v/>
      </c>
      <c r="S77" s="234" t="str">
        <f>IF(C77="","",VLOOKUP(C77,'Tabela Nutricional'!A:AD,16,0)*D77)</f>
        <v/>
      </c>
      <c r="T77" s="237" t="str">
        <f>IF(C77="","",VLOOKUP(C77,'Tabela Nutricional'!A:AD,17,0)*D77)</f>
        <v/>
      </c>
      <c r="U77" s="234" t="str">
        <f>IF(C77="","",VLOOKUP(C77,'Tabela Nutricional'!A:AD,18,0)*D77)</f>
        <v/>
      </c>
      <c r="V77" s="237" t="str">
        <f>IF(C77="","",VLOOKUP(C77,'Tabela Nutricional'!A:AD,21,0)*D77)</f>
        <v/>
      </c>
      <c r="W77" s="234" t="str">
        <f>IF(C77="","",VLOOKUP(C77,'Tabela Nutricional'!A:AD,22,0)*D77)</f>
        <v/>
      </c>
      <c r="X77" s="237" t="str">
        <f>IF(C77="","",VLOOKUP(C77,'Tabela Nutricional'!A:AD,23,0)*D77)</f>
        <v/>
      </c>
      <c r="Y77" s="234" t="str">
        <f>IF(C77="","",VLOOKUP(C77,'Tabela Nutricional'!A:AD,24,0)*D77)</f>
        <v/>
      </c>
      <c r="Z77" s="237" t="str">
        <f>IF(C77="","",VLOOKUP(C77,'Tabela Nutricional'!A:AD,25,0)*D77)</f>
        <v/>
      </c>
      <c r="AA77" s="234" t="str">
        <f>IF(C77="","",VLOOKUP(C77,'Tabela Nutricional'!A:AD,26,0)*D77)</f>
        <v/>
      </c>
      <c r="AB77" s="237" t="str">
        <f>IF(C77="","",VLOOKUP(C77,'Tabela Nutricional'!A:AD,27,0)*D77)</f>
        <v/>
      </c>
      <c r="AC77" s="234" t="str">
        <f>IF(C77="","",VLOOKUP(C77,'Tabela Nutricional'!A:AD,28,0)*D77)</f>
        <v/>
      </c>
      <c r="AD77" s="237" t="str">
        <f>IF(C77="","",VLOOKUP(C77,'Tabela Nutricional'!A:AD,29,0)*D77)</f>
        <v/>
      </c>
      <c r="AE77" s="234" t="str">
        <f>IF(C77="","",VLOOKUP(C77,'Tabela Nutricional'!A:AD,30,0)*D77)</f>
        <v/>
      </c>
      <c r="AF77" s="214"/>
      <c r="AG77" s="91"/>
      <c r="AH77" s="108"/>
      <c r="AI77" s="108"/>
      <c r="AJ77" s="89"/>
      <c r="AK77" s="89"/>
      <c r="AL77" s="99"/>
      <c r="AM77" s="99"/>
      <c r="AN77" s="89"/>
      <c r="AO77" s="89"/>
      <c r="AP77" s="89"/>
      <c r="AQ77" s="99"/>
      <c r="AR77" s="89"/>
      <c r="AS77" s="89"/>
      <c r="AT77" s="89"/>
      <c r="AU77" s="89"/>
      <c r="AV77" s="89"/>
      <c r="AW77" s="89"/>
      <c r="AX77" s="89"/>
    </row>
    <row r="78" spans="1:50" ht="12.75" customHeight="1">
      <c r="A78" s="90"/>
      <c r="B78" s="214"/>
      <c r="C78" s="376" t="s">
        <v>27</v>
      </c>
      <c r="D78" s="216"/>
      <c r="E78" s="217" t="s">
        <v>29</v>
      </c>
      <c r="F78" s="218">
        <f t="shared" ref="F78:AE78" si="59">SUM(F68:F77)</f>
        <v>0</v>
      </c>
      <c r="G78" s="219">
        <f t="shared" si="59"/>
        <v>0</v>
      </c>
      <c r="H78" s="220">
        <f t="shared" si="59"/>
        <v>0</v>
      </c>
      <c r="I78" s="221">
        <f t="shared" si="59"/>
        <v>0</v>
      </c>
      <c r="J78" s="222">
        <f t="shared" si="59"/>
        <v>0</v>
      </c>
      <c r="K78" s="223">
        <f t="shared" si="59"/>
        <v>0</v>
      </c>
      <c r="L78" s="224">
        <f t="shared" si="59"/>
        <v>0</v>
      </c>
      <c r="M78" s="225">
        <f t="shared" si="59"/>
        <v>0</v>
      </c>
      <c r="N78" s="225">
        <f t="shared" si="59"/>
        <v>0</v>
      </c>
      <c r="O78" s="225">
        <f t="shared" si="59"/>
        <v>0</v>
      </c>
      <c r="P78" s="225">
        <f t="shared" si="59"/>
        <v>0</v>
      </c>
      <c r="Q78" s="225">
        <f t="shared" si="59"/>
        <v>0</v>
      </c>
      <c r="R78" s="225">
        <f t="shared" si="59"/>
        <v>0</v>
      </c>
      <c r="S78" s="225">
        <f t="shared" si="59"/>
        <v>0</v>
      </c>
      <c r="T78" s="225">
        <f t="shared" si="59"/>
        <v>0</v>
      </c>
      <c r="U78" s="225">
        <f t="shared" si="59"/>
        <v>0</v>
      </c>
      <c r="V78" s="225">
        <f t="shared" si="59"/>
        <v>0</v>
      </c>
      <c r="W78" s="225">
        <f t="shared" si="59"/>
        <v>0</v>
      </c>
      <c r="X78" s="225">
        <f t="shared" si="59"/>
        <v>0</v>
      </c>
      <c r="Y78" s="225">
        <f t="shared" si="59"/>
        <v>0</v>
      </c>
      <c r="Z78" s="225">
        <f t="shared" si="59"/>
        <v>0</v>
      </c>
      <c r="AA78" s="225">
        <f t="shared" si="59"/>
        <v>0</v>
      </c>
      <c r="AB78" s="225">
        <f t="shared" si="59"/>
        <v>0</v>
      </c>
      <c r="AC78" s="225">
        <f t="shared" si="59"/>
        <v>0</v>
      </c>
      <c r="AD78" s="225">
        <f t="shared" si="59"/>
        <v>0</v>
      </c>
      <c r="AE78" s="225">
        <f t="shared" si="59"/>
        <v>0</v>
      </c>
      <c r="AF78" s="214"/>
      <c r="AG78" s="91"/>
      <c r="AH78" s="108"/>
      <c r="AI78" s="108"/>
      <c r="AJ78" s="89"/>
      <c r="AK78" s="89"/>
      <c r="AL78" s="99"/>
      <c r="AM78" s="99"/>
      <c r="AN78" s="89"/>
      <c r="AO78" s="89"/>
      <c r="AP78" s="89"/>
      <c r="AQ78" s="99"/>
      <c r="AR78" s="89"/>
      <c r="AS78" s="89"/>
      <c r="AT78" s="89"/>
      <c r="AU78" s="89"/>
      <c r="AV78" s="89"/>
      <c r="AW78" s="89"/>
      <c r="AX78" s="89"/>
    </row>
    <row r="79" spans="1:50" ht="12.75" customHeight="1">
      <c r="A79" s="90"/>
      <c r="B79" s="214"/>
      <c r="C79" s="377">
        <f>SUM(F79:K79)</f>
        <v>0</v>
      </c>
      <c r="D79" s="216"/>
      <c r="E79" s="217" t="s">
        <v>30</v>
      </c>
      <c r="F79" s="218">
        <f t="shared" ref="F79:H79" si="60">F78*4</f>
        <v>0</v>
      </c>
      <c r="G79" s="219">
        <f t="shared" si="60"/>
        <v>0</v>
      </c>
      <c r="H79" s="220">
        <f t="shared" si="60"/>
        <v>0</v>
      </c>
      <c r="I79" s="221">
        <f t="shared" ref="I79:K79" si="61">I78*9</f>
        <v>0</v>
      </c>
      <c r="J79" s="222">
        <f t="shared" si="61"/>
        <v>0</v>
      </c>
      <c r="K79" s="223">
        <f t="shared" si="61"/>
        <v>0</v>
      </c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14"/>
      <c r="AG79" s="91"/>
      <c r="AH79" s="108"/>
      <c r="AI79" s="108"/>
      <c r="AJ79" s="89"/>
      <c r="AK79" s="89"/>
      <c r="AL79" s="99"/>
      <c r="AM79" s="99"/>
      <c r="AN79" s="89"/>
      <c r="AO79" s="89"/>
      <c r="AP79" s="89"/>
      <c r="AQ79" s="99"/>
      <c r="AR79" s="89"/>
      <c r="AS79" s="89"/>
      <c r="AT79" s="89"/>
      <c r="AU79" s="89"/>
      <c r="AV79" s="89"/>
      <c r="AW79" s="89"/>
      <c r="AX79" s="89"/>
    </row>
    <row r="80" spans="1:50" ht="12.75" customHeight="1">
      <c r="A80" s="90"/>
      <c r="B80" s="214"/>
      <c r="C80" s="311" t="str">
        <f>IF(C79&gt;0,(C79-'Cálculo de Dieta'!C79),"")</f>
        <v/>
      </c>
      <c r="D80" s="318"/>
      <c r="E80" s="310" t="s">
        <v>2829</v>
      </c>
      <c r="F80" s="311" t="str">
        <f>IF(F78&gt;0,(F78-'Cálculo de Dieta'!F78),"")</f>
        <v/>
      </c>
      <c r="G80" s="311" t="str">
        <f>IF(G78&gt;0,(G78-'Cálculo de Dieta'!G78),"")</f>
        <v/>
      </c>
      <c r="H80" s="311" t="str">
        <f>IF(H78&gt;0,(H78-'Cálculo de Dieta'!H78),"")</f>
        <v/>
      </c>
      <c r="I80" s="311" t="str">
        <f>IF(I78&gt;0,(I78-'Cálculo de Dieta'!I78),"")</f>
        <v/>
      </c>
      <c r="J80" s="311" t="str">
        <f>IF(J78&gt;0,(J78-'Cálculo de Dieta'!J78),"")</f>
        <v/>
      </c>
      <c r="K80" s="311" t="str">
        <f>IF(K78&gt;0,(K78-'Cálculo de Dieta'!K78),"")</f>
        <v/>
      </c>
      <c r="L80" s="311" t="str">
        <f>IF(L78&gt;0,(L78-'Cálculo de Dieta'!L78),"")</f>
        <v/>
      </c>
      <c r="M80" s="311" t="str">
        <f>IF(M78&gt;0,(M78-'Cálculo de Dieta'!M78),"")</f>
        <v/>
      </c>
      <c r="N80" s="311" t="str">
        <f>IF(N78&gt;0,(N78-'Cálculo de Dieta'!N78),"")</f>
        <v/>
      </c>
      <c r="O80" s="311" t="str">
        <f>IF(O78&gt;0,(O78-'Cálculo de Dieta'!O78),"")</f>
        <v/>
      </c>
      <c r="P80" s="311" t="str">
        <f>IF(P78&gt;0,(P78-'Cálculo de Dieta'!P78),"")</f>
        <v/>
      </c>
      <c r="Q80" s="311" t="str">
        <f>IF(Q78&gt;0,(Q78-'Cálculo de Dieta'!Q78),"")</f>
        <v/>
      </c>
      <c r="R80" s="311" t="str">
        <f>IF(R78&gt;0,(R78-'Cálculo de Dieta'!R78),"")</f>
        <v/>
      </c>
      <c r="S80" s="311" t="str">
        <f>IF(S78&gt;0,(S78-'Cálculo de Dieta'!S78),"")</f>
        <v/>
      </c>
      <c r="T80" s="311" t="str">
        <f>IF(T78&gt;0,(T78-'Cálculo de Dieta'!T78),"")</f>
        <v/>
      </c>
      <c r="U80" s="311" t="str">
        <f>IF(U78&gt;0,(U78-'Cálculo de Dieta'!U78),"")</f>
        <v/>
      </c>
      <c r="V80" s="311" t="str">
        <f>IF(V78&gt;0,(V78-'Cálculo de Dieta'!V78),"")</f>
        <v/>
      </c>
      <c r="W80" s="311" t="str">
        <f>IF(W78&gt;0,(W78-'Cálculo de Dieta'!W78),"")</f>
        <v/>
      </c>
      <c r="X80" s="311" t="str">
        <f>IF(X78&gt;0,(X78-'Cálculo de Dieta'!X78),"")</f>
        <v/>
      </c>
      <c r="Y80" s="311" t="str">
        <f>IF(Y78&gt;0,(Y78-'Cálculo de Dieta'!Y78),"")</f>
        <v/>
      </c>
      <c r="Z80" s="311" t="str">
        <f>IF(Z78&gt;0,(Z78-'Cálculo de Dieta'!Z78),"")</f>
        <v/>
      </c>
      <c r="AA80" s="311" t="str">
        <f>IF(AA78&gt;0,(AA78-'Cálculo de Dieta'!AA78),"")</f>
        <v/>
      </c>
      <c r="AB80" s="311" t="str">
        <f>IF(AB78&gt;0,(AB78-'Cálculo de Dieta'!AB78),"")</f>
        <v/>
      </c>
      <c r="AC80" s="311" t="str">
        <f>IF(AC78&gt;0,(AC78-'Cálculo de Dieta'!AC78),"")</f>
        <v/>
      </c>
      <c r="AD80" s="311" t="str">
        <f>IF(AD78&gt;0,(AD78-'Cálculo de Dieta'!AD78),"")</f>
        <v/>
      </c>
      <c r="AE80" s="311" t="str">
        <f>IF(AE78&gt;0,(AE78-'Cálculo de Dieta'!AE78),"")</f>
        <v/>
      </c>
      <c r="AF80" s="214"/>
      <c r="AG80" s="91"/>
      <c r="AH80" s="108"/>
      <c r="AI80" s="108"/>
      <c r="AJ80" s="89"/>
      <c r="AK80" s="89"/>
      <c r="AL80" s="99"/>
      <c r="AM80" s="99"/>
      <c r="AN80" s="89"/>
      <c r="AO80" s="89"/>
      <c r="AP80" s="89"/>
      <c r="AQ80" s="99"/>
      <c r="AR80" s="89"/>
      <c r="AS80" s="89"/>
      <c r="AT80" s="89"/>
      <c r="AU80" s="89"/>
      <c r="AV80" s="89"/>
      <c r="AW80" s="89"/>
      <c r="AX80" s="89"/>
    </row>
    <row r="81" spans="1:50" ht="12.75" customHeight="1">
      <c r="A81" s="81"/>
      <c r="B81" s="81"/>
      <c r="C81" s="372"/>
      <c r="D81" s="82"/>
      <c r="E81" s="87"/>
      <c r="F81" s="83"/>
      <c r="G81" s="84"/>
      <c r="H81" s="85"/>
      <c r="I81" s="86"/>
      <c r="J81" s="86"/>
      <c r="K81" s="86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81"/>
      <c r="AG81" s="88"/>
      <c r="AH81" s="108"/>
      <c r="AI81" s="108"/>
      <c r="AJ81" s="89"/>
      <c r="AK81" s="89"/>
      <c r="AL81" s="99"/>
      <c r="AM81" s="99"/>
      <c r="AN81" s="89"/>
      <c r="AO81" s="89"/>
      <c r="AP81" s="89"/>
      <c r="AQ81" s="99"/>
      <c r="AR81" s="89"/>
      <c r="AS81" s="89"/>
      <c r="AT81" s="89"/>
      <c r="AU81" s="89"/>
      <c r="AV81" s="89"/>
      <c r="AW81" s="89"/>
      <c r="AX81" s="89"/>
    </row>
    <row r="82" spans="1:50" ht="12.75" customHeight="1">
      <c r="A82" s="81"/>
      <c r="B82" s="200"/>
      <c r="C82" s="373"/>
      <c r="D82" s="340">
        <v>6</v>
      </c>
      <c r="E82" s="307"/>
      <c r="F82" s="303"/>
      <c r="G82" s="303"/>
      <c r="H82" s="303"/>
      <c r="I82" s="303"/>
      <c r="J82" s="303"/>
      <c r="K82" s="304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2" t="s">
        <v>2786</v>
      </c>
      <c r="W82" s="202" t="s">
        <v>2786</v>
      </c>
      <c r="X82" s="202" t="s">
        <v>2786</v>
      </c>
      <c r="Y82" s="202" t="s">
        <v>2786</v>
      </c>
      <c r="Z82" s="202" t="s">
        <v>2786</v>
      </c>
      <c r="AA82" s="202" t="s">
        <v>2786</v>
      </c>
      <c r="AB82" s="201"/>
      <c r="AC82" s="202" t="s">
        <v>2786</v>
      </c>
      <c r="AD82" s="202" t="s">
        <v>2786</v>
      </c>
      <c r="AE82" s="202" t="s">
        <v>2786</v>
      </c>
      <c r="AF82" s="200"/>
      <c r="AG82" s="81"/>
      <c r="AH82" s="108"/>
      <c r="AI82" s="108"/>
      <c r="AJ82" s="89"/>
      <c r="AK82" s="89"/>
      <c r="AL82" s="99"/>
      <c r="AM82" s="99"/>
      <c r="AN82" s="89"/>
      <c r="AO82" s="89"/>
      <c r="AP82" s="89"/>
      <c r="AQ82" s="99"/>
      <c r="AR82" s="89"/>
      <c r="AS82" s="89"/>
      <c r="AT82" s="89"/>
      <c r="AU82" s="89"/>
      <c r="AV82" s="89"/>
      <c r="AW82" s="89"/>
      <c r="AX82" s="89"/>
    </row>
    <row r="83" spans="1:50" ht="12.75" customHeight="1">
      <c r="A83" s="81"/>
      <c r="B83" s="203"/>
      <c r="C83" s="374" t="s">
        <v>5</v>
      </c>
      <c r="D83" s="204" t="s">
        <v>6</v>
      </c>
      <c r="E83" s="205" t="s">
        <v>7</v>
      </c>
      <c r="F83" s="206" t="s">
        <v>8</v>
      </c>
      <c r="G83" s="207" t="s">
        <v>9</v>
      </c>
      <c r="H83" s="208" t="s">
        <v>10</v>
      </c>
      <c r="I83" s="209" t="s">
        <v>11</v>
      </c>
      <c r="J83" s="210" t="s">
        <v>13</v>
      </c>
      <c r="K83" s="211" t="s">
        <v>12</v>
      </c>
      <c r="L83" s="212" t="s">
        <v>767</v>
      </c>
      <c r="M83" s="202" t="s">
        <v>792</v>
      </c>
      <c r="N83" s="202" t="s">
        <v>791</v>
      </c>
      <c r="O83" s="202" t="s">
        <v>2777</v>
      </c>
      <c r="P83" s="202" t="s">
        <v>2778</v>
      </c>
      <c r="Q83" s="202" t="s">
        <v>793</v>
      </c>
      <c r="R83" s="202" t="s">
        <v>794</v>
      </c>
      <c r="S83" s="202" t="s">
        <v>799</v>
      </c>
      <c r="T83" s="202" t="s">
        <v>2782</v>
      </c>
      <c r="U83" s="202" t="s">
        <v>795</v>
      </c>
      <c r="V83" s="202" t="s">
        <v>2783</v>
      </c>
      <c r="W83" s="202" t="s">
        <v>2779</v>
      </c>
      <c r="X83" s="202" t="s">
        <v>2780</v>
      </c>
      <c r="Y83" s="202" t="s">
        <v>796</v>
      </c>
      <c r="Z83" s="202" t="s">
        <v>797</v>
      </c>
      <c r="AA83" s="202" t="s">
        <v>798</v>
      </c>
      <c r="AB83" s="202" t="s">
        <v>2776</v>
      </c>
      <c r="AC83" s="202" t="s">
        <v>2784</v>
      </c>
      <c r="AD83" s="202" t="s">
        <v>2785</v>
      </c>
      <c r="AE83" s="202" t="s">
        <v>2781</v>
      </c>
      <c r="AF83" s="213"/>
      <c r="AG83" s="183"/>
      <c r="AH83" s="108"/>
      <c r="AI83" s="108"/>
      <c r="AJ83" s="89"/>
      <c r="AK83" s="89"/>
      <c r="AL83" s="99"/>
      <c r="AM83" s="99"/>
      <c r="AN83" s="89"/>
      <c r="AO83" s="89"/>
      <c r="AP83" s="89"/>
      <c r="AQ83" s="99"/>
      <c r="AR83" s="89"/>
      <c r="AS83" s="89"/>
      <c r="AT83" s="89"/>
      <c r="AU83" s="89"/>
      <c r="AV83" s="89"/>
      <c r="AW83" s="89"/>
      <c r="AX83" s="89"/>
    </row>
    <row r="84" spans="1:50" ht="12.75" customHeight="1">
      <c r="A84" s="89"/>
      <c r="B84" s="214"/>
      <c r="C84" s="232"/>
      <c r="D84" s="235"/>
      <c r="E84" s="231" t="str">
        <f t="shared" ref="E84:E93" si="62">IF(C84="","",VLOOKUP(C84,Nutr,2,0))</f>
        <v/>
      </c>
      <c r="F84" s="238" t="str">
        <f t="shared" ref="F84:F93" si="63">IF(C84="","",VLOOKUP(C84,Nutr,3,0)*D84)</f>
        <v/>
      </c>
      <c r="G84" s="233" t="str">
        <f t="shared" ref="G84:G93" si="64">IF(C84="","",VLOOKUP(C84,Nutr,4,0)*D84)</f>
        <v/>
      </c>
      <c r="H84" s="238" t="str">
        <f t="shared" ref="H84:H93" si="65">IF(C84="","",VLOOKUP(C84,Nutr,5,0)*D84)</f>
        <v/>
      </c>
      <c r="I84" s="233" t="str">
        <f t="shared" ref="I84:I93" si="66">IF(C84="","",VLOOKUP(C84,Nutr,6,0)*D84)</f>
        <v/>
      </c>
      <c r="J84" s="238" t="str">
        <f t="shared" ref="J84:J93" si="67">IF(C84="","",VLOOKUP(C84,Nutr,7,0)*D84)</f>
        <v/>
      </c>
      <c r="K84" s="233" t="str">
        <f t="shared" ref="K84:K93" si="68">IF(C84="","",VLOOKUP(C84,Nutr,8,0)*D84)</f>
        <v/>
      </c>
      <c r="L84" s="237" t="str">
        <f>IF(C84="","",VLOOKUP(C84,Nutr,9,0)*D84)</f>
        <v/>
      </c>
      <c r="M84" s="234" t="str">
        <f>IF(C84="","",VLOOKUP(C84,'Tabela Nutricional'!A:AD,10,0)*D84)</f>
        <v/>
      </c>
      <c r="N84" s="237" t="str">
        <f>IF(C84="","",VLOOKUP(C84,'Tabela Nutricional'!A:AD,11,0)*D84)</f>
        <v/>
      </c>
      <c r="O84" s="234" t="str">
        <f>IF(C84="","",VLOOKUP(C84,'Tabela Nutricional'!A:AD,12,0)*D84)</f>
        <v/>
      </c>
      <c r="P84" s="237" t="str">
        <f>IF(C84="","",VLOOKUP(C84,'Tabela Nutricional'!A:AD,13,0)*D84)</f>
        <v/>
      </c>
      <c r="Q84" s="234" t="str">
        <f>IF(C84="","",VLOOKUP(C84,'Tabela Nutricional'!A:AD,14,0)*D84)</f>
        <v/>
      </c>
      <c r="R84" s="237" t="str">
        <f>IF(C84="","",VLOOKUP(C84,'Tabela Nutricional'!A:AD,15,0)*D84)</f>
        <v/>
      </c>
      <c r="S84" s="234" t="str">
        <f>IF(C84="","",VLOOKUP(C84,'Tabela Nutricional'!A:AD,16,0)*D84)</f>
        <v/>
      </c>
      <c r="T84" s="237" t="str">
        <f>IF(C84="","",VLOOKUP(C84,'Tabela Nutricional'!A:AD,17,0)*D84)</f>
        <v/>
      </c>
      <c r="U84" s="234" t="str">
        <f>IF(C84="","",VLOOKUP(C84,'Tabela Nutricional'!A:AD,18,0)*D84)</f>
        <v/>
      </c>
      <c r="V84" s="237" t="str">
        <f>IF(C84="","",VLOOKUP(C84,'Tabela Nutricional'!A:AD,21,0)*D84)</f>
        <v/>
      </c>
      <c r="W84" s="234" t="str">
        <f>IF(C84="","",VLOOKUP(C84,'Tabela Nutricional'!A:AD,22,0)*D84)</f>
        <v/>
      </c>
      <c r="X84" s="237" t="str">
        <f>IF(C84="","",VLOOKUP(C84,'Tabela Nutricional'!A:AD,23,0)*D84)</f>
        <v/>
      </c>
      <c r="Y84" s="234" t="str">
        <f>IF(C84="","",VLOOKUP(C84,'Tabela Nutricional'!A:AD,24,0)*D84)</f>
        <v/>
      </c>
      <c r="Z84" s="237" t="str">
        <f>IF(C84="","",VLOOKUP(C84,'Tabela Nutricional'!A:AD,25,0)*D84)</f>
        <v/>
      </c>
      <c r="AA84" s="234" t="str">
        <f>IF(C84="","",VLOOKUP(C84,'Tabela Nutricional'!A:AD,26,0)*D84)</f>
        <v/>
      </c>
      <c r="AB84" s="237" t="str">
        <f>IF(C84="","",VLOOKUP(C84,'Tabela Nutricional'!A:AD,27,0)*D84)</f>
        <v/>
      </c>
      <c r="AC84" s="234" t="str">
        <f>IF(C84="","",VLOOKUP(C84,'Tabela Nutricional'!A:AD,28,0)*D84)</f>
        <v/>
      </c>
      <c r="AD84" s="237" t="str">
        <f>IF(C84="","",VLOOKUP(C84,'Tabela Nutricional'!A:AD,29,0)*D84)</f>
        <v/>
      </c>
      <c r="AE84" s="234" t="str">
        <f>IF(C84="","",VLOOKUP(C84,'Tabela Nutricional'!A:AD,30,0)*D84)</f>
        <v/>
      </c>
      <c r="AF84" s="214"/>
      <c r="AG84" s="90"/>
      <c r="AH84" s="108"/>
      <c r="AI84" s="108"/>
      <c r="AJ84" s="89"/>
      <c r="AK84" s="89"/>
      <c r="AL84" s="99"/>
      <c r="AM84" s="99"/>
      <c r="AN84" s="89"/>
      <c r="AO84" s="89"/>
      <c r="AP84" s="89"/>
      <c r="AQ84" s="99"/>
      <c r="AR84" s="89"/>
      <c r="AS84" s="89"/>
      <c r="AT84" s="89"/>
      <c r="AU84" s="89"/>
      <c r="AV84" s="89"/>
      <c r="AW84" s="89"/>
      <c r="AX84" s="89"/>
    </row>
    <row r="85" spans="1:50" ht="12.75" customHeight="1">
      <c r="A85" s="89"/>
      <c r="B85" s="214"/>
      <c r="C85" s="232"/>
      <c r="D85" s="235"/>
      <c r="E85" s="231" t="str">
        <f t="shared" si="62"/>
        <v/>
      </c>
      <c r="F85" s="238" t="str">
        <f t="shared" si="63"/>
        <v/>
      </c>
      <c r="G85" s="233" t="str">
        <f t="shared" si="64"/>
        <v/>
      </c>
      <c r="H85" s="238" t="str">
        <f t="shared" si="65"/>
        <v/>
      </c>
      <c r="I85" s="233" t="str">
        <f t="shared" si="66"/>
        <v/>
      </c>
      <c r="J85" s="238" t="str">
        <f t="shared" si="67"/>
        <v/>
      </c>
      <c r="K85" s="233" t="str">
        <f t="shared" si="68"/>
        <v/>
      </c>
      <c r="L85" s="237" t="str">
        <f t="shared" ref="L85:L93" si="69">IF(C85="","",VLOOKUP(C85,Nutr,9,0)*D85)</f>
        <v/>
      </c>
      <c r="M85" s="234" t="str">
        <f>IF(C85="","",VLOOKUP(C85,'Tabela Nutricional'!A:AD,10,0)*D85)</f>
        <v/>
      </c>
      <c r="N85" s="237" t="str">
        <f>IF(C85="","",VLOOKUP(C85,'Tabela Nutricional'!A:AD,11,0)*D85)</f>
        <v/>
      </c>
      <c r="O85" s="234" t="str">
        <f>IF(C85="","",VLOOKUP(C85,'Tabela Nutricional'!A:AD,12,0)*D85)</f>
        <v/>
      </c>
      <c r="P85" s="237" t="str">
        <f>IF(C85="","",VLOOKUP(C85,'Tabela Nutricional'!A:AD,13,0)*D85)</f>
        <v/>
      </c>
      <c r="Q85" s="234" t="str">
        <f>IF(C85="","",VLOOKUP(C85,'Tabela Nutricional'!A:AD,14,0)*D85)</f>
        <v/>
      </c>
      <c r="R85" s="237" t="str">
        <f>IF(C85="","",VLOOKUP(C85,'Tabela Nutricional'!A:AD,15,0)*D85)</f>
        <v/>
      </c>
      <c r="S85" s="234" t="str">
        <f>IF(C85="","",VLOOKUP(C85,'Tabela Nutricional'!A:AD,16,0)*D85)</f>
        <v/>
      </c>
      <c r="T85" s="237" t="str">
        <f>IF(C85="","",VLOOKUP(C85,'Tabela Nutricional'!A:AD,17,0)*D85)</f>
        <v/>
      </c>
      <c r="U85" s="234" t="str">
        <f>IF(C85="","",VLOOKUP(C85,'Tabela Nutricional'!A:AD,18,0)*D85)</f>
        <v/>
      </c>
      <c r="V85" s="237" t="str">
        <f>IF(C85="","",VLOOKUP(C85,'Tabela Nutricional'!A:AD,21,0)*D85)</f>
        <v/>
      </c>
      <c r="W85" s="234" t="str">
        <f>IF(C85="","",VLOOKUP(C85,'Tabela Nutricional'!A:AD,22,0)*D85)</f>
        <v/>
      </c>
      <c r="X85" s="237" t="str">
        <f>IF(C85="","",VLOOKUP(C85,'Tabela Nutricional'!A:AD,23,0)*D85)</f>
        <v/>
      </c>
      <c r="Y85" s="234" t="str">
        <f>IF(C85="","",VLOOKUP(C85,'Tabela Nutricional'!A:AD,24,0)*D85)</f>
        <v/>
      </c>
      <c r="Z85" s="237" t="str">
        <f>IF(C85="","",VLOOKUP(C85,'Tabela Nutricional'!A:AD,25,0)*D85)</f>
        <v/>
      </c>
      <c r="AA85" s="234" t="str">
        <f>IF(C85="","",VLOOKUP(C85,'Tabela Nutricional'!A:AD,26,0)*D85)</f>
        <v/>
      </c>
      <c r="AB85" s="237" t="str">
        <f>IF(C85="","",VLOOKUP(C85,'Tabela Nutricional'!A:AD,27,0)*D85)</f>
        <v/>
      </c>
      <c r="AC85" s="234" t="str">
        <f>IF(C85="","",VLOOKUP(C85,'Tabela Nutricional'!A:AD,28,0)*D85)</f>
        <v/>
      </c>
      <c r="AD85" s="237" t="str">
        <f>IF(C85="","",VLOOKUP(C85,'Tabela Nutricional'!A:AD,29,0)*D85)</f>
        <v/>
      </c>
      <c r="AE85" s="234" t="str">
        <f>IF(C85="","",VLOOKUP(C85,'Tabela Nutricional'!A:AD,30,0)*D85)</f>
        <v/>
      </c>
      <c r="AF85" s="214"/>
      <c r="AG85" s="90"/>
      <c r="AH85" s="108"/>
      <c r="AI85" s="108"/>
      <c r="AJ85" s="89"/>
      <c r="AK85" s="89"/>
      <c r="AL85" s="99"/>
      <c r="AM85" s="99"/>
      <c r="AN85" s="89"/>
      <c r="AO85" s="89"/>
      <c r="AP85" s="89"/>
      <c r="AQ85" s="99"/>
      <c r="AR85" s="89"/>
      <c r="AS85" s="89"/>
      <c r="AT85" s="89"/>
      <c r="AU85" s="89"/>
      <c r="AV85" s="89"/>
      <c r="AW85" s="89"/>
      <c r="AX85" s="89"/>
    </row>
    <row r="86" spans="1:50" ht="12.75" customHeight="1">
      <c r="A86" s="89"/>
      <c r="B86" s="214"/>
      <c r="C86" s="232"/>
      <c r="D86" s="235"/>
      <c r="E86" s="231" t="str">
        <f t="shared" si="62"/>
        <v/>
      </c>
      <c r="F86" s="238" t="str">
        <f t="shared" si="63"/>
        <v/>
      </c>
      <c r="G86" s="233" t="str">
        <f t="shared" si="64"/>
        <v/>
      </c>
      <c r="H86" s="238" t="str">
        <f t="shared" si="65"/>
        <v/>
      </c>
      <c r="I86" s="233" t="str">
        <f t="shared" si="66"/>
        <v/>
      </c>
      <c r="J86" s="238" t="str">
        <f t="shared" si="67"/>
        <v/>
      </c>
      <c r="K86" s="233" t="str">
        <f t="shared" si="68"/>
        <v/>
      </c>
      <c r="L86" s="237" t="str">
        <f t="shared" si="69"/>
        <v/>
      </c>
      <c r="M86" s="234" t="str">
        <f>IF(C86="","",VLOOKUP(C86,'Tabela Nutricional'!A:AD,10,0)*D86)</f>
        <v/>
      </c>
      <c r="N86" s="237" t="str">
        <f>IF(C86="","",VLOOKUP(C86,'Tabela Nutricional'!A:AD,11,0)*D86)</f>
        <v/>
      </c>
      <c r="O86" s="234" t="str">
        <f>IF(C86="","",VLOOKUP(C86,'Tabela Nutricional'!A:AD,12,0)*D86)</f>
        <v/>
      </c>
      <c r="P86" s="237" t="str">
        <f>IF(C86="","",VLOOKUP(C86,'Tabela Nutricional'!A:AD,13,0)*D86)</f>
        <v/>
      </c>
      <c r="Q86" s="234" t="str">
        <f>IF(C86="","",VLOOKUP(C86,'Tabela Nutricional'!A:AD,14,0)*D86)</f>
        <v/>
      </c>
      <c r="R86" s="237" t="str">
        <f>IF(C86="","",VLOOKUP(C86,'Tabela Nutricional'!A:AD,15,0)*D86)</f>
        <v/>
      </c>
      <c r="S86" s="234" t="str">
        <f>IF(C86="","",VLOOKUP(C86,'Tabela Nutricional'!A:AD,16,0)*D86)</f>
        <v/>
      </c>
      <c r="T86" s="237" t="str">
        <f>IF(C86="","",VLOOKUP(C86,'Tabela Nutricional'!A:AD,17,0)*D86)</f>
        <v/>
      </c>
      <c r="U86" s="234" t="str">
        <f>IF(C86="","",VLOOKUP(C86,'Tabela Nutricional'!A:AD,18,0)*D86)</f>
        <v/>
      </c>
      <c r="V86" s="237" t="str">
        <f>IF(C86="","",VLOOKUP(C86,'Tabela Nutricional'!A:AD,21,0)*D86)</f>
        <v/>
      </c>
      <c r="W86" s="234" t="str">
        <f>IF(C86="","",VLOOKUP(C86,'Tabela Nutricional'!A:AD,22,0)*D86)</f>
        <v/>
      </c>
      <c r="X86" s="237" t="str">
        <f>IF(C86="","",VLOOKUP(C86,'Tabela Nutricional'!A:AD,23,0)*D86)</f>
        <v/>
      </c>
      <c r="Y86" s="234" t="str">
        <f>IF(C86="","",VLOOKUP(C86,'Tabela Nutricional'!A:AD,24,0)*D86)</f>
        <v/>
      </c>
      <c r="Z86" s="237" t="str">
        <f>IF(C86="","",VLOOKUP(C86,'Tabela Nutricional'!A:AD,25,0)*D86)</f>
        <v/>
      </c>
      <c r="AA86" s="234" t="str">
        <f>IF(C86="","",VLOOKUP(C86,'Tabela Nutricional'!A:AD,26,0)*D86)</f>
        <v/>
      </c>
      <c r="AB86" s="237" t="str">
        <f>IF(C86="","",VLOOKUP(C86,'Tabela Nutricional'!A:AD,27,0)*D86)</f>
        <v/>
      </c>
      <c r="AC86" s="234" t="str">
        <f>IF(C86="","",VLOOKUP(C86,'Tabela Nutricional'!A:AD,28,0)*D86)</f>
        <v/>
      </c>
      <c r="AD86" s="237" t="str">
        <f>IF(C86="","",VLOOKUP(C86,'Tabela Nutricional'!A:AD,29,0)*D86)</f>
        <v/>
      </c>
      <c r="AE86" s="234" t="str">
        <f>IF(C86="","",VLOOKUP(C86,'Tabela Nutricional'!A:AD,30,0)*D86)</f>
        <v/>
      </c>
      <c r="AF86" s="214"/>
      <c r="AG86" s="94"/>
      <c r="AH86" s="108"/>
      <c r="AI86" s="108"/>
      <c r="AJ86" s="89"/>
      <c r="AK86" s="89"/>
      <c r="AL86" s="99"/>
      <c r="AM86" s="99"/>
      <c r="AN86" s="89"/>
      <c r="AO86" s="89"/>
      <c r="AP86" s="89"/>
      <c r="AQ86" s="99"/>
      <c r="AR86" s="89"/>
      <c r="AS86" s="89"/>
      <c r="AT86" s="89"/>
      <c r="AU86" s="89"/>
      <c r="AV86" s="89"/>
      <c r="AW86" s="89"/>
      <c r="AX86" s="89"/>
    </row>
    <row r="87" spans="1:50" ht="12.75" customHeight="1">
      <c r="A87" s="89"/>
      <c r="B87" s="215"/>
      <c r="C87" s="356"/>
      <c r="D87" s="236"/>
      <c r="E87" s="231" t="str">
        <f t="shared" si="62"/>
        <v/>
      </c>
      <c r="F87" s="238" t="str">
        <f t="shared" si="63"/>
        <v/>
      </c>
      <c r="G87" s="233" t="str">
        <f t="shared" si="64"/>
        <v/>
      </c>
      <c r="H87" s="238" t="str">
        <f t="shared" si="65"/>
        <v/>
      </c>
      <c r="I87" s="233" t="str">
        <f t="shared" si="66"/>
        <v/>
      </c>
      <c r="J87" s="238" t="str">
        <f t="shared" si="67"/>
        <v/>
      </c>
      <c r="K87" s="233" t="str">
        <f t="shared" si="68"/>
        <v/>
      </c>
      <c r="L87" s="237" t="str">
        <f t="shared" si="69"/>
        <v/>
      </c>
      <c r="M87" s="234" t="str">
        <f>IF(C87="","",VLOOKUP(C87,'Tabela Nutricional'!A:AD,10,0)*D87)</f>
        <v/>
      </c>
      <c r="N87" s="237" t="str">
        <f>IF(C87="","",VLOOKUP(C87,'Tabela Nutricional'!A:AD,11,0)*D87)</f>
        <v/>
      </c>
      <c r="O87" s="234" t="str">
        <f>IF(C87="","",VLOOKUP(C87,'Tabela Nutricional'!A:AD,12,0)*D87)</f>
        <v/>
      </c>
      <c r="P87" s="237" t="str">
        <f>IF(C87="","",VLOOKUP(C87,'Tabela Nutricional'!A:AD,13,0)*D87)</f>
        <v/>
      </c>
      <c r="Q87" s="234" t="str">
        <f>IF(C87="","",VLOOKUP(C87,'Tabela Nutricional'!A:AD,14,0)*D87)</f>
        <v/>
      </c>
      <c r="R87" s="237" t="str">
        <f>IF(C87="","",VLOOKUP(C87,'Tabela Nutricional'!A:AD,15,0)*D87)</f>
        <v/>
      </c>
      <c r="S87" s="234" t="str">
        <f>IF(C87="","",VLOOKUP(C87,'Tabela Nutricional'!A:AD,16,0)*D87)</f>
        <v/>
      </c>
      <c r="T87" s="237" t="str">
        <f>IF(C87="","",VLOOKUP(C87,'Tabela Nutricional'!A:AD,17,0)*D87)</f>
        <v/>
      </c>
      <c r="U87" s="234" t="str">
        <f>IF(C87="","",VLOOKUP(C87,'Tabela Nutricional'!A:AD,18,0)*D87)</f>
        <v/>
      </c>
      <c r="V87" s="237" t="str">
        <f>IF(C87="","",VLOOKUP(C87,'Tabela Nutricional'!A:AD,21,0)*D87)</f>
        <v/>
      </c>
      <c r="W87" s="234" t="str">
        <f>IF(C87="","",VLOOKUP(C87,'Tabela Nutricional'!A:AD,22,0)*D87)</f>
        <v/>
      </c>
      <c r="X87" s="237" t="str">
        <f>IF(C87="","",VLOOKUP(C87,'Tabela Nutricional'!A:AD,23,0)*D87)</f>
        <v/>
      </c>
      <c r="Y87" s="234" t="str">
        <f>IF(C87="","",VLOOKUP(C87,'Tabela Nutricional'!A:AD,24,0)*D87)</f>
        <v/>
      </c>
      <c r="Z87" s="237" t="str">
        <f>IF(C87="","",VLOOKUP(C87,'Tabela Nutricional'!A:AD,25,0)*D87)</f>
        <v/>
      </c>
      <c r="AA87" s="234" t="str">
        <f>IF(C87="","",VLOOKUP(C87,'Tabela Nutricional'!A:AD,26,0)*D87)</f>
        <v/>
      </c>
      <c r="AB87" s="237" t="str">
        <f>IF(C87="","",VLOOKUP(C87,'Tabela Nutricional'!A:AD,27,0)*D87)</f>
        <v/>
      </c>
      <c r="AC87" s="234" t="str">
        <f>IF(C87="","",VLOOKUP(C87,'Tabela Nutricional'!A:AD,28,0)*D87)</f>
        <v/>
      </c>
      <c r="AD87" s="237" t="str">
        <f>IF(C87="","",VLOOKUP(C87,'Tabela Nutricional'!A:AD,29,0)*D87)</f>
        <v/>
      </c>
      <c r="AE87" s="234" t="str">
        <f>IF(C87="","",VLOOKUP(C87,'Tabela Nutricional'!A:AD,30,0)*D87)</f>
        <v/>
      </c>
      <c r="AF87" s="215"/>
      <c r="AG87" s="94"/>
      <c r="AH87" s="108"/>
      <c r="AI87" s="108"/>
      <c r="AJ87" s="89"/>
      <c r="AK87" s="89"/>
      <c r="AL87" s="99"/>
      <c r="AM87" s="99"/>
      <c r="AN87" s="89"/>
      <c r="AO87" s="89"/>
      <c r="AP87" s="89"/>
      <c r="AQ87" s="99"/>
      <c r="AR87" s="89"/>
      <c r="AS87" s="89"/>
      <c r="AT87" s="89"/>
      <c r="AU87" s="89"/>
      <c r="AV87" s="89"/>
      <c r="AW87" s="89"/>
      <c r="AX87" s="89"/>
    </row>
    <row r="88" spans="1:50" ht="12.75" customHeight="1">
      <c r="A88" s="89"/>
      <c r="B88" s="215"/>
      <c r="C88" s="356"/>
      <c r="D88" s="236"/>
      <c r="E88" s="231" t="str">
        <f t="shared" si="62"/>
        <v/>
      </c>
      <c r="F88" s="238" t="str">
        <f t="shared" si="63"/>
        <v/>
      </c>
      <c r="G88" s="233" t="str">
        <f t="shared" si="64"/>
        <v/>
      </c>
      <c r="H88" s="238" t="str">
        <f t="shared" si="65"/>
        <v/>
      </c>
      <c r="I88" s="233" t="str">
        <f t="shared" si="66"/>
        <v/>
      </c>
      <c r="J88" s="238" t="str">
        <f t="shared" si="67"/>
        <v/>
      </c>
      <c r="K88" s="233" t="str">
        <f t="shared" si="68"/>
        <v/>
      </c>
      <c r="L88" s="237" t="str">
        <f t="shared" si="69"/>
        <v/>
      </c>
      <c r="M88" s="234" t="str">
        <f>IF(C88="","",VLOOKUP(C88,'Tabela Nutricional'!A:AD,10,0)*D88)</f>
        <v/>
      </c>
      <c r="N88" s="237" t="str">
        <f>IF(C88="","",VLOOKUP(C88,'Tabela Nutricional'!A:AD,11,0)*D88)</f>
        <v/>
      </c>
      <c r="O88" s="234" t="str">
        <f>IF(C88="","",VLOOKUP(C88,'Tabela Nutricional'!A:AD,12,0)*D88)</f>
        <v/>
      </c>
      <c r="P88" s="237" t="str">
        <f>IF(C88="","",VLOOKUP(C88,'Tabela Nutricional'!A:AD,13,0)*D88)</f>
        <v/>
      </c>
      <c r="Q88" s="234" t="str">
        <f>IF(C88="","",VLOOKUP(C88,'Tabela Nutricional'!A:AD,14,0)*D88)</f>
        <v/>
      </c>
      <c r="R88" s="237" t="str">
        <f>IF(C88="","",VLOOKUP(C88,'Tabela Nutricional'!A:AD,15,0)*D88)</f>
        <v/>
      </c>
      <c r="S88" s="234" t="str">
        <f>IF(C88="","",VLOOKUP(C88,'Tabela Nutricional'!A:AD,16,0)*D88)</f>
        <v/>
      </c>
      <c r="T88" s="237" t="str">
        <f>IF(C88="","",VLOOKUP(C88,'Tabela Nutricional'!A:AD,17,0)*D88)</f>
        <v/>
      </c>
      <c r="U88" s="234" t="str">
        <f>IF(C88="","",VLOOKUP(C88,'Tabela Nutricional'!A:AD,18,0)*D88)</f>
        <v/>
      </c>
      <c r="V88" s="237" t="str">
        <f>IF(C88="","",VLOOKUP(C88,'Tabela Nutricional'!A:AD,21,0)*D88)</f>
        <v/>
      </c>
      <c r="W88" s="234" t="str">
        <f>IF(C88="","",VLOOKUP(C88,'Tabela Nutricional'!A:AD,22,0)*D88)</f>
        <v/>
      </c>
      <c r="X88" s="237" t="str">
        <f>IF(C88="","",VLOOKUP(C88,'Tabela Nutricional'!A:AD,23,0)*D88)</f>
        <v/>
      </c>
      <c r="Y88" s="234" t="str">
        <f>IF(C88="","",VLOOKUP(C88,'Tabela Nutricional'!A:AD,24,0)*D88)</f>
        <v/>
      </c>
      <c r="Z88" s="237" t="str">
        <f>IF(C88="","",VLOOKUP(C88,'Tabela Nutricional'!A:AD,25,0)*D88)</f>
        <v/>
      </c>
      <c r="AA88" s="234" t="str">
        <f>IF(C88="","",VLOOKUP(C88,'Tabela Nutricional'!A:AD,26,0)*D88)</f>
        <v/>
      </c>
      <c r="AB88" s="237" t="str">
        <f>IF(C88="","",VLOOKUP(C88,'Tabela Nutricional'!A:AD,27,0)*D88)</f>
        <v/>
      </c>
      <c r="AC88" s="234" t="str">
        <f>IF(C88="","",VLOOKUP(C88,'Tabela Nutricional'!A:AD,28,0)*D88)</f>
        <v/>
      </c>
      <c r="AD88" s="237" t="str">
        <f>IF(C88="","",VLOOKUP(C88,'Tabela Nutricional'!A:AD,29,0)*D88)</f>
        <v/>
      </c>
      <c r="AE88" s="234" t="str">
        <f>IF(C88="","",VLOOKUP(C88,'Tabela Nutricional'!A:AD,30,0)*D88)</f>
        <v/>
      </c>
      <c r="AF88" s="215"/>
      <c r="AG88" s="94"/>
      <c r="AH88" s="108"/>
      <c r="AI88" s="108"/>
      <c r="AJ88" s="89"/>
      <c r="AK88" s="89"/>
      <c r="AL88" s="99"/>
      <c r="AM88" s="99"/>
      <c r="AN88" s="89"/>
      <c r="AO88" s="89"/>
      <c r="AP88" s="89"/>
      <c r="AQ88" s="99"/>
      <c r="AR88" s="89"/>
      <c r="AS88" s="89"/>
      <c r="AT88" s="89"/>
      <c r="AU88" s="89"/>
      <c r="AV88" s="89"/>
      <c r="AW88" s="89"/>
      <c r="AX88" s="89"/>
    </row>
    <row r="89" spans="1:50" ht="12.75" customHeight="1">
      <c r="A89" s="89"/>
      <c r="B89" s="215"/>
      <c r="C89" s="356"/>
      <c r="D89" s="236"/>
      <c r="E89" s="231" t="str">
        <f t="shared" si="62"/>
        <v/>
      </c>
      <c r="F89" s="238" t="str">
        <f t="shared" si="63"/>
        <v/>
      </c>
      <c r="G89" s="233" t="str">
        <f t="shared" si="64"/>
        <v/>
      </c>
      <c r="H89" s="238" t="str">
        <f t="shared" si="65"/>
        <v/>
      </c>
      <c r="I89" s="233" t="str">
        <f t="shared" si="66"/>
        <v/>
      </c>
      <c r="J89" s="238" t="str">
        <f t="shared" si="67"/>
        <v/>
      </c>
      <c r="K89" s="233" t="str">
        <f t="shared" si="68"/>
        <v/>
      </c>
      <c r="L89" s="237" t="str">
        <f t="shared" si="69"/>
        <v/>
      </c>
      <c r="M89" s="234" t="str">
        <f>IF(C89="","",VLOOKUP(C89,'Tabela Nutricional'!A:AD,10,0)*D89)</f>
        <v/>
      </c>
      <c r="N89" s="237" t="str">
        <f>IF(C89="","",VLOOKUP(C89,'Tabela Nutricional'!A:AD,11,0)*D89)</f>
        <v/>
      </c>
      <c r="O89" s="234" t="str">
        <f>IF(C89="","",VLOOKUP(C89,'Tabela Nutricional'!A:AD,12,0)*D89)</f>
        <v/>
      </c>
      <c r="P89" s="237" t="str">
        <f>IF(C89="","",VLOOKUP(C89,'Tabela Nutricional'!A:AD,13,0)*D89)</f>
        <v/>
      </c>
      <c r="Q89" s="234" t="str">
        <f>IF(C89="","",VLOOKUP(C89,'Tabela Nutricional'!A:AD,14,0)*D89)</f>
        <v/>
      </c>
      <c r="R89" s="237" t="str">
        <f>IF(C89="","",VLOOKUP(C89,'Tabela Nutricional'!A:AD,15,0)*D89)</f>
        <v/>
      </c>
      <c r="S89" s="234" t="str">
        <f>IF(C89="","",VLOOKUP(C89,'Tabela Nutricional'!A:AD,16,0)*D89)</f>
        <v/>
      </c>
      <c r="T89" s="237" t="str">
        <f>IF(C89="","",VLOOKUP(C89,'Tabela Nutricional'!A:AD,17,0)*D89)</f>
        <v/>
      </c>
      <c r="U89" s="234" t="str">
        <f>IF(C89="","",VLOOKUP(C89,'Tabela Nutricional'!A:AD,18,0)*D89)</f>
        <v/>
      </c>
      <c r="V89" s="237" t="str">
        <f>IF(C89="","",VLOOKUP(C89,'Tabela Nutricional'!A:AD,21,0)*D89)</f>
        <v/>
      </c>
      <c r="W89" s="234" t="str">
        <f>IF(C89="","",VLOOKUP(C89,'Tabela Nutricional'!A:AD,22,0)*D89)</f>
        <v/>
      </c>
      <c r="X89" s="237" t="str">
        <f>IF(C89="","",VLOOKUP(C89,'Tabela Nutricional'!A:AD,23,0)*D89)</f>
        <v/>
      </c>
      <c r="Y89" s="234" t="str">
        <f>IF(C89="","",VLOOKUP(C89,'Tabela Nutricional'!A:AD,24,0)*D89)</f>
        <v/>
      </c>
      <c r="Z89" s="237" t="str">
        <f>IF(C89="","",VLOOKUP(C89,'Tabela Nutricional'!A:AD,25,0)*D89)</f>
        <v/>
      </c>
      <c r="AA89" s="234" t="str">
        <f>IF(C89="","",VLOOKUP(C89,'Tabela Nutricional'!A:AD,26,0)*D89)</f>
        <v/>
      </c>
      <c r="AB89" s="237" t="str">
        <f>IF(C89="","",VLOOKUP(C89,'Tabela Nutricional'!A:AD,27,0)*D89)</f>
        <v/>
      </c>
      <c r="AC89" s="234" t="str">
        <f>IF(C89="","",VLOOKUP(C89,'Tabela Nutricional'!A:AD,28,0)*D89)</f>
        <v/>
      </c>
      <c r="AD89" s="237" t="str">
        <f>IF(C89="","",VLOOKUP(C89,'Tabela Nutricional'!A:AD,29,0)*D89)</f>
        <v/>
      </c>
      <c r="AE89" s="234" t="str">
        <f>IF(C89="","",VLOOKUP(C89,'Tabela Nutricional'!A:AD,30,0)*D89)</f>
        <v/>
      </c>
      <c r="AF89" s="215"/>
      <c r="AG89" s="94"/>
      <c r="AH89" s="108"/>
      <c r="AI89" s="108"/>
      <c r="AJ89" s="89"/>
      <c r="AK89" s="89"/>
      <c r="AL89" s="99"/>
      <c r="AM89" s="99"/>
      <c r="AN89" s="89"/>
      <c r="AO89" s="89"/>
      <c r="AP89" s="89"/>
      <c r="AQ89" s="99"/>
      <c r="AR89" s="89"/>
      <c r="AS89" s="89"/>
      <c r="AT89" s="89"/>
      <c r="AU89" s="89"/>
      <c r="AV89" s="89"/>
      <c r="AW89" s="89"/>
      <c r="AX89" s="89"/>
    </row>
    <row r="90" spans="1:50" ht="12.75" customHeight="1">
      <c r="A90" s="89"/>
      <c r="B90" s="214"/>
      <c r="C90" s="356"/>
      <c r="D90" s="236"/>
      <c r="E90" s="231" t="str">
        <f t="shared" si="62"/>
        <v/>
      </c>
      <c r="F90" s="238" t="str">
        <f t="shared" si="63"/>
        <v/>
      </c>
      <c r="G90" s="233" t="str">
        <f t="shared" si="64"/>
        <v/>
      </c>
      <c r="H90" s="238" t="str">
        <f t="shared" si="65"/>
        <v/>
      </c>
      <c r="I90" s="233" t="str">
        <f t="shared" si="66"/>
        <v/>
      </c>
      <c r="J90" s="238" t="str">
        <f t="shared" si="67"/>
        <v/>
      </c>
      <c r="K90" s="233" t="str">
        <f t="shared" si="68"/>
        <v/>
      </c>
      <c r="L90" s="237" t="str">
        <f t="shared" si="69"/>
        <v/>
      </c>
      <c r="M90" s="234" t="str">
        <f>IF(C90="","",VLOOKUP(C90,'Tabela Nutricional'!A:AD,10,0)*D90)</f>
        <v/>
      </c>
      <c r="N90" s="237" t="str">
        <f>IF(C90="","",VLOOKUP(C90,'Tabela Nutricional'!A:AD,11,0)*D90)</f>
        <v/>
      </c>
      <c r="O90" s="234" t="str">
        <f>IF(C90="","",VLOOKUP(C90,'Tabela Nutricional'!A:AD,12,0)*D90)</f>
        <v/>
      </c>
      <c r="P90" s="237" t="str">
        <f>IF(C90="","",VLOOKUP(C90,'Tabela Nutricional'!A:AD,13,0)*D90)</f>
        <v/>
      </c>
      <c r="Q90" s="234" t="str">
        <f>IF(C90="","",VLOOKUP(C90,'Tabela Nutricional'!A:AD,14,0)*D90)</f>
        <v/>
      </c>
      <c r="R90" s="237" t="str">
        <f>IF(C90="","",VLOOKUP(C90,'Tabela Nutricional'!A:AD,15,0)*D90)</f>
        <v/>
      </c>
      <c r="S90" s="234" t="str">
        <f>IF(C90="","",VLOOKUP(C90,'Tabela Nutricional'!A:AD,16,0)*D90)</f>
        <v/>
      </c>
      <c r="T90" s="237" t="str">
        <f>IF(C90="","",VLOOKUP(C90,'Tabela Nutricional'!A:AD,17,0)*D90)</f>
        <v/>
      </c>
      <c r="U90" s="234" t="str">
        <f>IF(C90="","",VLOOKUP(C90,'Tabela Nutricional'!A:AD,18,0)*D90)</f>
        <v/>
      </c>
      <c r="V90" s="237" t="str">
        <f>IF(C90="","",VLOOKUP(C90,'Tabela Nutricional'!A:AD,21,0)*D90)</f>
        <v/>
      </c>
      <c r="W90" s="234" t="str">
        <f>IF(C90="","",VLOOKUP(C90,'Tabela Nutricional'!A:AD,22,0)*D90)</f>
        <v/>
      </c>
      <c r="X90" s="237" t="str">
        <f>IF(C90="","",VLOOKUP(C90,'Tabela Nutricional'!A:AD,23,0)*D90)</f>
        <v/>
      </c>
      <c r="Y90" s="234" t="str">
        <f>IF(C90="","",VLOOKUP(C90,'Tabela Nutricional'!A:AD,24,0)*D90)</f>
        <v/>
      </c>
      <c r="Z90" s="237" t="str">
        <f>IF(C90="","",VLOOKUP(C90,'Tabela Nutricional'!A:AD,25,0)*D90)</f>
        <v/>
      </c>
      <c r="AA90" s="234" t="str">
        <f>IF(C90="","",VLOOKUP(C90,'Tabela Nutricional'!A:AD,26,0)*D90)</f>
        <v/>
      </c>
      <c r="AB90" s="237" t="str">
        <f>IF(C90="","",VLOOKUP(C90,'Tabela Nutricional'!A:AD,27,0)*D90)</f>
        <v/>
      </c>
      <c r="AC90" s="234" t="str">
        <f>IF(C90="","",VLOOKUP(C90,'Tabela Nutricional'!A:AD,28,0)*D90)</f>
        <v/>
      </c>
      <c r="AD90" s="237" t="str">
        <f>IF(C90="","",VLOOKUP(C90,'Tabela Nutricional'!A:AD,29,0)*D90)</f>
        <v/>
      </c>
      <c r="AE90" s="234" t="str">
        <f>IF(C90="","",VLOOKUP(C90,'Tabela Nutricional'!A:AD,30,0)*D90)</f>
        <v/>
      </c>
      <c r="AF90" s="214"/>
      <c r="AG90" s="94"/>
      <c r="AH90" s="108"/>
      <c r="AI90" s="108"/>
      <c r="AJ90" s="89"/>
      <c r="AK90" s="89"/>
      <c r="AL90" s="99"/>
      <c r="AM90" s="99"/>
      <c r="AN90" s="89"/>
      <c r="AO90" s="89"/>
      <c r="AP90" s="89"/>
      <c r="AQ90" s="99"/>
      <c r="AR90" s="89"/>
      <c r="AS90" s="89"/>
      <c r="AT90" s="89"/>
      <c r="AU90" s="89"/>
      <c r="AV90" s="89"/>
      <c r="AW90" s="89"/>
      <c r="AX90" s="89"/>
    </row>
    <row r="91" spans="1:50" ht="12.75" customHeight="1">
      <c r="A91" s="89"/>
      <c r="B91" s="214"/>
      <c r="C91" s="356"/>
      <c r="D91" s="236"/>
      <c r="E91" s="231" t="str">
        <f t="shared" si="62"/>
        <v/>
      </c>
      <c r="F91" s="238" t="str">
        <f t="shared" si="63"/>
        <v/>
      </c>
      <c r="G91" s="233" t="str">
        <f t="shared" si="64"/>
        <v/>
      </c>
      <c r="H91" s="238" t="str">
        <f t="shared" si="65"/>
        <v/>
      </c>
      <c r="I91" s="233" t="str">
        <f t="shared" si="66"/>
        <v/>
      </c>
      <c r="J91" s="238" t="str">
        <f t="shared" si="67"/>
        <v/>
      </c>
      <c r="K91" s="233" t="str">
        <f t="shared" si="68"/>
        <v/>
      </c>
      <c r="L91" s="237" t="str">
        <f t="shared" si="69"/>
        <v/>
      </c>
      <c r="M91" s="234" t="str">
        <f>IF(C91="","",VLOOKUP(C91,'Tabela Nutricional'!A:AD,10,0)*D91)</f>
        <v/>
      </c>
      <c r="N91" s="237" t="str">
        <f>IF(C91="","",VLOOKUP(C91,'Tabela Nutricional'!A:AD,11,0)*D91)</f>
        <v/>
      </c>
      <c r="O91" s="234" t="str">
        <f>IF(C91="","",VLOOKUP(C91,'Tabela Nutricional'!A:AD,12,0)*D91)</f>
        <v/>
      </c>
      <c r="P91" s="237" t="str">
        <f>IF(C91="","",VLOOKUP(C91,'Tabela Nutricional'!A:AD,13,0)*D91)</f>
        <v/>
      </c>
      <c r="Q91" s="234" t="str">
        <f>IF(C91="","",VLOOKUP(C91,'Tabela Nutricional'!A:AD,14,0)*D91)</f>
        <v/>
      </c>
      <c r="R91" s="237" t="str">
        <f>IF(C91="","",VLOOKUP(C91,'Tabela Nutricional'!A:AD,15,0)*D91)</f>
        <v/>
      </c>
      <c r="S91" s="234" t="str">
        <f>IF(C91="","",VLOOKUP(C91,'Tabela Nutricional'!A:AD,16,0)*D91)</f>
        <v/>
      </c>
      <c r="T91" s="237" t="str">
        <f>IF(C91="","",VLOOKUP(C91,'Tabela Nutricional'!A:AD,17,0)*D91)</f>
        <v/>
      </c>
      <c r="U91" s="234" t="str">
        <f>IF(C91="","",VLOOKUP(C91,'Tabela Nutricional'!A:AD,18,0)*D91)</f>
        <v/>
      </c>
      <c r="V91" s="237" t="str">
        <f>IF(C91="","",VLOOKUP(C91,'Tabela Nutricional'!A:AD,21,0)*D91)</f>
        <v/>
      </c>
      <c r="W91" s="234" t="str">
        <f>IF(C91="","",VLOOKUP(C91,'Tabela Nutricional'!A:AD,22,0)*D91)</f>
        <v/>
      </c>
      <c r="X91" s="237" t="str">
        <f>IF(C91="","",VLOOKUP(C91,'Tabela Nutricional'!A:AD,23,0)*D91)</f>
        <v/>
      </c>
      <c r="Y91" s="234" t="str">
        <f>IF(C91="","",VLOOKUP(C91,'Tabela Nutricional'!A:AD,24,0)*D91)</f>
        <v/>
      </c>
      <c r="Z91" s="237" t="str">
        <f>IF(C91="","",VLOOKUP(C91,'Tabela Nutricional'!A:AD,25,0)*D91)</f>
        <v/>
      </c>
      <c r="AA91" s="234" t="str">
        <f>IF(C91="","",VLOOKUP(C91,'Tabela Nutricional'!A:AD,26,0)*D91)</f>
        <v/>
      </c>
      <c r="AB91" s="237" t="str">
        <f>IF(C91="","",VLOOKUP(C91,'Tabela Nutricional'!A:AD,27,0)*D91)</f>
        <v/>
      </c>
      <c r="AC91" s="234" t="str">
        <f>IF(C91="","",VLOOKUP(C91,'Tabela Nutricional'!A:AD,28,0)*D91)</f>
        <v/>
      </c>
      <c r="AD91" s="237" t="str">
        <f>IF(C91="","",VLOOKUP(C91,'Tabela Nutricional'!A:AD,29,0)*D91)</f>
        <v/>
      </c>
      <c r="AE91" s="234" t="str">
        <f>IF(C91="","",VLOOKUP(C91,'Tabela Nutricional'!A:AD,30,0)*D91)</f>
        <v/>
      </c>
      <c r="AF91" s="214"/>
      <c r="AG91" s="90"/>
      <c r="AH91" s="108"/>
      <c r="AI91" s="108"/>
      <c r="AJ91" s="89"/>
      <c r="AK91" s="89"/>
      <c r="AL91" s="99"/>
      <c r="AM91" s="99"/>
      <c r="AN91" s="89"/>
      <c r="AO91" s="89"/>
      <c r="AP91" s="89"/>
      <c r="AQ91" s="99"/>
      <c r="AR91" s="89"/>
      <c r="AS91" s="89"/>
      <c r="AT91" s="89"/>
      <c r="AU91" s="89"/>
      <c r="AV91" s="89"/>
      <c r="AW91" s="89"/>
      <c r="AX91" s="89"/>
    </row>
    <row r="92" spans="1:50" ht="12.75" customHeight="1">
      <c r="A92" s="90"/>
      <c r="B92" s="214"/>
      <c r="C92" s="356"/>
      <c r="D92" s="236"/>
      <c r="E92" s="231" t="str">
        <f t="shared" si="62"/>
        <v/>
      </c>
      <c r="F92" s="238" t="str">
        <f t="shared" si="63"/>
        <v/>
      </c>
      <c r="G92" s="233" t="str">
        <f t="shared" si="64"/>
        <v/>
      </c>
      <c r="H92" s="238" t="str">
        <f t="shared" si="65"/>
        <v/>
      </c>
      <c r="I92" s="233" t="str">
        <f t="shared" si="66"/>
        <v/>
      </c>
      <c r="J92" s="238" t="str">
        <f t="shared" si="67"/>
        <v/>
      </c>
      <c r="K92" s="233" t="str">
        <f t="shared" si="68"/>
        <v/>
      </c>
      <c r="L92" s="237" t="str">
        <f t="shared" si="69"/>
        <v/>
      </c>
      <c r="M92" s="234" t="str">
        <f>IF(C92="","",VLOOKUP(C92,'Tabela Nutricional'!A:AD,10,0)*D92)</f>
        <v/>
      </c>
      <c r="N92" s="237" t="str">
        <f>IF(C92="","",VLOOKUP(C92,'Tabela Nutricional'!A:AD,11,0)*D92)</f>
        <v/>
      </c>
      <c r="O92" s="234" t="str">
        <f>IF(C92="","",VLOOKUP(C92,'Tabela Nutricional'!A:AD,12,0)*D92)</f>
        <v/>
      </c>
      <c r="P92" s="237" t="str">
        <f>IF(C92="","",VLOOKUP(C92,'Tabela Nutricional'!A:AD,13,0)*D92)</f>
        <v/>
      </c>
      <c r="Q92" s="234" t="str">
        <f>IF(C92="","",VLOOKUP(C92,'Tabela Nutricional'!A:AD,14,0)*D92)</f>
        <v/>
      </c>
      <c r="R92" s="237" t="str">
        <f>IF(C92="","",VLOOKUP(C92,'Tabela Nutricional'!A:AD,15,0)*D92)</f>
        <v/>
      </c>
      <c r="S92" s="234" t="str">
        <f>IF(C92="","",VLOOKUP(C92,'Tabela Nutricional'!A:AD,16,0)*D92)</f>
        <v/>
      </c>
      <c r="T92" s="237" t="str">
        <f>IF(C92="","",VLOOKUP(C92,'Tabela Nutricional'!A:AD,17,0)*D92)</f>
        <v/>
      </c>
      <c r="U92" s="234" t="str">
        <f>IF(C92="","",VLOOKUP(C92,'Tabela Nutricional'!A:AD,18,0)*D92)</f>
        <v/>
      </c>
      <c r="V92" s="237" t="str">
        <f>IF(C92="","",VLOOKUP(C92,'Tabela Nutricional'!A:AD,21,0)*D92)</f>
        <v/>
      </c>
      <c r="W92" s="234" t="str">
        <f>IF(C92="","",VLOOKUP(C92,'Tabela Nutricional'!A:AD,22,0)*D92)</f>
        <v/>
      </c>
      <c r="X92" s="237" t="str">
        <f>IF(C92="","",VLOOKUP(C92,'Tabela Nutricional'!A:AD,23,0)*D92)</f>
        <v/>
      </c>
      <c r="Y92" s="234" t="str">
        <f>IF(C92="","",VLOOKUP(C92,'Tabela Nutricional'!A:AD,24,0)*D92)</f>
        <v/>
      </c>
      <c r="Z92" s="237" t="str">
        <f>IF(C92="","",VLOOKUP(C92,'Tabela Nutricional'!A:AD,25,0)*D92)</f>
        <v/>
      </c>
      <c r="AA92" s="234" t="str">
        <f>IF(C92="","",VLOOKUP(C92,'Tabela Nutricional'!A:AD,26,0)*D92)</f>
        <v/>
      </c>
      <c r="AB92" s="237" t="str">
        <f>IF(C92="","",VLOOKUP(C92,'Tabela Nutricional'!A:AD,27,0)*D92)</f>
        <v/>
      </c>
      <c r="AC92" s="234" t="str">
        <f>IF(C92="","",VLOOKUP(C92,'Tabela Nutricional'!A:AD,28,0)*D92)</f>
        <v/>
      </c>
      <c r="AD92" s="237" t="str">
        <f>IF(C92="","",VLOOKUP(C92,'Tabela Nutricional'!A:AD,29,0)*D92)</f>
        <v/>
      </c>
      <c r="AE92" s="234" t="str">
        <f>IF(C92="","",VLOOKUP(C92,'Tabela Nutricional'!A:AD,30,0)*D92)</f>
        <v/>
      </c>
      <c r="AF92" s="214"/>
      <c r="AG92" s="92"/>
      <c r="AH92" s="108"/>
      <c r="AI92" s="108"/>
      <c r="AJ92" s="89"/>
      <c r="AK92" s="89"/>
      <c r="AL92" s="99"/>
      <c r="AM92" s="99"/>
      <c r="AN92" s="89"/>
      <c r="AO92" s="89"/>
      <c r="AP92" s="89"/>
      <c r="AQ92" s="99"/>
      <c r="AR92" s="89"/>
      <c r="AS92" s="89"/>
      <c r="AT92" s="89"/>
      <c r="AU92" s="89"/>
      <c r="AV92" s="89"/>
      <c r="AW92" s="89"/>
      <c r="AX92" s="89"/>
    </row>
    <row r="93" spans="1:50" ht="12.75" customHeight="1">
      <c r="A93" s="90"/>
      <c r="B93" s="214"/>
      <c r="C93" s="375"/>
      <c r="D93" s="236"/>
      <c r="E93" s="231" t="str">
        <f t="shared" si="62"/>
        <v/>
      </c>
      <c r="F93" s="238" t="str">
        <f t="shared" si="63"/>
        <v/>
      </c>
      <c r="G93" s="233" t="str">
        <f t="shared" si="64"/>
        <v/>
      </c>
      <c r="H93" s="238" t="str">
        <f t="shared" si="65"/>
        <v/>
      </c>
      <c r="I93" s="233" t="str">
        <f t="shared" si="66"/>
        <v/>
      </c>
      <c r="J93" s="238" t="str">
        <f t="shared" si="67"/>
        <v/>
      </c>
      <c r="K93" s="233" t="str">
        <f t="shared" si="68"/>
        <v/>
      </c>
      <c r="L93" s="237" t="str">
        <f t="shared" si="69"/>
        <v/>
      </c>
      <c r="M93" s="234" t="str">
        <f>IF(C93="","",VLOOKUP(C93,'Tabela Nutricional'!A:AD,10,0)*D93)</f>
        <v/>
      </c>
      <c r="N93" s="237" t="str">
        <f>IF(C93="","",VLOOKUP(C93,'Tabela Nutricional'!A:AD,11,0)*D93)</f>
        <v/>
      </c>
      <c r="O93" s="234" t="str">
        <f>IF(C93="","",VLOOKUP(C93,'Tabela Nutricional'!A:AD,12,0)*D93)</f>
        <v/>
      </c>
      <c r="P93" s="237" t="str">
        <f>IF(C93="","",VLOOKUP(C93,'Tabela Nutricional'!A:AD,13,0)*D93)</f>
        <v/>
      </c>
      <c r="Q93" s="234" t="str">
        <f>IF(C93="","",VLOOKUP(C93,'Tabela Nutricional'!A:AD,14,0)*D93)</f>
        <v/>
      </c>
      <c r="R93" s="237" t="str">
        <f>IF(C93="","",VLOOKUP(C93,'Tabela Nutricional'!A:AD,15,0)*D93)</f>
        <v/>
      </c>
      <c r="S93" s="234" t="str">
        <f>IF(C93="","",VLOOKUP(C93,'Tabela Nutricional'!A:AD,16,0)*D93)</f>
        <v/>
      </c>
      <c r="T93" s="237" t="str">
        <f>IF(C93="","",VLOOKUP(C93,'Tabela Nutricional'!A:AD,17,0)*D93)</f>
        <v/>
      </c>
      <c r="U93" s="234" t="str">
        <f>IF(C93="","",VLOOKUP(C93,'Tabela Nutricional'!A:AD,18,0)*D93)</f>
        <v/>
      </c>
      <c r="V93" s="237" t="str">
        <f>IF(C93="","",VLOOKUP(C93,'Tabela Nutricional'!A:AD,21,0)*D93)</f>
        <v/>
      </c>
      <c r="W93" s="234" t="str">
        <f>IF(C93="","",VLOOKUP(C93,'Tabela Nutricional'!A:AD,22,0)*D93)</f>
        <v/>
      </c>
      <c r="X93" s="237" t="str">
        <f>IF(C93="","",VLOOKUP(C93,'Tabela Nutricional'!A:AD,23,0)*D93)</f>
        <v/>
      </c>
      <c r="Y93" s="234" t="str">
        <f>IF(C93="","",VLOOKUP(C93,'Tabela Nutricional'!A:AD,24,0)*D93)</f>
        <v/>
      </c>
      <c r="Z93" s="237" t="str">
        <f>IF(C93="","",VLOOKUP(C93,'Tabela Nutricional'!A:AD,25,0)*D93)</f>
        <v/>
      </c>
      <c r="AA93" s="234" t="str">
        <f>IF(C93="","",VLOOKUP(C93,'Tabela Nutricional'!A:AD,26,0)*D93)</f>
        <v/>
      </c>
      <c r="AB93" s="237" t="str">
        <f>IF(C93="","",VLOOKUP(C93,'Tabela Nutricional'!A:AD,27,0)*D93)</f>
        <v/>
      </c>
      <c r="AC93" s="234" t="str">
        <f>IF(C93="","",VLOOKUP(C93,'Tabela Nutricional'!A:AD,28,0)*D93)</f>
        <v/>
      </c>
      <c r="AD93" s="237" t="str">
        <f>IF(C93="","",VLOOKUP(C93,'Tabela Nutricional'!A:AD,29,0)*D93)</f>
        <v/>
      </c>
      <c r="AE93" s="234" t="str">
        <f>IF(C93="","",VLOOKUP(C93,'Tabela Nutricional'!A:AD,30,0)*D93)</f>
        <v/>
      </c>
      <c r="AF93" s="214"/>
      <c r="AG93" s="91"/>
      <c r="AH93" s="108"/>
      <c r="AI93" s="108"/>
      <c r="AJ93" s="89"/>
      <c r="AK93" s="89"/>
      <c r="AL93" s="99"/>
      <c r="AM93" s="99"/>
      <c r="AN93" s="89"/>
      <c r="AO93" s="89"/>
      <c r="AP93" s="89"/>
      <c r="AQ93" s="99"/>
      <c r="AR93" s="89"/>
      <c r="AS93" s="89"/>
      <c r="AT93" s="89"/>
      <c r="AU93" s="89"/>
      <c r="AV93" s="89"/>
      <c r="AW93" s="89"/>
      <c r="AX93" s="89"/>
    </row>
    <row r="94" spans="1:50" ht="12.75" customHeight="1">
      <c r="A94" s="90"/>
      <c r="B94" s="214"/>
      <c r="C94" s="376" t="s">
        <v>27</v>
      </c>
      <c r="D94" s="216"/>
      <c r="E94" s="217" t="s">
        <v>29</v>
      </c>
      <c r="F94" s="218">
        <f t="shared" ref="F94:AE94" si="70">SUM(F84:F93)</f>
        <v>0</v>
      </c>
      <c r="G94" s="219">
        <f t="shared" si="70"/>
        <v>0</v>
      </c>
      <c r="H94" s="220">
        <f t="shared" si="70"/>
        <v>0</v>
      </c>
      <c r="I94" s="221">
        <f t="shared" si="70"/>
        <v>0</v>
      </c>
      <c r="J94" s="222">
        <f t="shared" si="70"/>
        <v>0</v>
      </c>
      <c r="K94" s="223">
        <f t="shared" si="70"/>
        <v>0</v>
      </c>
      <c r="L94" s="224">
        <f t="shared" si="70"/>
        <v>0</v>
      </c>
      <c r="M94" s="225">
        <f t="shared" si="70"/>
        <v>0</v>
      </c>
      <c r="N94" s="225">
        <f t="shared" si="70"/>
        <v>0</v>
      </c>
      <c r="O94" s="225">
        <f t="shared" si="70"/>
        <v>0</v>
      </c>
      <c r="P94" s="225">
        <f t="shared" si="70"/>
        <v>0</v>
      </c>
      <c r="Q94" s="225">
        <f t="shared" si="70"/>
        <v>0</v>
      </c>
      <c r="R94" s="225">
        <f t="shared" si="70"/>
        <v>0</v>
      </c>
      <c r="S94" s="225">
        <f t="shared" si="70"/>
        <v>0</v>
      </c>
      <c r="T94" s="225">
        <f t="shared" si="70"/>
        <v>0</v>
      </c>
      <c r="U94" s="225">
        <f t="shared" si="70"/>
        <v>0</v>
      </c>
      <c r="V94" s="225">
        <f t="shared" si="70"/>
        <v>0</v>
      </c>
      <c r="W94" s="225">
        <f t="shared" si="70"/>
        <v>0</v>
      </c>
      <c r="X94" s="225">
        <f t="shared" si="70"/>
        <v>0</v>
      </c>
      <c r="Y94" s="225">
        <f t="shared" si="70"/>
        <v>0</v>
      </c>
      <c r="Z94" s="225">
        <f t="shared" si="70"/>
        <v>0</v>
      </c>
      <c r="AA94" s="225">
        <f t="shared" si="70"/>
        <v>0</v>
      </c>
      <c r="AB94" s="225">
        <f t="shared" si="70"/>
        <v>0</v>
      </c>
      <c r="AC94" s="225">
        <f t="shared" si="70"/>
        <v>0</v>
      </c>
      <c r="AD94" s="225">
        <f t="shared" si="70"/>
        <v>0</v>
      </c>
      <c r="AE94" s="225">
        <f t="shared" si="70"/>
        <v>0</v>
      </c>
      <c r="AF94" s="214"/>
      <c r="AG94" s="91"/>
      <c r="AH94" s="108"/>
      <c r="AI94" s="108"/>
      <c r="AJ94" s="89"/>
      <c r="AK94" s="89"/>
      <c r="AL94" s="99"/>
      <c r="AM94" s="99"/>
      <c r="AN94" s="89"/>
      <c r="AO94" s="89"/>
      <c r="AP94" s="89"/>
      <c r="AQ94" s="99"/>
      <c r="AR94" s="89"/>
      <c r="AS94" s="89"/>
      <c r="AT94" s="89"/>
      <c r="AU94" s="89"/>
      <c r="AV94" s="89"/>
      <c r="AW94" s="89"/>
      <c r="AX94" s="89"/>
    </row>
    <row r="95" spans="1:50" ht="12.75" customHeight="1">
      <c r="A95" s="90"/>
      <c r="B95" s="214"/>
      <c r="C95" s="377">
        <f>SUM(F95:K95)</f>
        <v>0</v>
      </c>
      <c r="D95" s="216"/>
      <c r="E95" s="217" t="s">
        <v>30</v>
      </c>
      <c r="F95" s="218">
        <f t="shared" ref="F95:H95" si="71">F94*4</f>
        <v>0</v>
      </c>
      <c r="G95" s="219">
        <f t="shared" si="71"/>
        <v>0</v>
      </c>
      <c r="H95" s="220">
        <f t="shared" si="71"/>
        <v>0</v>
      </c>
      <c r="I95" s="221">
        <f t="shared" ref="I95:K95" si="72">I94*9</f>
        <v>0</v>
      </c>
      <c r="J95" s="222">
        <f t="shared" si="72"/>
        <v>0</v>
      </c>
      <c r="K95" s="223">
        <f t="shared" si="72"/>
        <v>0</v>
      </c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14"/>
      <c r="AG95" s="91"/>
      <c r="AH95" s="108"/>
      <c r="AI95" s="108"/>
      <c r="AJ95" s="89"/>
      <c r="AK95" s="89"/>
      <c r="AL95" s="99"/>
      <c r="AM95" s="99"/>
      <c r="AN95" s="89"/>
      <c r="AO95" s="89"/>
      <c r="AP95" s="89"/>
      <c r="AQ95" s="99"/>
      <c r="AR95" s="89"/>
      <c r="AS95" s="89"/>
      <c r="AT95" s="89"/>
      <c r="AU95" s="89"/>
      <c r="AV95" s="89"/>
      <c r="AW95" s="89"/>
      <c r="AX95" s="89"/>
    </row>
    <row r="96" spans="1:50" ht="12.75" customHeight="1">
      <c r="A96" s="90"/>
      <c r="B96" s="214"/>
      <c r="C96" s="311" t="str">
        <f>IF(C95&gt;0,(C95-'Cálculo de Dieta'!C95),"")</f>
        <v/>
      </c>
      <c r="D96" s="318"/>
      <c r="E96" s="310" t="s">
        <v>2829</v>
      </c>
      <c r="F96" s="311" t="str">
        <f>IF(F94&gt;0,(F94-'Cálculo de Dieta'!F94),"")</f>
        <v/>
      </c>
      <c r="G96" s="311" t="str">
        <f>IF(G94&gt;0,(G94-'Cálculo de Dieta'!G94),"")</f>
        <v/>
      </c>
      <c r="H96" s="311" t="str">
        <f>IF(H94&gt;0,(H94-'Cálculo de Dieta'!H94),"")</f>
        <v/>
      </c>
      <c r="I96" s="311" t="str">
        <f>IF(I94&gt;0,(I94-'Cálculo de Dieta'!I94),"")</f>
        <v/>
      </c>
      <c r="J96" s="311" t="str">
        <f>IF(J94&gt;0,(J94-'Cálculo de Dieta'!J94),"")</f>
        <v/>
      </c>
      <c r="K96" s="311" t="str">
        <f>IF(K94&gt;0,(K94-'Cálculo de Dieta'!K94),"")</f>
        <v/>
      </c>
      <c r="L96" s="311" t="str">
        <f>IF(L94&gt;0,(L94-'Cálculo de Dieta'!L94),"")</f>
        <v/>
      </c>
      <c r="M96" s="311" t="str">
        <f>IF(M94&gt;0,(M94-'Cálculo de Dieta'!M94),"")</f>
        <v/>
      </c>
      <c r="N96" s="311" t="str">
        <f>IF(N94&gt;0,(N94-'Cálculo de Dieta'!N94),"")</f>
        <v/>
      </c>
      <c r="O96" s="311" t="str">
        <f>IF(O94&gt;0,(O94-'Cálculo de Dieta'!O94),"")</f>
        <v/>
      </c>
      <c r="P96" s="311" t="str">
        <f>IF(P94&gt;0,(P94-'Cálculo de Dieta'!P94),"")</f>
        <v/>
      </c>
      <c r="Q96" s="311" t="str">
        <f>IF(Q94&gt;0,(Q94-'Cálculo de Dieta'!Q94),"")</f>
        <v/>
      </c>
      <c r="R96" s="311" t="str">
        <f>IF(R94&gt;0,(R94-'Cálculo de Dieta'!R94),"")</f>
        <v/>
      </c>
      <c r="S96" s="311" t="str">
        <f>IF(S94&gt;0,(S94-'Cálculo de Dieta'!S94),"")</f>
        <v/>
      </c>
      <c r="T96" s="311" t="str">
        <f>IF(T94&gt;0,(T94-'Cálculo de Dieta'!T94),"")</f>
        <v/>
      </c>
      <c r="U96" s="311" t="str">
        <f>IF(U94&gt;0,(U94-'Cálculo de Dieta'!U94),"")</f>
        <v/>
      </c>
      <c r="V96" s="311" t="str">
        <f>IF(V94&gt;0,(V94-'Cálculo de Dieta'!V94),"")</f>
        <v/>
      </c>
      <c r="W96" s="311" t="str">
        <f>IF(W94&gt;0,(W94-'Cálculo de Dieta'!W94),"")</f>
        <v/>
      </c>
      <c r="X96" s="311" t="str">
        <f>IF(X94&gt;0,(X94-'Cálculo de Dieta'!X94),"")</f>
        <v/>
      </c>
      <c r="Y96" s="311" t="str">
        <f>IF(Y94&gt;0,(Y94-'Cálculo de Dieta'!Y94),"")</f>
        <v/>
      </c>
      <c r="Z96" s="311" t="str">
        <f>IF(Z94&gt;0,(Z94-'Cálculo de Dieta'!Z94),"")</f>
        <v/>
      </c>
      <c r="AA96" s="311" t="str">
        <f>IF(AA94&gt;0,(AA94-'Cálculo de Dieta'!AA94),"")</f>
        <v/>
      </c>
      <c r="AB96" s="311" t="str">
        <f>IF(AB94&gt;0,(AB94-'Cálculo de Dieta'!AB94),"")</f>
        <v/>
      </c>
      <c r="AC96" s="311" t="str">
        <f>IF(AC94&gt;0,(AC94-'Cálculo de Dieta'!AC94),"")</f>
        <v/>
      </c>
      <c r="AD96" s="311" t="str">
        <f>IF(AD94&gt;0,(AD94-'Cálculo de Dieta'!AD94),"")</f>
        <v/>
      </c>
      <c r="AE96" s="311" t="str">
        <f>IF(AE94&gt;0,(AE94-'Cálculo de Dieta'!AE94),"")</f>
        <v/>
      </c>
      <c r="AF96" s="214"/>
      <c r="AG96" s="91"/>
      <c r="AH96" s="108"/>
      <c r="AI96" s="108"/>
      <c r="AJ96" s="89"/>
      <c r="AK96" s="89"/>
      <c r="AL96" s="99"/>
      <c r="AM96" s="99"/>
      <c r="AN96" s="89"/>
      <c r="AO96" s="89"/>
      <c r="AP96" s="89"/>
      <c r="AQ96" s="99"/>
      <c r="AR96" s="89"/>
      <c r="AS96" s="89"/>
      <c r="AT96" s="89"/>
      <c r="AU96" s="89"/>
      <c r="AV96" s="89"/>
      <c r="AW96" s="89"/>
      <c r="AX96" s="89"/>
    </row>
    <row r="97" spans="1:50" ht="12.75" customHeight="1">
      <c r="A97" s="81"/>
      <c r="B97" s="81"/>
      <c r="C97" s="372"/>
      <c r="D97" s="82"/>
      <c r="E97" s="87"/>
      <c r="F97" s="83"/>
      <c r="G97" s="84"/>
      <c r="H97" s="85"/>
      <c r="I97" s="86"/>
      <c r="J97" s="86"/>
      <c r="K97" s="86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81"/>
      <c r="AG97" s="88"/>
      <c r="AH97" s="108"/>
      <c r="AI97" s="108"/>
      <c r="AJ97" s="89"/>
      <c r="AK97" s="89"/>
      <c r="AL97" s="99"/>
      <c r="AM97" s="99"/>
      <c r="AN97" s="89"/>
      <c r="AO97" s="89"/>
      <c r="AP97" s="89"/>
      <c r="AQ97" s="99"/>
      <c r="AR97" s="89"/>
      <c r="AS97" s="89"/>
      <c r="AT97" s="89"/>
      <c r="AU97" s="89"/>
      <c r="AV97" s="89"/>
      <c r="AW97" s="89"/>
      <c r="AX97" s="89"/>
    </row>
    <row r="98" spans="1:50" ht="12.75" customHeight="1">
      <c r="A98" s="81"/>
      <c r="B98" s="200"/>
      <c r="C98" s="373"/>
      <c r="D98" s="340">
        <v>7</v>
      </c>
      <c r="E98" s="307"/>
      <c r="F98" s="303"/>
      <c r="G98" s="303"/>
      <c r="H98" s="303"/>
      <c r="I98" s="303"/>
      <c r="J98" s="303"/>
      <c r="K98" s="304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2" t="s">
        <v>2786</v>
      </c>
      <c r="W98" s="202" t="s">
        <v>2786</v>
      </c>
      <c r="X98" s="202" t="s">
        <v>2786</v>
      </c>
      <c r="Y98" s="202" t="s">
        <v>2786</v>
      </c>
      <c r="Z98" s="202" t="s">
        <v>2786</v>
      </c>
      <c r="AA98" s="202" t="s">
        <v>2786</v>
      </c>
      <c r="AB98" s="201"/>
      <c r="AC98" s="202" t="s">
        <v>2786</v>
      </c>
      <c r="AD98" s="202" t="s">
        <v>2786</v>
      </c>
      <c r="AE98" s="202" t="s">
        <v>2786</v>
      </c>
      <c r="AF98" s="200"/>
      <c r="AG98" s="81"/>
      <c r="AH98" s="108"/>
      <c r="AI98" s="108"/>
      <c r="AJ98" s="89"/>
      <c r="AK98" s="89"/>
      <c r="AL98" s="99"/>
      <c r="AM98" s="99"/>
      <c r="AN98" s="89"/>
      <c r="AO98" s="89"/>
      <c r="AP98" s="89"/>
      <c r="AQ98" s="99"/>
      <c r="AR98" s="89"/>
      <c r="AS98" s="89"/>
      <c r="AT98" s="89"/>
      <c r="AU98" s="89"/>
      <c r="AV98" s="89"/>
      <c r="AW98" s="89"/>
      <c r="AX98" s="89"/>
    </row>
    <row r="99" spans="1:50" ht="12.75" customHeight="1">
      <c r="A99" s="81"/>
      <c r="B99" s="203"/>
      <c r="C99" s="374" t="s">
        <v>5</v>
      </c>
      <c r="D99" s="204" t="s">
        <v>6</v>
      </c>
      <c r="E99" s="205" t="s">
        <v>7</v>
      </c>
      <c r="F99" s="206" t="s">
        <v>8</v>
      </c>
      <c r="G99" s="207" t="s">
        <v>9</v>
      </c>
      <c r="H99" s="208" t="s">
        <v>10</v>
      </c>
      <c r="I99" s="209" t="s">
        <v>11</v>
      </c>
      <c r="J99" s="210" t="s">
        <v>13</v>
      </c>
      <c r="K99" s="211" t="s">
        <v>12</v>
      </c>
      <c r="L99" s="212" t="s">
        <v>767</v>
      </c>
      <c r="M99" s="202" t="s">
        <v>792</v>
      </c>
      <c r="N99" s="202" t="s">
        <v>791</v>
      </c>
      <c r="O99" s="202" t="s">
        <v>2777</v>
      </c>
      <c r="P99" s="202" t="s">
        <v>2778</v>
      </c>
      <c r="Q99" s="202" t="s">
        <v>793</v>
      </c>
      <c r="R99" s="202" t="s">
        <v>794</v>
      </c>
      <c r="S99" s="202" t="s">
        <v>799</v>
      </c>
      <c r="T99" s="202" t="s">
        <v>2782</v>
      </c>
      <c r="U99" s="202" t="s">
        <v>795</v>
      </c>
      <c r="V99" s="202" t="s">
        <v>2783</v>
      </c>
      <c r="W99" s="202" t="s">
        <v>2779</v>
      </c>
      <c r="X99" s="202" t="s">
        <v>2780</v>
      </c>
      <c r="Y99" s="202" t="s">
        <v>796</v>
      </c>
      <c r="Z99" s="202" t="s">
        <v>797</v>
      </c>
      <c r="AA99" s="202" t="s">
        <v>798</v>
      </c>
      <c r="AB99" s="202" t="s">
        <v>2776</v>
      </c>
      <c r="AC99" s="202" t="s">
        <v>2784</v>
      </c>
      <c r="AD99" s="202" t="s">
        <v>2785</v>
      </c>
      <c r="AE99" s="202" t="s">
        <v>2781</v>
      </c>
      <c r="AF99" s="213"/>
      <c r="AG99" s="183"/>
      <c r="AH99" s="108"/>
      <c r="AI99" s="108"/>
      <c r="AJ99" s="89"/>
      <c r="AK99" s="89"/>
      <c r="AL99" s="99"/>
      <c r="AM99" s="99"/>
      <c r="AN99" s="89"/>
      <c r="AO99" s="89"/>
      <c r="AP99" s="89"/>
      <c r="AQ99" s="99"/>
      <c r="AR99" s="89"/>
      <c r="AS99" s="89"/>
      <c r="AT99" s="89"/>
      <c r="AU99" s="89"/>
      <c r="AV99" s="89"/>
      <c r="AW99" s="89"/>
      <c r="AX99" s="89"/>
    </row>
    <row r="100" spans="1:50" ht="12.75" customHeight="1">
      <c r="A100" s="89"/>
      <c r="B100" s="214"/>
      <c r="C100" s="232"/>
      <c r="D100" s="235"/>
      <c r="E100" s="231" t="str">
        <f t="shared" ref="E100:E109" si="73">IF(C100="","",VLOOKUP(C100,Nutr,2,0))</f>
        <v/>
      </c>
      <c r="F100" s="238" t="str">
        <f t="shared" ref="F100:F109" si="74">IF(C100="","",VLOOKUP(C100,Nutr,3,0)*D100)</f>
        <v/>
      </c>
      <c r="G100" s="233" t="str">
        <f t="shared" ref="G100:G109" si="75">IF(C100="","",VLOOKUP(C100,Nutr,4,0)*D100)</f>
        <v/>
      </c>
      <c r="H100" s="238" t="str">
        <f t="shared" ref="H100:H109" si="76">IF(C100="","",VLOOKUP(C100,Nutr,5,0)*D100)</f>
        <v/>
      </c>
      <c r="I100" s="233" t="str">
        <f t="shared" ref="I100:I109" si="77">IF(C100="","",VLOOKUP(C100,Nutr,6,0)*D100)</f>
        <v/>
      </c>
      <c r="J100" s="238" t="str">
        <f t="shared" ref="J100:J109" si="78">IF(C100="","",VLOOKUP(C100,Nutr,7,0)*D100)</f>
        <v/>
      </c>
      <c r="K100" s="233" t="str">
        <f t="shared" ref="K100:K109" si="79">IF(C100="","",VLOOKUP(C100,Nutr,8,0)*D100)</f>
        <v/>
      </c>
      <c r="L100" s="237" t="str">
        <f>IF(C100="","",VLOOKUP(C100,Nutr,9,0)*D100)</f>
        <v/>
      </c>
      <c r="M100" s="234" t="str">
        <f>IF(C100="","",VLOOKUP(C100,'Tabela Nutricional'!A:AD,10,0)*D100)</f>
        <v/>
      </c>
      <c r="N100" s="237" t="str">
        <f>IF(C100="","",VLOOKUP(C100,'Tabela Nutricional'!A:AD,11,0)*D100)</f>
        <v/>
      </c>
      <c r="O100" s="234" t="str">
        <f>IF(C100="","",VLOOKUP(C100,'Tabela Nutricional'!A:AD,12,0)*D100)</f>
        <v/>
      </c>
      <c r="P100" s="237" t="str">
        <f>IF(C100="","",VLOOKUP(C100,'Tabela Nutricional'!A:AD,13,0)*D100)</f>
        <v/>
      </c>
      <c r="Q100" s="234" t="str">
        <f>IF(C100="","",VLOOKUP(C100,'Tabela Nutricional'!A:AD,14,0)*D100)</f>
        <v/>
      </c>
      <c r="R100" s="237" t="str">
        <f>IF(C100="","",VLOOKUP(C100,'Tabela Nutricional'!A:AD,15,0)*D100)</f>
        <v/>
      </c>
      <c r="S100" s="234" t="str">
        <f>IF(C100="","",VLOOKUP(C100,'Tabela Nutricional'!A:AD,16,0)*D100)</f>
        <v/>
      </c>
      <c r="T100" s="237" t="str">
        <f>IF(C100="","",VLOOKUP(C100,'Tabela Nutricional'!A:AD,17,0)*D100)</f>
        <v/>
      </c>
      <c r="U100" s="234" t="str">
        <f>IF(C100="","",VLOOKUP(C100,'Tabela Nutricional'!A:AD,18,0)*D100)</f>
        <v/>
      </c>
      <c r="V100" s="237" t="str">
        <f>IF(C100="","",VLOOKUP(C100,'Tabela Nutricional'!A:AD,21,0)*D100)</f>
        <v/>
      </c>
      <c r="W100" s="234" t="str">
        <f>IF(C100="","",VLOOKUP(C100,'Tabela Nutricional'!A:AD,22,0)*D100)</f>
        <v/>
      </c>
      <c r="X100" s="237" t="str">
        <f>IF(C100="","",VLOOKUP(C100,'Tabela Nutricional'!A:AD,23,0)*D100)</f>
        <v/>
      </c>
      <c r="Y100" s="234" t="str">
        <f>IF(C100="","",VLOOKUP(C100,'Tabela Nutricional'!A:AD,24,0)*D100)</f>
        <v/>
      </c>
      <c r="Z100" s="237" t="str">
        <f>IF(C100="","",VLOOKUP(C100,'Tabela Nutricional'!A:AD,25,0)*D100)</f>
        <v/>
      </c>
      <c r="AA100" s="234" t="str">
        <f>IF(C100="","",VLOOKUP(C100,'Tabela Nutricional'!A:AD,26,0)*D100)</f>
        <v/>
      </c>
      <c r="AB100" s="237" t="str">
        <f>IF(C100="","",VLOOKUP(C100,'Tabela Nutricional'!A:AD,27,0)*D100)</f>
        <v/>
      </c>
      <c r="AC100" s="234" t="str">
        <f>IF(C100="","",VLOOKUP(C100,'Tabela Nutricional'!A:AD,28,0)*D100)</f>
        <v/>
      </c>
      <c r="AD100" s="237" t="str">
        <f>IF(C100="","",VLOOKUP(C100,'Tabela Nutricional'!A:AD,29,0)*D100)</f>
        <v/>
      </c>
      <c r="AE100" s="234" t="str">
        <f>IF(C100="","",VLOOKUP(C100,'Tabela Nutricional'!A:AD,30,0)*D100)</f>
        <v/>
      </c>
      <c r="AF100" s="214"/>
      <c r="AG100" s="90"/>
      <c r="AH100" s="108"/>
      <c r="AI100" s="108"/>
      <c r="AJ100" s="89"/>
      <c r="AK100" s="89"/>
      <c r="AL100" s="99"/>
      <c r="AM100" s="99"/>
      <c r="AN100" s="89"/>
      <c r="AO100" s="89"/>
      <c r="AP100" s="89"/>
      <c r="AQ100" s="99"/>
      <c r="AR100" s="89"/>
      <c r="AS100" s="89"/>
      <c r="AT100" s="89"/>
      <c r="AU100" s="89"/>
      <c r="AV100" s="89"/>
      <c r="AW100" s="89"/>
      <c r="AX100" s="89"/>
    </row>
    <row r="101" spans="1:50" ht="12.75" customHeight="1">
      <c r="A101" s="89"/>
      <c r="B101" s="214"/>
      <c r="C101" s="232"/>
      <c r="D101" s="235"/>
      <c r="E101" s="231" t="str">
        <f t="shared" si="73"/>
        <v/>
      </c>
      <c r="F101" s="238" t="str">
        <f t="shared" si="74"/>
        <v/>
      </c>
      <c r="G101" s="233" t="str">
        <f t="shared" si="75"/>
        <v/>
      </c>
      <c r="H101" s="238" t="str">
        <f t="shared" si="76"/>
        <v/>
      </c>
      <c r="I101" s="233" t="str">
        <f t="shared" si="77"/>
        <v/>
      </c>
      <c r="J101" s="238" t="str">
        <f t="shared" si="78"/>
        <v/>
      </c>
      <c r="K101" s="233" t="str">
        <f t="shared" si="79"/>
        <v/>
      </c>
      <c r="L101" s="237" t="str">
        <f t="shared" ref="L101:L109" si="80">IF(C101="","",VLOOKUP(C101,Nutr,9,0)*D101)</f>
        <v/>
      </c>
      <c r="M101" s="234" t="str">
        <f>IF(C101="","",VLOOKUP(C101,'Tabela Nutricional'!A:AD,10,0)*D101)</f>
        <v/>
      </c>
      <c r="N101" s="237" t="str">
        <f>IF(C101="","",VLOOKUP(C101,'Tabela Nutricional'!A:AD,11,0)*D101)</f>
        <v/>
      </c>
      <c r="O101" s="234" t="str">
        <f>IF(C101="","",VLOOKUP(C101,'Tabela Nutricional'!A:AD,12,0)*D101)</f>
        <v/>
      </c>
      <c r="P101" s="237" t="str">
        <f>IF(C101="","",VLOOKUP(C101,'Tabela Nutricional'!A:AD,13,0)*D101)</f>
        <v/>
      </c>
      <c r="Q101" s="234" t="str">
        <f>IF(C101="","",VLOOKUP(C101,'Tabela Nutricional'!A:AD,14,0)*D101)</f>
        <v/>
      </c>
      <c r="R101" s="237" t="str">
        <f>IF(C101="","",VLOOKUP(C101,'Tabela Nutricional'!A:AD,15,0)*D101)</f>
        <v/>
      </c>
      <c r="S101" s="234" t="str">
        <f>IF(C101="","",VLOOKUP(C101,'Tabela Nutricional'!A:AD,16,0)*D101)</f>
        <v/>
      </c>
      <c r="T101" s="237" t="str">
        <f>IF(C101="","",VLOOKUP(C101,'Tabela Nutricional'!A:AD,17,0)*D101)</f>
        <v/>
      </c>
      <c r="U101" s="234" t="str">
        <f>IF(C101="","",VLOOKUP(C101,'Tabela Nutricional'!A:AD,18,0)*D101)</f>
        <v/>
      </c>
      <c r="V101" s="237" t="str">
        <f>IF(C101="","",VLOOKUP(C101,'Tabela Nutricional'!A:AD,21,0)*D101)</f>
        <v/>
      </c>
      <c r="W101" s="234" t="str">
        <f>IF(C101="","",VLOOKUP(C101,'Tabela Nutricional'!A:AD,22,0)*D101)</f>
        <v/>
      </c>
      <c r="X101" s="237" t="str">
        <f>IF(C101="","",VLOOKUP(C101,'Tabela Nutricional'!A:AD,23,0)*D101)</f>
        <v/>
      </c>
      <c r="Y101" s="234" t="str">
        <f>IF(C101="","",VLOOKUP(C101,'Tabela Nutricional'!A:AD,24,0)*D101)</f>
        <v/>
      </c>
      <c r="Z101" s="237" t="str">
        <f>IF(C101="","",VLOOKUP(C101,'Tabela Nutricional'!A:AD,25,0)*D101)</f>
        <v/>
      </c>
      <c r="AA101" s="234" t="str">
        <f>IF(C101="","",VLOOKUP(C101,'Tabela Nutricional'!A:AD,26,0)*D101)</f>
        <v/>
      </c>
      <c r="AB101" s="237" t="str">
        <f>IF(C101="","",VLOOKUP(C101,'Tabela Nutricional'!A:AD,27,0)*D101)</f>
        <v/>
      </c>
      <c r="AC101" s="234" t="str">
        <f>IF(C101="","",VLOOKUP(C101,'Tabela Nutricional'!A:AD,28,0)*D101)</f>
        <v/>
      </c>
      <c r="AD101" s="237" t="str">
        <f>IF(C101="","",VLOOKUP(C101,'Tabela Nutricional'!A:AD,29,0)*D101)</f>
        <v/>
      </c>
      <c r="AE101" s="234" t="str">
        <f>IF(C101="","",VLOOKUP(C101,'Tabela Nutricional'!A:AD,30,0)*D101)</f>
        <v/>
      </c>
      <c r="AF101" s="214"/>
      <c r="AG101" s="90"/>
      <c r="AH101" s="108"/>
      <c r="AI101" s="108"/>
      <c r="AJ101" s="89"/>
      <c r="AK101" s="89"/>
      <c r="AL101" s="99"/>
      <c r="AM101" s="99"/>
      <c r="AN101" s="89"/>
      <c r="AO101" s="89"/>
      <c r="AP101" s="89"/>
      <c r="AQ101" s="99"/>
      <c r="AR101" s="89"/>
      <c r="AS101" s="89"/>
      <c r="AT101" s="89"/>
      <c r="AU101" s="89"/>
      <c r="AV101" s="89"/>
      <c r="AW101" s="89"/>
      <c r="AX101" s="89"/>
    </row>
    <row r="102" spans="1:50" ht="12.75" customHeight="1">
      <c r="A102" s="89"/>
      <c r="B102" s="214"/>
      <c r="C102" s="232"/>
      <c r="D102" s="235"/>
      <c r="E102" s="231" t="str">
        <f t="shared" si="73"/>
        <v/>
      </c>
      <c r="F102" s="238" t="str">
        <f t="shared" si="74"/>
        <v/>
      </c>
      <c r="G102" s="233" t="str">
        <f t="shared" si="75"/>
        <v/>
      </c>
      <c r="H102" s="238" t="str">
        <f t="shared" si="76"/>
        <v/>
      </c>
      <c r="I102" s="233" t="str">
        <f t="shared" si="77"/>
        <v/>
      </c>
      <c r="J102" s="238" t="str">
        <f t="shared" si="78"/>
        <v/>
      </c>
      <c r="K102" s="233" t="str">
        <f t="shared" si="79"/>
        <v/>
      </c>
      <c r="L102" s="237" t="str">
        <f t="shared" si="80"/>
        <v/>
      </c>
      <c r="M102" s="234" t="str">
        <f>IF(C102="","",VLOOKUP(C102,'Tabela Nutricional'!A:AD,10,0)*D102)</f>
        <v/>
      </c>
      <c r="N102" s="237" t="str">
        <f>IF(C102="","",VLOOKUP(C102,'Tabela Nutricional'!A:AD,11,0)*D102)</f>
        <v/>
      </c>
      <c r="O102" s="234" t="str">
        <f>IF(C102="","",VLOOKUP(C102,'Tabela Nutricional'!A:AD,12,0)*D102)</f>
        <v/>
      </c>
      <c r="P102" s="237" t="str">
        <f>IF(C102="","",VLOOKUP(C102,'Tabela Nutricional'!A:AD,13,0)*D102)</f>
        <v/>
      </c>
      <c r="Q102" s="234" t="str">
        <f>IF(C102="","",VLOOKUP(C102,'Tabela Nutricional'!A:AD,14,0)*D102)</f>
        <v/>
      </c>
      <c r="R102" s="237" t="str">
        <f>IF(C102="","",VLOOKUP(C102,'Tabela Nutricional'!A:AD,15,0)*D102)</f>
        <v/>
      </c>
      <c r="S102" s="234" t="str">
        <f>IF(C102="","",VLOOKUP(C102,'Tabela Nutricional'!A:AD,16,0)*D102)</f>
        <v/>
      </c>
      <c r="T102" s="237" t="str">
        <f>IF(C102="","",VLOOKUP(C102,'Tabela Nutricional'!A:AD,17,0)*D102)</f>
        <v/>
      </c>
      <c r="U102" s="234" t="str">
        <f>IF(C102="","",VLOOKUP(C102,'Tabela Nutricional'!A:AD,18,0)*D102)</f>
        <v/>
      </c>
      <c r="V102" s="237" t="str">
        <f>IF(C102="","",VLOOKUP(C102,'Tabela Nutricional'!A:AD,21,0)*D102)</f>
        <v/>
      </c>
      <c r="W102" s="234" t="str">
        <f>IF(C102="","",VLOOKUP(C102,'Tabela Nutricional'!A:AD,22,0)*D102)</f>
        <v/>
      </c>
      <c r="X102" s="237" t="str">
        <f>IF(C102="","",VLOOKUP(C102,'Tabela Nutricional'!A:AD,23,0)*D102)</f>
        <v/>
      </c>
      <c r="Y102" s="234" t="str">
        <f>IF(C102="","",VLOOKUP(C102,'Tabela Nutricional'!A:AD,24,0)*D102)</f>
        <v/>
      </c>
      <c r="Z102" s="237" t="str">
        <f>IF(C102="","",VLOOKUP(C102,'Tabela Nutricional'!A:AD,25,0)*D102)</f>
        <v/>
      </c>
      <c r="AA102" s="234" t="str">
        <f>IF(C102="","",VLOOKUP(C102,'Tabela Nutricional'!A:AD,26,0)*D102)</f>
        <v/>
      </c>
      <c r="AB102" s="237" t="str">
        <f>IF(C102="","",VLOOKUP(C102,'Tabela Nutricional'!A:AD,27,0)*D102)</f>
        <v/>
      </c>
      <c r="AC102" s="234" t="str">
        <f>IF(C102="","",VLOOKUP(C102,'Tabela Nutricional'!A:AD,28,0)*D102)</f>
        <v/>
      </c>
      <c r="AD102" s="237" t="str">
        <f>IF(C102="","",VLOOKUP(C102,'Tabela Nutricional'!A:AD,29,0)*D102)</f>
        <v/>
      </c>
      <c r="AE102" s="234" t="str">
        <f>IF(C102="","",VLOOKUP(C102,'Tabela Nutricional'!A:AD,30,0)*D102)</f>
        <v/>
      </c>
      <c r="AF102" s="214"/>
      <c r="AG102" s="94"/>
      <c r="AH102" s="108"/>
      <c r="AI102" s="108"/>
      <c r="AJ102" s="89"/>
      <c r="AK102" s="89"/>
      <c r="AL102" s="99"/>
      <c r="AM102" s="99"/>
      <c r="AN102" s="89"/>
      <c r="AO102" s="89"/>
      <c r="AP102" s="89"/>
      <c r="AQ102" s="99"/>
      <c r="AR102" s="89"/>
      <c r="AS102" s="89"/>
      <c r="AT102" s="89"/>
      <c r="AU102" s="89"/>
      <c r="AV102" s="89"/>
      <c r="AW102" s="89"/>
      <c r="AX102" s="89"/>
    </row>
    <row r="103" spans="1:50" ht="12.75" customHeight="1">
      <c r="A103" s="89"/>
      <c r="B103" s="215"/>
      <c r="C103" s="356"/>
      <c r="D103" s="236"/>
      <c r="E103" s="231" t="str">
        <f t="shared" si="73"/>
        <v/>
      </c>
      <c r="F103" s="238" t="str">
        <f t="shared" si="74"/>
        <v/>
      </c>
      <c r="G103" s="233" t="str">
        <f t="shared" si="75"/>
        <v/>
      </c>
      <c r="H103" s="238" t="str">
        <f t="shared" si="76"/>
        <v/>
      </c>
      <c r="I103" s="233" t="str">
        <f t="shared" si="77"/>
        <v/>
      </c>
      <c r="J103" s="238" t="str">
        <f t="shared" si="78"/>
        <v/>
      </c>
      <c r="K103" s="233" t="str">
        <f t="shared" si="79"/>
        <v/>
      </c>
      <c r="L103" s="237" t="str">
        <f t="shared" si="80"/>
        <v/>
      </c>
      <c r="M103" s="234" t="str">
        <f>IF(C103="","",VLOOKUP(C103,'Tabela Nutricional'!A:AD,10,0)*D103)</f>
        <v/>
      </c>
      <c r="N103" s="237" t="str">
        <f>IF(C103="","",VLOOKUP(C103,'Tabela Nutricional'!A:AD,11,0)*D103)</f>
        <v/>
      </c>
      <c r="O103" s="234" t="str">
        <f>IF(C103="","",VLOOKUP(C103,'Tabela Nutricional'!A:AD,12,0)*D103)</f>
        <v/>
      </c>
      <c r="P103" s="237" t="str">
        <f>IF(C103="","",VLOOKUP(C103,'Tabela Nutricional'!A:AD,13,0)*D103)</f>
        <v/>
      </c>
      <c r="Q103" s="234" t="str">
        <f>IF(C103="","",VLOOKUP(C103,'Tabela Nutricional'!A:AD,14,0)*D103)</f>
        <v/>
      </c>
      <c r="R103" s="237" t="str">
        <f>IF(C103="","",VLOOKUP(C103,'Tabela Nutricional'!A:AD,15,0)*D103)</f>
        <v/>
      </c>
      <c r="S103" s="234" t="str">
        <f>IF(C103="","",VLOOKUP(C103,'Tabela Nutricional'!A:AD,16,0)*D103)</f>
        <v/>
      </c>
      <c r="T103" s="237" t="str">
        <f>IF(C103="","",VLOOKUP(C103,'Tabela Nutricional'!A:AD,17,0)*D103)</f>
        <v/>
      </c>
      <c r="U103" s="234" t="str">
        <f>IF(C103="","",VLOOKUP(C103,'Tabela Nutricional'!A:AD,18,0)*D103)</f>
        <v/>
      </c>
      <c r="V103" s="237" t="str">
        <f>IF(C103="","",VLOOKUP(C103,'Tabela Nutricional'!A:AD,21,0)*D103)</f>
        <v/>
      </c>
      <c r="W103" s="234" t="str">
        <f>IF(C103="","",VLOOKUP(C103,'Tabela Nutricional'!A:AD,22,0)*D103)</f>
        <v/>
      </c>
      <c r="X103" s="237" t="str">
        <f>IF(C103="","",VLOOKUP(C103,'Tabela Nutricional'!A:AD,23,0)*D103)</f>
        <v/>
      </c>
      <c r="Y103" s="234" t="str">
        <f>IF(C103="","",VLOOKUP(C103,'Tabela Nutricional'!A:AD,24,0)*D103)</f>
        <v/>
      </c>
      <c r="Z103" s="237" t="str">
        <f>IF(C103="","",VLOOKUP(C103,'Tabela Nutricional'!A:AD,25,0)*D103)</f>
        <v/>
      </c>
      <c r="AA103" s="234" t="str">
        <f>IF(C103="","",VLOOKUP(C103,'Tabela Nutricional'!A:AD,26,0)*D103)</f>
        <v/>
      </c>
      <c r="AB103" s="237" t="str">
        <f>IF(C103="","",VLOOKUP(C103,'Tabela Nutricional'!A:AD,27,0)*D103)</f>
        <v/>
      </c>
      <c r="AC103" s="234" t="str">
        <f>IF(C103="","",VLOOKUP(C103,'Tabela Nutricional'!A:AD,28,0)*D103)</f>
        <v/>
      </c>
      <c r="AD103" s="237" t="str">
        <f>IF(C103="","",VLOOKUP(C103,'Tabela Nutricional'!A:AD,29,0)*D103)</f>
        <v/>
      </c>
      <c r="AE103" s="234" t="str">
        <f>IF(C103="","",VLOOKUP(C103,'Tabela Nutricional'!A:AD,30,0)*D103)</f>
        <v/>
      </c>
      <c r="AF103" s="215"/>
      <c r="AG103" s="94"/>
      <c r="AH103" s="108"/>
      <c r="AI103" s="108"/>
      <c r="AJ103" s="89"/>
      <c r="AK103" s="89"/>
      <c r="AL103" s="99"/>
      <c r="AM103" s="99"/>
      <c r="AN103" s="89"/>
      <c r="AO103" s="89"/>
      <c r="AP103" s="89"/>
      <c r="AQ103" s="99"/>
      <c r="AR103" s="89"/>
      <c r="AS103" s="89"/>
      <c r="AT103" s="89"/>
      <c r="AU103" s="89"/>
      <c r="AV103" s="89"/>
      <c r="AW103" s="89"/>
      <c r="AX103" s="89"/>
    </row>
    <row r="104" spans="1:50" ht="12.75" customHeight="1">
      <c r="A104" s="89"/>
      <c r="B104" s="215"/>
      <c r="C104" s="356"/>
      <c r="D104" s="236"/>
      <c r="E104" s="231" t="str">
        <f t="shared" si="73"/>
        <v/>
      </c>
      <c r="F104" s="238" t="str">
        <f t="shared" si="74"/>
        <v/>
      </c>
      <c r="G104" s="233" t="str">
        <f t="shared" si="75"/>
        <v/>
      </c>
      <c r="H104" s="238" t="str">
        <f t="shared" si="76"/>
        <v/>
      </c>
      <c r="I104" s="233" t="str">
        <f t="shared" si="77"/>
        <v/>
      </c>
      <c r="J104" s="238" t="str">
        <f t="shared" si="78"/>
        <v/>
      </c>
      <c r="K104" s="233" t="str">
        <f t="shared" si="79"/>
        <v/>
      </c>
      <c r="L104" s="237" t="str">
        <f t="shared" si="80"/>
        <v/>
      </c>
      <c r="M104" s="234" t="str">
        <f>IF(C104="","",VLOOKUP(C104,'Tabela Nutricional'!A:AD,10,0)*D104)</f>
        <v/>
      </c>
      <c r="N104" s="237" t="str">
        <f>IF(C104="","",VLOOKUP(C104,'Tabela Nutricional'!A:AD,11,0)*D104)</f>
        <v/>
      </c>
      <c r="O104" s="234" t="str">
        <f>IF(C104="","",VLOOKUP(C104,'Tabela Nutricional'!A:AD,12,0)*D104)</f>
        <v/>
      </c>
      <c r="P104" s="237" t="str">
        <f>IF(C104="","",VLOOKUP(C104,'Tabela Nutricional'!A:AD,13,0)*D104)</f>
        <v/>
      </c>
      <c r="Q104" s="234" t="str">
        <f>IF(C104="","",VLOOKUP(C104,'Tabela Nutricional'!A:AD,14,0)*D104)</f>
        <v/>
      </c>
      <c r="R104" s="237" t="str">
        <f>IF(C104="","",VLOOKUP(C104,'Tabela Nutricional'!A:AD,15,0)*D104)</f>
        <v/>
      </c>
      <c r="S104" s="234" t="str">
        <f>IF(C104="","",VLOOKUP(C104,'Tabela Nutricional'!A:AD,16,0)*D104)</f>
        <v/>
      </c>
      <c r="T104" s="237" t="str">
        <f>IF(C104="","",VLOOKUP(C104,'Tabela Nutricional'!A:AD,17,0)*D104)</f>
        <v/>
      </c>
      <c r="U104" s="234" t="str">
        <f>IF(C104="","",VLOOKUP(C104,'Tabela Nutricional'!A:AD,18,0)*D104)</f>
        <v/>
      </c>
      <c r="V104" s="237" t="str">
        <f>IF(C104="","",VLOOKUP(C104,'Tabela Nutricional'!A:AD,21,0)*D104)</f>
        <v/>
      </c>
      <c r="W104" s="234" t="str">
        <f>IF(C104="","",VLOOKUP(C104,'Tabela Nutricional'!A:AD,22,0)*D104)</f>
        <v/>
      </c>
      <c r="X104" s="237" t="str">
        <f>IF(C104="","",VLOOKUP(C104,'Tabela Nutricional'!A:AD,23,0)*D104)</f>
        <v/>
      </c>
      <c r="Y104" s="234" t="str">
        <f>IF(C104="","",VLOOKUP(C104,'Tabela Nutricional'!A:AD,24,0)*D104)</f>
        <v/>
      </c>
      <c r="Z104" s="237" t="str">
        <f>IF(C104="","",VLOOKUP(C104,'Tabela Nutricional'!A:AD,25,0)*D104)</f>
        <v/>
      </c>
      <c r="AA104" s="234" t="str">
        <f>IF(C104="","",VLOOKUP(C104,'Tabela Nutricional'!A:AD,26,0)*D104)</f>
        <v/>
      </c>
      <c r="AB104" s="237" t="str">
        <f>IF(C104="","",VLOOKUP(C104,'Tabela Nutricional'!A:AD,27,0)*D104)</f>
        <v/>
      </c>
      <c r="AC104" s="234" t="str">
        <f>IF(C104="","",VLOOKUP(C104,'Tabela Nutricional'!A:AD,28,0)*D104)</f>
        <v/>
      </c>
      <c r="AD104" s="237" t="str">
        <f>IF(C104="","",VLOOKUP(C104,'Tabela Nutricional'!A:AD,29,0)*D104)</f>
        <v/>
      </c>
      <c r="AE104" s="234" t="str">
        <f>IF(C104="","",VLOOKUP(C104,'Tabela Nutricional'!A:AD,30,0)*D104)</f>
        <v/>
      </c>
      <c r="AF104" s="215"/>
      <c r="AG104" s="94"/>
      <c r="AH104" s="108"/>
      <c r="AI104" s="108"/>
      <c r="AJ104" s="89"/>
      <c r="AK104" s="89"/>
      <c r="AL104" s="99"/>
      <c r="AM104" s="99"/>
      <c r="AN104" s="89"/>
      <c r="AO104" s="89"/>
      <c r="AP104" s="89"/>
      <c r="AQ104" s="99"/>
      <c r="AR104" s="89"/>
      <c r="AS104" s="89"/>
      <c r="AT104" s="89"/>
      <c r="AU104" s="89"/>
      <c r="AV104" s="89"/>
      <c r="AW104" s="89"/>
      <c r="AX104" s="89"/>
    </row>
    <row r="105" spans="1:50" ht="12.75" customHeight="1">
      <c r="A105" s="89"/>
      <c r="B105" s="215"/>
      <c r="C105" s="356"/>
      <c r="D105" s="236"/>
      <c r="E105" s="231" t="str">
        <f t="shared" si="73"/>
        <v/>
      </c>
      <c r="F105" s="238" t="str">
        <f t="shared" si="74"/>
        <v/>
      </c>
      <c r="G105" s="233" t="str">
        <f t="shared" si="75"/>
        <v/>
      </c>
      <c r="H105" s="238" t="str">
        <f t="shared" si="76"/>
        <v/>
      </c>
      <c r="I105" s="233" t="str">
        <f t="shared" si="77"/>
        <v/>
      </c>
      <c r="J105" s="238" t="str">
        <f t="shared" si="78"/>
        <v/>
      </c>
      <c r="K105" s="233" t="str">
        <f t="shared" si="79"/>
        <v/>
      </c>
      <c r="L105" s="237" t="str">
        <f t="shared" si="80"/>
        <v/>
      </c>
      <c r="M105" s="234" t="str">
        <f>IF(C105="","",VLOOKUP(C105,'Tabela Nutricional'!A:AD,10,0)*D105)</f>
        <v/>
      </c>
      <c r="N105" s="237" t="str">
        <f>IF(C105="","",VLOOKUP(C105,'Tabela Nutricional'!A:AD,11,0)*D105)</f>
        <v/>
      </c>
      <c r="O105" s="234" t="str">
        <f>IF(C105="","",VLOOKUP(C105,'Tabela Nutricional'!A:AD,12,0)*D105)</f>
        <v/>
      </c>
      <c r="P105" s="237" t="str">
        <f>IF(C105="","",VLOOKUP(C105,'Tabela Nutricional'!A:AD,13,0)*D105)</f>
        <v/>
      </c>
      <c r="Q105" s="234" t="str">
        <f>IF(C105="","",VLOOKUP(C105,'Tabela Nutricional'!A:AD,14,0)*D105)</f>
        <v/>
      </c>
      <c r="R105" s="237" t="str">
        <f>IF(C105="","",VLOOKUP(C105,'Tabela Nutricional'!A:AD,15,0)*D105)</f>
        <v/>
      </c>
      <c r="S105" s="234" t="str">
        <f>IF(C105="","",VLOOKUP(C105,'Tabela Nutricional'!A:AD,16,0)*D105)</f>
        <v/>
      </c>
      <c r="T105" s="237" t="str">
        <f>IF(C105="","",VLOOKUP(C105,'Tabela Nutricional'!A:AD,17,0)*D105)</f>
        <v/>
      </c>
      <c r="U105" s="234" t="str">
        <f>IF(C105="","",VLOOKUP(C105,'Tabela Nutricional'!A:AD,18,0)*D105)</f>
        <v/>
      </c>
      <c r="V105" s="237" t="str">
        <f>IF(C105="","",VLOOKUP(C105,'Tabela Nutricional'!A:AD,21,0)*D105)</f>
        <v/>
      </c>
      <c r="W105" s="234" t="str">
        <f>IF(C105="","",VLOOKUP(C105,'Tabela Nutricional'!A:AD,22,0)*D105)</f>
        <v/>
      </c>
      <c r="X105" s="237" t="str">
        <f>IF(C105="","",VLOOKUP(C105,'Tabela Nutricional'!A:AD,23,0)*D105)</f>
        <v/>
      </c>
      <c r="Y105" s="234" t="str">
        <f>IF(C105="","",VLOOKUP(C105,'Tabela Nutricional'!A:AD,24,0)*D105)</f>
        <v/>
      </c>
      <c r="Z105" s="237" t="str">
        <f>IF(C105="","",VLOOKUP(C105,'Tabela Nutricional'!A:AD,25,0)*D105)</f>
        <v/>
      </c>
      <c r="AA105" s="234" t="str">
        <f>IF(C105="","",VLOOKUP(C105,'Tabela Nutricional'!A:AD,26,0)*D105)</f>
        <v/>
      </c>
      <c r="AB105" s="237" t="str">
        <f>IF(C105="","",VLOOKUP(C105,'Tabela Nutricional'!A:AD,27,0)*D105)</f>
        <v/>
      </c>
      <c r="AC105" s="234" t="str">
        <f>IF(C105="","",VLOOKUP(C105,'Tabela Nutricional'!A:AD,28,0)*D105)</f>
        <v/>
      </c>
      <c r="AD105" s="237" t="str">
        <f>IF(C105="","",VLOOKUP(C105,'Tabela Nutricional'!A:AD,29,0)*D105)</f>
        <v/>
      </c>
      <c r="AE105" s="234" t="str">
        <f>IF(C105="","",VLOOKUP(C105,'Tabela Nutricional'!A:AD,30,0)*D105)</f>
        <v/>
      </c>
      <c r="AF105" s="215"/>
      <c r="AG105" s="94"/>
      <c r="AH105" s="108"/>
      <c r="AI105" s="108"/>
      <c r="AJ105" s="89"/>
      <c r="AK105" s="89"/>
      <c r="AL105" s="99"/>
      <c r="AM105" s="99"/>
      <c r="AN105" s="89"/>
      <c r="AO105" s="89"/>
      <c r="AP105" s="89"/>
      <c r="AQ105" s="99"/>
      <c r="AR105" s="89"/>
      <c r="AS105" s="89"/>
      <c r="AT105" s="89"/>
      <c r="AU105" s="89"/>
      <c r="AV105" s="89"/>
      <c r="AW105" s="89"/>
      <c r="AX105" s="89"/>
    </row>
    <row r="106" spans="1:50" ht="12.75" customHeight="1">
      <c r="A106" s="89"/>
      <c r="B106" s="214"/>
      <c r="C106" s="356"/>
      <c r="D106" s="236"/>
      <c r="E106" s="231" t="str">
        <f t="shared" si="73"/>
        <v/>
      </c>
      <c r="F106" s="238" t="str">
        <f t="shared" si="74"/>
        <v/>
      </c>
      <c r="G106" s="233" t="str">
        <f t="shared" si="75"/>
        <v/>
      </c>
      <c r="H106" s="238" t="str">
        <f t="shared" si="76"/>
        <v/>
      </c>
      <c r="I106" s="233" t="str">
        <f t="shared" si="77"/>
        <v/>
      </c>
      <c r="J106" s="238" t="str">
        <f t="shared" si="78"/>
        <v/>
      </c>
      <c r="K106" s="233" t="str">
        <f t="shared" si="79"/>
        <v/>
      </c>
      <c r="L106" s="237" t="str">
        <f t="shared" si="80"/>
        <v/>
      </c>
      <c r="M106" s="234" t="str">
        <f>IF(C106="","",VLOOKUP(C106,'Tabela Nutricional'!A:AD,10,0)*D106)</f>
        <v/>
      </c>
      <c r="N106" s="237" t="str">
        <f>IF(C106="","",VLOOKUP(C106,'Tabela Nutricional'!A:AD,11,0)*D106)</f>
        <v/>
      </c>
      <c r="O106" s="234" t="str">
        <f>IF(C106="","",VLOOKUP(C106,'Tabela Nutricional'!A:AD,12,0)*D106)</f>
        <v/>
      </c>
      <c r="P106" s="237" t="str">
        <f>IF(C106="","",VLOOKUP(C106,'Tabela Nutricional'!A:AD,13,0)*D106)</f>
        <v/>
      </c>
      <c r="Q106" s="234" t="str">
        <f>IF(C106="","",VLOOKUP(C106,'Tabela Nutricional'!A:AD,14,0)*D106)</f>
        <v/>
      </c>
      <c r="R106" s="237" t="str">
        <f>IF(C106="","",VLOOKUP(C106,'Tabela Nutricional'!A:AD,15,0)*D106)</f>
        <v/>
      </c>
      <c r="S106" s="234" t="str">
        <f>IF(C106="","",VLOOKUP(C106,'Tabela Nutricional'!A:AD,16,0)*D106)</f>
        <v/>
      </c>
      <c r="T106" s="237" t="str">
        <f>IF(C106="","",VLOOKUP(C106,'Tabela Nutricional'!A:AD,17,0)*D106)</f>
        <v/>
      </c>
      <c r="U106" s="234" t="str">
        <f>IF(C106="","",VLOOKUP(C106,'Tabela Nutricional'!A:AD,18,0)*D106)</f>
        <v/>
      </c>
      <c r="V106" s="237" t="str">
        <f>IF(C106="","",VLOOKUP(C106,'Tabela Nutricional'!A:AD,21,0)*D106)</f>
        <v/>
      </c>
      <c r="W106" s="234" t="str">
        <f>IF(C106="","",VLOOKUP(C106,'Tabela Nutricional'!A:AD,22,0)*D106)</f>
        <v/>
      </c>
      <c r="X106" s="237" t="str">
        <f>IF(C106="","",VLOOKUP(C106,'Tabela Nutricional'!A:AD,23,0)*D106)</f>
        <v/>
      </c>
      <c r="Y106" s="234" t="str">
        <f>IF(C106="","",VLOOKUP(C106,'Tabela Nutricional'!A:AD,24,0)*D106)</f>
        <v/>
      </c>
      <c r="Z106" s="237" t="str">
        <f>IF(C106="","",VLOOKUP(C106,'Tabela Nutricional'!A:AD,25,0)*D106)</f>
        <v/>
      </c>
      <c r="AA106" s="234" t="str">
        <f>IF(C106="","",VLOOKUP(C106,'Tabela Nutricional'!A:AD,26,0)*D106)</f>
        <v/>
      </c>
      <c r="AB106" s="237" t="str">
        <f>IF(C106="","",VLOOKUP(C106,'Tabela Nutricional'!A:AD,27,0)*D106)</f>
        <v/>
      </c>
      <c r="AC106" s="234" t="str">
        <f>IF(C106="","",VLOOKUP(C106,'Tabela Nutricional'!A:AD,28,0)*D106)</f>
        <v/>
      </c>
      <c r="AD106" s="237" t="str">
        <f>IF(C106="","",VLOOKUP(C106,'Tabela Nutricional'!A:AD,29,0)*D106)</f>
        <v/>
      </c>
      <c r="AE106" s="234" t="str">
        <f>IF(C106="","",VLOOKUP(C106,'Tabela Nutricional'!A:AD,30,0)*D106)</f>
        <v/>
      </c>
      <c r="AF106" s="214"/>
      <c r="AG106" s="94"/>
      <c r="AH106" s="108"/>
      <c r="AI106" s="108"/>
      <c r="AJ106" s="89"/>
      <c r="AK106" s="89"/>
      <c r="AL106" s="99"/>
      <c r="AM106" s="99"/>
      <c r="AN106" s="89"/>
      <c r="AO106" s="89"/>
      <c r="AP106" s="89"/>
      <c r="AQ106" s="99"/>
      <c r="AR106" s="89"/>
      <c r="AS106" s="89"/>
      <c r="AT106" s="89"/>
      <c r="AU106" s="89"/>
      <c r="AV106" s="89"/>
      <c r="AW106" s="89"/>
      <c r="AX106" s="89"/>
    </row>
    <row r="107" spans="1:50" ht="12.75" customHeight="1">
      <c r="A107" s="89"/>
      <c r="B107" s="214"/>
      <c r="C107" s="356"/>
      <c r="D107" s="236"/>
      <c r="E107" s="231" t="str">
        <f t="shared" si="73"/>
        <v/>
      </c>
      <c r="F107" s="238" t="str">
        <f t="shared" si="74"/>
        <v/>
      </c>
      <c r="G107" s="233" t="str">
        <f t="shared" si="75"/>
        <v/>
      </c>
      <c r="H107" s="238" t="str">
        <f t="shared" si="76"/>
        <v/>
      </c>
      <c r="I107" s="233" t="str">
        <f t="shared" si="77"/>
        <v/>
      </c>
      <c r="J107" s="238" t="str">
        <f t="shared" si="78"/>
        <v/>
      </c>
      <c r="K107" s="233" t="str">
        <f t="shared" si="79"/>
        <v/>
      </c>
      <c r="L107" s="237" t="str">
        <f t="shared" si="80"/>
        <v/>
      </c>
      <c r="M107" s="234" t="str">
        <f>IF(C107="","",VLOOKUP(C107,'Tabela Nutricional'!A:AD,10,0)*D107)</f>
        <v/>
      </c>
      <c r="N107" s="237" t="str">
        <f>IF(C107="","",VLOOKUP(C107,'Tabela Nutricional'!A:AD,11,0)*D107)</f>
        <v/>
      </c>
      <c r="O107" s="234" t="str">
        <f>IF(C107="","",VLOOKUP(C107,'Tabela Nutricional'!A:AD,12,0)*D107)</f>
        <v/>
      </c>
      <c r="P107" s="237" t="str">
        <f>IF(C107="","",VLOOKUP(C107,'Tabela Nutricional'!A:AD,13,0)*D107)</f>
        <v/>
      </c>
      <c r="Q107" s="234" t="str">
        <f>IF(C107="","",VLOOKUP(C107,'Tabela Nutricional'!A:AD,14,0)*D107)</f>
        <v/>
      </c>
      <c r="R107" s="237" t="str">
        <f>IF(C107="","",VLOOKUP(C107,'Tabela Nutricional'!A:AD,15,0)*D107)</f>
        <v/>
      </c>
      <c r="S107" s="234" t="str">
        <f>IF(C107="","",VLOOKUP(C107,'Tabela Nutricional'!A:AD,16,0)*D107)</f>
        <v/>
      </c>
      <c r="T107" s="237" t="str">
        <f>IF(C107="","",VLOOKUP(C107,'Tabela Nutricional'!A:AD,17,0)*D107)</f>
        <v/>
      </c>
      <c r="U107" s="234" t="str">
        <f>IF(C107="","",VLOOKUP(C107,'Tabela Nutricional'!A:AD,18,0)*D107)</f>
        <v/>
      </c>
      <c r="V107" s="237" t="str">
        <f>IF(C107="","",VLOOKUP(C107,'Tabela Nutricional'!A:AD,21,0)*D107)</f>
        <v/>
      </c>
      <c r="W107" s="234" t="str">
        <f>IF(C107="","",VLOOKUP(C107,'Tabela Nutricional'!A:AD,22,0)*D107)</f>
        <v/>
      </c>
      <c r="X107" s="237" t="str">
        <f>IF(C107="","",VLOOKUP(C107,'Tabela Nutricional'!A:AD,23,0)*D107)</f>
        <v/>
      </c>
      <c r="Y107" s="234" t="str">
        <f>IF(C107="","",VLOOKUP(C107,'Tabela Nutricional'!A:AD,24,0)*D107)</f>
        <v/>
      </c>
      <c r="Z107" s="237" t="str">
        <f>IF(C107="","",VLOOKUP(C107,'Tabela Nutricional'!A:AD,25,0)*D107)</f>
        <v/>
      </c>
      <c r="AA107" s="234" t="str">
        <f>IF(C107="","",VLOOKUP(C107,'Tabela Nutricional'!A:AD,26,0)*D107)</f>
        <v/>
      </c>
      <c r="AB107" s="237" t="str">
        <f>IF(C107="","",VLOOKUP(C107,'Tabela Nutricional'!A:AD,27,0)*D107)</f>
        <v/>
      </c>
      <c r="AC107" s="234" t="str">
        <f>IF(C107="","",VLOOKUP(C107,'Tabela Nutricional'!A:AD,28,0)*D107)</f>
        <v/>
      </c>
      <c r="AD107" s="237" t="str">
        <f>IF(C107="","",VLOOKUP(C107,'Tabela Nutricional'!A:AD,29,0)*D107)</f>
        <v/>
      </c>
      <c r="AE107" s="234" t="str">
        <f>IF(C107="","",VLOOKUP(C107,'Tabela Nutricional'!A:AD,30,0)*D107)</f>
        <v/>
      </c>
      <c r="AF107" s="214"/>
      <c r="AG107" s="90"/>
      <c r="AH107" s="108"/>
      <c r="AI107" s="108"/>
      <c r="AJ107" s="89"/>
      <c r="AK107" s="89"/>
      <c r="AL107" s="99"/>
      <c r="AM107" s="99"/>
      <c r="AN107" s="89"/>
      <c r="AO107" s="89"/>
      <c r="AP107" s="89"/>
      <c r="AQ107" s="99"/>
      <c r="AR107" s="89"/>
      <c r="AS107" s="89"/>
      <c r="AT107" s="89"/>
      <c r="AU107" s="89"/>
      <c r="AV107" s="89"/>
      <c r="AW107" s="89"/>
      <c r="AX107" s="89"/>
    </row>
    <row r="108" spans="1:50" ht="12.75" customHeight="1">
      <c r="A108" s="90"/>
      <c r="B108" s="214"/>
      <c r="C108" s="356"/>
      <c r="D108" s="236"/>
      <c r="E108" s="231" t="str">
        <f t="shared" si="73"/>
        <v/>
      </c>
      <c r="F108" s="238" t="str">
        <f t="shared" si="74"/>
        <v/>
      </c>
      <c r="G108" s="233" t="str">
        <f t="shared" si="75"/>
        <v/>
      </c>
      <c r="H108" s="238" t="str">
        <f t="shared" si="76"/>
        <v/>
      </c>
      <c r="I108" s="233" t="str">
        <f t="shared" si="77"/>
        <v/>
      </c>
      <c r="J108" s="238" t="str">
        <f t="shared" si="78"/>
        <v/>
      </c>
      <c r="K108" s="233" t="str">
        <f t="shared" si="79"/>
        <v/>
      </c>
      <c r="L108" s="237" t="str">
        <f t="shared" si="80"/>
        <v/>
      </c>
      <c r="M108" s="234" t="str">
        <f>IF(C108="","",VLOOKUP(C108,'Tabela Nutricional'!A:AD,10,0)*D108)</f>
        <v/>
      </c>
      <c r="N108" s="237" t="str">
        <f>IF(C108="","",VLOOKUP(C108,'Tabela Nutricional'!A:AD,11,0)*D108)</f>
        <v/>
      </c>
      <c r="O108" s="234" t="str">
        <f>IF(C108="","",VLOOKUP(C108,'Tabela Nutricional'!A:AD,12,0)*D108)</f>
        <v/>
      </c>
      <c r="P108" s="237" t="str">
        <f>IF(C108="","",VLOOKUP(C108,'Tabela Nutricional'!A:AD,13,0)*D108)</f>
        <v/>
      </c>
      <c r="Q108" s="234" t="str">
        <f>IF(C108="","",VLOOKUP(C108,'Tabela Nutricional'!A:AD,14,0)*D108)</f>
        <v/>
      </c>
      <c r="R108" s="237" t="str">
        <f>IF(C108="","",VLOOKUP(C108,'Tabela Nutricional'!A:AD,15,0)*D108)</f>
        <v/>
      </c>
      <c r="S108" s="234" t="str">
        <f>IF(C108="","",VLOOKUP(C108,'Tabela Nutricional'!A:AD,16,0)*D108)</f>
        <v/>
      </c>
      <c r="T108" s="237" t="str">
        <f>IF(C108="","",VLOOKUP(C108,'Tabela Nutricional'!A:AD,17,0)*D108)</f>
        <v/>
      </c>
      <c r="U108" s="234" t="str">
        <f>IF(C108="","",VLOOKUP(C108,'Tabela Nutricional'!A:AD,18,0)*D108)</f>
        <v/>
      </c>
      <c r="V108" s="237" t="str">
        <f>IF(C108="","",VLOOKUP(C108,'Tabela Nutricional'!A:AD,21,0)*D108)</f>
        <v/>
      </c>
      <c r="W108" s="234" t="str">
        <f>IF(C108="","",VLOOKUP(C108,'Tabela Nutricional'!A:AD,22,0)*D108)</f>
        <v/>
      </c>
      <c r="X108" s="237" t="str">
        <f>IF(C108="","",VLOOKUP(C108,'Tabela Nutricional'!A:AD,23,0)*D108)</f>
        <v/>
      </c>
      <c r="Y108" s="234" t="str">
        <f>IF(C108="","",VLOOKUP(C108,'Tabela Nutricional'!A:AD,24,0)*D108)</f>
        <v/>
      </c>
      <c r="Z108" s="237" t="str">
        <f>IF(C108="","",VLOOKUP(C108,'Tabela Nutricional'!A:AD,25,0)*D108)</f>
        <v/>
      </c>
      <c r="AA108" s="234" t="str">
        <f>IF(C108="","",VLOOKUP(C108,'Tabela Nutricional'!A:AD,26,0)*D108)</f>
        <v/>
      </c>
      <c r="AB108" s="237" t="str">
        <f>IF(C108="","",VLOOKUP(C108,'Tabela Nutricional'!A:AD,27,0)*D108)</f>
        <v/>
      </c>
      <c r="AC108" s="234" t="str">
        <f>IF(C108="","",VLOOKUP(C108,'Tabela Nutricional'!A:AD,28,0)*D108)</f>
        <v/>
      </c>
      <c r="AD108" s="237" t="str">
        <f>IF(C108="","",VLOOKUP(C108,'Tabela Nutricional'!A:AD,29,0)*D108)</f>
        <v/>
      </c>
      <c r="AE108" s="234" t="str">
        <f>IF(C108="","",VLOOKUP(C108,'Tabela Nutricional'!A:AD,30,0)*D108)</f>
        <v/>
      </c>
      <c r="AF108" s="214"/>
      <c r="AG108" s="92"/>
      <c r="AH108" s="108"/>
      <c r="AI108" s="108"/>
      <c r="AJ108" s="89"/>
      <c r="AK108" s="89"/>
      <c r="AL108" s="99"/>
      <c r="AM108" s="99"/>
      <c r="AN108" s="89"/>
      <c r="AO108" s="89"/>
      <c r="AP108" s="89"/>
      <c r="AQ108" s="99"/>
      <c r="AR108" s="89"/>
      <c r="AS108" s="89"/>
      <c r="AT108" s="89"/>
      <c r="AU108" s="89"/>
      <c r="AV108" s="89"/>
      <c r="AW108" s="89"/>
      <c r="AX108" s="89"/>
    </row>
    <row r="109" spans="1:50" ht="12.75" customHeight="1">
      <c r="A109" s="90"/>
      <c r="B109" s="214"/>
      <c r="C109" s="375"/>
      <c r="D109" s="236"/>
      <c r="E109" s="231" t="str">
        <f t="shared" si="73"/>
        <v/>
      </c>
      <c r="F109" s="238" t="str">
        <f t="shared" si="74"/>
        <v/>
      </c>
      <c r="G109" s="233" t="str">
        <f t="shared" si="75"/>
        <v/>
      </c>
      <c r="H109" s="238" t="str">
        <f t="shared" si="76"/>
        <v/>
      </c>
      <c r="I109" s="233" t="str">
        <f t="shared" si="77"/>
        <v/>
      </c>
      <c r="J109" s="238" t="str">
        <f t="shared" si="78"/>
        <v/>
      </c>
      <c r="K109" s="233" t="str">
        <f t="shared" si="79"/>
        <v/>
      </c>
      <c r="L109" s="237" t="str">
        <f t="shared" si="80"/>
        <v/>
      </c>
      <c r="M109" s="234" t="str">
        <f>IF(C109="","",VLOOKUP(C109,'Tabela Nutricional'!A:AD,10,0)*D109)</f>
        <v/>
      </c>
      <c r="N109" s="237" t="str">
        <f>IF(C109="","",VLOOKUP(C109,'Tabela Nutricional'!A:AD,11,0)*D109)</f>
        <v/>
      </c>
      <c r="O109" s="234" t="str">
        <f>IF(C109="","",VLOOKUP(C109,'Tabela Nutricional'!A:AD,12,0)*D109)</f>
        <v/>
      </c>
      <c r="P109" s="237" t="str">
        <f>IF(C109="","",VLOOKUP(C109,'Tabela Nutricional'!A:AD,13,0)*D109)</f>
        <v/>
      </c>
      <c r="Q109" s="234" t="str">
        <f>IF(C109="","",VLOOKUP(C109,'Tabela Nutricional'!A:AD,14,0)*D109)</f>
        <v/>
      </c>
      <c r="R109" s="237" t="str">
        <f>IF(C109="","",VLOOKUP(C109,'Tabela Nutricional'!A:AD,15,0)*D109)</f>
        <v/>
      </c>
      <c r="S109" s="234" t="str">
        <f>IF(C109="","",VLOOKUP(C109,'Tabela Nutricional'!A:AD,16,0)*D109)</f>
        <v/>
      </c>
      <c r="T109" s="237" t="str">
        <f>IF(C109="","",VLOOKUP(C109,'Tabela Nutricional'!A:AD,17,0)*D109)</f>
        <v/>
      </c>
      <c r="U109" s="234" t="str">
        <f>IF(C109="","",VLOOKUP(C109,'Tabela Nutricional'!A:AD,18,0)*D109)</f>
        <v/>
      </c>
      <c r="V109" s="237" t="str">
        <f>IF(C109="","",VLOOKUP(C109,'Tabela Nutricional'!A:AD,21,0)*D109)</f>
        <v/>
      </c>
      <c r="W109" s="234" t="str">
        <f>IF(C109="","",VLOOKUP(C109,'Tabela Nutricional'!A:AD,22,0)*D109)</f>
        <v/>
      </c>
      <c r="X109" s="237" t="str">
        <f>IF(C109="","",VLOOKUP(C109,'Tabela Nutricional'!A:AD,23,0)*D109)</f>
        <v/>
      </c>
      <c r="Y109" s="234" t="str">
        <f>IF(C109="","",VLOOKUP(C109,'Tabela Nutricional'!A:AD,24,0)*D109)</f>
        <v/>
      </c>
      <c r="Z109" s="237" t="str">
        <f>IF(C109="","",VLOOKUP(C109,'Tabela Nutricional'!A:AD,25,0)*D109)</f>
        <v/>
      </c>
      <c r="AA109" s="234" t="str">
        <f>IF(C109="","",VLOOKUP(C109,'Tabela Nutricional'!A:AD,26,0)*D109)</f>
        <v/>
      </c>
      <c r="AB109" s="237" t="str">
        <f>IF(C109="","",VLOOKUP(C109,'Tabela Nutricional'!A:AD,27,0)*D109)</f>
        <v/>
      </c>
      <c r="AC109" s="234" t="str">
        <f>IF(C109="","",VLOOKUP(C109,'Tabela Nutricional'!A:AD,28,0)*D109)</f>
        <v/>
      </c>
      <c r="AD109" s="237" t="str">
        <f>IF(C109="","",VLOOKUP(C109,'Tabela Nutricional'!A:AD,29,0)*D109)</f>
        <v/>
      </c>
      <c r="AE109" s="234" t="str">
        <f>IF(C109="","",VLOOKUP(C109,'Tabela Nutricional'!A:AD,30,0)*D109)</f>
        <v/>
      </c>
      <c r="AF109" s="214"/>
      <c r="AG109" s="91"/>
      <c r="AH109" s="108"/>
      <c r="AI109" s="108"/>
      <c r="AJ109" s="89"/>
      <c r="AK109" s="89"/>
      <c r="AL109" s="99"/>
      <c r="AM109" s="99"/>
      <c r="AN109" s="89"/>
      <c r="AO109" s="89"/>
      <c r="AP109" s="89"/>
      <c r="AQ109" s="99"/>
      <c r="AR109" s="89"/>
      <c r="AS109" s="89"/>
      <c r="AT109" s="89"/>
      <c r="AU109" s="89"/>
      <c r="AV109" s="89"/>
      <c r="AW109" s="89"/>
      <c r="AX109" s="89"/>
    </row>
    <row r="110" spans="1:50" ht="12.75" customHeight="1">
      <c r="A110" s="90"/>
      <c r="B110" s="214"/>
      <c r="C110" s="376" t="s">
        <v>27</v>
      </c>
      <c r="D110" s="216"/>
      <c r="E110" s="217" t="s">
        <v>29</v>
      </c>
      <c r="F110" s="218">
        <f t="shared" ref="F110:AE110" si="81">SUM(F100:F109)</f>
        <v>0</v>
      </c>
      <c r="G110" s="219">
        <f t="shared" si="81"/>
        <v>0</v>
      </c>
      <c r="H110" s="220">
        <f t="shared" si="81"/>
        <v>0</v>
      </c>
      <c r="I110" s="221">
        <f t="shared" si="81"/>
        <v>0</v>
      </c>
      <c r="J110" s="222">
        <f t="shared" si="81"/>
        <v>0</v>
      </c>
      <c r="K110" s="223">
        <f t="shared" si="81"/>
        <v>0</v>
      </c>
      <c r="L110" s="224">
        <f t="shared" si="81"/>
        <v>0</v>
      </c>
      <c r="M110" s="225">
        <f t="shared" si="81"/>
        <v>0</v>
      </c>
      <c r="N110" s="225">
        <f t="shared" si="81"/>
        <v>0</v>
      </c>
      <c r="O110" s="225">
        <f t="shared" si="81"/>
        <v>0</v>
      </c>
      <c r="P110" s="225">
        <f t="shared" si="81"/>
        <v>0</v>
      </c>
      <c r="Q110" s="225">
        <f t="shared" si="81"/>
        <v>0</v>
      </c>
      <c r="R110" s="225">
        <f t="shared" si="81"/>
        <v>0</v>
      </c>
      <c r="S110" s="225">
        <f t="shared" si="81"/>
        <v>0</v>
      </c>
      <c r="T110" s="225">
        <f t="shared" si="81"/>
        <v>0</v>
      </c>
      <c r="U110" s="225">
        <f t="shared" si="81"/>
        <v>0</v>
      </c>
      <c r="V110" s="225">
        <f t="shared" si="81"/>
        <v>0</v>
      </c>
      <c r="W110" s="225">
        <f t="shared" si="81"/>
        <v>0</v>
      </c>
      <c r="X110" s="225">
        <f t="shared" si="81"/>
        <v>0</v>
      </c>
      <c r="Y110" s="225">
        <f t="shared" si="81"/>
        <v>0</v>
      </c>
      <c r="Z110" s="225">
        <f t="shared" si="81"/>
        <v>0</v>
      </c>
      <c r="AA110" s="225">
        <f t="shared" si="81"/>
        <v>0</v>
      </c>
      <c r="AB110" s="225">
        <f t="shared" si="81"/>
        <v>0</v>
      </c>
      <c r="AC110" s="225">
        <f t="shared" si="81"/>
        <v>0</v>
      </c>
      <c r="AD110" s="225">
        <f t="shared" si="81"/>
        <v>0</v>
      </c>
      <c r="AE110" s="225">
        <f t="shared" si="81"/>
        <v>0</v>
      </c>
      <c r="AF110" s="214"/>
      <c r="AG110" s="91"/>
      <c r="AH110" s="108"/>
      <c r="AI110" s="108"/>
      <c r="AJ110" s="89"/>
      <c r="AK110" s="89"/>
      <c r="AL110" s="99"/>
      <c r="AM110" s="99"/>
      <c r="AN110" s="89"/>
      <c r="AO110" s="89"/>
      <c r="AP110" s="89"/>
      <c r="AQ110" s="99"/>
      <c r="AR110" s="89"/>
      <c r="AS110" s="89"/>
      <c r="AT110" s="89"/>
      <c r="AU110" s="89"/>
      <c r="AV110" s="89"/>
      <c r="AW110" s="89"/>
      <c r="AX110" s="89"/>
    </row>
    <row r="111" spans="1:50" ht="12.75" customHeight="1">
      <c r="A111" s="90"/>
      <c r="B111" s="214"/>
      <c r="C111" s="377">
        <f>SUM(F111:K111)</f>
        <v>0</v>
      </c>
      <c r="D111" s="216"/>
      <c r="E111" s="217" t="s">
        <v>30</v>
      </c>
      <c r="F111" s="218">
        <f t="shared" ref="F111:H111" si="82">F110*4</f>
        <v>0</v>
      </c>
      <c r="G111" s="219">
        <f t="shared" si="82"/>
        <v>0</v>
      </c>
      <c r="H111" s="220">
        <f t="shared" si="82"/>
        <v>0</v>
      </c>
      <c r="I111" s="221">
        <f t="shared" ref="I111:K111" si="83">I110*9</f>
        <v>0</v>
      </c>
      <c r="J111" s="222">
        <f t="shared" si="83"/>
        <v>0</v>
      </c>
      <c r="K111" s="223">
        <f t="shared" si="83"/>
        <v>0</v>
      </c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14"/>
      <c r="AG111" s="91"/>
      <c r="AH111" s="108"/>
      <c r="AI111" s="108"/>
      <c r="AJ111" s="89"/>
      <c r="AK111" s="89"/>
      <c r="AL111" s="99"/>
      <c r="AM111" s="99"/>
      <c r="AN111" s="89"/>
      <c r="AO111" s="89"/>
      <c r="AP111" s="89"/>
      <c r="AQ111" s="99"/>
      <c r="AR111" s="89"/>
      <c r="AS111" s="89"/>
      <c r="AT111" s="89"/>
      <c r="AU111" s="89"/>
      <c r="AV111" s="89"/>
      <c r="AW111" s="89"/>
      <c r="AX111" s="89"/>
    </row>
    <row r="112" spans="1:50" ht="12.75" customHeight="1">
      <c r="A112" s="90"/>
      <c r="B112" s="214"/>
      <c r="C112" s="311" t="str">
        <f>IF(C111&gt;0,(C111-'Cálculo de Dieta'!C111),"")</f>
        <v/>
      </c>
      <c r="D112" s="318"/>
      <c r="E112" s="310" t="s">
        <v>2829</v>
      </c>
      <c r="F112" s="311" t="str">
        <f>IF(F110&gt;0,(F110-'Cálculo de Dieta'!F110),"")</f>
        <v/>
      </c>
      <c r="G112" s="311" t="str">
        <f>IF(G110&gt;0,(G110-'Cálculo de Dieta'!G110),"")</f>
        <v/>
      </c>
      <c r="H112" s="311" t="str">
        <f>IF(H110&gt;0,(H110-'Cálculo de Dieta'!H110),"")</f>
        <v/>
      </c>
      <c r="I112" s="311" t="str">
        <f>IF(I110&gt;0,(I110-'Cálculo de Dieta'!I110),"")</f>
        <v/>
      </c>
      <c r="J112" s="311" t="str">
        <f>IF(J110&gt;0,(J110-'Cálculo de Dieta'!J110),"")</f>
        <v/>
      </c>
      <c r="K112" s="311" t="str">
        <f>IF(K110&gt;0,(K110-'Cálculo de Dieta'!K110),"")</f>
        <v/>
      </c>
      <c r="L112" s="311" t="str">
        <f>IF(L110&gt;0,(L110-'Cálculo de Dieta'!L110),"")</f>
        <v/>
      </c>
      <c r="M112" s="311" t="str">
        <f>IF(M110&gt;0,(M110-'Cálculo de Dieta'!M110),"")</f>
        <v/>
      </c>
      <c r="N112" s="311" t="str">
        <f>IF(N110&gt;0,(N110-'Cálculo de Dieta'!N110),"")</f>
        <v/>
      </c>
      <c r="O112" s="311" t="str">
        <f>IF(O110&gt;0,(O110-'Cálculo de Dieta'!O110),"")</f>
        <v/>
      </c>
      <c r="P112" s="311" t="str">
        <f>IF(P110&gt;0,(P110-'Cálculo de Dieta'!P110),"")</f>
        <v/>
      </c>
      <c r="Q112" s="311" t="str">
        <f>IF(Q110&gt;0,(Q110-'Cálculo de Dieta'!Q110),"")</f>
        <v/>
      </c>
      <c r="R112" s="311" t="str">
        <f>IF(R110&gt;0,(R110-'Cálculo de Dieta'!R110),"")</f>
        <v/>
      </c>
      <c r="S112" s="311" t="str">
        <f>IF(S110&gt;0,(S110-'Cálculo de Dieta'!S110),"")</f>
        <v/>
      </c>
      <c r="T112" s="311" t="str">
        <f>IF(T110&gt;0,(T110-'Cálculo de Dieta'!T110),"")</f>
        <v/>
      </c>
      <c r="U112" s="311" t="str">
        <f>IF(U110&gt;0,(U110-'Cálculo de Dieta'!U110),"")</f>
        <v/>
      </c>
      <c r="V112" s="311" t="str">
        <f>IF(V110&gt;0,(V110-'Cálculo de Dieta'!V110),"")</f>
        <v/>
      </c>
      <c r="W112" s="311" t="str">
        <f>IF(W110&gt;0,(W110-'Cálculo de Dieta'!W110),"")</f>
        <v/>
      </c>
      <c r="X112" s="311" t="str">
        <f>IF(X110&gt;0,(X110-'Cálculo de Dieta'!X110),"")</f>
        <v/>
      </c>
      <c r="Y112" s="311" t="str">
        <f>IF(Y110&gt;0,(Y110-'Cálculo de Dieta'!Y110),"")</f>
        <v/>
      </c>
      <c r="Z112" s="311" t="str">
        <f>IF(Z110&gt;0,(Z110-'Cálculo de Dieta'!Z110),"")</f>
        <v/>
      </c>
      <c r="AA112" s="311" t="str">
        <f>IF(AA110&gt;0,(AA110-'Cálculo de Dieta'!AA110),"")</f>
        <v/>
      </c>
      <c r="AB112" s="311" t="str">
        <f>IF(AB110&gt;0,(AB110-'Cálculo de Dieta'!AB110),"")</f>
        <v/>
      </c>
      <c r="AC112" s="311" t="str">
        <f>IF(AC110&gt;0,(AC110-'Cálculo de Dieta'!AC110),"")</f>
        <v/>
      </c>
      <c r="AD112" s="311" t="str">
        <f>IF(AD110&gt;0,(AD110-'Cálculo de Dieta'!AD110),"")</f>
        <v/>
      </c>
      <c r="AE112" s="311" t="str">
        <f>IF(AE110&gt;0,(AE110-'Cálculo de Dieta'!AE110),"")</f>
        <v/>
      </c>
      <c r="AF112" s="214"/>
      <c r="AG112" s="91"/>
      <c r="AH112" s="108"/>
      <c r="AI112" s="108"/>
      <c r="AJ112" s="89"/>
      <c r="AK112" s="89"/>
      <c r="AL112" s="99"/>
      <c r="AM112" s="99"/>
      <c r="AN112" s="89"/>
      <c r="AO112" s="89"/>
      <c r="AP112" s="89"/>
      <c r="AQ112" s="99"/>
      <c r="AR112" s="89"/>
      <c r="AS112" s="89"/>
      <c r="AT112" s="89"/>
      <c r="AU112" s="89"/>
      <c r="AV112" s="89"/>
      <c r="AW112" s="89"/>
      <c r="AX112" s="89"/>
    </row>
    <row r="113" spans="1:50" ht="12.75" customHeight="1">
      <c r="A113" s="81"/>
      <c r="B113" s="81"/>
      <c r="C113" s="372"/>
      <c r="D113" s="82"/>
      <c r="E113" s="87"/>
      <c r="F113" s="83"/>
      <c r="G113" s="84"/>
      <c r="H113" s="85"/>
      <c r="I113" s="86"/>
      <c r="J113" s="86"/>
      <c r="K113" s="86"/>
      <c r="L113" s="139"/>
      <c r="M113" s="139"/>
      <c r="N113" s="139"/>
      <c r="O113" s="139"/>
      <c r="P113" s="139"/>
      <c r="Q113" s="139"/>
      <c r="R113" s="139"/>
      <c r="S113" s="139"/>
      <c r="T113" s="139"/>
      <c r="U113" s="139"/>
      <c r="V113" s="139"/>
      <c r="W113" s="139"/>
      <c r="X113" s="139"/>
      <c r="Y113" s="139"/>
      <c r="Z113" s="139"/>
      <c r="AA113" s="139"/>
      <c r="AB113" s="139"/>
      <c r="AC113" s="139"/>
      <c r="AD113" s="139"/>
      <c r="AE113" s="139"/>
      <c r="AF113" s="81"/>
      <c r="AG113" s="88"/>
      <c r="AH113" s="108"/>
      <c r="AI113" s="108"/>
      <c r="AJ113" s="89"/>
      <c r="AK113" s="89"/>
      <c r="AL113" s="99"/>
      <c r="AM113" s="99"/>
      <c r="AN113" s="89"/>
      <c r="AO113" s="89"/>
      <c r="AP113" s="89"/>
      <c r="AQ113" s="99"/>
      <c r="AR113" s="89"/>
      <c r="AS113" s="89"/>
      <c r="AT113" s="89"/>
      <c r="AU113" s="89"/>
      <c r="AV113" s="89"/>
      <c r="AW113" s="89"/>
      <c r="AX113" s="89"/>
    </row>
    <row r="114" spans="1:50" ht="12.75" customHeight="1">
      <c r="A114" s="81"/>
      <c r="B114" s="200"/>
      <c r="C114" s="373"/>
      <c r="D114" s="340">
        <v>8</v>
      </c>
      <c r="E114" s="307"/>
      <c r="F114" s="303"/>
      <c r="G114" s="303"/>
      <c r="H114" s="303"/>
      <c r="I114" s="303"/>
      <c r="J114" s="303"/>
      <c r="K114" s="304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2" t="s">
        <v>2786</v>
      </c>
      <c r="W114" s="202" t="s">
        <v>2786</v>
      </c>
      <c r="X114" s="202" t="s">
        <v>2786</v>
      </c>
      <c r="Y114" s="202" t="s">
        <v>2786</v>
      </c>
      <c r="Z114" s="202" t="s">
        <v>2786</v>
      </c>
      <c r="AA114" s="202" t="s">
        <v>2786</v>
      </c>
      <c r="AB114" s="201"/>
      <c r="AC114" s="202" t="s">
        <v>2786</v>
      </c>
      <c r="AD114" s="202" t="s">
        <v>2786</v>
      </c>
      <c r="AE114" s="202" t="s">
        <v>2786</v>
      </c>
      <c r="AF114" s="200"/>
      <c r="AG114" s="81"/>
      <c r="AH114" s="108"/>
      <c r="AI114" s="108"/>
      <c r="AJ114" s="89"/>
      <c r="AK114" s="89"/>
      <c r="AL114" s="99"/>
      <c r="AM114" s="99"/>
      <c r="AN114" s="89"/>
      <c r="AO114" s="89"/>
      <c r="AP114" s="89"/>
      <c r="AQ114" s="99"/>
      <c r="AR114" s="89"/>
      <c r="AS114" s="89"/>
      <c r="AT114" s="89"/>
      <c r="AU114" s="89"/>
      <c r="AV114" s="89"/>
      <c r="AW114" s="89"/>
      <c r="AX114" s="89"/>
    </row>
    <row r="115" spans="1:50" ht="12.75" customHeight="1">
      <c r="A115" s="81"/>
      <c r="B115" s="203"/>
      <c r="C115" s="374" t="s">
        <v>5</v>
      </c>
      <c r="D115" s="204" t="s">
        <v>6</v>
      </c>
      <c r="E115" s="205" t="s">
        <v>7</v>
      </c>
      <c r="F115" s="206" t="s">
        <v>8</v>
      </c>
      <c r="G115" s="207" t="s">
        <v>9</v>
      </c>
      <c r="H115" s="208" t="s">
        <v>10</v>
      </c>
      <c r="I115" s="209" t="s">
        <v>11</v>
      </c>
      <c r="J115" s="210" t="s">
        <v>13</v>
      </c>
      <c r="K115" s="211" t="s">
        <v>12</v>
      </c>
      <c r="L115" s="212" t="s">
        <v>767</v>
      </c>
      <c r="M115" s="202" t="s">
        <v>792</v>
      </c>
      <c r="N115" s="202" t="s">
        <v>791</v>
      </c>
      <c r="O115" s="202" t="s">
        <v>2777</v>
      </c>
      <c r="P115" s="202" t="s">
        <v>2778</v>
      </c>
      <c r="Q115" s="202" t="s">
        <v>793</v>
      </c>
      <c r="R115" s="202" t="s">
        <v>794</v>
      </c>
      <c r="S115" s="202" t="s">
        <v>799</v>
      </c>
      <c r="T115" s="202" t="s">
        <v>2782</v>
      </c>
      <c r="U115" s="202" t="s">
        <v>795</v>
      </c>
      <c r="V115" s="202" t="s">
        <v>2783</v>
      </c>
      <c r="W115" s="202" t="s">
        <v>2779</v>
      </c>
      <c r="X115" s="202" t="s">
        <v>2780</v>
      </c>
      <c r="Y115" s="202" t="s">
        <v>796</v>
      </c>
      <c r="Z115" s="202" t="s">
        <v>797</v>
      </c>
      <c r="AA115" s="202" t="s">
        <v>798</v>
      </c>
      <c r="AB115" s="202" t="s">
        <v>2776</v>
      </c>
      <c r="AC115" s="202" t="s">
        <v>2784</v>
      </c>
      <c r="AD115" s="202" t="s">
        <v>2785</v>
      </c>
      <c r="AE115" s="202" t="s">
        <v>2781</v>
      </c>
      <c r="AF115" s="213"/>
      <c r="AG115" s="183"/>
      <c r="AH115" s="108"/>
      <c r="AI115" s="108"/>
      <c r="AJ115" s="89"/>
      <c r="AK115" s="89"/>
      <c r="AL115" s="99"/>
      <c r="AM115" s="99"/>
      <c r="AN115" s="89"/>
      <c r="AO115" s="89"/>
      <c r="AP115" s="89"/>
      <c r="AQ115" s="99"/>
      <c r="AR115" s="89"/>
      <c r="AS115" s="89"/>
      <c r="AT115" s="89"/>
      <c r="AU115" s="89"/>
      <c r="AV115" s="89"/>
      <c r="AW115" s="89"/>
      <c r="AX115" s="89"/>
    </row>
    <row r="116" spans="1:50" ht="12.75" customHeight="1">
      <c r="A116" s="89"/>
      <c r="B116" s="214"/>
      <c r="C116" s="232"/>
      <c r="D116" s="235"/>
      <c r="E116" s="231" t="str">
        <f t="shared" ref="E116:E125" si="84">IF(C116="","",VLOOKUP(C116,Nutr,2,0))</f>
        <v/>
      </c>
      <c r="F116" s="238" t="str">
        <f t="shared" ref="F116:F125" si="85">IF(C116="","",VLOOKUP(C116,Nutr,3,0)*D116)</f>
        <v/>
      </c>
      <c r="G116" s="233" t="str">
        <f t="shared" ref="G116:G125" si="86">IF(C116="","",VLOOKUP(C116,Nutr,4,0)*D116)</f>
        <v/>
      </c>
      <c r="H116" s="238" t="str">
        <f t="shared" ref="H116:H125" si="87">IF(C116="","",VLOOKUP(C116,Nutr,5,0)*D116)</f>
        <v/>
      </c>
      <c r="I116" s="233" t="str">
        <f t="shared" ref="I116:I125" si="88">IF(C116="","",VLOOKUP(C116,Nutr,6,0)*D116)</f>
        <v/>
      </c>
      <c r="J116" s="238" t="str">
        <f t="shared" ref="J116:J125" si="89">IF(C116="","",VLOOKUP(C116,Nutr,7,0)*D116)</f>
        <v/>
      </c>
      <c r="K116" s="233" t="str">
        <f t="shared" ref="K116:K125" si="90">IF(C116="","",VLOOKUP(C116,Nutr,8,0)*D116)</f>
        <v/>
      </c>
      <c r="L116" s="237" t="str">
        <f>IF(C116="","",VLOOKUP(C116,Nutr,9,0)*D116)</f>
        <v/>
      </c>
      <c r="M116" s="234" t="str">
        <f>IF(C116="","",VLOOKUP(C116,'Tabela Nutricional'!A:AD,10,0)*D116)</f>
        <v/>
      </c>
      <c r="N116" s="237" t="str">
        <f>IF(C116="","",VLOOKUP(C116,'Tabela Nutricional'!A:AD,11,0)*D116)</f>
        <v/>
      </c>
      <c r="O116" s="234" t="str">
        <f>IF(C116="","",VLOOKUP(C116,'Tabela Nutricional'!A:AD,12,0)*D116)</f>
        <v/>
      </c>
      <c r="P116" s="237" t="str">
        <f>IF(C116="","",VLOOKUP(C116,'Tabela Nutricional'!A:AD,13,0)*D116)</f>
        <v/>
      </c>
      <c r="Q116" s="234" t="str">
        <f>IF(C116="","",VLOOKUP(C116,'Tabela Nutricional'!A:AD,14,0)*D116)</f>
        <v/>
      </c>
      <c r="R116" s="237" t="str">
        <f>IF(C116="","",VLOOKUP(C116,'Tabela Nutricional'!A:AD,15,0)*D116)</f>
        <v/>
      </c>
      <c r="S116" s="234" t="str">
        <f>IF(C116="","",VLOOKUP(C116,'Tabela Nutricional'!A:AD,16,0)*D116)</f>
        <v/>
      </c>
      <c r="T116" s="237" t="str">
        <f>IF(C116="","",VLOOKUP(C116,'Tabela Nutricional'!A:AD,17,0)*D116)</f>
        <v/>
      </c>
      <c r="U116" s="234" t="str">
        <f>IF(C116="","",VLOOKUP(C116,'Tabela Nutricional'!A:AD,18,0)*D116)</f>
        <v/>
      </c>
      <c r="V116" s="237" t="str">
        <f>IF(C116="","",VLOOKUP(C116,'Tabela Nutricional'!A:AD,21,0)*D116)</f>
        <v/>
      </c>
      <c r="W116" s="234" t="str">
        <f>IF(C116="","",VLOOKUP(C116,'Tabela Nutricional'!A:AD,22,0)*D116)</f>
        <v/>
      </c>
      <c r="X116" s="237" t="str">
        <f>IF(C116="","",VLOOKUP(C116,'Tabela Nutricional'!A:AD,23,0)*D116)</f>
        <v/>
      </c>
      <c r="Y116" s="234" t="str">
        <f>IF(C116="","",VLOOKUP(C116,'Tabela Nutricional'!A:AD,24,0)*D116)</f>
        <v/>
      </c>
      <c r="Z116" s="237" t="str">
        <f>IF(C116="","",VLOOKUP(C116,'Tabela Nutricional'!A:AD,25,0)*D116)</f>
        <v/>
      </c>
      <c r="AA116" s="234" t="str">
        <f>IF(C116="","",VLOOKUP(C116,'Tabela Nutricional'!A:AD,26,0)*D116)</f>
        <v/>
      </c>
      <c r="AB116" s="237" t="str">
        <f>IF(C116="","",VLOOKUP(C116,'Tabela Nutricional'!A:AD,27,0)*D116)</f>
        <v/>
      </c>
      <c r="AC116" s="234" t="str">
        <f>IF(C116="","",VLOOKUP(C116,'Tabela Nutricional'!A:AD,28,0)*D116)</f>
        <v/>
      </c>
      <c r="AD116" s="237" t="str">
        <f>IF(C116="","",VLOOKUP(C116,'Tabela Nutricional'!A:AD,29,0)*D116)</f>
        <v/>
      </c>
      <c r="AE116" s="234" t="str">
        <f>IF(C116="","",VLOOKUP(C116,'Tabela Nutricional'!A:AD,30,0)*D116)</f>
        <v/>
      </c>
      <c r="AF116" s="214"/>
      <c r="AG116" s="90"/>
      <c r="AH116" s="108"/>
      <c r="AI116" s="108"/>
      <c r="AJ116" s="89"/>
      <c r="AK116" s="89"/>
      <c r="AL116" s="99"/>
      <c r="AM116" s="99"/>
      <c r="AN116" s="89"/>
      <c r="AO116" s="89"/>
      <c r="AP116" s="89"/>
      <c r="AQ116" s="99"/>
      <c r="AR116" s="89"/>
      <c r="AS116" s="89"/>
      <c r="AT116" s="89"/>
      <c r="AU116" s="89"/>
      <c r="AV116" s="89"/>
      <c r="AW116" s="89"/>
      <c r="AX116" s="89"/>
    </row>
    <row r="117" spans="1:50" ht="12.75" customHeight="1">
      <c r="A117" s="89"/>
      <c r="B117" s="214"/>
      <c r="C117" s="232"/>
      <c r="D117" s="235"/>
      <c r="E117" s="231" t="str">
        <f t="shared" si="84"/>
        <v/>
      </c>
      <c r="F117" s="238" t="str">
        <f t="shared" si="85"/>
        <v/>
      </c>
      <c r="G117" s="233" t="str">
        <f t="shared" si="86"/>
        <v/>
      </c>
      <c r="H117" s="238" t="str">
        <f t="shared" si="87"/>
        <v/>
      </c>
      <c r="I117" s="233" t="str">
        <f t="shared" si="88"/>
        <v/>
      </c>
      <c r="J117" s="238" t="str">
        <f t="shared" si="89"/>
        <v/>
      </c>
      <c r="K117" s="233" t="str">
        <f t="shared" si="90"/>
        <v/>
      </c>
      <c r="L117" s="237" t="str">
        <f t="shared" ref="L117:L125" si="91">IF(C117="","",VLOOKUP(C117,Nutr,9,0)*D117)</f>
        <v/>
      </c>
      <c r="M117" s="234" t="str">
        <f>IF(C117="","",VLOOKUP(C117,'Tabela Nutricional'!A:AD,10,0)*D117)</f>
        <v/>
      </c>
      <c r="N117" s="237" t="str">
        <f>IF(C117="","",VLOOKUP(C117,'Tabela Nutricional'!A:AD,11,0)*D117)</f>
        <v/>
      </c>
      <c r="O117" s="234" t="str">
        <f>IF(C117="","",VLOOKUP(C117,'Tabela Nutricional'!A:AD,12,0)*D117)</f>
        <v/>
      </c>
      <c r="P117" s="237" t="str">
        <f>IF(C117="","",VLOOKUP(C117,'Tabela Nutricional'!A:AD,13,0)*D117)</f>
        <v/>
      </c>
      <c r="Q117" s="234" t="str">
        <f>IF(C117="","",VLOOKUP(C117,'Tabela Nutricional'!A:AD,14,0)*D117)</f>
        <v/>
      </c>
      <c r="R117" s="237" t="str">
        <f>IF(C117="","",VLOOKUP(C117,'Tabela Nutricional'!A:AD,15,0)*D117)</f>
        <v/>
      </c>
      <c r="S117" s="234" t="str">
        <f>IF(C117="","",VLOOKUP(C117,'Tabela Nutricional'!A:AD,16,0)*D117)</f>
        <v/>
      </c>
      <c r="T117" s="237" t="str">
        <f>IF(C117="","",VLOOKUP(C117,'Tabela Nutricional'!A:AD,17,0)*D117)</f>
        <v/>
      </c>
      <c r="U117" s="234" t="str">
        <f>IF(C117="","",VLOOKUP(C117,'Tabela Nutricional'!A:AD,18,0)*D117)</f>
        <v/>
      </c>
      <c r="V117" s="237" t="str">
        <f>IF(C117="","",VLOOKUP(C117,'Tabela Nutricional'!A:AD,21,0)*D117)</f>
        <v/>
      </c>
      <c r="W117" s="234" t="str">
        <f>IF(C117="","",VLOOKUP(C117,'Tabela Nutricional'!A:AD,22,0)*D117)</f>
        <v/>
      </c>
      <c r="X117" s="237" t="str">
        <f>IF(C117="","",VLOOKUP(C117,'Tabela Nutricional'!A:AD,23,0)*D117)</f>
        <v/>
      </c>
      <c r="Y117" s="234" t="str">
        <f>IF(C117="","",VLOOKUP(C117,'Tabela Nutricional'!A:AD,24,0)*D117)</f>
        <v/>
      </c>
      <c r="Z117" s="237" t="str">
        <f>IF(C117="","",VLOOKUP(C117,'Tabela Nutricional'!A:AD,25,0)*D117)</f>
        <v/>
      </c>
      <c r="AA117" s="234" t="str">
        <f>IF(C117="","",VLOOKUP(C117,'Tabela Nutricional'!A:AD,26,0)*D117)</f>
        <v/>
      </c>
      <c r="AB117" s="237" t="str">
        <f>IF(C117="","",VLOOKUP(C117,'Tabela Nutricional'!A:AD,27,0)*D117)</f>
        <v/>
      </c>
      <c r="AC117" s="234" t="str">
        <f>IF(C117="","",VLOOKUP(C117,'Tabela Nutricional'!A:AD,28,0)*D117)</f>
        <v/>
      </c>
      <c r="AD117" s="237" t="str">
        <f>IF(C117="","",VLOOKUP(C117,'Tabela Nutricional'!A:AD,29,0)*D117)</f>
        <v/>
      </c>
      <c r="AE117" s="234" t="str">
        <f>IF(C117="","",VLOOKUP(C117,'Tabela Nutricional'!A:AD,30,0)*D117)</f>
        <v/>
      </c>
      <c r="AF117" s="214"/>
      <c r="AG117" s="90"/>
      <c r="AH117" s="108"/>
      <c r="AI117" s="108"/>
      <c r="AJ117" s="89"/>
      <c r="AK117" s="89"/>
      <c r="AL117" s="99"/>
      <c r="AM117" s="99"/>
      <c r="AN117" s="89"/>
      <c r="AO117" s="89"/>
      <c r="AP117" s="89"/>
      <c r="AQ117" s="99"/>
      <c r="AR117" s="89"/>
      <c r="AS117" s="89"/>
      <c r="AT117" s="89"/>
      <c r="AU117" s="89"/>
      <c r="AV117" s="89"/>
      <c r="AW117" s="89"/>
      <c r="AX117" s="89"/>
    </row>
    <row r="118" spans="1:50" ht="12.75" customHeight="1">
      <c r="A118" s="89"/>
      <c r="B118" s="214"/>
      <c r="C118" s="232"/>
      <c r="D118" s="235"/>
      <c r="E118" s="231" t="str">
        <f t="shared" si="84"/>
        <v/>
      </c>
      <c r="F118" s="238" t="str">
        <f t="shared" si="85"/>
        <v/>
      </c>
      <c r="G118" s="233" t="str">
        <f t="shared" si="86"/>
        <v/>
      </c>
      <c r="H118" s="238" t="str">
        <f t="shared" si="87"/>
        <v/>
      </c>
      <c r="I118" s="233" t="str">
        <f t="shared" si="88"/>
        <v/>
      </c>
      <c r="J118" s="238" t="str">
        <f t="shared" si="89"/>
        <v/>
      </c>
      <c r="K118" s="233" t="str">
        <f t="shared" si="90"/>
        <v/>
      </c>
      <c r="L118" s="237" t="str">
        <f t="shared" si="91"/>
        <v/>
      </c>
      <c r="M118" s="234" t="str">
        <f>IF(C118="","",VLOOKUP(C118,'Tabela Nutricional'!A:AD,10,0)*D118)</f>
        <v/>
      </c>
      <c r="N118" s="237" t="str">
        <f>IF(C118="","",VLOOKUP(C118,'Tabela Nutricional'!A:AD,11,0)*D118)</f>
        <v/>
      </c>
      <c r="O118" s="234" t="str">
        <f>IF(C118="","",VLOOKUP(C118,'Tabela Nutricional'!A:AD,12,0)*D118)</f>
        <v/>
      </c>
      <c r="P118" s="237" t="str">
        <f>IF(C118="","",VLOOKUP(C118,'Tabela Nutricional'!A:AD,13,0)*D118)</f>
        <v/>
      </c>
      <c r="Q118" s="234" t="str">
        <f>IF(C118="","",VLOOKUP(C118,'Tabela Nutricional'!A:AD,14,0)*D118)</f>
        <v/>
      </c>
      <c r="R118" s="237" t="str">
        <f>IF(C118="","",VLOOKUP(C118,'Tabela Nutricional'!A:AD,15,0)*D118)</f>
        <v/>
      </c>
      <c r="S118" s="234" t="str">
        <f>IF(C118="","",VLOOKUP(C118,'Tabela Nutricional'!A:AD,16,0)*D118)</f>
        <v/>
      </c>
      <c r="T118" s="237" t="str">
        <f>IF(C118="","",VLOOKUP(C118,'Tabela Nutricional'!A:AD,17,0)*D118)</f>
        <v/>
      </c>
      <c r="U118" s="234" t="str">
        <f>IF(C118="","",VLOOKUP(C118,'Tabela Nutricional'!A:AD,18,0)*D118)</f>
        <v/>
      </c>
      <c r="V118" s="237" t="str">
        <f>IF(C118="","",VLOOKUP(C118,'Tabela Nutricional'!A:AD,21,0)*D118)</f>
        <v/>
      </c>
      <c r="W118" s="234" t="str">
        <f>IF(C118="","",VLOOKUP(C118,'Tabela Nutricional'!A:AD,22,0)*D118)</f>
        <v/>
      </c>
      <c r="X118" s="237" t="str">
        <f>IF(C118="","",VLOOKUP(C118,'Tabela Nutricional'!A:AD,23,0)*D118)</f>
        <v/>
      </c>
      <c r="Y118" s="234" t="str">
        <f>IF(C118="","",VLOOKUP(C118,'Tabela Nutricional'!A:AD,24,0)*D118)</f>
        <v/>
      </c>
      <c r="Z118" s="237" t="str">
        <f>IF(C118="","",VLOOKUP(C118,'Tabela Nutricional'!A:AD,25,0)*D118)</f>
        <v/>
      </c>
      <c r="AA118" s="234" t="str">
        <f>IF(C118="","",VLOOKUP(C118,'Tabela Nutricional'!A:AD,26,0)*D118)</f>
        <v/>
      </c>
      <c r="AB118" s="237" t="str">
        <f>IF(C118="","",VLOOKUP(C118,'Tabela Nutricional'!A:AD,27,0)*D118)</f>
        <v/>
      </c>
      <c r="AC118" s="234" t="str">
        <f>IF(C118="","",VLOOKUP(C118,'Tabela Nutricional'!A:AD,28,0)*D118)</f>
        <v/>
      </c>
      <c r="AD118" s="237" t="str">
        <f>IF(C118="","",VLOOKUP(C118,'Tabela Nutricional'!A:AD,29,0)*D118)</f>
        <v/>
      </c>
      <c r="AE118" s="234" t="str">
        <f>IF(C118="","",VLOOKUP(C118,'Tabela Nutricional'!A:AD,30,0)*D118)</f>
        <v/>
      </c>
      <c r="AF118" s="214"/>
      <c r="AG118" s="94"/>
      <c r="AH118" s="108"/>
      <c r="AI118" s="108"/>
      <c r="AJ118" s="89"/>
      <c r="AK118" s="89"/>
      <c r="AL118" s="99"/>
      <c r="AM118" s="99"/>
      <c r="AN118" s="89"/>
      <c r="AO118" s="89"/>
      <c r="AP118" s="89"/>
      <c r="AQ118" s="99"/>
      <c r="AR118" s="89"/>
      <c r="AS118" s="89"/>
      <c r="AT118" s="89"/>
      <c r="AU118" s="89"/>
      <c r="AV118" s="89"/>
      <c r="AW118" s="89"/>
      <c r="AX118" s="89"/>
    </row>
    <row r="119" spans="1:50" ht="12.75" customHeight="1">
      <c r="A119" s="89"/>
      <c r="B119" s="215"/>
      <c r="C119" s="356"/>
      <c r="D119" s="236"/>
      <c r="E119" s="231" t="str">
        <f t="shared" si="84"/>
        <v/>
      </c>
      <c r="F119" s="238" t="str">
        <f t="shared" si="85"/>
        <v/>
      </c>
      <c r="G119" s="233" t="str">
        <f t="shared" si="86"/>
        <v/>
      </c>
      <c r="H119" s="238" t="str">
        <f t="shared" si="87"/>
        <v/>
      </c>
      <c r="I119" s="233" t="str">
        <f t="shared" si="88"/>
        <v/>
      </c>
      <c r="J119" s="238" t="str">
        <f t="shared" si="89"/>
        <v/>
      </c>
      <c r="K119" s="233" t="str">
        <f t="shared" si="90"/>
        <v/>
      </c>
      <c r="L119" s="237" t="str">
        <f t="shared" si="91"/>
        <v/>
      </c>
      <c r="M119" s="234" t="str">
        <f>IF(C119="","",VLOOKUP(C119,'Tabela Nutricional'!A:AD,10,0)*D119)</f>
        <v/>
      </c>
      <c r="N119" s="237" t="str">
        <f>IF(C119="","",VLOOKUP(C119,'Tabela Nutricional'!A:AD,11,0)*D119)</f>
        <v/>
      </c>
      <c r="O119" s="234" t="str">
        <f>IF(C119="","",VLOOKUP(C119,'Tabela Nutricional'!A:AD,12,0)*D119)</f>
        <v/>
      </c>
      <c r="P119" s="237" t="str">
        <f>IF(C119="","",VLOOKUP(C119,'Tabela Nutricional'!A:AD,13,0)*D119)</f>
        <v/>
      </c>
      <c r="Q119" s="234" t="str">
        <f>IF(C119="","",VLOOKUP(C119,'Tabela Nutricional'!A:AD,14,0)*D119)</f>
        <v/>
      </c>
      <c r="R119" s="237" t="str">
        <f>IF(C119="","",VLOOKUP(C119,'Tabela Nutricional'!A:AD,15,0)*D119)</f>
        <v/>
      </c>
      <c r="S119" s="234" t="str">
        <f>IF(C119="","",VLOOKUP(C119,'Tabela Nutricional'!A:AD,16,0)*D119)</f>
        <v/>
      </c>
      <c r="T119" s="237" t="str">
        <f>IF(C119="","",VLOOKUP(C119,'Tabela Nutricional'!A:AD,17,0)*D119)</f>
        <v/>
      </c>
      <c r="U119" s="234" t="str">
        <f>IF(C119="","",VLOOKUP(C119,'Tabela Nutricional'!A:AD,18,0)*D119)</f>
        <v/>
      </c>
      <c r="V119" s="237" t="str">
        <f>IF(C119="","",VLOOKUP(C119,'Tabela Nutricional'!A:AD,21,0)*D119)</f>
        <v/>
      </c>
      <c r="W119" s="234" t="str">
        <f>IF(C119="","",VLOOKUP(C119,'Tabela Nutricional'!A:AD,22,0)*D119)</f>
        <v/>
      </c>
      <c r="X119" s="237" t="str">
        <f>IF(C119="","",VLOOKUP(C119,'Tabela Nutricional'!A:AD,23,0)*D119)</f>
        <v/>
      </c>
      <c r="Y119" s="234" t="str">
        <f>IF(C119="","",VLOOKUP(C119,'Tabela Nutricional'!A:AD,24,0)*D119)</f>
        <v/>
      </c>
      <c r="Z119" s="237" t="str">
        <f>IF(C119="","",VLOOKUP(C119,'Tabela Nutricional'!A:AD,25,0)*D119)</f>
        <v/>
      </c>
      <c r="AA119" s="234" t="str">
        <f>IF(C119="","",VLOOKUP(C119,'Tabela Nutricional'!A:AD,26,0)*D119)</f>
        <v/>
      </c>
      <c r="AB119" s="237" t="str">
        <f>IF(C119="","",VLOOKUP(C119,'Tabela Nutricional'!A:AD,27,0)*D119)</f>
        <v/>
      </c>
      <c r="AC119" s="234" t="str">
        <f>IF(C119="","",VLOOKUP(C119,'Tabela Nutricional'!A:AD,28,0)*D119)</f>
        <v/>
      </c>
      <c r="AD119" s="237" t="str">
        <f>IF(C119="","",VLOOKUP(C119,'Tabela Nutricional'!A:AD,29,0)*D119)</f>
        <v/>
      </c>
      <c r="AE119" s="234" t="str">
        <f>IF(C119="","",VLOOKUP(C119,'Tabela Nutricional'!A:AD,30,0)*D119)</f>
        <v/>
      </c>
      <c r="AF119" s="215"/>
      <c r="AG119" s="94"/>
      <c r="AH119" s="108"/>
      <c r="AI119" s="108"/>
      <c r="AJ119" s="89"/>
      <c r="AK119" s="89"/>
      <c r="AL119" s="99"/>
      <c r="AM119" s="99"/>
      <c r="AN119" s="89"/>
      <c r="AO119" s="89"/>
      <c r="AP119" s="89"/>
      <c r="AQ119" s="99"/>
      <c r="AR119" s="89"/>
      <c r="AS119" s="89"/>
      <c r="AT119" s="89"/>
      <c r="AU119" s="89"/>
      <c r="AV119" s="89"/>
      <c r="AW119" s="89"/>
      <c r="AX119" s="89"/>
    </row>
    <row r="120" spans="1:50" ht="12.75" customHeight="1">
      <c r="A120" s="89"/>
      <c r="B120" s="215"/>
      <c r="C120" s="356"/>
      <c r="D120" s="236"/>
      <c r="E120" s="231" t="str">
        <f t="shared" si="84"/>
        <v/>
      </c>
      <c r="F120" s="238" t="str">
        <f t="shared" si="85"/>
        <v/>
      </c>
      <c r="G120" s="233" t="str">
        <f t="shared" si="86"/>
        <v/>
      </c>
      <c r="H120" s="238" t="str">
        <f t="shared" si="87"/>
        <v/>
      </c>
      <c r="I120" s="233" t="str">
        <f t="shared" si="88"/>
        <v/>
      </c>
      <c r="J120" s="238" t="str">
        <f t="shared" si="89"/>
        <v/>
      </c>
      <c r="K120" s="233" t="str">
        <f t="shared" si="90"/>
        <v/>
      </c>
      <c r="L120" s="237" t="str">
        <f t="shared" si="91"/>
        <v/>
      </c>
      <c r="M120" s="234" t="str">
        <f>IF(C120="","",VLOOKUP(C120,'Tabela Nutricional'!A:AD,10,0)*D120)</f>
        <v/>
      </c>
      <c r="N120" s="237" t="str">
        <f>IF(C120="","",VLOOKUP(C120,'Tabela Nutricional'!A:AD,11,0)*D120)</f>
        <v/>
      </c>
      <c r="O120" s="234" t="str">
        <f>IF(C120="","",VLOOKUP(C120,'Tabela Nutricional'!A:AD,12,0)*D120)</f>
        <v/>
      </c>
      <c r="P120" s="237" t="str">
        <f>IF(C120="","",VLOOKUP(C120,'Tabela Nutricional'!A:AD,13,0)*D120)</f>
        <v/>
      </c>
      <c r="Q120" s="234" t="str">
        <f>IF(C120="","",VLOOKUP(C120,'Tabela Nutricional'!A:AD,14,0)*D120)</f>
        <v/>
      </c>
      <c r="R120" s="237" t="str">
        <f>IF(C120="","",VLOOKUP(C120,'Tabela Nutricional'!A:AD,15,0)*D120)</f>
        <v/>
      </c>
      <c r="S120" s="234" t="str">
        <f>IF(C120="","",VLOOKUP(C120,'Tabela Nutricional'!A:AD,16,0)*D120)</f>
        <v/>
      </c>
      <c r="T120" s="237" t="str">
        <f>IF(C120="","",VLOOKUP(C120,'Tabela Nutricional'!A:AD,17,0)*D120)</f>
        <v/>
      </c>
      <c r="U120" s="234" t="str">
        <f>IF(C120="","",VLOOKUP(C120,'Tabela Nutricional'!A:AD,18,0)*D120)</f>
        <v/>
      </c>
      <c r="V120" s="237" t="str">
        <f>IF(C120="","",VLOOKUP(C120,'Tabela Nutricional'!A:AD,21,0)*D120)</f>
        <v/>
      </c>
      <c r="W120" s="234" t="str">
        <f>IF(C120="","",VLOOKUP(C120,'Tabela Nutricional'!A:AD,22,0)*D120)</f>
        <v/>
      </c>
      <c r="X120" s="237" t="str">
        <f>IF(C120="","",VLOOKUP(C120,'Tabela Nutricional'!A:AD,23,0)*D120)</f>
        <v/>
      </c>
      <c r="Y120" s="234" t="str">
        <f>IF(C120="","",VLOOKUP(C120,'Tabela Nutricional'!A:AD,24,0)*D120)</f>
        <v/>
      </c>
      <c r="Z120" s="237" t="str">
        <f>IF(C120="","",VLOOKUP(C120,'Tabela Nutricional'!A:AD,25,0)*D120)</f>
        <v/>
      </c>
      <c r="AA120" s="234" t="str">
        <f>IF(C120="","",VLOOKUP(C120,'Tabela Nutricional'!A:AD,26,0)*D120)</f>
        <v/>
      </c>
      <c r="AB120" s="237" t="str">
        <f>IF(C120="","",VLOOKUP(C120,'Tabela Nutricional'!A:AD,27,0)*D120)</f>
        <v/>
      </c>
      <c r="AC120" s="234" t="str">
        <f>IF(C120="","",VLOOKUP(C120,'Tabela Nutricional'!A:AD,28,0)*D120)</f>
        <v/>
      </c>
      <c r="AD120" s="237" t="str">
        <f>IF(C120="","",VLOOKUP(C120,'Tabela Nutricional'!A:AD,29,0)*D120)</f>
        <v/>
      </c>
      <c r="AE120" s="234" t="str">
        <f>IF(C120="","",VLOOKUP(C120,'Tabela Nutricional'!A:AD,30,0)*D120)</f>
        <v/>
      </c>
      <c r="AF120" s="215"/>
      <c r="AG120" s="94"/>
      <c r="AH120" s="108"/>
      <c r="AI120" s="108"/>
      <c r="AJ120" s="89"/>
      <c r="AK120" s="89"/>
      <c r="AL120" s="99"/>
      <c r="AM120" s="99"/>
      <c r="AN120" s="89"/>
      <c r="AO120" s="89"/>
      <c r="AP120" s="89"/>
      <c r="AQ120" s="99"/>
      <c r="AR120" s="89"/>
      <c r="AS120" s="89"/>
      <c r="AT120" s="89"/>
      <c r="AU120" s="89"/>
      <c r="AV120" s="89"/>
      <c r="AW120" s="89"/>
      <c r="AX120" s="89"/>
    </row>
    <row r="121" spans="1:50" ht="12.75" customHeight="1">
      <c r="A121" s="89"/>
      <c r="B121" s="215"/>
      <c r="C121" s="356"/>
      <c r="D121" s="236"/>
      <c r="E121" s="231" t="str">
        <f t="shared" si="84"/>
        <v/>
      </c>
      <c r="F121" s="238" t="str">
        <f t="shared" si="85"/>
        <v/>
      </c>
      <c r="G121" s="233" t="str">
        <f t="shared" si="86"/>
        <v/>
      </c>
      <c r="H121" s="238" t="str">
        <f t="shared" si="87"/>
        <v/>
      </c>
      <c r="I121" s="233" t="str">
        <f t="shared" si="88"/>
        <v/>
      </c>
      <c r="J121" s="238" t="str">
        <f t="shared" si="89"/>
        <v/>
      </c>
      <c r="K121" s="233" t="str">
        <f t="shared" si="90"/>
        <v/>
      </c>
      <c r="L121" s="237" t="str">
        <f t="shared" si="91"/>
        <v/>
      </c>
      <c r="M121" s="234" t="str">
        <f>IF(C121="","",VLOOKUP(C121,'Tabela Nutricional'!A:AD,10,0)*D121)</f>
        <v/>
      </c>
      <c r="N121" s="237" t="str">
        <f>IF(C121="","",VLOOKUP(C121,'Tabela Nutricional'!A:AD,11,0)*D121)</f>
        <v/>
      </c>
      <c r="O121" s="234" t="str">
        <f>IF(C121="","",VLOOKUP(C121,'Tabela Nutricional'!A:AD,12,0)*D121)</f>
        <v/>
      </c>
      <c r="P121" s="237" t="str">
        <f>IF(C121="","",VLOOKUP(C121,'Tabela Nutricional'!A:AD,13,0)*D121)</f>
        <v/>
      </c>
      <c r="Q121" s="234" t="str">
        <f>IF(C121="","",VLOOKUP(C121,'Tabela Nutricional'!A:AD,14,0)*D121)</f>
        <v/>
      </c>
      <c r="R121" s="237" t="str">
        <f>IF(C121="","",VLOOKUP(C121,'Tabela Nutricional'!A:AD,15,0)*D121)</f>
        <v/>
      </c>
      <c r="S121" s="234" t="str">
        <f>IF(C121="","",VLOOKUP(C121,'Tabela Nutricional'!A:AD,16,0)*D121)</f>
        <v/>
      </c>
      <c r="T121" s="237" t="str">
        <f>IF(C121="","",VLOOKUP(C121,'Tabela Nutricional'!A:AD,17,0)*D121)</f>
        <v/>
      </c>
      <c r="U121" s="234" t="str">
        <f>IF(C121="","",VLOOKUP(C121,'Tabela Nutricional'!A:AD,18,0)*D121)</f>
        <v/>
      </c>
      <c r="V121" s="237" t="str">
        <f>IF(C121="","",VLOOKUP(C121,'Tabela Nutricional'!A:AD,21,0)*D121)</f>
        <v/>
      </c>
      <c r="W121" s="234" t="str">
        <f>IF(C121="","",VLOOKUP(C121,'Tabela Nutricional'!A:AD,22,0)*D121)</f>
        <v/>
      </c>
      <c r="X121" s="237" t="str">
        <f>IF(C121="","",VLOOKUP(C121,'Tabela Nutricional'!A:AD,23,0)*D121)</f>
        <v/>
      </c>
      <c r="Y121" s="234" t="str">
        <f>IF(C121="","",VLOOKUP(C121,'Tabela Nutricional'!A:AD,24,0)*D121)</f>
        <v/>
      </c>
      <c r="Z121" s="237" t="str">
        <f>IF(C121="","",VLOOKUP(C121,'Tabela Nutricional'!A:AD,25,0)*D121)</f>
        <v/>
      </c>
      <c r="AA121" s="234" t="str">
        <f>IF(C121="","",VLOOKUP(C121,'Tabela Nutricional'!A:AD,26,0)*D121)</f>
        <v/>
      </c>
      <c r="AB121" s="237" t="str">
        <f>IF(C121="","",VLOOKUP(C121,'Tabela Nutricional'!A:AD,27,0)*D121)</f>
        <v/>
      </c>
      <c r="AC121" s="234" t="str">
        <f>IF(C121="","",VLOOKUP(C121,'Tabela Nutricional'!A:AD,28,0)*D121)</f>
        <v/>
      </c>
      <c r="AD121" s="237" t="str">
        <f>IF(C121="","",VLOOKUP(C121,'Tabela Nutricional'!A:AD,29,0)*D121)</f>
        <v/>
      </c>
      <c r="AE121" s="234" t="str">
        <f>IF(C121="","",VLOOKUP(C121,'Tabela Nutricional'!A:AD,30,0)*D121)</f>
        <v/>
      </c>
      <c r="AF121" s="215"/>
      <c r="AG121" s="94"/>
      <c r="AH121" s="108"/>
      <c r="AI121" s="108"/>
      <c r="AJ121" s="89"/>
      <c r="AK121" s="89"/>
      <c r="AL121" s="99"/>
      <c r="AM121" s="99"/>
      <c r="AN121" s="89"/>
      <c r="AO121" s="89"/>
      <c r="AP121" s="89"/>
      <c r="AQ121" s="99"/>
      <c r="AR121" s="89"/>
      <c r="AS121" s="89"/>
      <c r="AT121" s="89"/>
      <c r="AU121" s="89"/>
      <c r="AV121" s="89"/>
      <c r="AW121" s="89"/>
      <c r="AX121" s="89"/>
    </row>
    <row r="122" spans="1:50" ht="12.75" customHeight="1">
      <c r="A122" s="89"/>
      <c r="B122" s="214"/>
      <c r="C122" s="356"/>
      <c r="D122" s="236"/>
      <c r="E122" s="231" t="str">
        <f t="shared" si="84"/>
        <v/>
      </c>
      <c r="F122" s="238" t="str">
        <f t="shared" si="85"/>
        <v/>
      </c>
      <c r="G122" s="233" t="str">
        <f t="shared" si="86"/>
        <v/>
      </c>
      <c r="H122" s="238" t="str">
        <f t="shared" si="87"/>
        <v/>
      </c>
      <c r="I122" s="233" t="str">
        <f t="shared" si="88"/>
        <v/>
      </c>
      <c r="J122" s="238" t="str">
        <f t="shared" si="89"/>
        <v/>
      </c>
      <c r="K122" s="233" t="str">
        <f t="shared" si="90"/>
        <v/>
      </c>
      <c r="L122" s="237" t="str">
        <f t="shared" si="91"/>
        <v/>
      </c>
      <c r="M122" s="234" t="str">
        <f>IF(C122="","",VLOOKUP(C122,'Tabela Nutricional'!A:AD,10,0)*D122)</f>
        <v/>
      </c>
      <c r="N122" s="237" t="str">
        <f>IF(C122="","",VLOOKUP(C122,'Tabela Nutricional'!A:AD,11,0)*D122)</f>
        <v/>
      </c>
      <c r="O122" s="234" t="str">
        <f>IF(C122="","",VLOOKUP(C122,'Tabela Nutricional'!A:AD,12,0)*D122)</f>
        <v/>
      </c>
      <c r="P122" s="237" t="str">
        <f>IF(C122="","",VLOOKUP(C122,'Tabela Nutricional'!A:AD,13,0)*D122)</f>
        <v/>
      </c>
      <c r="Q122" s="234" t="str">
        <f>IF(C122="","",VLOOKUP(C122,'Tabela Nutricional'!A:AD,14,0)*D122)</f>
        <v/>
      </c>
      <c r="R122" s="237" t="str">
        <f>IF(C122="","",VLOOKUP(C122,'Tabela Nutricional'!A:AD,15,0)*D122)</f>
        <v/>
      </c>
      <c r="S122" s="234" t="str">
        <f>IF(C122="","",VLOOKUP(C122,'Tabela Nutricional'!A:AD,16,0)*D122)</f>
        <v/>
      </c>
      <c r="T122" s="237" t="str">
        <f>IF(C122="","",VLOOKUP(C122,'Tabela Nutricional'!A:AD,17,0)*D122)</f>
        <v/>
      </c>
      <c r="U122" s="234" t="str">
        <f>IF(C122="","",VLOOKUP(C122,'Tabela Nutricional'!A:AD,18,0)*D122)</f>
        <v/>
      </c>
      <c r="V122" s="237" t="str">
        <f>IF(C122="","",VLOOKUP(C122,'Tabela Nutricional'!A:AD,21,0)*D122)</f>
        <v/>
      </c>
      <c r="W122" s="234" t="str">
        <f>IF(C122="","",VLOOKUP(C122,'Tabela Nutricional'!A:AD,22,0)*D122)</f>
        <v/>
      </c>
      <c r="X122" s="237" t="str">
        <f>IF(C122="","",VLOOKUP(C122,'Tabela Nutricional'!A:AD,23,0)*D122)</f>
        <v/>
      </c>
      <c r="Y122" s="234" t="str">
        <f>IF(C122="","",VLOOKUP(C122,'Tabela Nutricional'!A:AD,24,0)*D122)</f>
        <v/>
      </c>
      <c r="Z122" s="237" t="str">
        <f>IF(C122="","",VLOOKUP(C122,'Tabela Nutricional'!A:AD,25,0)*D122)</f>
        <v/>
      </c>
      <c r="AA122" s="234" t="str">
        <f>IF(C122="","",VLOOKUP(C122,'Tabela Nutricional'!A:AD,26,0)*D122)</f>
        <v/>
      </c>
      <c r="AB122" s="237" t="str">
        <f>IF(C122="","",VLOOKUP(C122,'Tabela Nutricional'!A:AD,27,0)*D122)</f>
        <v/>
      </c>
      <c r="AC122" s="234" t="str">
        <f>IF(C122="","",VLOOKUP(C122,'Tabela Nutricional'!A:AD,28,0)*D122)</f>
        <v/>
      </c>
      <c r="AD122" s="237" t="str">
        <f>IF(C122="","",VLOOKUP(C122,'Tabela Nutricional'!A:AD,29,0)*D122)</f>
        <v/>
      </c>
      <c r="AE122" s="234" t="str">
        <f>IF(C122="","",VLOOKUP(C122,'Tabela Nutricional'!A:AD,30,0)*D122)</f>
        <v/>
      </c>
      <c r="AF122" s="214"/>
      <c r="AG122" s="94"/>
      <c r="AH122" s="108"/>
      <c r="AI122" s="108"/>
      <c r="AJ122" s="89"/>
      <c r="AK122" s="89"/>
      <c r="AL122" s="99"/>
      <c r="AM122" s="99"/>
      <c r="AN122" s="89"/>
      <c r="AO122" s="89"/>
      <c r="AP122" s="89"/>
      <c r="AQ122" s="99"/>
      <c r="AR122" s="89"/>
      <c r="AS122" s="89"/>
      <c r="AT122" s="89"/>
      <c r="AU122" s="89"/>
      <c r="AV122" s="89"/>
      <c r="AW122" s="89"/>
      <c r="AX122" s="89"/>
    </row>
    <row r="123" spans="1:50" ht="12.75" customHeight="1">
      <c r="A123" s="89"/>
      <c r="B123" s="214"/>
      <c r="C123" s="356"/>
      <c r="D123" s="236"/>
      <c r="E123" s="231" t="str">
        <f t="shared" si="84"/>
        <v/>
      </c>
      <c r="F123" s="238" t="str">
        <f t="shared" si="85"/>
        <v/>
      </c>
      <c r="G123" s="233" t="str">
        <f t="shared" si="86"/>
        <v/>
      </c>
      <c r="H123" s="238" t="str">
        <f t="shared" si="87"/>
        <v/>
      </c>
      <c r="I123" s="233" t="str">
        <f t="shared" si="88"/>
        <v/>
      </c>
      <c r="J123" s="238" t="str">
        <f t="shared" si="89"/>
        <v/>
      </c>
      <c r="K123" s="233" t="str">
        <f t="shared" si="90"/>
        <v/>
      </c>
      <c r="L123" s="237" t="str">
        <f t="shared" si="91"/>
        <v/>
      </c>
      <c r="M123" s="234" t="str">
        <f>IF(C123="","",VLOOKUP(C123,'Tabela Nutricional'!A:AD,10,0)*D123)</f>
        <v/>
      </c>
      <c r="N123" s="237" t="str">
        <f>IF(C123="","",VLOOKUP(C123,'Tabela Nutricional'!A:AD,11,0)*D123)</f>
        <v/>
      </c>
      <c r="O123" s="234" t="str">
        <f>IF(C123="","",VLOOKUP(C123,'Tabela Nutricional'!A:AD,12,0)*D123)</f>
        <v/>
      </c>
      <c r="P123" s="237" t="str">
        <f>IF(C123="","",VLOOKUP(C123,'Tabela Nutricional'!A:AD,13,0)*D123)</f>
        <v/>
      </c>
      <c r="Q123" s="234" t="str">
        <f>IF(C123="","",VLOOKUP(C123,'Tabela Nutricional'!A:AD,14,0)*D123)</f>
        <v/>
      </c>
      <c r="R123" s="237" t="str">
        <f>IF(C123="","",VLOOKUP(C123,'Tabela Nutricional'!A:AD,15,0)*D123)</f>
        <v/>
      </c>
      <c r="S123" s="234" t="str">
        <f>IF(C123="","",VLOOKUP(C123,'Tabela Nutricional'!A:AD,16,0)*D123)</f>
        <v/>
      </c>
      <c r="T123" s="237" t="str">
        <f>IF(C123="","",VLOOKUP(C123,'Tabela Nutricional'!A:AD,17,0)*D123)</f>
        <v/>
      </c>
      <c r="U123" s="234" t="str">
        <f>IF(C123="","",VLOOKUP(C123,'Tabela Nutricional'!A:AD,18,0)*D123)</f>
        <v/>
      </c>
      <c r="V123" s="237" t="str">
        <f>IF(C123="","",VLOOKUP(C123,'Tabela Nutricional'!A:AD,21,0)*D123)</f>
        <v/>
      </c>
      <c r="W123" s="234" t="str">
        <f>IF(C123="","",VLOOKUP(C123,'Tabela Nutricional'!A:AD,22,0)*D123)</f>
        <v/>
      </c>
      <c r="X123" s="237" t="str">
        <f>IF(C123="","",VLOOKUP(C123,'Tabela Nutricional'!A:AD,23,0)*D123)</f>
        <v/>
      </c>
      <c r="Y123" s="234" t="str">
        <f>IF(C123="","",VLOOKUP(C123,'Tabela Nutricional'!A:AD,24,0)*D123)</f>
        <v/>
      </c>
      <c r="Z123" s="237" t="str">
        <f>IF(C123="","",VLOOKUP(C123,'Tabela Nutricional'!A:AD,25,0)*D123)</f>
        <v/>
      </c>
      <c r="AA123" s="234" t="str">
        <f>IF(C123="","",VLOOKUP(C123,'Tabela Nutricional'!A:AD,26,0)*D123)</f>
        <v/>
      </c>
      <c r="AB123" s="237" t="str">
        <f>IF(C123="","",VLOOKUP(C123,'Tabela Nutricional'!A:AD,27,0)*D123)</f>
        <v/>
      </c>
      <c r="AC123" s="234" t="str">
        <f>IF(C123="","",VLOOKUP(C123,'Tabela Nutricional'!A:AD,28,0)*D123)</f>
        <v/>
      </c>
      <c r="AD123" s="237" t="str">
        <f>IF(C123="","",VLOOKUP(C123,'Tabela Nutricional'!A:AD,29,0)*D123)</f>
        <v/>
      </c>
      <c r="AE123" s="234" t="str">
        <f>IF(C123="","",VLOOKUP(C123,'Tabela Nutricional'!A:AD,30,0)*D123)</f>
        <v/>
      </c>
      <c r="AF123" s="214"/>
      <c r="AG123" s="90"/>
      <c r="AH123" s="108"/>
      <c r="AI123" s="108"/>
      <c r="AJ123" s="89"/>
      <c r="AK123" s="89"/>
      <c r="AL123" s="99"/>
      <c r="AM123" s="99"/>
      <c r="AN123" s="89"/>
      <c r="AO123" s="89"/>
      <c r="AP123" s="89"/>
      <c r="AQ123" s="99"/>
      <c r="AR123" s="89"/>
      <c r="AS123" s="89"/>
      <c r="AT123" s="89"/>
      <c r="AU123" s="89"/>
      <c r="AV123" s="89"/>
      <c r="AW123" s="89"/>
      <c r="AX123" s="89"/>
    </row>
    <row r="124" spans="1:50" ht="12.75" customHeight="1">
      <c r="A124" s="90"/>
      <c r="B124" s="214"/>
      <c r="C124" s="356"/>
      <c r="D124" s="236"/>
      <c r="E124" s="231" t="str">
        <f t="shared" si="84"/>
        <v/>
      </c>
      <c r="F124" s="238" t="str">
        <f t="shared" si="85"/>
        <v/>
      </c>
      <c r="G124" s="233" t="str">
        <f t="shared" si="86"/>
        <v/>
      </c>
      <c r="H124" s="238" t="str">
        <f t="shared" si="87"/>
        <v/>
      </c>
      <c r="I124" s="233" t="str">
        <f t="shared" si="88"/>
        <v/>
      </c>
      <c r="J124" s="238" t="str">
        <f t="shared" si="89"/>
        <v/>
      </c>
      <c r="K124" s="233" t="str">
        <f t="shared" si="90"/>
        <v/>
      </c>
      <c r="L124" s="237" t="str">
        <f t="shared" si="91"/>
        <v/>
      </c>
      <c r="M124" s="234" t="str">
        <f>IF(C124="","",VLOOKUP(C124,'Tabela Nutricional'!A:AD,10,0)*D124)</f>
        <v/>
      </c>
      <c r="N124" s="237" t="str">
        <f>IF(C124="","",VLOOKUP(C124,'Tabela Nutricional'!A:AD,11,0)*D124)</f>
        <v/>
      </c>
      <c r="O124" s="234" t="str">
        <f>IF(C124="","",VLOOKUP(C124,'Tabela Nutricional'!A:AD,12,0)*D124)</f>
        <v/>
      </c>
      <c r="P124" s="237" t="str">
        <f>IF(C124="","",VLOOKUP(C124,'Tabela Nutricional'!A:AD,13,0)*D124)</f>
        <v/>
      </c>
      <c r="Q124" s="234" t="str">
        <f>IF(C124="","",VLOOKUP(C124,'Tabela Nutricional'!A:AD,14,0)*D124)</f>
        <v/>
      </c>
      <c r="R124" s="237" t="str">
        <f>IF(C124="","",VLOOKUP(C124,'Tabela Nutricional'!A:AD,15,0)*D124)</f>
        <v/>
      </c>
      <c r="S124" s="234" t="str">
        <f>IF(C124="","",VLOOKUP(C124,'Tabela Nutricional'!A:AD,16,0)*D124)</f>
        <v/>
      </c>
      <c r="T124" s="237" t="str">
        <f>IF(C124="","",VLOOKUP(C124,'Tabela Nutricional'!A:AD,17,0)*D124)</f>
        <v/>
      </c>
      <c r="U124" s="234" t="str">
        <f>IF(C124="","",VLOOKUP(C124,'Tabela Nutricional'!A:AD,18,0)*D124)</f>
        <v/>
      </c>
      <c r="V124" s="237" t="str">
        <f>IF(C124="","",VLOOKUP(C124,'Tabela Nutricional'!A:AD,21,0)*D124)</f>
        <v/>
      </c>
      <c r="W124" s="234" t="str">
        <f>IF(C124="","",VLOOKUP(C124,'Tabela Nutricional'!A:AD,22,0)*D124)</f>
        <v/>
      </c>
      <c r="X124" s="237" t="str">
        <f>IF(C124="","",VLOOKUP(C124,'Tabela Nutricional'!A:AD,23,0)*D124)</f>
        <v/>
      </c>
      <c r="Y124" s="234" t="str">
        <f>IF(C124="","",VLOOKUP(C124,'Tabela Nutricional'!A:AD,24,0)*D124)</f>
        <v/>
      </c>
      <c r="Z124" s="237" t="str">
        <f>IF(C124="","",VLOOKUP(C124,'Tabela Nutricional'!A:AD,25,0)*D124)</f>
        <v/>
      </c>
      <c r="AA124" s="234" t="str">
        <f>IF(C124="","",VLOOKUP(C124,'Tabela Nutricional'!A:AD,26,0)*D124)</f>
        <v/>
      </c>
      <c r="AB124" s="237" t="str">
        <f>IF(C124="","",VLOOKUP(C124,'Tabela Nutricional'!A:AD,27,0)*D124)</f>
        <v/>
      </c>
      <c r="AC124" s="234" t="str">
        <f>IF(C124="","",VLOOKUP(C124,'Tabela Nutricional'!A:AD,28,0)*D124)</f>
        <v/>
      </c>
      <c r="AD124" s="237" t="str">
        <f>IF(C124="","",VLOOKUP(C124,'Tabela Nutricional'!A:AD,29,0)*D124)</f>
        <v/>
      </c>
      <c r="AE124" s="234" t="str">
        <f>IF(C124="","",VLOOKUP(C124,'Tabela Nutricional'!A:AD,30,0)*D124)</f>
        <v/>
      </c>
      <c r="AF124" s="214"/>
      <c r="AG124" s="92"/>
      <c r="AH124" s="108"/>
      <c r="AI124" s="108"/>
      <c r="AJ124" s="89"/>
      <c r="AK124" s="89"/>
      <c r="AL124" s="99"/>
      <c r="AM124" s="99"/>
      <c r="AN124" s="89"/>
      <c r="AO124" s="89"/>
      <c r="AP124" s="89"/>
      <c r="AQ124" s="99"/>
      <c r="AR124" s="89"/>
      <c r="AS124" s="89"/>
      <c r="AT124" s="89"/>
      <c r="AU124" s="89"/>
      <c r="AV124" s="89"/>
      <c r="AW124" s="89"/>
      <c r="AX124" s="89"/>
    </row>
    <row r="125" spans="1:50" ht="12.75" customHeight="1">
      <c r="A125" s="90"/>
      <c r="B125" s="214"/>
      <c r="C125" s="375"/>
      <c r="D125" s="236"/>
      <c r="E125" s="231" t="str">
        <f t="shared" si="84"/>
        <v/>
      </c>
      <c r="F125" s="238" t="str">
        <f t="shared" si="85"/>
        <v/>
      </c>
      <c r="G125" s="233" t="str">
        <f t="shared" si="86"/>
        <v/>
      </c>
      <c r="H125" s="238" t="str">
        <f t="shared" si="87"/>
        <v/>
      </c>
      <c r="I125" s="233" t="str">
        <f t="shared" si="88"/>
        <v/>
      </c>
      <c r="J125" s="238" t="str">
        <f t="shared" si="89"/>
        <v/>
      </c>
      <c r="K125" s="233" t="str">
        <f t="shared" si="90"/>
        <v/>
      </c>
      <c r="L125" s="237" t="str">
        <f t="shared" si="91"/>
        <v/>
      </c>
      <c r="M125" s="234" t="str">
        <f>IF(C125="","",VLOOKUP(C125,'Tabela Nutricional'!A:AD,10,0)*D125)</f>
        <v/>
      </c>
      <c r="N125" s="237" t="str">
        <f>IF(C125="","",VLOOKUP(C125,'Tabela Nutricional'!A:AD,11,0)*D125)</f>
        <v/>
      </c>
      <c r="O125" s="234" t="str">
        <f>IF(C125="","",VLOOKUP(C125,'Tabela Nutricional'!A:AD,12,0)*D125)</f>
        <v/>
      </c>
      <c r="P125" s="237" t="str">
        <f>IF(C125="","",VLOOKUP(C125,'Tabela Nutricional'!A:AD,13,0)*D125)</f>
        <v/>
      </c>
      <c r="Q125" s="234" t="str">
        <f>IF(C125="","",VLOOKUP(C125,'Tabela Nutricional'!A:AD,14,0)*D125)</f>
        <v/>
      </c>
      <c r="R125" s="237" t="str">
        <f>IF(C125="","",VLOOKUP(C125,'Tabela Nutricional'!A:AD,15,0)*D125)</f>
        <v/>
      </c>
      <c r="S125" s="234" t="str">
        <f>IF(C125="","",VLOOKUP(C125,'Tabela Nutricional'!A:AD,16,0)*D125)</f>
        <v/>
      </c>
      <c r="T125" s="237" t="str">
        <f>IF(C125="","",VLOOKUP(C125,'Tabela Nutricional'!A:AD,17,0)*D125)</f>
        <v/>
      </c>
      <c r="U125" s="234" t="str">
        <f>IF(C125="","",VLOOKUP(C125,'Tabela Nutricional'!A:AD,18,0)*D125)</f>
        <v/>
      </c>
      <c r="V125" s="237" t="str">
        <f>IF(C125="","",VLOOKUP(C125,'Tabela Nutricional'!A:AD,21,0)*D125)</f>
        <v/>
      </c>
      <c r="W125" s="234" t="str">
        <f>IF(C125="","",VLOOKUP(C125,'Tabela Nutricional'!A:AD,22,0)*D125)</f>
        <v/>
      </c>
      <c r="X125" s="237" t="str">
        <f>IF(C125="","",VLOOKUP(C125,'Tabela Nutricional'!A:AD,23,0)*D125)</f>
        <v/>
      </c>
      <c r="Y125" s="234" t="str">
        <f>IF(C125="","",VLOOKUP(C125,'Tabela Nutricional'!A:AD,24,0)*D125)</f>
        <v/>
      </c>
      <c r="Z125" s="237" t="str">
        <f>IF(C125="","",VLOOKUP(C125,'Tabela Nutricional'!A:AD,25,0)*D125)</f>
        <v/>
      </c>
      <c r="AA125" s="234" t="str">
        <f>IF(C125="","",VLOOKUP(C125,'Tabela Nutricional'!A:AD,26,0)*D125)</f>
        <v/>
      </c>
      <c r="AB125" s="237" t="str">
        <f>IF(C125="","",VLOOKUP(C125,'Tabela Nutricional'!A:AD,27,0)*D125)</f>
        <v/>
      </c>
      <c r="AC125" s="234" t="str">
        <f>IF(C125="","",VLOOKUP(C125,'Tabela Nutricional'!A:AD,28,0)*D125)</f>
        <v/>
      </c>
      <c r="AD125" s="237" t="str">
        <f>IF(C125="","",VLOOKUP(C125,'Tabela Nutricional'!A:AD,29,0)*D125)</f>
        <v/>
      </c>
      <c r="AE125" s="234" t="str">
        <f>IF(C125="","",VLOOKUP(C125,'Tabela Nutricional'!A:AD,30,0)*D125)</f>
        <v/>
      </c>
      <c r="AF125" s="214"/>
      <c r="AG125" s="91"/>
      <c r="AH125" s="108"/>
      <c r="AI125" s="108"/>
      <c r="AJ125" s="89"/>
      <c r="AK125" s="89"/>
      <c r="AL125" s="99"/>
      <c r="AM125" s="99"/>
      <c r="AN125" s="89"/>
      <c r="AO125" s="89"/>
      <c r="AP125" s="89"/>
      <c r="AQ125" s="99"/>
      <c r="AR125" s="89"/>
      <c r="AS125" s="89"/>
      <c r="AT125" s="89"/>
      <c r="AU125" s="89"/>
      <c r="AV125" s="89"/>
      <c r="AW125" s="89"/>
      <c r="AX125" s="89"/>
    </row>
    <row r="126" spans="1:50" ht="12.75" customHeight="1">
      <c r="A126" s="90"/>
      <c r="B126" s="214"/>
      <c r="C126" s="376" t="s">
        <v>27</v>
      </c>
      <c r="D126" s="216"/>
      <c r="E126" s="217" t="s">
        <v>29</v>
      </c>
      <c r="F126" s="218">
        <f t="shared" ref="F126:AE126" si="92">SUM(F116:F125)</f>
        <v>0</v>
      </c>
      <c r="G126" s="219">
        <f t="shared" si="92"/>
        <v>0</v>
      </c>
      <c r="H126" s="220">
        <f t="shared" si="92"/>
        <v>0</v>
      </c>
      <c r="I126" s="221">
        <f t="shared" si="92"/>
        <v>0</v>
      </c>
      <c r="J126" s="222">
        <f t="shared" si="92"/>
        <v>0</v>
      </c>
      <c r="K126" s="223">
        <f t="shared" si="92"/>
        <v>0</v>
      </c>
      <c r="L126" s="224">
        <f t="shared" si="92"/>
        <v>0</v>
      </c>
      <c r="M126" s="225">
        <f t="shared" si="92"/>
        <v>0</v>
      </c>
      <c r="N126" s="225">
        <f t="shared" si="92"/>
        <v>0</v>
      </c>
      <c r="O126" s="225">
        <f t="shared" si="92"/>
        <v>0</v>
      </c>
      <c r="P126" s="225">
        <f t="shared" si="92"/>
        <v>0</v>
      </c>
      <c r="Q126" s="225">
        <f t="shared" si="92"/>
        <v>0</v>
      </c>
      <c r="R126" s="225">
        <f t="shared" si="92"/>
        <v>0</v>
      </c>
      <c r="S126" s="225">
        <f t="shared" si="92"/>
        <v>0</v>
      </c>
      <c r="T126" s="225">
        <f t="shared" si="92"/>
        <v>0</v>
      </c>
      <c r="U126" s="225">
        <f t="shared" si="92"/>
        <v>0</v>
      </c>
      <c r="V126" s="225">
        <f t="shared" si="92"/>
        <v>0</v>
      </c>
      <c r="W126" s="225">
        <f t="shared" si="92"/>
        <v>0</v>
      </c>
      <c r="X126" s="225">
        <f t="shared" si="92"/>
        <v>0</v>
      </c>
      <c r="Y126" s="225">
        <f t="shared" si="92"/>
        <v>0</v>
      </c>
      <c r="Z126" s="225">
        <f t="shared" si="92"/>
        <v>0</v>
      </c>
      <c r="AA126" s="225">
        <f t="shared" si="92"/>
        <v>0</v>
      </c>
      <c r="AB126" s="225">
        <f t="shared" si="92"/>
        <v>0</v>
      </c>
      <c r="AC126" s="225">
        <f t="shared" si="92"/>
        <v>0</v>
      </c>
      <c r="AD126" s="225">
        <f t="shared" si="92"/>
        <v>0</v>
      </c>
      <c r="AE126" s="225">
        <f t="shared" si="92"/>
        <v>0</v>
      </c>
      <c r="AF126" s="214"/>
      <c r="AG126" s="91"/>
      <c r="AH126" s="108"/>
      <c r="AI126" s="108"/>
      <c r="AJ126" s="89"/>
      <c r="AK126" s="89"/>
      <c r="AL126" s="99"/>
      <c r="AM126" s="99"/>
      <c r="AN126" s="89"/>
      <c r="AO126" s="89"/>
      <c r="AP126" s="89"/>
      <c r="AQ126" s="99"/>
      <c r="AR126" s="89"/>
      <c r="AS126" s="89"/>
      <c r="AT126" s="89"/>
      <c r="AU126" s="89"/>
      <c r="AV126" s="89"/>
      <c r="AW126" s="89"/>
      <c r="AX126" s="89"/>
    </row>
    <row r="127" spans="1:50" ht="12.75" customHeight="1">
      <c r="A127" s="90"/>
      <c r="B127" s="214"/>
      <c r="C127" s="377">
        <f>SUM(F127:K127)</f>
        <v>0</v>
      </c>
      <c r="D127" s="216"/>
      <c r="E127" s="217" t="s">
        <v>30</v>
      </c>
      <c r="F127" s="218">
        <f t="shared" ref="F127:H127" si="93">F126*4</f>
        <v>0</v>
      </c>
      <c r="G127" s="219">
        <f t="shared" si="93"/>
        <v>0</v>
      </c>
      <c r="H127" s="220">
        <f t="shared" si="93"/>
        <v>0</v>
      </c>
      <c r="I127" s="221">
        <f t="shared" ref="I127:K127" si="94">I126*9</f>
        <v>0</v>
      </c>
      <c r="J127" s="222">
        <f t="shared" si="94"/>
        <v>0</v>
      </c>
      <c r="K127" s="223">
        <f t="shared" si="94"/>
        <v>0</v>
      </c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14"/>
      <c r="AG127" s="91"/>
      <c r="AH127" s="108"/>
      <c r="AI127" s="108"/>
      <c r="AJ127" s="89"/>
      <c r="AK127" s="89"/>
      <c r="AL127" s="99"/>
      <c r="AM127" s="99"/>
      <c r="AN127" s="89"/>
      <c r="AO127" s="89"/>
      <c r="AP127" s="89"/>
      <c r="AQ127" s="99"/>
      <c r="AR127" s="89"/>
      <c r="AS127" s="89"/>
      <c r="AT127" s="89"/>
      <c r="AU127" s="89"/>
      <c r="AV127" s="89"/>
      <c r="AW127" s="89"/>
      <c r="AX127" s="89"/>
    </row>
    <row r="128" spans="1:50" ht="12.75" customHeight="1">
      <c r="A128" s="90"/>
      <c r="B128" s="214"/>
      <c r="C128" s="311" t="str">
        <f>IF(C127&gt;0,(C127-'Cálculo de Dieta'!C127),"")</f>
        <v/>
      </c>
      <c r="D128" s="318"/>
      <c r="E128" s="310" t="s">
        <v>2829</v>
      </c>
      <c r="F128" s="311" t="str">
        <f>IF(F126&gt;0,(F126-'Cálculo de Dieta'!F126),"")</f>
        <v/>
      </c>
      <c r="G128" s="311" t="str">
        <f>IF(G126&gt;0,(G126-'Cálculo de Dieta'!G126),"")</f>
        <v/>
      </c>
      <c r="H128" s="311" t="str">
        <f>IF(H126&gt;0,(H126-'Cálculo de Dieta'!H126),"")</f>
        <v/>
      </c>
      <c r="I128" s="311" t="str">
        <f>IF(I126&gt;0,(I126-'Cálculo de Dieta'!I126),"")</f>
        <v/>
      </c>
      <c r="J128" s="311" t="str">
        <f>IF(J126&gt;0,(J126-'Cálculo de Dieta'!J126),"")</f>
        <v/>
      </c>
      <c r="K128" s="311" t="str">
        <f>IF(K126&gt;0,(K126-'Cálculo de Dieta'!K126),"")</f>
        <v/>
      </c>
      <c r="L128" s="311" t="str">
        <f>IF(L126&gt;0,(L126-'Cálculo de Dieta'!L126),"")</f>
        <v/>
      </c>
      <c r="M128" s="311" t="str">
        <f>IF(M126&gt;0,(M126-'Cálculo de Dieta'!M126),"")</f>
        <v/>
      </c>
      <c r="N128" s="311" t="str">
        <f>IF(N126&gt;0,(N126-'Cálculo de Dieta'!N126),"")</f>
        <v/>
      </c>
      <c r="O128" s="311" t="str">
        <f>IF(O126&gt;0,(O126-'Cálculo de Dieta'!O126),"")</f>
        <v/>
      </c>
      <c r="P128" s="311" t="str">
        <f>IF(P126&gt;0,(P126-'Cálculo de Dieta'!P126),"")</f>
        <v/>
      </c>
      <c r="Q128" s="311" t="str">
        <f>IF(Q126&gt;0,(Q126-'Cálculo de Dieta'!Q126),"")</f>
        <v/>
      </c>
      <c r="R128" s="311" t="str">
        <f>IF(R126&gt;0,(R126-'Cálculo de Dieta'!R126),"")</f>
        <v/>
      </c>
      <c r="S128" s="311" t="str">
        <f>IF(S126&gt;0,(S126-'Cálculo de Dieta'!S126),"")</f>
        <v/>
      </c>
      <c r="T128" s="311" t="str">
        <f>IF(T126&gt;0,(T126-'Cálculo de Dieta'!T126),"")</f>
        <v/>
      </c>
      <c r="U128" s="311" t="str">
        <f>IF(U126&gt;0,(U126-'Cálculo de Dieta'!U126),"")</f>
        <v/>
      </c>
      <c r="V128" s="311" t="str">
        <f>IF(V126&gt;0,(V126-'Cálculo de Dieta'!V126),"")</f>
        <v/>
      </c>
      <c r="W128" s="311" t="str">
        <f>IF(W126&gt;0,(W126-'Cálculo de Dieta'!W126),"")</f>
        <v/>
      </c>
      <c r="X128" s="311" t="str">
        <f>IF(X126&gt;0,(X126-'Cálculo de Dieta'!X126),"")</f>
        <v/>
      </c>
      <c r="Y128" s="311" t="str">
        <f>IF(Y126&gt;0,(Y126-'Cálculo de Dieta'!Y126),"")</f>
        <v/>
      </c>
      <c r="Z128" s="311" t="str">
        <f>IF(Z126&gt;0,(Z126-'Cálculo de Dieta'!Z126),"")</f>
        <v/>
      </c>
      <c r="AA128" s="311" t="str">
        <f>IF(AA126&gt;0,(AA126-'Cálculo de Dieta'!AA126),"")</f>
        <v/>
      </c>
      <c r="AB128" s="311" t="str">
        <f>IF(AB126&gt;0,(AB126-'Cálculo de Dieta'!AB126),"")</f>
        <v/>
      </c>
      <c r="AC128" s="311" t="str">
        <f>IF(AC126&gt;0,(AC126-'Cálculo de Dieta'!AC126),"")</f>
        <v/>
      </c>
      <c r="AD128" s="311" t="str">
        <f>IF(AD126&gt;0,(AD126-'Cálculo de Dieta'!AD126),"")</f>
        <v/>
      </c>
      <c r="AE128" s="311" t="str">
        <f>IF(AE126&gt;0,(AE126-'Cálculo de Dieta'!AE126),"")</f>
        <v/>
      </c>
      <c r="AF128" s="214"/>
      <c r="AG128" s="91"/>
      <c r="AH128" s="108"/>
      <c r="AI128" s="108"/>
      <c r="AJ128" s="89"/>
      <c r="AK128" s="89"/>
      <c r="AL128" s="99"/>
      <c r="AM128" s="99"/>
      <c r="AN128" s="89"/>
      <c r="AO128" s="89"/>
      <c r="AP128" s="89"/>
      <c r="AQ128" s="99"/>
      <c r="AR128" s="89"/>
      <c r="AS128" s="89"/>
      <c r="AT128" s="89"/>
      <c r="AU128" s="89"/>
      <c r="AV128" s="89"/>
      <c r="AW128" s="89"/>
      <c r="AX128" s="89"/>
    </row>
    <row r="129" spans="1:50" ht="12.75" customHeight="1">
      <c r="A129" s="81"/>
      <c r="B129" s="81"/>
      <c r="C129" s="372"/>
      <c r="D129" s="82"/>
      <c r="E129" s="87"/>
      <c r="F129" s="83"/>
      <c r="G129" s="84"/>
      <c r="H129" s="85"/>
      <c r="I129" s="86"/>
      <c r="J129" s="86"/>
      <c r="K129" s="86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81"/>
      <c r="AG129" s="88"/>
      <c r="AH129" s="108"/>
      <c r="AI129" s="108"/>
      <c r="AJ129" s="89"/>
      <c r="AK129" s="89"/>
      <c r="AL129" s="99"/>
      <c r="AM129" s="99"/>
      <c r="AN129" s="89"/>
      <c r="AO129" s="89"/>
      <c r="AP129" s="89"/>
      <c r="AQ129" s="99"/>
      <c r="AR129" s="89"/>
      <c r="AS129" s="89"/>
      <c r="AT129" s="89"/>
      <c r="AU129" s="89"/>
      <c r="AV129" s="89"/>
      <c r="AW129" s="89"/>
      <c r="AX129" s="89"/>
    </row>
    <row r="130" spans="1:50" ht="12.75" customHeight="1">
      <c r="A130" s="81"/>
      <c r="B130" s="200"/>
      <c r="C130" s="373"/>
      <c r="D130" s="340">
        <v>9</v>
      </c>
      <c r="E130" s="307"/>
      <c r="F130" s="303"/>
      <c r="G130" s="303"/>
      <c r="H130" s="303"/>
      <c r="I130" s="303"/>
      <c r="J130" s="303"/>
      <c r="K130" s="304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2" t="s">
        <v>2786</v>
      </c>
      <c r="W130" s="202" t="s">
        <v>2786</v>
      </c>
      <c r="X130" s="202" t="s">
        <v>2786</v>
      </c>
      <c r="Y130" s="202" t="s">
        <v>2786</v>
      </c>
      <c r="Z130" s="202" t="s">
        <v>2786</v>
      </c>
      <c r="AA130" s="202" t="s">
        <v>2786</v>
      </c>
      <c r="AB130" s="201"/>
      <c r="AC130" s="202" t="s">
        <v>2786</v>
      </c>
      <c r="AD130" s="202" t="s">
        <v>2786</v>
      </c>
      <c r="AE130" s="202" t="s">
        <v>2786</v>
      </c>
      <c r="AF130" s="200"/>
      <c r="AG130" s="81"/>
      <c r="AH130" s="108"/>
      <c r="AI130" s="108"/>
      <c r="AJ130" s="89"/>
      <c r="AK130" s="89"/>
      <c r="AL130" s="99"/>
      <c r="AM130" s="99"/>
      <c r="AN130" s="89"/>
      <c r="AO130" s="89"/>
      <c r="AP130" s="89"/>
      <c r="AQ130" s="99"/>
      <c r="AR130" s="89"/>
      <c r="AS130" s="89"/>
      <c r="AT130" s="89"/>
      <c r="AU130" s="89"/>
      <c r="AV130" s="89"/>
      <c r="AW130" s="89"/>
      <c r="AX130" s="89"/>
    </row>
    <row r="131" spans="1:50" ht="12.75" customHeight="1">
      <c r="A131" s="81"/>
      <c r="B131" s="203"/>
      <c r="C131" s="374" t="s">
        <v>5</v>
      </c>
      <c r="D131" s="204" t="s">
        <v>6</v>
      </c>
      <c r="E131" s="205" t="s">
        <v>7</v>
      </c>
      <c r="F131" s="206" t="s">
        <v>8</v>
      </c>
      <c r="G131" s="207" t="s">
        <v>9</v>
      </c>
      <c r="H131" s="208" t="s">
        <v>10</v>
      </c>
      <c r="I131" s="209" t="s">
        <v>11</v>
      </c>
      <c r="J131" s="210" t="s">
        <v>13</v>
      </c>
      <c r="K131" s="211" t="s">
        <v>12</v>
      </c>
      <c r="L131" s="212" t="s">
        <v>767</v>
      </c>
      <c r="M131" s="202" t="s">
        <v>792</v>
      </c>
      <c r="N131" s="202" t="s">
        <v>791</v>
      </c>
      <c r="O131" s="202" t="s">
        <v>2777</v>
      </c>
      <c r="P131" s="202" t="s">
        <v>2778</v>
      </c>
      <c r="Q131" s="202" t="s">
        <v>793</v>
      </c>
      <c r="R131" s="202" t="s">
        <v>794</v>
      </c>
      <c r="S131" s="202" t="s">
        <v>799</v>
      </c>
      <c r="T131" s="202" t="s">
        <v>2782</v>
      </c>
      <c r="U131" s="202" t="s">
        <v>795</v>
      </c>
      <c r="V131" s="202" t="s">
        <v>2783</v>
      </c>
      <c r="W131" s="202" t="s">
        <v>2779</v>
      </c>
      <c r="X131" s="202" t="s">
        <v>2780</v>
      </c>
      <c r="Y131" s="202" t="s">
        <v>796</v>
      </c>
      <c r="Z131" s="202" t="s">
        <v>797</v>
      </c>
      <c r="AA131" s="202" t="s">
        <v>798</v>
      </c>
      <c r="AB131" s="202" t="s">
        <v>2776</v>
      </c>
      <c r="AC131" s="202" t="s">
        <v>2784</v>
      </c>
      <c r="AD131" s="202" t="s">
        <v>2785</v>
      </c>
      <c r="AE131" s="202" t="s">
        <v>2781</v>
      </c>
      <c r="AF131" s="213"/>
      <c r="AG131" s="183"/>
      <c r="AH131" s="108"/>
      <c r="AI131" s="108"/>
      <c r="AJ131" s="89"/>
      <c r="AK131" s="89"/>
      <c r="AL131" s="99"/>
      <c r="AM131" s="99"/>
      <c r="AN131" s="89"/>
      <c r="AO131" s="89"/>
      <c r="AP131" s="89"/>
      <c r="AQ131" s="99"/>
      <c r="AR131" s="89"/>
      <c r="AS131" s="89"/>
      <c r="AT131" s="89"/>
      <c r="AU131" s="89"/>
      <c r="AV131" s="89"/>
      <c r="AW131" s="89"/>
      <c r="AX131" s="89"/>
    </row>
    <row r="132" spans="1:50" ht="12.75" customHeight="1">
      <c r="A132" s="89"/>
      <c r="B132" s="214"/>
      <c r="C132" s="232"/>
      <c r="D132" s="235"/>
      <c r="E132" s="231" t="str">
        <f t="shared" ref="E132:E141" si="95">IF(C132="","",VLOOKUP(C132,Nutr,2,0))</f>
        <v/>
      </c>
      <c r="F132" s="238" t="str">
        <f t="shared" ref="F132:F141" si="96">IF(C132="","",VLOOKUP(C132,Nutr,3,0)*D132)</f>
        <v/>
      </c>
      <c r="G132" s="233" t="str">
        <f t="shared" ref="G132:G141" si="97">IF(C132="","",VLOOKUP(C132,Nutr,4,0)*D132)</f>
        <v/>
      </c>
      <c r="H132" s="238" t="str">
        <f t="shared" ref="H132:H141" si="98">IF(C132="","",VLOOKUP(C132,Nutr,5,0)*D132)</f>
        <v/>
      </c>
      <c r="I132" s="233" t="str">
        <f t="shared" ref="I132:I141" si="99">IF(C132="","",VLOOKUP(C132,Nutr,6,0)*D132)</f>
        <v/>
      </c>
      <c r="J132" s="238" t="str">
        <f t="shared" ref="J132:J141" si="100">IF(C132="","",VLOOKUP(C132,Nutr,7,0)*D132)</f>
        <v/>
      </c>
      <c r="K132" s="233" t="str">
        <f t="shared" ref="K132:K141" si="101">IF(C132="","",VLOOKUP(C132,Nutr,8,0)*D132)</f>
        <v/>
      </c>
      <c r="L132" s="237" t="str">
        <f>IF(C132="","",VLOOKUP(C132,Nutr,9,0)*D132)</f>
        <v/>
      </c>
      <c r="M132" s="234" t="str">
        <f>IF(C132="","",VLOOKUP(C132,'Tabela Nutricional'!A:AD,10,0)*D132)</f>
        <v/>
      </c>
      <c r="N132" s="237" t="str">
        <f>IF(C132="","",VLOOKUP(C132,'Tabela Nutricional'!A:AD,11,0)*D132)</f>
        <v/>
      </c>
      <c r="O132" s="234" t="str">
        <f>IF(C132="","",VLOOKUP(C132,'Tabela Nutricional'!A:AD,12,0)*D132)</f>
        <v/>
      </c>
      <c r="P132" s="237" t="str">
        <f>IF(C132="","",VLOOKUP(C132,'Tabela Nutricional'!A:AD,13,0)*D132)</f>
        <v/>
      </c>
      <c r="Q132" s="234" t="str">
        <f>IF(C132="","",VLOOKUP(C132,'Tabela Nutricional'!A:AD,14,0)*D132)</f>
        <v/>
      </c>
      <c r="R132" s="237" t="str">
        <f>IF(C132="","",VLOOKUP(C132,'Tabela Nutricional'!A:AD,15,0)*D132)</f>
        <v/>
      </c>
      <c r="S132" s="234" t="str">
        <f>IF(C132="","",VLOOKUP(C132,'Tabela Nutricional'!A:AD,16,0)*D132)</f>
        <v/>
      </c>
      <c r="T132" s="237" t="str">
        <f>IF(C132="","",VLOOKUP(C132,'Tabela Nutricional'!A:AD,17,0)*D132)</f>
        <v/>
      </c>
      <c r="U132" s="234" t="str">
        <f>IF(C132="","",VLOOKUP(C132,'Tabela Nutricional'!A:AD,18,0)*D132)</f>
        <v/>
      </c>
      <c r="V132" s="237" t="str">
        <f>IF(C132="","",VLOOKUP(C132,'Tabela Nutricional'!A:AD,21,0)*D132)</f>
        <v/>
      </c>
      <c r="W132" s="234" t="str">
        <f>IF(C132="","",VLOOKUP(C132,'Tabela Nutricional'!A:AD,22,0)*D132)</f>
        <v/>
      </c>
      <c r="X132" s="237" t="str">
        <f>IF(C132="","",VLOOKUP(C132,'Tabela Nutricional'!A:AD,23,0)*D132)</f>
        <v/>
      </c>
      <c r="Y132" s="234" t="str">
        <f>IF(C132="","",VLOOKUP(C132,'Tabela Nutricional'!A:AD,24,0)*D132)</f>
        <v/>
      </c>
      <c r="Z132" s="237" t="str">
        <f>IF(C132="","",VLOOKUP(C132,'Tabela Nutricional'!A:AD,25,0)*D132)</f>
        <v/>
      </c>
      <c r="AA132" s="234" t="str">
        <f>IF(C132="","",VLOOKUP(C132,'Tabela Nutricional'!A:AD,26,0)*D132)</f>
        <v/>
      </c>
      <c r="AB132" s="237" t="str">
        <f>IF(C132="","",VLOOKUP(C132,'Tabela Nutricional'!A:AD,27,0)*D132)</f>
        <v/>
      </c>
      <c r="AC132" s="234" t="str">
        <f>IF(C132="","",VLOOKUP(C132,'Tabela Nutricional'!A:AD,28,0)*D132)</f>
        <v/>
      </c>
      <c r="AD132" s="237" t="str">
        <f>IF(C132="","",VLOOKUP(C132,'Tabela Nutricional'!A:AD,29,0)*D132)</f>
        <v/>
      </c>
      <c r="AE132" s="234" t="str">
        <f>IF(C132="","",VLOOKUP(C132,'Tabela Nutricional'!A:AD,30,0)*D132)</f>
        <v/>
      </c>
      <c r="AF132" s="214"/>
      <c r="AG132" s="90"/>
      <c r="AH132" s="108"/>
      <c r="AI132" s="108"/>
      <c r="AJ132" s="89"/>
      <c r="AK132" s="89"/>
      <c r="AL132" s="99"/>
      <c r="AM132" s="99"/>
      <c r="AN132" s="89"/>
      <c r="AO132" s="89"/>
      <c r="AP132" s="89"/>
      <c r="AQ132" s="99"/>
      <c r="AR132" s="89"/>
      <c r="AS132" s="89"/>
      <c r="AT132" s="89"/>
      <c r="AU132" s="89"/>
      <c r="AV132" s="89"/>
      <c r="AW132" s="89"/>
      <c r="AX132" s="89"/>
    </row>
    <row r="133" spans="1:50" ht="12.75" customHeight="1">
      <c r="A133" s="89"/>
      <c r="B133" s="214"/>
      <c r="C133" s="232"/>
      <c r="D133" s="235"/>
      <c r="E133" s="231" t="str">
        <f t="shared" si="95"/>
        <v/>
      </c>
      <c r="F133" s="238" t="str">
        <f t="shared" si="96"/>
        <v/>
      </c>
      <c r="G133" s="233" t="str">
        <f t="shared" si="97"/>
        <v/>
      </c>
      <c r="H133" s="238" t="str">
        <f t="shared" si="98"/>
        <v/>
      </c>
      <c r="I133" s="233" t="str">
        <f t="shared" si="99"/>
        <v/>
      </c>
      <c r="J133" s="238" t="str">
        <f t="shared" si="100"/>
        <v/>
      </c>
      <c r="K133" s="233" t="str">
        <f t="shared" si="101"/>
        <v/>
      </c>
      <c r="L133" s="237" t="str">
        <f t="shared" ref="L133:L141" si="102">IF(C133="","",VLOOKUP(C133,Nutr,9,0)*D133)</f>
        <v/>
      </c>
      <c r="M133" s="234" t="str">
        <f>IF(C133="","",VLOOKUP(C133,'Tabela Nutricional'!A:AD,10,0)*D133)</f>
        <v/>
      </c>
      <c r="N133" s="237" t="str">
        <f>IF(C133="","",VLOOKUP(C133,'Tabela Nutricional'!A:AD,11,0)*D133)</f>
        <v/>
      </c>
      <c r="O133" s="234" t="str">
        <f>IF(C133="","",VLOOKUP(C133,'Tabela Nutricional'!A:AD,12,0)*D133)</f>
        <v/>
      </c>
      <c r="P133" s="237" t="str">
        <f>IF(C133="","",VLOOKUP(C133,'Tabela Nutricional'!A:AD,13,0)*D133)</f>
        <v/>
      </c>
      <c r="Q133" s="234" t="str">
        <f>IF(C133="","",VLOOKUP(C133,'Tabela Nutricional'!A:AD,14,0)*D133)</f>
        <v/>
      </c>
      <c r="R133" s="237" t="str">
        <f>IF(C133="","",VLOOKUP(C133,'Tabela Nutricional'!A:AD,15,0)*D133)</f>
        <v/>
      </c>
      <c r="S133" s="234" t="str">
        <f>IF(C133="","",VLOOKUP(C133,'Tabela Nutricional'!A:AD,16,0)*D133)</f>
        <v/>
      </c>
      <c r="T133" s="237" t="str">
        <f>IF(C133="","",VLOOKUP(C133,'Tabela Nutricional'!A:AD,17,0)*D133)</f>
        <v/>
      </c>
      <c r="U133" s="234" t="str">
        <f>IF(C133="","",VLOOKUP(C133,'Tabela Nutricional'!A:AD,18,0)*D133)</f>
        <v/>
      </c>
      <c r="V133" s="237" t="str">
        <f>IF(C133="","",VLOOKUP(C133,'Tabela Nutricional'!A:AD,21,0)*D133)</f>
        <v/>
      </c>
      <c r="W133" s="234" t="str">
        <f>IF(C133="","",VLOOKUP(C133,'Tabela Nutricional'!A:AD,22,0)*D133)</f>
        <v/>
      </c>
      <c r="X133" s="237" t="str">
        <f>IF(C133="","",VLOOKUP(C133,'Tabela Nutricional'!A:AD,23,0)*D133)</f>
        <v/>
      </c>
      <c r="Y133" s="234" t="str">
        <f>IF(C133="","",VLOOKUP(C133,'Tabela Nutricional'!A:AD,24,0)*D133)</f>
        <v/>
      </c>
      <c r="Z133" s="237" t="str">
        <f>IF(C133="","",VLOOKUP(C133,'Tabela Nutricional'!A:AD,25,0)*D133)</f>
        <v/>
      </c>
      <c r="AA133" s="234" t="str">
        <f>IF(C133="","",VLOOKUP(C133,'Tabela Nutricional'!A:AD,26,0)*D133)</f>
        <v/>
      </c>
      <c r="AB133" s="237" t="str">
        <f>IF(C133="","",VLOOKUP(C133,'Tabela Nutricional'!A:AD,27,0)*D133)</f>
        <v/>
      </c>
      <c r="AC133" s="234" t="str">
        <f>IF(C133="","",VLOOKUP(C133,'Tabela Nutricional'!A:AD,28,0)*D133)</f>
        <v/>
      </c>
      <c r="AD133" s="237" t="str">
        <f>IF(C133="","",VLOOKUP(C133,'Tabela Nutricional'!A:AD,29,0)*D133)</f>
        <v/>
      </c>
      <c r="AE133" s="234" t="str">
        <f>IF(C133="","",VLOOKUP(C133,'Tabela Nutricional'!A:AD,30,0)*D133)</f>
        <v/>
      </c>
      <c r="AF133" s="214"/>
      <c r="AG133" s="90"/>
      <c r="AH133" s="108"/>
      <c r="AI133" s="108"/>
      <c r="AJ133" s="89"/>
      <c r="AK133" s="89"/>
      <c r="AL133" s="99"/>
      <c r="AM133" s="99"/>
      <c r="AN133" s="89"/>
      <c r="AO133" s="89"/>
      <c r="AP133" s="89"/>
      <c r="AQ133" s="99"/>
      <c r="AR133" s="89"/>
      <c r="AS133" s="89"/>
      <c r="AT133" s="89"/>
      <c r="AU133" s="89"/>
      <c r="AV133" s="89"/>
      <c r="AW133" s="89"/>
      <c r="AX133" s="89"/>
    </row>
    <row r="134" spans="1:50" ht="12.75" customHeight="1">
      <c r="A134" s="89"/>
      <c r="B134" s="214"/>
      <c r="C134" s="232"/>
      <c r="D134" s="235"/>
      <c r="E134" s="231" t="str">
        <f t="shared" si="95"/>
        <v/>
      </c>
      <c r="F134" s="238" t="str">
        <f t="shared" si="96"/>
        <v/>
      </c>
      <c r="G134" s="233" t="str">
        <f t="shared" si="97"/>
        <v/>
      </c>
      <c r="H134" s="238" t="str">
        <f t="shared" si="98"/>
        <v/>
      </c>
      <c r="I134" s="233" t="str">
        <f t="shared" si="99"/>
        <v/>
      </c>
      <c r="J134" s="238" t="str">
        <f t="shared" si="100"/>
        <v/>
      </c>
      <c r="K134" s="233" t="str">
        <f t="shared" si="101"/>
        <v/>
      </c>
      <c r="L134" s="237" t="str">
        <f t="shared" si="102"/>
        <v/>
      </c>
      <c r="M134" s="234" t="str">
        <f>IF(C134="","",VLOOKUP(C134,'Tabela Nutricional'!A:AD,10,0)*D134)</f>
        <v/>
      </c>
      <c r="N134" s="237" t="str">
        <f>IF(C134="","",VLOOKUP(C134,'Tabela Nutricional'!A:AD,11,0)*D134)</f>
        <v/>
      </c>
      <c r="O134" s="234" t="str">
        <f>IF(C134="","",VLOOKUP(C134,'Tabela Nutricional'!A:AD,12,0)*D134)</f>
        <v/>
      </c>
      <c r="P134" s="237" t="str">
        <f>IF(C134="","",VLOOKUP(C134,'Tabela Nutricional'!A:AD,13,0)*D134)</f>
        <v/>
      </c>
      <c r="Q134" s="234" t="str">
        <f>IF(C134="","",VLOOKUP(C134,'Tabela Nutricional'!A:AD,14,0)*D134)</f>
        <v/>
      </c>
      <c r="R134" s="237" t="str">
        <f>IF(C134="","",VLOOKUP(C134,'Tabela Nutricional'!A:AD,15,0)*D134)</f>
        <v/>
      </c>
      <c r="S134" s="234" t="str">
        <f>IF(C134="","",VLOOKUP(C134,'Tabela Nutricional'!A:AD,16,0)*D134)</f>
        <v/>
      </c>
      <c r="T134" s="237" t="str">
        <f>IF(C134="","",VLOOKUP(C134,'Tabela Nutricional'!A:AD,17,0)*D134)</f>
        <v/>
      </c>
      <c r="U134" s="234" t="str">
        <f>IF(C134="","",VLOOKUP(C134,'Tabela Nutricional'!A:AD,18,0)*D134)</f>
        <v/>
      </c>
      <c r="V134" s="237" t="str">
        <f>IF(C134="","",VLOOKUP(C134,'Tabela Nutricional'!A:AD,21,0)*D134)</f>
        <v/>
      </c>
      <c r="W134" s="234" t="str">
        <f>IF(C134="","",VLOOKUP(C134,'Tabela Nutricional'!A:AD,22,0)*D134)</f>
        <v/>
      </c>
      <c r="X134" s="237" t="str">
        <f>IF(C134="","",VLOOKUP(C134,'Tabela Nutricional'!A:AD,23,0)*D134)</f>
        <v/>
      </c>
      <c r="Y134" s="234" t="str">
        <f>IF(C134="","",VLOOKUP(C134,'Tabela Nutricional'!A:AD,24,0)*D134)</f>
        <v/>
      </c>
      <c r="Z134" s="237" t="str">
        <f>IF(C134="","",VLOOKUP(C134,'Tabela Nutricional'!A:AD,25,0)*D134)</f>
        <v/>
      </c>
      <c r="AA134" s="234" t="str">
        <f>IF(C134="","",VLOOKUP(C134,'Tabela Nutricional'!A:AD,26,0)*D134)</f>
        <v/>
      </c>
      <c r="AB134" s="237" t="str">
        <f>IF(C134="","",VLOOKUP(C134,'Tabela Nutricional'!A:AD,27,0)*D134)</f>
        <v/>
      </c>
      <c r="AC134" s="234" t="str">
        <f>IF(C134="","",VLOOKUP(C134,'Tabela Nutricional'!A:AD,28,0)*D134)</f>
        <v/>
      </c>
      <c r="AD134" s="237" t="str">
        <f>IF(C134="","",VLOOKUP(C134,'Tabela Nutricional'!A:AD,29,0)*D134)</f>
        <v/>
      </c>
      <c r="AE134" s="234" t="str">
        <f>IF(C134="","",VLOOKUP(C134,'Tabela Nutricional'!A:AD,30,0)*D134)</f>
        <v/>
      </c>
      <c r="AF134" s="214"/>
      <c r="AG134" s="94"/>
      <c r="AH134" s="108"/>
      <c r="AI134" s="108"/>
      <c r="AJ134" s="89"/>
      <c r="AK134" s="89"/>
      <c r="AL134" s="99"/>
      <c r="AM134" s="99"/>
      <c r="AN134" s="89"/>
      <c r="AO134" s="89"/>
      <c r="AP134" s="89"/>
      <c r="AQ134" s="99"/>
      <c r="AR134" s="89"/>
      <c r="AS134" s="89"/>
      <c r="AT134" s="89"/>
      <c r="AU134" s="89"/>
      <c r="AV134" s="89"/>
      <c r="AW134" s="89"/>
      <c r="AX134" s="89"/>
    </row>
    <row r="135" spans="1:50" ht="12.75" customHeight="1">
      <c r="A135" s="89"/>
      <c r="B135" s="215"/>
      <c r="C135" s="356"/>
      <c r="D135" s="236"/>
      <c r="E135" s="231" t="str">
        <f t="shared" si="95"/>
        <v/>
      </c>
      <c r="F135" s="238" t="str">
        <f t="shared" si="96"/>
        <v/>
      </c>
      <c r="G135" s="233" t="str">
        <f t="shared" si="97"/>
        <v/>
      </c>
      <c r="H135" s="238" t="str">
        <f t="shared" si="98"/>
        <v/>
      </c>
      <c r="I135" s="233" t="str">
        <f t="shared" si="99"/>
        <v/>
      </c>
      <c r="J135" s="238" t="str">
        <f t="shared" si="100"/>
        <v/>
      </c>
      <c r="K135" s="233" t="str">
        <f t="shared" si="101"/>
        <v/>
      </c>
      <c r="L135" s="237" t="str">
        <f t="shared" si="102"/>
        <v/>
      </c>
      <c r="M135" s="234" t="str">
        <f>IF(C135="","",VLOOKUP(C135,'Tabela Nutricional'!A:AD,10,0)*D135)</f>
        <v/>
      </c>
      <c r="N135" s="237" t="str">
        <f>IF(C135="","",VLOOKUP(C135,'Tabela Nutricional'!A:AD,11,0)*D135)</f>
        <v/>
      </c>
      <c r="O135" s="234" t="str">
        <f>IF(C135="","",VLOOKUP(C135,'Tabela Nutricional'!A:AD,12,0)*D135)</f>
        <v/>
      </c>
      <c r="P135" s="237" t="str">
        <f>IF(C135="","",VLOOKUP(C135,'Tabela Nutricional'!A:AD,13,0)*D135)</f>
        <v/>
      </c>
      <c r="Q135" s="234" t="str">
        <f>IF(C135="","",VLOOKUP(C135,'Tabela Nutricional'!A:AD,14,0)*D135)</f>
        <v/>
      </c>
      <c r="R135" s="237" t="str">
        <f>IF(C135="","",VLOOKUP(C135,'Tabela Nutricional'!A:AD,15,0)*D135)</f>
        <v/>
      </c>
      <c r="S135" s="234" t="str">
        <f>IF(C135="","",VLOOKUP(C135,'Tabela Nutricional'!A:AD,16,0)*D135)</f>
        <v/>
      </c>
      <c r="T135" s="237" t="str">
        <f>IF(C135="","",VLOOKUP(C135,'Tabela Nutricional'!A:AD,17,0)*D135)</f>
        <v/>
      </c>
      <c r="U135" s="234" t="str">
        <f>IF(C135="","",VLOOKUP(C135,'Tabela Nutricional'!A:AD,18,0)*D135)</f>
        <v/>
      </c>
      <c r="V135" s="237" t="str">
        <f>IF(C135="","",VLOOKUP(C135,'Tabela Nutricional'!A:AD,21,0)*D135)</f>
        <v/>
      </c>
      <c r="W135" s="234" t="str">
        <f>IF(C135="","",VLOOKUP(C135,'Tabela Nutricional'!A:AD,22,0)*D135)</f>
        <v/>
      </c>
      <c r="X135" s="237" t="str">
        <f>IF(C135="","",VLOOKUP(C135,'Tabela Nutricional'!A:AD,23,0)*D135)</f>
        <v/>
      </c>
      <c r="Y135" s="234" t="str">
        <f>IF(C135="","",VLOOKUP(C135,'Tabela Nutricional'!A:AD,24,0)*D135)</f>
        <v/>
      </c>
      <c r="Z135" s="237" t="str">
        <f>IF(C135="","",VLOOKUP(C135,'Tabela Nutricional'!A:AD,25,0)*D135)</f>
        <v/>
      </c>
      <c r="AA135" s="234" t="str">
        <f>IF(C135="","",VLOOKUP(C135,'Tabela Nutricional'!A:AD,26,0)*D135)</f>
        <v/>
      </c>
      <c r="AB135" s="237" t="str">
        <f>IF(C135="","",VLOOKUP(C135,'Tabela Nutricional'!A:AD,27,0)*D135)</f>
        <v/>
      </c>
      <c r="AC135" s="234" t="str">
        <f>IF(C135="","",VLOOKUP(C135,'Tabela Nutricional'!A:AD,28,0)*D135)</f>
        <v/>
      </c>
      <c r="AD135" s="237" t="str">
        <f>IF(C135="","",VLOOKUP(C135,'Tabela Nutricional'!A:AD,29,0)*D135)</f>
        <v/>
      </c>
      <c r="AE135" s="234" t="str">
        <f>IF(C135="","",VLOOKUP(C135,'Tabela Nutricional'!A:AD,30,0)*D135)</f>
        <v/>
      </c>
      <c r="AF135" s="215"/>
      <c r="AG135" s="94"/>
      <c r="AH135" s="108"/>
      <c r="AI135" s="108"/>
      <c r="AJ135" s="89"/>
      <c r="AK135" s="89"/>
      <c r="AL135" s="99"/>
      <c r="AM135" s="99"/>
      <c r="AN135" s="89"/>
      <c r="AO135" s="89"/>
      <c r="AP135" s="89"/>
      <c r="AQ135" s="99"/>
      <c r="AR135" s="89"/>
      <c r="AS135" s="89"/>
      <c r="AT135" s="89"/>
      <c r="AU135" s="89"/>
      <c r="AV135" s="89"/>
      <c r="AW135" s="89"/>
      <c r="AX135" s="89"/>
    </row>
    <row r="136" spans="1:50" ht="12.75" customHeight="1">
      <c r="A136" s="89"/>
      <c r="B136" s="215"/>
      <c r="C136" s="356"/>
      <c r="D136" s="236"/>
      <c r="E136" s="231" t="str">
        <f t="shared" si="95"/>
        <v/>
      </c>
      <c r="F136" s="238" t="str">
        <f t="shared" si="96"/>
        <v/>
      </c>
      <c r="G136" s="233" t="str">
        <f t="shared" si="97"/>
        <v/>
      </c>
      <c r="H136" s="238" t="str">
        <f t="shared" si="98"/>
        <v/>
      </c>
      <c r="I136" s="233" t="str">
        <f t="shared" si="99"/>
        <v/>
      </c>
      <c r="J136" s="238" t="str">
        <f t="shared" si="100"/>
        <v/>
      </c>
      <c r="K136" s="233" t="str">
        <f t="shared" si="101"/>
        <v/>
      </c>
      <c r="L136" s="237" t="str">
        <f t="shared" si="102"/>
        <v/>
      </c>
      <c r="M136" s="234" t="str">
        <f>IF(C136="","",VLOOKUP(C136,'Tabela Nutricional'!A:AD,10,0)*D136)</f>
        <v/>
      </c>
      <c r="N136" s="237" t="str">
        <f>IF(C136="","",VLOOKUP(C136,'Tabela Nutricional'!A:AD,11,0)*D136)</f>
        <v/>
      </c>
      <c r="O136" s="234" t="str">
        <f>IF(C136="","",VLOOKUP(C136,'Tabela Nutricional'!A:AD,12,0)*D136)</f>
        <v/>
      </c>
      <c r="P136" s="237" t="str">
        <f>IF(C136="","",VLOOKUP(C136,'Tabela Nutricional'!A:AD,13,0)*D136)</f>
        <v/>
      </c>
      <c r="Q136" s="234" t="str">
        <f>IF(C136="","",VLOOKUP(C136,'Tabela Nutricional'!A:AD,14,0)*D136)</f>
        <v/>
      </c>
      <c r="R136" s="237" t="str">
        <f>IF(C136="","",VLOOKUP(C136,'Tabela Nutricional'!A:AD,15,0)*D136)</f>
        <v/>
      </c>
      <c r="S136" s="234" t="str">
        <f>IF(C136="","",VLOOKUP(C136,'Tabela Nutricional'!A:AD,16,0)*D136)</f>
        <v/>
      </c>
      <c r="T136" s="237" t="str">
        <f>IF(C136="","",VLOOKUP(C136,'Tabela Nutricional'!A:AD,17,0)*D136)</f>
        <v/>
      </c>
      <c r="U136" s="234" t="str">
        <f>IF(C136="","",VLOOKUP(C136,'Tabela Nutricional'!A:AD,18,0)*D136)</f>
        <v/>
      </c>
      <c r="V136" s="237" t="str">
        <f>IF(C136="","",VLOOKUP(C136,'Tabela Nutricional'!A:AD,21,0)*D136)</f>
        <v/>
      </c>
      <c r="W136" s="234" t="str">
        <f>IF(C136="","",VLOOKUP(C136,'Tabela Nutricional'!A:AD,22,0)*D136)</f>
        <v/>
      </c>
      <c r="X136" s="237" t="str">
        <f>IF(C136="","",VLOOKUP(C136,'Tabela Nutricional'!A:AD,23,0)*D136)</f>
        <v/>
      </c>
      <c r="Y136" s="234" t="str">
        <f>IF(C136="","",VLOOKUP(C136,'Tabela Nutricional'!A:AD,24,0)*D136)</f>
        <v/>
      </c>
      <c r="Z136" s="237" t="str">
        <f>IF(C136="","",VLOOKUP(C136,'Tabela Nutricional'!A:AD,25,0)*D136)</f>
        <v/>
      </c>
      <c r="AA136" s="234" t="str">
        <f>IF(C136="","",VLOOKUP(C136,'Tabela Nutricional'!A:AD,26,0)*D136)</f>
        <v/>
      </c>
      <c r="AB136" s="237" t="str">
        <f>IF(C136="","",VLOOKUP(C136,'Tabela Nutricional'!A:AD,27,0)*D136)</f>
        <v/>
      </c>
      <c r="AC136" s="234" t="str">
        <f>IF(C136="","",VLOOKUP(C136,'Tabela Nutricional'!A:AD,28,0)*D136)</f>
        <v/>
      </c>
      <c r="AD136" s="237" t="str">
        <f>IF(C136="","",VLOOKUP(C136,'Tabela Nutricional'!A:AD,29,0)*D136)</f>
        <v/>
      </c>
      <c r="AE136" s="234" t="str">
        <f>IF(C136="","",VLOOKUP(C136,'Tabela Nutricional'!A:AD,30,0)*D136)</f>
        <v/>
      </c>
      <c r="AF136" s="215"/>
      <c r="AG136" s="94"/>
      <c r="AH136" s="108"/>
      <c r="AI136" s="108"/>
      <c r="AJ136" s="89"/>
      <c r="AK136" s="89"/>
      <c r="AL136" s="99"/>
      <c r="AM136" s="99"/>
      <c r="AN136" s="89"/>
      <c r="AO136" s="89"/>
      <c r="AP136" s="89"/>
      <c r="AQ136" s="99"/>
      <c r="AR136" s="89"/>
      <c r="AS136" s="89"/>
      <c r="AT136" s="89"/>
      <c r="AU136" s="89"/>
      <c r="AV136" s="89"/>
      <c r="AW136" s="89"/>
      <c r="AX136" s="89"/>
    </row>
    <row r="137" spans="1:50" ht="12.75" customHeight="1">
      <c r="A137" s="89"/>
      <c r="B137" s="215"/>
      <c r="C137" s="356"/>
      <c r="D137" s="236"/>
      <c r="E137" s="231" t="str">
        <f t="shared" si="95"/>
        <v/>
      </c>
      <c r="F137" s="238" t="str">
        <f t="shared" si="96"/>
        <v/>
      </c>
      <c r="G137" s="233" t="str">
        <f t="shared" si="97"/>
        <v/>
      </c>
      <c r="H137" s="238" t="str">
        <f t="shared" si="98"/>
        <v/>
      </c>
      <c r="I137" s="233" t="str">
        <f t="shared" si="99"/>
        <v/>
      </c>
      <c r="J137" s="238" t="str">
        <f t="shared" si="100"/>
        <v/>
      </c>
      <c r="K137" s="233" t="str">
        <f t="shared" si="101"/>
        <v/>
      </c>
      <c r="L137" s="237" t="str">
        <f t="shared" si="102"/>
        <v/>
      </c>
      <c r="M137" s="234" t="str">
        <f>IF(C137="","",VLOOKUP(C137,'Tabela Nutricional'!A:AD,10,0)*D137)</f>
        <v/>
      </c>
      <c r="N137" s="237" t="str">
        <f>IF(C137="","",VLOOKUP(C137,'Tabela Nutricional'!A:AD,11,0)*D137)</f>
        <v/>
      </c>
      <c r="O137" s="234" t="str">
        <f>IF(C137="","",VLOOKUP(C137,'Tabela Nutricional'!A:AD,12,0)*D137)</f>
        <v/>
      </c>
      <c r="P137" s="237" t="str">
        <f>IF(C137="","",VLOOKUP(C137,'Tabela Nutricional'!A:AD,13,0)*D137)</f>
        <v/>
      </c>
      <c r="Q137" s="234" t="str">
        <f>IF(C137="","",VLOOKUP(C137,'Tabela Nutricional'!A:AD,14,0)*D137)</f>
        <v/>
      </c>
      <c r="R137" s="237" t="str">
        <f>IF(C137="","",VLOOKUP(C137,'Tabela Nutricional'!A:AD,15,0)*D137)</f>
        <v/>
      </c>
      <c r="S137" s="234" t="str">
        <f>IF(C137="","",VLOOKUP(C137,'Tabela Nutricional'!A:AD,16,0)*D137)</f>
        <v/>
      </c>
      <c r="T137" s="237" t="str">
        <f>IF(C137="","",VLOOKUP(C137,'Tabela Nutricional'!A:AD,17,0)*D137)</f>
        <v/>
      </c>
      <c r="U137" s="234" t="str">
        <f>IF(C137="","",VLOOKUP(C137,'Tabela Nutricional'!A:AD,18,0)*D137)</f>
        <v/>
      </c>
      <c r="V137" s="237" t="str">
        <f>IF(C137="","",VLOOKUP(C137,'Tabela Nutricional'!A:AD,21,0)*D137)</f>
        <v/>
      </c>
      <c r="W137" s="234" t="str">
        <f>IF(C137="","",VLOOKUP(C137,'Tabela Nutricional'!A:AD,22,0)*D137)</f>
        <v/>
      </c>
      <c r="X137" s="237" t="str">
        <f>IF(C137="","",VLOOKUP(C137,'Tabela Nutricional'!A:AD,23,0)*D137)</f>
        <v/>
      </c>
      <c r="Y137" s="234" t="str">
        <f>IF(C137="","",VLOOKUP(C137,'Tabela Nutricional'!A:AD,24,0)*D137)</f>
        <v/>
      </c>
      <c r="Z137" s="237" t="str">
        <f>IF(C137="","",VLOOKUP(C137,'Tabela Nutricional'!A:AD,25,0)*D137)</f>
        <v/>
      </c>
      <c r="AA137" s="234" t="str">
        <f>IF(C137="","",VLOOKUP(C137,'Tabela Nutricional'!A:AD,26,0)*D137)</f>
        <v/>
      </c>
      <c r="AB137" s="237" t="str">
        <f>IF(C137="","",VLOOKUP(C137,'Tabela Nutricional'!A:AD,27,0)*D137)</f>
        <v/>
      </c>
      <c r="AC137" s="234" t="str">
        <f>IF(C137="","",VLOOKUP(C137,'Tabela Nutricional'!A:AD,28,0)*D137)</f>
        <v/>
      </c>
      <c r="AD137" s="237" t="str">
        <f>IF(C137="","",VLOOKUP(C137,'Tabela Nutricional'!A:AD,29,0)*D137)</f>
        <v/>
      </c>
      <c r="AE137" s="234" t="str">
        <f>IF(C137="","",VLOOKUP(C137,'Tabela Nutricional'!A:AD,30,0)*D137)</f>
        <v/>
      </c>
      <c r="AF137" s="215"/>
      <c r="AG137" s="94"/>
      <c r="AH137" s="108"/>
      <c r="AI137" s="108"/>
      <c r="AJ137" s="89"/>
      <c r="AK137" s="89"/>
      <c r="AL137" s="99"/>
      <c r="AM137" s="99"/>
      <c r="AN137" s="89"/>
      <c r="AO137" s="89"/>
      <c r="AP137" s="89"/>
      <c r="AQ137" s="99"/>
      <c r="AR137" s="89"/>
      <c r="AS137" s="89"/>
      <c r="AT137" s="89"/>
      <c r="AU137" s="89"/>
      <c r="AV137" s="89"/>
      <c r="AW137" s="89"/>
      <c r="AX137" s="89"/>
    </row>
    <row r="138" spans="1:50" ht="12.75" customHeight="1">
      <c r="A138" s="89"/>
      <c r="B138" s="214"/>
      <c r="C138" s="356"/>
      <c r="D138" s="236"/>
      <c r="E138" s="231" t="str">
        <f t="shared" si="95"/>
        <v/>
      </c>
      <c r="F138" s="238" t="str">
        <f t="shared" si="96"/>
        <v/>
      </c>
      <c r="G138" s="233" t="str">
        <f t="shared" si="97"/>
        <v/>
      </c>
      <c r="H138" s="238" t="str">
        <f t="shared" si="98"/>
        <v/>
      </c>
      <c r="I138" s="233" t="str">
        <f t="shared" si="99"/>
        <v/>
      </c>
      <c r="J138" s="238" t="str">
        <f t="shared" si="100"/>
        <v/>
      </c>
      <c r="K138" s="233" t="str">
        <f t="shared" si="101"/>
        <v/>
      </c>
      <c r="L138" s="237" t="str">
        <f t="shared" si="102"/>
        <v/>
      </c>
      <c r="M138" s="234" t="str">
        <f>IF(C138="","",VLOOKUP(C138,'Tabela Nutricional'!A:AD,10,0)*D138)</f>
        <v/>
      </c>
      <c r="N138" s="237" t="str">
        <f>IF(C138="","",VLOOKUP(C138,'Tabela Nutricional'!A:AD,11,0)*D138)</f>
        <v/>
      </c>
      <c r="O138" s="234" t="str">
        <f>IF(C138="","",VLOOKUP(C138,'Tabela Nutricional'!A:AD,12,0)*D138)</f>
        <v/>
      </c>
      <c r="P138" s="237" t="str">
        <f>IF(C138="","",VLOOKUP(C138,'Tabela Nutricional'!A:AD,13,0)*D138)</f>
        <v/>
      </c>
      <c r="Q138" s="234" t="str">
        <f>IF(C138="","",VLOOKUP(C138,'Tabela Nutricional'!A:AD,14,0)*D138)</f>
        <v/>
      </c>
      <c r="R138" s="237" t="str">
        <f>IF(C138="","",VLOOKUP(C138,'Tabela Nutricional'!A:AD,15,0)*D138)</f>
        <v/>
      </c>
      <c r="S138" s="234" t="str">
        <f>IF(C138="","",VLOOKUP(C138,'Tabela Nutricional'!A:AD,16,0)*D138)</f>
        <v/>
      </c>
      <c r="T138" s="237" t="str">
        <f>IF(C138="","",VLOOKUP(C138,'Tabela Nutricional'!A:AD,17,0)*D138)</f>
        <v/>
      </c>
      <c r="U138" s="234" t="str">
        <f>IF(C138="","",VLOOKUP(C138,'Tabela Nutricional'!A:AD,18,0)*D138)</f>
        <v/>
      </c>
      <c r="V138" s="237" t="str">
        <f>IF(C138="","",VLOOKUP(C138,'Tabela Nutricional'!A:AD,21,0)*D138)</f>
        <v/>
      </c>
      <c r="W138" s="234" t="str">
        <f>IF(C138="","",VLOOKUP(C138,'Tabela Nutricional'!A:AD,22,0)*D138)</f>
        <v/>
      </c>
      <c r="X138" s="237" t="str">
        <f>IF(C138="","",VLOOKUP(C138,'Tabela Nutricional'!A:AD,23,0)*D138)</f>
        <v/>
      </c>
      <c r="Y138" s="234" t="str">
        <f>IF(C138="","",VLOOKUP(C138,'Tabela Nutricional'!A:AD,24,0)*D138)</f>
        <v/>
      </c>
      <c r="Z138" s="237" t="str">
        <f>IF(C138="","",VLOOKUP(C138,'Tabela Nutricional'!A:AD,25,0)*D138)</f>
        <v/>
      </c>
      <c r="AA138" s="234" t="str">
        <f>IF(C138="","",VLOOKUP(C138,'Tabela Nutricional'!A:AD,26,0)*D138)</f>
        <v/>
      </c>
      <c r="AB138" s="237" t="str">
        <f>IF(C138="","",VLOOKUP(C138,'Tabela Nutricional'!A:AD,27,0)*D138)</f>
        <v/>
      </c>
      <c r="AC138" s="234" t="str">
        <f>IF(C138="","",VLOOKUP(C138,'Tabela Nutricional'!A:AD,28,0)*D138)</f>
        <v/>
      </c>
      <c r="AD138" s="237" t="str">
        <f>IF(C138="","",VLOOKUP(C138,'Tabela Nutricional'!A:AD,29,0)*D138)</f>
        <v/>
      </c>
      <c r="AE138" s="234" t="str">
        <f>IF(C138="","",VLOOKUP(C138,'Tabela Nutricional'!A:AD,30,0)*D138)</f>
        <v/>
      </c>
      <c r="AF138" s="214"/>
      <c r="AG138" s="94"/>
      <c r="AH138" s="108"/>
      <c r="AI138" s="108"/>
      <c r="AJ138" s="89"/>
      <c r="AK138" s="89"/>
      <c r="AL138" s="99"/>
      <c r="AM138" s="99"/>
      <c r="AN138" s="89"/>
      <c r="AO138" s="89"/>
      <c r="AP138" s="89"/>
      <c r="AQ138" s="99"/>
      <c r="AR138" s="89"/>
      <c r="AS138" s="89"/>
      <c r="AT138" s="89"/>
      <c r="AU138" s="89"/>
      <c r="AV138" s="89"/>
      <c r="AW138" s="89"/>
      <c r="AX138" s="89"/>
    </row>
    <row r="139" spans="1:50" ht="12.75" customHeight="1">
      <c r="A139" s="89"/>
      <c r="B139" s="214"/>
      <c r="C139" s="356"/>
      <c r="D139" s="236"/>
      <c r="E139" s="231" t="str">
        <f t="shared" si="95"/>
        <v/>
      </c>
      <c r="F139" s="238" t="str">
        <f t="shared" si="96"/>
        <v/>
      </c>
      <c r="G139" s="233" t="str">
        <f t="shared" si="97"/>
        <v/>
      </c>
      <c r="H139" s="238" t="str">
        <f t="shared" si="98"/>
        <v/>
      </c>
      <c r="I139" s="233" t="str">
        <f t="shared" si="99"/>
        <v/>
      </c>
      <c r="J139" s="238" t="str">
        <f t="shared" si="100"/>
        <v/>
      </c>
      <c r="K139" s="233" t="str">
        <f t="shared" si="101"/>
        <v/>
      </c>
      <c r="L139" s="237" t="str">
        <f t="shared" si="102"/>
        <v/>
      </c>
      <c r="M139" s="234" t="str">
        <f>IF(C139="","",VLOOKUP(C139,'Tabela Nutricional'!A:AD,10,0)*D139)</f>
        <v/>
      </c>
      <c r="N139" s="237" t="str">
        <f>IF(C139="","",VLOOKUP(C139,'Tabela Nutricional'!A:AD,11,0)*D139)</f>
        <v/>
      </c>
      <c r="O139" s="234" t="str">
        <f>IF(C139="","",VLOOKUP(C139,'Tabela Nutricional'!A:AD,12,0)*D139)</f>
        <v/>
      </c>
      <c r="P139" s="237" t="str">
        <f>IF(C139="","",VLOOKUP(C139,'Tabela Nutricional'!A:AD,13,0)*D139)</f>
        <v/>
      </c>
      <c r="Q139" s="234" t="str">
        <f>IF(C139="","",VLOOKUP(C139,'Tabela Nutricional'!A:AD,14,0)*D139)</f>
        <v/>
      </c>
      <c r="R139" s="237" t="str">
        <f>IF(C139="","",VLOOKUP(C139,'Tabela Nutricional'!A:AD,15,0)*D139)</f>
        <v/>
      </c>
      <c r="S139" s="234" t="str">
        <f>IF(C139="","",VLOOKUP(C139,'Tabela Nutricional'!A:AD,16,0)*D139)</f>
        <v/>
      </c>
      <c r="T139" s="237" t="str">
        <f>IF(C139="","",VLOOKUP(C139,'Tabela Nutricional'!A:AD,17,0)*D139)</f>
        <v/>
      </c>
      <c r="U139" s="234" t="str">
        <f>IF(C139="","",VLOOKUP(C139,'Tabela Nutricional'!A:AD,18,0)*D139)</f>
        <v/>
      </c>
      <c r="V139" s="237" t="str">
        <f>IF(C139="","",VLOOKUP(C139,'Tabela Nutricional'!A:AD,21,0)*D139)</f>
        <v/>
      </c>
      <c r="W139" s="234" t="str">
        <f>IF(C139="","",VLOOKUP(C139,'Tabela Nutricional'!A:AD,22,0)*D139)</f>
        <v/>
      </c>
      <c r="X139" s="237" t="str">
        <f>IF(C139="","",VLOOKUP(C139,'Tabela Nutricional'!A:AD,23,0)*D139)</f>
        <v/>
      </c>
      <c r="Y139" s="234" t="str">
        <f>IF(C139="","",VLOOKUP(C139,'Tabela Nutricional'!A:AD,24,0)*D139)</f>
        <v/>
      </c>
      <c r="Z139" s="237" t="str">
        <f>IF(C139="","",VLOOKUP(C139,'Tabela Nutricional'!A:AD,25,0)*D139)</f>
        <v/>
      </c>
      <c r="AA139" s="234" t="str">
        <f>IF(C139="","",VLOOKUP(C139,'Tabela Nutricional'!A:AD,26,0)*D139)</f>
        <v/>
      </c>
      <c r="AB139" s="237" t="str">
        <f>IF(C139="","",VLOOKUP(C139,'Tabela Nutricional'!A:AD,27,0)*D139)</f>
        <v/>
      </c>
      <c r="AC139" s="234" t="str">
        <f>IF(C139="","",VLOOKUP(C139,'Tabela Nutricional'!A:AD,28,0)*D139)</f>
        <v/>
      </c>
      <c r="AD139" s="237" t="str">
        <f>IF(C139="","",VLOOKUP(C139,'Tabela Nutricional'!A:AD,29,0)*D139)</f>
        <v/>
      </c>
      <c r="AE139" s="234" t="str">
        <f>IF(C139="","",VLOOKUP(C139,'Tabela Nutricional'!A:AD,30,0)*D139)</f>
        <v/>
      </c>
      <c r="AF139" s="214"/>
      <c r="AG139" s="90"/>
      <c r="AH139" s="108"/>
      <c r="AI139" s="108"/>
      <c r="AJ139" s="89"/>
      <c r="AK139" s="89"/>
      <c r="AL139" s="99"/>
      <c r="AM139" s="99"/>
      <c r="AN139" s="89"/>
      <c r="AO139" s="89"/>
      <c r="AP139" s="89"/>
      <c r="AQ139" s="99"/>
      <c r="AR139" s="89"/>
      <c r="AS139" s="89"/>
      <c r="AT139" s="89"/>
      <c r="AU139" s="89"/>
      <c r="AV139" s="89"/>
      <c r="AW139" s="89"/>
      <c r="AX139" s="89"/>
    </row>
    <row r="140" spans="1:50" ht="12.75" customHeight="1">
      <c r="A140" s="90"/>
      <c r="B140" s="214"/>
      <c r="C140" s="356"/>
      <c r="D140" s="236"/>
      <c r="E140" s="231" t="str">
        <f t="shared" si="95"/>
        <v/>
      </c>
      <c r="F140" s="238" t="str">
        <f t="shared" si="96"/>
        <v/>
      </c>
      <c r="G140" s="233" t="str">
        <f t="shared" si="97"/>
        <v/>
      </c>
      <c r="H140" s="238" t="str">
        <f t="shared" si="98"/>
        <v/>
      </c>
      <c r="I140" s="233" t="str">
        <f t="shared" si="99"/>
        <v/>
      </c>
      <c r="J140" s="238" t="str">
        <f t="shared" si="100"/>
        <v/>
      </c>
      <c r="K140" s="233" t="str">
        <f t="shared" si="101"/>
        <v/>
      </c>
      <c r="L140" s="237" t="str">
        <f t="shared" si="102"/>
        <v/>
      </c>
      <c r="M140" s="234" t="str">
        <f>IF(C140="","",VLOOKUP(C140,'Tabela Nutricional'!A:AD,10,0)*D140)</f>
        <v/>
      </c>
      <c r="N140" s="237" t="str">
        <f>IF(C140="","",VLOOKUP(C140,'Tabela Nutricional'!A:AD,11,0)*D140)</f>
        <v/>
      </c>
      <c r="O140" s="234" t="str">
        <f>IF(C140="","",VLOOKUP(C140,'Tabela Nutricional'!A:AD,12,0)*D140)</f>
        <v/>
      </c>
      <c r="P140" s="237" t="str">
        <f>IF(C140="","",VLOOKUP(C140,'Tabela Nutricional'!A:AD,13,0)*D140)</f>
        <v/>
      </c>
      <c r="Q140" s="234" t="str">
        <f>IF(C140="","",VLOOKUP(C140,'Tabela Nutricional'!A:AD,14,0)*D140)</f>
        <v/>
      </c>
      <c r="R140" s="237" t="str">
        <f>IF(C140="","",VLOOKUP(C140,'Tabela Nutricional'!A:AD,15,0)*D140)</f>
        <v/>
      </c>
      <c r="S140" s="234" t="str">
        <f>IF(C140="","",VLOOKUP(C140,'Tabela Nutricional'!A:AD,16,0)*D140)</f>
        <v/>
      </c>
      <c r="T140" s="237" t="str">
        <f>IF(C140="","",VLOOKUP(C140,'Tabela Nutricional'!A:AD,17,0)*D140)</f>
        <v/>
      </c>
      <c r="U140" s="234" t="str">
        <f>IF(C140="","",VLOOKUP(C140,'Tabela Nutricional'!A:AD,18,0)*D140)</f>
        <v/>
      </c>
      <c r="V140" s="237" t="str">
        <f>IF(C140="","",VLOOKUP(C140,'Tabela Nutricional'!A:AD,21,0)*D140)</f>
        <v/>
      </c>
      <c r="W140" s="234" t="str">
        <f>IF(C140="","",VLOOKUP(C140,'Tabela Nutricional'!A:AD,22,0)*D140)</f>
        <v/>
      </c>
      <c r="X140" s="237" t="str">
        <f>IF(C140="","",VLOOKUP(C140,'Tabela Nutricional'!A:AD,23,0)*D140)</f>
        <v/>
      </c>
      <c r="Y140" s="234" t="str">
        <f>IF(C140="","",VLOOKUP(C140,'Tabela Nutricional'!A:AD,24,0)*D140)</f>
        <v/>
      </c>
      <c r="Z140" s="237" t="str">
        <f>IF(C140="","",VLOOKUP(C140,'Tabela Nutricional'!A:AD,25,0)*D140)</f>
        <v/>
      </c>
      <c r="AA140" s="234" t="str">
        <f>IF(C140="","",VLOOKUP(C140,'Tabela Nutricional'!A:AD,26,0)*D140)</f>
        <v/>
      </c>
      <c r="AB140" s="237" t="str">
        <f>IF(C140="","",VLOOKUP(C140,'Tabela Nutricional'!A:AD,27,0)*D140)</f>
        <v/>
      </c>
      <c r="AC140" s="234" t="str">
        <f>IF(C140="","",VLOOKUP(C140,'Tabela Nutricional'!A:AD,28,0)*D140)</f>
        <v/>
      </c>
      <c r="AD140" s="237" t="str">
        <f>IF(C140="","",VLOOKUP(C140,'Tabela Nutricional'!A:AD,29,0)*D140)</f>
        <v/>
      </c>
      <c r="AE140" s="234" t="str">
        <f>IF(C140="","",VLOOKUP(C140,'Tabela Nutricional'!A:AD,30,0)*D140)</f>
        <v/>
      </c>
      <c r="AF140" s="214"/>
      <c r="AG140" s="92"/>
      <c r="AH140" s="108"/>
      <c r="AI140" s="108"/>
      <c r="AJ140" s="89"/>
      <c r="AK140" s="89"/>
      <c r="AL140" s="99"/>
      <c r="AM140" s="99"/>
      <c r="AN140" s="89"/>
      <c r="AO140" s="89"/>
      <c r="AP140" s="89"/>
      <c r="AQ140" s="99"/>
      <c r="AR140" s="89"/>
      <c r="AS140" s="89"/>
      <c r="AT140" s="89"/>
      <c r="AU140" s="89"/>
      <c r="AV140" s="89"/>
      <c r="AW140" s="89"/>
      <c r="AX140" s="89"/>
    </row>
    <row r="141" spans="1:50" ht="12.75" customHeight="1">
      <c r="A141" s="90"/>
      <c r="B141" s="214"/>
      <c r="C141" s="375"/>
      <c r="D141" s="236"/>
      <c r="E141" s="231" t="str">
        <f t="shared" si="95"/>
        <v/>
      </c>
      <c r="F141" s="238" t="str">
        <f t="shared" si="96"/>
        <v/>
      </c>
      <c r="G141" s="233" t="str">
        <f t="shared" si="97"/>
        <v/>
      </c>
      <c r="H141" s="238" t="str">
        <f t="shared" si="98"/>
        <v/>
      </c>
      <c r="I141" s="233" t="str">
        <f t="shared" si="99"/>
        <v/>
      </c>
      <c r="J141" s="238" t="str">
        <f t="shared" si="100"/>
        <v/>
      </c>
      <c r="K141" s="233" t="str">
        <f t="shared" si="101"/>
        <v/>
      </c>
      <c r="L141" s="237" t="str">
        <f t="shared" si="102"/>
        <v/>
      </c>
      <c r="M141" s="234" t="str">
        <f>IF(C141="","",VLOOKUP(C141,'Tabela Nutricional'!A:AD,10,0)*D141)</f>
        <v/>
      </c>
      <c r="N141" s="237" t="str">
        <f>IF(C141="","",VLOOKUP(C141,'Tabela Nutricional'!A:AD,11,0)*D141)</f>
        <v/>
      </c>
      <c r="O141" s="234" t="str">
        <f>IF(C141="","",VLOOKUP(C141,'Tabela Nutricional'!A:AD,12,0)*D141)</f>
        <v/>
      </c>
      <c r="P141" s="237" t="str">
        <f>IF(C141="","",VLOOKUP(C141,'Tabela Nutricional'!A:AD,13,0)*D141)</f>
        <v/>
      </c>
      <c r="Q141" s="234" t="str">
        <f>IF(C141="","",VLOOKUP(C141,'Tabela Nutricional'!A:AD,14,0)*D141)</f>
        <v/>
      </c>
      <c r="R141" s="237" t="str">
        <f>IF(C141="","",VLOOKUP(C141,'Tabela Nutricional'!A:AD,15,0)*D141)</f>
        <v/>
      </c>
      <c r="S141" s="234" t="str">
        <f>IF(C141="","",VLOOKUP(C141,'Tabela Nutricional'!A:AD,16,0)*D141)</f>
        <v/>
      </c>
      <c r="T141" s="237" t="str">
        <f>IF(C141="","",VLOOKUP(C141,'Tabela Nutricional'!A:AD,17,0)*D141)</f>
        <v/>
      </c>
      <c r="U141" s="234" t="str">
        <f>IF(C141="","",VLOOKUP(C141,'Tabela Nutricional'!A:AD,18,0)*D141)</f>
        <v/>
      </c>
      <c r="V141" s="237" t="str">
        <f>IF(C141="","",VLOOKUP(C141,'Tabela Nutricional'!A:AD,21,0)*D141)</f>
        <v/>
      </c>
      <c r="W141" s="234" t="str">
        <f>IF(C141="","",VLOOKUP(C141,'Tabela Nutricional'!A:AD,22,0)*D141)</f>
        <v/>
      </c>
      <c r="X141" s="237" t="str">
        <f>IF(C141="","",VLOOKUP(C141,'Tabela Nutricional'!A:AD,23,0)*D141)</f>
        <v/>
      </c>
      <c r="Y141" s="234" t="str">
        <f>IF(C141="","",VLOOKUP(C141,'Tabela Nutricional'!A:AD,24,0)*D141)</f>
        <v/>
      </c>
      <c r="Z141" s="237" t="str">
        <f>IF(C141="","",VLOOKUP(C141,'Tabela Nutricional'!A:AD,25,0)*D141)</f>
        <v/>
      </c>
      <c r="AA141" s="234" t="str">
        <f>IF(C141="","",VLOOKUP(C141,'Tabela Nutricional'!A:AD,26,0)*D141)</f>
        <v/>
      </c>
      <c r="AB141" s="237" t="str">
        <f>IF(C141="","",VLOOKUP(C141,'Tabela Nutricional'!A:AD,27,0)*D141)</f>
        <v/>
      </c>
      <c r="AC141" s="234" t="str">
        <f>IF(C141="","",VLOOKUP(C141,'Tabela Nutricional'!A:AD,28,0)*D141)</f>
        <v/>
      </c>
      <c r="AD141" s="237" t="str">
        <f>IF(C141="","",VLOOKUP(C141,'Tabela Nutricional'!A:AD,29,0)*D141)</f>
        <v/>
      </c>
      <c r="AE141" s="234" t="str">
        <f>IF(C141="","",VLOOKUP(C141,'Tabela Nutricional'!A:AD,30,0)*D141)</f>
        <v/>
      </c>
      <c r="AF141" s="214"/>
      <c r="AG141" s="91"/>
      <c r="AH141" s="108"/>
      <c r="AI141" s="108"/>
      <c r="AJ141" s="89"/>
      <c r="AK141" s="89"/>
      <c r="AL141" s="99"/>
      <c r="AM141" s="99"/>
      <c r="AN141" s="89"/>
      <c r="AO141" s="89"/>
      <c r="AP141" s="89"/>
      <c r="AQ141" s="99"/>
      <c r="AR141" s="89"/>
      <c r="AS141" s="89"/>
      <c r="AT141" s="89"/>
      <c r="AU141" s="89"/>
      <c r="AV141" s="89"/>
      <c r="AW141" s="89"/>
      <c r="AX141" s="89"/>
    </row>
    <row r="142" spans="1:50" ht="12.75" customHeight="1">
      <c r="A142" s="90"/>
      <c r="B142" s="214"/>
      <c r="C142" s="376" t="s">
        <v>27</v>
      </c>
      <c r="D142" s="216"/>
      <c r="E142" s="217" t="s">
        <v>29</v>
      </c>
      <c r="F142" s="218">
        <f t="shared" ref="F142:AE142" si="103">SUM(F132:F141)</f>
        <v>0</v>
      </c>
      <c r="G142" s="219">
        <f t="shared" si="103"/>
        <v>0</v>
      </c>
      <c r="H142" s="220">
        <f t="shared" si="103"/>
        <v>0</v>
      </c>
      <c r="I142" s="221">
        <f t="shared" si="103"/>
        <v>0</v>
      </c>
      <c r="J142" s="222">
        <f t="shared" si="103"/>
        <v>0</v>
      </c>
      <c r="K142" s="223">
        <f t="shared" si="103"/>
        <v>0</v>
      </c>
      <c r="L142" s="224">
        <f t="shared" si="103"/>
        <v>0</v>
      </c>
      <c r="M142" s="225">
        <f t="shared" si="103"/>
        <v>0</v>
      </c>
      <c r="N142" s="225">
        <f t="shared" si="103"/>
        <v>0</v>
      </c>
      <c r="O142" s="225">
        <f t="shared" si="103"/>
        <v>0</v>
      </c>
      <c r="P142" s="225">
        <f t="shared" si="103"/>
        <v>0</v>
      </c>
      <c r="Q142" s="225">
        <f t="shared" si="103"/>
        <v>0</v>
      </c>
      <c r="R142" s="225">
        <f t="shared" si="103"/>
        <v>0</v>
      </c>
      <c r="S142" s="225">
        <f t="shared" si="103"/>
        <v>0</v>
      </c>
      <c r="T142" s="225">
        <f t="shared" si="103"/>
        <v>0</v>
      </c>
      <c r="U142" s="225">
        <f t="shared" si="103"/>
        <v>0</v>
      </c>
      <c r="V142" s="225">
        <f t="shared" si="103"/>
        <v>0</v>
      </c>
      <c r="W142" s="225">
        <f t="shared" si="103"/>
        <v>0</v>
      </c>
      <c r="X142" s="225">
        <f t="shared" si="103"/>
        <v>0</v>
      </c>
      <c r="Y142" s="225">
        <f t="shared" si="103"/>
        <v>0</v>
      </c>
      <c r="Z142" s="225">
        <f t="shared" si="103"/>
        <v>0</v>
      </c>
      <c r="AA142" s="225">
        <f t="shared" si="103"/>
        <v>0</v>
      </c>
      <c r="AB142" s="225">
        <f t="shared" si="103"/>
        <v>0</v>
      </c>
      <c r="AC142" s="225">
        <f t="shared" si="103"/>
        <v>0</v>
      </c>
      <c r="AD142" s="225">
        <f t="shared" si="103"/>
        <v>0</v>
      </c>
      <c r="AE142" s="225">
        <f t="shared" si="103"/>
        <v>0</v>
      </c>
      <c r="AF142" s="214"/>
      <c r="AG142" s="91"/>
      <c r="AH142" s="108"/>
      <c r="AI142" s="108"/>
      <c r="AJ142" s="89"/>
      <c r="AK142" s="89"/>
      <c r="AL142" s="99"/>
      <c r="AM142" s="99"/>
      <c r="AN142" s="89"/>
      <c r="AO142" s="89"/>
      <c r="AP142" s="89"/>
      <c r="AQ142" s="99"/>
      <c r="AR142" s="89"/>
      <c r="AS142" s="89"/>
      <c r="AT142" s="89"/>
      <c r="AU142" s="89"/>
      <c r="AV142" s="89"/>
      <c r="AW142" s="89"/>
      <c r="AX142" s="89"/>
    </row>
    <row r="143" spans="1:50" ht="12.75" customHeight="1">
      <c r="A143" s="90"/>
      <c r="B143" s="214"/>
      <c r="C143" s="377">
        <f>SUM(F143:K143)</f>
        <v>0</v>
      </c>
      <c r="D143" s="216"/>
      <c r="E143" s="217" t="s">
        <v>30</v>
      </c>
      <c r="F143" s="218">
        <f t="shared" ref="F143:H143" si="104">F142*4</f>
        <v>0</v>
      </c>
      <c r="G143" s="219">
        <f t="shared" si="104"/>
        <v>0</v>
      </c>
      <c r="H143" s="220">
        <f t="shared" si="104"/>
        <v>0</v>
      </c>
      <c r="I143" s="221">
        <f t="shared" ref="I143:K143" si="105">I142*9</f>
        <v>0</v>
      </c>
      <c r="J143" s="222">
        <f t="shared" si="105"/>
        <v>0</v>
      </c>
      <c r="K143" s="223">
        <f t="shared" si="105"/>
        <v>0</v>
      </c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  <c r="Z143" s="226"/>
      <c r="AA143" s="226"/>
      <c r="AB143" s="226"/>
      <c r="AC143" s="226"/>
      <c r="AD143" s="226"/>
      <c r="AE143" s="226"/>
      <c r="AF143" s="214"/>
      <c r="AG143" s="91"/>
      <c r="AH143" s="108"/>
      <c r="AI143" s="108"/>
      <c r="AJ143" s="89"/>
      <c r="AK143" s="89"/>
      <c r="AL143" s="99"/>
      <c r="AM143" s="99"/>
      <c r="AN143" s="89"/>
      <c r="AO143" s="89"/>
      <c r="AP143" s="89"/>
      <c r="AQ143" s="99"/>
      <c r="AR143" s="89"/>
      <c r="AS143" s="89"/>
      <c r="AT143" s="89"/>
      <c r="AU143" s="89"/>
      <c r="AV143" s="89"/>
      <c r="AW143" s="89"/>
      <c r="AX143" s="89"/>
    </row>
    <row r="144" spans="1:50" ht="12.75" customHeight="1">
      <c r="A144" s="90"/>
      <c r="B144" s="214"/>
      <c r="C144" s="311" t="str">
        <f>IF(C143&gt;0,(C143-'Cálculo de Dieta'!C143),"")</f>
        <v/>
      </c>
      <c r="D144" s="318"/>
      <c r="E144" s="310" t="s">
        <v>2829</v>
      </c>
      <c r="F144" s="311" t="str">
        <f>IF(F142&gt;0,(F142-'Cálculo de Dieta'!F142),"")</f>
        <v/>
      </c>
      <c r="G144" s="311" t="str">
        <f>IF(G142&gt;0,(G142-'Cálculo de Dieta'!G142),"")</f>
        <v/>
      </c>
      <c r="H144" s="311" t="str">
        <f>IF(H142&gt;0,(H142-'Cálculo de Dieta'!H142),"")</f>
        <v/>
      </c>
      <c r="I144" s="311" t="str">
        <f>IF(I142&gt;0,(I142-'Cálculo de Dieta'!I142),"")</f>
        <v/>
      </c>
      <c r="J144" s="311" t="str">
        <f>IF(J142&gt;0,(J142-'Cálculo de Dieta'!J142),"")</f>
        <v/>
      </c>
      <c r="K144" s="311" t="str">
        <f>IF(K142&gt;0,(K142-'Cálculo de Dieta'!K142),"")</f>
        <v/>
      </c>
      <c r="L144" s="311" t="str">
        <f>IF(L142&gt;0,(L142-'Cálculo de Dieta'!L142),"")</f>
        <v/>
      </c>
      <c r="M144" s="311" t="str">
        <f>IF(M142&gt;0,(M142-'Cálculo de Dieta'!M142),"")</f>
        <v/>
      </c>
      <c r="N144" s="311" t="str">
        <f>IF(N142&gt;0,(N142-'Cálculo de Dieta'!N142),"")</f>
        <v/>
      </c>
      <c r="O144" s="311" t="str">
        <f>IF(O142&gt;0,(O142-'Cálculo de Dieta'!O142),"")</f>
        <v/>
      </c>
      <c r="P144" s="311" t="str">
        <f>IF(P142&gt;0,(P142-'Cálculo de Dieta'!P142),"")</f>
        <v/>
      </c>
      <c r="Q144" s="311" t="str">
        <f>IF(Q142&gt;0,(Q142-'Cálculo de Dieta'!Q142),"")</f>
        <v/>
      </c>
      <c r="R144" s="311" t="str">
        <f>IF(R142&gt;0,(R142-'Cálculo de Dieta'!R142),"")</f>
        <v/>
      </c>
      <c r="S144" s="311" t="str">
        <f>IF(S142&gt;0,(S142-'Cálculo de Dieta'!S142),"")</f>
        <v/>
      </c>
      <c r="T144" s="311" t="str">
        <f>IF(T142&gt;0,(T142-'Cálculo de Dieta'!T142),"")</f>
        <v/>
      </c>
      <c r="U144" s="311" t="str">
        <f>IF(U142&gt;0,(U142-'Cálculo de Dieta'!U142),"")</f>
        <v/>
      </c>
      <c r="V144" s="311" t="str">
        <f>IF(V142&gt;0,(V142-'Cálculo de Dieta'!V142),"")</f>
        <v/>
      </c>
      <c r="W144" s="311" t="str">
        <f>IF(W142&gt;0,(W142-'Cálculo de Dieta'!W142),"")</f>
        <v/>
      </c>
      <c r="X144" s="311" t="str">
        <f>IF(X142&gt;0,(X142-'Cálculo de Dieta'!X142),"")</f>
        <v/>
      </c>
      <c r="Y144" s="311" t="str">
        <f>IF(Y142&gt;0,(Y142-'Cálculo de Dieta'!Y142),"")</f>
        <v/>
      </c>
      <c r="Z144" s="311" t="str">
        <f>IF(Z142&gt;0,(Z142-'Cálculo de Dieta'!Z142),"")</f>
        <v/>
      </c>
      <c r="AA144" s="311" t="str">
        <f>IF(AA142&gt;0,(AA142-'Cálculo de Dieta'!AA142),"")</f>
        <v/>
      </c>
      <c r="AB144" s="311" t="str">
        <f>IF(AB142&gt;0,(AB142-'Cálculo de Dieta'!AB142),"")</f>
        <v/>
      </c>
      <c r="AC144" s="311" t="str">
        <f>IF(AC142&gt;0,(AC142-'Cálculo de Dieta'!AC142),"")</f>
        <v/>
      </c>
      <c r="AD144" s="311" t="str">
        <f>IF(AD142&gt;0,(AD142-'Cálculo de Dieta'!AD142),"")</f>
        <v/>
      </c>
      <c r="AE144" s="311" t="str">
        <f>IF(AE142&gt;0,(AE142-'Cálculo de Dieta'!AE142),"")</f>
        <v/>
      </c>
      <c r="AF144" s="214"/>
      <c r="AG144" s="91"/>
      <c r="AH144" s="108"/>
      <c r="AI144" s="108"/>
      <c r="AJ144" s="89"/>
      <c r="AK144" s="89"/>
      <c r="AL144" s="99"/>
      <c r="AM144" s="99"/>
      <c r="AN144" s="89"/>
      <c r="AO144" s="89"/>
      <c r="AP144" s="89"/>
      <c r="AQ144" s="99"/>
      <c r="AR144" s="89"/>
      <c r="AS144" s="89"/>
      <c r="AT144" s="89"/>
      <c r="AU144" s="89"/>
      <c r="AV144" s="89"/>
      <c r="AW144" s="89"/>
      <c r="AX144" s="89"/>
    </row>
    <row r="145" spans="1:50" ht="12.75" customHeight="1">
      <c r="A145" s="81"/>
      <c r="B145" s="81"/>
      <c r="C145" s="372"/>
      <c r="D145" s="82"/>
      <c r="E145" s="87"/>
      <c r="F145" s="83"/>
      <c r="G145" s="84"/>
      <c r="H145" s="85"/>
      <c r="I145" s="86"/>
      <c r="J145" s="86"/>
      <c r="K145" s="86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81"/>
      <c r="AG145" s="88"/>
      <c r="AH145" s="108"/>
      <c r="AI145" s="108"/>
      <c r="AJ145" s="89"/>
      <c r="AK145" s="89"/>
      <c r="AL145" s="99"/>
      <c r="AM145" s="99"/>
      <c r="AN145" s="89"/>
      <c r="AO145" s="89"/>
      <c r="AP145" s="89"/>
      <c r="AQ145" s="99"/>
      <c r="AR145" s="89"/>
      <c r="AS145" s="89"/>
      <c r="AT145" s="89"/>
      <c r="AU145" s="89"/>
      <c r="AV145" s="89"/>
      <c r="AW145" s="89"/>
      <c r="AX145" s="89"/>
    </row>
    <row r="146" spans="1:50" ht="12.75" customHeight="1">
      <c r="A146" s="81"/>
      <c r="B146" s="200"/>
      <c r="C146" s="373"/>
      <c r="D146" s="340">
        <v>10</v>
      </c>
      <c r="E146" s="307"/>
      <c r="F146" s="303"/>
      <c r="G146" s="303"/>
      <c r="H146" s="303"/>
      <c r="I146" s="303"/>
      <c r="J146" s="303"/>
      <c r="K146" s="304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2" t="s">
        <v>2786</v>
      </c>
      <c r="W146" s="202" t="s">
        <v>2786</v>
      </c>
      <c r="X146" s="202" t="s">
        <v>2786</v>
      </c>
      <c r="Y146" s="202" t="s">
        <v>2786</v>
      </c>
      <c r="Z146" s="202" t="s">
        <v>2786</v>
      </c>
      <c r="AA146" s="202" t="s">
        <v>2786</v>
      </c>
      <c r="AB146" s="201"/>
      <c r="AC146" s="202" t="s">
        <v>2786</v>
      </c>
      <c r="AD146" s="202" t="s">
        <v>2786</v>
      </c>
      <c r="AE146" s="202" t="s">
        <v>2786</v>
      </c>
      <c r="AF146" s="200"/>
      <c r="AG146" s="81"/>
      <c r="AH146" s="108"/>
      <c r="AI146" s="108"/>
      <c r="AJ146" s="89"/>
      <c r="AK146" s="89"/>
      <c r="AL146" s="99"/>
      <c r="AM146" s="99"/>
      <c r="AN146" s="89"/>
      <c r="AO146" s="89"/>
      <c r="AP146" s="89"/>
      <c r="AQ146" s="99"/>
      <c r="AR146" s="89"/>
      <c r="AS146" s="89"/>
      <c r="AT146" s="89"/>
      <c r="AU146" s="89"/>
      <c r="AV146" s="89"/>
      <c r="AW146" s="89"/>
      <c r="AX146" s="89"/>
    </row>
    <row r="147" spans="1:50" ht="12.75" customHeight="1">
      <c r="A147" s="81"/>
      <c r="B147" s="203"/>
      <c r="C147" s="374" t="s">
        <v>5</v>
      </c>
      <c r="D147" s="204" t="s">
        <v>6</v>
      </c>
      <c r="E147" s="205" t="s">
        <v>7</v>
      </c>
      <c r="F147" s="206" t="s">
        <v>8</v>
      </c>
      <c r="G147" s="207" t="s">
        <v>9</v>
      </c>
      <c r="H147" s="208" t="s">
        <v>10</v>
      </c>
      <c r="I147" s="209" t="s">
        <v>11</v>
      </c>
      <c r="J147" s="210" t="s">
        <v>13</v>
      </c>
      <c r="K147" s="211" t="s">
        <v>12</v>
      </c>
      <c r="L147" s="212" t="s">
        <v>767</v>
      </c>
      <c r="M147" s="202" t="s">
        <v>792</v>
      </c>
      <c r="N147" s="202" t="s">
        <v>791</v>
      </c>
      <c r="O147" s="202" t="s">
        <v>2777</v>
      </c>
      <c r="P147" s="202" t="s">
        <v>2778</v>
      </c>
      <c r="Q147" s="202" t="s">
        <v>793</v>
      </c>
      <c r="R147" s="202" t="s">
        <v>794</v>
      </c>
      <c r="S147" s="202" t="s">
        <v>799</v>
      </c>
      <c r="T147" s="202" t="s">
        <v>2782</v>
      </c>
      <c r="U147" s="202" t="s">
        <v>795</v>
      </c>
      <c r="V147" s="202" t="s">
        <v>2783</v>
      </c>
      <c r="W147" s="202" t="s">
        <v>2779</v>
      </c>
      <c r="X147" s="202" t="s">
        <v>2780</v>
      </c>
      <c r="Y147" s="202" t="s">
        <v>796</v>
      </c>
      <c r="Z147" s="202" t="s">
        <v>797</v>
      </c>
      <c r="AA147" s="202" t="s">
        <v>798</v>
      </c>
      <c r="AB147" s="202" t="s">
        <v>2776</v>
      </c>
      <c r="AC147" s="202" t="s">
        <v>2784</v>
      </c>
      <c r="AD147" s="202" t="s">
        <v>2785</v>
      </c>
      <c r="AE147" s="202" t="s">
        <v>2781</v>
      </c>
      <c r="AF147" s="213"/>
      <c r="AG147" s="183"/>
      <c r="AH147" s="108"/>
      <c r="AI147" s="108"/>
      <c r="AJ147" s="89"/>
      <c r="AK147" s="89"/>
      <c r="AL147" s="99"/>
      <c r="AM147" s="99"/>
      <c r="AN147" s="89"/>
      <c r="AO147" s="89"/>
      <c r="AP147" s="89"/>
      <c r="AQ147" s="99"/>
      <c r="AR147" s="89"/>
      <c r="AS147" s="89"/>
      <c r="AT147" s="89"/>
      <c r="AU147" s="89"/>
      <c r="AV147" s="89"/>
      <c r="AW147" s="89"/>
      <c r="AX147" s="89"/>
    </row>
    <row r="148" spans="1:50" ht="12.75" customHeight="1">
      <c r="A148" s="89"/>
      <c r="B148" s="214"/>
      <c r="C148" s="232"/>
      <c r="D148" s="235"/>
      <c r="E148" s="231" t="str">
        <f t="shared" ref="E148:E157" si="106">IF(C148="","",VLOOKUP(C148,Nutr,2,0))</f>
        <v/>
      </c>
      <c r="F148" s="238" t="str">
        <f t="shared" ref="F148:F157" si="107">IF(C148="","",VLOOKUP(C148,Nutr,3,0)*D148)</f>
        <v/>
      </c>
      <c r="G148" s="233" t="str">
        <f t="shared" ref="G148:G157" si="108">IF(C148="","",VLOOKUP(C148,Nutr,4,0)*D148)</f>
        <v/>
      </c>
      <c r="H148" s="238" t="str">
        <f t="shared" ref="H148:H157" si="109">IF(C148="","",VLOOKUP(C148,Nutr,5,0)*D148)</f>
        <v/>
      </c>
      <c r="I148" s="233" t="str">
        <f t="shared" ref="I148:I157" si="110">IF(C148="","",VLOOKUP(C148,Nutr,6,0)*D148)</f>
        <v/>
      </c>
      <c r="J148" s="238" t="str">
        <f t="shared" ref="J148:J157" si="111">IF(C148="","",VLOOKUP(C148,Nutr,7,0)*D148)</f>
        <v/>
      </c>
      <c r="K148" s="233" t="str">
        <f t="shared" ref="K148:K157" si="112">IF(C148="","",VLOOKUP(C148,Nutr,8,0)*D148)</f>
        <v/>
      </c>
      <c r="L148" s="237" t="str">
        <f>IF(C148="","",VLOOKUP(C148,Nutr,9,0)*D148)</f>
        <v/>
      </c>
      <c r="M148" s="234" t="str">
        <f>IF(C148="","",VLOOKUP(C148,'Tabela Nutricional'!A:AD,10,0)*D148)</f>
        <v/>
      </c>
      <c r="N148" s="237" t="str">
        <f>IF(C148="","",VLOOKUP(C148,'Tabela Nutricional'!A:AD,11,0)*D148)</f>
        <v/>
      </c>
      <c r="O148" s="234" t="str">
        <f>IF(C148="","",VLOOKUP(C148,'Tabela Nutricional'!A:AD,12,0)*D148)</f>
        <v/>
      </c>
      <c r="P148" s="237" t="str">
        <f>IF(C148="","",VLOOKUP(C148,'Tabela Nutricional'!A:AD,13,0)*D148)</f>
        <v/>
      </c>
      <c r="Q148" s="234" t="str">
        <f>IF(C148="","",VLOOKUP(C148,'Tabela Nutricional'!A:AD,14,0)*D148)</f>
        <v/>
      </c>
      <c r="R148" s="237" t="str">
        <f>IF(C148="","",VLOOKUP(C148,'Tabela Nutricional'!A:AD,15,0)*D148)</f>
        <v/>
      </c>
      <c r="S148" s="234" t="str">
        <f>IF(C148="","",VLOOKUP(C148,'Tabela Nutricional'!A:AD,16,0)*D148)</f>
        <v/>
      </c>
      <c r="T148" s="237" t="str">
        <f>IF(C148="","",VLOOKUP(C148,'Tabela Nutricional'!A:AD,17,0)*D148)</f>
        <v/>
      </c>
      <c r="U148" s="234" t="str">
        <f>IF(C148="","",VLOOKUP(C148,'Tabela Nutricional'!A:AD,18,0)*D148)</f>
        <v/>
      </c>
      <c r="V148" s="237" t="str">
        <f>IF(C148="","",VLOOKUP(C148,'Tabela Nutricional'!A:AD,21,0)*D148)</f>
        <v/>
      </c>
      <c r="W148" s="234" t="str">
        <f>IF(C148="","",VLOOKUP(C148,'Tabela Nutricional'!A:AD,22,0)*D148)</f>
        <v/>
      </c>
      <c r="X148" s="237" t="str">
        <f>IF(C148="","",VLOOKUP(C148,'Tabela Nutricional'!A:AD,23,0)*D148)</f>
        <v/>
      </c>
      <c r="Y148" s="234" t="str">
        <f>IF(C148="","",VLOOKUP(C148,'Tabela Nutricional'!A:AD,24,0)*D148)</f>
        <v/>
      </c>
      <c r="Z148" s="237" t="str">
        <f>IF(C148="","",VLOOKUP(C148,'Tabela Nutricional'!A:AD,25,0)*D148)</f>
        <v/>
      </c>
      <c r="AA148" s="234" t="str">
        <f>IF(C148="","",VLOOKUP(C148,'Tabela Nutricional'!A:AD,26,0)*D148)</f>
        <v/>
      </c>
      <c r="AB148" s="237" t="str">
        <f>IF(C148="","",VLOOKUP(C148,'Tabela Nutricional'!A:AD,27,0)*D148)</f>
        <v/>
      </c>
      <c r="AC148" s="234" t="str">
        <f>IF(C148="","",VLOOKUP(C148,'Tabela Nutricional'!A:AD,28,0)*D148)</f>
        <v/>
      </c>
      <c r="AD148" s="237" t="str">
        <f>IF(C148="","",VLOOKUP(C148,'Tabela Nutricional'!A:AD,29,0)*D148)</f>
        <v/>
      </c>
      <c r="AE148" s="234" t="str">
        <f>IF(C148="","",VLOOKUP(C148,'Tabela Nutricional'!A:AD,30,0)*D148)</f>
        <v/>
      </c>
      <c r="AF148" s="214"/>
      <c r="AG148" s="90"/>
      <c r="AH148" s="108"/>
      <c r="AI148" s="108"/>
      <c r="AJ148" s="89"/>
      <c r="AK148" s="89"/>
      <c r="AL148" s="99"/>
      <c r="AM148" s="99"/>
      <c r="AN148" s="89"/>
      <c r="AO148" s="89"/>
      <c r="AP148" s="89"/>
      <c r="AQ148" s="99"/>
      <c r="AR148" s="89"/>
      <c r="AS148" s="89"/>
      <c r="AT148" s="89"/>
      <c r="AU148" s="89"/>
      <c r="AV148" s="89"/>
      <c r="AW148" s="89"/>
      <c r="AX148" s="89"/>
    </row>
    <row r="149" spans="1:50" ht="12.75" customHeight="1">
      <c r="A149" s="89"/>
      <c r="B149" s="214"/>
      <c r="C149" s="232"/>
      <c r="D149" s="235"/>
      <c r="E149" s="231" t="str">
        <f t="shared" si="106"/>
        <v/>
      </c>
      <c r="F149" s="238" t="str">
        <f t="shared" si="107"/>
        <v/>
      </c>
      <c r="G149" s="233" t="str">
        <f t="shared" si="108"/>
        <v/>
      </c>
      <c r="H149" s="238" t="str">
        <f t="shared" si="109"/>
        <v/>
      </c>
      <c r="I149" s="233" t="str">
        <f t="shared" si="110"/>
        <v/>
      </c>
      <c r="J149" s="238" t="str">
        <f t="shared" si="111"/>
        <v/>
      </c>
      <c r="K149" s="233" t="str">
        <f t="shared" si="112"/>
        <v/>
      </c>
      <c r="L149" s="237" t="str">
        <f t="shared" ref="L149:L157" si="113">IF(C149="","",VLOOKUP(C149,Nutr,9,0)*D149)</f>
        <v/>
      </c>
      <c r="M149" s="234" t="str">
        <f>IF(C149="","",VLOOKUP(C149,'Tabela Nutricional'!A:AD,10,0)*D149)</f>
        <v/>
      </c>
      <c r="N149" s="237" t="str">
        <f>IF(C149="","",VLOOKUP(C149,'Tabela Nutricional'!A:AD,11,0)*D149)</f>
        <v/>
      </c>
      <c r="O149" s="234" t="str">
        <f>IF(C149="","",VLOOKUP(C149,'Tabela Nutricional'!A:AD,12,0)*D149)</f>
        <v/>
      </c>
      <c r="P149" s="237" t="str">
        <f>IF(C149="","",VLOOKUP(C149,'Tabela Nutricional'!A:AD,13,0)*D149)</f>
        <v/>
      </c>
      <c r="Q149" s="234" t="str">
        <f>IF(C149="","",VLOOKUP(C149,'Tabela Nutricional'!A:AD,14,0)*D149)</f>
        <v/>
      </c>
      <c r="R149" s="237" t="str">
        <f>IF(C149="","",VLOOKUP(C149,'Tabela Nutricional'!A:AD,15,0)*D149)</f>
        <v/>
      </c>
      <c r="S149" s="234" t="str">
        <f>IF(C149="","",VLOOKUP(C149,'Tabela Nutricional'!A:AD,16,0)*D149)</f>
        <v/>
      </c>
      <c r="T149" s="237" t="str">
        <f>IF(C149="","",VLOOKUP(C149,'Tabela Nutricional'!A:AD,17,0)*D149)</f>
        <v/>
      </c>
      <c r="U149" s="234" t="str">
        <f>IF(C149="","",VLOOKUP(C149,'Tabela Nutricional'!A:AD,18,0)*D149)</f>
        <v/>
      </c>
      <c r="V149" s="237" t="str">
        <f>IF(C149="","",VLOOKUP(C149,'Tabela Nutricional'!A:AD,21,0)*D149)</f>
        <v/>
      </c>
      <c r="W149" s="234" t="str">
        <f>IF(C149="","",VLOOKUP(C149,'Tabela Nutricional'!A:AD,22,0)*D149)</f>
        <v/>
      </c>
      <c r="X149" s="237" t="str">
        <f>IF(C149="","",VLOOKUP(C149,'Tabela Nutricional'!A:AD,23,0)*D149)</f>
        <v/>
      </c>
      <c r="Y149" s="234" t="str">
        <f>IF(C149="","",VLOOKUP(C149,'Tabela Nutricional'!A:AD,24,0)*D149)</f>
        <v/>
      </c>
      <c r="Z149" s="237" t="str">
        <f>IF(C149="","",VLOOKUP(C149,'Tabela Nutricional'!A:AD,25,0)*D149)</f>
        <v/>
      </c>
      <c r="AA149" s="234" t="str">
        <f>IF(C149="","",VLOOKUP(C149,'Tabela Nutricional'!A:AD,26,0)*D149)</f>
        <v/>
      </c>
      <c r="AB149" s="237" t="str">
        <f>IF(C149="","",VLOOKUP(C149,'Tabela Nutricional'!A:AD,27,0)*D149)</f>
        <v/>
      </c>
      <c r="AC149" s="234" t="str">
        <f>IF(C149="","",VLOOKUP(C149,'Tabela Nutricional'!A:AD,28,0)*D149)</f>
        <v/>
      </c>
      <c r="AD149" s="237" t="str">
        <f>IF(C149="","",VLOOKUP(C149,'Tabela Nutricional'!A:AD,29,0)*D149)</f>
        <v/>
      </c>
      <c r="AE149" s="234" t="str">
        <f>IF(C149="","",VLOOKUP(C149,'Tabela Nutricional'!A:AD,30,0)*D149)</f>
        <v/>
      </c>
      <c r="AF149" s="214"/>
      <c r="AG149" s="90"/>
      <c r="AH149" s="108"/>
      <c r="AI149" s="108"/>
      <c r="AJ149" s="89"/>
      <c r="AK149" s="89"/>
      <c r="AL149" s="99"/>
      <c r="AM149" s="99"/>
      <c r="AN149" s="89"/>
      <c r="AO149" s="89"/>
      <c r="AP149" s="89"/>
      <c r="AQ149" s="99"/>
      <c r="AR149" s="89"/>
      <c r="AS149" s="89"/>
      <c r="AT149" s="89"/>
      <c r="AU149" s="89"/>
      <c r="AV149" s="89"/>
      <c r="AW149" s="89"/>
      <c r="AX149" s="89"/>
    </row>
    <row r="150" spans="1:50" ht="12.75" customHeight="1">
      <c r="A150" s="89"/>
      <c r="B150" s="214"/>
      <c r="C150" s="232"/>
      <c r="D150" s="235"/>
      <c r="E150" s="231" t="str">
        <f t="shared" si="106"/>
        <v/>
      </c>
      <c r="F150" s="238" t="str">
        <f t="shared" si="107"/>
        <v/>
      </c>
      <c r="G150" s="233" t="str">
        <f t="shared" si="108"/>
        <v/>
      </c>
      <c r="H150" s="238" t="str">
        <f t="shared" si="109"/>
        <v/>
      </c>
      <c r="I150" s="233" t="str">
        <f t="shared" si="110"/>
        <v/>
      </c>
      <c r="J150" s="238" t="str">
        <f t="shared" si="111"/>
        <v/>
      </c>
      <c r="K150" s="233" t="str">
        <f t="shared" si="112"/>
        <v/>
      </c>
      <c r="L150" s="237" t="str">
        <f t="shared" si="113"/>
        <v/>
      </c>
      <c r="M150" s="234" t="str">
        <f>IF(C150="","",VLOOKUP(C150,'Tabela Nutricional'!A:AD,10,0)*D150)</f>
        <v/>
      </c>
      <c r="N150" s="237" t="str">
        <f>IF(C150="","",VLOOKUP(C150,'Tabela Nutricional'!A:AD,11,0)*D150)</f>
        <v/>
      </c>
      <c r="O150" s="234" t="str">
        <f>IF(C150="","",VLOOKUP(C150,'Tabela Nutricional'!A:AD,12,0)*D150)</f>
        <v/>
      </c>
      <c r="P150" s="237" t="str">
        <f>IF(C150="","",VLOOKUP(C150,'Tabela Nutricional'!A:AD,13,0)*D150)</f>
        <v/>
      </c>
      <c r="Q150" s="234" t="str">
        <f>IF(C150="","",VLOOKUP(C150,'Tabela Nutricional'!A:AD,14,0)*D150)</f>
        <v/>
      </c>
      <c r="R150" s="237" t="str">
        <f>IF(C150="","",VLOOKUP(C150,'Tabela Nutricional'!A:AD,15,0)*D150)</f>
        <v/>
      </c>
      <c r="S150" s="234" t="str">
        <f>IF(C150="","",VLOOKUP(C150,'Tabela Nutricional'!A:AD,16,0)*D150)</f>
        <v/>
      </c>
      <c r="T150" s="237" t="str">
        <f>IF(C150="","",VLOOKUP(C150,'Tabela Nutricional'!A:AD,17,0)*D150)</f>
        <v/>
      </c>
      <c r="U150" s="234" t="str">
        <f>IF(C150="","",VLOOKUP(C150,'Tabela Nutricional'!A:AD,18,0)*D150)</f>
        <v/>
      </c>
      <c r="V150" s="237" t="str">
        <f>IF(C150="","",VLOOKUP(C150,'Tabela Nutricional'!A:AD,21,0)*D150)</f>
        <v/>
      </c>
      <c r="W150" s="234" t="str">
        <f>IF(C150="","",VLOOKUP(C150,'Tabela Nutricional'!A:AD,22,0)*D150)</f>
        <v/>
      </c>
      <c r="X150" s="237" t="str">
        <f>IF(C150="","",VLOOKUP(C150,'Tabela Nutricional'!A:AD,23,0)*D150)</f>
        <v/>
      </c>
      <c r="Y150" s="234" t="str">
        <f>IF(C150="","",VLOOKUP(C150,'Tabela Nutricional'!A:AD,24,0)*D150)</f>
        <v/>
      </c>
      <c r="Z150" s="237" t="str">
        <f>IF(C150="","",VLOOKUP(C150,'Tabela Nutricional'!A:AD,25,0)*D150)</f>
        <v/>
      </c>
      <c r="AA150" s="234" t="str">
        <f>IF(C150="","",VLOOKUP(C150,'Tabela Nutricional'!A:AD,26,0)*D150)</f>
        <v/>
      </c>
      <c r="AB150" s="237" t="str">
        <f>IF(C150="","",VLOOKUP(C150,'Tabela Nutricional'!A:AD,27,0)*D150)</f>
        <v/>
      </c>
      <c r="AC150" s="234" t="str">
        <f>IF(C150="","",VLOOKUP(C150,'Tabela Nutricional'!A:AD,28,0)*D150)</f>
        <v/>
      </c>
      <c r="AD150" s="237" t="str">
        <f>IF(C150="","",VLOOKUP(C150,'Tabela Nutricional'!A:AD,29,0)*D150)</f>
        <v/>
      </c>
      <c r="AE150" s="234" t="str">
        <f>IF(C150="","",VLOOKUP(C150,'Tabela Nutricional'!A:AD,30,0)*D150)</f>
        <v/>
      </c>
      <c r="AF150" s="214"/>
      <c r="AG150" s="94"/>
      <c r="AH150" s="108"/>
      <c r="AI150" s="108"/>
      <c r="AJ150" s="89"/>
      <c r="AK150" s="89"/>
      <c r="AL150" s="99"/>
      <c r="AM150" s="99"/>
      <c r="AN150" s="89"/>
      <c r="AO150" s="89"/>
      <c r="AP150" s="89"/>
      <c r="AQ150" s="99"/>
      <c r="AR150" s="89"/>
      <c r="AS150" s="89"/>
      <c r="AT150" s="89"/>
      <c r="AU150" s="89"/>
      <c r="AV150" s="89"/>
      <c r="AW150" s="89"/>
      <c r="AX150" s="89"/>
    </row>
    <row r="151" spans="1:50" ht="12.75" customHeight="1">
      <c r="A151" s="89"/>
      <c r="B151" s="215"/>
      <c r="C151" s="356"/>
      <c r="D151" s="236"/>
      <c r="E151" s="231" t="str">
        <f t="shared" si="106"/>
        <v/>
      </c>
      <c r="F151" s="238" t="str">
        <f t="shared" si="107"/>
        <v/>
      </c>
      <c r="G151" s="233" t="str">
        <f t="shared" si="108"/>
        <v/>
      </c>
      <c r="H151" s="238" t="str">
        <f t="shared" si="109"/>
        <v/>
      </c>
      <c r="I151" s="233" t="str">
        <f t="shared" si="110"/>
        <v/>
      </c>
      <c r="J151" s="238" t="str">
        <f t="shared" si="111"/>
        <v/>
      </c>
      <c r="K151" s="233" t="str">
        <f t="shared" si="112"/>
        <v/>
      </c>
      <c r="L151" s="237" t="str">
        <f t="shared" si="113"/>
        <v/>
      </c>
      <c r="M151" s="234" t="str">
        <f>IF(C151="","",VLOOKUP(C151,'Tabela Nutricional'!A:AD,10,0)*D151)</f>
        <v/>
      </c>
      <c r="N151" s="237" t="str">
        <f>IF(C151="","",VLOOKUP(C151,'Tabela Nutricional'!A:AD,11,0)*D151)</f>
        <v/>
      </c>
      <c r="O151" s="234" t="str">
        <f>IF(C151="","",VLOOKUP(C151,'Tabela Nutricional'!A:AD,12,0)*D151)</f>
        <v/>
      </c>
      <c r="P151" s="237" t="str">
        <f>IF(C151="","",VLOOKUP(C151,'Tabela Nutricional'!A:AD,13,0)*D151)</f>
        <v/>
      </c>
      <c r="Q151" s="234" t="str">
        <f>IF(C151="","",VLOOKUP(C151,'Tabela Nutricional'!A:AD,14,0)*D151)</f>
        <v/>
      </c>
      <c r="R151" s="237" t="str">
        <f>IF(C151="","",VLOOKUP(C151,'Tabela Nutricional'!A:AD,15,0)*D151)</f>
        <v/>
      </c>
      <c r="S151" s="234" t="str">
        <f>IF(C151="","",VLOOKUP(C151,'Tabela Nutricional'!A:AD,16,0)*D151)</f>
        <v/>
      </c>
      <c r="T151" s="237" t="str">
        <f>IF(C151="","",VLOOKUP(C151,'Tabela Nutricional'!A:AD,17,0)*D151)</f>
        <v/>
      </c>
      <c r="U151" s="234" t="str">
        <f>IF(C151="","",VLOOKUP(C151,'Tabela Nutricional'!A:AD,18,0)*D151)</f>
        <v/>
      </c>
      <c r="V151" s="237" t="str">
        <f>IF(C151="","",VLOOKUP(C151,'Tabela Nutricional'!A:AD,21,0)*D151)</f>
        <v/>
      </c>
      <c r="W151" s="234" t="str">
        <f>IF(C151="","",VLOOKUP(C151,'Tabela Nutricional'!A:AD,22,0)*D151)</f>
        <v/>
      </c>
      <c r="X151" s="237" t="str">
        <f>IF(C151="","",VLOOKUP(C151,'Tabela Nutricional'!A:AD,23,0)*D151)</f>
        <v/>
      </c>
      <c r="Y151" s="234" t="str">
        <f>IF(C151="","",VLOOKUP(C151,'Tabela Nutricional'!A:AD,24,0)*D151)</f>
        <v/>
      </c>
      <c r="Z151" s="237" t="str">
        <f>IF(C151="","",VLOOKUP(C151,'Tabela Nutricional'!A:AD,25,0)*D151)</f>
        <v/>
      </c>
      <c r="AA151" s="234" t="str">
        <f>IF(C151="","",VLOOKUP(C151,'Tabela Nutricional'!A:AD,26,0)*D151)</f>
        <v/>
      </c>
      <c r="AB151" s="237" t="str">
        <f>IF(C151="","",VLOOKUP(C151,'Tabela Nutricional'!A:AD,27,0)*D151)</f>
        <v/>
      </c>
      <c r="AC151" s="234" t="str">
        <f>IF(C151="","",VLOOKUP(C151,'Tabela Nutricional'!A:AD,28,0)*D151)</f>
        <v/>
      </c>
      <c r="AD151" s="237" t="str">
        <f>IF(C151="","",VLOOKUP(C151,'Tabela Nutricional'!A:AD,29,0)*D151)</f>
        <v/>
      </c>
      <c r="AE151" s="234" t="str">
        <f>IF(C151="","",VLOOKUP(C151,'Tabela Nutricional'!A:AD,30,0)*D151)</f>
        <v/>
      </c>
      <c r="AF151" s="215"/>
      <c r="AG151" s="94"/>
      <c r="AH151" s="108"/>
      <c r="AI151" s="108"/>
      <c r="AJ151" s="89"/>
      <c r="AK151" s="89"/>
      <c r="AL151" s="99"/>
      <c r="AM151" s="99"/>
      <c r="AN151" s="89"/>
      <c r="AO151" s="89"/>
      <c r="AP151" s="89"/>
      <c r="AQ151" s="99"/>
      <c r="AR151" s="89"/>
      <c r="AS151" s="89"/>
      <c r="AT151" s="89"/>
      <c r="AU151" s="89"/>
      <c r="AV151" s="89"/>
      <c r="AW151" s="89"/>
      <c r="AX151" s="89"/>
    </row>
    <row r="152" spans="1:50" ht="12.75" customHeight="1">
      <c r="A152" s="89"/>
      <c r="B152" s="215"/>
      <c r="C152" s="356"/>
      <c r="D152" s="236"/>
      <c r="E152" s="231" t="str">
        <f t="shared" si="106"/>
        <v/>
      </c>
      <c r="F152" s="238" t="str">
        <f t="shared" si="107"/>
        <v/>
      </c>
      <c r="G152" s="233" t="str">
        <f t="shared" si="108"/>
        <v/>
      </c>
      <c r="H152" s="238" t="str">
        <f t="shared" si="109"/>
        <v/>
      </c>
      <c r="I152" s="233" t="str">
        <f t="shared" si="110"/>
        <v/>
      </c>
      <c r="J152" s="238" t="str">
        <f t="shared" si="111"/>
        <v/>
      </c>
      <c r="K152" s="233" t="str">
        <f t="shared" si="112"/>
        <v/>
      </c>
      <c r="L152" s="237" t="str">
        <f t="shared" si="113"/>
        <v/>
      </c>
      <c r="M152" s="234" t="str">
        <f>IF(C152="","",VLOOKUP(C152,'Tabela Nutricional'!A:AD,10,0)*D152)</f>
        <v/>
      </c>
      <c r="N152" s="237" t="str">
        <f>IF(C152="","",VLOOKUP(C152,'Tabela Nutricional'!A:AD,11,0)*D152)</f>
        <v/>
      </c>
      <c r="O152" s="234" t="str">
        <f>IF(C152="","",VLOOKUP(C152,'Tabela Nutricional'!A:AD,12,0)*D152)</f>
        <v/>
      </c>
      <c r="P152" s="237" t="str">
        <f>IF(C152="","",VLOOKUP(C152,'Tabela Nutricional'!A:AD,13,0)*D152)</f>
        <v/>
      </c>
      <c r="Q152" s="234" t="str">
        <f>IF(C152="","",VLOOKUP(C152,'Tabela Nutricional'!A:AD,14,0)*D152)</f>
        <v/>
      </c>
      <c r="R152" s="237" t="str">
        <f>IF(C152="","",VLOOKUP(C152,'Tabela Nutricional'!A:AD,15,0)*D152)</f>
        <v/>
      </c>
      <c r="S152" s="234" t="str">
        <f>IF(C152="","",VLOOKUP(C152,'Tabela Nutricional'!A:AD,16,0)*D152)</f>
        <v/>
      </c>
      <c r="T152" s="237" t="str">
        <f>IF(C152="","",VLOOKUP(C152,'Tabela Nutricional'!A:AD,17,0)*D152)</f>
        <v/>
      </c>
      <c r="U152" s="234" t="str">
        <f>IF(C152="","",VLOOKUP(C152,'Tabela Nutricional'!A:AD,18,0)*D152)</f>
        <v/>
      </c>
      <c r="V152" s="237" t="str">
        <f>IF(C152="","",VLOOKUP(C152,'Tabela Nutricional'!A:AD,21,0)*D152)</f>
        <v/>
      </c>
      <c r="W152" s="234" t="str">
        <f>IF(C152="","",VLOOKUP(C152,'Tabela Nutricional'!A:AD,22,0)*D152)</f>
        <v/>
      </c>
      <c r="X152" s="237" t="str">
        <f>IF(C152="","",VLOOKUP(C152,'Tabela Nutricional'!A:AD,23,0)*D152)</f>
        <v/>
      </c>
      <c r="Y152" s="234" t="str">
        <f>IF(C152="","",VLOOKUP(C152,'Tabela Nutricional'!A:AD,24,0)*D152)</f>
        <v/>
      </c>
      <c r="Z152" s="237" t="str">
        <f>IF(C152="","",VLOOKUP(C152,'Tabela Nutricional'!A:AD,25,0)*D152)</f>
        <v/>
      </c>
      <c r="AA152" s="234" t="str">
        <f>IF(C152="","",VLOOKUP(C152,'Tabela Nutricional'!A:AD,26,0)*D152)</f>
        <v/>
      </c>
      <c r="AB152" s="237" t="str">
        <f>IF(C152="","",VLOOKUP(C152,'Tabela Nutricional'!A:AD,27,0)*D152)</f>
        <v/>
      </c>
      <c r="AC152" s="234" t="str">
        <f>IF(C152="","",VLOOKUP(C152,'Tabela Nutricional'!A:AD,28,0)*D152)</f>
        <v/>
      </c>
      <c r="AD152" s="237" t="str">
        <f>IF(C152="","",VLOOKUP(C152,'Tabela Nutricional'!A:AD,29,0)*D152)</f>
        <v/>
      </c>
      <c r="AE152" s="234" t="str">
        <f>IF(C152="","",VLOOKUP(C152,'Tabela Nutricional'!A:AD,30,0)*D152)</f>
        <v/>
      </c>
      <c r="AF152" s="215"/>
      <c r="AG152" s="94"/>
      <c r="AH152" s="108"/>
      <c r="AI152" s="108"/>
      <c r="AJ152" s="89"/>
      <c r="AK152" s="89"/>
      <c r="AL152" s="99"/>
      <c r="AM152" s="99"/>
      <c r="AN152" s="89"/>
      <c r="AO152" s="89"/>
      <c r="AP152" s="89"/>
      <c r="AQ152" s="99"/>
      <c r="AR152" s="89"/>
      <c r="AS152" s="89"/>
      <c r="AT152" s="89"/>
      <c r="AU152" s="89"/>
      <c r="AV152" s="89"/>
      <c r="AW152" s="89"/>
      <c r="AX152" s="89"/>
    </row>
    <row r="153" spans="1:50" ht="12.75" customHeight="1">
      <c r="A153" s="89"/>
      <c r="B153" s="215"/>
      <c r="C153" s="356"/>
      <c r="D153" s="236"/>
      <c r="E153" s="231" t="str">
        <f t="shared" si="106"/>
        <v/>
      </c>
      <c r="F153" s="238" t="str">
        <f t="shared" si="107"/>
        <v/>
      </c>
      <c r="G153" s="233" t="str">
        <f t="shared" si="108"/>
        <v/>
      </c>
      <c r="H153" s="238" t="str">
        <f t="shared" si="109"/>
        <v/>
      </c>
      <c r="I153" s="233" t="str">
        <f t="shared" si="110"/>
        <v/>
      </c>
      <c r="J153" s="238" t="str">
        <f t="shared" si="111"/>
        <v/>
      </c>
      <c r="K153" s="233" t="str">
        <f t="shared" si="112"/>
        <v/>
      </c>
      <c r="L153" s="237" t="str">
        <f t="shared" si="113"/>
        <v/>
      </c>
      <c r="M153" s="234" t="str">
        <f>IF(C153="","",VLOOKUP(C153,'Tabela Nutricional'!A:AD,10,0)*D153)</f>
        <v/>
      </c>
      <c r="N153" s="237" t="str">
        <f>IF(C153="","",VLOOKUP(C153,'Tabela Nutricional'!A:AD,11,0)*D153)</f>
        <v/>
      </c>
      <c r="O153" s="234" t="str">
        <f>IF(C153="","",VLOOKUP(C153,'Tabela Nutricional'!A:AD,12,0)*D153)</f>
        <v/>
      </c>
      <c r="P153" s="237" t="str">
        <f>IF(C153="","",VLOOKUP(C153,'Tabela Nutricional'!A:AD,13,0)*D153)</f>
        <v/>
      </c>
      <c r="Q153" s="234" t="str">
        <f>IF(C153="","",VLOOKUP(C153,'Tabela Nutricional'!A:AD,14,0)*D153)</f>
        <v/>
      </c>
      <c r="R153" s="237" t="str">
        <f>IF(C153="","",VLOOKUP(C153,'Tabela Nutricional'!A:AD,15,0)*D153)</f>
        <v/>
      </c>
      <c r="S153" s="234" t="str">
        <f>IF(C153="","",VLOOKUP(C153,'Tabela Nutricional'!A:AD,16,0)*D153)</f>
        <v/>
      </c>
      <c r="T153" s="237" t="str">
        <f>IF(C153="","",VLOOKUP(C153,'Tabela Nutricional'!A:AD,17,0)*D153)</f>
        <v/>
      </c>
      <c r="U153" s="234" t="str">
        <f>IF(C153="","",VLOOKUP(C153,'Tabela Nutricional'!A:AD,18,0)*D153)</f>
        <v/>
      </c>
      <c r="V153" s="237" t="str">
        <f>IF(C153="","",VLOOKUP(C153,'Tabela Nutricional'!A:AD,21,0)*D153)</f>
        <v/>
      </c>
      <c r="W153" s="234" t="str">
        <f>IF(C153="","",VLOOKUP(C153,'Tabela Nutricional'!A:AD,22,0)*D153)</f>
        <v/>
      </c>
      <c r="X153" s="237" t="str">
        <f>IF(C153="","",VLOOKUP(C153,'Tabela Nutricional'!A:AD,23,0)*D153)</f>
        <v/>
      </c>
      <c r="Y153" s="234" t="str">
        <f>IF(C153="","",VLOOKUP(C153,'Tabela Nutricional'!A:AD,24,0)*D153)</f>
        <v/>
      </c>
      <c r="Z153" s="237" t="str">
        <f>IF(C153="","",VLOOKUP(C153,'Tabela Nutricional'!A:AD,25,0)*D153)</f>
        <v/>
      </c>
      <c r="AA153" s="234" t="str">
        <f>IF(C153="","",VLOOKUP(C153,'Tabela Nutricional'!A:AD,26,0)*D153)</f>
        <v/>
      </c>
      <c r="AB153" s="237" t="str">
        <f>IF(C153="","",VLOOKUP(C153,'Tabela Nutricional'!A:AD,27,0)*D153)</f>
        <v/>
      </c>
      <c r="AC153" s="234" t="str">
        <f>IF(C153="","",VLOOKUP(C153,'Tabela Nutricional'!A:AD,28,0)*D153)</f>
        <v/>
      </c>
      <c r="AD153" s="237" t="str">
        <f>IF(C153="","",VLOOKUP(C153,'Tabela Nutricional'!A:AD,29,0)*D153)</f>
        <v/>
      </c>
      <c r="AE153" s="234" t="str">
        <f>IF(C153="","",VLOOKUP(C153,'Tabela Nutricional'!A:AD,30,0)*D153)</f>
        <v/>
      </c>
      <c r="AF153" s="215"/>
      <c r="AG153" s="94"/>
      <c r="AH153" s="108"/>
      <c r="AI153" s="108"/>
      <c r="AJ153" s="89"/>
      <c r="AK153" s="89"/>
      <c r="AL153" s="99"/>
      <c r="AM153" s="99"/>
      <c r="AN153" s="89"/>
      <c r="AO153" s="89"/>
      <c r="AP153" s="89"/>
      <c r="AQ153" s="99"/>
      <c r="AR153" s="89"/>
      <c r="AS153" s="89"/>
      <c r="AT153" s="89"/>
      <c r="AU153" s="89"/>
      <c r="AV153" s="89"/>
      <c r="AW153" s="89"/>
      <c r="AX153" s="89"/>
    </row>
    <row r="154" spans="1:50" ht="12.75" customHeight="1">
      <c r="A154" s="89"/>
      <c r="B154" s="214"/>
      <c r="C154" s="356"/>
      <c r="D154" s="236"/>
      <c r="E154" s="231" t="str">
        <f t="shared" si="106"/>
        <v/>
      </c>
      <c r="F154" s="238" t="str">
        <f t="shared" si="107"/>
        <v/>
      </c>
      <c r="G154" s="233" t="str">
        <f t="shared" si="108"/>
        <v/>
      </c>
      <c r="H154" s="238" t="str">
        <f t="shared" si="109"/>
        <v/>
      </c>
      <c r="I154" s="233" t="str">
        <f t="shared" si="110"/>
        <v/>
      </c>
      <c r="J154" s="238" t="str">
        <f t="shared" si="111"/>
        <v/>
      </c>
      <c r="K154" s="233" t="str">
        <f t="shared" si="112"/>
        <v/>
      </c>
      <c r="L154" s="237" t="str">
        <f t="shared" si="113"/>
        <v/>
      </c>
      <c r="M154" s="234" t="str">
        <f>IF(C154="","",VLOOKUP(C154,'Tabela Nutricional'!A:AD,10,0)*D154)</f>
        <v/>
      </c>
      <c r="N154" s="237" t="str">
        <f>IF(C154="","",VLOOKUP(C154,'Tabela Nutricional'!A:AD,11,0)*D154)</f>
        <v/>
      </c>
      <c r="O154" s="234" t="str">
        <f>IF(C154="","",VLOOKUP(C154,'Tabela Nutricional'!A:AD,12,0)*D154)</f>
        <v/>
      </c>
      <c r="P154" s="237" t="str">
        <f>IF(C154="","",VLOOKUP(C154,'Tabela Nutricional'!A:AD,13,0)*D154)</f>
        <v/>
      </c>
      <c r="Q154" s="234" t="str">
        <f>IF(C154="","",VLOOKUP(C154,'Tabela Nutricional'!A:AD,14,0)*D154)</f>
        <v/>
      </c>
      <c r="R154" s="237" t="str">
        <f>IF(C154="","",VLOOKUP(C154,'Tabela Nutricional'!A:AD,15,0)*D154)</f>
        <v/>
      </c>
      <c r="S154" s="234" t="str">
        <f>IF(C154="","",VLOOKUP(C154,'Tabela Nutricional'!A:AD,16,0)*D154)</f>
        <v/>
      </c>
      <c r="T154" s="237" t="str">
        <f>IF(C154="","",VLOOKUP(C154,'Tabela Nutricional'!A:AD,17,0)*D154)</f>
        <v/>
      </c>
      <c r="U154" s="234" t="str">
        <f>IF(C154="","",VLOOKUP(C154,'Tabela Nutricional'!A:AD,18,0)*D154)</f>
        <v/>
      </c>
      <c r="V154" s="237" t="str">
        <f>IF(C154="","",VLOOKUP(C154,'Tabela Nutricional'!A:AD,21,0)*D154)</f>
        <v/>
      </c>
      <c r="W154" s="234" t="str">
        <f>IF(C154="","",VLOOKUP(C154,'Tabela Nutricional'!A:AD,22,0)*D154)</f>
        <v/>
      </c>
      <c r="X154" s="237" t="str">
        <f>IF(C154="","",VLOOKUP(C154,'Tabela Nutricional'!A:AD,23,0)*D154)</f>
        <v/>
      </c>
      <c r="Y154" s="234" t="str">
        <f>IF(C154="","",VLOOKUP(C154,'Tabela Nutricional'!A:AD,24,0)*D154)</f>
        <v/>
      </c>
      <c r="Z154" s="237" t="str">
        <f>IF(C154="","",VLOOKUP(C154,'Tabela Nutricional'!A:AD,25,0)*D154)</f>
        <v/>
      </c>
      <c r="AA154" s="234" t="str">
        <f>IF(C154="","",VLOOKUP(C154,'Tabela Nutricional'!A:AD,26,0)*D154)</f>
        <v/>
      </c>
      <c r="AB154" s="237" t="str">
        <f>IF(C154="","",VLOOKUP(C154,'Tabela Nutricional'!A:AD,27,0)*D154)</f>
        <v/>
      </c>
      <c r="AC154" s="234" t="str">
        <f>IF(C154="","",VLOOKUP(C154,'Tabela Nutricional'!A:AD,28,0)*D154)</f>
        <v/>
      </c>
      <c r="AD154" s="237" t="str">
        <f>IF(C154="","",VLOOKUP(C154,'Tabela Nutricional'!A:AD,29,0)*D154)</f>
        <v/>
      </c>
      <c r="AE154" s="234" t="str">
        <f>IF(C154="","",VLOOKUP(C154,'Tabela Nutricional'!A:AD,30,0)*D154)</f>
        <v/>
      </c>
      <c r="AF154" s="214"/>
      <c r="AG154" s="94"/>
      <c r="AH154" s="108"/>
      <c r="AI154" s="108"/>
      <c r="AJ154" s="89"/>
      <c r="AK154" s="89"/>
      <c r="AL154" s="99"/>
      <c r="AM154" s="99"/>
      <c r="AN154" s="89"/>
      <c r="AO154" s="89"/>
      <c r="AP154" s="89"/>
      <c r="AQ154" s="99"/>
      <c r="AR154" s="89"/>
      <c r="AS154" s="89"/>
      <c r="AT154" s="89"/>
      <c r="AU154" s="89"/>
      <c r="AV154" s="89"/>
      <c r="AW154" s="89"/>
      <c r="AX154" s="89"/>
    </row>
    <row r="155" spans="1:50" ht="12.75" customHeight="1">
      <c r="A155" s="89"/>
      <c r="B155" s="214"/>
      <c r="C155" s="356"/>
      <c r="D155" s="236"/>
      <c r="E155" s="231" t="str">
        <f t="shared" si="106"/>
        <v/>
      </c>
      <c r="F155" s="238" t="str">
        <f t="shared" si="107"/>
        <v/>
      </c>
      <c r="G155" s="233" t="str">
        <f t="shared" si="108"/>
        <v/>
      </c>
      <c r="H155" s="238" t="str">
        <f t="shared" si="109"/>
        <v/>
      </c>
      <c r="I155" s="233" t="str">
        <f t="shared" si="110"/>
        <v/>
      </c>
      <c r="J155" s="238" t="str">
        <f t="shared" si="111"/>
        <v/>
      </c>
      <c r="K155" s="233" t="str">
        <f t="shared" si="112"/>
        <v/>
      </c>
      <c r="L155" s="237" t="str">
        <f t="shared" si="113"/>
        <v/>
      </c>
      <c r="M155" s="234" t="str">
        <f>IF(C155="","",VLOOKUP(C155,'Tabela Nutricional'!A:AD,10,0)*D155)</f>
        <v/>
      </c>
      <c r="N155" s="237" t="str">
        <f>IF(C155="","",VLOOKUP(C155,'Tabela Nutricional'!A:AD,11,0)*D155)</f>
        <v/>
      </c>
      <c r="O155" s="234" t="str">
        <f>IF(C155="","",VLOOKUP(C155,'Tabela Nutricional'!A:AD,12,0)*D155)</f>
        <v/>
      </c>
      <c r="P155" s="237" t="str">
        <f>IF(C155="","",VLOOKUP(C155,'Tabela Nutricional'!A:AD,13,0)*D155)</f>
        <v/>
      </c>
      <c r="Q155" s="234" t="str">
        <f>IF(C155="","",VLOOKUP(C155,'Tabela Nutricional'!A:AD,14,0)*D155)</f>
        <v/>
      </c>
      <c r="R155" s="237" t="str">
        <f>IF(C155="","",VLOOKUP(C155,'Tabela Nutricional'!A:AD,15,0)*D155)</f>
        <v/>
      </c>
      <c r="S155" s="234" t="str">
        <f>IF(C155="","",VLOOKUP(C155,'Tabela Nutricional'!A:AD,16,0)*D155)</f>
        <v/>
      </c>
      <c r="T155" s="237" t="str">
        <f>IF(C155="","",VLOOKUP(C155,'Tabela Nutricional'!A:AD,17,0)*D155)</f>
        <v/>
      </c>
      <c r="U155" s="234" t="str">
        <f>IF(C155="","",VLOOKUP(C155,'Tabela Nutricional'!A:AD,18,0)*D155)</f>
        <v/>
      </c>
      <c r="V155" s="237" t="str">
        <f>IF(C155="","",VLOOKUP(C155,'Tabela Nutricional'!A:AD,21,0)*D155)</f>
        <v/>
      </c>
      <c r="W155" s="234" t="str">
        <f>IF(C155="","",VLOOKUP(C155,'Tabela Nutricional'!A:AD,22,0)*D155)</f>
        <v/>
      </c>
      <c r="X155" s="237" t="str">
        <f>IF(C155="","",VLOOKUP(C155,'Tabela Nutricional'!A:AD,23,0)*D155)</f>
        <v/>
      </c>
      <c r="Y155" s="234" t="str">
        <f>IF(C155="","",VLOOKUP(C155,'Tabela Nutricional'!A:AD,24,0)*D155)</f>
        <v/>
      </c>
      <c r="Z155" s="237" t="str">
        <f>IF(C155="","",VLOOKUP(C155,'Tabela Nutricional'!A:AD,25,0)*D155)</f>
        <v/>
      </c>
      <c r="AA155" s="234" t="str">
        <f>IF(C155="","",VLOOKUP(C155,'Tabela Nutricional'!A:AD,26,0)*D155)</f>
        <v/>
      </c>
      <c r="AB155" s="237" t="str">
        <f>IF(C155="","",VLOOKUP(C155,'Tabela Nutricional'!A:AD,27,0)*D155)</f>
        <v/>
      </c>
      <c r="AC155" s="234" t="str">
        <f>IF(C155="","",VLOOKUP(C155,'Tabela Nutricional'!A:AD,28,0)*D155)</f>
        <v/>
      </c>
      <c r="AD155" s="237" t="str">
        <f>IF(C155="","",VLOOKUP(C155,'Tabela Nutricional'!A:AD,29,0)*D155)</f>
        <v/>
      </c>
      <c r="AE155" s="234" t="str">
        <f>IF(C155="","",VLOOKUP(C155,'Tabela Nutricional'!A:AD,30,0)*D155)</f>
        <v/>
      </c>
      <c r="AF155" s="214"/>
      <c r="AG155" s="90"/>
      <c r="AH155" s="108"/>
      <c r="AI155" s="108"/>
      <c r="AJ155" s="89"/>
      <c r="AK155" s="89"/>
      <c r="AL155" s="99"/>
      <c r="AM155" s="99"/>
      <c r="AN155" s="89"/>
      <c r="AO155" s="89"/>
      <c r="AP155" s="89"/>
      <c r="AQ155" s="99"/>
      <c r="AR155" s="89"/>
      <c r="AS155" s="89"/>
      <c r="AT155" s="89"/>
      <c r="AU155" s="89"/>
      <c r="AV155" s="89"/>
      <c r="AW155" s="89"/>
      <c r="AX155" s="89"/>
    </row>
    <row r="156" spans="1:50" ht="12.75" customHeight="1">
      <c r="A156" s="90"/>
      <c r="B156" s="214"/>
      <c r="C156" s="356"/>
      <c r="D156" s="236"/>
      <c r="E156" s="231" t="str">
        <f t="shared" si="106"/>
        <v/>
      </c>
      <c r="F156" s="238" t="str">
        <f t="shared" si="107"/>
        <v/>
      </c>
      <c r="G156" s="233" t="str">
        <f t="shared" si="108"/>
        <v/>
      </c>
      <c r="H156" s="238" t="str">
        <f t="shared" si="109"/>
        <v/>
      </c>
      <c r="I156" s="233" t="str">
        <f t="shared" si="110"/>
        <v/>
      </c>
      <c r="J156" s="238" t="str">
        <f t="shared" si="111"/>
        <v/>
      </c>
      <c r="K156" s="233" t="str">
        <f t="shared" si="112"/>
        <v/>
      </c>
      <c r="L156" s="237" t="str">
        <f t="shared" si="113"/>
        <v/>
      </c>
      <c r="M156" s="234" t="str">
        <f>IF(C156="","",VLOOKUP(C156,'Tabela Nutricional'!A:AD,10,0)*D156)</f>
        <v/>
      </c>
      <c r="N156" s="237" t="str">
        <f>IF(C156="","",VLOOKUP(C156,'Tabela Nutricional'!A:AD,11,0)*D156)</f>
        <v/>
      </c>
      <c r="O156" s="234" t="str">
        <f>IF(C156="","",VLOOKUP(C156,'Tabela Nutricional'!A:AD,12,0)*D156)</f>
        <v/>
      </c>
      <c r="P156" s="237" t="str">
        <f>IF(C156="","",VLOOKUP(C156,'Tabela Nutricional'!A:AD,13,0)*D156)</f>
        <v/>
      </c>
      <c r="Q156" s="234" t="str">
        <f>IF(C156="","",VLOOKUP(C156,'Tabela Nutricional'!A:AD,14,0)*D156)</f>
        <v/>
      </c>
      <c r="R156" s="237" t="str">
        <f>IF(C156="","",VLOOKUP(C156,'Tabela Nutricional'!A:AD,15,0)*D156)</f>
        <v/>
      </c>
      <c r="S156" s="234" t="str">
        <f>IF(C156="","",VLOOKUP(C156,'Tabela Nutricional'!A:AD,16,0)*D156)</f>
        <v/>
      </c>
      <c r="T156" s="237" t="str">
        <f>IF(C156="","",VLOOKUP(C156,'Tabela Nutricional'!A:AD,17,0)*D156)</f>
        <v/>
      </c>
      <c r="U156" s="234" t="str">
        <f>IF(C156="","",VLOOKUP(C156,'Tabela Nutricional'!A:AD,18,0)*D156)</f>
        <v/>
      </c>
      <c r="V156" s="237" t="str">
        <f>IF(C156="","",VLOOKUP(C156,'Tabela Nutricional'!A:AD,21,0)*D156)</f>
        <v/>
      </c>
      <c r="W156" s="234" t="str">
        <f>IF(C156="","",VLOOKUP(C156,'Tabela Nutricional'!A:AD,22,0)*D156)</f>
        <v/>
      </c>
      <c r="X156" s="237" t="str">
        <f>IF(C156="","",VLOOKUP(C156,'Tabela Nutricional'!A:AD,23,0)*D156)</f>
        <v/>
      </c>
      <c r="Y156" s="234" t="str">
        <f>IF(C156="","",VLOOKUP(C156,'Tabela Nutricional'!A:AD,24,0)*D156)</f>
        <v/>
      </c>
      <c r="Z156" s="237" t="str">
        <f>IF(C156="","",VLOOKUP(C156,'Tabela Nutricional'!A:AD,25,0)*D156)</f>
        <v/>
      </c>
      <c r="AA156" s="234" t="str">
        <f>IF(C156="","",VLOOKUP(C156,'Tabela Nutricional'!A:AD,26,0)*D156)</f>
        <v/>
      </c>
      <c r="AB156" s="237" t="str">
        <f>IF(C156="","",VLOOKUP(C156,'Tabela Nutricional'!A:AD,27,0)*D156)</f>
        <v/>
      </c>
      <c r="AC156" s="234" t="str">
        <f>IF(C156="","",VLOOKUP(C156,'Tabela Nutricional'!A:AD,28,0)*D156)</f>
        <v/>
      </c>
      <c r="AD156" s="237" t="str">
        <f>IF(C156="","",VLOOKUP(C156,'Tabela Nutricional'!A:AD,29,0)*D156)</f>
        <v/>
      </c>
      <c r="AE156" s="234" t="str">
        <f>IF(C156="","",VLOOKUP(C156,'Tabela Nutricional'!A:AD,30,0)*D156)</f>
        <v/>
      </c>
      <c r="AF156" s="214"/>
      <c r="AG156" s="92"/>
      <c r="AH156" s="108"/>
      <c r="AI156" s="108"/>
      <c r="AJ156" s="89"/>
      <c r="AK156" s="89"/>
      <c r="AL156" s="99"/>
      <c r="AM156" s="99"/>
      <c r="AN156" s="89"/>
      <c r="AO156" s="89"/>
      <c r="AP156" s="89"/>
      <c r="AQ156" s="99"/>
      <c r="AR156" s="89"/>
      <c r="AS156" s="89"/>
      <c r="AT156" s="89"/>
      <c r="AU156" s="89"/>
      <c r="AV156" s="89"/>
      <c r="AW156" s="89"/>
      <c r="AX156" s="89"/>
    </row>
    <row r="157" spans="1:50" ht="12.75" customHeight="1">
      <c r="A157" s="90"/>
      <c r="B157" s="214"/>
      <c r="C157" s="375"/>
      <c r="D157" s="236"/>
      <c r="E157" s="231" t="str">
        <f t="shared" si="106"/>
        <v/>
      </c>
      <c r="F157" s="238" t="str">
        <f t="shared" si="107"/>
        <v/>
      </c>
      <c r="G157" s="233" t="str">
        <f t="shared" si="108"/>
        <v/>
      </c>
      <c r="H157" s="238" t="str">
        <f t="shared" si="109"/>
        <v/>
      </c>
      <c r="I157" s="233" t="str">
        <f t="shared" si="110"/>
        <v/>
      </c>
      <c r="J157" s="238" t="str">
        <f t="shared" si="111"/>
        <v/>
      </c>
      <c r="K157" s="233" t="str">
        <f t="shared" si="112"/>
        <v/>
      </c>
      <c r="L157" s="237" t="str">
        <f t="shared" si="113"/>
        <v/>
      </c>
      <c r="M157" s="234" t="str">
        <f>IF(C157="","",VLOOKUP(C157,'Tabela Nutricional'!A:AD,10,0)*D157)</f>
        <v/>
      </c>
      <c r="N157" s="237" t="str">
        <f>IF(C157="","",VLOOKUP(C157,'Tabela Nutricional'!A:AD,11,0)*D157)</f>
        <v/>
      </c>
      <c r="O157" s="234" t="str">
        <f>IF(C157="","",VLOOKUP(C157,'Tabela Nutricional'!A:AD,12,0)*D157)</f>
        <v/>
      </c>
      <c r="P157" s="237" t="str">
        <f>IF(C157="","",VLOOKUP(C157,'Tabela Nutricional'!A:AD,13,0)*D157)</f>
        <v/>
      </c>
      <c r="Q157" s="234" t="str">
        <f>IF(C157="","",VLOOKUP(C157,'Tabela Nutricional'!A:AD,14,0)*D157)</f>
        <v/>
      </c>
      <c r="R157" s="237" t="str">
        <f>IF(C157="","",VLOOKUP(C157,'Tabela Nutricional'!A:AD,15,0)*D157)</f>
        <v/>
      </c>
      <c r="S157" s="234" t="str">
        <f>IF(C157="","",VLOOKUP(C157,'Tabela Nutricional'!A:AD,16,0)*D157)</f>
        <v/>
      </c>
      <c r="T157" s="237" t="str">
        <f>IF(C157="","",VLOOKUP(C157,'Tabela Nutricional'!A:AD,17,0)*D157)</f>
        <v/>
      </c>
      <c r="U157" s="234" t="str">
        <f>IF(C157="","",VLOOKUP(C157,'Tabela Nutricional'!A:AD,18,0)*D157)</f>
        <v/>
      </c>
      <c r="V157" s="237" t="str">
        <f>IF(C157="","",VLOOKUP(C157,'Tabela Nutricional'!A:AD,21,0)*D157)</f>
        <v/>
      </c>
      <c r="W157" s="234" t="str">
        <f>IF(C157="","",VLOOKUP(C157,'Tabela Nutricional'!A:AD,22,0)*D157)</f>
        <v/>
      </c>
      <c r="X157" s="237" t="str">
        <f>IF(C157="","",VLOOKUP(C157,'Tabela Nutricional'!A:AD,23,0)*D157)</f>
        <v/>
      </c>
      <c r="Y157" s="234" t="str">
        <f>IF(C157="","",VLOOKUP(C157,'Tabela Nutricional'!A:AD,24,0)*D157)</f>
        <v/>
      </c>
      <c r="Z157" s="237" t="str">
        <f>IF(C157="","",VLOOKUP(C157,'Tabela Nutricional'!A:AD,25,0)*D157)</f>
        <v/>
      </c>
      <c r="AA157" s="234" t="str">
        <f>IF(C157="","",VLOOKUP(C157,'Tabela Nutricional'!A:AD,26,0)*D157)</f>
        <v/>
      </c>
      <c r="AB157" s="237" t="str">
        <f>IF(C157="","",VLOOKUP(C157,'Tabela Nutricional'!A:AD,27,0)*D157)</f>
        <v/>
      </c>
      <c r="AC157" s="234" t="str">
        <f>IF(C157="","",VLOOKUP(C157,'Tabela Nutricional'!A:AD,28,0)*D157)</f>
        <v/>
      </c>
      <c r="AD157" s="237" t="str">
        <f>IF(C157="","",VLOOKUP(C157,'Tabela Nutricional'!A:AD,29,0)*D157)</f>
        <v/>
      </c>
      <c r="AE157" s="234" t="str">
        <f>IF(C157="","",VLOOKUP(C157,'Tabela Nutricional'!A:AD,30,0)*D157)</f>
        <v/>
      </c>
      <c r="AF157" s="214"/>
      <c r="AG157" s="91"/>
      <c r="AH157" s="108"/>
      <c r="AI157" s="108"/>
      <c r="AJ157" s="89"/>
      <c r="AK157" s="89"/>
      <c r="AL157" s="99"/>
      <c r="AM157" s="99"/>
      <c r="AN157" s="89"/>
      <c r="AO157" s="89"/>
      <c r="AP157" s="89"/>
      <c r="AQ157" s="99"/>
      <c r="AR157" s="89"/>
      <c r="AS157" s="89"/>
      <c r="AT157" s="89"/>
      <c r="AU157" s="89"/>
      <c r="AV157" s="89"/>
      <c r="AW157" s="89"/>
      <c r="AX157" s="89"/>
    </row>
    <row r="158" spans="1:50" ht="12.75" customHeight="1">
      <c r="A158" s="90"/>
      <c r="B158" s="214"/>
      <c r="C158" s="376" t="s">
        <v>27</v>
      </c>
      <c r="D158" s="216"/>
      <c r="E158" s="217" t="s">
        <v>29</v>
      </c>
      <c r="F158" s="218">
        <f t="shared" ref="F158:AE158" si="114">SUM(F148:F157)</f>
        <v>0</v>
      </c>
      <c r="G158" s="219">
        <f t="shared" si="114"/>
        <v>0</v>
      </c>
      <c r="H158" s="220">
        <f t="shared" si="114"/>
        <v>0</v>
      </c>
      <c r="I158" s="221">
        <f t="shared" si="114"/>
        <v>0</v>
      </c>
      <c r="J158" s="222">
        <f t="shared" si="114"/>
        <v>0</v>
      </c>
      <c r="K158" s="223">
        <f t="shared" si="114"/>
        <v>0</v>
      </c>
      <c r="L158" s="224">
        <f t="shared" si="114"/>
        <v>0</v>
      </c>
      <c r="M158" s="225">
        <f t="shared" si="114"/>
        <v>0</v>
      </c>
      <c r="N158" s="225">
        <f t="shared" si="114"/>
        <v>0</v>
      </c>
      <c r="O158" s="225">
        <f t="shared" si="114"/>
        <v>0</v>
      </c>
      <c r="P158" s="225">
        <f t="shared" si="114"/>
        <v>0</v>
      </c>
      <c r="Q158" s="225">
        <f t="shared" si="114"/>
        <v>0</v>
      </c>
      <c r="R158" s="225">
        <f t="shared" si="114"/>
        <v>0</v>
      </c>
      <c r="S158" s="225">
        <f t="shared" si="114"/>
        <v>0</v>
      </c>
      <c r="T158" s="225">
        <f t="shared" si="114"/>
        <v>0</v>
      </c>
      <c r="U158" s="225">
        <f t="shared" si="114"/>
        <v>0</v>
      </c>
      <c r="V158" s="225">
        <f t="shared" si="114"/>
        <v>0</v>
      </c>
      <c r="W158" s="225">
        <f t="shared" si="114"/>
        <v>0</v>
      </c>
      <c r="X158" s="225">
        <f t="shared" si="114"/>
        <v>0</v>
      </c>
      <c r="Y158" s="225">
        <f t="shared" si="114"/>
        <v>0</v>
      </c>
      <c r="Z158" s="225">
        <f t="shared" si="114"/>
        <v>0</v>
      </c>
      <c r="AA158" s="225">
        <f t="shared" si="114"/>
        <v>0</v>
      </c>
      <c r="AB158" s="225">
        <f t="shared" si="114"/>
        <v>0</v>
      </c>
      <c r="AC158" s="225">
        <f t="shared" si="114"/>
        <v>0</v>
      </c>
      <c r="AD158" s="225">
        <f t="shared" si="114"/>
        <v>0</v>
      </c>
      <c r="AE158" s="225">
        <f t="shared" si="114"/>
        <v>0</v>
      </c>
      <c r="AF158" s="214"/>
      <c r="AG158" s="91"/>
      <c r="AH158" s="108"/>
      <c r="AI158" s="108"/>
      <c r="AJ158" s="89"/>
      <c r="AK158" s="89"/>
      <c r="AL158" s="99"/>
      <c r="AM158" s="99"/>
      <c r="AN158" s="89"/>
      <c r="AO158" s="89"/>
      <c r="AP158" s="89"/>
      <c r="AQ158" s="99"/>
      <c r="AR158" s="89"/>
      <c r="AS158" s="89"/>
      <c r="AT158" s="89"/>
      <c r="AU158" s="89"/>
      <c r="AV158" s="89"/>
      <c r="AW158" s="89"/>
      <c r="AX158" s="89"/>
    </row>
    <row r="159" spans="1:50" ht="12.75" customHeight="1">
      <c r="A159" s="90"/>
      <c r="B159" s="214"/>
      <c r="C159" s="377">
        <f>SUM(F159:K159)</f>
        <v>0</v>
      </c>
      <c r="D159" s="216"/>
      <c r="E159" s="217" t="s">
        <v>30</v>
      </c>
      <c r="F159" s="218">
        <f t="shared" ref="F159:H159" si="115">F158*4</f>
        <v>0</v>
      </c>
      <c r="G159" s="219">
        <f t="shared" si="115"/>
        <v>0</v>
      </c>
      <c r="H159" s="220">
        <f t="shared" si="115"/>
        <v>0</v>
      </c>
      <c r="I159" s="221">
        <f t="shared" ref="I159:K159" si="116">I158*9</f>
        <v>0</v>
      </c>
      <c r="J159" s="222">
        <f t="shared" si="116"/>
        <v>0</v>
      </c>
      <c r="K159" s="223">
        <f t="shared" si="116"/>
        <v>0</v>
      </c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  <c r="Z159" s="226"/>
      <c r="AA159" s="226"/>
      <c r="AB159" s="226"/>
      <c r="AC159" s="226"/>
      <c r="AD159" s="226"/>
      <c r="AE159" s="226"/>
      <c r="AF159" s="214"/>
      <c r="AG159" s="91"/>
      <c r="AH159" s="108"/>
      <c r="AI159" s="108"/>
      <c r="AJ159" s="89"/>
      <c r="AK159" s="89"/>
      <c r="AL159" s="99"/>
      <c r="AM159" s="99"/>
      <c r="AN159" s="89"/>
      <c r="AO159" s="89"/>
      <c r="AP159" s="89"/>
      <c r="AQ159" s="99"/>
      <c r="AR159" s="89"/>
      <c r="AS159" s="89"/>
      <c r="AT159" s="89"/>
      <c r="AU159" s="89"/>
      <c r="AV159" s="89"/>
      <c r="AW159" s="89"/>
      <c r="AX159" s="89"/>
    </row>
    <row r="160" spans="1:50" ht="12.75" customHeight="1">
      <c r="A160" s="90"/>
      <c r="B160" s="214"/>
      <c r="C160" s="311" t="str">
        <f>IF(C159&gt;0,(C159-'Cálculo de Dieta'!C159),"")</f>
        <v/>
      </c>
      <c r="D160" s="318"/>
      <c r="E160" s="310" t="s">
        <v>2829</v>
      </c>
      <c r="F160" s="311" t="str">
        <f>IF(F158&gt;0,(F158-'Cálculo de Dieta'!F158),"")</f>
        <v/>
      </c>
      <c r="G160" s="311" t="str">
        <f>IF(G158&gt;0,(G158-'Cálculo de Dieta'!G158),"")</f>
        <v/>
      </c>
      <c r="H160" s="311" t="str">
        <f>IF(H158&gt;0,(H158-'Cálculo de Dieta'!H158),"")</f>
        <v/>
      </c>
      <c r="I160" s="311" t="str">
        <f>IF(I158&gt;0,(I158-'Cálculo de Dieta'!I158),"")</f>
        <v/>
      </c>
      <c r="J160" s="311" t="str">
        <f>IF(J158&gt;0,(J158-'Cálculo de Dieta'!J158),"")</f>
        <v/>
      </c>
      <c r="K160" s="311" t="str">
        <f>IF(K158&gt;0,(K158-'Cálculo de Dieta'!K158),"")</f>
        <v/>
      </c>
      <c r="L160" s="311" t="str">
        <f>IF(L158&gt;0,(L158-'Cálculo de Dieta'!L158),"")</f>
        <v/>
      </c>
      <c r="M160" s="311" t="str">
        <f>IF(M158&gt;0,(M158-'Cálculo de Dieta'!M158),"")</f>
        <v/>
      </c>
      <c r="N160" s="311" t="str">
        <f>IF(N158&gt;0,(N158-'Cálculo de Dieta'!N158),"")</f>
        <v/>
      </c>
      <c r="O160" s="311" t="str">
        <f>IF(O158&gt;0,(O158-'Cálculo de Dieta'!O158),"")</f>
        <v/>
      </c>
      <c r="P160" s="311" t="str">
        <f>IF(P158&gt;0,(P158-'Cálculo de Dieta'!P158),"")</f>
        <v/>
      </c>
      <c r="Q160" s="311" t="str">
        <f>IF(Q158&gt;0,(Q158-'Cálculo de Dieta'!Q158),"")</f>
        <v/>
      </c>
      <c r="R160" s="311" t="str">
        <f>IF(R158&gt;0,(R158-'Cálculo de Dieta'!R158),"")</f>
        <v/>
      </c>
      <c r="S160" s="311" t="str">
        <f>IF(S158&gt;0,(S158-'Cálculo de Dieta'!S158),"")</f>
        <v/>
      </c>
      <c r="T160" s="311" t="str">
        <f>IF(T158&gt;0,(T158-'Cálculo de Dieta'!T158),"")</f>
        <v/>
      </c>
      <c r="U160" s="311" t="str">
        <f>IF(U158&gt;0,(U158-'Cálculo de Dieta'!U158),"")</f>
        <v/>
      </c>
      <c r="V160" s="311" t="str">
        <f>IF(V158&gt;0,(V158-'Cálculo de Dieta'!V158),"")</f>
        <v/>
      </c>
      <c r="W160" s="311" t="str">
        <f>IF(W158&gt;0,(W158-'Cálculo de Dieta'!W158),"")</f>
        <v/>
      </c>
      <c r="X160" s="311" t="str">
        <f>IF(X158&gt;0,(X158-'Cálculo de Dieta'!X158),"")</f>
        <v/>
      </c>
      <c r="Y160" s="311" t="str">
        <f>IF(Y158&gt;0,(Y158-'Cálculo de Dieta'!Y158),"")</f>
        <v/>
      </c>
      <c r="Z160" s="311" t="str">
        <f>IF(Z158&gt;0,(Z158-'Cálculo de Dieta'!Z158),"")</f>
        <v/>
      </c>
      <c r="AA160" s="311" t="str">
        <f>IF(AA158&gt;0,(AA158-'Cálculo de Dieta'!AA158),"")</f>
        <v/>
      </c>
      <c r="AB160" s="311" t="str">
        <f>IF(AB158&gt;0,(AB158-'Cálculo de Dieta'!AB158),"")</f>
        <v/>
      </c>
      <c r="AC160" s="311" t="str">
        <f>IF(AC158&gt;0,(AC158-'Cálculo de Dieta'!AC158),"")</f>
        <v/>
      </c>
      <c r="AD160" s="311" t="str">
        <f>IF(AD158&gt;0,(AD158-'Cálculo de Dieta'!AD158),"")</f>
        <v/>
      </c>
      <c r="AE160" s="311" t="str">
        <f>IF(AE158&gt;0,(AE158-'Cálculo de Dieta'!AE158),"")</f>
        <v/>
      </c>
      <c r="AF160" s="214"/>
      <c r="AG160" s="91"/>
      <c r="AH160" s="108"/>
      <c r="AI160" s="108"/>
      <c r="AJ160" s="89"/>
      <c r="AK160" s="89"/>
      <c r="AL160" s="99"/>
      <c r="AM160" s="99"/>
      <c r="AN160" s="89"/>
      <c r="AO160" s="89"/>
      <c r="AP160" s="89"/>
      <c r="AQ160" s="99"/>
      <c r="AR160" s="89"/>
      <c r="AS160" s="89"/>
      <c r="AT160" s="89"/>
      <c r="AU160" s="89"/>
      <c r="AV160" s="89"/>
      <c r="AW160" s="89"/>
      <c r="AX160" s="89"/>
    </row>
    <row r="161" spans="1:50" ht="12.75" customHeight="1">
      <c r="A161" s="81"/>
      <c r="B161" s="81"/>
      <c r="C161" s="372"/>
      <c r="D161" s="82"/>
      <c r="E161" s="87"/>
      <c r="F161" s="83"/>
      <c r="G161" s="84"/>
      <c r="H161" s="85"/>
      <c r="I161" s="86"/>
      <c r="J161" s="86"/>
      <c r="K161" s="86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81"/>
      <c r="AG161" s="88"/>
      <c r="AH161" s="108"/>
      <c r="AI161" s="108"/>
      <c r="AJ161" s="89"/>
      <c r="AK161" s="89"/>
      <c r="AL161" s="99"/>
      <c r="AM161" s="99"/>
      <c r="AN161" s="89"/>
      <c r="AO161" s="89"/>
      <c r="AP161" s="89"/>
      <c r="AQ161" s="99"/>
      <c r="AR161" s="89"/>
      <c r="AS161" s="89"/>
      <c r="AT161" s="89"/>
      <c r="AU161" s="89"/>
      <c r="AV161" s="89"/>
      <c r="AW161" s="89"/>
      <c r="AX161" s="89"/>
    </row>
    <row r="162" spans="1:50" ht="12.75" customHeight="1">
      <c r="A162" s="81"/>
      <c r="B162" s="200"/>
      <c r="C162" s="373"/>
      <c r="D162" s="340">
        <v>11</v>
      </c>
      <c r="E162" s="307"/>
      <c r="F162" s="303"/>
      <c r="G162" s="303"/>
      <c r="H162" s="303"/>
      <c r="I162" s="303"/>
      <c r="J162" s="303"/>
      <c r="K162" s="304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2" t="s">
        <v>2786</v>
      </c>
      <c r="W162" s="202" t="s">
        <v>2786</v>
      </c>
      <c r="X162" s="202" t="s">
        <v>2786</v>
      </c>
      <c r="Y162" s="202" t="s">
        <v>2786</v>
      </c>
      <c r="Z162" s="202" t="s">
        <v>2786</v>
      </c>
      <c r="AA162" s="202" t="s">
        <v>2786</v>
      </c>
      <c r="AB162" s="201"/>
      <c r="AC162" s="202" t="s">
        <v>2786</v>
      </c>
      <c r="AD162" s="202" t="s">
        <v>2786</v>
      </c>
      <c r="AE162" s="202" t="s">
        <v>2786</v>
      </c>
      <c r="AF162" s="200"/>
      <c r="AG162" s="81"/>
      <c r="AH162" s="108"/>
      <c r="AI162" s="108"/>
      <c r="AJ162" s="89"/>
      <c r="AK162" s="89"/>
      <c r="AL162" s="99"/>
      <c r="AM162" s="99"/>
      <c r="AN162" s="89"/>
      <c r="AO162" s="89"/>
      <c r="AP162" s="89"/>
      <c r="AQ162" s="99"/>
      <c r="AR162" s="89"/>
      <c r="AS162" s="89"/>
      <c r="AT162" s="89"/>
      <c r="AU162" s="89"/>
      <c r="AV162" s="89"/>
      <c r="AW162" s="89"/>
      <c r="AX162" s="89"/>
    </row>
    <row r="163" spans="1:50" ht="12.75" customHeight="1">
      <c r="A163" s="81"/>
      <c r="B163" s="203"/>
      <c r="C163" s="374" t="s">
        <v>5</v>
      </c>
      <c r="D163" s="204" t="s">
        <v>6</v>
      </c>
      <c r="E163" s="205" t="s">
        <v>7</v>
      </c>
      <c r="F163" s="206" t="s">
        <v>8</v>
      </c>
      <c r="G163" s="207" t="s">
        <v>9</v>
      </c>
      <c r="H163" s="208" t="s">
        <v>10</v>
      </c>
      <c r="I163" s="209" t="s">
        <v>11</v>
      </c>
      <c r="J163" s="210" t="s">
        <v>13</v>
      </c>
      <c r="K163" s="211" t="s">
        <v>12</v>
      </c>
      <c r="L163" s="212" t="s">
        <v>767</v>
      </c>
      <c r="M163" s="202" t="s">
        <v>792</v>
      </c>
      <c r="N163" s="202" t="s">
        <v>791</v>
      </c>
      <c r="O163" s="202" t="s">
        <v>2777</v>
      </c>
      <c r="P163" s="202" t="s">
        <v>2778</v>
      </c>
      <c r="Q163" s="202" t="s">
        <v>793</v>
      </c>
      <c r="R163" s="202" t="s">
        <v>794</v>
      </c>
      <c r="S163" s="202" t="s">
        <v>799</v>
      </c>
      <c r="T163" s="202" t="s">
        <v>2782</v>
      </c>
      <c r="U163" s="202" t="s">
        <v>795</v>
      </c>
      <c r="V163" s="202" t="s">
        <v>2783</v>
      </c>
      <c r="W163" s="202" t="s">
        <v>2779</v>
      </c>
      <c r="X163" s="202" t="s">
        <v>2780</v>
      </c>
      <c r="Y163" s="202" t="s">
        <v>796</v>
      </c>
      <c r="Z163" s="202" t="s">
        <v>797</v>
      </c>
      <c r="AA163" s="202" t="s">
        <v>798</v>
      </c>
      <c r="AB163" s="202" t="s">
        <v>2776</v>
      </c>
      <c r="AC163" s="202" t="s">
        <v>2784</v>
      </c>
      <c r="AD163" s="202" t="s">
        <v>2785</v>
      </c>
      <c r="AE163" s="202" t="s">
        <v>2781</v>
      </c>
      <c r="AF163" s="213"/>
      <c r="AG163" s="183"/>
      <c r="AH163" s="108"/>
      <c r="AI163" s="108"/>
      <c r="AJ163" s="89"/>
      <c r="AK163" s="89"/>
      <c r="AL163" s="99"/>
      <c r="AM163" s="99"/>
      <c r="AN163" s="89"/>
      <c r="AO163" s="89"/>
      <c r="AP163" s="89"/>
      <c r="AQ163" s="99"/>
      <c r="AR163" s="89"/>
      <c r="AS163" s="89"/>
      <c r="AT163" s="89"/>
      <c r="AU163" s="89"/>
      <c r="AV163" s="89"/>
      <c r="AW163" s="89"/>
      <c r="AX163" s="89"/>
    </row>
    <row r="164" spans="1:50" ht="12.75" customHeight="1">
      <c r="A164" s="89"/>
      <c r="B164" s="214"/>
      <c r="C164" s="232"/>
      <c r="D164" s="235"/>
      <c r="E164" s="231" t="str">
        <f t="shared" ref="E164:E173" si="117">IF(C164="","",VLOOKUP(C164,Nutr,2,0))</f>
        <v/>
      </c>
      <c r="F164" s="238" t="str">
        <f t="shared" ref="F164:F173" si="118">IF(C164="","",VLOOKUP(C164,Nutr,3,0)*D164)</f>
        <v/>
      </c>
      <c r="G164" s="233" t="str">
        <f t="shared" ref="G164:G173" si="119">IF(C164="","",VLOOKUP(C164,Nutr,4,0)*D164)</f>
        <v/>
      </c>
      <c r="H164" s="238" t="str">
        <f t="shared" ref="H164:H173" si="120">IF(C164="","",VLOOKUP(C164,Nutr,5,0)*D164)</f>
        <v/>
      </c>
      <c r="I164" s="233" t="str">
        <f t="shared" ref="I164:I173" si="121">IF(C164="","",VLOOKUP(C164,Nutr,6,0)*D164)</f>
        <v/>
      </c>
      <c r="J164" s="238" t="str">
        <f t="shared" ref="J164:J173" si="122">IF(C164="","",VLOOKUP(C164,Nutr,7,0)*D164)</f>
        <v/>
      </c>
      <c r="K164" s="233" t="str">
        <f t="shared" ref="K164:K173" si="123">IF(C164="","",VLOOKUP(C164,Nutr,8,0)*D164)</f>
        <v/>
      </c>
      <c r="L164" s="237" t="str">
        <f>IF(C164="","",VLOOKUP(C164,Nutr,9,0)*D164)</f>
        <v/>
      </c>
      <c r="M164" s="234" t="str">
        <f>IF(C164="","",VLOOKUP(C164,'Tabela Nutricional'!A:AD,10,0)*D164)</f>
        <v/>
      </c>
      <c r="N164" s="237" t="str">
        <f>IF(C164="","",VLOOKUP(C164,'Tabela Nutricional'!A:AD,11,0)*D164)</f>
        <v/>
      </c>
      <c r="O164" s="234" t="str">
        <f>IF(C164="","",VLOOKUP(C164,'Tabela Nutricional'!A:AD,12,0)*D164)</f>
        <v/>
      </c>
      <c r="P164" s="237" t="str">
        <f>IF(C164="","",VLOOKUP(C164,'Tabela Nutricional'!A:AD,13,0)*D164)</f>
        <v/>
      </c>
      <c r="Q164" s="234" t="str">
        <f>IF(C164="","",VLOOKUP(C164,'Tabela Nutricional'!A:AD,14,0)*D164)</f>
        <v/>
      </c>
      <c r="R164" s="237" t="str">
        <f>IF(C164="","",VLOOKUP(C164,'Tabela Nutricional'!A:AD,15,0)*D164)</f>
        <v/>
      </c>
      <c r="S164" s="234" t="str">
        <f>IF(C164="","",VLOOKUP(C164,'Tabela Nutricional'!A:AD,16,0)*D164)</f>
        <v/>
      </c>
      <c r="T164" s="237" t="str">
        <f>IF(C164="","",VLOOKUP(C164,'Tabela Nutricional'!A:AD,17,0)*D164)</f>
        <v/>
      </c>
      <c r="U164" s="234" t="str">
        <f>IF(C164="","",VLOOKUP(C164,'Tabela Nutricional'!A:AD,18,0)*D164)</f>
        <v/>
      </c>
      <c r="V164" s="237" t="str">
        <f>IF(C164="","",VLOOKUP(C164,'Tabela Nutricional'!A:AD,21,0)*D164)</f>
        <v/>
      </c>
      <c r="W164" s="234" t="str">
        <f>IF(C164="","",VLOOKUP(C164,'Tabela Nutricional'!A:AD,22,0)*D164)</f>
        <v/>
      </c>
      <c r="X164" s="237" t="str">
        <f>IF(C164="","",VLOOKUP(C164,'Tabela Nutricional'!A:AD,23,0)*D164)</f>
        <v/>
      </c>
      <c r="Y164" s="234" t="str">
        <f>IF(C164="","",VLOOKUP(C164,'Tabela Nutricional'!A:AD,24,0)*D164)</f>
        <v/>
      </c>
      <c r="Z164" s="237" t="str">
        <f>IF(C164="","",VLOOKUP(C164,'Tabela Nutricional'!A:AD,25,0)*D164)</f>
        <v/>
      </c>
      <c r="AA164" s="234" t="str">
        <f>IF(C164="","",VLOOKUP(C164,'Tabela Nutricional'!A:AD,26,0)*D164)</f>
        <v/>
      </c>
      <c r="AB164" s="237" t="str">
        <f>IF(C164="","",VLOOKUP(C164,'Tabela Nutricional'!A:AD,27,0)*D164)</f>
        <v/>
      </c>
      <c r="AC164" s="234" t="str">
        <f>IF(C164="","",VLOOKUP(C164,'Tabela Nutricional'!A:AD,28,0)*D164)</f>
        <v/>
      </c>
      <c r="AD164" s="237" t="str">
        <f>IF(C164="","",VLOOKUP(C164,'Tabela Nutricional'!A:AD,29,0)*D164)</f>
        <v/>
      </c>
      <c r="AE164" s="234" t="str">
        <f>IF(C164="","",VLOOKUP(C164,'Tabela Nutricional'!A:AD,30,0)*D164)</f>
        <v/>
      </c>
      <c r="AF164" s="214"/>
      <c r="AG164" s="90"/>
      <c r="AH164" s="108"/>
      <c r="AI164" s="108"/>
      <c r="AJ164" s="89"/>
      <c r="AK164" s="89"/>
      <c r="AL164" s="99"/>
      <c r="AM164" s="99"/>
      <c r="AN164" s="89"/>
      <c r="AO164" s="89"/>
      <c r="AP164" s="89"/>
      <c r="AQ164" s="99"/>
      <c r="AR164" s="89"/>
      <c r="AS164" s="89"/>
      <c r="AT164" s="89"/>
      <c r="AU164" s="89"/>
      <c r="AV164" s="89"/>
      <c r="AW164" s="89"/>
      <c r="AX164" s="89"/>
    </row>
    <row r="165" spans="1:50" ht="12.75" customHeight="1">
      <c r="A165" s="89"/>
      <c r="B165" s="214"/>
      <c r="C165" s="232"/>
      <c r="D165" s="235"/>
      <c r="E165" s="231" t="str">
        <f t="shared" si="117"/>
        <v/>
      </c>
      <c r="F165" s="238" t="str">
        <f t="shared" si="118"/>
        <v/>
      </c>
      <c r="G165" s="233" t="str">
        <f t="shared" si="119"/>
        <v/>
      </c>
      <c r="H165" s="238" t="str">
        <f t="shared" si="120"/>
        <v/>
      </c>
      <c r="I165" s="233" t="str">
        <f t="shared" si="121"/>
        <v/>
      </c>
      <c r="J165" s="238" t="str">
        <f t="shared" si="122"/>
        <v/>
      </c>
      <c r="K165" s="233" t="str">
        <f t="shared" si="123"/>
        <v/>
      </c>
      <c r="L165" s="237" t="str">
        <f t="shared" ref="L165:L173" si="124">IF(C165="","",VLOOKUP(C165,Nutr,9,0)*D165)</f>
        <v/>
      </c>
      <c r="M165" s="234" t="str">
        <f>IF(C165="","",VLOOKUP(C165,'Tabela Nutricional'!A:AD,10,0)*D165)</f>
        <v/>
      </c>
      <c r="N165" s="237" t="str">
        <f>IF(C165="","",VLOOKUP(C165,'Tabela Nutricional'!A:AD,11,0)*D165)</f>
        <v/>
      </c>
      <c r="O165" s="234" t="str">
        <f>IF(C165="","",VLOOKUP(C165,'Tabela Nutricional'!A:AD,12,0)*D165)</f>
        <v/>
      </c>
      <c r="P165" s="237" t="str">
        <f>IF(C165="","",VLOOKUP(C165,'Tabela Nutricional'!A:AD,13,0)*D165)</f>
        <v/>
      </c>
      <c r="Q165" s="234" t="str">
        <f>IF(C165="","",VLOOKUP(C165,'Tabela Nutricional'!A:AD,14,0)*D165)</f>
        <v/>
      </c>
      <c r="R165" s="237" t="str">
        <f>IF(C165="","",VLOOKUP(C165,'Tabela Nutricional'!A:AD,15,0)*D165)</f>
        <v/>
      </c>
      <c r="S165" s="234" t="str">
        <f>IF(C165="","",VLOOKUP(C165,'Tabela Nutricional'!A:AD,16,0)*D165)</f>
        <v/>
      </c>
      <c r="T165" s="237" t="str">
        <f>IF(C165="","",VLOOKUP(C165,'Tabela Nutricional'!A:AD,17,0)*D165)</f>
        <v/>
      </c>
      <c r="U165" s="234" t="str">
        <f>IF(C165="","",VLOOKUP(C165,'Tabela Nutricional'!A:AD,18,0)*D165)</f>
        <v/>
      </c>
      <c r="V165" s="237" t="str">
        <f>IF(C165="","",VLOOKUP(C165,'Tabela Nutricional'!A:AD,21,0)*D165)</f>
        <v/>
      </c>
      <c r="W165" s="234" t="str">
        <f>IF(C165="","",VLOOKUP(C165,'Tabela Nutricional'!A:AD,22,0)*D165)</f>
        <v/>
      </c>
      <c r="X165" s="237" t="str">
        <f>IF(C165="","",VLOOKUP(C165,'Tabela Nutricional'!A:AD,23,0)*D165)</f>
        <v/>
      </c>
      <c r="Y165" s="234" t="str">
        <f>IF(C165="","",VLOOKUP(C165,'Tabela Nutricional'!A:AD,24,0)*D165)</f>
        <v/>
      </c>
      <c r="Z165" s="237" t="str">
        <f>IF(C165="","",VLOOKUP(C165,'Tabela Nutricional'!A:AD,25,0)*D165)</f>
        <v/>
      </c>
      <c r="AA165" s="234" t="str">
        <f>IF(C165="","",VLOOKUP(C165,'Tabela Nutricional'!A:AD,26,0)*D165)</f>
        <v/>
      </c>
      <c r="AB165" s="237" t="str">
        <f>IF(C165="","",VLOOKUP(C165,'Tabela Nutricional'!A:AD,27,0)*D165)</f>
        <v/>
      </c>
      <c r="AC165" s="234" t="str">
        <f>IF(C165="","",VLOOKUP(C165,'Tabela Nutricional'!A:AD,28,0)*D165)</f>
        <v/>
      </c>
      <c r="AD165" s="237" t="str">
        <f>IF(C165="","",VLOOKUP(C165,'Tabela Nutricional'!A:AD,29,0)*D165)</f>
        <v/>
      </c>
      <c r="AE165" s="234" t="str">
        <f>IF(C165="","",VLOOKUP(C165,'Tabela Nutricional'!A:AD,30,0)*D165)</f>
        <v/>
      </c>
      <c r="AF165" s="214"/>
      <c r="AG165" s="90"/>
      <c r="AH165" s="108"/>
      <c r="AI165" s="108"/>
      <c r="AJ165" s="89"/>
      <c r="AK165" s="89"/>
      <c r="AL165" s="99"/>
      <c r="AM165" s="99"/>
      <c r="AN165" s="89"/>
      <c r="AO165" s="89"/>
      <c r="AP165" s="89"/>
      <c r="AQ165" s="99"/>
      <c r="AR165" s="89"/>
      <c r="AS165" s="89"/>
      <c r="AT165" s="89"/>
      <c r="AU165" s="89"/>
      <c r="AV165" s="89"/>
      <c r="AW165" s="89"/>
      <c r="AX165" s="89"/>
    </row>
    <row r="166" spans="1:50" ht="12.75" customHeight="1">
      <c r="A166" s="89"/>
      <c r="B166" s="214"/>
      <c r="C166" s="232"/>
      <c r="D166" s="235"/>
      <c r="E166" s="231" t="str">
        <f t="shared" si="117"/>
        <v/>
      </c>
      <c r="F166" s="238" t="str">
        <f t="shared" si="118"/>
        <v/>
      </c>
      <c r="G166" s="233" t="str">
        <f t="shared" si="119"/>
        <v/>
      </c>
      <c r="H166" s="238" t="str">
        <f t="shared" si="120"/>
        <v/>
      </c>
      <c r="I166" s="233" t="str">
        <f t="shared" si="121"/>
        <v/>
      </c>
      <c r="J166" s="238" t="str">
        <f t="shared" si="122"/>
        <v/>
      </c>
      <c r="K166" s="233" t="str">
        <f t="shared" si="123"/>
        <v/>
      </c>
      <c r="L166" s="237" t="str">
        <f t="shared" si="124"/>
        <v/>
      </c>
      <c r="M166" s="234" t="str">
        <f>IF(C166="","",VLOOKUP(C166,'Tabela Nutricional'!A:AD,10,0)*D166)</f>
        <v/>
      </c>
      <c r="N166" s="237" t="str">
        <f>IF(C166="","",VLOOKUP(C166,'Tabela Nutricional'!A:AD,11,0)*D166)</f>
        <v/>
      </c>
      <c r="O166" s="234" t="str">
        <f>IF(C166="","",VLOOKUP(C166,'Tabela Nutricional'!A:AD,12,0)*D166)</f>
        <v/>
      </c>
      <c r="P166" s="237" t="str">
        <f>IF(C166="","",VLOOKUP(C166,'Tabela Nutricional'!A:AD,13,0)*D166)</f>
        <v/>
      </c>
      <c r="Q166" s="234" t="str">
        <f>IF(C166="","",VLOOKUP(C166,'Tabela Nutricional'!A:AD,14,0)*D166)</f>
        <v/>
      </c>
      <c r="R166" s="237" t="str">
        <f>IF(C166="","",VLOOKUP(C166,'Tabela Nutricional'!A:AD,15,0)*D166)</f>
        <v/>
      </c>
      <c r="S166" s="234" t="str">
        <f>IF(C166="","",VLOOKUP(C166,'Tabela Nutricional'!A:AD,16,0)*D166)</f>
        <v/>
      </c>
      <c r="T166" s="237" t="str">
        <f>IF(C166="","",VLOOKUP(C166,'Tabela Nutricional'!A:AD,17,0)*D166)</f>
        <v/>
      </c>
      <c r="U166" s="234" t="str">
        <f>IF(C166="","",VLOOKUP(C166,'Tabela Nutricional'!A:AD,18,0)*D166)</f>
        <v/>
      </c>
      <c r="V166" s="237" t="str">
        <f>IF(C166="","",VLOOKUP(C166,'Tabela Nutricional'!A:AD,21,0)*D166)</f>
        <v/>
      </c>
      <c r="W166" s="234" t="str">
        <f>IF(C166="","",VLOOKUP(C166,'Tabela Nutricional'!A:AD,22,0)*D166)</f>
        <v/>
      </c>
      <c r="X166" s="237" t="str">
        <f>IF(C166="","",VLOOKUP(C166,'Tabela Nutricional'!A:AD,23,0)*D166)</f>
        <v/>
      </c>
      <c r="Y166" s="234" t="str">
        <f>IF(C166="","",VLOOKUP(C166,'Tabela Nutricional'!A:AD,24,0)*D166)</f>
        <v/>
      </c>
      <c r="Z166" s="237" t="str">
        <f>IF(C166="","",VLOOKUP(C166,'Tabela Nutricional'!A:AD,25,0)*D166)</f>
        <v/>
      </c>
      <c r="AA166" s="234" t="str">
        <f>IF(C166="","",VLOOKUP(C166,'Tabela Nutricional'!A:AD,26,0)*D166)</f>
        <v/>
      </c>
      <c r="AB166" s="237" t="str">
        <f>IF(C166="","",VLOOKUP(C166,'Tabela Nutricional'!A:AD,27,0)*D166)</f>
        <v/>
      </c>
      <c r="AC166" s="234" t="str">
        <f>IF(C166="","",VLOOKUP(C166,'Tabela Nutricional'!A:AD,28,0)*D166)</f>
        <v/>
      </c>
      <c r="AD166" s="237" t="str">
        <f>IF(C166="","",VLOOKUP(C166,'Tabela Nutricional'!A:AD,29,0)*D166)</f>
        <v/>
      </c>
      <c r="AE166" s="234" t="str">
        <f>IF(C166="","",VLOOKUP(C166,'Tabela Nutricional'!A:AD,30,0)*D166)</f>
        <v/>
      </c>
      <c r="AF166" s="214"/>
      <c r="AG166" s="94"/>
      <c r="AH166" s="108"/>
      <c r="AI166" s="108"/>
      <c r="AJ166" s="89"/>
      <c r="AK166" s="89"/>
      <c r="AL166" s="99"/>
      <c r="AM166" s="99"/>
      <c r="AN166" s="89"/>
      <c r="AO166" s="89"/>
      <c r="AP166" s="89"/>
      <c r="AQ166" s="99"/>
      <c r="AR166" s="89"/>
      <c r="AS166" s="89"/>
      <c r="AT166" s="89"/>
      <c r="AU166" s="89"/>
      <c r="AV166" s="89"/>
      <c r="AW166" s="89"/>
      <c r="AX166" s="89"/>
    </row>
    <row r="167" spans="1:50" ht="12.75" customHeight="1">
      <c r="A167" s="89"/>
      <c r="B167" s="215"/>
      <c r="C167" s="356"/>
      <c r="D167" s="236"/>
      <c r="E167" s="231" t="str">
        <f t="shared" si="117"/>
        <v/>
      </c>
      <c r="F167" s="238" t="str">
        <f t="shared" si="118"/>
        <v/>
      </c>
      <c r="G167" s="233" t="str">
        <f t="shared" si="119"/>
        <v/>
      </c>
      <c r="H167" s="238" t="str">
        <f t="shared" si="120"/>
        <v/>
      </c>
      <c r="I167" s="233" t="str">
        <f t="shared" si="121"/>
        <v/>
      </c>
      <c r="J167" s="238" t="str">
        <f t="shared" si="122"/>
        <v/>
      </c>
      <c r="K167" s="233" t="str">
        <f t="shared" si="123"/>
        <v/>
      </c>
      <c r="L167" s="237" t="str">
        <f t="shared" si="124"/>
        <v/>
      </c>
      <c r="M167" s="234" t="str">
        <f>IF(C167="","",VLOOKUP(C167,'Tabela Nutricional'!A:AD,10,0)*D167)</f>
        <v/>
      </c>
      <c r="N167" s="237" t="str">
        <f>IF(C167="","",VLOOKUP(C167,'Tabela Nutricional'!A:AD,11,0)*D167)</f>
        <v/>
      </c>
      <c r="O167" s="234" t="str">
        <f>IF(C167="","",VLOOKUP(C167,'Tabela Nutricional'!A:AD,12,0)*D167)</f>
        <v/>
      </c>
      <c r="P167" s="237" t="str">
        <f>IF(C167="","",VLOOKUP(C167,'Tabela Nutricional'!A:AD,13,0)*D167)</f>
        <v/>
      </c>
      <c r="Q167" s="234" t="str">
        <f>IF(C167="","",VLOOKUP(C167,'Tabela Nutricional'!A:AD,14,0)*D167)</f>
        <v/>
      </c>
      <c r="R167" s="237" t="str">
        <f>IF(C167="","",VLOOKUP(C167,'Tabela Nutricional'!A:AD,15,0)*D167)</f>
        <v/>
      </c>
      <c r="S167" s="234" t="str">
        <f>IF(C167="","",VLOOKUP(C167,'Tabela Nutricional'!A:AD,16,0)*D167)</f>
        <v/>
      </c>
      <c r="T167" s="237" t="str">
        <f>IF(C167="","",VLOOKUP(C167,'Tabela Nutricional'!A:AD,17,0)*D167)</f>
        <v/>
      </c>
      <c r="U167" s="234" t="str">
        <f>IF(C167="","",VLOOKUP(C167,'Tabela Nutricional'!A:AD,18,0)*D167)</f>
        <v/>
      </c>
      <c r="V167" s="237" t="str">
        <f>IF(C167="","",VLOOKUP(C167,'Tabela Nutricional'!A:AD,21,0)*D167)</f>
        <v/>
      </c>
      <c r="W167" s="234" t="str">
        <f>IF(C167="","",VLOOKUP(C167,'Tabela Nutricional'!A:AD,22,0)*D167)</f>
        <v/>
      </c>
      <c r="X167" s="237" t="str">
        <f>IF(C167="","",VLOOKUP(C167,'Tabela Nutricional'!A:AD,23,0)*D167)</f>
        <v/>
      </c>
      <c r="Y167" s="234" t="str">
        <f>IF(C167="","",VLOOKUP(C167,'Tabela Nutricional'!A:AD,24,0)*D167)</f>
        <v/>
      </c>
      <c r="Z167" s="237" t="str">
        <f>IF(C167="","",VLOOKUP(C167,'Tabela Nutricional'!A:AD,25,0)*D167)</f>
        <v/>
      </c>
      <c r="AA167" s="234" t="str">
        <f>IF(C167="","",VLOOKUP(C167,'Tabela Nutricional'!A:AD,26,0)*D167)</f>
        <v/>
      </c>
      <c r="AB167" s="237" t="str">
        <f>IF(C167="","",VLOOKUP(C167,'Tabela Nutricional'!A:AD,27,0)*D167)</f>
        <v/>
      </c>
      <c r="AC167" s="234" t="str">
        <f>IF(C167="","",VLOOKUP(C167,'Tabela Nutricional'!A:AD,28,0)*D167)</f>
        <v/>
      </c>
      <c r="AD167" s="237" t="str">
        <f>IF(C167="","",VLOOKUP(C167,'Tabela Nutricional'!A:AD,29,0)*D167)</f>
        <v/>
      </c>
      <c r="AE167" s="234" t="str">
        <f>IF(C167="","",VLOOKUP(C167,'Tabela Nutricional'!A:AD,30,0)*D167)</f>
        <v/>
      </c>
      <c r="AF167" s="215"/>
      <c r="AG167" s="94"/>
      <c r="AH167" s="108"/>
      <c r="AI167" s="108"/>
      <c r="AJ167" s="89"/>
      <c r="AK167" s="89"/>
      <c r="AL167" s="99"/>
      <c r="AM167" s="99"/>
      <c r="AN167" s="89"/>
      <c r="AO167" s="89"/>
      <c r="AP167" s="89"/>
      <c r="AQ167" s="99"/>
      <c r="AR167" s="89"/>
      <c r="AS167" s="89"/>
      <c r="AT167" s="89"/>
      <c r="AU167" s="89"/>
      <c r="AV167" s="89"/>
      <c r="AW167" s="89"/>
      <c r="AX167" s="89"/>
    </row>
    <row r="168" spans="1:50" ht="12.75" customHeight="1">
      <c r="A168" s="89"/>
      <c r="B168" s="215"/>
      <c r="C168" s="356"/>
      <c r="D168" s="236"/>
      <c r="E168" s="231" t="str">
        <f t="shared" si="117"/>
        <v/>
      </c>
      <c r="F168" s="238" t="str">
        <f t="shared" si="118"/>
        <v/>
      </c>
      <c r="G168" s="233" t="str">
        <f t="shared" si="119"/>
        <v/>
      </c>
      <c r="H168" s="238" t="str">
        <f t="shared" si="120"/>
        <v/>
      </c>
      <c r="I168" s="233" t="str">
        <f t="shared" si="121"/>
        <v/>
      </c>
      <c r="J168" s="238" t="str">
        <f t="shared" si="122"/>
        <v/>
      </c>
      <c r="K168" s="233" t="str">
        <f t="shared" si="123"/>
        <v/>
      </c>
      <c r="L168" s="237" t="str">
        <f t="shared" si="124"/>
        <v/>
      </c>
      <c r="M168" s="234" t="str">
        <f>IF(C168="","",VLOOKUP(C168,'Tabela Nutricional'!A:AD,10,0)*D168)</f>
        <v/>
      </c>
      <c r="N168" s="237" t="str">
        <f>IF(C168="","",VLOOKUP(C168,'Tabela Nutricional'!A:AD,11,0)*D168)</f>
        <v/>
      </c>
      <c r="O168" s="234" t="str">
        <f>IF(C168="","",VLOOKUP(C168,'Tabela Nutricional'!A:AD,12,0)*D168)</f>
        <v/>
      </c>
      <c r="P168" s="237" t="str">
        <f>IF(C168="","",VLOOKUP(C168,'Tabela Nutricional'!A:AD,13,0)*D168)</f>
        <v/>
      </c>
      <c r="Q168" s="234" t="str">
        <f>IF(C168="","",VLOOKUP(C168,'Tabela Nutricional'!A:AD,14,0)*D168)</f>
        <v/>
      </c>
      <c r="R168" s="237" t="str">
        <f>IF(C168="","",VLOOKUP(C168,'Tabela Nutricional'!A:AD,15,0)*D168)</f>
        <v/>
      </c>
      <c r="S168" s="234" t="str">
        <f>IF(C168="","",VLOOKUP(C168,'Tabela Nutricional'!A:AD,16,0)*D168)</f>
        <v/>
      </c>
      <c r="T168" s="237" t="str">
        <f>IF(C168="","",VLOOKUP(C168,'Tabela Nutricional'!A:AD,17,0)*D168)</f>
        <v/>
      </c>
      <c r="U168" s="234" t="str">
        <f>IF(C168="","",VLOOKUP(C168,'Tabela Nutricional'!A:AD,18,0)*D168)</f>
        <v/>
      </c>
      <c r="V168" s="237" t="str">
        <f>IF(C168="","",VLOOKUP(C168,'Tabela Nutricional'!A:AD,21,0)*D168)</f>
        <v/>
      </c>
      <c r="W168" s="234" t="str">
        <f>IF(C168="","",VLOOKUP(C168,'Tabela Nutricional'!A:AD,22,0)*D168)</f>
        <v/>
      </c>
      <c r="X168" s="237" t="str">
        <f>IF(C168="","",VLOOKUP(C168,'Tabela Nutricional'!A:AD,23,0)*D168)</f>
        <v/>
      </c>
      <c r="Y168" s="234" t="str">
        <f>IF(C168="","",VLOOKUP(C168,'Tabela Nutricional'!A:AD,24,0)*D168)</f>
        <v/>
      </c>
      <c r="Z168" s="237" t="str">
        <f>IF(C168="","",VLOOKUP(C168,'Tabela Nutricional'!A:AD,25,0)*D168)</f>
        <v/>
      </c>
      <c r="AA168" s="234" t="str">
        <f>IF(C168="","",VLOOKUP(C168,'Tabela Nutricional'!A:AD,26,0)*D168)</f>
        <v/>
      </c>
      <c r="AB168" s="237" t="str">
        <f>IF(C168="","",VLOOKUP(C168,'Tabela Nutricional'!A:AD,27,0)*D168)</f>
        <v/>
      </c>
      <c r="AC168" s="234" t="str">
        <f>IF(C168="","",VLOOKUP(C168,'Tabela Nutricional'!A:AD,28,0)*D168)</f>
        <v/>
      </c>
      <c r="AD168" s="237" t="str">
        <f>IF(C168="","",VLOOKUP(C168,'Tabela Nutricional'!A:AD,29,0)*D168)</f>
        <v/>
      </c>
      <c r="AE168" s="234" t="str">
        <f>IF(C168="","",VLOOKUP(C168,'Tabela Nutricional'!A:AD,30,0)*D168)</f>
        <v/>
      </c>
      <c r="AF168" s="215"/>
      <c r="AG168" s="94"/>
      <c r="AH168" s="108"/>
      <c r="AI168" s="108"/>
      <c r="AJ168" s="89"/>
      <c r="AK168" s="89"/>
      <c r="AL168" s="99"/>
      <c r="AM168" s="99"/>
      <c r="AN168" s="89"/>
      <c r="AO168" s="89"/>
      <c r="AP168" s="89"/>
      <c r="AQ168" s="99"/>
      <c r="AR168" s="89"/>
      <c r="AS168" s="89"/>
      <c r="AT168" s="89"/>
      <c r="AU168" s="89"/>
      <c r="AV168" s="89"/>
      <c r="AW168" s="89"/>
      <c r="AX168" s="89"/>
    </row>
    <row r="169" spans="1:50" ht="12.75" customHeight="1">
      <c r="A169" s="89"/>
      <c r="B169" s="215"/>
      <c r="C169" s="356"/>
      <c r="D169" s="236"/>
      <c r="E169" s="231" t="str">
        <f t="shared" si="117"/>
        <v/>
      </c>
      <c r="F169" s="238" t="str">
        <f t="shared" si="118"/>
        <v/>
      </c>
      <c r="G169" s="233" t="str">
        <f t="shared" si="119"/>
        <v/>
      </c>
      <c r="H169" s="238" t="str">
        <f t="shared" si="120"/>
        <v/>
      </c>
      <c r="I169" s="233" t="str">
        <f t="shared" si="121"/>
        <v/>
      </c>
      <c r="J169" s="238" t="str">
        <f t="shared" si="122"/>
        <v/>
      </c>
      <c r="K169" s="233" t="str">
        <f t="shared" si="123"/>
        <v/>
      </c>
      <c r="L169" s="237" t="str">
        <f t="shared" si="124"/>
        <v/>
      </c>
      <c r="M169" s="234" t="str">
        <f>IF(C169="","",VLOOKUP(C169,'Tabela Nutricional'!A:AD,10,0)*D169)</f>
        <v/>
      </c>
      <c r="N169" s="237" t="str">
        <f>IF(C169="","",VLOOKUP(C169,'Tabela Nutricional'!A:AD,11,0)*D169)</f>
        <v/>
      </c>
      <c r="O169" s="234" t="str">
        <f>IF(C169="","",VLOOKUP(C169,'Tabela Nutricional'!A:AD,12,0)*D169)</f>
        <v/>
      </c>
      <c r="P169" s="237" t="str">
        <f>IF(C169="","",VLOOKUP(C169,'Tabela Nutricional'!A:AD,13,0)*D169)</f>
        <v/>
      </c>
      <c r="Q169" s="234" t="str">
        <f>IF(C169="","",VLOOKUP(C169,'Tabela Nutricional'!A:AD,14,0)*D169)</f>
        <v/>
      </c>
      <c r="R169" s="237" t="str">
        <f>IF(C169="","",VLOOKUP(C169,'Tabela Nutricional'!A:AD,15,0)*D169)</f>
        <v/>
      </c>
      <c r="S169" s="234" t="str">
        <f>IF(C169="","",VLOOKUP(C169,'Tabela Nutricional'!A:AD,16,0)*D169)</f>
        <v/>
      </c>
      <c r="T169" s="237" t="str">
        <f>IF(C169="","",VLOOKUP(C169,'Tabela Nutricional'!A:AD,17,0)*D169)</f>
        <v/>
      </c>
      <c r="U169" s="234" t="str">
        <f>IF(C169="","",VLOOKUP(C169,'Tabela Nutricional'!A:AD,18,0)*D169)</f>
        <v/>
      </c>
      <c r="V169" s="237" t="str">
        <f>IF(C169="","",VLOOKUP(C169,'Tabela Nutricional'!A:AD,21,0)*D169)</f>
        <v/>
      </c>
      <c r="W169" s="234" t="str">
        <f>IF(C169="","",VLOOKUP(C169,'Tabela Nutricional'!A:AD,22,0)*D169)</f>
        <v/>
      </c>
      <c r="X169" s="237" t="str">
        <f>IF(C169="","",VLOOKUP(C169,'Tabela Nutricional'!A:AD,23,0)*D169)</f>
        <v/>
      </c>
      <c r="Y169" s="234" t="str">
        <f>IF(C169="","",VLOOKUP(C169,'Tabela Nutricional'!A:AD,24,0)*D169)</f>
        <v/>
      </c>
      <c r="Z169" s="237" t="str">
        <f>IF(C169="","",VLOOKUP(C169,'Tabela Nutricional'!A:AD,25,0)*D169)</f>
        <v/>
      </c>
      <c r="AA169" s="234" t="str">
        <f>IF(C169="","",VLOOKUP(C169,'Tabela Nutricional'!A:AD,26,0)*D169)</f>
        <v/>
      </c>
      <c r="AB169" s="237" t="str">
        <f>IF(C169="","",VLOOKUP(C169,'Tabela Nutricional'!A:AD,27,0)*D169)</f>
        <v/>
      </c>
      <c r="AC169" s="234" t="str">
        <f>IF(C169="","",VLOOKUP(C169,'Tabela Nutricional'!A:AD,28,0)*D169)</f>
        <v/>
      </c>
      <c r="AD169" s="237" t="str">
        <f>IF(C169="","",VLOOKUP(C169,'Tabela Nutricional'!A:AD,29,0)*D169)</f>
        <v/>
      </c>
      <c r="AE169" s="234" t="str">
        <f>IF(C169="","",VLOOKUP(C169,'Tabela Nutricional'!A:AD,30,0)*D169)</f>
        <v/>
      </c>
      <c r="AF169" s="215"/>
      <c r="AG169" s="94"/>
      <c r="AH169" s="108"/>
      <c r="AI169" s="108"/>
      <c r="AJ169" s="89"/>
      <c r="AK169" s="89"/>
      <c r="AL169" s="99"/>
      <c r="AM169" s="99"/>
      <c r="AN169" s="89"/>
      <c r="AO169" s="89"/>
      <c r="AP169" s="89"/>
      <c r="AQ169" s="99"/>
      <c r="AR169" s="89"/>
      <c r="AS169" s="89"/>
      <c r="AT169" s="89"/>
      <c r="AU169" s="89"/>
      <c r="AV169" s="89"/>
      <c r="AW169" s="89"/>
      <c r="AX169" s="89"/>
    </row>
    <row r="170" spans="1:50" ht="12.75" customHeight="1">
      <c r="A170" s="89"/>
      <c r="B170" s="214"/>
      <c r="C170" s="356"/>
      <c r="D170" s="236"/>
      <c r="E170" s="231" t="str">
        <f t="shared" si="117"/>
        <v/>
      </c>
      <c r="F170" s="238" t="str">
        <f t="shared" si="118"/>
        <v/>
      </c>
      <c r="G170" s="233" t="str">
        <f t="shared" si="119"/>
        <v/>
      </c>
      <c r="H170" s="238" t="str">
        <f t="shared" si="120"/>
        <v/>
      </c>
      <c r="I170" s="233" t="str">
        <f t="shared" si="121"/>
        <v/>
      </c>
      <c r="J170" s="238" t="str">
        <f t="shared" si="122"/>
        <v/>
      </c>
      <c r="K170" s="233" t="str">
        <f t="shared" si="123"/>
        <v/>
      </c>
      <c r="L170" s="237" t="str">
        <f t="shared" si="124"/>
        <v/>
      </c>
      <c r="M170" s="234" t="str">
        <f>IF(C170="","",VLOOKUP(C170,'Tabela Nutricional'!A:AD,10,0)*D170)</f>
        <v/>
      </c>
      <c r="N170" s="237" t="str">
        <f>IF(C170="","",VLOOKUP(C170,'Tabela Nutricional'!A:AD,11,0)*D170)</f>
        <v/>
      </c>
      <c r="O170" s="234" t="str">
        <f>IF(C170="","",VLOOKUP(C170,'Tabela Nutricional'!A:AD,12,0)*D170)</f>
        <v/>
      </c>
      <c r="P170" s="237" t="str">
        <f>IF(C170="","",VLOOKUP(C170,'Tabela Nutricional'!A:AD,13,0)*D170)</f>
        <v/>
      </c>
      <c r="Q170" s="234" t="str">
        <f>IF(C170="","",VLOOKUP(C170,'Tabela Nutricional'!A:AD,14,0)*D170)</f>
        <v/>
      </c>
      <c r="R170" s="237" t="str">
        <f>IF(C170="","",VLOOKUP(C170,'Tabela Nutricional'!A:AD,15,0)*D170)</f>
        <v/>
      </c>
      <c r="S170" s="234" t="str">
        <f>IF(C170="","",VLOOKUP(C170,'Tabela Nutricional'!A:AD,16,0)*D170)</f>
        <v/>
      </c>
      <c r="T170" s="237" t="str">
        <f>IF(C170="","",VLOOKUP(C170,'Tabela Nutricional'!A:AD,17,0)*D170)</f>
        <v/>
      </c>
      <c r="U170" s="234" t="str">
        <f>IF(C170="","",VLOOKUP(C170,'Tabela Nutricional'!A:AD,18,0)*D170)</f>
        <v/>
      </c>
      <c r="V170" s="237" t="str">
        <f>IF(C170="","",VLOOKUP(C170,'Tabela Nutricional'!A:AD,21,0)*D170)</f>
        <v/>
      </c>
      <c r="W170" s="234" t="str">
        <f>IF(C170="","",VLOOKUP(C170,'Tabela Nutricional'!A:AD,22,0)*D170)</f>
        <v/>
      </c>
      <c r="X170" s="237" t="str">
        <f>IF(C170="","",VLOOKUP(C170,'Tabela Nutricional'!A:AD,23,0)*D170)</f>
        <v/>
      </c>
      <c r="Y170" s="234" t="str">
        <f>IF(C170="","",VLOOKUP(C170,'Tabela Nutricional'!A:AD,24,0)*D170)</f>
        <v/>
      </c>
      <c r="Z170" s="237" t="str">
        <f>IF(C170="","",VLOOKUP(C170,'Tabela Nutricional'!A:AD,25,0)*D170)</f>
        <v/>
      </c>
      <c r="AA170" s="234" t="str">
        <f>IF(C170="","",VLOOKUP(C170,'Tabela Nutricional'!A:AD,26,0)*D170)</f>
        <v/>
      </c>
      <c r="AB170" s="237" t="str">
        <f>IF(C170="","",VLOOKUP(C170,'Tabela Nutricional'!A:AD,27,0)*D170)</f>
        <v/>
      </c>
      <c r="AC170" s="234" t="str">
        <f>IF(C170="","",VLOOKUP(C170,'Tabela Nutricional'!A:AD,28,0)*D170)</f>
        <v/>
      </c>
      <c r="AD170" s="237" t="str">
        <f>IF(C170="","",VLOOKUP(C170,'Tabela Nutricional'!A:AD,29,0)*D170)</f>
        <v/>
      </c>
      <c r="AE170" s="234" t="str">
        <f>IF(C170="","",VLOOKUP(C170,'Tabela Nutricional'!A:AD,30,0)*D170)</f>
        <v/>
      </c>
      <c r="AF170" s="214"/>
      <c r="AG170" s="94"/>
      <c r="AH170" s="108"/>
      <c r="AI170" s="108"/>
      <c r="AJ170" s="89"/>
      <c r="AK170" s="89"/>
      <c r="AL170" s="99"/>
      <c r="AM170" s="99"/>
      <c r="AN170" s="89"/>
      <c r="AO170" s="89"/>
      <c r="AP170" s="89"/>
      <c r="AQ170" s="99"/>
      <c r="AR170" s="89"/>
      <c r="AS170" s="89"/>
      <c r="AT170" s="89"/>
      <c r="AU170" s="89"/>
      <c r="AV170" s="89"/>
      <c r="AW170" s="89"/>
      <c r="AX170" s="89"/>
    </row>
    <row r="171" spans="1:50" ht="12.75" customHeight="1">
      <c r="A171" s="89"/>
      <c r="B171" s="214"/>
      <c r="C171" s="356"/>
      <c r="D171" s="236"/>
      <c r="E171" s="231" t="str">
        <f t="shared" si="117"/>
        <v/>
      </c>
      <c r="F171" s="238" t="str">
        <f t="shared" si="118"/>
        <v/>
      </c>
      <c r="G171" s="233" t="str">
        <f t="shared" si="119"/>
        <v/>
      </c>
      <c r="H171" s="238" t="str">
        <f t="shared" si="120"/>
        <v/>
      </c>
      <c r="I171" s="233" t="str">
        <f t="shared" si="121"/>
        <v/>
      </c>
      <c r="J171" s="238" t="str">
        <f t="shared" si="122"/>
        <v/>
      </c>
      <c r="K171" s="233" t="str">
        <f t="shared" si="123"/>
        <v/>
      </c>
      <c r="L171" s="237" t="str">
        <f t="shared" si="124"/>
        <v/>
      </c>
      <c r="M171" s="234" t="str">
        <f>IF(C171="","",VLOOKUP(C171,'Tabela Nutricional'!A:AD,10,0)*D171)</f>
        <v/>
      </c>
      <c r="N171" s="237" t="str">
        <f>IF(C171="","",VLOOKUP(C171,'Tabela Nutricional'!A:AD,11,0)*D171)</f>
        <v/>
      </c>
      <c r="O171" s="234" t="str">
        <f>IF(C171="","",VLOOKUP(C171,'Tabela Nutricional'!A:AD,12,0)*D171)</f>
        <v/>
      </c>
      <c r="P171" s="237" t="str">
        <f>IF(C171="","",VLOOKUP(C171,'Tabela Nutricional'!A:AD,13,0)*D171)</f>
        <v/>
      </c>
      <c r="Q171" s="234" t="str">
        <f>IF(C171="","",VLOOKUP(C171,'Tabela Nutricional'!A:AD,14,0)*D171)</f>
        <v/>
      </c>
      <c r="R171" s="237" t="str">
        <f>IF(C171="","",VLOOKUP(C171,'Tabela Nutricional'!A:AD,15,0)*D171)</f>
        <v/>
      </c>
      <c r="S171" s="234" t="str">
        <f>IF(C171="","",VLOOKUP(C171,'Tabela Nutricional'!A:AD,16,0)*D171)</f>
        <v/>
      </c>
      <c r="T171" s="237" t="str">
        <f>IF(C171="","",VLOOKUP(C171,'Tabela Nutricional'!A:AD,17,0)*D171)</f>
        <v/>
      </c>
      <c r="U171" s="234" t="str">
        <f>IF(C171="","",VLOOKUP(C171,'Tabela Nutricional'!A:AD,18,0)*D171)</f>
        <v/>
      </c>
      <c r="V171" s="237" t="str">
        <f>IF(C171="","",VLOOKUP(C171,'Tabela Nutricional'!A:AD,21,0)*D171)</f>
        <v/>
      </c>
      <c r="W171" s="234" t="str">
        <f>IF(C171="","",VLOOKUP(C171,'Tabela Nutricional'!A:AD,22,0)*D171)</f>
        <v/>
      </c>
      <c r="X171" s="237" t="str">
        <f>IF(C171="","",VLOOKUP(C171,'Tabela Nutricional'!A:AD,23,0)*D171)</f>
        <v/>
      </c>
      <c r="Y171" s="234" t="str">
        <f>IF(C171="","",VLOOKUP(C171,'Tabela Nutricional'!A:AD,24,0)*D171)</f>
        <v/>
      </c>
      <c r="Z171" s="237" t="str">
        <f>IF(C171="","",VLOOKUP(C171,'Tabela Nutricional'!A:AD,25,0)*D171)</f>
        <v/>
      </c>
      <c r="AA171" s="234" t="str">
        <f>IF(C171="","",VLOOKUP(C171,'Tabela Nutricional'!A:AD,26,0)*D171)</f>
        <v/>
      </c>
      <c r="AB171" s="237" t="str">
        <f>IF(C171="","",VLOOKUP(C171,'Tabela Nutricional'!A:AD,27,0)*D171)</f>
        <v/>
      </c>
      <c r="AC171" s="234" t="str">
        <f>IF(C171="","",VLOOKUP(C171,'Tabela Nutricional'!A:AD,28,0)*D171)</f>
        <v/>
      </c>
      <c r="AD171" s="237" t="str">
        <f>IF(C171="","",VLOOKUP(C171,'Tabela Nutricional'!A:AD,29,0)*D171)</f>
        <v/>
      </c>
      <c r="AE171" s="234" t="str">
        <f>IF(C171="","",VLOOKUP(C171,'Tabela Nutricional'!A:AD,30,0)*D171)</f>
        <v/>
      </c>
      <c r="AF171" s="214"/>
      <c r="AG171" s="90"/>
      <c r="AH171" s="108"/>
      <c r="AI171" s="108"/>
      <c r="AJ171" s="89"/>
      <c r="AK171" s="89"/>
      <c r="AL171" s="99"/>
      <c r="AM171" s="99"/>
      <c r="AN171" s="89"/>
      <c r="AO171" s="89"/>
      <c r="AP171" s="89"/>
      <c r="AQ171" s="99"/>
      <c r="AR171" s="89"/>
      <c r="AS171" s="89"/>
      <c r="AT171" s="89"/>
      <c r="AU171" s="89"/>
      <c r="AV171" s="89"/>
      <c r="AW171" s="89"/>
      <c r="AX171" s="89"/>
    </row>
    <row r="172" spans="1:50" ht="12.75" customHeight="1">
      <c r="A172" s="90"/>
      <c r="B172" s="214"/>
      <c r="C172" s="356"/>
      <c r="D172" s="236"/>
      <c r="E172" s="231" t="str">
        <f t="shared" si="117"/>
        <v/>
      </c>
      <c r="F172" s="238" t="str">
        <f t="shared" si="118"/>
        <v/>
      </c>
      <c r="G172" s="233" t="str">
        <f t="shared" si="119"/>
        <v/>
      </c>
      <c r="H172" s="238" t="str">
        <f t="shared" si="120"/>
        <v/>
      </c>
      <c r="I172" s="233" t="str">
        <f t="shared" si="121"/>
        <v/>
      </c>
      <c r="J172" s="238" t="str">
        <f t="shared" si="122"/>
        <v/>
      </c>
      <c r="K172" s="233" t="str">
        <f t="shared" si="123"/>
        <v/>
      </c>
      <c r="L172" s="237" t="str">
        <f t="shared" si="124"/>
        <v/>
      </c>
      <c r="M172" s="234" t="str">
        <f>IF(C172="","",VLOOKUP(C172,'Tabela Nutricional'!A:AD,10,0)*D172)</f>
        <v/>
      </c>
      <c r="N172" s="237" t="str">
        <f>IF(C172="","",VLOOKUP(C172,'Tabela Nutricional'!A:AD,11,0)*D172)</f>
        <v/>
      </c>
      <c r="O172" s="234" t="str">
        <f>IF(C172="","",VLOOKUP(C172,'Tabela Nutricional'!A:AD,12,0)*D172)</f>
        <v/>
      </c>
      <c r="P172" s="237" t="str">
        <f>IF(C172="","",VLOOKUP(C172,'Tabela Nutricional'!A:AD,13,0)*D172)</f>
        <v/>
      </c>
      <c r="Q172" s="234" t="str">
        <f>IF(C172="","",VLOOKUP(C172,'Tabela Nutricional'!A:AD,14,0)*D172)</f>
        <v/>
      </c>
      <c r="R172" s="237" t="str">
        <f>IF(C172="","",VLOOKUP(C172,'Tabela Nutricional'!A:AD,15,0)*D172)</f>
        <v/>
      </c>
      <c r="S172" s="234" t="str">
        <f>IF(C172="","",VLOOKUP(C172,'Tabela Nutricional'!A:AD,16,0)*D172)</f>
        <v/>
      </c>
      <c r="T172" s="237" t="str">
        <f>IF(C172="","",VLOOKUP(C172,'Tabela Nutricional'!A:AD,17,0)*D172)</f>
        <v/>
      </c>
      <c r="U172" s="234" t="str">
        <f>IF(C172="","",VLOOKUP(C172,'Tabela Nutricional'!A:AD,18,0)*D172)</f>
        <v/>
      </c>
      <c r="V172" s="237" t="str">
        <f>IF(C172="","",VLOOKUP(C172,'Tabela Nutricional'!A:AD,21,0)*D172)</f>
        <v/>
      </c>
      <c r="W172" s="234" t="str">
        <f>IF(C172="","",VLOOKUP(C172,'Tabela Nutricional'!A:AD,22,0)*D172)</f>
        <v/>
      </c>
      <c r="X172" s="237" t="str">
        <f>IF(C172="","",VLOOKUP(C172,'Tabela Nutricional'!A:AD,23,0)*D172)</f>
        <v/>
      </c>
      <c r="Y172" s="234" t="str">
        <f>IF(C172="","",VLOOKUP(C172,'Tabela Nutricional'!A:AD,24,0)*D172)</f>
        <v/>
      </c>
      <c r="Z172" s="237" t="str">
        <f>IF(C172="","",VLOOKUP(C172,'Tabela Nutricional'!A:AD,25,0)*D172)</f>
        <v/>
      </c>
      <c r="AA172" s="234" t="str">
        <f>IF(C172="","",VLOOKUP(C172,'Tabela Nutricional'!A:AD,26,0)*D172)</f>
        <v/>
      </c>
      <c r="AB172" s="237" t="str">
        <f>IF(C172="","",VLOOKUP(C172,'Tabela Nutricional'!A:AD,27,0)*D172)</f>
        <v/>
      </c>
      <c r="AC172" s="234" t="str">
        <f>IF(C172="","",VLOOKUP(C172,'Tabela Nutricional'!A:AD,28,0)*D172)</f>
        <v/>
      </c>
      <c r="AD172" s="237" t="str">
        <f>IF(C172="","",VLOOKUP(C172,'Tabela Nutricional'!A:AD,29,0)*D172)</f>
        <v/>
      </c>
      <c r="AE172" s="234" t="str">
        <f>IF(C172="","",VLOOKUP(C172,'Tabela Nutricional'!A:AD,30,0)*D172)</f>
        <v/>
      </c>
      <c r="AF172" s="214"/>
      <c r="AG172" s="92"/>
      <c r="AH172" s="108"/>
      <c r="AI172" s="108"/>
      <c r="AJ172" s="89"/>
      <c r="AK172" s="89"/>
      <c r="AL172" s="99"/>
      <c r="AM172" s="99"/>
      <c r="AN172" s="89"/>
      <c r="AO172" s="89"/>
      <c r="AP172" s="89"/>
      <c r="AQ172" s="99"/>
      <c r="AR172" s="89"/>
      <c r="AS172" s="89"/>
      <c r="AT172" s="89"/>
      <c r="AU172" s="89"/>
      <c r="AV172" s="89"/>
      <c r="AW172" s="89"/>
      <c r="AX172" s="89"/>
    </row>
    <row r="173" spans="1:50" ht="12.75" customHeight="1">
      <c r="A173" s="90"/>
      <c r="B173" s="214"/>
      <c r="C173" s="375"/>
      <c r="D173" s="236"/>
      <c r="E173" s="231" t="str">
        <f t="shared" si="117"/>
        <v/>
      </c>
      <c r="F173" s="238" t="str">
        <f t="shared" si="118"/>
        <v/>
      </c>
      <c r="G173" s="233" t="str">
        <f t="shared" si="119"/>
        <v/>
      </c>
      <c r="H173" s="238" t="str">
        <f t="shared" si="120"/>
        <v/>
      </c>
      <c r="I173" s="233" t="str">
        <f t="shared" si="121"/>
        <v/>
      </c>
      <c r="J173" s="238" t="str">
        <f t="shared" si="122"/>
        <v/>
      </c>
      <c r="K173" s="233" t="str">
        <f t="shared" si="123"/>
        <v/>
      </c>
      <c r="L173" s="237" t="str">
        <f t="shared" si="124"/>
        <v/>
      </c>
      <c r="M173" s="234" t="str">
        <f>IF(C173="","",VLOOKUP(C173,'Tabela Nutricional'!A:AD,10,0)*D173)</f>
        <v/>
      </c>
      <c r="N173" s="237" t="str">
        <f>IF(C173="","",VLOOKUP(C173,'Tabela Nutricional'!A:AD,11,0)*D173)</f>
        <v/>
      </c>
      <c r="O173" s="234" t="str">
        <f>IF(C173="","",VLOOKUP(C173,'Tabela Nutricional'!A:AD,12,0)*D173)</f>
        <v/>
      </c>
      <c r="P173" s="237" t="str">
        <f>IF(C173="","",VLOOKUP(C173,'Tabela Nutricional'!A:AD,13,0)*D173)</f>
        <v/>
      </c>
      <c r="Q173" s="234" t="str">
        <f>IF(C173="","",VLOOKUP(C173,'Tabela Nutricional'!A:AD,14,0)*D173)</f>
        <v/>
      </c>
      <c r="R173" s="237" t="str">
        <f>IF(C173="","",VLOOKUP(C173,'Tabela Nutricional'!A:AD,15,0)*D173)</f>
        <v/>
      </c>
      <c r="S173" s="234" t="str">
        <f>IF(C173="","",VLOOKUP(C173,'Tabela Nutricional'!A:AD,16,0)*D173)</f>
        <v/>
      </c>
      <c r="T173" s="237" t="str">
        <f>IF(C173="","",VLOOKUP(C173,'Tabela Nutricional'!A:AD,17,0)*D173)</f>
        <v/>
      </c>
      <c r="U173" s="234" t="str">
        <f>IF(C173="","",VLOOKUP(C173,'Tabela Nutricional'!A:AD,18,0)*D173)</f>
        <v/>
      </c>
      <c r="V173" s="237" t="str">
        <f>IF(C173="","",VLOOKUP(C173,'Tabela Nutricional'!A:AD,21,0)*D173)</f>
        <v/>
      </c>
      <c r="W173" s="234" t="str">
        <f>IF(C173="","",VLOOKUP(C173,'Tabela Nutricional'!A:AD,22,0)*D173)</f>
        <v/>
      </c>
      <c r="X173" s="237" t="str">
        <f>IF(C173="","",VLOOKUP(C173,'Tabela Nutricional'!A:AD,23,0)*D173)</f>
        <v/>
      </c>
      <c r="Y173" s="234" t="str">
        <f>IF(C173="","",VLOOKUP(C173,'Tabela Nutricional'!A:AD,24,0)*D173)</f>
        <v/>
      </c>
      <c r="Z173" s="237" t="str">
        <f>IF(C173="","",VLOOKUP(C173,'Tabela Nutricional'!A:AD,25,0)*D173)</f>
        <v/>
      </c>
      <c r="AA173" s="234" t="str">
        <f>IF(C173="","",VLOOKUP(C173,'Tabela Nutricional'!A:AD,26,0)*D173)</f>
        <v/>
      </c>
      <c r="AB173" s="237" t="str">
        <f>IF(C173="","",VLOOKUP(C173,'Tabela Nutricional'!A:AD,27,0)*D173)</f>
        <v/>
      </c>
      <c r="AC173" s="234" t="str">
        <f>IF(C173="","",VLOOKUP(C173,'Tabela Nutricional'!A:AD,28,0)*D173)</f>
        <v/>
      </c>
      <c r="AD173" s="237" t="str">
        <f>IF(C173="","",VLOOKUP(C173,'Tabela Nutricional'!A:AD,29,0)*D173)</f>
        <v/>
      </c>
      <c r="AE173" s="234" t="str">
        <f>IF(C173="","",VLOOKUP(C173,'Tabela Nutricional'!A:AD,30,0)*D173)</f>
        <v/>
      </c>
      <c r="AF173" s="214"/>
      <c r="AG173" s="91"/>
      <c r="AH173" s="108"/>
      <c r="AI173" s="108"/>
      <c r="AJ173" s="89"/>
      <c r="AK173" s="89"/>
      <c r="AL173" s="99"/>
      <c r="AM173" s="99"/>
      <c r="AN173" s="89"/>
      <c r="AO173" s="89"/>
      <c r="AP173" s="89"/>
      <c r="AQ173" s="99"/>
      <c r="AR173" s="89"/>
      <c r="AS173" s="89"/>
      <c r="AT173" s="89"/>
      <c r="AU173" s="89"/>
      <c r="AV173" s="89"/>
      <c r="AW173" s="89"/>
      <c r="AX173" s="89"/>
    </row>
    <row r="174" spans="1:50" ht="12.75" customHeight="1">
      <c r="A174" s="90"/>
      <c r="B174" s="214"/>
      <c r="C174" s="376" t="s">
        <v>27</v>
      </c>
      <c r="D174" s="216"/>
      <c r="E174" s="217" t="s">
        <v>29</v>
      </c>
      <c r="F174" s="218">
        <f t="shared" ref="F174:AE174" si="125">SUM(F164:F173)</f>
        <v>0</v>
      </c>
      <c r="G174" s="219">
        <f t="shared" si="125"/>
        <v>0</v>
      </c>
      <c r="H174" s="220">
        <f t="shared" si="125"/>
        <v>0</v>
      </c>
      <c r="I174" s="221">
        <f t="shared" si="125"/>
        <v>0</v>
      </c>
      <c r="J174" s="222">
        <f t="shared" si="125"/>
        <v>0</v>
      </c>
      <c r="K174" s="223">
        <f t="shared" si="125"/>
        <v>0</v>
      </c>
      <c r="L174" s="224">
        <f t="shared" si="125"/>
        <v>0</v>
      </c>
      <c r="M174" s="225">
        <f t="shared" si="125"/>
        <v>0</v>
      </c>
      <c r="N174" s="225">
        <f t="shared" si="125"/>
        <v>0</v>
      </c>
      <c r="O174" s="225">
        <f t="shared" si="125"/>
        <v>0</v>
      </c>
      <c r="P174" s="225">
        <f t="shared" si="125"/>
        <v>0</v>
      </c>
      <c r="Q174" s="225">
        <f t="shared" si="125"/>
        <v>0</v>
      </c>
      <c r="R174" s="225">
        <f t="shared" si="125"/>
        <v>0</v>
      </c>
      <c r="S174" s="225">
        <f t="shared" si="125"/>
        <v>0</v>
      </c>
      <c r="T174" s="225">
        <f t="shared" si="125"/>
        <v>0</v>
      </c>
      <c r="U174" s="225">
        <f t="shared" si="125"/>
        <v>0</v>
      </c>
      <c r="V174" s="225">
        <f t="shared" si="125"/>
        <v>0</v>
      </c>
      <c r="W174" s="225">
        <f t="shared" si="125"/>
        <v>0</v>
      </c>
      <c r="X174" s="225">
        <f t="shared" si="125"/>
        <v>0</v>
      </c>
      <c r="Y174" s="225">
        <f t="shared" si="125"/>
        <v>0</v>
      </c>
      <c r="Z174" s="225">
        <f t="shared" si="125"/>
        <v>0</v>
      </c>
      <c r="AA174" s="225">
        <f t="shared" si="125"/>
        <v>0</v>
      </c>
      <c r="AB174" s="225">
        <f t="shared" si="125"/>
        <v>0</v>
      </c>
      <c r="AC174" s="225">
        <f t="shared" si="125"/>
        <v>0</v>
      </c>
      <c r="AD174" s="225">
        <f t="shared" si="125"/>
        <v>0</v>
      </c>
      <c r="AE174" s="225">
        <f t="shared" si="125"/>
        <v>0</v>
      </c>
      <c r="AF174" s="214"/>
      <c r="AG174" s="91"/>
      <c r="AH174" s="108"/>
      <c r="AI174" s="108"/>
      <c r="AJ174" s="89"/>
      <c r="AK174" s="89"/>
      <c r="AL174" s="99"/>
      <c r="AM174" s="99"/>
      <c r="AN174" s="89"/>
      <c r="AO174" s="89"/>
      <c r="AP174" s="89"/>
      <c r="AQ174" s="99"/>
      <c r="AR174" s="89"/>
      <c r="AS174" s="89"/>
      <c r="AT174" s="89"/>
      <c r="AU174" s="89"/>
      <c r="AV174" s="89"/>
      <c r="AW174" s="89"/>
      <c r="AX174" s="89"/>
    </row>
    <row r="175" spans="1:50" ht="12.75" customHeight="1">
      <c r="A175" s="90"/>
      <c r="B175" s="214"/>
      <c r="C175" s="377">
        <f>SUM(F175:K175)</f>
        <v>0</v>
      </c>
      <c r="D175" s="216"/>
      <c r="E175" s="217" t="s">
        <v>30</v>
      </c>
      <c r="F175" s="218">
        <f t="shared" ref="F175:H175" si="126">F174*4</f>
        <v>0</v>
      </c>
      <c r="G175" s="219">
        <f t="shared" si="126"/>
        <v>0</v>
      </c>
      <c r="H175" s="220">
        <f t="shared" si="126"/>
        <v>0</v>
      </c>
      <c r="I175" s="221">
        <f t="shared" ref="I175:K175" si="127">I174*9</f>
        <v>0</v>
      </c>
      <c r="J175" s="222">
        <f t="shared" si="127"/>
        <v>0</v>
      </c>
      <c r="K175" s="223">
        <f t="shared" si="127"/>
        <v>0</v>
      </c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  <c r="Z175" s="226"/>
      <c r="AA175" s="226"/>
      <c r="AB175" s="226"/>
      <c r="AC175" s="226"/>
      <c r="AD175" s="226"/>
      <c r="AE175" s="226"/>
      <c r="AF175" s="214"/>
      <c r="AG175" s="91"/>
      <c r="AH175" s="108"/>
      <c r="AI175" s="108"/>
      <c r="AJ175" s="89"/>
      <c r="AK175" s="89"/>
      <c r="AL175" s="99"/>
      <c r="AM175" s="99"/>
      <c r="AN175" s="89"/>
      <c r="AO175" s="89"/>
      <c r="AP175" s="89"/>
      <c r="AQ175" s="99"/>
      <c r="AR175" s="89"/>
      <c r="AS175" s="89"/>
      <c r="AT175" s="89"/>
      <c r="AU175" s="89"/>
      <c r="AV175" s="89"/>
      <c r="AW175" s="89"/>
      <c r="AX175" s="89"/>
    </row>
    <row r="176" spans="1:50" ht="12.75" customHeight="1">
      <c r="A176" s="90"/>
      <c r="B176" s="214"/>
      <c r="C176" s="311" t="str">
        <f>IF(C175&gt;0,(C175-'Cálculo de Dieta'!C175),"")</f>
        <v/>
      </c>
      <c r="D176" s="318"/>
      <c r="E176" s="310" t="s">
        <v>2829</v>
      </c>
      <c r="F176" s="311" t="str">
        <f>IF(F174&gt;0,(F174-'Cálculo de Dieta'!F174),"")</f>
        <v/>
      </c>
      <c r="G176" s="311" t="str">
        <f>IF(G174&gt;0,(G174-'Cálculo de Dieta'!G174),"")</f>
        <v/>
      </c>
      <c r="H176" s="311" t="str">
        <f>IF(H174&gt;0,(H174-'Cálculo de Dieta'!H174),"")</f>
        <v/>
      </c>
      <c r="I176" s="311" t="str">
        <f>IF(I174&gt;0,(I174-'Cálculo de Dieta'!I174),"")</f>
        <v/>
      </c>
      <c r="J176" s="311" t="str">
        <f>IF(J174&gt;0,(J174-'Cálculo de Dieta'!J174),"")</f>
        <v/>
      </c>
      <c r="K176" s="311" t="str">
        <f>IF(K174&gt;0,(K174-'Cálculo de Dieta'!K174),"")</f>
        <v/>
      </c>
      <c r="L176" s="311" t="str">
        <f>IF(L174&gt;0,(L174-'Cálculo de Dieta'!L174),"")</f>
        <v/>
      </c>
      <c r="M176" s="311" t="str">
        <f>IF(M174&gt;0,(M174-'Cálculo de Dieta'!M174),"")</f>
        <v/>
      </c>
      <c r="N176" s="311" t="str">
        <f>IF(N174&gt;0,(N174-'Cálculo de Dieta'!N174),"")</f>
        <v/>
      </c>
      <c r="O176" s="311" t="str">
        <f>IF(O174&gt;0,(O174-'Cálculo de Dieta'!O174),"")</f>
        <v/>
      </c>
      <c r="P176" s="311" t="str">
        <f>IF(P174&gt;0,(P174-'Cálculo de Dieta'!P174),"")</f>
        <v/>
      </c>
      <c r="Q176" s="311" t="str">
        <f>IF(Q174&gt;0,(Q174-'Cálculo de Dieta'!Q174),"")</f>
        <v/>
      </c>
      <c r="R176" s="311" t="str">
        <f>IF(R174&gt;0,(R174-'Cálculo de Dieta'!R174),"")</f>
        <v/>
      </c>
      <c r="S176" s="311" t="str">
        <f>IF(S174&gt;0,(S174-'Cálculo de Dieta'!S174),"")</f>
        <v/>
      </c>
      <c r="T176" s="311" t="str">
        <f>IF(T174&gt;0,(T174-'Cálculo de Dieta'!T174),"")</f>
        <v/>
      </c>
      <c r="U176" s="311" t="str">
        <f>IF(U174&gt;0,(U174-'Cálculo de Dieta'!U174),"")</f>
        <v/>
      </c>
      <c r="V176" s="311" t="str">
        <f>IF(V174&gt;0,(V174-'Cálculo de Dieta'!V174),"")</f>
        <v/>
      </c>
      <c r="W176" s="311" t="str">
        <f>IF(W174&gt;0,(W174-'Cálculo de Dieta'!W174),"")</f>
        <v/>
      </c>
      <c r="X176" s="311" t="str">
        <f>IF(X174&gt;0,(X174-'Cálculo de Dieta'!X174),"")</f>
        <v/>
      </c>
      <c r="Y176" s="311" t="str">
        <f>IF(Y174&gt;0,(Y174-'Cálculo de Dieta'!Y174),"")</f>
        <v/>
      </c>
      <c r="Z176" s="311" t="str">
        <f>IF(Z174&gt;0,(Z174-'Cálculo de Dieta'!Z174),"")</f>
        <v/>
      </c>
      <c r="AA176" s="311" t="str">
        <f>IF(AA174&gt;0,(AA174-'Cálculo de Dieta'!AA174),"")</f>
        <v/>
      </c>
      <c r="AB176" s="311" t="str">
        <f>IF(AB174&gt;0,(AB174-'Cálculo de Dieta'!AB174),"")</f>
        <v/>
      </c>
      <c r="AC176" s="311" t="str">
        <f>IF(AC174&gt;0,(AC174-'Cálculo de Dieta'!AC174),"")</f>
        <v/>
      </c>
      <c r="AD176" s="311" t="str">
        <f>IF(AD174&gt;0,(AD174-'Cálculo de Dieta'!AD174),"")</f>
        <v/>
      </c>
      <c r="AE176" s="311" t="str">
        <f>IF(AE174&gt;0,(AE174-'Cálculo de Dieta'!AE174),"")</f>
        <v/>
      </c>
      <c r="AF176" s="214"/>
      <c r="AG176" s="91"/>
      <c r="AH176" s="108"/>
      <c r="AI176" s="108"/>
      <c r="AJ176" s="89"/>
      <c r="AK176" s="89"/>
      <c r="AL176" s="99"/>
      <c r="AM176" s="99"/>
      <c r="AN176" s="89"/>
      <c r="AO176" s="89"/>
      <c r="AP176" s="89"/>
      <c r="AQ176" s="99"/>
      <c r="AR176" s="89"/>
      <c r="AS176" s="89"/>
      <c r="AT176" s="89"/>
      <c r="AU176" s="89"/>
      <c r="AV176" s="89"/>
      <c r="AW176" s="89"/>
      <c r="AX176" s="89"/>
    </row>
    <row r="177" spans="1:50" ht="12.75" customHeight="1">
      <c r="A177" s="81"/>
      <c r="B177" s="81"/>
      <c r="C177" s="372"/>
      <c r="D177" s="82"/>
      <c r="E177" s="87"/>
      <c r="F177" s="83"/>
      <c r="G177" s="84"/>
      <c r="H177" s="85"/>
      <c r="I177" s="86"/>
      <c r="J177" s="86"/>
      <c r="K177" s="86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81"/>
      <c r="AG177" s="88"/>
      <c r="AH177" s="108"/>
      <c r="AI177" s="108"/>
      <c r="AJ177" s="89"/>
      <c r="AK177" s="89"/>
      <c r="AL177" s="99"/>
      <c r="AM177" s="99"/>
      <c r="AN177" s="89"/>
      <c r="AO177" s="89"/>
      <c r="AP177" s="89"/>
      <c r="AQ177" s="99"/>
      <c r="AR177" s="89"/>
      <c r="AS177" s="89"/>
      <c r="AT177" s="89"/>
      <c r="AU177" s="89"/>
      <c r="AV177" s="89"/>
      <c r="AW177" s="89"/>
      <c r="AX177" s="89"/>
    </row>
    <row r="178" spans="1:50" ht="12.75" customHeight="1">
      <c r="A178" s="81"/>
      <c r="B178" s="200"/>
      <c r="C178" s="373"/>
      <c r="D178" s="340">
        <v>12</v>
      </c>
      <c r="E178" s="307"/>
      <c r="F178" s="303"/>
      <c r="G178" s="303"/>
      <c r="H178" s="303"/>
      <c r="I178" s="303"/>
      <c r="J178" s="303"/>
      <c r="K178" s="304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2" t="s">
        <v>2786</v>
      </c>
      <c r="W178" s="202" t="s">
        <v>2786</v>
      </c>
      <c r="X178" s="202" t="s">
        <v>2786</v>
      </c>
      <c r="Y178" s="202" t="s">
        <v>2786</v>
      </c>
      <c r="Z178" s="202" t="s">
        <v>2786</v>
      </c>
      <c r="AA178" s="202" t="s">
        <v>2786</v>
      </c>
      <c r="AB178" s="201"/>
      <c r="AC178" s="202" t="s">
        <v>2786</v>
      </c>
      <c r="AD178" s="202" t="s">
        <v>2786</v>
      </c>
      <c r="AE178" s="202" t="s">
        <v>2786</v>
      </c>
      <c r="AF178" s="200"/>
      <c r="AG178" s="81"/>
      <c r="AH178" s="108"/>
      <c r="AI178" s="108"/>
      <c r="AJ178" s="89"/>
      <c r="AK178" s="89"/>
      <c r="AL178" s="99"/>
      <c r="AM178" s="99"/>
      <c r="AN178" s="89"/>
      <c r="AO178" s="89"/>
      <c r="AP178" s="89"/>
      <c r="AQ178" s="99"/>
      <c r="AR178" s="89"/>
      <c r="AS178" s="89"/>
      <c r="AT178" s="89"/>
      <c r="AU178" s="89"/>
      <c r="AV178" s="89"/>
      <c r="AW178" s="89"/>
      <c r="AX178" s="89"/>
    </row>
    <row r="179" spans="1:50" ht="12.75" customHeight="1">
      <c r="A179" s="81"/>
      <c r="B179" s="203"/>
      <c r="C179" s="374" t="s">
        <v>5</v>
      </c>
      <c r="D179" s="204" t="s">
        <v>6</v>
      </c>
      <c r="E179" s="205" t="s">
        <v>7</v>
      </c>
      <c r="F179" s="206" t="s">
        <v>8</v>
      </c>
      <c r="G179" s="207" t="s">
        <v>9</v>
      </c>
      <c r="H179" s="208" t="s">
        <v>10</v>
      </c>
      <c r="I179" s="209" t="s">
        <v>11</v>
      </c>
      <c r="J179" s="210" t="s">
        <v>13</v>
      </c>
      <c r="K179" s="211" t="s">
        <v>12</v>
      </c>
      <c r="L179" s="212" t="s">
        <v>767</v>
      </c>
      <c r="M179" s="202" t="s">
        <v>792</v>
      </c>
      <c r="N179" s="202" t="s">
        <v>791</v>
      </c>
      <c r="O179" s="202" t="s">
        <v>2777</v>
      </c>
      <c r="P179" s="202" t="s">
        <v>2778</v>
      </c>
      <c r="Q179" s="202" t="s">
        <v>793</v>
      </c>
      <c r="R179" s="202" t="s">
        <v>794</v>
      </c>
      <c r="S179" s="202" t="s">
        <v>799</v>
      </c>
      <c r="T179" s="202" t="s">
        <v>2782</v>
      </c>
      <c r="U179" s="202" t="s">
        <v>795</v>
      </c>
      <c r="V179" s="202" t="s">
        <v>2783</v>
      </c>
      <c r="W179" s="202" t="s">
        <v>2779</v>
      </c>
      <c r="X179" s="202" t="s">
        <v>2780</v>
      </c>
      <c r="Y179" s="202" t="s">
        <v>796</v>
      </c>
      <c r="Z179" s="202" t="s">
        <v>797</v>
      </c>
      <c r="AA179" s="202" t="s">
        <v>798</v>
      </c>
      <c r="AB179" s="202" t="s">
        <v>2776</v>
      </c>
      <c r="AC179" s="202" t="s">
        <v>2784</v>
      </c>
      <c r="AD179" s="202" t="s">
        <v>2785</v>
      </c>
      <c r="AE179" s="202" t="s">
        <v>2781</v>
      </c>
      <c r="AF179" s="213"/>
      <c r="AG179" s="183"/>
      <c r="AH179" s="108"/>
      <c r="AI179" s="108"/>
      <c r="AJ179" s="89"/>
      <c r="AK179" s="89"/>
      <c r="AL179" s="99"/>
      <c r="AM179" s="99"/>
      <c r="AN179" s="89"/>
      <c r="AO179" s="89"/>
      <c r="AP179" s="89"/>
      <c r="AQ179" s="99"/>
      <c r="AR179" s="89"/>
      <c r="AS179" s="89"/>
      <c r="AT179" s="89"/>
      <c r="AU179" s="89"/>
      <c r="AV179" s="89"/>
      <c r="AW179" s="89"/>
      <c r="AX179" s="89"/>
    </row>
    <row r="180" spans="1:50" ht="12.75" customHeight="1">
      <c r="A180" s="89"/>
      <c r="B180" s="214"/>
      <c r="C180" s="232"/>
      <c r="D180" s="235"/>
      <c r="E180" s="231" t="str">
        <f t="shared" ref="E180:E189" si="128">IF(C180="","",VLOOKUP(C180,Nutr,2,0))</f>
        <v/>
      </c>
      <c r="F180" s="238" t="str">
        <f t="shared" ref="F180:F189" si="129">IF(C180="","",VLOOKUP(C180,Nutr,3,0)*D180)</f>
        <v/>
      </c>
      <c r="G180" s="233" t="str">
        <f t="shared" ref="G180:G189" si="130">IF(C180="","",VLOOKUP(C180,Nutr,4,0)*D180)</f>
        <v/>
      </c>
      <c r="H180" s="238" t="str">
        <f t="shared" ref="H180:H189" si="131">IF(C180="","",VLOOKUP(C180,Nutr,5,0)*D180)</f>
        <v/>
      </c>
      <c r="I180" s="233" t="str">
        <f t="shared" ref="I180:I189" si="132">IF(C180="","",VLOOKUP(C180,Nutr,6,0)*D180)</f>
        <v/>
      </c>
      <c r="J180" s="238" t="str">
        <f t="shared" ref="J180:J189" si="133">IF(C180="","",VLOOKUP(C180,Nutr,7,0)*D180)</f>
        <v/>
      </c>
      <c r="K180" s="233" t="str">
        <f t="shared" ref="K180:K189" si="134">IF(C180="","",VLOOKUP(C180,Nutr,8,0)*D180)</f>
        <v/>
      </c>
      <c r="L180" s="237" t="str">
        <f>IF(C180="","",VLOOKUP(C180,Nutr,9,0)*D180)</f>
        <v/>
      </c>
      <c r="M180" s="234" t="str">
        <f>IF(C180="","",VLOOKUP(C180,'Tabela Nutricional'!A:AD,10,0)*D180)</f>
        <v/>
      </c>
      <c r="N180" s="237" t="str">
        <f>IF(C180="","",VLOOKUP(C180,'Tabela Nutricional'!A:AD,11,0)*D180)</f>
        <v/>
      </c>
      <c r="O180" s="234" t="str">
        <f>IF(C180="","",VLOOKUP(C180,'Tabela Nutricional'!A:AD,12,0)*D180)</f>
        <v/>
      </c>
      <c r="P180" s="237" t="str">
        <f>IF(C180="","",VLOOKUP(C180,'Tabela Nutricional'!A:AD,13,0)*D180)</f>
        <v/>
      </c>
      <c r="Q180" s="234" t="str">
        <f>IF(C180="","",VLOOKUP(C180,'Tabela Nutricional'!A:AD,14,0)*D180)</f>
        <v/>
      </c>
      <c r="R180" s="237" t="str">
        <f>IF(C180="","",VLOOKUP(C180,'Tabela Nutricional'!A:AD,15,0)*D180)</f>
        <v/>
      </c>
      <c r="S180" s="234" t="str">
        <f>IF(C180="","",VLOOKUP(C180,'Tabela Nutricional'!A:AD,16,0)*D180)</f>
        <v/>
      </c>
      <c r="T180" s="237" t="str">
        <f>IF(C180="","",VLOOKUP(C180,'Tabela Nutricional'!A:AD,17,0)*D180)</f>
        <v/>
      </c>
      <c r="U180" s="234" t="str">
        <f>IF(C180="","",VLOOKUP(C180,'Tabela Nutricional'!A:AD,18,0)*D180)</f>
        <v/>
      </c>
      <c r="V180" s="237" t="str">
        <f>IF(C180="","",VLOOKUP(C180,'Tabela Nutricional'!A:AD,21,0)*D180)</f>
        <v/>
      </c>
      <c r="W180" s="234" t="str">
        <f>IF(C180="","",VLOOKUP(C180,'Tabela Nutricional'!A:AD,22,0)*D180)</f>
        <v/>
      </c>
      <c r="X180" s="237" t="str">
        <f>IF(C180="","",VLOOKUP(C180,'Tabela Nutricional'!A:AD,23,0)*D180)</f>
        <v/>
      </c>
      <c r="Y180" s="234" t="str">
        <f>IF(C180="","",VLOOKUP(C180,'Tabela Nutricional'!A:AD,24,0)*D180)</f>
        <v/>
      </c>
      <c r="Z180" s="237" t="str">
        <f>IF(C180="","",VLOOKUP(C180,'Tabela Nutricional'!A:AD,25,0)*D180)</f>
        <v/>
      </c>
      <c r="AA180" s="234" t="str">
        <f>IF(C180="","",VLOOKUP(C180,'Tabela Nutricional'!A:AD,26,0)*D180)</f>
        <v/>
      </c>
      <c r="AB180" s="237" t="str">
        <f>IF(C180="","",VLOOKUP(C180,'Tabela Nutricional'!A:AD,27,0)*D180)</f>
        <v/>
      </c>
      <c r="AC180" s="234" t="str">
        <f>IF(C180="","",VLOOKUP(C180,'Tabela Nutricional'!A:AD,28,0)*D180)</f>
        <v/>
      </c>
      <c r="AD180" s="237" t="str">
        <f>IF(C180="","",VLOOKUP(C180,'Tabela Nutricional'!A:AD,29,0)*D180)</f>
        <v/>
      </c>
      <c r="AE180" s="234" t="str">
        <f>IF(C180="","",VLOOKUP(C180,'Tabela Nutricional'!A:AD,30,0)*D180)</f>
        <v/>
      </c>
      <c r="AF180" s="214"/>
      <c r="AG180" s="90"/>
      <c r="AH180" s="108"/>
      <c r="AI180" s="108"/>
      <c r="AJ180" s="89"/>
      <c r="AK180" s="89"/>
      <c r="AL180" s="99"/>
      <c r="AM180" s="99"/>
      <c r="AN180" s="89"/>
      <c r="AO180" s="89"/>
      <c r="AP180" s="89"/>
      <c r="AQ180" s="99"/>
      <c r="AR180" s="89"/>
      <c r="AS180" s="89"/>
      <c r="AT180" s="89"/>
      <c r="AU180" s="89"/>
      <c r="AV180" s="89"/>
      <c r="AW180" s="89"/>
      <c r="AX180" s="89"/>
    </row>
    <row r="181" spans="1:50" ht="12.75" customHeight="1">
      <c r="A181" s="89"/>
      <c r="B181" s="214"/>
      <c r="C181" s="232"/>
      <c r="D181" s="235"/>
      <c r="E181" s="231" t="str">
        <f t="shared" si="128"/>
        <v/>
      </c>
      <c r="F181" s="238" t="str">
        <f t="shared" si="129"/>
        <v/>
      </c>
      <c r="G181" s="233" t="str">
        <f t="shared" si="130"/>
        <v/>
      </c>
      <c r="H181" s="238" t="str">
        <f t="shared" si="131"/>
        <v/>
      </c>
      <c r="I181" s="233" t="str">
        <f t="shared" si="132"/>
        <v/>
      </c>
      <c r="J181" s="238" t="str">
        <f t="shared" si="133"/>
        <v/>
      </c>
      <c r="K181" s="233" t="str">
        <f t="shared" si="134"/>
        <v/>
      </c>
      <c r="L181" s="237" t="str">
        <f t="shared" ref="L181:L189" si="135">IF(C181="","",VLOOKUP(C181,Nutr,9,0)*D181)</f>
        <v/>
      </c>
      <c r="M181" s="234" t="str">
        <f>IF(C181="","",VLOOKUP(C181,'Tabela Nutricional'!A:AD,10,0)*D181)</f>
        <v/>
      </c>
      <c r="N181" s="237" t="str">
        <f>IF(C181="","",VLOOKUP(C181,'Tabela Nutricional'!A:AD,11,0)*D181)</f>
        <v/>
      </c>
      <c r="O181" s="234" t="str">
        <f>IF(C181="","",VLOOKUP(C181,'Tabela Nutricional'!A:AD,12,0)*D181)</f>
        <v/>
      </c>
      <c r="P181" s="237" t="str">
        <f>IF(C181="","",VLOOKUP(C181,'Tabela Nutricional'!A:AD,13,0)*D181)</f>
        <v/>
      </c>
      <c r="Q181" s="234" t="str">
        <f>IF(C181="","",VLOOKUP(C181,'Tabela Nutricional'!A:AD,14,0)*D181)</f>
        <v/>
      </c>
      <c r="R181" s="237" t="str">
        <f>IF(C181="","",VLOOKUP(C181,'Tabela Nutricional'!A:AD,15,0)*D181)</f>
        <v/>
      </c>
      <c r="S181" s="234" t="str">
        <f>IF(C181="","",VLOOKUP(C181,'Tabela Nutricional'!A:AD,16,0)*D181)</f>
        <v/>
      </c>
      <c r="T181" s="237" t="str">
        <f>IF(C181="","",VLOOKUP(C181,'Tabela Nutricional'!A:AD,17,0)*D181)</f>
        <v/>
      </c>
      <c r="U181" s="234" t="str">
        <f>IF(C181="","",VLOOKUP(C181,'Tabela Nutricional'!A:AD,18,0)*D181)</f>
        <v/>
      </c>
      <c r="V181" s="237" t="str">
        <f>IF(C181="","",VLOOKUP(C181,'Tabela Nutricional'!A:AD,21,0)*D181)</f>
        <v/>
      </c>
      <c r="W181" s="234" t="str">
        <f>IF(C181="","",VLOOKUP(C181,'Tabela Nutricional'!A:AD,22,0)*D181)</f>
        <v/>
      </c>
      <c r="X181" s="237" t="str">
        <f>IF(C181="","",VLOOKUP(C181,'Tabela Nutricional'!A:AD,23,0)*D181)</f>
        <v/>
      </c>
      <c r="Y181" s="234" t="str">
        <f>IF(C181="","",VLOOKUP(C181,'Tabela Nutricional'!A:AD,24,0)*D181)</f>
        <v/>
      </c>
      <c r="Z181" s="237" t="str">
        <f>IF(C181="","",VLOOKUP(C181,'Tabela Nutricional'!A:AD,25,0)*D181)</f>
        <v/>
      </c>
      <c r="AA181" s="234" t="str">
        <f>IF(C181="","",VLOOKUP(C181,'Tabela Nutricional'!A:AD,26,0)*D181)</f>
        <v/>
      </c>
      <c r="AB181" s="237" t="str">
        <f>IF(C181="","",VLOOKUP(C181,'Tabela Nutricional'!A:AD,27,0)*D181)</f>
        <v/>
      </c>
      <c r="AC181" s="234" t="str">
        <f>IF(C181="","",VLOOKUP(C181,'Tabela Nutricional'!A:AD,28,0)*D181)</f>
        <v/>
      </c>
      <c r="AD181" s="237" t="str">
        <f>IF(C181="","",VLOOKUP(C181,'Tabela Nutricional'!A:AD,29,0)*D181)</f>
        <v/>
      </c>
      <c r="AE181" s="234" t="str">
        <f>IF(C181="","",VLOOKUP(C181,'Tabela Nutricional'!A:AD,30,0)*D181)</f>
        <v/>
      </c>
      <c r="AF181" s="214"/>
      <c r="AG181" s="90"/>
      <c r="AH181" s="108"/>
      <c r="AI181" s="108"/>
      <c r="AJ181" s="89"/>
      <c r="AK181" s="89"/>
      <c r="AL181" s="99"/>
      <c r="AM181" s="99"/>
      <c r="AN181" s="89"/>
      <c r="AO181" s="89"/>
      <c r="AP181" s="89"/>
      <c r="AQ181" s="99"/>
      <c r="AR181" s="89"/>
      <c r="AS181" s="89"/>
      <c r="AT181" s="89"/>
      <c r="AU181" s="89"/>
      <c r="AV181" s="89"/>
      <c r="AW181" s="89"/>
      <c r="AX181" s="89"/>
    </row>
    <row r="182" spans="1:50" ht="12.75" customHeight="1">
      <c r="A182" s="89"/>
      <c r="B182" s="214"/>
      <c r="C182" s="232"/>
      <c r="D182" s="235"/>
      <c r="E182" s="231" t="str">
        <f t="shared" si="128"/>
        <v/>
      </c>
      <c r="F182" s="238" t="str">
        <f t="shared" si="129"/>
        <v/>
      </c>
      <c r="G182" s="233" t="str">
        <f t="shared" si="130"/>
        <v/>
      </c>
      <c r="H182" s="238" t="str">
        <f t="shared" si="131"/>
        <v/>
      </c>
      <c r="I182" s="233" t="str">
        <f t="shared" si="132"/>
        <v/>
      </c>
      <c r="J182" s="238" t="str">
        <f t="shared" si="133"/>
        <v/>
      </c>
      <c r="K182" s="233" t="str">
        <f t="shared" si="134"/>
        <v/>
      </c>
      <c r="L182" s="237" t="str">
        <f t="shared" si="135"/>
        <v/>
      </c>
      <c r="M182" s="234" t="str">
        <f>IF(C182="","",VLOOKUP(C182,'Tabela Nutricional'!A:AD,10,0)*D182)</f>
        <v/>
      </c>
      <c r="N182" s="237" t="str">
        <f>IF(C182="","",VLOOKUP(C182,'Tabela Nutricional'!A:AD,11,0)*D182)</f>
        <v/>
      </c>
      <c r="O182" s="234" t="str">
        <f>IF(C182="","",VLOOKUP(C182,'Tabela Nutricional'!A:AD,12,0)*D182)</f>
        <v/>
      </c>
      <c r="P182" s="237" t="str">
        <f>IF(C182="","",VLOOKUP(C182,'Tabela Nutricional'!A:AD,13,0)*D182)</f>
        <v/>
      </c>
      <c r="Q182" s="234" t="str">
        <f>IF(C182="","",VLOOKUP(C182,'Tabela Nutricional'!A:AD,14,0)*D182)</f>
        <v/>
      </c>
      <c r="R182" s="237" t="str">
        <f>IF(C182="","",VLOOKUP(C182,'Tabela Nutricional'!A:AD,15,0)*D182)</f>
        <v/>
      </c>
      <c r="S182" s="234" t="str">
        <f>IF(C182="","",VLOOKUP(C182,'Tabela Nutricional'!A:AD,16,0)*D182)</f>
        <v/>
      </c>
      <c r="T182" s="237" t="str">
        <f>IF(C182="","",VLOOKUP(C182,'Tabela Nutricional'!A:AD,17,0)*D182)</f>
        <v/>
      </c>
      <c r="U182" s="234" t="str">
        <f>IF(C182="","",VLOOKUP(C182,'Tabela Nutricional'!A:AD,18,0)*D182)</f>
        <v/>
      </c>
      <c r="V182" s="237" t="str">
        <f>IF(C182="","",VLOOKUP(C182,'Tabela Nutricional'!A:AD,21,0)*D182)</f>
        <v/>
      </c>
      <c r="W182" s="234" t="str">
        <f>IF(C182="","",VLOOKUP(C182,'Tabela Nutricional'!A:AD,22,0)*D182)</f>
        <v/>
      </c>
      <c r="X182" s="237" t="str">
        <f>IF(C182="","",VLOOKUP(C182,'Tabela Nutricional'!A:AD,23,0)*D182)</f>
        <v/>
      </c>
      <c r="Y182" s="234" t="str">
        <f>IF(C182="","",VLOOKUP(C182,'Tabela Nutricional'!A:AD,24,0)*D182)</f>
        <v/>
      </c>
      <c r="Z182" s="237" t="str">
        <f>IF(C182="","",VLOOKUP(C182,'Tabela Nutricional'!A:AD,25,0)*D182)</f>
        <v/>
      </c>
      <c r="AA182" s="234" t="str">
        <f>IF(C182="","",VLOOKUP(C182,'Tabela Nutricional'!A:AD,26,0)*D182)</f>
        <v/>
      </c>
      <c r="AB182" s="237" t="str">
        <f>IF(C182="","",VLOOKUP(C182,'Tabela Nutricional'!A:AD,27,0)*D182)</f>
        <v/>
      </c>
      <c r="AC182" s="234" t="str">
        <f>IF(C182="","",VLOOKUP(C182,'Tabela Nutricional'!A:AD,28,0)*D182)</f>
        <v/>
      </c>
      <c r="AD182" s="237" t="str">
        <f>IF(C182="","",VLOOKUP(C182,'Tabela Nutricional'!A:AD,29,0)*D182)</f>
        <v/>
      </c>
      <c r="AE182" s="234" t="str">
        <f>IF(C182="","",VLOOKUP(C182,'Tabela Nutricional'!A:AD,30,0)*D182)</f>
        <v/>
      </c>
      <c r="AF182" s="214"/>
      <c r="AG182" s="94"/>
      <c r="AH182" s="108"/>
      <c r="AI182" s="108"/>
      <c r="AJ182" s="89"/>
      <c r="AK182" s="89"/>
      <c r="AL182" s="99"/>
      <c r="AM182" s="99"/>
      <c r="AN182" s="89"/>
      <c r="AO182" s="89"/>
      <c r="AP182" s="89"/>
      <c r="AQ182" s="99"/>
      <c r="AR182" s="89"/>
      <c r="AS182" s="89"/>
      <c r="AT182" s="89"/>
      <c r="AU182" s="89"/>
      <c r="AV182" s="89"/>
      <c r="AW182" s="89"/>
      <c r="AX182" s="89"/>
    </row>
    <row r="183" spans="1:50" ht="12.75" customHeight="1">
      <c r="A183" s="89"/>
      <c r="B183" s="215"/>
      <c r="C183" s="356"/>
      <c r="D183" s="236"/>
      <c r="E183" s="231" t="str">
        <f t="shared" si="128"/>
        <v/>
      </c>
      <c r="F183" s="238" t="str">
        <f t="shared" si="129"/>
        <v/>
      </c>
      <c r="G183" s="233" t="str">
        <f t="shared" si="130"/>
        <v/>
      </c>
      <c r="H183" s="238" t="str">
        <f t="shared" si="131"/>
        <v/>
      </c>
      <c r="I183" s="233" t="str">
        <f t="shared" si="132"/>
        <v/>
      </c>
      <c r="J183" s="238" t="str">
        <f t="shared" si="133"/>
        <v/>
      </c>
      <c r="K183" s="233" t="str">
        <f t="shared" si="134"/>
        <v/>
      </c>
      <c r="L183" s="237" t="str">
        <f t="shared" si="135"/>
        <v/>
      </c>
      <c r="M183" s="234" t="str">
        <f>IF(C183="","",VLOOKUP(C183,'Tabela Nutricional'!A:AD,10,0)*D183)</f>
        <v/>
      </c>
      <c r="N183" s="237" t="str">
        <f>IF(C183="","",VLOOKUP(C183,'Tabela Nutricional'!A:AD,11,0)*D183)</f>
        <v/>
      </c>
      <c r="O183" s="234" t="str">
        <f>IF(C183="","",VLOOKUP(C183,'Tabela Nutricional'!A:AD,12,0)*D183)</f>
        <v/>
      </c>
      <c r="P183" s="237" t="str">
        <f>IF(C183="","",VLOOKUP(C183,'Tabela Nutricional'!A:AD,13,0)*D183)</f>
        <v/>
      </c>
      <c r="Q183" s="234" t="str">
        <f>IF(C183="","",VLOOKUP(C183,'Tabela Nutricional'!A:AD,14,0)*D183)</f>
        <v/>
      </c>
      <c r="R183" s="237" t="str">
        <f>IF(C183="","",VLOOKUP(C183,'Tabela Nutricional'!A:AD,15,0)*D183)</f>
        <v/>
      </c>
      <c r="S183" s="234" t="str">
        <f>IF(C183="","",VLOOKUP(C183,'Tabela Nutricional'!A:AD,16,0)*D183)</f>
        <v/>
      </c>
      <c r="T183" s="237" t="str">
        <f>IF(C183="","",VLOOKUP(C183,'Tabela Nutricional'!A:AD,17,0)*D183)</f>
        <v/>
      </c>
      <c r="U183" s="234" t="str">
        <f>IF(C183="","",VLOOKUP(C183,'Tabela Nutricional'!A:AD,18,0)*D183)</f>
        <v/>
      </c>
      <c r="V183" s="237" t="str">
        <f>IF(C183="","",VLOOKUP(C183,'Tabela Nutricional'!A:AD,21,0)*D183)</f>
        <v/>
      </c>
      <c r="W183" s="234" t="str">
        <f>IF(C183="","",VLOOKUP(C183,'Tabela Nutricional'!A:AD,22,0)*D183)</f>
        <v/>
      </c>
      <c r="X183" s="237" t="str">
        <f>IF(C183="","",VLOOKUP(C183,'Tabela Nutricional'!A:AD,23,0)*D183)</f>
        <v/>
      </c>
      <c r="Y183" s="234" t="str">
        <f>IF(C183="","",VLOOKUP(C183,'Tabela Nutricional'!A:AD,24,0)*D183)</f>
        <v/>
      </c>
      <c r="Z183" s="237" t="str">
        <f>IF(C183="","",VLOOKUP(C183,'Tabela Nutricional'!A:AD,25,0)*D183)</f>
        <v/>
      </c>
      <c r="AA183" s="234" t="str">
        <f>IF(C183="","",VLOOKUP(C183,'Tabela Nutricional'!A:AD,26,0)*D183)</f>
        <v/>
      </c>
      <c r="AB183" s="237" t="str">
        <f>IF(C183="","",VLOOKUP(C183,'Tabela Nutricional'!A:AD,27,0)*D183)</f>
        <v/>
      </c>
      <c r="AC183" s="234" t="str">
        <f>IF(C183="","",VLOOKUP(C183,'Tabela Nutricional'!A:AD,28,0)*D183)</f>
        <v/>
      </c>
      <c r="AD183" s="237" t="str">
        <f>IF(C183="","",VLOOKUP(C183,'Tabela Nutricional'!A:AD,29,0)*D183)</f>
        <v/>
      </c>
      <c r="AE183" s="234" t="str">
        <f>IF(C183="","",VLOOKUP(C183,'Tabela Nutricional'!A:AD,30,0)*D183)</f>
        <v/>
      </c>
      <c r="AF183" s="215"/>
      <c r="AG183" s="94"/>
      <c r="AH183" s="108"/>
      <c r="AI183" s="108"/>
      <c r="AJ183" s="89"/>
      <c r="AK183" s="89"/>
      <c r="AL183" s="99"/>
      <c r="AM183" s="99"/>
      <c r="AN183" s="89"/>
      <c r="AO183" s="89"/>
      <c r="AP183" s="89"/>
      <c r="AQ183" s="99"/>
      <c r="AR183" s="89"/>
      <c r="AS183" s="89"/>
      <c r="AT183" s="89"/>
      <c r="AU183" s="89"/>
      <c r="AV183" s="89"/>
      <c r="AW183" s="89"/>
      <c r="AX183" s="89"/>
    </row>
    <row r="184" spans="1:50" ht="12.75" customHeight="1">
      <c r="A184" s="89"/>
      <c r="B184" s="215"/>
      <c r="C184" s="356"/>
      <c r="D184" s="236"/>
      <c r="E184" s="231" t="str">
        <f t="shared" si="128"/>
        <v/>
      </c>
      <c r="F184" s="238" t="str">
        <f t="shared" si="129"/>
        <v/>
      </c>
      <c r="G184" s="233" t="str">
        <f t="shared" si="130"/>
        <v/>
      </c>
      <c r="H184" s="238" t="str">
        <f t="shared" si="131"/>
        <v/>
      </c>
      <c r="I184" s="233" t="str">
        <f t="shared" si="132"/>
        <v/>
      </c>
      <c r="J184" s="238" t="str">
        <f t="shared" si="133"/>
        <v/>
      </c>
      <c r="K184" s="233" t="str">
        <f t="shared" si="134"/>
        <v/>
      </c>
      <c r="L184" s="237" t="str">
        <f t="shared" si="135"/>
        <v/>
      </c>
      <c r="M184" s="234" t="str">
        <f>IF(C184="","",VLOOKUP(C184,'Tabela Nutricional'!A:AD,10,0)*D184)</f>
        <v/>
      </c>
      <c r="N184" s="237" t="str">
        <f>IF(C184="","",VLOOKUP(C184,'Tabela Nutricional'!A:AD,11,0)*D184)</f>
        <v/>
      </c>
      <c r="O184" s="234" t="str">
        <f>IF(C184="","",VLOOKUP(C184,'Tabela Nutricional'!A:AD,12,0)*D184)</f>
        <v/>
      </c>
      <c r="P184" s="237" t="str">
        <f>IF(C184="","",VLOOKUP(C184,'Tabela Nutricional'!A:AD,13,0)*D184)</f>
        <v/>
      </c>
      <c r="Q184" s="234" t="str">
        <f>IF(C184="","",VLOOKUP(C184,'Tabela Nutricional'!A:AD,14,0)*D184)</f>
        <v/>
      </c>
      <c r="R184" s="237" t="str">
        <f>IF(C184="","",VLOOKUP(C184,'Tabela Nutricional'!A:AD,15,0)*D184)</f>
        <v/>
      </c>
      <c r="S184" s="234" t="str">
        <f>IF(C184="","",VLOOKUP(C184,'Tabela Nutricional'!A:AD,16,0)*D184)</f>
        <v/>
      </c>
      <c r="T184" s="237" t="str">
        <f>IF(C184="","",VLOOKUP(C184,'Tabela Nutricional'!A:AD,17,0)*D184)</f>
        <v/>
      </c>
      <c r="U184" s="234" t="str">
        <f>IF(C184="","",VLOOKUP(C184,'Tabela Nutricional'!A:AD,18,0)*D184)</f>
        <v/>
      </c>
      <c r="V184" s="237" t="str">
        <f>IF(C184="","",VLOOKUP(C184,'Tabela Nutricional'!A:AD,21,0)*D184)</f>
        <v/>
      </c>
      <c r="W184" s="234" t="str">
        <f>IF(C184="","",VLOOKUP(C184,'Tabela Nutricional'!A:AD,22,0)*D184)</f>
        <v/>
      </c>
      <c r="X184" s="237" t="str">
        <f>IF(C184="","",VLOOKUP(C184,'Tabela Nutricional'!A:AD,23,0)*D184)</f>
        <v/>
      </c>
      <c r="Y184" s="234" t="str">
        <f>IF(C184="","",VLOOKUP(C184,'Tabela Nutricional'!A:AD,24,0)*D184)</f>
        <v/>
      </c>
      <c r="Z184" s="237" t="str">
        <f>IF(C184="","",VLOOKUP(C184,'Tabela Nutricional'!A:AD,25,0)*D184)</f>
        <v/>
      </c>
      <c r="AA184" s="234" t="str">
        <f>IF(C184="","",VLOOKUP(C184,'Tabela Nutricional'!A:AD,26,0)*D184)</f>
        <v/>
      </c>
      <c r="AB184" s="237" t="str">
        <f>IF(C184="","",VLOOKUP(C184,'Tabela Nutricional'!A:AD,27,0)*D184)</f>
        <v/>
      </c>
      <c r="AC184" s="234" t="str">
        <f>IF(C184="","",VLOOKUP(C184,'Tabela Nutricional'!A:AD,28,0)*D184)</f>
        <v/>
      </c>
      <c r="AD184" s="237" t="str">
        <f>IF(C184="","",VLOOKUP(C184,'Tabela Nutricional'!A:AD,29,0)*D184)</f>
        <v/>
      </c>
      <c r="AE184" s="234" t="str">
        <f>IF(C184="","",VLOOKUP(C184,'Tabela Nutricional'!A:AD,30,0)*D184)</f>
        <v/>
      </c>
      <c r="AF184" s="215"/>
      <c r="AG184" s="94"/>
      <c r="AH184" s="108"/>
      <c r="AI184" s="108"/>
      <c r="AJ184" s="89"/>
      <c r="AK184" s="89"/>
      <c r="AL184" s="99"/>
      <c r="AM184" s="99"/>
      <c r="AN184" s="89"/>
      <c r="AO184" s="89"/>
      <c r="AP184" s="89"/>
      <c r="AQ184" s="99"/>
      <c r="AR184" s="89"/>
      <c r="AS184" s="89"/>
      <c r="AT184" s="89"/>
      <c r="AU184" s="89"/>
      <c r="AV184" s="89"/>
      <c r="AW184" s="89"/>
      <c r="AX184" s="89"/>
    </row>
    <row r="185" spans="1:50" ht="12.75" customHeight="1">
      <c r="A185" s="89"/>
      <c r="B185" s="215"/>
      <c r="C185" s="356"/>
      <c r="D185" s="236"/>
      <c r="E185" s="231" t="str">
        <f t="shared" si="128"/>
        <v/>
      </c>
      <c r="F185" s="238" t="str">
        <f t="shared" si="129"/>
        <v/>
      </c>
      <c r="G185" s="233" t="str">
        <f t="shared" si="130"/>
        <v/>
      </c>
      <c r="H185" s="238" t="str">
        <f t="shared" si="131"/>
        <v/>
      </c>
      <c r="I185" s="233" t="str">
        <f t="shared" si="132"/>
        <v/>
      </c>
      <c r="J185" s="238" t="str">
        <f t="shared" si="133"/>
        <v/>
      </c>
      <c r="K185" s="233" t="str">
        <f t="shared" si="134"/>
        <v/>
      </c>
      <c r="L185" s="237" t="str">
        <f t="shared" si="135"/>
        <v/>
      </c>
      <c r="M185" s="234" t="str">
        <f>IF(C185="","",VLOOKUP(C185,'Tabela Nutricional'!A:AD,10,0)*D185)</f>
        <v/>
      </c>
      <c r="N185" s="237" t="str">
        <f>IF(C185="","",VLOOKUP(C185,'Tabela Nutricional'!A:AD,11,0)*D185)</f>
        <v/>
      </c>
      <c r="O185" s="234" t="str">
        <f>IF(C185="","",VLOOKUP(C185,'Tabela Nutricional'!A:AD,12,0)*D185)</f>
        <v/>
      </c>
      <c r="P185" s="237" t="str">
        <f>IF(C185="","",VLOOKUP(C185,'Tabela Nutricional'!A:AD,13,0)*D185)</f>
        <v/>
      </c>
      <c r="Q185" s="234" t="str">
        <f>IF(C185="","",VLOOKUP(C185,'Tabela Nutricional'!A:AD,14,0)*D185)</f>
        <v/>
      </c>
      <c r="R185" s="237" t="str">
        <f>IF(C185="","",VLOOKUP(C185,'Tabela Nutricional'!A:AD,15,0)*D185)</f>
        <v/>
      </c>
      <c r="S185" s="234" t="str">
        <f>IF(C185="","",VLOOKUP(C185,'Tabela Nutricional'!A:AD,16,0)*D185)</f>
        <v/>
      </c>
      <c r="T185" s="237" t="str">
        <f>IF(C185="","",VLOOKUP(C185,'Tabela Nutricional'!A:AD,17,0)*D185)</f>
        <v/>
      </c>
      <c r="U185" s="234" t="str">
        <f>IF(C185="","",VLOOKUP(C185,'Tabela Nutricional'!A:AD,18,0)*D185)</f>
        <v/>
      </c>
      <c r="V185" s="237" t="str">
        <f>IF(C185="","",VLOOKUP(C185,'Tabela Nutricional'!A:AD,21,0)*D185)</f>
        <v/>
      </c>
      <c r="W185" s="234" t="str">
        <f>IF(C185="","",VLOOKUP(C185,'Tabela Nutricional'!A:AD,22,0)*D185)</f>
        <v/>
      </c>
      <c r="X185" s="237" t="str">
        <f>IF(C185="","",VLOOKUP(C185,'Tabela Nutricional'!A:AD,23,0)*D185)</f>
        <v/>
      </c>
      <c r="Y185" s="234" t="str">
        <f>IF(C185="","",VLOOKUP(C185,'Tabela Nutricional'!A:AD,24,0)*D185)</f>
        <v/>
      </c>
      <c r="Z185" s="237" t="str">
        <f>IF(C185="","",VLOOKUP(C185,'Tabela Nutricional'!A:AD,25,0)*D185)</f>
        <v/>
      </c>
      <c r="AA185" s="234" t="str">
        <f>IF(C185="","",VLOOKUP(C185,'Tabela Nutricional'!A:AD,26,0)*D185)</f>
        <v/>
      </c>
      <c r="AB185" s="237" t="str">
        <f>IF(C185="","",VLOOKUP(C185,'Tabela Nutricional'!A:AD,27,0)*D185)</f>
        <v/>
      </c>
      <c r="AC185" s="234" t="str">
        <f>IF(C185="","",VLOOKUP(C185,'Tabela Nutricional'!A:AD,28,0)*D185)</f>
        <v/>
      </c>
      <c r="AD185" s="237" t="str">
        <f>IF(C185="","",VLOOKUP(C185,'Tabela Nutricional'!A:AD,29,0)*D185)</f>
        <v/>
      </c>
      <c r="AE185" s="234" t="str">
        <f>IF(C185="","",VLOOKUP(C185,'Tabela Nutricional'!A:AD,30,0)*D185)</f>
        <v/>
      </c>
      <c r="AF185" s="215"/>
      <c r="AG185" s="94"/>
      <c r="AH185" s="108"/>
      <c r="AI185" s="108"/>
      <c r="AJ185" s="89"/>
      <c r="AK185" s="89"/>
      <c r="AL185" s="99"/>
      <c r="AM185" s="99"/>
      <c r="AN185" s="89"/>
      <c r="AO185" s="89"/>
      <c r="AP185" s="89"/>
      <c r="AQ185" s="99"/>
      <c r="AR185" s="89"/>
      <c r="AS185" s="89"/>
      <c r="AT185" s="89"/>
      <c r="AU185" s="89"/>
      <c r="AV185" s="89"/>
      <c r="AW185" s="89"/>
      <c r="AX185" s="89"/>
    </row>
    <row r="186" spans="1:50" ht="12.75" customHeight="1">
      <c r="A186" s="89"/>
      <c r="B186" s="214"/>
      <c r="C186" s="356"/>
      <c r="D186" s="236"/>
      <c r="E186" s="231" t="str">
        <f t="shared" si="128"/>
        <v/>
      </c>
      <c r="F186" s="238" t="str">
        <f t="shared" si="129"/>
        <v/>
      </c>
      <c r="G186" s="233" t="str">
        <f t="shared" si="130"/>
        <v/>
      </c>
      <c r="H186" s="238" t="str">
        <f t="shared" si="131"/>
        <v/>
      </c>
      <c r="I186" s="233" t="str">
        <f t="shared" si="132"/>
        <v/>
      </c>
      <c r="J186" s="238" t="str">
        <f t="shared" si="133"/>
        <v/>
      </c>
      <c r="K186" s="233" t="str">
        <f t="shared" si="134"/>
        <v/>
      </c>
      <c r="L186" s="237" t="str">
        <f t="shared" si="135"/>
        <v/>
      </c>
      <c r="M186" s="234" t="str">
        <f>IF(C186="","",VLOOKUP(C186,'Tabela Nutricional'!A:AD,10,0)*D186)</f>
        <v/>
      </c>
      <c r="N186" s="237" t="str">
        <f>IF(C186="","",VLOOKUP(C186,'Tabela Nutricional'!A:AD,11,0)*D186)</f>
        <v/>
      </c>
      <c r="O186" s="234" t="str">
        <f>IF(C186="","",VLOOKUP(C186,'Tabela Nutricional'!A:AD,12,0)*D186)</f>
        <v/>
      </c>
      <c r="P186" s="237" t="str">
        <f>IF(C186="","",VLOOKUP(C186,'Tabela Nutricional'!A:AD,13,0)*D186)</f>
        <v/>
      </c>
      <c r="Q186" s="234" t="str">
        <f>IF(C186="","",VLOOKUP(C186,'Tabela Nutricional'!A:AD,14,0)*D186)</f>
        <v/>
      </c>
      <c r="R186" s="237" t="str">
        <f>IF(C186="","",VLOOKUP(C186,'Tabela Nutricional'!A:AD,15,0)*D186)</f>
        <v/>
      </c>
      <c r="S186" s="234" t="str">
        <f>IF(C186="","",VLOOKUP(C186,'Tabela Nutricional'!A:AD,16,0)*D186)</f>
        <v/>
      </c>
      <c r="T186" s="237" t="str">
        <f>IF(C186="","",VLOOKUP(C186,'Tabela Nutricional'!A:AD,17,0)*D186)</f>
        <v/>
      </c>
      <c r="U186" s="234" t="str">
        <f>IF(C186="","",VLOOKUP(C186,'Tabela Nutricional'!A:AD,18,0)*D186)</f>
        <v/>
      </c>
      <c r="V186" s="237" t="str">
        <f>IF(C186="","",VLOOKUP(C186,'Tabela Nutricional'!A:AD,21,0)*D186)</f>
        <v/>
      </c>
      <c r="W186" s="234" t="str">
        <f>IF(C186="","",VLOOKUP(C186,'Tabela Nutricional'!A:AD,22,0)*D186)</f>
        <v/>
      </c>
      <c r="X186" s="237" t="str">
        <f>IF(C186="","",VLOOKUP(C186,'Tabela Nutricional'!A:AD,23,0)*D186)</f>
        <v/>
      </c>
      <c r="Y186" s="234" t="str">
        <f>IF(C186="","",VLOOKUP(C186,'Tabela Nutricional'!A:AD,24,0)*D186)</f>
        <v/>
      </c>
      <c r="Z186" s="237" t="str">
        <f>IF(C186="","",VLOOKUP(C186,'Tabela Nutricional'!A:AD,25,0)*D186)</f>
        <v/>
      </c>
      <c r="AA186" s="234" t="str">
        <f>IF(C186="","",VLOOKUP(C186,'Tabela Nutricional'!A:AD,26,0)*D186)</f>
        <v/>
      </c>
      <c r="AB186" s="237" t="str">
        <f>IF(C186="","",VLOOKUP(C186,'Tabela Nutricional'!A:AD,27,0)*D186)</f>
        <v/>
      </c>
      <c r="AC186" s="234" t="str">
        <f>IF(C186="","",VLOOKUP(C186,'Tabela Nutricional'!A:AD,28,0)*D186)</f>
        <v/>
      </c>
      <c r="AD186" s="237" t="str">
        <f>IF(C186="","",VLOOKUP(C186,'Tabela Nutricional'!A:AD,29,0)*D186)</f>
        <v/>
      </c>
      <c r="AE186" s="234" t="str">
        <f>IF(C186="","",VLOOKUP(C186,'Tabela Nutricional'!A:AD,30,0)*D186)</f>
        <v/>
      </c>
      <c r="AF186" s="214"/>
      <c r="AG186" s="94"/>
      <c r="AH186" s="108"/>
      <c r="AI186" s="108"/>
      <c r="AJ186" s="89"/>
      <c r="AK186" s="89"/>
      <c r="AL186" s="99"/>
      <c r="AM186" s="99"/>
      <c r="AN186" s="89"/>
      <c r="AO186" s="89"/>
      <c r="AP186" s="89"/>
      <c r="AQ186" s="99"/>
      <c r="AR186" s="89"/>
      <c r="AS186" s="89"/>
      <c r="AT186" s="89"/>
      <c r="AU186" s="89"/>
      <c r="AV186" s="89"/>
      <c r="AW186" s="89"/>
      <c r="AX186" s="89"/>
    </row>
    <row r="187" spans="1:50" ht="12.75" customHeight="1">
      <c r="A187" s="89"/>
      <c r="B187" s="214"/>
      <c r="C187" s="356"/>
      <c r="D187" s="236"/>
      <c r="E187" s="231" t="str">
        <f t="shared" si="128"/>
        <v/>
      </c>
      <c r="F187" s="238" t="str">
        <f t="shared" si="129"/>
        <v/>
      </c>
      <c r="G187" s="233" t="str">
        <f t="shared" si="130"/>
        <v/>
      </c>
      <c r="H187" s="238" t="str">
        <f t="shared" si="131"/>
        <v/>
      </c>
      <c r="I187" s="233" t="str">
        <f t="shared" si="132"/>
        <v/>
      </c>
      <c r="J187" s="238" t="str">
        <f t="shared" si="133"/>
        <v/>
      </c>
      <c r="K187" s="233" t="str">
        <f t="shared" si="134"/>
        <v/>
      </c>
      <c r="L187" s="237" t="str">
        <f t="shared" si="135"/>
        <v/>
      </c>
      <c r="M187" s="234" t="str">
        <f>IF(C187="","",VLOOKUP(C187,'Tabela Nutricional'!A:AD,10,0)*D187)</f>
        <v/>
      </c>
      <c r="N187" s="237" t="str">
        <f>IF(C187="","",VLOOKUP(C187,'Tabela Nutricional'!A:AD,11,0)*D187)</f>
        <v/>
      </c>
      <c r="O187" s="234" t="str">
        <f>IF(C187="","",VLOOKUP(C187,'Tabela Nutricional'!A:AD,12,0)*D187)</f>
        <v/>
      </c>
      <c r="P187" s="237" t="str">
        <f>IF(C187="","",VLOOKUP(C187,'Tabela Nutricional'!A:AD,13,0)*D187)</f>
        <v/>
      </c>
      <c r="Q187" s="234" t="str">
        <f>IF(C187="","",VLOOKUP(C187,'Tabela Nutricional'!A:AD,14,0)*D187)</f>
        <v/>
      </c>
      <c r="R187" s="237" t="str">
        <f>IF(C187="","",VLOOKUP(C187,'Tabela Nutricional'!A:AD,15,0)*D187)</f>
        <v/>
      </c>
      <c r="S187" s="234" t="str">
        <f>IF(C187="","",VLOOKUP(C187,'Tabela Nutricional'!A:AD,16,0)*D187)</f>
        <v/>
      </c>
      <c r="T187" s="237" t="str">
        <f>IF(C187="","",VLOOKUP(C187,'Tabela Nutricional'!A:AD,17,0)*D187)</f>
        <v/>
      </c>
      <c r="U187" s="234" t="str">
        <f>IF(C187="","",VLOOKUP(C187,'Tabela Nutricional'!A:AD,18,0)*D187)</f>
        <v/>
      </c>
      <c r="V187" s="237" t="str">
        <f>IF(C187="","",VLOOKUP(C187,'Tabela Nutricional'!A:AD,21,0)*D187)</f>
        <v/>
      </c>
      <c r="W187" s="234" t="str">
        <f>IF(C187="","",VLOOKUP(C187,'Tabela Nutricional'!A:AD,22,0)*D187)</f>
        <v/>
      </c>
      <c r="X187" s="237" t="str">
        <f>IF(C187="","",VLOOKUP(C187,'Tabela Nutricional'!A:AD,23,0)*D187)</f>
        <v/>
      </c>
      <c r="Y187" s="234" t="str">
        <f>IF(C187="","",VLOOKUP(C187,'Tabela Nutricional'!A:AD,24,0)*D187)</f>
        <v/>
      </c>
      <c r="Z187" s="237" t="str">
        <f>IF(C187="","",VLOOKUP(C187,'Tabela Nutricional'!A:AD,25,0)*D187)</f>
        <v/>
      </c>
      <c r="AA187" s="234" t="str">
        <f>IF(C187="","",VLOOKUP(C187,'Tabela Nutricional'!A:AD,26,0)*D187)</f>
        <v/>
      </c>
      <c r="AB187" s="237" t="str">
        <f>IF(C187="","",VLOOKUP(C187,'Tabela Nutricional'!A:AD,27,0)*D187)</f>
        <v/>
      </c>
      <c r="AC187" s="234" t="str">
        <f>IF(C187="","",VLOOKUP(C187,'Tabela Nutricional'!A:AD,28,0)*D187)</f>
        <v/>
      </c>
      <c r="AD187" s="237" t="str">
        <f>IF(C187="","",VLOOKUP(C187,'Tabela Nutricional'!A:AD,29,0)*D187)</f>
        <v/>
      </c>
      <c r="AE187" s="234" t="str">
        <f>IF(C187="","",VLOOKUP(C187,'Tabela Nutricional'!A:AD,30,0)*D187)</f>
        <v/>
      </c>
      <c r="AF187" s="214"/>
      <c r="AG187" s="90"/>
      <c r="AH187" s="108"/>
      <c r="AI187" s="108"/>
      <c r="AJ187" s="89"/>
      <c r="AK187" s="89"/>
      <c r="AL187" s="99"/>
      <c r="AM187" s="99"/>
      <c r="AN187" s="89"/>
      <c r="AO187" s="89"/>
      <c r="AP187" s="89"/>
      <c r="AQ187" s="99"/>
      <c r="AR187" s="89"/>
      <c r="AS187" s="89"/>
      <c r="AT187" s="89"/>
      <c r="AU187" s="89"/>
      <c r="AV187" s="89"/>
      <c r="AW187" s="89"/>
      <c r="AX187" s="89"/>
    </row>
    <row r="188" spans="1:50" ht="12.75" customHeight="1">
      <c r="A188" s="90"/>
      <c r="B188" s="214"/>
      <c r="C188" s="356"/>
      <c r="D188" s="236"/>
      <c r="E188" s="231" t="str">
        <f t="shared" si="128"/>
        <v/>
      </c>
      <c r="F188" s="238" t="str">
        <f t="shared" si="129"/>
        <v/>
      </c>
      <c r="G188" s="233" t="str">
        <f t="shared" si="130"/>
        <v/>
      </c>
      <c r="H188" s="238" t="str">
        <f t="shared" si="131"/>
        <v/>
      </c>
      <c r="I188" s="233" t="str">
        <f t="shared" si="132"/>
        <v/>
      </c>
      <c r="J188" s="238" t="str">
        <f t="shared" si="133"/>
        <v/>
      </c>
      <c r="K188" s="233" t="str">
        <f t="shared" si="134"/>
        <v/>
      </c>
      <c r="L188" s="237" t="str">
        <f t="shared" si="135"/>
        <v/>
      </c>
      <c r="M188" s="234" t="str">
        <f>IF(C188="","",VLOOKUP(C188,'Tabela Nutricional'!A:AD,10,0)*D188)</f>
        <v/>
      </c>
      <c r="N188" s="237" t="str">
        <f>IF(C188="","",VLOOKUP(C188,'Tabela Nutricional'!A:AD,11,0)*D188)</f>
        <v/>
      </c>
      <c r="O188" s="234" t="str">
        <f>IF(C188="","",VLOOKUP(C188,'Tabela Nutricional'!A:AD,12,0)*D188)</f>
        <v/>
      </c>
      <c r="P188" s="237" t="str">
        <f>IF(C188="","",VLOOKUP(C188,'Tabela Nutricional'!A:AD,13,0)*D188)</f>
        <v/>
      </c>
      <c r="Q188" s="234" t="str">
        <f>IF(C188="","",VLOOKUP(C188,'Tabela Nutricional'!A:AD,14,0)*D188)</f>
        <v/>
      </c>
      <c r="R188" s="237" t="str">
        <f>IF(C188="","",VLOOKUP(C188,'Tabela Nutricional'!A:AD,15,0)*D188)</f>
        <v/>
      </c>
      <c r="S188" s="234" t="str">
        <f>IF(C188="","",VLOOKUP(C188,'Tabela Nutricional'!A:AD,16,0)*D188)</f>
        <v/>
      </c>
      <c r="T188" s="237" t="str">
        <f>IF(C188="","",VLOOKUP(C188,'Tabela Nutricional'!A:AD,17,0)*D188)</f>
        <v/>
      </c>
      <c r="U188" s="234" t="str">
        <f>IF(C188="","",VLOOKUP(C188,'Tabela Nutricional'!A:AD,18,0)*D188)</f>
        <v/>
      </c>
      <c r="V188" s="237" t="str">
        <f>IF(C188="","",VLOOKUP(C188,'Tabela Nutricional'!A:AD,21,0)*D188)</f>
        <v/>
      </c>
      <c r="W188" s="234" t="str">
        <f>IF(C188="","",VLOOKUP(C188,'Tabela Nutricional'!A:AD,22,0)*D188)</f>
        <v/>
      </c>
      <c r="X188" s="237" t="str">
        <f>IF(C188="","",VLOOKUP(C188,'Tabela Nutricional'!A:AD,23,0)*D188)</f>
        <v/>
      </c>
      <c r="Y188" s="234" t="str">
        <f>IF(C188="","",VLOOKUP(C188,'Tabela Nutricional'!A:AD,24,0)*D188)</f>
        <v/>
      </c>
      <c r="Z188" s="237" t="str">
        <f>IF(C188="","",VLOOKUP(C188,'Tabela Nutricional'!A:AD,25,0)*D188)</f>
        <v/>
      </c>
      <c r="AA188" s="234" t="str">
        <f>IF(C188="","",VLOOKUP(C188,'Tabela Nutricional'!A:AD,26,0)*D188)</f>
        <v/>
      </c>
      <c r="AB188" s="237" t="str">
        <f>IF(C188="","",VLOOKUP(C188,'Tabela Nutricional'!A:AD,27,0)*D188)</f>
        <v/>
      </c>
      <c r="AC188" s="234" t="str">
        <f>IF(C188="","",VLOOKUP(C188,'Tabela Nutricional'!A:AD,28,0)*D188)</f>
        <v/>
      </c>
      <c r="AD188" s="237" t="str">
        <f>IF(C188="","",VLOOKUP(C188,'Tabela Nutricional'!A:AD,29,0)*D188)</f>
        <v/>
      </c>
      <c r="AE188" s="234" t="str">
        <f>IF(C188="","",VLOOKUP(C188,'Tabela Nutricional'!A:AD,30,0)*D188)</f>
        <v/>
      </c>
      <c r="AF188" s="214"/>
      <c r="AG188" s="92"/>
      <c r="AH188" s="108"/>
      <c r="AI188" s="108"/>
      <c r="AJ188" s="89"/>
      <c r="AK188" s="89"/>
      <c r="AL188" s="99"/>
      <c r="AM188" s="99"/>
      <c r="AN188" s="89"/>
      <c r="AO188" s="89"/>
      <c r="AP188" s="89"/>
      <c r="AQ188" s="99"/>
      <c r="AR188" s="89"/>
      <c r="AS188" s="89"/>
      <c r="AT188" s="89"/>
      <c r="AU188" s="89"/>
      <c r="AV188" s="89"/>
      <c r="AW188" s="89"/>
      <c r="AX188" s="89"/>
    </row>
    <row r="189" spans="1:50" ht="12.75" customHeight="1">
      <c r="A189" s="90"/>
      <c r="B189" s="214"/>
      <c r="C189" s="375"/>
      <c r="D189" s="236"/>
      <c r="E189" s="231" t="str">
        <f t="shared" si="128"/>
        <v/>
      </c>
      <c r="F189" s="238" t="str">
        <f t="shared" si="129"/>
        <v/>
      </c>
      <c r="G189" s="233" t="str">
        <f t="shared" si="130"/>
        <v/>
      </c>
      <c r="H189" s="238" t="str">
        <f t="shared" si="131"/>
        <v/>
      </c>
      <c r="I189" s="233" t="str">
        <f t="shared" si="132"/>
        <v/>
      </c>
      <c r="J189" s="238" t="str">
        <f t="shared" si="133"/>
        <v/>
      </c>
      <c r="K189" s="233" t="str">
        <f t="shared" si="134"/>
        <v/>
      </c>
      <c r="L189" s="237" t="str">
        <f t="shared" si="135"/>
        <v/>
      </c>
      <c r="M189" s="234" t="str">
        <f>IF(C189="","",VLOOKUP(C189,'Tabela Nutricional'!A:AD,10,0)*D189)</f>
        <v/>
      </c>
      <c r="N189" s="237" t="str">
        <f>IF(C189="","",VLOOKUP(C189,'Tabela Nutricional'!A:AD,11,0)*D189)</f>
        <v/>
      </c>
      <c r="O189" s="234" t="str">
        <f>IF(C189="","",VLOOKUP(C189,'Tabela Nutricional'!A:AD,12,0)*D189)</f>
        <v/>
      </c>
      <c r="P189" s="237" t="str">
        <f>IF(C189="","",VLOOKUP(C189,'Tabela Nutricional'!A:AD,13,0)*D189)</f>
        <v/>
      </c>
      <c r="Q189" s="234" t="str">
        <f>IF(C189="","",VLOOKUP(C189,'Tabela Nutricional'!A:AD,14,0)*D189)</f>
        <v/>
      </c>
      <c r="R189" s="237" t="str">
        <f>IF(C189="","",VLOOKUP(C189,'Tabela Nutricional'!A:AD,15,0)*D189)</f>
        <v/>
      </c>
      <c r="S189" s="234" t="str">
        <f>IF(C189="","",VLOOKUP(C189,'Tabela Nutricional'!A:AD,16,0)*D189)</f>
        <v/>
      </c>
      <c r="T189" s="237" t="str">
        <f>IF(C189="","",VLOOKUP(C189,'Tabela Nutricional'!A:AD,17,0)*D189)</f>
        <v/>
      </c>
      <c r="U189" s="234" t="str">
        <f>IF(C189="","",VLOOKUP(C189,'Tabela Nutricional'!A:AD,18,0)*D189)</f>
        <v/>
      </c>
      <c r="V189" s="237" t="str">
        <f>IF(C189="","",VLOOKUP(C189,'Tabela Nutricional'!A:AD,21,0)*D189)</f>
        <v/>
      </c>
      <c r="W189" s="234" t="str">
        <f>IF(C189="","",VLOOKUP(C189,'Tabela Nutricional'!A:AD,22,0)*D189)</f>
        <v/>
      </c>
      <c r="X189" s="237" t="str">
        <f>IF(C189="","",VLOOKUP(C189,'Tabela Nutricional'!A:AD,23,0)*D189)</f>
        <v/>
      </c>
      <c r="Y189" s="234" t="str">
        <f>IF(C189="","",VLOOKUP(C189,'Tabela Nutricional'!A:AD,24,0)*D189)</f>
        <v/>
      </c>
      <c r="Z189" s="237" t="str">
        <f>IF(C189="","",VLOOKUP(C189,'Tabela Nutricional'!A:AD,25,0)*D189)</f>
        <v/>
      </c>
      <c r="AA189" s="234" t="str">
        <f>IF(C189="","",VLOOKUP(C189,'Tabela Nutricional'!A:AD,26,0)*D189)</f>
        <v/>
      </c>
      <c r="AB189" s="237" t="str">
        <f>IF(C189="","",VLOOKUP(C189,'Tabela Nutricional'!A:AD,27,0)*D189)</f>
        <v/>
      </c>
      <c r="AC189" s="234" t="str">
        <f>IF(C189="","",VLOOKUP(C189,'Tabela Nutricional'!A:AD,28,0)*D189)</f>
        <v/>
      </c>
      <c r="AD189" s="237" t="str">
        <f>IF(C189="","",VLOOKUP(C189,'Tabela Nutricional'!A:AD,29,0)*D189)</f>
        <v/>
      </c>
      <c r="AE189" s="234" t="str">
        <f>IF(C189="","",VLOOKUP(C189,'Tabela Nutricional'!A:AD,30,0)*D189)</f>
        <v/>
      </c>
      <c r="AF189" s="214"/>
      <c r="AG189" s="91"/>
      <c r="AH189" s="108"/>
      <c r="AI189" s="108"/>
      <c r="AJ189" s="89"/>
      <c r="AK189" s="89"/>
      <c r="AL189" s="99"/>
      <c r="AM189" s="99"/>
      <c r="AN189" s="89"/>
      <c r="AO189" s="89"/>
      <c r="AP189" s="89"/>
      <c r="AQ189" s="99"/>
      <c r="AR189" s="89"/>
      <c r="AS189" s="89"/>
      <c r="AT189" s="89"/>
      <c r="AU189" s="89"/>
      <c r="AV189" s="89"/>
      <c r="AW189" s="89"/>
      <c r="AX189" s="89"/>
    </row>
    <row r="190" spans="1:50" ht="12.75" customHeight="1">
      <c r="A190" s="90"/>
      <c r="B190" s="214"/>
      <c r="C190" s="376" t="s">
        <v>27</v>
      </c>
      <c r="D190" s="216"/>
      <c r="E190" s="217" t="s">
        <v>29</v>
      </c>
      <c r="F190" s="218">
        <f t="shared" ref="F190:AE190" si="136">SUM(F180:F189)</f>
        <v>0</v>
      </c>
      <c r="G190" s="219">
        <f t="shared" si="136"/>
        <v>0</v>
      </c>
      <c r="H190" s="220">
        <f t="shared" si="136"/>
        <v>0</v>
      </c>
      <c r="I190" s="221">
        <f t="shared" si="136"/>
        <v>0</v>
      </c>
      <c r="J190" s="222">
        <f t="shared" si="136"/>
        <v>0</v>
      </c>
      <c r="K190" s="223">
        <f t="shared" si="136"/>
        <v>0</v>
      </c>
      <c r="L190" s="224">
        <f t="shared" si="136"/>
        <v>0</v>
      </c>
      <c r="M190" s="225">
        <f t="shared" si="136"/>
        <v>0</v>
      </c>
      <c r="N190" s="225">
        <f t="shared" si="136"/>
        <v>0</v>
      </c>
      <c r="O190" s="225">
        <f t="shared" si="136"/>
        <v>0</v>
      </c>
      <c r="P190" s="225">
        <f t="shared" si="136"/>
        <v>0</v>
      </c>
      <c r="Q190" s="225">
        <f t="shared" si="136"/>
        <v>0</v>
      </c>
      <c r="R190" s="225">
        <f t="shared" si="136"/>
        <v>0</v>
      </c>
      <c r="S190" s="225">
        <f t="shared" si="136"/>
        <v>0</v>
      </c>
      <c r="T190" s="225">
        <f t="shared" si="136"/>
        <v>0</v>
      </c>
      <c r="U190" s="225">
        <f t="shared" si="136"/>
        <v>0</v>
      </c>
      <c r="V190" s="225">
        <f t="shared" si="136"/>
        <v>0</v>
      </c>
      <c r="W190" s="225">
        <f t="shared" si="136"/>
        <v>0</v>
      </c>
      <c r="X190" s="225">
        <f t="shared" si="136"/>
        <v>0</v>
      </c>
      <c r="Y190" s="225">
        <f t="shared" si="136"/>
        <v>0</v>
      </c>
      <c r="Z190" s="225">
        <f t="shared" si="136"/>
        <v>0</v>
      </c>
      <c r="AA190" s="225">
        <f t="shared" si="136"/>
        <v>0</v>
      </c>
      <c r="AB190" s="225">
        <f t="shared" si="136"/>
        <v>0</v>
      </c>
      <c r="AC190" s="225">
        <f t="shared" si="136"/>
        <v>0</v>
      </c>
      <c r="AD190" s="225">
        <f t="shared" si="136"/>
        <v>0</v>
      </c>
      <c r="AE190" s="225">
        <f t="shared" si="136"/>
        <v>0</v>
      </c>
      <c r="AF190" s="214"/>
      <c r="AG190" s="91"/>
      <c r="AH190" s="108"/>
      <c r="AI190" s="108"/>
      <c r="AJ190" s="89"/>
      <c r="AK190" s="89"/>
      <c r="AL190" s="99"/>
      <c r="AM190" s="99"/>
      <c r="AN190" s="89"/>
      <c r="AO190" s="89"/>
      <c r="AP190" s="89"/>
      <c r="AQ190" s="99"/>
      <c r="AR190" s="89"/>
      <c r="AS190" s="89"/>
      <c r="AT190" s="89"/>
      <c r="AU190" s="89"/>
      <c r="AV190" s="89"/>
      <c r="AW190" s="89"/>
      <c r="AX190" s="89"/>
    </row>
    <row r="191" spans="1:50" ht="12.75" customHeight="1">
      <c r="A191" s="90"/>
      <c r="B191" s="214"/>
      <c r="C191" s="377">
        <f>SUM(F191:K191)</f>
        <v>0</v>
      </c>
      <c r="D191" s="216"/>
      <c r="E191" s="217" t="s">
        <v>30</v>
      </c>
      <c r="F191" s="218">
        <f t="shared" ref="F191:H191" si="137">F190*4</f>
        <v>0</v>
      </c>
      <c r="G191" s="219">
        <f t="shared" si="137"/>
        <v>0</v>
      </c>
      <c r="H191" s="220">
        <f t="shared" si="137"/>
        <v>0</v>
      </c>
      <c r="I191" s="221">
        <f t="shared" ref="I191:K191" si="138">I190*9</f>
        <v>0</v>
      </c>
      <c r="J191" s="222">
        <f t="shared" si="138"/>
        <v>0</v>
      </c>
      <c r="K191" s="223">
        <f t="shared" si="138"/>
        <v>0</v>
      </c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14"/>
      <c r="AG191" s="91"/>
      <c r="AH191" s="108"/>
      <c r="AI191" s="108"/>
      <c r="AJ191" s="89"/>
      <c r="AK191" s="89"/>
      <c r="AL191" s="99"/>
      <c r="AM191" s="99"/>
      <c r="AN191" s="89"/>
      <c r="AO191" s="89"/>
      <c r="AP191" s="89"/>
      <c r="AQ191" s="99"/>
      <c r="AR191" s="89"/>
      <c r="AS191" s="89"/>
      <c r="AT191" s="89"/>
      <c r="AU191" s="89"/>
      <c r="AV191" s="89"/>
      <c r="AW191" s="89"/>
      <c r="AX191" s="89"/>
    </row>
    <row r="192" spans="1:50" ht="12.75" customHeight="1">
      <c r="A192" s="90"/>
      <c r="B192" s="214"/>
      <c r="C192" s="311" t="str">
        <f>IF(C191&gt;0,(C191-'Cálculo de Dieta'!C191),"")</f>
        <v/>
      </c>
      <c r="D192" s="318"/>
      <c r="E192" s="310" t="s">
        <v>2829</v>
      </c>
      <c r="F192" s="311" t="str">
        <f>IF(F190&gt;0,(F190-'Cálculo de Dieta'!F190),"")</f>
        <v/>
      </c>
      <c r="G192" s="311" t="str">
        <f>IF(G190&gt;0,(G190-'Cálculo de Dieta'!G190),"")</f>
        <v/>
      </c>
      <c r="H192" s="311" t="str">
        <f>IF(H190&gt;0,(H190-'Cálculo de Dieta'!H190),"")</f>
        <v/>
      </c>
      <c r="I192" s="311" t="str">
        <f>IF(I190&gt;0,(I190-'Cálculo de Dieta'!I190),"")</f>
        <v/>
      </c>
      <c r="J192" s="311" t="str">
        <f>IF(J190&gt;0,(J190-'Cálculo de Dieta'!J190),"")</f>
        <v/>
      </c>
      <c r="K192" s="311" t="str">
        <f>IF(K190&gt;0,(K190-'Cálculo de Dieta'!K190),"")</f>
        <v/>
      </c>
      <c r="L192" s="311" t="str">
        <f>IF(L190&gt;0,(L190-'Cálculo de Dieta'!L190),"")</f>
        <v/>
      </c>
      <c r="M192" s="311" t="str">
        <f>IF(M190&gt;0,(M190-'Cálculo de Dieta'!M190),"")</f>
        <v/>
      </c>
      <c r="N192" s="311" t="str">
        <f>IF(N190&gt;0,(N190-'Cálculo de Dieta'!N190),"")</f>
        <v/>
      </c>
      <c r="O192" s="311" t="str">
        <f>IF(O190&gt;0,(O190-'Cálculo de Dieta'!O190),"")</f>
        <v/>
      </c>
      <c r="P192" s="311" t="str">
        <f>IF(P190&gt;0,(P190-'Cálculo de Dieta'!P190),"")</f>
        <v/>
      </c>
      <c r="Q192" s="311" t="str">
        <f>IF(Q190&gt;0,(Q190-'Cálculo de Dieta'!Q190),"")</f>
        <v/>
      </c>
      <c r="R192" s="311" t="str">
        <f>IF(R190&gt;0,(R190-'Cálculo de Dieta'!R190),"")</f>
        <v/>
      </c>
      <c r="S192" s="311" t="str">
        <f>IF(S190&gt;0,(S190-'Cálculo de Dieta'!S190),"")</f>
        <v/>
      </c>
      <c r="T192" s="311" t="str">
        <f>IF(T190&gt;0,(T190-'Cálculo de Dieta'!T190),"")</f>
        <v/>
      </c>
      <c r="U192" s="311" t="str">
        <f>IF(U190&gt;0,(U190-'Cálculo de Dieta'!U190),"")</f>
        <v/>
      </c>
      <c r="V192" s="311" t="str">
        <f>IF(V190&gt;0,(V190-'Cálculo de Dieta'!V190),"")</f>
        <v/>
      </c>
      <c r="W192" s="311" t="str">
        <f>IF(W190&gt;0,(W190-'Cálculo de Dieta'!W190),"")</f>
        <v/>
      </c>
      <c r="X192" s="311" t="str">
        <f>IF(X190&gt;0,(X190-'Cálculo de Dieta'!X190),"")</f>
        <v/>
      </c>
      <c r="Y192" s="311" t="str">
        <f>IF(Y190&gt;0,(Y190-'Cálculo de Dieta'!Y190),"")</f>
        <v/>
      </c>
      <c r="Z192" s="311" t="str">
        <f>IF(Z190&gt;0,(Z190-'Cálculo de Dieta'!Z190),"")</f>
        <v/>
      </c>
      <c r="AA192" s="311" t="str">
        <f>IF(AA190&gt;0,(AA190-'Cálculo de Dieta'!AA190),"")</f>
        <v/>
      </c>
      <c r="AB192" s="311" t="str">
        <f>IF(AB190&gt;0,(AB190-'Cálculo de Dieta'!AB190),"")</f>
        <v/>
      </c>
      <c r="AC192" s="311" t="str">
        <f>IF(AC190&gt;0,(AC190-'Cálculo de Dieta'!AC190),"")</f>
        <v/>
      </c>
      <c r="AD192" s="311" t="str">
        <f>IF(AD190&gt;0,(AD190-'Cálculo de Dieta'!AD190),"")</f>
        <v/>
      </c>
      <c r="AE192" s="311" t="str">
        <f>IF(AE190&gt;0,(AE190-'Cálculo de Dieta'!AE190),"")</f>
        <v/>
      </c>
      <c r="AF192" s="214"/>
      <c r="AG192" s="91"/>
      <c r="AH192" s="108"/>
      <c r="AI192" s="108"/>
      <c r="AJ192" s="89"/>
      <c r="AK192" s="89"/>
      <c r="AL192" s="99"/>
      <c r="AM192" s="99"/>
      <c r="AN192" s="89"/>
      <c r="AO192" s="89"/>
      <c r="AP192" s="89"/>
      <c r="AQ192" s="99"/>
      <c r="AR192" s="89"/>
      <c r="AS192" s="89"/>
      <c r="AT192" s="89"/>
      <c r="AU192" s="89"/>
      <c r="AV192" s="89"/>
      <c r="AW192" s="89"/>
      <c r="AX192" s="89"/>
    </row>
    <row r="193" spans="1:50" ht="12.75" customHeight="1">
      <c r="A193" s="81"/>
      <c r="B193" s="81"/>
      <c r="C193" s="372"/>
      <c r="D193" s="82"/>
      <c r="E193" s="87"/>
      <c r="F193" s="83"/>
      <c r="G193" s="84"/>
      <c r="H193" s="85"/>
      <c r="I193" s="86"/>
      <c r="J193" s="86"/>
      <c r="K193" s="86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81"/>
      <c r="AG193" s="88"/>
      <c r="AH193" s="108"/>
      <c r="AI193" s="108"/>
      <c r="AJ193" s="89"/>
      <c r="AK193" s="89"/>
      <c r="AL193" s="99"/>
      <c r="AM193" s="99"/>
      <c r="AN193" s="89"/>
      <c r="AO193" s="89"/>
      <c r="AP193" s="89"/>
      <c r="AQ193" s="99"/>
      <c r="AR193" s="89"/>
      <c r="AS193" s="89"/>
      <c r="AT193" s="89"/>
      <c r="AU193" s="89"/>
      <c r="AV193" s="89"/>
      <c r="AW193" s="89"/>
      <c r="AX193" s="89"/>
    </row>
    <row r="194" spans="1:50" ht="12.75" customHeight="1">
      <c r="A194" s="89"/>
      <c r="B194" s="89"/>
      <c r="C194" s="96"/>
      <c r="D194" s="190"/>
      <c r="E194" s="110"/>
      <c r="F194" s="111"/>
      <c r="G194" s="112"/>
      <c r="H194" s="113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108"/>
      <c r="AI194" s="108"/>
      <c r="AJ194" s="89"/>
      <c r="AK194" s="89"/>
      <c r="AL194" s="99"/>
      <c r="AM194" s="99"/>
      <c r="AN194" s="89"/>
      <c r="AO194" s="89"/>
      <c r="AP194" s="89"/>
      <c r="AQ194" s="99"/>
      <c r="AR194" s="89"/>
      <c r="AS194" s="89"/>
      <c r="AT194" s="89"/>
      <c r="AU194" s="89"/>
      <c r="AV194" s="89"/>
      <c r="AW194" s="89"/>
      <c r="AX194" s="89"/>
    </row>
    <row r="195" spans="1:50" ht="12.75" customHeight="1">
      <c r="A195" s="89"/>
      <c r="B195" s="89"/>
      <c r="C195" s="96"/>
      <c r="D195" s="190"/>
      <c r="E195" s="110"/>
      <c r="F195" s="111"/>
      <c r="G195" s="112"/>
      <c r="H195" s="113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108"/>
      <c r="AI195" s="108"/>
      <c r="AJ195" s="89"/>
      <c r="AK195" s="89"/>
      <c r="AL195" s="99"/>
      <c r="AM195" s="99"/>
      <c r="AN195" s="89"/>
      <c r="AO195" s="89"/>
      <c r="AP195" s="89"/>
      <c r="AQ195" s="99"/>
      <c r="AR195" s="89"/>
      <c r="AS195" s="89"/>
      <c r="AT195" s="89"/>
      <c r="AU195" s="89"/>
      <c r="AV195" s="89"/>
      <c r="AW195" s="89"/>
      <c r="AX195" s="89"/>
    </row>
    <row r="196" spans="1:50" ht="12.75" customHeight="1">
      <c r="A196" s="89"/>
      <c r="B196" s="89"/>
      <c r="C196" s="96"/>
      <c r="D196" s="190"/>
      <c r="E196" s="110"/>
      <c r="F196" s="111"/>
      <c r="G196" s="112"/>
      <c r="H196" s="113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108"/>
      <c r="AI196" s="108"/>
      <c r="AJ196" s="89"/>
      <c r="AK196" s="89"/>
      <c r="AL196" s="99"/>
      <c r="AM196" s="99"/>
      <c r="AN196" s="89"/>
      <c r="AO196" s="89"/>
      <c r="AP196" s="89"/>
      <c r="AQ196" s="99"/>
      <c r="AR196" s="89"/>
      <c r="AS196" s="89"/>
      <c r="AT196" s="89"/>
      <c r="AU196" s="89"/>
      <c r="AV196" s="89"/>
      <c r="AW196" s="89"/>
      <c r="AX196" s="89"/>
    </row>
    <row r="197" spans="1:50" ht="12.75" customHeight="1">
      <c r="A197" s="89"/>
      <c r="B197" s="89"/>
      <c r="C197" s="96"/>
      <c r="D197" s="190"/>
      <c r="E197" s="110"/>
      <c r="F197" s="111"/>
      <c r="G197" s="112"/>
      <c r="H197" s="113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108"/>
      <c r="AI197" s="108"/>
      <c r="AJ197" s="89"/>
      <c r="AK197" s="89"/>
      <c r="AL197" s="99"/>
      <c r="AM197" s="99"/>
      <c r="AN197" s="89"/>
      <c r="AO197" s="89"/>
      <c r="AP197" s="89"/>
      <c r="AQ197" s="99"/>
      <c r="AR197" s="89"/>
      <c r="AS197" s="89"/>
      <c r="AT197" s="89"/>
      <c r="AU197" s="89"/>
      <c r="AV197" s="89"/>
      <c r="AW197" s="89"/>
      <c r="AX197" s="89"/>
    </row>
    <row r="198" spans="1:50" ht="12.75" customHeight="1">
      <c r="A198" s="89"/>
      <c r="B198" s="89"/>
      <c r="C198" s="96"/>
      <c r="D198" s="190"/>
      <c r="E198" s="110"/>
      <c r="F198" s="111"/>
      <c r="G198" s="112"/>
      <c r="H198" s="113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108"/>
      <c r="AI198" s="108"/>
      <c r="AJ198" s="89"/>
      <c r="AK198" s="89"/>
      <c r="AL198" s="99"/>
      <c r="AM198" s="99"/>
      <c r="AN198" s="89"/>
      <c r="AO198" s="89"/>
      <c r="AP198" s="89"/>
      <c r="AQ198" s="99"/>
      <c r="AR198" s="89"/>
      <c r="AS198" s="89"/>
      <c r="AT198" s="89"/>
      <c r="AU198" s="89"/>
      <c r="AV198" s="89"/>
      <c r="AW198" s="89"/>
      <c r="AX198" s="89"/>
    </row>
    <row r="199" spans="1:50" ht="12.75" customHeight="1">
      <c r="A199" s="89"/>
      <c r="B199" s="89"/>
      <c r="C199" s="96"/>
      <c r="D199" s="190"/>
      <c r="E199" s="110"/>
      <c r="F199" s="111"/>
      <c r="G199" s="112"/>
      <c r="H199" s="113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108"/>
      <c r="AI199" s="108"/>
      <c r="AJ199" s="89"/>
      <c r="AK199" s="89"/>
      <c r="AL199" s="99"/>
      <c r="AM199" s="99"/>
      <c r="AN199" s="89"/>
      <c r="AO199" s="89"/>
      <c r="AP199" s="89"/>
      <c r="AQ199" s="99"/>
      <c r="AR199" s="89"/>
      <c r="AS199" s="89"/>
      <c r="AT199" s="89"/>
      <c r="AU199" s="89"/>
      <c r="AV199" s="89"/>
      <c r="AW199" s="89"/>
      <c r="AX199" s="89"/>
    </row>
    <row r="200" spans="1:50" ht="12.75" customHeight="1">
      <c r="A200" s="89"/>
      <c r="B200" s="89"/>
      <c r="C200" s="96"/>
      <c r="D200" s="190"/>
      <c r="E200" s="110"/>
      <c r="F200" s="111"/>
      <c r="G200" s="112"/>
      <c r="H200" s="113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108"/>
      <c r="AI200" s="108"/>
      <c r="AJ200" s="89"/>
      <c r="AK200" s="89"/>
      <c r="AL200" s="99"/>
      <c r="AM200" s="99"/>
      <c r="AN200" s="89"/>
      <c r="AO200" s="89"/>
      <c r="AP200" s="89"/>
      <c r="AQ200" s="99"/>
      <c r="AR200" s="89"/>
      <c r="AS200" s="89"/>
      <c r="AT200" s="89"/>
      <c r="AU200" s="89"/>
      <c r="AV200" s="89"/>
      <c r="AW200" s="89"/>
      <c r="AX200" s="89"/>
    </row>
    <row r="201" spans="1:50" ht="12.75" customHeight="1">
      <c r="A201" s="89"/>
      <c r="B201" s="89"/>
      <c r="C201" s="96"/>
      <c r="D201" s="190"/>
      <c r="E201" s="110"/>
      <c r="F201" s="111"/>
      <c r="G201" s="112"/>
      <c r="H201" s="113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108"/>
      <c r="AI201" s="108"/>
      <c r="AJ201" s="89"/>
      <c r="AK201" s="89"/>
      <c r="AL201" s="99"/>
      <c r="AM201" s="99"/>
      <c r="AN201" s="89"/>
      <c r="AO201" s="89"/>
      <c r="AP201" s="89"/>
      <c r="AQ201" s="99"/>
      <c r="AR201" s="89"/>
      <c r="AS201" s="89"/>
      <c r="AT201" s="89"/>
      <c r="AU201" s="89"/>
      <c r="AV201" s="89"/>
      <c r="AW201" s="89"/>
      <c r="AX201" s="89"/>
    </row>
    <row r="202" spans="1:50" ht="12.75" customHeight="1">
      <c r="A202" s="89"/>
      <c r="B202" s="89"/>
      <c r="C202" s="96"/>
      <c r="D202" s="190"/>
      <c r="E202" s="110"/>
      <c r="F202" s="111"/>
      <c r="G202" s="112"/>
      <c r="H202" s="113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108"/>
      <c r="AI202" s="108"/>
      <c r="AJ202" s="89"/>
      <c r="AK202" s="89"/>
      <c r="AL202" s="99"/>
      <c r="AM202" s="99"/>
      <c r="AN202" s="89"/>
      <c r="AO202" s="89"/>
      <c r="AP202" s="89"/>
      <c r="AQ202" s="99"/>
      <c r="AR202" s="89"/>
      <c r="AS202" s="89"/>
      <c r="AT202" s="89"/>
      <c r="AU202" s="89"/>
      <c r="AV202" s="89"/>
      <c r="AW202" s="89"/>
      <c r="AX202" s="89"/>
    </row>
    <row r="203" spans="1:50" ht="12.75" customHeight="1">
      <c r="A203" s="89"/>
      <c r="B203" s="89"/>
      <c r="C203" s="96"/>
      <c r="D203" s="190"/>
      <c r="E203" s="110"/>
      <c r="F203" s="111"/>
      <c r="G203" s="112"/>
      <c r="H203" s="113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108"/>
      <c r="AI203" s="108"/>
      <c r="AJ203" s="89"/>
      <c r="AK203" s="89"/>
      <c r="AL203" s="99"/>
      <c r="AM203" s="99"/>
      <c r="AN203" s="89"/>
      <c r="AO203" s="89"/>
      <c r="AP203" s="89"/>
      <c r="AQ203" s="99"/>
      <c r="AR203" s="89"/>
      <c r="AS203" s="89"/>
      <c r="AT203" s="89"/>
      <c r="AU203" s="89"/>
      <c r="AV203" s="89"/>
      <c r="AW203" s="89"/>
      <c r="AX203" s="89"/>
    </row>
    <row r="204" spans="1:50" ht="12.75" customHeight="1">
      <c r="A204" s="89"/>
      <c r="B204" s="89"/>
      <c r="C204" s="96"/>
      <c r="D204" s="190"/>
      <c r="E204" s="110"/>
      <c r="F204" s="111"/>
      <c r="G204" s="112"/>
      <c r="H204" s="113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108"/>
      <c r="AI204" s="108"/>
      <c r="AJ204" s="89"/>
      <c r="AK204" s="89"/>
      <c r="AL204" s="99"/>
      <c r="AM204" s="99"/>
      <c r="AN204" s="89"/>
      <c r="AO204" s="89"/>
      <c r="AP204" s="89"/>
      <c r="AQ204" s="99"/>
      <c r="AR204" s="89"/>
      <c r="AS204" s="89"/>
      <c r="AT204" s="89"/>
      <c r="AU204" s="89"/>
      <c r="AV204" s="89"/>
      <c r="AW204" s="89"/>
      <c r="AX204" s="89"/>
    </row>
    <row r="205" spans="1:50" ht="12.75" customHeight="1">
      <c r="A205" s="89"/>
      <c r="B205" s="89"/>
      <c r="C205" s="96"/>
      <c r="D205" s="190"/>
      <c r="E205" s="110"/>
      <c r="F205" s="111"/>
      <c r="G205" s="112"/>
      <c r="H205" s="113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108"/>
      <c r="AI205" s="108"/>
      <c r="AJ205" s="89"/>
      <c r="AK205" s="89"/>
      <c r="AL205" s="99"/>
      <c r="AM205" s="99"/>
      <c r="AN205" s="89"/>
      <c r="AO205" s="89"/>
      <c r="AP205" s="89"/>
      <c r="AQ205" s="99"/>
      <c r="AR205" s="89"/>
      <c r="AS205" s="89"/>
      <c r="AT205" s="89"/>
      <c r="AU205" s="89"/>
      <c r="AV205" s="89"/>
      <c r="AW205" s="89"/>
      <c r="AX205" s="89"/>
    </row>
    <row r="206" spans="1:50" ht="12.75" customHeight="1">
      <c r="A206" s="89"/>
      <c r="B206" s="89"/>
      <c r="C206" s="96"/>
      <c r="D206" s="190"/>
      <c r="E206" s="110"/>
      <c r="F206" s="111"/>
      <c r="G206" s="112"/>
      <c r="H206" s="113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108"/>
      <c r="AI206" s="108"/>
      <c r="AJ206" s="89"/>
      <c r="AK206" s="89"/>
      <c r="AL206" s="99"/>
      <c r="AM206" s="99"/>
      <c r="AN206" s="89"/>
      <c r="AO206" s="89"/>
      <c r="AP206" s="89"/>
      <c r="AQ206" s="99"/>
      <c r="AR206" s="89"/>
      <c r="AS206" s="89"/>
      <c r="AT206" s="89"/>
      <c r="AU206" s="89"/>
      <c r="AV206" s="89"/>
      <c r="AW206" s="89"/>
      <c r="AX206" s="89"/>
    </row>
    <row r="207" spans="1:50" ht="12.75" customHeight="1">
      <c r="A207" s="89"/>
      <c r="B207" s="89"/>
      <c r="C207" s="96"/>
      <c r="D207" s="190"/>
      <c r="E207" s="110"/>
      <c r="F207" s="111"/>
      <c r="G207" s="112"/>
      <c r="H207" s="113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108"/>
      <c r="AI207" s="108"/>
      <c r="AJ207" s="89"/>
      <c r="AK207" s="89"/>
      <c r="AL207" s="99"/>
      <c r="AM207" s="99"/>
      <c r="AN207" s="89"/>
      <c r="AO207" s="89"/>
      <c r="AP207" s="89"/>
      <c r="AQ207" s="99"/>
      <c r="AR207" s="89"/>
      <c r="AS207" s="89"/>
      <c r="AT207" s="89"/>
      <c r="AU207" s="89"/>
      <c r="AV207" s="89"/>
      <c r="AW207" s="89"/>
      <c r="AX207" s="89"/>
    </row>
    <row r="208" spans="1:50" ht="12.75" customHeight="1">
      <c r="A208" s="89"/>
      <c r="B208" s="89"/>
      <c r="C208" s="96"/>
      <c r="D208" s="190"/>
      <c r="E208" s="110"/>
      <c r="F208" s="111"/>
      <c r="G208" s="112"/>
      <c r="H208" s="113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108"/>
      <c r="AI208" s="108"/>
      <c r="AJ208" s="89"/>
      <c r="AK208" s="89"/>
      <c r="AL208" s="99"/>
      <c r="AM208" s="99"/>
      <c r="AN208" s="89"/>
      <c r="AO208" s="89"/>
      <c r="AP208" s="89"/>
      <c r="AQ208" s="99"/>
      <c r="AR208" s="89"/>
      <c r="AS208" s="89"/>
      <c r="AT208" s="89"/>
      <c r="AU208" s="89"/>
      <c r="AV208" s="89"/>
      <c r="AW208" s="89"/>
      <c r="AX208" s="89"/>
    </row>
    <row r="209" spans="1:50" ht="12.75" customHeight="1">
      <c r="A209" s="89"/>
      <c r="B209" s="89"/>
      <c r="C209" s="96"/>
      <c r="D209" s="190"/>
      <c r="E209" s="110"/>
      <c r="F209" s="111"/>
      <c r="G209" s="112"/>
      <c r="H209" s="113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108"/>
      <c r="AI209" s="108"/>
      <c r="AJ209" s="89"/>
      <c r="AK209" s="89"/>
      <c r="AL209" s="99"/>
      <c r="AM209" s="99"/>
      <c r="AN209" s="89"/>
      <c r="AO209" s="89"/>
      <c r="AP209" s="89"/>
      <c r="AQ209" s="99"/>
      <c r="AR209" s="89"/>
      <c r="AS209" s="89"/>
      <c r="AT209" s="89"/>
      <c r="AU209" s="89"/>
      <c r="AV209" s="89"/>
      <c r="AW209" s="89"/>
      <c r="AX209" s="89"/>
    </row>
    <row r="210" spans="1:50" ht="12.75" customHeight="1">
      <c r="A210" s="89"/>
      <c r="B210" s="89"/>
      <c r="C210" s="96"/>
      <c r="D210" s="190"/>
      <c r="E210" s="110"/>
      <c r="F210" s="111"/>
      <c r="G210" s="112"/>
      <c r="H210" s="113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108"/>
      <c r="AI210" s="108"/>
      <c r="AJ210" s="89"/>
      <c r="AK210" s="89"/>
      <c r="AL210" s="99"/>
      <c r="AM210" s="99"/>
      <c r="AN210" s="89"/>
      <c r="AO210" s="89"/>
      <c r="AP210" s="89"/>
      <c r="AQ210" s="99"/>
      <c r="AR210" s="89"/>
      <c r="AS210" s="89"/>
      <c r="AT210" s="89"/>
      <c r="AU210" s="89"/>
      <c r="AV210" s="89"/>
      <c r="AW210" s="89"/>
      <c r="AX210" s="89"/>
    </row>
    <row r="211" spans="1:50" ht="12.75" customHeight="1">
      <c r="A211" s="89"/>
      <c r="B211" s="89"/>
      <c r="C211" s="96"/>
      <c r="D211" s="190"/>
      <c r="E211" s="110"/>
      <c r="F211" s="111"/>
      <c r="G211" s="112"/>
      <c r="H211" s="113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108"/>
      <c r="AI211" s="108"/>
      <c r="AJ211" s="89"/>
      <c r="AK211" s="89"/>
      <c r="AL211" s="99"/>
      <c r="AM211" s="99"/>
      <c r="AN211" s="89"/>
      <c r="AO211" s="89"/>
      <c r="AP211" s="89"/>
      <c r="AQ211" s="99"/>
      <c r="AR211" s="89"/>
      <c r="AS211" s="89"/>
      <c r="AT211" s="89"/>
      <c r="AU211" s="89"/>
      <c r="AV211" s="89"/>
      <c r="AW211" s="89"/>
      <c r="AX211" s="89"/>
    </row>
    <row r="212" spans="1:50" ht="12.75" customHeight="1">
      <c r="A212" s="89"/>
      <c r="B212" s="89"/>
      <c r="C212" s="96"/>
      <c r="D212" s="190"/>
      <c r="E212" s="110"/>
      <c r="F212" s="111"/>
      <c r="G212" s="112"/>
      <c r="H212" s="113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108"/>
      <c r="AI212" s="108"/>
      <c r="AJ212" s="89"/>
      <c r="AK212" s="89"/>
      <c r="AL212" s="99"/>
      <c r="AM212" s="99"/>
      <c r="AN212" s="89"/>
      <c r="AO212" s="89"/>
      <c r="AP212" s="89"/>
      <c r="AQ212" s="99"/>
      <c r="AR212" s="89"/>
      <c r="AS212" s="89"/>
      <c r="AT212" s="89"/>
      <c r="AU212" s="89"/>
      <c r="AV212" s="89"/>
      <c r="AW212" s="89"/>
      <c r="AX212" s="89"/>
    </row>
    <row r="213" spans="1:50" ht="12.75" customHeight="1">
      <c r="A213" s="89"/>
      <c r="B213" s="89"/>
      <c r="C213" s="96"/>
      <c r="D213" s="190"/>
      <c r="E213" s="110"/>
      <c r="F213" s="111"/>
      <c r="G213" s="112"/>
      <c r="H213" s="113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108"/>
      <c r="AI213" s="108"/>
      <c r="AJ213" s="89"/>
      <c r="AK213" s="89"/>
      <c r="AL213" s="99"/>
      <c r="AM213" s="99"/>
      <c r="AN213" s="89"/>
      <c r="AO213" s="89"/>
      <c r="AP213" s="89"/>
      <c r="AQ213" s="99"/>
      <c r="AR213" s="89"/>
      <c r="AS213" s="89"/>
      <c r="AT213" s="89"/>
      <c r="AU213" s="89"/>
      <c r="AV213" s="89"/>
      <c r="AW213" s="89"/>
      <c r="AX213" s="89"/>
    </row>
    <row r="214" spans="1:50" ht="12.75" customHeight="1">
      <c r="A214" s="89"/>
      <c r="B214" s="89"/>
      <c r="C214" s="96"/>
      <c r="D214" s="190"/>
      <c r="E214" s="110"/>
      <c r="F214" s="111"/>
      <c r="G214" s="112"/>
      <c r="H214" s="113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108"/>
      <c r="AI214" s="108"/>
      <c r="AJ214" s="89"/>
      <c r="AK214" s="89"/>
      <c r="AL214" s="99"/>
      <c r="AM214" s="99"/>
      <c r="AN214" s="89"/>
      <c r="AO214" s="89"/>
      <c r="AP214" s="89"/>
      <c r="AQ214" s="99"/>
      <c r="AR214" s="89"/>
      <c r="AS214" s="89"/>
      <c r="AT214" s="89"/>
      <c r="AU214" s="89"/>
      <c r="AV214" s="89"/>
      <c r="AW214" s="89"/>
      <c r="AX214" s="89"/>
    </row>
    <row r="215" spans="1:50" ht="12.75" customHeight="1">
      <c r="A215" s="89"/>
      <c r="B215" s="89"/>
      <c r="C215" s="96"/>
      <c r="D215" s="190"/>
      <c r="E215" s="110"/>
      <c r="F215" s="111"/>
      <c r="G215" s="112"/>
      <c r="H215" s="113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108"/>
      <c r="AI215" s="108"/>
      <c r="AJ215" s="89"/>
      <c r="AK215" s="89"/>
      <c r="AL215" s="99"/>
      <c r="AM215" s="99"/>
      <c r="AN215" s="89"/>
      <c r="AO215" s="89"/>
      <c r="AP215" s="89"/>
      <c r="AQ215" s="99"/>
      <c r="AR215" s="89"/>
      <c r="AS215" s="89"/>
      <c r="AT215" s="89"/>
      <c r="AU215" s="89"/>
      <c r="AV215" s="89"/>
      <c r="AW215" s="89"/>
      <c r="AX215" s="89"/>
    </row>
    <row r="216" spans="1:50" ht="12.75" customHeight="1">
      <c r="A216" s="89"/>
      <c r="B216" s="89"/>
      <c r="C216" s="96"/>
      <c r="D216" s="190"/>
      <c r="E216" s="110"/>
      <c r="F216" s="111"/>
      <c r="G216" s="112"/>
      <c r="H216" s="113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108"/>
      <c r="AI216" s="108"/>
      <c r="AJ216" s="89"/>
      <c r="AK216" s="89"/>
      <c r="AL216" s="99"/>
      <c r="AM216" s="99"/>
      <c r="AN216" s="89"/>
      <c r="AO216" s="89"/>
      <c r="AP216" s="89"/>
      <c r="AQ216" s="99"/>
      <c r="AR216" s="89"/>
      <c r="AS216" s="89"/>
      <c r="AT216" s="89"/>
      <c r="AU216" s="89"/>
      <c r="AV216" s="89"/>
      <c r="AW216" s="89"/>
      <c r="AX216" s="89"/>
    </row>
    <row r="217" spans="1:50" ht="12.75" customHeight="1">
      <c r="A217" s="89"/>
      <c r="B217" s="89"/>
      <c r="C217" s="96"/>
      <c r="D217" s="190"/>
      <c r="E217" s="110"/>
      <c r="F217" s="111"/>
      <c r="G217" s="112"/>
      <c r="H217" s="113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108"/>
      <c r="AI217" s="108"/>
      <c r="AJ217" s="89"/>
      <c r="AK217" s="89"/>
      <c r="AL217" s="99"/>
      <c r="AM217" s="99"/>
      <c r="AN217" s="89"/>
      <c r="AO217" s="89"/>
      <c r="AP217" s="89"/>
      <c r="AQ217" s="99"/>
      <c r="AR217" s="89"/>
      <c r="AS217" s="89"/>
      <c r="AT217" s="89"/>
      <c r="AU217" s="89"/>
      <c r="AV217" s="89"/>
      <c r="AW217" s="89"/>
      <c r="AX217" s="89"/>
    </row>
    <row r="218" spans="1:50" ht="12.75" customHeight="1">
      <c r="A218" s="89"/>
      <c r="B218" s="89"/>
      <c r="C218" s="96"/>
      <c r="D218" s="190"/>
      <c r="E218" s="110"/>
      <c r="F218" s="111"/>
      <c r="G218" s="112"/>
      <c r="H218" s="113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108"/>
      <c r="AI218" s="108"/>
      <c r="AJ218" s="89"/>
      <c r="AK218" s="89"/>
      <c r="AL218" s="99"/>
      <c r="AM218" s="99"/>
      <c r="AN218" s="89"/>
      <c r="AO218" s="89"/>
      <c r="AP218" s="89"/>
      <c r="AQ218" s="99"/>
      <c r="AR218" s="89"/>
      <c r="AS218" s="89"/>
      <c r="AT218" s="89"/>
      <c r="AU218" s="89"/>
      <c r="AV218" s="89"/>
      <c r="AW218" s="89"/>
      <c r="AX218" s="89"/>
    </row>
    <row r="219" spans="1:50" ht="12.75" customHeight="1">
      <c r="A219" s="89"/>
      <c r="B219" s="89"/>
      <c r="C219" s="96"/>
      <c r="D219" s="190"/>
      <c r="E219" s="110"/>
      <c r="F219" s="111"/>
      <c r="G219" s="112"/>
      <c r="H219" s="113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108"/>
      <c r="AI219" s="108"/>
      <c r="AJ219" s="89"/>
      <c r="AK219" s="89"/>
      <c r="AL219" s="99"/>
      <c r="AM219" s="99"/>
      <c r="AN219" s="89"/>
      <c r="AO219" s="89"/>
      <c r="AP219" s="89"/>
      <c r="AQ219" s="99"/>
      <c r="AR219" s="89"/>
      <c r="AS219" s="89"/>
      <c r="AT219" s="89"/>
      <c r="AU219" s="89"/>
      <c r="AV219" s="89"/>
      <c r="AW219" s="89"/>
      <c r="AX219" s="89"/>
    </row>
    <row r="220" spans="1:50" ht="12.75" customHeight="1">
      <c r="A220" s="89"/>
      <c r="B220" s="89"/>
      <c r="C220" s="96"/>
      <c r="D220" s="190"/>
      <c r="E220" s="110"/>
      <c r="F220" s="111"/>
      <c r="G220" s="112"/>
      <c r="H220" s="113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108"/>
      <c r="AI220" s="108"/>
      <c r="AJ220" s="89"/>
      <c r="AK220" s="89"/>
      <c r="AL220" s="99"/>
      <c r="AM220" s="99"/>
      <c r="AN220" s="89"/>
      <c r="AO220" s="89"/>
      <c r="AP220" s="89"/>
      <c r="AQ220" s="99"/>
      <c r="AR220" s="89"/>
      <c r="AS220" s="89"/>
      <c r="AT220" s="89"/>
      <c r="AU220" s="89"/>
      <c r="AV220" s="89"/>
      <c r="AW220" s="89"/>
      <c r="AX220" s="89"/>
    </row>
    <row r="221" spans="1:50" ht="12.75" customHeight="1">
      <c r="A221" s="89"/>
      <c r="B221" s="89"/>
      <c r="C221" s="96"/>
      <c r="D221" s="190"/>
      <c r="E221" s="110"/>
      <c r="F221" s="111"/>
      <c r="G221" s="112"/>
      <c r="H221" s="113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108"/>
      <c r="AI221" s="108"/>
      <c r="AJ221" s="89"/>
      <c r="AK221" s="89"/>
      <c r="AL221" s="99"/>
      <c r="AM221" s="99"/>
      <c r="AN221" s="89"/>
      <c r="AO221" s="89"/>
      <c r="AP221" s="89"/>
      <c r="AQ221" s="99"/>
      <c r="AR221" s="89"/>
      <c r="AS221" s="89"/>
      <c r="AT221" s="89"/>
      <c r="AU221" s="89"/>
      <c r="AV221" s="89"/>
      <c r="AW221" s="89"/>
      <c r="AX221" s="89"/>
    </row>
    <row r="222" spans="1:50" ht="12.75" customHeight="1">
      <c r="A222" s="89"/>
      <c r="B222" s="89"/>
      <c r="C222" s="96"/>
      <c r="D222" s="190"/>
      <c r="E222" s="110"/>
      <c r="F222" s="111"/>
      <c r="G222" s="112"/>
      <c r="H222" s="113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108"/>
      <c r="AI222" s="108"/>
      <c r="AJ222" s="89"/>
      <c r="AK222" s="89"/>
      <c r="AL222" s="99"/>
      <c r="AM222" s="99"/>
      <c r="AN222" s="89"/>
      <c r="AO222" s="89"/>
      <c r="AP222" s="89"/>
      <c r="AQ222" s="99"/>
      <c r="AR222" s="89"/>
      <c r="AS222" s="89"/>
      <c r="AT222" s="89"/>
      <c r="AU222" s="89"/>
      <c r="AV222" s="89"/>
      <c r="AW222" s="89"/>
      <c r="AX222" s="89"/>
    </row>
    <row r="223" spans="1:50" ht="12.75" customHeight="1">
      <c r="A223" s="89"/>
      <c r="B223" s="89"/>
      <c r="C223" s="96"/>
      <c r="D223" s="190"/>
      <c r="E223" s="110"/>
      <c r="F223" s="111"/>
      <c r="G223" s="112"/>
      <c r="H223" s="113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108"/>
      <c r="AI223" s="108"/>
      <c r="AJ223" s="89"/>
      <c r="AK223" s="89"/>
      <c r="AL223" s="99"/>
      <c r="AM223" s="99"/>
      <c r="AN223" s="89"/>
      <c r="AO223" s="89"/>
      <c r="AP223" s="89"/>
      <c r="AQ223" s="99"/>
      <c r="AR223" s="89"/>
      <c r="AS223" s="89"/>
      <c r="AT223" s="89"/>
      <c r="AU223" s="89"/>
      <c r="AV223" s="89"/>
      <c r="AW223" s="89"/>
      <c r="AX223" s="89"/>
    </row>
    <row r="224" spans="1:50" ht="12.75" customHeight="1">
      <c r="A224" s="89"/>
      <c r="B224" s="89"/>
      <c r="C224" s="96"/>
      <c r="D224" s="190"/>
      <c r="E224" s="110"/>
      <c r="F224" s="111"/>
      <c r="G224" s="112"/>
      <c r="H224" s="113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108"/>
      <c r="AI224" s="108"/>
      <c r="AJ224" s="89"/>
      <c r="AK224" s="89"/>
      <c r="AL224" s="99"/>
      <c r="AM224" s="99"/>
      <c r="AN224" s="89"/>
      <c r="AO224" s="89"/>
      <c r="AP224" s="89"/>
      <c r="AQ224" s="99"/>
      <c r="AR224" s="89"/>
      <c r="AS224" s="89"/>
      <c r="AT224" s="89"/>
      <c r="AU224" s="89"/>
      <c r="AV224" s="89"/>
      <c r="AW224" s="89"/>
      <c r="AX224" s="89"/>
    </row>
    <row r="225" spans="1:50" ht="12.75" customHeight="1">
      <c r="A225" s="89"/>
      <c r="B225" s="89"/>
      <c r="C225" s="96"/>
      <c r="D225" s="190"/>
      <c r="E225" s="110"/>
      <c r="F225" s="111"/>
      <c r="G225" s="112"/>
      <c r="H225" s="113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108"/>
      <c r="AI225" s="108"/>
      <c r="AJ225" s="89"/>
      <c r="AK225" s="89"/>
      <c r="AL225" s="99"/>
      <c r="AM225" s="99"/>
      <c r="AN225" s="89"/>
      <c r="AO225" s="89"/>
      <c r="AP225" s="89"/>
      <c r="AQ225" s="99"/>
      <c r="AR225" s="89"/>
      <c r="AS225" s="89"/>
      <c r="AT225" s="89"/>
      <c r="AU225" s="89"/>
      <c r="AV225" s="89"/>
      <c r="AW225" s="89"/>
      <c r="AX225" s="89"/>
    </row>
    <row r="226" spans="1:50" ht="12.75" customHeight="1">
      <c r="A226" s="89"/>
      <c r="B226" s="89"/>
      <c r="C226" s="96"/>
      <c r="D226" s="190"/>
      <c r="E226" s="110"/>
      <c r="F226" s="111"/>
      <c r="G226" s="112"/>
      <c r="H226" s="113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108"/>
      <c r="AI226" s="108"/>
      <c r="AJ226" s="89"/>
      <c r="AK226" s="89"/>
      <c r="AL226" s="99"/>
      <c r="AM226" s="99"/>
      <c r="AN226" s="89"/>
      <c r="AO226" s="89"/>
      <c r="AP226" s="89"/>
      <c r="AQ226" s="99"/>
      <c r="AR226" s="89"/>
      <c r="AS226" s="89"/>
      <c r="AT226" s="89"/>
      <c r="AU226" s="89"/>
      <c r="AV226" s="89"/>
      <c r="AW226" s="89"/>
      <c r="AX226" s="89"/>
    </row>
    <row r="227" spans="1:50" ht="12.75" customHeight="1">
      <c r="A227" s="89"/>
      <c r="B227" s="89"/>
      <c r="C227" s="96"/>
      <c r="D227" s="190"/>
      <c r="E227" s="110"/>
      <c r="F227" s="111"/>
      <c r="G227" s="112"/>
      <c r="H227" s="113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108"/>
      <c r="AI227" s="108"/>
      <c r="AJ227" s="89"/>
      <c r="AK227" s="89"/>
      <c r="AL227" s="99"/>
      <c r="AM227" s="99"/>
      <c r="AN227" s="89"/>
      <c r="AO227" s="89"/>
      <c r="AP227" s="89"/>
      <c r="AQ227" s="99"/>
      <c r="AR227" s="89"/>
      <c r="AS227" s="89"/>
      <c r="AT227" s="89"/>
      <c r="AU227" s="89"/>
      <c r="AV227" s="89"/>
      <c r="AW227" s="89"/>
      <c r="AX227" s="89"/>
    </row>
    <row r="228" spans="1:50" ht="12.75" customHeight="1">
      <c r="A228" s="89"/>
      <c r="B228" s="89"/>
      <c r="C228" s="96"/>
      <c r="D228" s="190"/>
      <c r="E228" s="110"/>
      <c r="F228" s="111"/>
      <c r="G228" s="112"/>
      <c r="H228" s="113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108"/>
      <c r="AI228" s="108"/>
      <c r="AJ228" s="89"/>
      <c r="AK228" s="89"/>
      <c r="AL228" s="99"/>
      <c r="AM228" s="99"/>
      <c r="AN228" s="89"/>
      <c r="AO228" s="89"/>
      <c r="AP228" s="89"/>
      <c r="AQ228" s="99"/>
      <c r="AR228" s="89"/>
      <c r="AS228" s="89"/>
      <c r="AT228" s="89"/>
      <c r="AU228" s="89"/>
      <c r="AV228" s="89"/>
      <c r="AW228" s="89"/>
      <c r="AX228" s="89"/>
    </row>
    <row r="229" spans="1:50" ht="12.75" customHeight="1">
      <c r="A229" s="89"/>
      <c r="B229" s="89"/>
      <c r="C229" s="96"/>
      <c r="D229" s="190"/>
      <c r="E229" s="110"/>
      <c r="F229" s="111"/>
      <c r="G229" s="112"/>
      <c r="H229" s="113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108"/>
      <c r="AI229" s="108"/>
      <c r="AJ229" s="89"/>
      <c r="AK229" s="89"/>
      <c r="AL229" s="99"/>
      <c r="AM229" s="99"/>
      <c r="AN229" s="89"/>
      <c r="AO229" s="89"/>
      <c r="AP229" s="89"/>
      <c r="AQ229" s="99"/>
      <c r="AR229" s="89"/>
      <c r="AS229" s="89"/>
      <c r="AT229" s="89"/>
      <c r="AU229" s="89"/>
      <c r="AV229" s="89"/>
      <c r="AW229" s="89"/>
      <c r="AX229" s="89"/>
    </row>
    <row r="230" spans="1:50" ht="12.75" customHeight="1">
      <c r="A230" s="89"/>
      <c r="B230" s="89"/>
      <c r="C230" s="96"/>
      <c r="D230" s="190"/>
      <c r="E230" s="110"/>
      <c r="F230" s="111"/>
      <c r="G230" s="112"/>
      <c r="H230" s="113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108"/>
      <c r="AI230" s="108"/>
      <c r="AJ230" s="89"/>
      <c r="AK230" s="89"/>
      <c r="AL230" s="99"/>
      <c r="AM230" s="99"/>
      <c r="AN230" s="89"/>
      <c r="AO230" s="89"/>
      <c r="AP230" s="89"/>
      <c r="AQ230" s="99"/>
      <c r="AR230" s="89"/>
      <c r="AS230" s="89"/>
      <c r="AT230" s="89"/>
      <c r="AU230" s="89"/>
      <c r="AV230" s="89"/>
      <c r="AW230" s="89"/>
      <c r="AX230" s="89"/>
    </row>
    <row r="231" spans="1:50" ht="12.75" customHeight="1">
      <c r="A231" s="89"/>
      <c r="B231" s="89"/>
      <c r="C231" s="96"/>
      <c r="D231" s="190"/>
      <c r="E231" s="110"/>
      <c r="F231" s="111"/>
      <c r="G231" s="112"/>
      <c r="H231" s="113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108"/>
      <c r="AI231" s="108"/>
      <c r="AJ231" s="89"/>
      <c r="AK231" s="89"/>
      <c r="AL231" s="99"/>
      <c r="AM231" s="99"/>
      <c r="AN231" s="89"/>
      <c r="AO231" s="89"/>
      <c r="AP231" s="89"/>
      <c r="AQ231" s="99"/>
      <c r="AR231" s="89"/>
      <c r="AS231" s="89"/>
      <c r="AT231" s="89"/>
      <c r="AU231" s="89"/>
      <c r="AV231" s="89"/>
      <c r="AW231" s="89"/>
      <c r="AX231" s="89"/>
    </row>
    <row r="232" spans="1:50" ht="12.75" customHeight="1">
      <c r="A232" s="89"/>
      <c r="B232" s="89"/>
      <c r="C232" s="96"/>
      <c r="D232" s="190"/>
      <c r="E232" s="110"/>
      <c r="F232" s="111"/>
      <c r="G232" s="112"/>
      <c r="H232" s="113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108"/>
      <c r="AI232" s="108"/>
      <c r="AJ232" s="89"/>
      <c r="AK232" s="89"/>
      <c r="AL232" s="99"/>
      <c r="AM232" s="99"/>
      <c r="AN232" s="89"/>
      <c r="AO232" s="89"/>
      <c r="AP232" s="89"/>
      <c r="AQ232" s="99"/>
      <c r="AR232" s="89"/>
      <c r="AS232" s="89"/>
      <c r="AT232" s="89"/>
      <c r="AU232" s="89"/>
      <c r="AV232" s="89"/>
      <c r="AW232" s="89"/>
      <c r="AX232" s="89"/>
    </row>
    <row r="233" spans="1:50" ht="12.75" customHeight="1">
      <c r="A233" s="89"/>
      <c r="B233" s="89"/>
      <c r="C233" s="96"/>
      <c r="D233" s="190"/>
      <c r="E233" s="110"/>
      <c r="F233" s="111"/>
      <c r="G233" s="112"/>
      <c r="H233" s="113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108"/>
      <c r="AI233" s="108"/>
      <c r="AJ233" s="89"/>
      <c r="AK233" s="89"/>
      <c r="AL233" s="99"/>
      <c r="AM233" s="99"/>
      <c r="AN233" s="89"/>
      <c r="AO233" s="89"/>
      <c r="AP233" s="89"/>
      <c r="AQ233" s="99"/>
      <c r="AR233" s="89"/>
      <c r="AS233" s="89"/>
      <c r="AT233" s="89"/>
      <c r="AU233" s="89"/>
      <c r="AV233" s="89"/>
      <c r="AW233" s="89"/>
      <c r="AX233" s="89"/>
    </row>
    <row r="234" spans="1:50" ht="12.75" customHeight="1">
      <c r="A234" s="89"/>
      <c r="B234" s="89"/>
      <c r="C234" s="96"/>
      <c r="D234" s="190"/>
      <c r="E234" s="110"/>
      <c r="F234" s="111"/>
      <c r="G234" s="112"/>
      <c r="H234" s="113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108"/>
      <c r="AI234" s="108"/>
      <c r="AJ234" s="89"/>
      <c r="AK234" s="89"/>
      <c r="AL234" s="99"/>
      <c r="AM234" s="99"/>
      <c r="AN234" s="89"/>
      <c r="AO234" s="89"/>
      <c r="AP234" s="89"/>
      <c r="AQ234" s="99"/>
      <c r="AR234" s="89"/>
      <c r="AS234" s="89"/>
      <c r="AT234" s="89"/>
      <c r="AU234" s="89"/>
      <c r="AV234" s="89"/>
      <c r="AW234" s="89"/>
      <c r="AX234" s="89"/>
    </row>
    <row r="235" spans="1:50" ht="12.75" customHeight="1">
      <c r="A235" s="89"/>
      <c r="B235" s="89"/>
      <c r="C235" s="96"/>
      <c r="D235" s="190"/>
      <c r="E235" s="110"/>
      <c r="F235" s="111"/>
      <c r="G235" s="112"/>
      <c r="H235" s="113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108"/>
      <c r="AI235" s="108"/>
      <c r="AJ235" s="89"/>
      <c r="AK235" s="89"/>
      <c r="AL235" s="99"/>
      <c r="AM235" s="99"/>
      <c r="AN235" s="89"/>
      <c r="AO235" s="89"/>
      <c r="AP235" s="89"/>
      <c r="AQ235" s="99"/>
      <c r="AR235" s="89"/>
      <c r="AS235" s="89"/>
      <c r="AT235" s="89"/>
      <c r="AU235" s="89"/>
      <c r="AV235" s="89"/>
      <c r="AW235" s="89"/>
      <c r="AX235" s="89"/>
    </row>
    <row r="236" spans="1:50" ht="12.75" customHeight="1">
      <c r="A236" s="89"/>
      <c r="B236" s="89"/>
      <c r="C236" s="96"/>
      <c r="D236" s="190"/>
      <c r="E236" s="110"/>
      <c r="F236" s="111"/>
      <c r="G236" s="112"/>
      <c r="H236" s="113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108"/>
      <c r="AI236" s="108"/>
      <c r="AJ236" s="89"/>
      <c r="AK236" s="89"/>
      <c r="AL236" s="99"/>
      <c r="AM236" s="99"/>
      <c r="AN236" s="89"/>
      <c r="AO236" s="89"/>
      <c r="AP236" s="89"/>
      <c r="AQ236" s="99"/>
      <c r="AR236" s="89"/>
      <c r="AS236" s="89"/>
      <c r="AT236" s="89"/>
      <c r="AU236" s="89"/>
      <c r="AV236" s="89"/>
      <c r="AW236" s="89"/>
      <c r="AX236" s="89"/>
    </row>
    <row r="237" spans="1:50" ht="12.75" customHeight="1">
      <c r="A237" s="89"/>
      <c r="B237" s="89"/>
      <c r="C237" s="96"/>
      <c r="D237" s="190"/>
      <c r="E237" s="110"/>
      <c r="F237" s="111"/>
      <c r="G237" s="112"/>
      <c r="H237" s="113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108"/>
      <c r="AI237" s="108"/>
      <c r="AJ237" s="89"/>
      <c r="AK237" s="89"/>
      <c r="AL237" s="99"/>
      <c r="AM237" s="99"/>
      <c r="AN237" s="89"/>
      <c r="AO237" s="89"/>
      <c r="AP237" s="89"/>
      <c r="AQ237" s="99"/>
      <c r="AR237" s="89"/>
      <c r="AS237" s="89"/>
      <c r="AT237" s="89"/>
      <c r="AU237" s="89"/>
      <c r="AV237" s="89"/>
      <c r="AW237" s="89"/>
      <c r="AX237" s="89"/>
    </row>
    <row r="238" spans="1:50" ht="12.75" customHeight="1">
      <c r="A238" s="89"/>
      <c r="B238" s="89"/>
      <c r="C238" s="96"/>
      <c r="D238" s="190"/>
      <c r="E238" s="110"/>
      <c r="F238" s="111"/>
      <c r="G238" s="112"/>
      <c r="H238" s="113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108"/>
      <c r="AI238" s="108"/>
      <c r="AJ238" s="89"/>
      <c r="AK238" s="89"/>
      <c r="AL238" s="99"/>
      <c r="AM238" s="99"/>
      <c r="AN238" s="89"/>
      <c r="AO238" s="89"/>
      <c r="AP238" s="89"/>
      <c r="AQ238" s="99"/>
      <c r="AR238" s="89"/>
      <c r="AS238" s="89"/>
      <c r="AT238" s="89"/>
      <c r="AU238" s="89"/>
      <c r="AV238" s="89"/>
      <c r="AW238" s="89"/>
      <c r="AX238" s="89"/>
    </row>
    <row r="239" spans="1:50" ht="12.75" customHeight="1">
      <c r="A239" s="89"/>
      <c r="B239" s="89"/>
      <c r="C239" s="96"/>
      <c r="D239" s="190"/>
      <c r="E239" s="110"/>
      <c r="F239" s="111"/>
      <c r="G239" s="112"/>
      <c r="H239" s="113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108"/>
      <c r="AI239" s="108"/>
      <c r="AJ239" s="89"/>
      <c r="AK239" s="89"/>
      <c r="AL239" s="99"/>
      <c r="AM239" s="99"/>
      <c r="AN239" s="89"/>
      <c r="AO239" s="89"/>
      <c r="AP239" s="89"/>
      <c r="AQ239" s="99"/>
      <c r="AR239" s="89"/>
      <c r="AS239" s="89"/>
      <c r="AT239" s="89"/>
      <c r="AU239" s="89"/>
      <c r="AV239" s="89"/>
      <c r="AW239" s="89"/>
      <c r="AX239" s="89"/>
    </row>
    <row r="240" spans="1:50" ht="12.75" customHeight="1">
      <c r="A240" s="89"/>
      <c r="B240" s="89"/>
      <c r="C240" s="96"/>
      <c r="D240" s="190"/>
      <c r="E240" s="110"/>
      <c r="F240" s="111"/>
      <c r="G240" s="112"/>
      <c r="H240" s="113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108"/>
      <c r="AI240" s="108"/>
      <c r="AJ240" s="89"/>
      <c r="AK240" s="89"/>
      <c r="AL240" s="99"/>
      <c r="AM240" s="99"/>
      <c r="AN240" s="89"/>
      <c r="AO240" s="89"/>
      <c r="AP240" s="89"/>
      <c r="AQ240" s="99"/>
      <c r="AR240" s="89"/>
      <c r="AS240" s="89"/>
      <c r="AT240" s="89"/>
      <c r="AU240" s="89"/>
      <c r="AV240" s="89"/>
      <c r="AW240" s="89"/>
      <c r="AX240" s="89"/>
    </row>
    <row r="241" spans="1:50" ht="12.75" customHeight="1">
      <c r="A241" s="89"/>
      <c r="B241" s="89"/>
      <c r="C241" s="96"/>
      <c r="D241" s="190"/>
      <c r="E241" s="110"/>
      <c r="F241" s="111"/>
      <c r="G241" s="112"/>
      <c r="H241" s="113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108"/>
      <c r="AI241" s="108"/>
      <c r="AJ241" s="89"/>
      <c r="AK241" s="89"/>
      <c r="AL241" s="99"/>
      <c r="AM241" s="99"/>
      <c r="AN241" s="89"/>
      <c r="AO241" s="89"/>
      <c r="AP241" s="89"/>
      <c r="AQ241" s="99"/>
      <c r="AR241" s="89"/>
      <c r="AS241" s="89"/>
      <c r="AT241" s="89"/>
      <c r="AU241" s="89"/>
      <c r="AV241" s="89"/>
      <c r="AW241" s="89"/>
      <c r="AX241" s="89"/>
    </row>
    <row r="242" spans="1:50" ht="12.75" customHeight="1">
      <c r="A242" s="89"/>
      <c r="B242" s="89"/>
      <c r="C242" s="96"/>
      <c r="D242" s="190"/>
      <c r="E242" s="110"/>
      <c r="F242" s="111"/>
      <c r="G242" s="112"/>
      <c r="H242" s="113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108"/>
      <c r="AI242" s="108"/>
      <c r="AJ242" s="89"/>
      <c r="AK242" s="89"/>
      <c r="AL242" s="99"/>
      <c r="AM242" s="99"/>
      <c r="AN242" s="89"/>
      <c r="AO242" s="89"/>
      <c r="AP242" s="89"/>
      <c r="AQ242" s="99"/>
      <c r="AR242" s="89"/>
      <c r="AS242" s="89"/>
      <c r="AT242" s="89"/>
      <c r="AU242" s="89"/>
      <c r="AV242" s="89"/>
      <c r="AW242" s="89"/>
      <c r="AX242" s="89"/>
    </row>
    <row r="243" spans="1:50" ht="12.75" customHeight="1">
      <c r="A243" s="89"/>
      <c r="B243" s="89"/>
      <c r="C243" s="96"/>
      <c r="D243" s="190"/>
      <c r="E243" s="110"/>
      <c r="F243" s="111"/>
      <c r="G243" s="112"/>
      <c r="H243" s="113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108"/>
      <c r="AI243" s="108"/>
      <c r="AJ243" s="89"/>
      <c r="AK243" s="89"/>
      <c r="AL243" s="99"/>
      <c r="AM243" s="99"/>
      <c r="AN243" s="89"/>
      <c r="AO243" s="89"/>
      <c r="AP243" s="89"/>
      <c r="AQ243" s="99"/>
      <c r="AR243" s="89"/>
      <c r="AS243" s="89"/>
      <c r="AT243" s="89"/>
      <c r="AU243" s="89"/>
      <c r="AV243" s="89"/>
      <c r="AW243" s="89"/>
      <c r="AX243" s="89"/>
    </row>
    <row r="244" spans="1:50" ht="12.75" customHeight="1">
      <c r="A244" s="89"/>
      <c r="B244" s="89"/>
      <c r="C244" s="96"/>
      <c r="D244" s="190"/>
      <c r="E244" s="110"/>
      <c r="F244" s="111"/>
      <c r="G244" s="112"/>
      <c r="H244" s="113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108"/>
      <c r="AI244" s="108"/>
      <c r="AJ244" s="89"/>
      <c r="AK244" s="89"/>
      <c r="AL244" s="99"/>
      <c r="AM244" s="99"/>
      <c r="AN244" s="89"/>
      <c r="AO244" s="89"/>
      <c r="AP244" s="89"/>
      <c r="AQ244" s="99"/>
      <c r="AR244" s="89"/>
      <c r="AS244" s="89"/>
      <c r="AT244" s="89"/>
      <c r="AU244" s="89"/>
      <c r="AV244" s="89"/>
      <c r="AW244" s="89"/>
      <c r="AX244" s="89"/>
    </row>
    <row r="245" spans="1:50" ht="12.75" customHeight="1">
      <c r="A245" s="89"/>
      <c r="B245" s="89"/>
      <c r="C245" s="96"/>
      <c r="D245" s="190"/>
      <c r="E245" s="110"/>
      <c r="F245" s="111"/>
      <c r="G245" s="112"/>
      <c r="H245" s="113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108"/>
      <c r="AI245" s="108"/>
      <c r="AJ245" s="89"/>
      <c r="AK245" s="89"/>
      <c r="AL245" s="99"/>
      <c r="AM245" s="99"/>
      <c r="AN245" s="89"/>
      <c r="AO245" s="89"/>
      <c r="AP245" s="89"/>
      <c r="AQ245" s="99"/>
      <c r="AR245" s="89"/>
      <c r="AS245" s="89"/>
      <c r="AT245" s="89"/>
      <c r="AU245" s="89"/>
      <c r="AV245" s="89"/>
      <c r="AW245" s="89"/>
      <c r="AX245" s="89"/>
    </row>
    <row r="246" spans="1:50" ht="12.75" customHeight="1">
      <c r="A246" s="89"/>
      <c r="B246" s="89"/>
      <c r="C246" s="96"/>
      <c r="D246" s="190"/>
      <c r="E246" s="110"/>
      <c r="F246" s="111"/>
      <c r="G246" s="112"/>
      <c r="H246" s="113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108"/>
      <c r="AI246" s="108"/>
      <c r="AJ246" s="89"/>
      <c r="AK246" s="89"/>
      <c r="AL246" s="99"/>
      <c r="AM246" s="99"/>
      <c r="AN246" s="89"/>
      <c r="AO246" s="89"/>
      <c r="AP246" s="89"/>
      <c r="AQ246" s="99"/>
      <c r="AR246" s="89"/>
      <c r="AS246" s="89"/>
      <c r="AT246" s="89"/>
      <c r="AU246" s="89"/>
      <c r="AV246" s="89"/>
      <c r="AW246" s="89"/>
      <c r="AX246" s="89"/>
    </row>
    <row r="247" spans="1:50" ht="12.75" customHeight="1">
      <c r="A247" s="89"/>
      <c r="B247" s="89"/>
      <c r="C247" s="96"/>
      <c r="D247" s="190"/>
      <c r="E247" s="110"/>
      <c r="F247" s="111"/>
      <c r="G247" s="112"/>
      <c r="H247" s="113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108"/>
      <c r="AI247" s="108"/>
      <c r="AJ247" s="89"/>
      <c r="AK247" s="89"/>
      <c r="AL247" s="99"/>
      <c r="AM247" s="99"/>
      <c r="AN247" s="89"/>
      <c r="AO247" s="89"/>
      <c r="AP247" s="89"/>
      <c r="AQ247" s="99"/>
      <c r="AR247" s="89"/>
      <c r="AS247" s="89"/>
      <c r="AT247" s="89"/>
      <c r="AU247" s="89"/>
      <c r="AV247" s="89"/>
      <c r="AW247" s="89"/>
      <c r="AX247" s="89"/>
    </row>
    <row r="248" spans="1:50" ht="12.75" customHeight="1">
      <c r="A248" s="89"/>
      <c r="B248" s="89"/>
      <c r="C248" s="96"/>
      <c r="D248" s="190"/>
      <c r="E248" s="110"/>
      <c r="F248" s="111"/>
      <c r="G248" s="112"/>
      <c r="H248" s="113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108"/>
      <c r="AI248" s="108"/>
      <c r="AJ248" s="89"/>
      <c r="AK248" s="89"/>
      <c r="AL248" s="99"/>
      <c r="AM248" s="99"/>
      <c r="AN248" s="89"/>
      <c r="AO248" s="89"/>
      <c r="AP248" s="89"/>
      <c r="AQ248" s="99"/>
      <c r="AR248" s="89"/>
      <c r="AS248" s="89"/>
      <c r="AT248" s="89"/>
      <c r="AU248" s="89"/>
      <c r="AV248" s="89"/>
      <c r="AW248" s="89"/>
      <c r="AX248" s="89"/>
    </row>
    <row r="249" spans="1:50" ht="12.75" customHeight="1">
      <c r="A249" s="89"/>
      <c r="B249" s="89"/>
      <c r="C249" s="96"/>
      <c r="D249" s="190"/>
      <c r="E249" s="110"/>
      <c r="F249" s="111"/>
      <c r="G249" s="112"/>
      <c r="H249" s="113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108"/>
      <c r="AI249" s="108"/>
      <c r="AJ249" s="89"/>
      <c r="AK249" s="89"/>
      <c r="AL249" s="99"/>
      <c r="AM249" s="99"/>
      <c r="AN249" s="89"/>
      <c r="AO249" s="89"/>
      <c r="AP249" s="89"/>
      <c r="AQ249" s="99"/>
      <c r="AR249" s="89"/>
      <c r="AS249" s="89"/>
      <c r="AT249" s="89"/>
      <c r="AU249" s="89"/>
      <c r="AV249" s="89"/>
      <c r="AW249" s="89"/>
      <c r="AX249" s="89"/>
    </row>
    <row r="250" spans="1:50" ht="12.75" customHeight="1">
      <c r="A250" s="89"/>
      <c r="B250" s="89"/>
      <c r="C250" s="96"/>
      <c r="D250" s="190"/>
      <c r="E250" s="110"/>
      <c r="F250" s="111"/>
      <c r="G250" s="112"/>
      <c r="H250" s="113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108"/>
      <c r="AI250" s="108"/>
      <c r="AJ250" s="89"/>
      <c r="AK250" s="89"/>
      <c r="AL250" s="99"/>
      <c r="AM250" s="99"/>
      <c r="AN250" s="89"/>
      <c r="AO250" s="89"/>
      <c r="AP250" s="89"/>
      <c r="AQ250" s="99"/>
      <c r="AR250" s="89"/>
      <c r="AS250" s="89"/>
      <c r="AT250" s="89"/>
      <c r="AU250" s="89"/>
      <c r="AV250" s="89"/>
      <c r="AW250" s="89"/>
      <c r="AX250" s="89"/>
    </row>
    <row r="251" spans="1:50" ht="12.75" customHeight="1">
      <c r="A251" s="89"/>
      <c r="B251" s="89"/>
      <c r="C251" s="96"/>
      <c r="D251" s="190"/>
      <c r="E251" s="110"/>
      <c r="F251" s="111"/>
      <c r="G251" s="112"/>
      <c r="H251" s="113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108"/>
      <c r="AI251" s="108"/>
      <c r="AJ251" s="89"/>
      <c r="AK251" s="89"/>
      <c r="AL251" s="99"/>
      <c r="AM251" s="99"/>
      <c r="AN251" s="89"/>
      <c r="AO251" s="89"/>
      <c r="AP251" s="89"/>
      <c r="AQ251" s="99"/>
      <c r="AR251" s="89"/>
      <c r="AS251" s="89"/>
      <c r="AT251" s="89"/>
      <c r="AU251" s="89"/>
      <c r="AV251" s="89"/>
      <c r="AW251" s="89"/>
      <c r="AX251" s="89"/>
    </row>
    <row r="252" spans="1:50" ht="12.75" customHeight="1">
      <c r="A252" s="89"/>
      <c r="B252" s="89"/>
      <c r="C252" s="96"/>
      <c r="D252" s="190"/>
      <c r="E252" s="110"/>
      <c r="F252" s="111"/>
      <c r="G252" s="112"/>
      <c r="H252" s="113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108"/>
      <c r="AI252" s="108"/>
      <c r="AJ252" s="89"/>
      <c r="AK252" s="89"/>
      <c r="AL252" s="99"/>
      <c r="AM252" s="99"/>
      <c r="AN252" s="89"/>
      <c r="AO252" s="89"/>
      <c r="AP252" s="89"/>
      <c r="AQ252" s="99"/>
      <c r="AR252" s="89"/>
      <c r="AS252" s="89"/>
      <c r="AT252" s="89"/>
      <c r="AU252" s="89"/>
      <c r="AV252" s="89"/>
      <c r="AW252" s="89"/>
      <c r="AX252" s="89"/>
    </row>
    <row r="253" spans="1:50" ht="12.75" customHeight="1">
      <c r="A253" s="89"/>
      <c r="B253" s="89"/>
      <c r="C253" s="96"/>
      <c r="D253" s="190"/>
      <c r="E253" s="110"/>
      <c r="F253" s="111"/>
      <c r="G253" s="112"/>
      <c r="H253" s="113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108"/>
      <c r="AI253" s="108"/>
      <c r="AJ253" s="89"/>
      <c r="AK253" s="89"/>
      <c r="AL253" s="99"/>
      <c r="AM253" s="99"/>
      <c r="AN253" s="89"/>
      <c r="AO253" s="89"/>
      <c r="AP253" s="89"/>
      <c r="AQ253" s="99"/>
      <c r="AR253" s="89"/>
      <c r="AS253" s="89"/>
      <c r="AT253" s="89"/>
      <c r="AU253" s="89"/>
      <c r="AV253" s="89"/>
      <c r="AW253" s="89"/>
      <c r="AX253" s="89"/>
    </row>
    <row r="254" spans="1:50" ht="12.75" customHeight="1">
      <c r="A254" s="89"/>
      <c r="B254" s="89"/>
      <c r="C254" s="96"/>
      <c r="D254" s="190"/>
      <c r="E254" s="110"/>
      <c r="F254" s="111"/>
      <c r="G254" s="112"/>
      <c r="H254" s="113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108"/>
      <c r="AI254" s="108"/>
      <c r="AJ254" s="89"/>
      <c r="AK254" s="89"/>
      <c r="AL254" s="99"/>
      <c r="AM254" s="99"/>
      <c r="AN254" s="89"/>
      <c r="AO254" s="89"/>
      <c r="AP254" s="89"/>
      <c r="AQ254" s="99"/>
      <c r="AR254" s="89"/>
      <c r="AS254" s="89"/>
      <c r="AT254" s="89"/>
      <c r="AU254" s="89"/>
      <c r="AV254" s="89"/>
      <c r="AW254" s="89"/>
      <c r="AX254" s="89"/>
    </row>
    <row r="255" spans="1:50" ht="12.75" customHeight="1">
      <c r="A255" s="89"/>
      <c r="B255" s="89"/>
      <c r="C255" s="96"/>
      <c r="D255" s="190"/>
      <c r="E255" s="110"/>
      <c r="F255" s="111"/>
      <c r="G255" s="112"/>
      <c r="H255" s="113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108"/>
      <c r="AI255" s="108"/>
      <c r="AJ255" s="89"/>
      <c r="AK255" s="89"/>
      <c r="AL255" s="99"/>
      <c r="AM255" s="99"/>
      <c r="AN255" s="89"/>
      <c r="AO255" s="89"/>
      <c r="AP255" s="89"/>
      <c r="AQ255" s="99"/>
      <c r="AR255" s="89"/>
      <c r="AS255" s="89"/>
      <c r="AT255" s="89"/>
      <c r="AU255" s="89"/>
      <c r="AV255" s="89"/>
      <c r="AW255" s="89"/>
      <c r="AX255" s="89"/>
    </row>
    <row r="256" spans="1:50" ht="12.75" customHeight="1">
      <c r="A256" s="89"/>
      <c r="B256" s="89"/>
      <c r="C256" s="96"/>
      <c r="D256" s="190"/>
      <c r="E256" s="110"/>
      <c r="F256" s="111"/>
      <c r="G256" s="112"/>
      <c r="H256" s="113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108"/>
      <c r="AI256" s="108"/>
      <c r="AJ256" s="89"/>
      <c r="AK256" s="89"/>
      <c r="AL256" s="99"/>
      <c r="AM256" s="99"/>
      <c r="AN256" s="89"/>
      <c r="AO256" s="89"/>
      <c r="AP256" s="89"/>
      <c r="AQ256" s="99"/>
      <c r="AR256" s="89"/>
      <c r="AS256" s="89"/>
      <c r="AT256" s="89"/>
      <c r="AU256" s="89"/>
      <c r="AV256" s="89"/>
      <c r="AW256" s="89"/>
      <c r="AX256" s="89"/>
    </row>
    <row r="257" spans="1:50" ht="12.75" customHeight="1">
      <c r="A257" s="89"/>
      <c r="B257" s="89"/>
      <c r="C257" s="96"/>
      <c r="D257" s="190"/>
      <c r="E257" s="110"/>
      <c r="F257" s="111"/>
      <c r="G257" s="112"/>
      <c r="H257" s="113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108"/>
      <c r="AI257" s="108"/>
      <c r="AJ257" s="89"/>
      <c r="AK257" s="89"/>
      <c r="AL257" s="99"/>
      <c r="AM257" s="99"/>
      <c r="AN257" s="89"/>
      <c r="AO257" s="89"/>
      <c r="AP257" s="89"/>
      <c r="AQ257" s="99"/>
      <c r="AR257" s="89"/>
      <c r="AS257" s="89"/>
      <c r="AT257" s="89"/>
      <c r="AU257" s="89"/>
      <c r="AV257" s="89"/>
      <c r="AW257" s="89"/>
      <c r="AX257" s="89"/>
    </row>
    <row r="258" spans="1:50" ht="12.75" customHeight="1">
      <c r="A258" s="89"/>
      <c r="B258" s="89"/>
      <c r="C258" s="96"/>
      <c r="D258" s="190"/>
      <c r="E258" s="110"/>
      <c r="F258" s="111"/>
      <c r="G258" s="112"/>
      <c r="H258" s="113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108"/>
      <c r="AI258" s="108"/>
      <c r="AJ258" s="89"/>
      <c r="AK258" s="89"/>
      <c r="AL258" s="99"/>
      <c r="AM258" s="99"/>
      <c r="AN258" s="89"/>
      <c r="AO258" s="89"/>
      <c r="AP258" s="89"/>
      <c r="AQ258" s="99"/>
      <c r="AR258" s="89"/>
      <c r="AS258" s="89"/>
      <c r="AT258" s="89"/>
      <c r="AU258" s="89"/>
      <c r="AV258" s="89"/>
      <c r="AW258" s="89"/>
      <c r="AX258" s="89"/>
    </row>
    <row r="259" spans="1:50" ht="12.75" customHeight="1">
      <c r="A259" s="89"/>
      <c r="B259" s="89"/>
      <c r="C259" s="96"/>
      <c r="D259" s="190"/>
      <c r="E259" s="110"/>
      <c r="F259" s="111"/>
      <c r="G259" s="112"/>
      <c r="H259" s="113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108"/>
      <c r="AI259" s="108"/>
      <c r="AJ259" s="89"/>
      <c r="AK259" s="89"/>
      <c r="AL259" s="99"/>
      <c r="AM259" s="99"/>
      <c r="AN259" s="89"/>
      <c r="AO259" s="89"/>
      <c r="AP259" s="89"/>
      <c r="AQ259" s="99"/>
      <c r="AR259" s="89"/>
      <c r="AS259" s="89"/>
      <c r="AT259" s="89"/>
      <c r="AU259" s="89"/>
      <c r="AV259" s="89"/>
      <c r="AW259" s="89"/>
      <c r="AX259" s="89"/>
    </row>
    <row r="260" spans="1:50" ht="12.75" customHeight="1">
      <c r="A260" s="89"/>
      <c r="B260" s="89"/>
      <c r="C260" s="96"/>
      <c r="D260" s="190"/>
      <c r="E260" s="110"/>
      <c r="F260" s="111"/>
      <c r="G260" s="112"/>
      <c r="H260" s="113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108"/>
      <c r="AI260" s="108"/>
      <c r="AJ260" s="89"/>
      <c r="AK260" s="89"/>
      <c r="AL260" s="99"/>
      <c r="AM260" s="99"/>
      <c r="AN260" s="89"/>
      <c r="AO260" s="89"/>
      <c r="AP260" s="89"/>
      <c r="AQ260" s="99"/>
      <c r="AR260" s="89"/>
      <c r="AS260" s="89"/>
      <c r="AT260" s="89"/>
      <c r="AU260" s="89"/>
      <c r="AV260" s="89"/>
      <c r="AW260" s="89"/>
      <c r="AX260" s="89"/>
    </row>
    <row r="261" spans="1:50" ht="12.75" customHeight="1">
      <c r="A261" s="89"/>
      <c r="B261" s="89"/>
      <c r="C261" s="96"/>
      <c r="D261" s="190"/>
      <c r="E261" s="110"/>
      <c r="F261" s="111"/>
      <c r="G261" s="112"/>
      <c r="H261" s="113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108"/>
      <c r="AI261" s="108"/>
      <c r="AJ261" s="89"/>
      <c r="AK261" s="89"/>
      <c r="AL261" s="99"/>
      <c r="AM261" s="99"/>
      <c r="AN261" s="89"/>
      <c r="AO261" s="89"/>
      <c r="AP261" s="89"/>
      <c r="AQ261" s="99"/>
      <c r="AR261" s="89"/>
      <c r="AS261" s="89"/>
      <c r="AT261" s="89"/>
      <c r="AU261" s="89"/>
      <c r="AV261" s="89"/>
      <c r="AW261" s="89"/>
      <c r="AX261" s="89"/>
    </row>
    <row r="262" spans="1:50" ht="12.75" customHeight="1">
      <c r="A262" s="89"/>
      <c r="B262" s="89"/>
      <c r="C262" s="96"/>
      <c r="D262" s="190"/>
      <c r="E262" s="110"/>
      <c r="F262" s="111"/>
      <c r="G262" s="112"/>
      <c r="H262" s="113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108"/>
      <c r="AI262" s="108"/>
      <c r="AJ262" s="89"/>
      <c r="AK262" s="89"/>
      <c r="AL262" s="99"/>
      <c r="AM262" s="99"/>
      <c r="AN262" s="89"/>
      <c r="AO262" s="89"/>
      <c r="AP262" s="89"/>
      <c r="AQ262" s="99"/>
      <c r="AR262" s="89"/>
      <c r="AS262" s="89"/>
      <c r="AT262" s="89"/>
      <c r="AU262" s="89"/>
      <c r="AV262" s="89"/>
      <c r="AW262" s="89"/>
      <c r="AX262" s="89"/>
    </row>
    <row r="263" spans="1:50" ht="12.75" customHeight="1">
      <c r="A263" s="89"/>
      <c r="B263" s="89"/>
      <c r="C263" s="96"/>
      <c r="D263" s="190"/>
      <c r="E263" s="110"/>
      <c r="F263" s="111"/>
      <c r="G263" s="112"/>
      <c r="H263" s="113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108"/>
      <c r="AI263" s="108"/>
      <c r="AJ263" s="89"/>
      <c r="AK263" s="89"/>
      <c r="AL263" s="99"/>
      <c r="AM263" s="99"/>
      <c r="AN263" s="89"/>
      <c r="AO263" s="89"/>
      <c r="AP263" s="89"/>
      <c r="AQ263" s="99"/>
      <c r="AR263" s="89"/>
      <c r="AS263" s="89"/>
      <c r="AT263" s="89"/>
      <c r="AU263" s="89"/>
      <c r="AV263" s="89"/>
      <c r="AW263" s="89"/>
      <c r="AX263" s="89"/>
    </row>
    <row r="264" spans="1:50" ht="12.75" customHeight="1">
      <c r="A264" s="89"/>
      <c r="B264" s="89"/>
      <c r="C264" s="96"/>
      <c r="D264" s="190"/>
      <c r="E264" s="110"/>
      <c r="F264" s="111"/>
      <c r="G264" s="112"/>
      <c r="H264" s="113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108"/>
      <c r="AI264" s="108"/>
      <c r="AJ264" s="89"/>
      <c r="AK264" s="89"/>
      <c r="AL264" s="99"/>
      <c r="AM264" s="99"/>
      <c r="AN264" s="89"/>
      <c r="AO264" s="89"/>
      <c r="AP264" s="89"/>
      <c r="AQ264" s="99"/>
      <c r="AR264" s="89"/>
      <c r="AS264" s="89"/>
      <c r="AT264" s="89"/>
      <c r="AU264" s="89"/>
      <c r="AV264" s="89"/>
      <c r="AW264" s="89"/>
      <c r="AX264" s="89"/>
    </row>
    <row r="265" spans="1:50" ht="12.75" customHeight="1">
      <c r="A265" s="89"/>
      <c r="B265" s="89"/>
      <c r="C265" s="96"/>
      <c r="D265" s="190"/>
      <c r="E265" s="110"/>
      <c r="F265" s="111"/>
      <c r="G265" s="112"/>
      <c r="H265" s="113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108"/>
      <c r="AI265" s="108"/>
      <c r="AJ265" s="89"/>
      <c r="AK265" s="89"/>
      <c r="AL265" s="99"/>
      <c r="AM265" s="99"/>
      <c r="AN265" s="89"/>
      <c r="AO265" s="89"/>
      <c r="AP265" s="89"/>
      <c r="AQ265" s="99"/>
      <c r="AR265" s="89"/>
      <c r="AS265" s="89"/>
      <c r="AT265" s="89"/>
      <c r="AU265" s="89"/>
      <c r="AV265" s="89"/>
      <c r="AW265" s="89"/>
      <c r="AX265" s="89"/>
    </row>
    <row r="266" spans="1:50" ht="12.75" customHeight="1">
      <c r="A266" s="89"/>
      <c r="B266" s="89"/>
      <c r="C266" s="96"/>
      <c r="D266" s="190"/>
      <c r="E266" s="110"/>
      <c r="F266" s="111"/>
      <c r="G266" s="112"/>
      <c r="H266" s="113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108"/>
      <c r="AI266" s="108"/>
      <c r="AJ266" s="89"/>
      <c r="AK266" s="89"/>
      <c r="AL266" s="99"/>
      <c r="AM266" s="99"/>
      <c r="AN266" s="89"/>
      <c r="AO266" s="89"/>
      <c r="AP266" s="89"/>
      <c r="AQ266" s="99"/>
      <c r="AR266" s="89"/>
      <c r="AS266" s="89"/>
      <c r="AT266" s="89"/>
      <c r="AU266" s="89"/>
      <c r="AV266" s="89"/>
      <c r="AW266" s="89"/>
      <c r="AX266" s="89"/>
    </row>
    <row r="267" spans="1:50" ht="12.75" customHeight="1">
      <c r="A267" s="89"/>
      <c r="B267" s="89"/>
      <c r="C267" s="96"/>
      <c r="D267" s="190"/>
      <c r="E267" s="110"/>
      <c r="F267" s="111"/>
      <c r="G267" s="112"/>
      <c r="H267" s="113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108"/>
      <c r="AI267" s="108"/>
      <c r="AJ267" s="89"/>
      <c r="AK267" s="89"/>
      <c r="AL267" s="99"/>
      <c r="AM267" s="99"/>
      <c r="AN267" s="89"/>
      <c r="AO267" s="89"/>
      <c r="AP267" s="89"/>
      <c r="AQ267" s="99"/>
      <c r="AR267" s="89"/>
      <c r="AS267" s="89"/>
      <c r="AT267" s="89"/>
      <c r="AU267" s="89"/>
      <c r="AV267" s="89"/>
      <c r="AW267" s="89"/>
      <c r="AX267" s="89"/>
    </row>
    <row r="268" spans="1:50" ht="12.75" customHeight="1">
      <c r="A268" s="89"/>
      <c r="B268" s="89"/>
      <c r="C268" s="96"/>
      <c r="D268" s="190"/>
      <c r="E268" s="110"/>
      <c r="F268" s="111"/>
      <c r="G268" s="112"/>
      <c r="H268" s="113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108"/>
      <c r="AI268" s="108"/>
      <c r="AJ268" s="89"/>
      <c r="AK268" s="89"/>
      <c r="AL268" s="99"/>
      <c r="AM268" s="99"/>
      <c r="AN268" s="89"/>
      <c r="AO268" s="89"/>
      <c r="AP268" s="89"/>
      <c r="AQ268" s="99"/>
      <c r="AR268" s="89"/>
      <c r="AS268" s="89"/>
      <c r="AT268" s="89"/>
      <c r="AU268" s="89"/>
      <c r="AV268" s="89"/>
      <c r="AW268" s="89"/>
      <c r="AX268" s="89"/>
    </row>
    <row r="269" spans="1:50" ht="12.75" customHeight="1">
      <c r="A269" s="89"/>
      <c r="B269" s="89"/>
      <c r="C269" s="96"/>
      <c r="D269" s="190"/>
      <c r="E269" s="110"/>
      <c r="F269" s="111"/>
      <c r="G269" s="112"/>
      <c r="H269" s="113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108"/>
      <c r="AI269" s="108"/>
      <c r="AJ269" s="89"/>
      <c r="AK269" s="89"/>
      <c r="AL269" s="99"/>
      <c r="AM269" s="99"/>
      <c r="AN269" s="89"/>
      <c r="AO269" s="89"/>
      <c r="AP269" s="89"/>
      <c r="AQ269" s="99"/>
      <c r="AR269" s="89"/>
      <c r="AS269" s="89"/>
      <c r="AT269" s="89"/>
      <c r="AU269" s="89"/>
      <c r="AV269" s="89"/>
      <c r="AW269" s="89"/>
      <c r="AX269" s="89"/>
    </row>
    <row r="270" spans="1:50" ht="12.75" customHeight="1">
      <c r="A270" s="89"/>
      <c r="B270" s="89"/>
      <c r="C270" s="96"/>
      <c r="D270" s="190"/>
      <c r="E270" s="110"/>
      <c r="F270" s="111"/>
      <c r="G270" s="112"/>
      <c r="H270" s="113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108"/>
      <c r="AI270" s="108"/>
      <c r="AJ270" s="89"/>
      <c r="AK270" s="89"/>
      <c r="AL270" s="99"/>
      <c r="AM270" s="99"/>
      <c r="AN270" s="89"/>
      <c r="AO270" s="89"/>
      <c r="AP270" s="89"/>
      <c r="AQ270" s="99"/>
      <c r="AR270" s="89"/>
      <c r="AS270" s="89"/>
      <c r="AT270" s="89"/>
      <c r="AU270" s="89"/>
      <c r="AV270" s="89"/>
      <c r="AW270" s="89"/>
      <c r="AX270" s="89"/>
    </row>
    <row r="271" spans="1:50" ht="12.75" customHeight="1">
      <c r="A271" s="89"/>
      <c r="B271" s="89"/>
      <c r="C271" s="96"/>
      <c r="D271" s="190"/>
      <c r="E271" s="110"/>
      <c r="F271" s="111"/>
      <c r="G271" s="112"/>
      <c r="H271" s="113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108"/>
      <c r="AI271" s="108"/>
      <c r="AJ271" s="89"/>
      <c r="AK271" s="89"/>
      <c r="AL271" s="99"/>
      <c r="AM271" s="99"/>
      <c r="AN271" s="89"/>
      <c r="AO271" s="89"/>
      <c r="AP271" s="89"/>
      <c r="AQ271" s="99"/>
      <c r="AR271" s="89"/>
      <c r="AS271" s="89"/>
      <c r="AT271" s="89"/>
      <c r="AU271" s="89"/>
      <c r="AV271" s="89"/>
      <c r="AW271" s="89"/>
      <c r="AX271" s="89"/>
    </row>
    <row r="272" spans="1:50" ht="12.75" customHeight="1">
      <c r="A272" s="89"/>
      <c r="B272" s="89"/>
      <c r="C272" s="96"/>
      <c r="D272" s="190"/>
      <c r="E272" s="110"/>
      <c r="F272" s="111"/>
      <c r="G272" s="112"/>
      <c r="H272" s="113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108"/>
      <c r="AI272" s="108"/>
      <c r="AJ272" s="89"/>
      <c r="AK272" s="89"/>
      <c r="AL272" s="99"/>
      <c r="AM272" s="99"/>
      <c r="AN272" s="89"/>
      <c r="AO272" s="89"/>
      <c r="AP272" s="89"/>
      <c r="AQ272" s="99"/>
      <c r="AR272" s="89"/>
      <c r="AS272" s="89"/>
      <c r="AT272" s="89"/>
      <c r="AU272" s="89"/>
      <c r="AV272" s="89"/>
      <c r="AW272" s="89"/>
      <c r="AX272" s="89"/>
    </row>
    <row r="273" spans="1:50" ht="12.75" customHeight="1">
      <c r="A273" s="89"/>
      <c r="B273" s="89"/>
      <c r="C273" s="96"/>
      <c r="D273" s="190"/>
      <c r="E273" s="110"/>
      <c r="F273" s="111"/>
      <c r="G273" s="112"/>
      <c r="H273" s="113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108"/>
      <c r="AI273" s="108"/>
      <c r="AJ273" s="89"/>
      <c r="AK273" s="89"/>
      <c r="AL273" s="99"/>
      <c r="AM273" s="99"/>
      <c r="AN273" s="89"/>
      <c r="AO273" s="89"/>
      <c r="AP273" s="89"/>
      <c r="AQ273" s="99"/>
      <c r="AR273" s="89"/>
      <c r="AS273" s="89"/>
      <c r="AT273" s="89"/>
      <c r="AU273" s="89"/>
      <c r="AV273" s="89"/>
      <c r="AW273" s="89"/>
      <c r="AX273" s="89"/>
    </row>
    <row r="274" spans="1:50" ht="12.75" customHeight="1">
      <c r="A274" s="89"/>
      <c r="B274" s="89"/>
      <c r="C274" s="96"/>
      <c r="D274" s="190"/>
      <c r="E274" s="110"/>
      <c r="F274" s="111"/>
      <c r="G274" s="112"/>
      <c r="H274" s="113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108"/>
      <c r="AI274" s="108"/>
      <c r="AJ274" s="89"/>
      <c r="AK274" s="89"/>
      <c r="AL274" s="99"/>
      <c r="AM274" s="99"/>
      <c r="AN274" s="89"/>
      <c r="AO274" s="89"/>
      <c r="AP274" s="89"/>
      <c r="AQ274" s="99"/>
      <c r="AR274" s="89"/>
      <c r="AS274" s="89"/>
      <c r="AT274" s="89"/>
      <c r="AU274" s="89"/>
      <c r="AV274" s="89"/>
      <c r="AW274" s="89"/>
      <c r="AX274" s="89"/>
    </row>
    <row r="275" spans="1:50" ht="12.75" customHeight="1">
      <c r="A275" s="89"/>
      <c r="B275" s="89"/>
      <c r="C275" s="96"/>
      <c r="D275" s="190"/>
      <c r="E275" s="110"/>
      <c r="F275" s="111"/>
      <c r="G275" s="112"/>
      <c r="H275" s="113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108"/>
      <c r="AI275" s="108"/>
      <c r="AJ275" s="89"/>
      <c r="AK275" s="89"/>
      <c r="AL275" s="99"/>
      <c r="AM275" s="99"/>
      <c r="AN275" s="89"/>
      <c r="AO275" s="89"/>
      <c r="AP275" s="89"/>
      <c r="AQ275" s="99"/>
      <c r="AR275" s="89"/>
      <c r="AS275" s="89"/>
      <c r="AT275" s="89"/>
      <c r="AU275" s="89"/>
      <c r="AV275" s="89"/>
      <c r="AW275" s="89"/>
      <c r="AX275" s="89"/>
    </row>
    <row r="276" spans="1:50" ht="12.75" customHeight="1">
      <c r="A276" s="89"/>
      <c r="B276" s="89"/>
      <c r="C276" s="96"/>
      <c r="D276" s="190"/>
      <c r="E276" s="110"/>
      <c r="F276" s="111"/>
      <c r="G276" s="112"/>
      <c r="H276" s="113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108"/>
      <c r="AI276" s="108"/>
      <c r="AJ276" s="89"/>
      <c r="AK276" s="89"/>
      <c r="AL276" s="99"/>
      <c r="AM276" s="99"/>
      <c r="AN276" s="89"/>
      <c r="AO276" s="89"/>
      <c r="AP276" s="89"/>
      <c r="AQ276" s="99"/>
      <c r="AR276" s="89"/>
      <c r="AS276" s="89"/>
      <c r="AT276" s="89"/>
      <c r="AU276" s="89"/>
      <c r="AV276" s="89"/>
      <c r="AW276" s="89"/>
      <c r="AX276" s="89"/>
    </row>
    <row r="277" spans="1:50" ht="12.75" customHeight="1">
      <c r="A277" s="89"/>
      <c r="B277" s="89"/>
      <c r="C277" s="96"/>
      <c r="D277" s="190"/>
      <c r="E277" s="110"/>
      <c r="F277" s="111"/>
      <c r="G277" s="112"/>
      <c r="H277" s="113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108"/>
      <c r="AI277" s="108"/>
      <c r="AJ277" s="89"/>
      <c r="AK277" s="89"/>
      <c r="AL277" s="99"/>
      <c r="AM277" s="99"/>
      <c r="AN277" s="89"/>
      <c r="AO277" s="89"/>
      <c r="AP277" s="89"/>
      <c r="AQ277" s="99"/>
      <c r="AR277" s="89"/>
      <c r="AS277" s="89"/>
      <c r="AT277" s="89"/>
      <c r="AU277" s="89"/>
      <c r="AV277" s="89"/>
      <c r="AW277" s="89"/>
      <c r="AX277" s="89"/>
    </row>
    <row r="278" spans="1:50" ht="12.75" customHeight="1">
      <c r="A278" s="89"/>
      <c r="B278" s="89"/>
      <c r="C278" s="96"/>
      <c r="D278" s="190"/>
      <c r="E278" s="110"/>
      <c r="F278" s="111"/>
      <c r="G278" s="112"/>
      <c r="H278" s="113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108"/>
      <c r="AI278" s="108"/>
      <c r="AJ278" s="89"/>
      <c r="AK278" s="89"/>
      <c r="AL278" s="99"/>
      <c r="AM278" s="99"/>
      <c r="AN278" s="89"/>
      <c r="AO278" s="89"/>
      <c r="AP278" s="89"/>
      <c r="AQ278" s="99"/>
      <c r="AR278" s="89"/>
      <c r="AS278" s="89"/>
      <c r="AT278" s="89"/>
      <c r="AU278" s="89"/>
      <c r="AV278" s="89"/>
      <c r="AW278" s="89"/>
      <c r="AX278" s="89"/>
    </row>
    <row r="279" spans="1:50" ht="12.75" customHeight="1">
      <c r="A279" s="89"/>
      <c r="B279" s="89"/>
      <c r="C279" s="96"/>
      <c r="D279" s="190"/>
      <c r="E279" s="110"/>
      <c r="F279" s="111"/>
      <c r="G279" s="112"/>
      <c r="H279" s="113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108"/>
      <c r="AI279" s="108"/>
      <c r="AJ279" s="89"/>
      <c r="AK279" s="89"/>
      <c r="AL279" s="99"/>
      <c r="AM279" s="99"/>
      <c r="AN279" s="89"/>
      <c r="AO279" s="89"/>
      <c r="AP279" s="89"/>
      <c r="AQ279" s="99"/>
      <c r="AR279" s="89"/>
      <c r="AS279" s="89"/>
      <c r="AT279" s="89"/>
      <c r="AU279" s="89"/>
      <c r="AV279" s="89"/>
      <c r="AW279" s="89"/>
      <c r="AX279" s="89"/>
    </row>
    <row r="280" spans="1:50" ht="12.75" customHeight="1">
      <c r="A280" s="89"/>
      <c r="B280" s="89"/>
      <c r="C280" s="96"/>
      <c r="D280" s="190"/>
      <c r="E280" s="110"/>
      <c r="F280" s="111"/>
      <c r="G280" s="112"/>
      <c r="H280" s="113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108"/>
      <c r="AI280" s="108"/>
      <c r="AJ280" s="89"/>
      <c r="AK280" s="89"/>
      <c r="AL280" s="99"/>
      <c r="AM280" s="99"/>
      <c r="AN280" s="89"/>
      <c r="AO280" s="89"/>
      <c r="AP280" s="89"/>
      <c r="AQ280" s="99"/>
      <c r="AR280" s="89"/>
      <c r="AS280" s="89"/>
      <c r="AT280" s="89"/>
      <c r="AU280" s="89"/>
      <c r="AV280" s="89"/>
      <c r="AW280" s="89"/>
      <c r="AX280" s="89"/>
    </row>
    <row r="281" spans="1:50" ht="12.75" customHeight="1">
      <c r="A281" s="89"/>
      <c r="B281" s="89"/>
      <c r="C281" s="96"/>
      <c r="D281" s="190"/>
      <c r="E281" s="110"/>
      <c r="F281" s="111"/>
      <c r="G281" s="112"/>
      <c r="H281" s="113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108"/>
      <c r="AI281" s="108"/>
      <c r="AJ281" s="89"/>
      <c r="AK281" s="89"/>
      <c r="AL281" s="99"/>
      <c r="AM281" s="99"/>
      <c r="AN281" s="89"/>
      <c r="AO281" s="89"/>
      <c r="AP281" s="89"/>
      <c r="AQ281" s="99"/>
      <c r="AR281" s="89"/>
      <c r="AS281" s="89"/>
      <c r="AT281" s="89"/>
      <c r="AU281" s="89"/>
      <c r="AV281" s="89"/>
      <c r="AW281" s="89"/>
      <c r="AX281" s="89"/>
    </row>
    <row r="282" spans="1:50" ht="12.75" customHeight="1">
      <c r="A282" s="89"/>
      <c r="B282" s="89"/>
      <c r="C282" s="96"/>
      <c r="D282" s="190"/>
      <c r="E282" s="110"/>
      <c r="F282" s="111"/>
      <c r="G282" s="112"/>
      <c r="H282" s="113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108"/>
      <c r="AI282" s="108"/>
      <c r="AJ282" s="89"/>
      <c r="AK282" s="89"/>
      <c r="AL282" s="99"/>
      <c r="AM282" s="99"/>
      <c r="AN282" s="89"/>
      <c r="AO282" s="89"/>
      <c r="AP282" s="89"/>
      <c r="AQ282" s="99"/>
      <c r="AR282" s="89"/>
      <c r="AS282" s="89"/>
      <c r="AT282" s="89"/>
      <c r="AU282" s="89"/>
      <c r="AV282" s="89"/>
      <c r="AW282" s="89"/>
      <c r="AX282" s="89"/>
    </row>
    <row r="283" spans="1:50" ht="12.75" customHeight="1">
      <c r="A283" s="89"/>
      <c r="B283" s="89"/>
      <c r="C283" s="96"/>
      <c r="D283" s="190"/>
      <c r="E283" s="110"/>
      <c r="F283" s="111"/>
      <c r="G283" s="112"/>
      <c r="H283" s="113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108"/>
      <c r="AI283" s="108"/>
      <c r="AJ283" s="89"/>
      <c r="AK283" s="89"/>
      <c r="AL283" s="99"/>
      <c r="AM283" s="99"/>
      <c r="AN283" s="89"/>
      <c r="AO283" s="89"/>
      <c r="AP283" s="89"/>
      <c r="AQ283" s="99"/>
      <c r="AR283" s="89"/>
      <c r="AS283" s="89"/>
      <c r="AT283" s="89"/>
      <c r="AU283" s="89"/>
      <c r="AV283" s="89"/>
      <c r="AW283" s="89"/>
      <c r="AX283" s="89"/>
    </row>
    <row r="284" spans="1:50" ht="12.75" customHeight="1">
      <c r="A284" s="89"/>
      <c r="B284" s="89"/>
      <c r="C284" s="96"/>
      <c r="D284" s="190"/>
      <c r="E284" s="110"/>
      <c r="F284" s="111"/>
      <c r="G284" s="112"/>
      <c r="H284" s="113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108"/>
      <c r="AI284" s="108"/>
      <c r="AJ284" s="89"/>
      <c r="AK284" s="89"/>
      <c r="AL284" s="99"/>
      <c r="AM284" s="99"/>
      <c r="AN284" s="89"/>
      <c r="AO284" s="89"/>
      <c r="AP284" s="89"/>
      <c r="AQ284" s="99"/>
      <c r="AR284" s="89"/>
      <c r="AS284" s="89"/>
      <c r="AT284" s="89"/>
      <c r="AU284" s="89"/>
      <c r="AV284" s="89"/>
      <c r="AW284" s="89"/>
      <c r="AX284" s="89"/>
    </row>
    <row r="285" spans="1:50" ht="12.75" customHeight="1">
      <c r="A285" s="89"/>
      <c r="B285" s="89"/>
      <c r="C285" s="96"/>
      <c r="D285" s="190"/>
      <c r="E285" s="110"/>
      <c r="F285" s="111"/>
      <c r="G285" s="112"/>
      <c r="H285" s="113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108"/>
      <c r="AI285" s="108"/>
      <c r="AJ285" s="89"/>
      <c r="AK285" s="89"/>
      <c r="AL285" s="99"/>
      <c r="AM285" s="99"/>
      <c r="AN285" s="89"/>
      <c r="AO285" s="89"/>
      <c r="AP285" s="89"/>
      <c r="AQ285" s="99"/>
      <c r="AR285" s="89"/>
      <c r="AS285" s="89"/>
      <c r="AT285" s="89"/>
      <c r="AU285" s="89"/>
      <c r="AV285" s="89"/>
      <c r="AW285" s="89"/>
      <c r="AX285" s="89"/>
    </row>
    <row r="286" spans="1:50" ht="12.75" customHeight="1">
      <c r="A286" s="89"/>
      <c r="B286" s="89"/>
      <c r="C286" s="96"/>
      <c r="D286" s="190"/>
      <c r="E286" s="110"/>
      <c r="F286" s="111"/>
      <c r="G286" s="112"/>
      <c r="H286" s="113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108"/>
      <c r="AI286" s="108"/>
      <c r="AJ286" s="89"/>
      <c r="AK286" s="89"/>
      <c r="AL286" s="99"/>
      <c r="AM286" s="99"/>
      <c r="AN286" s="89"/>
      <c r="AO286" s="89"/>
      <c r="AP286" s="89"/>
      <c r="AQ286" s="99"/>
      <c r="AR286" s="89"/>
      <c r="AS286" s="89"/>
      <c r="AT286" s="89"/>
      <c r="AU286" s="89"/>
      <c r="AV286" s="89"/>
      <c r="AW286" s="89"/>
      <c r="AX286" s="89"/>
    </row>
    <row r="287" spans="1:50" ht="12.75" customHeight="1">
      <c r="A287" s="89"/>
      <c r="B287" s="89"/>
      <c r="C287" s="96"/>
      <c r="D287" s="190"/>
      <c r="E287" s="110"/>
      <c r="F287" s="111"/>
      <c r="G287" s="112"/>
      <c r="H287" s="113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108"/>
      <c r="AI287" s="108"/>
      <c r="AJ287" s="89"/>
      <c r="AK287" s="89"/>
      <c r="AL287" s="99"/>
      <c r="AM287" s="99"/>
      <c r="AN287" s="89"/>
      <c r="AO287" s="89"/>
      <c r="AP287" s="89"/>
      <c r="AQ287" s="99"/>
      <c r="AR287" s="89"/>
      <c r="AS287" s="89"/>
      <c r="AT287" s="89"/>
      <c r="AU287" s="89"/>
      <c r="AV287" s="89"/>
      <c r="AW287" s="89"/>
      <c r="AX287" s="89"/>
    </row>
    <row r="288" spans="1:50" ht="12.75" customHeight="1">
      <c r="A288" s="89"/>
      <c r="B288" s="89"/>
      <c r="C288" s="96"/>
      <c r="D288" s="190"/>
      <c r="E288" s="110"/>
      <c r="F288" s="111"/>
      <c r="G288" s="112"/>
      <c r="H288" s="113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108"/>
      <c r="AI288" s="108"/>
      <c r="AJ288" s="89"/>
      <c r="AK288" s="89"/>
      <c r="AL288" s="99"/>
      <c r="AM288" s="99"/>
      <c r="AN288" s="89"/>
      <c r="AO288" s="89"/>
      <c r="AP288" s="89"/>
      <c r="AQ288" s="99"/>
      <c r="AR288" s="89"/>
      <c r="AS288" s="89"/>
      <c r="AT288" s="89"/>
      <c r="AU288" s="89"/>
      <c r="AV288" s="89"/>
      <c r="AW288" s="89"/>
      <c r="AX288" s="89"/>
    </row>
    <row r="289" spans="1:50" ht="12.75" customHeight="1">
      <c r="A289" s="89"/>
      <c r="B289" s="89"/>
      <c r="C289" s="96"/>
      <c r="D289" s="190"/>
      <c r="E289" s="110"/>
      <c r="F289" s="111"/>
      <c r="G289" s="112"/>
      <c r="H289" s="113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108"/>
      <c r="AI289" s="108"/>
      <c r="AJ289" s="89"/>
      <c r="AK289" s="89"/>
      <c r="AL289" s="99"/>
      <c r="AM289" s="99"/>
      <c r="AN289" s="89"/>
      <c r="AO289" s="89"/>
      <c r="AP289" s="89"/>
      <c r="AQ289" s="99"/>
      <c r="AR289" s="89"/>
      <c r="AS289" s="89"/>
      <c r="AT289" s="89"/>
      <c r="AU289" s="89"/>
      <c r="AV289" s="89"/>
      <c r="AW289" s="89"/>
      <c r="AX289" s="89"/>
    </row>
    <row r="290" spans="1:50" ht="12.75" customHeight="1">
      <c r="A290" s="89"/>
      <c r="B290" s="89"/>
      <c r="C290" s="96"/>
      <c r="D290" s="190"/>
      <c r="E290" s="110"/>
      <c r="F290" s="111"/>
      <c r="G290" s="112"/>
      <c r="H290" s="113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108"/>
      <c r="AI290" s="108"/>
      <c r="AJ290" s="89"/>
      <c r="AK290" s="89"/>
      <c r="AL290" s="99"/>
      <c r="AM290" s="99"/>
      <c r="AN290" s="89"/>
      <c r="AO290" s="89"/>
      <c r="AP290" s="89"/>
      <c r="AQ290" s="99"/>
      <c r="AR290" s="89"/>
      <c r="AS290" s="89"/>
      <c r="AT290" s="89"/>
      <c r="AU290" s="89"/>
      <c r="AV290" s="89"/>
      <c r="AW290" s="89"/>
      <c r="AX290" s="89"/>
    </row>
    <row r="291" spans="1:50" ht="12.75" customHeight="1">
      <c r="A291" s="89"/>
      <c r="B291" s="89"/>
      <c r="C291" s="96"/>
      <c r="D291" s="190"/>
      <c r="E291" s="110"/>
      <c r="F291" s="111"/>
      <c r="G291" s="112"/>
      <c r="H291" s="113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108"/>
      <c r="AI291" s="108"/>
      <c r="AJ291" s="89"/>
      <c r="AK291" s="89"/>
      <c r="AL291" s="99"/>
      <c r="AM291" s="99"/>
      <c r="AN291" s="89"/>
      <c r="AO291" s="89"/>
      <c r="AP291" s="89"/>
      <c r="AQ291" s="99"/>
      <c r="AR291" s="89"/>
      <c r="AS291" s="89"/>
      <c r="AT291" s="89"/>
      <c r="AU291" s="89"/>
      <c r="AV291" s="89"/>
      <c r="AW291" s="89"/>
      <c r="AX291" s="89"/>
    </row>
    <row r="292" spans="1:50" ht="12.75" customHeight="1">
      <c r="A292" s="89"/>
      <c r="B292" s="89"/>
      <c r="C292" s="96"/>
      <c r="D292" s="190"/>
      <c r="E292" s="110"/>
      <c r="F292" s="111"/>
      <c r="G292" s="112"/>
      <c r="H292" s="113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108"/>
      <c r="AI292" s="108"/>
      <c r="AJ292" s="89"/>
      <c r="AK292" s="89"/>
      <c r="AL292" s="99"/>
      <c r="AM292" s="99"/>
      <c r="AN292" s="89"/>
      <c r="AO292" s="89"/>
      <c r="AP292" s="89"/>
      <c r="AQ292" s="99"/>
      <c r="AR292" s="89"/>
      <c r="AS292" s="89"/>
      <c r="AT292" s="89"/>
      <c r="AU292" s="89"/>
      <c r="AV292" s="89"/>
      <c r="AW292" s="89"/>
      <c r="AX292" s="89"/>
    </row>
    <row r="293" spans="1:50" ht="12.75" customHeight="1">
      <c r="A293" s="89"/>
      <c r="B293" s="89"/>
      <c r="C293" s="96"/>
      <c r="D293" s="190"/>
      <c r="E293" s="110"/>
      <c r="F293" s="111"/>
      <c r="G293" s="112"/>
      <c r="H293" s="113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108"/>
      <c r="AI293" s="108"/>
      <c r="AJ293" s="89"/>
      <c r="AK293" s="89"/>
      <c r="AL293" s="99"/>
      <c r="AM293" s="99"/>
      <c r="AN293" s="89"/>
      <c r="AO293" s="89"/>
      <c r="AP293" s="89"/>
      <c r="AQ293" s="99"/>
      <c r="AR293" s="89"/>
      <c r="AS293" s="89"/>
      <c r="AT293" s="89"/>
      <c r="AU293" s="89"/>
      <c r="AV293" s="89"/>
      <c r="AW293" s="89"/>
      <c r="AX293" s="89"/>
    </row>
    <row r="294" spans="1:50" ht="12.75" customHeight="1">
      <c r="A294" s="89"/>
      <c r="B294" s="89"/>
      <c r="C294" s="96"/>
      <c r="D294" s="190"/>
      <c r="E294" s="110"/>
      <c r="F294" s="111"/>
      <c r="G294" s="112"/>
      <c r="H294" s="113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108"/>
      <c r="AI294" s="108"/>
      <c r="AJ294" s="89"/>
      <c r="AK294" s="89"/>
      <c r="AL294" s="99"/>
      <c r="AM294" s="99"/>
      <c r="AN294" s="89"/>
      <c r="AO294" s="89"/>
      <c r="AP294" s="89"/>
      <c r="AQ294" s="99"/>
      <c r="AR294" s="89"/>
      <c r="AS294" s="89"/>
      <c r="AT294" s="89"/>
      <c r="AU294" s="89"/>
      <c r="AV294" s="89"/>
      <c r="AW294" s="89"/>
      <c r="AX294" s="89"/>
    </row>
    <row r="295" spans="1:50" ht="12.75" customHeight="1">
      <c r="A295" s="89"/>
      <c r="B295" s="89"/>
      <c r="C295" s="96"/>
      <c r="D295" s="190"/>
      <c r="E295" s="110"/>
      <c r="F295" s="111"/>
      <c r="G295" s="112"/>
      <c r="H295" s="113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108"/>
      <c r="AI295" s="108"/>
      <c r="AJ295" s="89"/>
      <c r="AK295" s="89"/>
      <c r="AL295" s="99"/>
      <c r="AM295" s="99"/>
      <c r="AN295" s="89"/>
      <c r="AO295" s="89"/>
      <c r="AP295" s="89"/>
      <c r="AQ295" s="99"/>
      <c r="AR295" s="89"/>
      <c r="AS295" s="89"/>
      <c r="AT295" s="89"/>
      <c r="AU295" s="89"/>
      <c r="AV295" s="89"/>
      <c r="AW295" s="89"/>
      <c r="AX295" s="89"/>
    </row>
    <row r="296" spans="1:50" ht="12.75" customHeight="1">
      <c r="A296" s="89"/>
      <c r="B296" s="89"/>
      <c r="C296" s="96"/>
      <c r="D296" s="190"/>
      <c r="E296" s="110"/>
      <c r="F296" s="111"/>
      <c r="G296" s="112"/>
      <c r="H296" s="113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108"/>
      <c r="AI296" s="108"/>
      <c r="AJ296" s="89"/>
      <c r="AK296" s="89"/>
      <c r="AL296" s="99"/>
      <c r="AM296" s="99"/>
      <c r="AN296" s="89"/>
      <c r="AO296" s="89"/>
      <c r="AP296" s="89"/>
      <c r="AQ296" s="99"/>
      <c r="AR296" s="89"/>
      <c r="AS296" s="89"/>
      <c r="AT296" s="89"/>
      <c r="AU296" s="89"/>
      <c r="AV296" s="89"/>
      <c r="AW296" s="89"/>
      <c r="AX296" s="89"/>
    </row>
    <row r="297" spans="1:50" ht="12.75" customHeight="1">
      <c r="A297" s="89"/>
      <c r="B297" s="89"/>
      <c r="C297" s="96"/>
      <c r="D297" s="190"/>
      <c r="E297" s="110"/>
      <c r="F297" s="111"/>
      <c r="G297" s="112"/>
      <c r="H297" s="113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108"/>
      <c r="AI297" s="108"/>
      <c r="AJ297" s="89"/>
      <c r="AK297" s="89"/>
      <c r="AL297" s="99"/>
      <c r="AM297" s="99"/>
      <c r="AN297" s="89"/>
      <c r="AO297" s="89"/>
      <c r="AP297" s="89"/>
      <c r="AQ297" s="99"/>
      <c r="AR297" s="89"/>
      <c r="AS297" s="89"/>
      <c r="AT297" s="89"/>
      <c r="AU297" s="89"/>
      <c r="AV297" s="89"/>
      <c r="AW297" s="89"/>
      <c r="AX297" s="89"/>
    </row>
    <row r="298" spans="1:50" ht="12.75" customHeight="1">
      <c r="A298" s="89"/>
      <c r="B298" s="89"/>
      <c r="C298" s="96"/>
      <c r="D298" s="190"/>
      <c r="E298" s="110"/>
      <c r="F298" s="111"/>
      <c r="G298" s="112"/>
      <c r="H298" s="113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108"/>
      <c r="AI298" s="108"/>
      <c r="AJ298" s="89"/>
      <c r="AK298" s="89"/>
      <c r="AL298" s="99"/>
      <c r="AM298" s="99"/>
      <c r="AN298" s="89"/>
      <c r="AO298" s="89"/>
      <c r="AP298" s="89"/>
      <c r="AQ298" s="99"/>
      <c r="AR298" s="89"/>
      <c r="AS298" s="89"/>
      <c r="AT298" s="89"/>
      <c r="AU298" s="89"/>
      <c r="AV298" s="89"/>
      <c r="AW298" s="89"/>
      <c r="AX298" s="89"/>
    </row>
    <row r="299" spans="1:50" ht="12.75" customHeight="1">
      <c r="A299" s="89"/>
      <c r="B299" s="89"/>
      <c r="C299" s="96"/>
      <c r="D299" s="190"/>
      <c r="E299" s="110"/>
      <c r="F299" s="111"/>
      <c r="G299" s="112"/>
      <c r="H299" s="113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108"/>
      <c r="AI299" s="108"/>
      <c r="AJ299" s="89"/>
      <c r="AK299" s="89"/>
      <c r="AL299" s="99"/>
      <c r="AM299" s="99"/>
      <c r="AN299" s="89"/>
      <c r="AO299" s="89"/>
      <c r="AP299" s="89"/>
      <c r="AQ299" s="99"/>
      <c r="AR299" s="89"/>
      <c r="AS299" s="89"/>
      <c r="AT299" s="89"/>
      <c r="AU299" s="89"/>
      <c r="AV299" s="89"/>
      <c r="AW299" s="89"/>
      <c r="AX299" s="89"/>
    </row>
    <row r="300" spans="1:50" ht="12.75" customHeight="1">
      <c r="A300" s="89"/>
      <c r="B300" s="89"/>
      <c r="C300" s="96"/>
      <c r="D300" s="190"/>
      <c r="E300" s="110"/>
      <c r="F300" s="111"/>
      <c r="G300" s="112"/>
      <c r="H300" s="113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108"/>
      <c r="AI300" s="108"/>
      <c r="AJ300" s="89"/>
      <c r="AK300" s="89"/>
      <c r="AL300" s="99"/>
      <c r="AM300" s="99"/>
      <c r="AN300" s="89"/>
      <c r="AO300" s="89"/>
      <c r="AP300" s="89"/>
      <c r="AQ300" s="99"/>
      <c r="AR300" s="89"/>
      <c r="AS300" s="89"/>
      <c r="AT300" s="89"/>
      <c r="AU300" s="89"/>
      <c r="AV300" s="89"/>
      <c r="AW300" s="89"/>
      <c r="AX300" s="89"/>
    </row>
    <row r="301" spans="1:50" ht="12.75" customHeight="1">
      <c r="A301" s="89"/>
      <c r="B301" s="89"/>
      <c r="C301" s="96"/>
      <c r="D301" s="190"/>
      <c r="E301" s="110"/>
      <c r="F301" s="111"/>
      <c r="G301" s="112"/>
      <c r="H301" s="113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108"/>
      <c r="AI301" s="108"/>
      <c r="AJ301" s="89"/>
      <c r="AK301" s="89"/>
      <c r="AL301" s="99"/>
      <c r="AM301" s="99"/>
      <c r="AN301" s="89"/>
      <c r="AO301" s="89"/>
      <c r="AP301" s="89"/>
      <c r="AQ301" s="99"/>
      <c r="AR301" s="89"/>
      <c r="AS301" s="89"/>
      <c r="AT301" s="89"/>
      <c r="AU301" s="89"/>
      <c r="AV301" s="89"/>
      <c r="AW301" s="89"/>
      <c r="AX301" s="89"/>
    </row>
    <row r="302" spans="1:50" ht="12.75" customHeight="1">
      <c r="A302" s="89"/>
      <c r="B302" s="89"/>
      <c r="C302" s="96"/>
      <c r="D302" s="190"/>
      <c r="E302" s="110"/>
      <c r="F302" s="111"/>
      <c r="G302" s="112"/>
      <c r="H302" s="113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108"/>
      <c r="AI302" s="108"/>
      <c r="AJ302" s="89"/>
      <c r="AK302" s="89"/>
      <c r="AL302" s="99"/>
      <c r="AM302" s="99"/>
      <c r="AN302" s="89"/>
      <c r="AO302" s="89"/>
      <c r="AP302" s="89"/>
      <c r="AQ302" s="99"/>
      <c r="AR302" s="89"/>
      <c r="AS302" s="89"/>
      <c r="AT302" s="89"/>
      <c r="AU302" s="89"/>
      <c r="AV302" s="89"/>
      <c r="AW302" s="89"/>
      <c r="AX302" s="89"/>
    </row>
    <row r="303" spans="1:50" ht="12.75" customHeight="1">
      <c r="A303" s="89"/>
      <c r="B303" s="89"/>
      <c r="C303" s="96"/>
      <c r="D303" s="190"/>
      <c r="E303" s="110"/>
      <c r="F303" s="111"/>
      <c r="G303" s="112"/>
      <c r="H303" s="113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108"/>
      <c r="AI303" s="108"/>
      <c r="AJ303" s="89"/>
      <c r="AK303" s="89"/>
      <c r="AL303" s="99"/>
      <c r="AM303" s="99"/>
      <c r="AN303" s="89"/>
      <c r="AO303" s="89"/>
      <c r="AP303" s="89"/>
      <c r="AQ303" s="99"/>
      <c r="AR303" s="89"/>
      <c r="AS303" s="89"/>
      <c r="AT303" s="89"/>
      <c r="AU303" s="89"/>
      <c r="AV303" s="89"/>
      <c r="AW303" s="89"/>
      <c r="AX303" s="89"/>
    </row>
    <row r="304" spans="1:50" ht="12.75" customHeight="1">
      <c r="A304" s="89"/>
      <c r="B304" s="89"/>
      <c r="C304" s="96"/>
      <c r="D304" s="190"/>
      <c r="E304" s="110"/>
      <c r="F304" s="111"/>
      <c r="G304" s="112"/>
      <c r="H304" s="113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108"/>
      <c r="AI304" s="108"/>
      <c r="AJ304" s="89"/>
      <c r="AK304" s="89"/>
      <c r="AL304" s="99"/>
      <c r="AM304" s="99"/>
      <c r="AN304" s="89"/>
      <c r="AO304" s="89"/>
      <c r="AP304" s="89"/>
      <c r="AQ304" s="99"/>
      <c r="AR304" s="89"/>
      <c r="AS304" s="89"/>
      <c r="AT304" s="89"/>
      <c r="AU304" s="89"/>
      <c r="AV304" s="89"/>
      <c r="AW304" s="89"/>
      <c r="AX304" s="89"/>
    </row>
    <row r="305" spans="1:50" ht="12.75" customHeight="1">
      <c r="A305" s="89"/>
      <c r="B305" s="89"/>
      <c r="C305" s="96"/>
      <c r="D305" s="190"/>
      <c r="E305" s="110"/>
      <c r="F305" s="111"/>
      <c r="G305" s="112"/>
      <c r="H305" s="113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108"/>
      <c r="AI305" s="108"/>
      <c r="AJ305" s="89"/>
      <c r="AK305" s="89"/>
      <c r="AL305" s="99"/>
      <c r="AM305" s="99"/>
      <c r="AN305" s="89"/>
      <c r="AO305" s="89"/>
      <c r="AP305" s="89"/>
      <c r="AQ305" s="99"/>
      <c r="AR305" s="89"/>
      <c r="AS305" s="89"/>
      <c r="AT305" s="89"/>
      <c r="AU305" s="89"/>
      <c r="AV305" s="89"/>
      <c r="AW305" s="89"/>
      <c r="AX305" s="89"/>
    </row>
    <row r="306" spans="1:50" ht="12.75" customHeight="1">
      <c r="A306" s="89"/>
      <c r="B306" s="89"/>
      <c r="C306" s="96"/>
      <c r="D306" s="190"/>
      <c r="E306" s="110"/>
      <c r="F306" s="111"/>
      <c r="G306" s="112"/>
      <c r="H306" s="113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108"/>
      <c r="AI306" s="108"/>
      <c r="AJ306" s="89"/>
      <c r="AK306" s="89"/>
      <c r="AL306" s="99"/>
      <c r="AM306" s="99"/>
      <c r="AN306" s="89"/>
      <c r="AO306" s="89"/>
      <c r="AP306" s="89"/>
      <c r="AQ306" s="99"/>
      <c r="AR306" s="89"/>
      <c r="AS306" s="89"/>
      <c r="AT306" s="89"/>
      <c r="AU306" s="89"/>
      <c r="AV306" s="89"/>
      <c r="AW306" s="89"/>
      <c r="AX306" s="89"/>
    </row>
    <row r="307" spans="1:50" ht="12.75" customHeight="1">
      <c r="A307" s="89"/>
      <c r="B307" s="89"/>
      <c r="C307" s="96"/>
      <c r="D307" s="190"/>
      <c r="E307" s="110"/>
      <c r="F307" s="111"/>
      <c r="G307" s="112"/>
      <c r="H307" s="113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108"/>
      <c r="AI307" s="108"/>
      <c r="AJ307" s="89"/>
      <c r="AK307" s="89"/>
      <c r="AL307" s="99"/>
      <c r="AM307" s="99"/>
      <c r="AN307" s="89"/>
      <c r="AO307" s="89"/>
      <c r="AP307" s="89"/>
      <c r="AQ307" s="99"/>
      <c r="AR307" s="89"/>
      <c r="AS307" s="89"/>
      <c r="AT307" s="89"/>
      <c r="AU307" s="89"/>
      <c r="AV307" s="89"/>
      <c r="AW307" s="89"/>
      <c r="AX307" s="89"/>
    </row>
    <row r="308" spans="1:50" ht="12.75" customHeight="1">
      <c r="A308" s="89"/>
      <c r="B308" s="89"/>
      <c r="C308" s="96"/>
      <c r="D308" s="190"/>
      <c r="E308" s="110"/>
      <c r="F308" s="111"/>
      <c r="G308" s="112"/>
      <c r="H308" s="113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08"/>
      <c r="AI308" s="108"/>
      <c r="AJ308" s="89"/>
      <c r="AK308" s="89"/>
      <c r="AL308" s="99"/>
      <c r="AM308" s="99"/>
      <c r="AN308" s="89"/>
      <c r="AO308" s="89"/>
      <c r="AP308" s="89"/>
      <c r="AQ308" s="99"/>
      <c r="AR308" s="89"/>
      <c r="AS308" s="89"/>
      <c r="AT308" s="89"/>
      <c r="AU308" s="89"/>
      <c r="AV308" s="89"/>
      <c r="AW308" s="89"/>
      <c r="AX308" s="89"/>
    </row>
    <row r="309" spans="1:50" ht="12.75" customHeight="1">
      <c r="A309" s="89"/>
      <c r="B309" s="89"/>
      <c r="C309" s="96"/>
      <c r="D309" s="190"/>
      <c r="E309" s="110"/>
      <c r="F309" s="111"/>
      <c r="G309" s="112"/>
      <c r="H309" s="113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108"/>
      <c r="AI309" s="108"/>
      <c r="AJ309" s="89"/>
      <c r="AK309" s="89"/>
      <c r="AL309" s="99"/>
      <c r="AM309" s="99"/>
      <c r="AN309" s="89"/>
      <c r="AO309" s="89"/>
      <c r="AP309" s="89"/>
      <c r="AQ309" s="99"/>
      <c r="AR309" s="89"/>
      <c r="AS309" s="89"/>
      <c r="AT309" s="89"/>
      <c r="AU309" s="89"/>
      <c r="AV309" s="89"/>
      <c r="AW309" s="89"/>
      <c r="AX309" s="89"/>
    </row>
    <row r="310" spans="1:50" ht="12.75" customHeight="1">
      <c r="A310" s="89"/>
      <c r="B310" s="89"/>
      <c r="C310" s="96"/>
      <c r="D310" s="190"/>
      <c r="E310" s="110"/>
      <c r="F310" s="111"/>
      <c r="G310" s="112"/>
      <c r="H310" s="113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108"/>
      <c r="AI310" s="108"/>
      <c r="AJ310" s="89"/>
      <c r="AK310" s="89"/>
      <c r="AL310" s="99"/>
      <c r="AM310" s="99"/>
      <c r="AN310" s="89"/>
      <c r="AO310" s="89"/>
      <c r="AP310" s="89"/>
      <c r="AQ310" s="99"/>
      <c r="AR310" s="89"/>
      <c r="AS310" s="89"/>
      <c r="AT310" s="89"/>
      <c r="AU310" s="89"/>
      <c r="AV310" s="89"/>
      <c r="AW310" s="89"/>
      <c r="AX310" s="89"/>
    </row>
    <row r="311" spans="1:50" ht="12.75" customHeight="1">
      <c r="A311" s="89"/>
      <c r="B311" s="89"/>
      <c r="C311" s="96"/>
      <c r="D311" s="190"/>
      <c r="E311" s="110"/>
      <c r="F311" s="111"/>
      <c r="G311" s="112"/>
      <c r="H311" s="113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108"/>
      <c r="AI311" s="108"/>
      <c r="AJ311" s="89"/>
      <c r="AK311" s="89"/>
      <c r="AL311" s="99"/>
      <c r="AM311" s="99"/>
      <c r="AN311" s="89"/>
      <c r="AO311" s="89"/>
      <c r="AP311" s="89"/>
      <c r="AQ311" s="99"/>
      <c r="AR311" s="89"/>
      <c r="AS311" s="89"/>
      <c r="AT311" s="89"/>
      <c r="AU311" s="89"/>
      <c r="AV311" s="89"/>
      <c r="AW311" s="89"/>
      <c r="AX311" s="89"/>
    </row>
    <row r="312" spans="1:50" ht="12.75" customHeight="1">
      <c r="A312" s="89"/>
      <c r="B312" s="89"/>
      <c r="C312" s="96"/>
      <c r="D312" s="190"/>
      <c r="E312" s="110"/>
      <c r="F312" s="111"/>
      <c r="G312" s="112"/>
      <c r="H312" s="113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108"/>
      <c r="AI312" s="108"/>
      <c r="AJ312" s="89"/>
      <c r="AK312" s="89"/>
      <c r="AL312" s="99"/>
      <c r="AM312" s="99"/>
      <c r="AN312" s="89"/>
      <c r="AO312" s="89"/>
      <c r="AP312" s="89"/>
      <c r="AQ312" s="99"/>
      <c r="AR312" s="89"/>
      <c r="AS312" s="89"/>
      <c r="AT312" s="89"/>
      <c r="AU312" s="89"/>
      <c r="AV312" s="89"/>
      <c r="AW312" s="89"/>
      <c r="AX312" s="89"/>
    </row>
    <row r="313" spans="1:50" ht="12.75" customHeight="1">
      <c r="A313" s="89"/>
      <c r="B313" s="89"/>
      <c r="C313" s="96"/>
      <c r="D313" s="190"/>
      <c r="E313" s="110"/>
      <c r="F313" s="111"/>
      <c r="G313" s="112"/>
      <c r="H313" s="113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108"/>
      <c r="AI313" s="108"/>
      <c r="AJ313" s="89"/>
      <c r="AK313" s="89"/>
      <c r="AL313" s="99"/>
      <c r="AM313" s="99"/>
      <c r="AN313" s="89"/>
      <c r="AO313" s="89"/>
      <c r="AP313" s="89"/>
      <c r="AQ313" s="99"/>
      <c r="AR313" s="89"/>
      <c r="AS313" s="89"/>
      <c r="AT313" s="89"/>
      <c r="AU313" s="89"/>
      <c r="AV313" s="89"/>
      <c r="AW313" s="89"/>
      <c r="AX313" s="89"/>
    </row>
    <row r="314" spans="1:50" ht="12.75" customHeight="1">
      <c r="A314" s="89"/>
      <c r="B314" s="89"/>
      <c r="C314" s="96"/>
      <c r="D314" s="190"/>
      <c r="E314" s="110"/>
      <c r="F314" s="111"/>
      <c r="G314" s="112"/>
      <c r="H314" s="113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108"/>
      <c r="AI314" s="108"/>
      <c r="AJ314" s="89"/>
      <c r="AK314" s="89"/>
      <c r="AL314" s="99"/>
      <c r="AM314" s="99"/>
      <c r="AN314" s="89"/>
      <c r="AO314" s="89"/>
      <c r="AP314" s="89"/>
      <c r="AQ314" s="99"/>
      <c r="AR314" s="89"/>
      <c r="AS314" s="89"/>
      <c r="AT314" s="89"/>
      <c r="AU314" s="89"/>
      <c r="AV314" s="89"/>
      <c r="AW314" s="89"/>
      <c r="AX314" s="89"/>
    </row>
    <row r="315" spans="1:50" ht="12.75" customHeight="1">
      <c r="A315" s="89"/>
      <c r="B315" s="89"/>
      <c r="C315" s="96"/>
      <c r="D315" s="190"/>
      <c r="E315" s="110"/>
      <c r="F315" s="111"/>
      <c r="G315" s="112"/>
      <c r="H315" s="113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108"/>
      <c r="AI315" s="108"/>
      <c r="AJ315" s="89"/>
      <c r="AK315" s="89"/>
      <c r="AL315" s="99"/>
      <c r="AM315" s="99"/>
      <c r="AN315" s="89"/>
      <c r="AO315" s="89"/>
      <c r="AP315" s="89"/>
      <c r="AQ315" s="99"/>
      <c r="AR315" s="89"/>
      <c r="AS315" s="89"/>
      <c r="AT315" s="89"/>
      <c r="AU315" s="89"/>
      <c r="AV315" s="89"/>
      <c r="AW315" s="89"/>
      <c r="AX315" s="89"/>
    </row>
    <row r="316" spans="1:50" ht="12.75" customHeight="1">
      <c r="A316" s="89"/>
      <c r="B316" s="89"/>
      <c r="C316" s="96"/>
      <c r="D316" s="190"/>
      <c r="E316" s="110"/>
      <c r="F316" s="111"/>
      <c r="G316" s="112"/>
      <c r="H316" s="113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108"/>
      <c r="AI316" s="108"/>
      <c r="AJ316" s="89"/>
      <c r="AK316" s="89"/>
      <c r="AL316" s="99"/>
      <c r="AM316" s="99"/>
      <c r="AN316" s="89"/>
      <c r="AO316" s="89"/>
      <c r="AP316" s="89"/>
      <c r="AQ316" s="99"/>
      <c r="AR316" s="89"/>
      <c r="AS316" s="89"/>
      <c r="AT316" s="89"/>
      <c r="AU316" s="89"/>
      <c r="AV316" s="89"/>
      <c r="AW316" s="89"/>
      <c r="AX316" s="89"/>
    </row>
    <row r="317" spans="1:50" ht="12.75" customHeight="1">
      <c r="A317" s="89"/>
      <c r="B317" s="89"/>
      <c r="C317" s="96"/>
      <c r="D317" s="190"/>
      <c r="E317" s="110"/>
      <c r="F317" s="111"/>
      <c r="G317" s="112"/>
      <c r="H317" s="113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108"/>
      <c r="AI317" s="108"/>
      <c r="AJ317" s="89"/>
      <c r="AK317" s="89"/>
      <c r="AL317" s="99"/>
      <c r="AM317" s="99"/>
      <c r="AN317" s="89"/>
      <c r="AO317" s="89"/>
      <c r="AP317" s="89"/>
      <c r="AQ317" s="99"/>
      <c r="AR317" s="89"/>
      <c r="AS317" s="89"/>
      <c r="AT317" s="89"/>
      <c r="AU317" s="89"/>
      <c r="AV317" s="89"/>
      <c r="AW317" s="89"/>
      <c r="AX317" s="89"/>
    </row>
    <row r="318" spans="1:50" ht="12.75" customHeight="1">
      <c r="A318" s="89"/>
      <c r="B318" s="89"/>
      <c r="C318" s="96"/>
      <c r="D318" s="190"/>
      <c r="E318" s="110"/>
      <c r="F318" s="111"/>
      <c r="G318" s="112"/>
      <c r="H318" s="113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108"/>
      <c r="AI318" s="108"/>
      <c r="AJ318" s="89"/>
      <c r="AK318" s="89"/>
      <c r="AL318" s="99"/>
      <c r="AM318" s="99"/>
      <c r="AN318" s="89"/>
      <c r="AO318" s="89"/>
      <c r="AP318" s="89"/>
      <c r="AQ318" s="99"/>
      <c r="AR318" s="89"/>
      <c r="AS318" s="89"/>
      <c r="AT318" s="89"/>
      <c r="AU318" s="89"/>
      <c r="AV318" s="89"/>
      <c r="AW318" s="89"/>
      <c r="AX318" s="89"/>
    </row>
    <row r="319" spans="1:50" ht="12.75" customHeight="1">
      <c r="A319" s="89"/>
      <c r="B319" s="89"/>
      <c r="C319" s="96"/>
      <c r="D319" s="190"/>
      <c r="E319" s="110"/>
      <c r="F319" s="111"/>
      <c r="G319" s="112"/>
      <c r="H319" s="113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108"/>
      <c r="AI319" s="108"/>
      <c r="AJ319" s="89"/>
      <c r="AK319" s="89"/>
      <c r="AL319" s="99"/>
      <c r="AM319" s="99"/>
      <c r="AN319" s="89"/>
      <c r="AO319" s="89"/>
      <c r="AP319" s="89"/>
      <c r="AQ319" s="99"/>
      <c r="AR319" s="89"/>
      <c r="AS319" s="89"/>
      <c r="AT319" s="89"/>
      <c r="AU319" s="89"/>
      <c r="AV319" s="89"/>
      <c r="AW319" s="89"/>
      <c r="AX319" s="89"/>
    </row>
    <row r="320" spans="1:50" ht="12.75" customHeight="1">
      <c r="A320" s="89"/>
      <c r="B320" s="89"/>
      <c r="C320" s="96"/>
      <c r="D320" s="190"/>
      <c r="E320" s="110"/>
      <c r="F320" s="111"/>
      <c r="G320" s="112"/>
      <c r="H320" s="113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108"/>
      <c r="AI320" s="108"/>
      <c r="AJ320" s="89"/>
      <c r="AK320" s="89"/>
      <c r="AL320" s="99"/>
      <c r="AM320" s="99"/>
      <c r="AN320" s="89"/>
      <c r="AO320" s="89"/>
      <c r="AP320" s="89"/>
      <c r="AQ320" s="99"/>
      <c r="AR320" s="89"/>
      <c r="AS320" s="89"/>
      <c r="AT320" s="89"/>
      <c r="AU320" s="89"/>
      <c r="AV320" s="89"/>
      <c r="AW320" s="89"/>
      <c r="AX320" s="89"/>
    </row>
    <row r="321" spans="1:50" ht="12.75" customHeight="1">
      <c r="A321" s="89"/>
      <c r="B321" s="89"/>
      <c r="C321" s="96"/>
      <c r="D321" s="190"/>
      <c r="E321" s="110"/>
      <c r="F321" s="111"/>
      <c r="G321" s="112"/>
      <c r="H321" s="113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108"/>
      <c r="AI321" s="108"/>
      <c r="AJ321" s="89"/>
      <c r="AK321" s="89"/>
      <c r="AL321" s="99"/>
      <c r="AM321" s="99"/>
      <c r="AN321" s="89"/>
      <c r="AO321" s="89"/>
      <c r="AP321" s="89"/>
      <c r="AQ321" s="99"/>
      <c r="AR321" s="89"/>
      <c r="AS321" s="89"/>
      <c r="AT321" s="89"/>
      <c r="AU321" s="89"/>
      <c r="AV321" s="89"/>
      <c r="AW321" s="89"/>
      <c r="AX321" s="89"/>
    </row>
    <row r="322" spans="1:50" ht="12.75" customHeight="1">
      <c r="A322" s="89"/>
      <c r="B322" s="89"/>
      <c r="C322" s="96"/>
      <c r="D322" s="190"/>
      <c r="E322" s="110"/>
      <c r="F322" s="111"/>
      <c r="G322" s="112"/>
      <c r="H322" s="113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108"/>
      <c r="AI322" s="108"/>
      <c r="AJ322" s="89"/>
      <c r="AK322" s="89"/>
      <c r="AL322" s="99"/>
      <c r="AM322" s="99"/>
      <c r="AN322" s="89"/>
      <c r="AO322" s="89"/>
      <c r="AP322" s="89"/>
      <c r="AQ322" s="99"/>
      <c r="AR322" s="89"/>
      <c r="AS322" s="89"/>
      <c r="AT322" s="89"/>
      <c r="AU322" s="89"/>
      <c r="AV322" s="89"/>
      <c r="AW322" s="89"/>
      <c r="AX322" s="89"/>
    </row>
    <row r="323" spans="1:50" ht="12.75" customHeight="1">
      <c r="A323" s="89"/>
      <c r="B323" s="89"/>
      <c r="C323" s="96"/>
      <c r="D323" s="190"/>
      <c r="E323" s="110"/>
      <c r="F323" s="111"/>
      <c r="G323" s="112"/>
      <c r="H323" s="113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108"/>
      <c r="AI323" s="108"/>
      <c r="AJ323" s="89"/>
      <c r="AK323" s="89"/>
      <c r="AL323" s="99"/>
      <c r="AM323" s="99"/>
      <c r="AN323" s="89"/>
      <c r="AO323" s="89"/>
      <c r="AP323" s="89"/>
      <c r="AQ323" s="99"/>
      <c r="AR323" s="89"/>
      <c r="AS323" s="89"/>
      <c r="AT323" s="89"/>
      <c r="AU323" s="89"/>
      <c r="AV323" s="89"/>
      <c r="AW323" s="89"/>
      <c r="AX323" s="89"/>
    </row>
    <row r="324" spans="1:50" ht="12.75" customHeight="1">
      <c r="A324" s="89"/>
      <c r="B324" s="89"/>
      <c r="C324" s="96"/>
      <c r="D324" s="190"/>
      <c r="E324" s="110"/>
      <c r="F324" s="111"/>
      <c r="G324" s="112"/>
      <c r="H324" s="113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108"/>
      <c r="AI324" s="108"/>
      <c r="AJ324" s="89"/>
      <c r="AK324" s="89"/>
      <c r="AL324" s="99"/>
      <c r="AM324" s="99"/>
      <c r="AN324" s="89"/>
      <c r="AO324" s="89"/>
      <c r="AP324" s="89"/>
      <c r="AQ324" s="99"/>
      <c r="AR324" s="89"/>
      <c r="AS324" s="89"/>
      <c r="AT324" s="89"/>
      <c r="AU324" s="89"/>
      <c r="AV324" s="89"/>
      <c r="AW324" s="89"/>
      <c r="AX324" s="89"/>
    </row>
    <row r="325" spans="1:50" ht="12.75" customHeight="1">
      <c r="A325" s="89"/>
      <c r="B325" s="89"/>
      <c r="C325" s="96"/>
      <c r="D325" s="190"/>
      <c r="E325" s="110"/>
      <c r="F325" s="111"/>
      <c r="G325" s="112"/>
      <c r="H325" s="113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108"/>
      <c r="AI325" s="108"/>
      <c r="AJ325" s="89"/>
      <c r="AK325" s="89"/>
      <c r="AL325" s="99"/>
      <c r="AM325" s="99"/>
      <c r="AN325" s="89"/>
      <c r="AO325" s="89"/>
      <c r="AP325" s="89"/>
      <c r="AQ325" s="99"/>
      <c r="AR325" s="89"/>
      <c r="AS325" s="89"/>
      <c r="AT325" s="89"/>
      <c r="AU325" s="89"/>
      <c r="AV325" s="89"/>
      <c r="AW325" s="89"/>
      <c r="AX325" s="89"/>
    </row>
    <row r="326" spans="1:50" ht="12.75" customHeight="1">
      <c r="A326" s="89"/>
      <c r="B326" s="89"/>
      <c r="C326" s="96"/>
      <c r="D326" s="190"/>
      <c r="E326" s="110"/>
      <c r="F326" s="111"/>
      <c r="G326" s="112"/>
      <c r="H326" s="113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108"/>
      <c r="AI326" s="108"/>
      <c r="AJ326" s="89"/>
      <c r="AK326" s="89"/>
      <c r="AL326" s="99"/>
      <c r="AM326" s="99"/>
      <c r="AN326" s="89"/>
      <c r="AO326" s="89"/>
      <c r="AP326" s="89"/>
      <c r="AQ326" s="99"/>
      <c r="AR326" s="89"/>
      <c r="AS326" s="89"/>
      <c r="AT326" s="89"/>
      <c r="AU326" s="89"/>
      <c r="AV326" s="89"/>
      <c r="AW326" s="89"/>
      <c r="AX326" s="89"/>
    </row>
    <row r="327" spans="1:50" ht="12.75" customHeight="1">
      <c r="A327" s="89"/>
      <c r="B327" s="89"/>
      <c r="C327" s="96"/>
      <c r="D327" s="190"/>
      <c r="E327" s="110"/>
      <c r="F327" s="111"/>
      <c r="G327" s="112"/>
      <c r="H327" s="113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108"/>
      <c r="AI327" s="108"/>
      <c r="AJ327" s="89"/>
      <c r="AK327" s="89"/>
      <c r="AL327" s="99"/>
      <c r="AM327" s="99"/>
      <c r="AN327" s="89"/>
      <c r="AO327" s="89"/>
      <c r="AP327" s="89"/>
      <c r="AQ327" s="99"/>
      <c r="AR327" s="89"/>
      <c r="AS327" s="89"/>
      <c r="AT327" s="89"/>
      <c r="AU327" s="89"/>
      <c r="AV327" s="89"/>
      <c r="AW327" s="89"/>
      <c r="AX327" s="89"/>
    </row>
    <row r="328" spans="1:50" ht="12.75" customHeight="1">
      <c r="A328" s="89"/>
      <c r="B328" s="89"/>
      <c r="C328" s="96"/>
      <c r="D328" s="190"/>
      <c r="E328" s="110"/>
      <c r="F328" s="111"/>
      <c r="G328" s="112"/>
      <c r="H328" s="113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108"/>
      <c r="AI328" s="108"/>
      <c r="AJ328" s="89"/>
      <c r="AK328" s="89"/>
      <c r="AL328" s="99"/>
      <c r="AM328" s="99"/>
      <c r="AN328" s="89"/>
      <c r="AO328" s="89"/>
      <c r="AP328" s="89"/>
      <c r="AQ328" s="99"/>
      <c r="AR328" s="89"/>
      <c r="AS328" s="89"/>
      <c r="AT328" s="89"/>
      <c r="AU328" s="89"/>
      <c r="AV328" s="89"/>
      <c r="AW328" s="89"/>
      <c r="AX328" s="89"/>
    </row>
    <row r="329" spans="1:50" ht="12.75" customHeight="1">
      <c r="A329" s="89"/>
      <c r="B329" s="89"/>
      <c r="C329" s="96"/>
      <c r="D329" s="190"/>
      <c r="E329" s="110"/>
      <c r="F329" s="111"/>
      <c r="G329" s="112"/>
      <c r="H329" s="113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108"/>
      <c r="AI329" s="108"/>
      <c r="AJ329" s="89"/>
      <c r="AK329" s="89"/>
      <c r="AL329" s="99"/>
      <c r="AM329" s="99"/>
      <c r="AN329" s="89"/>
      <c r="AO329" s="89"/>
      <c r="AP329" s="89"/>
      <c r="AQ329" s="99"/>
      <c r="AR329" s="89"/>
      <c r="AS329" s="89"/>
      <c r="AT329" s="89"/>
      <c r="AU329" s="89"/>
      <c r="AV329" s="89"/>
      <c r="AW329" s="89"/>
      <c r="AX329" s="89"/>
    </row>
    <row r="330" spans="1:50" ht="12.75" customHeight="1">
      <c r="A330" s="89"/>
      <c r="B330" s="89"/>
      <c r="C330" s="96"/>
      <c r="D330" s="190"/>
      <c r="E330" s="110"/>
      <c r="F330" s="111"/>
      <c r="G330" s="112"/>
      <c r="H330" s="113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108"/>
      <c r="AI330" s="108"/>
      <c r="AJ330" s="89"/>
      <c r="AK330" s="89"/>
      <c r="AL330" s="99"/>
      <c r="AM330" s="99"/>
      <c r="AN330" s="89"/>
      <c r="AO330" s="89"/>
      <c r="AP330" s="89"/>
      <c r="AQ330" s="99"/>
      <c r="AR330" s="89"/>
      <c r="AS330" s="89"/>
      <c r="AT330" s="89"/>
      <c r="AU330" s="89"/>
      <c r="AV330" s="89"/>
      <c r="AW330" s="89"/>
      <c r="AX330" s="89"/>
    </row>
    <row r="331" spans="1:50" ht="12.75" customHeight="1">
      <c r="A331" s="89"/>
      <c r="B331" s="89"/>
      <c r="C331" s="96"/>
      <c r="D331" s="190"/>
      <c r="E331" s="110"/>
      <c r="F331" s="111"/>
      <c r="G331" s="112"/>
      <c r="H331" s="113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108"/>
      <c r="AI331" s="108"/>
      <c r="AJ331" s="89"/>
      <c r="AK331" s="89"/>
      <c r="AL331" s="99"/>
      <c r="AM331" s="99"/>
      <c r="AN331" s="89"/>
      <c r="AO331" s="89"/>
      <c r="AP331" s="89"/>
      <c r="AQ331" s="99"/>
      <c r="AR331" s="89"/>
      <c r="AS331" s="89"/>
      <c r="AT331" s="89"/>
      <c r="AU331" s="89"/>
      <c r="AV331" s="89"/>
      <c r="AW331" s="89"/>
      <c r="AX331" s="89"/>
    </row>
    <row r="332" spans="1:50" ht="12.75" customHeight="1">
      <c r="A332" s="89"/>
      <c r="B332" s="89"/>
      <c r="C332" s="96"/>
      <c r="D332" s="190"/>
      <c r="E332" s="110"/>
      <c r="F332" s="111"/>
      <c r="G332" s="112"/>
      <c r="H332" s="113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108"/>
      <c r="AI332" s="108"/>
      <c r="AJ332" s="89"/>
      <c r="AK332" s="89"/>
      <c r="AL332" s="99"/>
      <c r="AM332" s="99"/>
      <c r="AN332" s="89"/>
      <c r="AO332" s="89"/>
      <c r="AP332" s="89"/>
      <c r="AQ332" s="99"/>
      <c r="AR332" s="89"/>
      <c r="AS332" s="89"/>
      <c r="AT332" s="89"/>
      <c r="AU332" s="89"/>
      <c r="AV332" s="89"/>
      <c r="AW332" s="89"/>
      <c r="AX332" s="89"/>
    </row>
    <row r="333" spans="1:50" ht="12.75" customHeight="1">
      <c r="A333" s="89"/>
      <c r="B333" s="89"/>
      <c r="C333" s="96"/>
      <c r="D333" s="190"/>
      <c r="E333" s="110"/>
      <c r="F333" s="111"/>
      <c r="G333" s="112"/>
      <c r="H333" s="113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108"/>
      <c r="AI333" s="108"/>
      <c r="AJ333" s="89"/>
      <c r="AK333" s="89"/>
      <c r="AL333" s="99"/>
      <c r="AM333" s="99"/>
      <c r="AN333" s="89"/>
      <c r="AO333" s="89"/>
      <c r="AP333" s="89"/>
      <c r="AQ333" s="99"/>
      <c r="AR333" s="89"/>
      <c r="AS333" s="89"/>
      <c r="AT333" s="89"/>
      <c r="AU333" s="89"/>
      <c r="AV333" s="89"/>
      <c r="AW333" s="89"/>
      <c r="AX333" s="89"/>
    </row>
    <row r="334" spans="1:50" ht="12.75" customHeight="1">
      <c r="A334" s="89"/>
      <c r="B334" s="89"/>
      <c r="C334" s="96"/>
      <c r="D334" s="190"/>
      <c r="E334" s="110"/>
      <c r="F334" s="111"/>
      <c r="G334" s="112"/>
      <c r="H334" s="113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108"/>
      <c r="AI334" s="108"/>
      <c r="AJ334" s="89"/>
      <c r="AK334" s="89"/>
      <c r="AL334" s="99"/>
      <c r="AM334" s="99"/>
      <c r="AN334" s="89"/>
      <c r="AO334" s="89"/>
      <c r="AP334" s="89"/>
      <c r="AQ334" s="99"/>
      <c r="AR334" s="89"/>
      <c r="AS334" s="89"/>
      <c r="AT334" s="89"/>
      <c r="AU334" s="89"/>
      <c r="AV334" s="89"/>
      <c r="AW334" s="89"/>
      <c r="AX334" s="89"/>
    </row>
    <row r="335" spans="1:50" ht="12.75" customHeight="1">
      <c r="A335" s="89"/>
      <c r="B335" s="89"/>
      <c r="C335" s="96"/>
      <c r="D335" s="190"/>
      <c r="E335" s="110"/>
      <c r="F335" s="111"/>
      <c r="G335" s="112"/>
      <c r="H335" s="113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108"/>
      <c r="AI335" s="108"/>
      <c r="AJ335" s="89"/>
      <c r="AK335" s="89"/>
      <c r="AL335" s="99"/>
      <c r="AM335" s="99"/>
      <c r="AN335" s="89"/>
      <c r="AO335" s="89"/>
      <c r="AP335" s="89"/>
      <c r="AQ335" s="99"/>
      <c r="AR335" s="89"/>
      <c r="AS335" s="89"/>
      <c r="AT335" s="89"/>
      <c r="AU335" s="89"/>
      <c r="AV335" s="89"/>
      <c r="AW335" s="89"/>
      <c r="AX335" s="89"/>
    </row>
    <row r="336" spans="1:50" ht="12.75" customHeight="1">
      <c r="A336" s="89"/>
      <c r="B336" s="89"/>
      <c r="C336" s="96"/>
      <c r="D336" s="190"/>
      <c r="E336" s="110"/>
      <c r="F336" s="111"/>
      <c r="G336" s="112"/>
      <c r="H336" s="113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108"/>
      <c r="AI336" s="108"/>
      <c r="AJ336" s="89"/>
      <c r="AK336" s="89"/>
      <c r="AL336" s="99"/>
      <c r="AM336" s="99"/>
      <c r="AN336" s="89"/>
      <c r="AO336" s="89"/>
      <c r="AP336" s="89"/>
      <c r="AQ336" s="99"/>
      <c r="AR336" s="89"/>
      <c r="AS336" s="89"/>
      <c r="AT336" s="89"/>
      <c r="AU336" s="89"/>
      <c r="AV336" s="89"/>
      <c r="AW336" s="89"/>
      <c r="AX336" s="89"/>
    </row>
    <row r="337" spans="1:50" ht="12.75" customHeight="1">
      <c r="A337" s="89"/>
      <c r="B337" s="89"/>
      <c r="C337" s="96"/>
      <c r="D337" s="190"/>
      <c r="E337" s="110"/>
      <c r="F337" s="111"/>
      <c r="G337" s="112"/>
      <c r="H337" s="113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108"/>
      <c r="AI337" s="108"/>
      <c r="AJ337" s="89"/>
      <c r="AK337" s="89"/>
      <c r="AL337" s="99"/>
      <c r="AM337" s="99"/>
      <c r="AN337" s="89"/>
      <c r="AO337" s="89"/>
      <c r="AP337" s="89"/>
      <c r="AQ337" s="99"/>
      <c r="AR337" s="89"/>
      <c r="AS337" s="89"/>
      <c r="AT337" s="89"/>
      <c r="AU337" s="89"/>
      <c r="AV337" s="89"/>
      <c r="AW337" s="89"/>
      <c r="AX337" s="89"/>
    </row>
    <row r="338" spans="1:50" ht="12.75" customHeight="1">
      <c r="A338" s="89"/>
      <c r="B338" s="89"/>
      <c r="C338" s="96"/>
      <c r="D338" s="190"/>
      <c r="E338" s="110"/>
      <c r="F338" s="111"/>
      <c r="G338" s="112"/>
      <c r="H338" s="113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108"/>
      <c r="AI338" s="108"/>
      <c r="AJ338" s="89"/>
      <c r="AK338" s="89"/>
      <c r="AL338" s="99"/>
      <c r="AM338" s="99"/>
      <c r="AN338" s="89"/>
      <c r="AO338" s="89"/>
      <c r="AP338" s="89"/>
      <c r="AQ338" s="99"/>
      <c r="AR338" s="89"/>
      <c r="AS338" s="89"/>
      <c r="AT338" s="89"/>
      <c r="AU338" s="89"/>
      <c r="AV338" s="89"/>
      <c r="AW338" s="89"/>
      <c r="AX338" s="89"/>
    </row>
    <row r="339" spans="1:50" ht="12.75" customHeight="1">
      <c r="A339" s="89"/>
      <c r="B339" s="89"/>
      <c r="C339" s="96"/>
      <c r="D339" s="190"/>
      <c r="E339" s="110"/>
      <c r="F339" s="111"/>
      <c r="G339" s="112"/>
      <c r="H339" s="113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108"/>
      <c r="AI339" s="108"/>
      <c r="AJ339" s="89"/>
      <c r="AK339" s="89"/>
      <c r="AL339" s="99"/>
      <c r="AM339" s="99"/>
      <c r="AN339" s="89"/>
      <c r="AO339" s="89"/>
      <c r="AP339" s="89"/>
      <c r="AQ339" s="99"/>
      <c r="AR339" s="89"/>
      <c r="AS339" s="89"/>
      <c r="AT339" s="89"/>
      <c r="AU339" s="89"/>
      <c r="AV339" s="89"/>
      <c r="AW339" s="89"/>
      <c r="AX339" s="89"/>
    </row>
    <row r="340" spans="1:50" ht="12.75" customHeight="1">
      <c r="A340" s="89"/>
      <c r="B340" s="89"/>
      <c r="C340" s="96"/>
      <c r="D340" s="190"/>
      <c r="E340" s="110"/>
      <c r="F340" s="111"/>
      <c r="G340" s="112"/>
      <c r="H340" s="113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108"/>
      <c r="AI340" s="108"/>
      <c r="AJ340" s="89"/>
      <c r="AK340" s="89"/>
      <c r="AL340" s="99"/>
      <c r="AM340" s="99"/>
      <c r="AN340" s="89"/>
      <c r="AO340" s="89"/>
      <c r="AP340" s="89"/>
      <c r="AQ340" s="99"/>
      <c r="AR340" s="89"/>
      <c r="AS340" s="89"/>
      <c r="AT340" s="89"/>
      <c r="AU340" s="89"/>
      <c r="AV340" s="89"/>
      <c r="AW340" s="89"/>
      <c r="AX340" s="89"/>
    </row>
    <row r="341" spans="1:50" ht="12.75" customHeight="1">
      <c r="A341" s="89"/>
      <c r="B341" s="89"/>
      <c r="C341" s="96"/>
      <c r="D341" s="190"/>
      <c r="E341" s="110"/>
      <c r="F341" s="111"/>
      <c r="G341" s="112"/>
      <c r="H341" s="113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108"/>
      <c r="AI341" s="108"/>
      <c r="AJ341" s="89"/>
      <c r="AK341" s="89"/>
      <c r="AL341" s="99"/>
      <c r="AM341" s="99"/>
      <c r="AN341" s="89"/>
      <c r="AO341" s="89"/>
      <c r="AP341" s="89"/>
      <c r="AQ341" s="99"/>
      <c r="AR341" s="89"/>
      <c r="AS341" s="89"/>
      <c r="AT341" s="89"/>
      <c r="AU341" s="89"/>
      <c r="AV341" s="89"/>
      <c r="AW341" s="89"/>
      <c r="AX341" s="89"/>
    </row>
    <row r="342" spans="1:50" ht="12.75" customHeight="1">
      <c r="A342" s="89"/>
      <c r="B342" s="89"/>
      <c r="C342" s="96"/>
      <c r="D342" s="190"/>
      <c r="E342" s="110"/>
      <c r="F342" s="111"/>
      <c r="G342" s="112"/>
      <c r="H342" s="113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108"/>
      <c r="AI342" s="108"/>
      <c r="AJ342" s="89"/>
      <c r="AK342" s="89"/>
      <c r="AL342" s="99"/>
      <c r="AM342" s="99"/>
      <c r="AN342" s="89"/>
      <c r="AO342" s="89"/>
      <c r="AP342" s="89"/>
      <c r="AQ342" s="99"/>
      <c r="AR342" s="89"/>
      <c r="AS342" s="89"/>
      <c r="AT342" s="89"/>
      <c r="AU342" s="89"/>
      <c r="AV342" s="89"/>
      <c r="AW342" s="89"/>
      <c r="AX342" s="89"/>
    </row>
    <row r="343" spans="1:50" ht="12.75" customHeight="1">
      <c r="A343" s="89"/>
      <c r="B343" s="89"/>
      <c r="C343" s="96"/>
      <c r="D343" s="190"/>
      <c r="E343" s="110"/>
      <c r="F343" s="111"/>
      <c r="G343" s="112"/>
      <c r="H343" s="113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108"/>
      <c r="AI343" s="108"/>
      <c r="AJ343" s="89"/>
      <c r="AK343" s="89"/>
      <c r="AL343" s="99"/>
      <c r="AM343" s="99"/>
      <c r="AN343" s="89"/>
      <c r="AO343" s="89"/>
      <c r="AP343" s="89"/>
      <c r="AQ343" s="99"/>
      <c r="AR343" s="89"/>
      <c r="AS343" s="89"/>
      <c r="AT343" s="89"/>
      <c r="AU343" s="89"/>
      <c r="AV343" s="89"/>
      <c r="AW343" s="89"/>
      <c r="AX343" s="89"/>
    </row>
    <row r="344" spans="1:50" ht="12.75" customHeight="1">
      <c r="A344" s="89"/>
      <c r="B344" s="89"/>
      <c r="C344" s="96"/>
      <c r="D344" s="190"/>
      <c r="E344" s="110"/>
      <c r="F344" s="111"/>
      <c r="G344" s="112"/>
      <c r="H344" s="113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108"/>
      <c r="AI344" s="108"/>
      <c r="AJ344" s="89"/>
      <c r="AK344" s="89"/>
      <c r="AL344" s="99"/>
      <c r="AM344" s="99"/>
      <c r="AN344" s="89"/>
      <c r="AO344" s="89"/>
      <c r="AP344" s="89"/>
      <c r="AQ344" s="99"/>
      <c r="AR344" s="89"/>
      <c r="AS344" s="89"/>
      <c r="AT344" s="89"/>
      <c r="AU344" s="89"/>
      <c r="AV344" s="89"/>
      <c r="AW344" s="89"/>
      <c r="AX344" s="89"/>
    </row>
    <row r="345" spans="1:50" ht="12.75" customHeight="1">
      <c r="A345" s="89"/>
      <c r="B345" s="89"/>
      <c r="C345" s="96"/>
      <c r="D345" s="190"/>
      <c r="E345" s="110"/>
      <c r="F345" s="111"/>
      <c r="G345" s="112"/>
      <c r="H345" s="113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108"/>
      <c r="AI345" s="108"/>
      <c r="AJ345" s="89"/>
      <c r="AK345" s="89"/>
      <c r="AL345" s="99"/>
      <c r="AM345" s="99"/>
      <c r="AN345" s="89"/>
      <c r="AO345" s="89"/>
      <c r="AP345" s="89"/>
      <c r="AQ345" s="99"/>
      <c r="AR345" s="89"/>
      <c r="AS345" s="89"/>
      <c r="AT345" s="89"/>
      <c r="AU345" s="89"/>
      <c r="AV345" s="89"/>
      <c r="AW345" s="89"/>
      <c r="AX345" s="89"/>
    </row>
    <row r="346" spans="1:50" ht="12.75" customHeight="1">
      <c r="A346" s="89"/>
      <c r="B346" s="89"/>
      <c r="C346" s="96"/>
      <c r="D346" s="190"/>
      <c r="E346" s="110"/>
      <c r="F346" s="111"/>
      <c r="G346" s="112"/>
      <c r="H346" s="113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108"/>
      <c r="AI346" s="108"/>
      <c r="AJ346" s="89"/>
      <c r="AK346" s="89"/>
      <c r="AL346" s="99"/>
      <c r="AM346" s="99"/>
      <c r="AN346" s="89"/>
      <c r="AO346" s="89"/>
      <c r="AP346" s="89"/>
      <c r="AQ346" s="99"/>
      <c r="AR346" s="89"/>
      <c r="AS346" s="89"/>
      <c r="AT346" s="89"/>
      <c r="AU346" s="89"/>
      <c r="AV346" s="89"/>
      <c r="AW346" s="89"/>
      <c r="AX346" s="89"/>
    </row>
    <row r="347" spans="1:50" ht="12.75" customHeight="1">
      <c r="A347" s="89"/>
      <c r="B347" s="89"/>
      <c r="C347" s="96"/>
      <c r="D347" s="190"/>
      <c r="E347" s="110"/>
      <c r="F347" s="111"/>
      <c r="G347" s="112"/>
      <c r="H347" s="113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108"/>
      <c r="AI347" s="108"/>
      <c r="AJ347" s="89"/>
      <c r="AK347" s="89"/>
      <c r="AL347" s="99"/>
      <c r="AM347" s="99"/>
      <c r="AN347" s="89"/>
      <c r="AO347" s="89"/>
      <c r="AP347" s="89"/>
      <c r="AQ347" s="99"/>
      <c r="AR347" s="89"/>
      <c r="AS347" s="89"/>
      <c r="AT347" s="89"/>
      <c r="AU347" s="89"/>
      <c r="AV347" s="89"/>
      <c r="AW347" s="89"/>
      <c r="AX347" s="89"/>
    </row>
    <row r="348" spans="1:50" ht="12.75" customHeight="1">
      <c r="A348" s="89"/>
      <c r="B348" s="89"/>
      <c r="C348" s="96"/>
      <c r="D348" s="190"/>
      <c r="E348" s="110"/>
      <c r="F348" s="111"/>
      <c r="G348" s="112"/>
      <c r="H348" s="113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108"/>
      <c r="AI348" s="108"/>
      <c r="AJ348" s="89"/>
      <c r="AK348" s="89"/>
      <c r="AL348" s="99"/>
      <c r="AM348" s="99"/>
      <c r="AN348" s="89"/>
      <c r="AO348" s="89"/>
      <c r="AP348" s="89"/>
      <c r="AQ348" s="99"/>
      <c r="AR348" s="89"/>
      <c r="AS348" s="89"/>
      <c r="AT348" s="89"/>
      <c r="AU348" s="89"/>
      <c r="AV348" s="89"/>
      <c r="AW348" s="89"/>
      <c r="AX348" s="89"/>
    </row>
    <row r="349" spans="1:50" ht="12.75" customHeight="1">
      <c r="A349" s="89"/>
      <c r="B349" s="89"/>
      <c r="C349" s="96"/>
      <c r="D349" s="190"/>
      <c r="E349" s="110"/>
      <c r="F349" s="111"/>
      <c r="G349" s="112"/>
      <c r="H349" s="113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108"/>
      <c r="AI349" s="108"/>
      <c r="AJ349" s="89"/>
      <c r="AK349" s="89"/>
      <c r="AL349" s="99"/>
      <c r="AM349" s="99"/>
      <c r="AN349" s="89"/>
      <c r="AO349" s="89"/>
      <c r="AP349" s="89"/>
      <c r="AQ349" s="99"/>
      <c r="AR349" s="89"/>
      <c r="AS349" s="89"/>
      <c r="AT349" s="89"/>
      <c r="AU349" s="89"/>
      <c r="AV349" s="89"/>
      <c r="AW349" s="89"/>
      <c r="AX349" s="89"/>
    </row>
    <row r="350" spans="1:50" ht="12.75" customHeight="1">
      <c r="A350" s="89"/>
      <c r="B350" s="89"/>
      <c r="C350" s="96"/>
      <c r="D350" s="190"/>
      <c r="E350" s="110"/>
      <c r="F350" s="111"/>
      <c r="G350" s="112"/>
      <c r="H350" s="113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108"/>
      <c r="AI350" s="108"/>
      <c r="AJ350" s="89"/>
      <c r="AK350" s="89"/>
      <c r="AL350" s="99"/>
      <c r="AM350" s="99"/>
      <c r="AN350" s="89"/>
      <c r="AO350" s="89"/>
      <c r="AP350" s="89"/>
      <c r="AQ350" s="99"/>
      <c r="AR350" s="89"/>
      <c r="AS350" s="89"/>
      <c r="AT350" s="89"/>
      <c r="AU350" s="89"/>
      <c r="AV350" s="89"/>
      <c r="AW350" s="89"/>
      <c r="AX350" s="89"/>
    </row>
    <row r="351" spans="1:50" ht="12.75" customHeight="1">
      <c r="A351" s="89"/>
      <c r="B351" s="89"/>
      <c r="C351" s="96"/>
      <c r="D351" s="190"/>
      <c r="E351" s="110"/>
      <c r="F351" s="111"/>
      <c r="G351" s="112"/>
      <c r="H351" s="113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108"/>
      <c r="AI351" s="108"/>
      <c r="AJ351" s="89"/>
      <c r="AK351" s="89"/>
      <c r="AL351" s="99"/>
      <c r="AM351" s="99"/>
      <c r="AN351" s="89"/>
      <c r="AO351" s="89"/>
      <c r="AP351" s="89"/>
      <c r="AQ351" s="99"/>
      <c r="AR351" s="89"/>
      <c r="AS351" s="89"/>
      <c r="AT351" s="89"/>
      <c r="AU351" s="89"/>
      <c r="AV351" s="89"/>
      <c r="AW351" s="89"/>
      <c r="AX351" s="89"/>
    </row>
    <row r="352" spans="1:50" ht="12.75" customHeight="1">
      <c r="A352" s="89"/>
      <c r="B352" s="89"/>
      <c r="C352" s="96"/>
      <c r="D352" s="190"/>
      <c r="E352" s="110"/>
      <c r="F352" s="111"/>
      <c r="G352" s="112"/>
      <c r="H352" s="113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108"/>
      <c r="AI352" s="108"/>
      <c r="AJ352" s="89"/>
      <c r="AK352" s="89"/>
      <c r="AL352" s="99"/>
      <c r="AM352" s="99"/>
      <c r="AN352" s="89"/>
      <c r="AO352" s="89"/>
      <c r="AP352" s="89"/>
      <c r="AQ352" s="99"/>
      <c r="AR352" s="89"/>
      <c r="AS352" s="89"/>
      <c r="AT352" s="89"/>
      <c r="AU352" s="89"/>
      <c r="AV352" s="89"/>
      <c r="AW352" s="89"/>
      <c r="AX352" s="89"/>
    </row>
    <row r="353" spans="1:50" ht="12.75" customHeight="1">
      <c r="A353" s="89"/>
      <c r="B353" s="89"/>
      <c r="C353" s="96"/>
      <c r="D353" s="190"/>
      <c r="E353" s="110"/>
      <c r="F353" s="111"/>
      <c r="G353" s="112"/>
      <c r="H353" s="113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108"/>
      <c r="AI353" s="108"/>
      <c r="AJ353" s="89"/>
      <c r="AK353" s="89"/>
      <c r="AL353" s="99"/>
      <c r="AM353" s="99"/>
      <c r="AN353" s="89"/>
      <c r="AO353" s="89"/>
      <c r="AP353" s="89"/>
      <c r="AQ353" s="99"/>
      <c r="AR353" s="89"/>
      <c r="AS353" s="89"/>
      <c r="AT353" s="89"/>
      <c r="AU353" s="89"/>
      <c r="AV353" s="89"/>
      <c r="AW353" s="89"/>
      <c r="AX353" s="89"/>
    </row>
    <row r="354" spans="1:50" ht="12.75" customHeight="1">
      <c r="A354" s="89"/>
      <c r="B354" s="89"/>
      <c r="C354" s="96"/>
      <c r="D354" s="190"/>
      <c r="E354" s="110"/>
      <c r="F354" s="111"/>
      <c r="G354" s="112"/>
      <c r="H354" s="113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108"/>
      <c r="AI354" s="108"/>
      <c r="AJ354" s="89"/>
      <c r="AK354" s="89"/>
      <c r="AL354" s="99"/>
      <c r="AM354" s="99"/>
      <c r="AN354" s="89"/>
      <c r="AO354" s="89"/>
      <c r="AP354" s="89"/>
      <c r="AQ354" s="99"/>
      <c r="AR354" s="89"/>
      <c r="AS354" s="89"/>
      <c r="AT354" s="89"/>
      <c r="AU354" s="89"/>
      <c r="AV354" s="89"/>
      <c r="AW354" s="89"/>
      <c r="AX354" s="89"/>
    </row>
    <row r="355" spans="1:50" ht="12.75" customHeight="1">
      <c r="A355" s="89"/>
      <c r="B355" s="89"/>
      <c r="C355" s="96"/>
      <c r="D355" s="190"/>
      <c r="E355" s="110"/>
      <c r="F355" s="111"/>
      <c r="G355" s="112"/>
      <c r="H355" s="113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108"/>
      <c r="AI355" s="108"/>
      <c r="AJ355" s="89"/>
      <c r="AK355" s="89"/>
      <c r="AL355" s="99"/>
      <c r="AM355" s="99"/>
      <c r="AN355" s="89"/>
      <c r="AO355" s="89"/>
      <c r="AP355" s="89"/>
      <c r="AQ355" s="99"/>
      <c r="AR355" s="89"/>
      <c r="AS355" s="89"/>
      <c r="AT355" s="89"/>
      <c r="AU355" s="89"/>
      <c r="AV355" s="89"/>
      <c r="AW355" s="89"/>
      <c r="AX355" s="89"/>
    </row>
    <row r="356" spans="1:50" ht="12.75" customHeight="1">
      <c r="A356" s="89"/>
      <c r="B356" s="89"/>
      <c r="C356" s="96"/>
      <c r="D356" s="190"/>
      <c r="E356" s="110"/>
      <c r="F356" s="111"/>
      <c r="G356" s="112"/>
      <c r="H356" s="113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108"/>
      <c r="AI356" s="108"/>
      <c r="AJ356" s="89"/>
      <c r="AK356" s="89"/>
      <c r="AL356" s="99"/>
      <c r="AM356" s="99"/>
      <c r="AN356" s="89"/>
      <c r="AO356" s="89"/>
      <c r="AP356" s="89"/>
      <c r="AQ356" s="99"/>
      <c r="AR356" s="89"/>
      <c r="AS356" s="89"/>
      <c r="AT356" s="89"/>
      <c r="AU356" s="89"/>
      <c r="AV356" s="89"/>
      <c r="AW356" s="89"/>
      <c r="AX356" s="89"/>
    </row>
    <row r="357" spans="1:50" ht="12.75" customHeight="1">
      <c r="A357" s="89"/>
      <c r="B357" s="89"/>
      <c r="C357" s="96"/>
      <c r="D357" s="190"/>
      <c r="E357" s="110"/>
      <c r="F357" s="111"/>
      <c r="G357" s="112"/>
      <c r="H357" s="113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108"/>
      <c r="AI357" s="108"/>
      <c r="AJ357" s="89"/>
      <c r="AK357" s="89"/>
      <c r="AL357" s="99"/>
      <c r="AM357" s="99"/>
      <c r="AN357" s="89"/>
      <c r="AO357" s="89"/>
      <c r="AP357" s="89"/>
      <c r="AQ357" s="99"/>
      <c r="AR357" s="89"/>
      <c r="AS357" s="89"/>
      <c r="AT357" s="89"/>
      <c r="AU357" s="89"/>
      <c r="AV357" s="89"/>
      <c r="AW357" s="89"/>
      <c r="AX357" s="89"/>
    </row>
    <row r="358" spans="1:50" ht="12.75" customHeight="1">
      <c r="A358" s="89"/>
      <c r="B358" s="89"/>
      <c r="C358" s="96"/>
      <c r="D358" s="190"/>
      <c r="E358" s="110"/>
      <c r="F358" s="111"/>
      <c r="G358" s="112"/>
      <c r="H358" s="113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108"/>
      <c r="AI358" s="108"/>
      <c r="AJ358" s="89"/>
      <c r="AK358" s="89"/>
      <c r="AL358" s="99"/>
      <c r="AM358" s="99"/>
      <c r="AN358" s="89"/>
      <c r="AO358" s="89"/>
      <c r="AP358" s="89"/>
      <c r="AQ358" s="99"/>
      <c r="AR358" s="89"/>
      <c r="AS358" s="89"/>
      <c r="AT358" s="89"/>
      <c r="AU358" s="89"/>
      <c r="AV358" s="89"/>
      <c r="AW358" s="89"/>
      <c r="AX358" s="89"/>
    </row>
    <row r="359" spans="1:50" ht="12.75" customHeight="1">
      <c r="A359" s="89"/>
      <c r="B359" s="89"/>
      <c r="C359" s="96"/>
      <c r="D359" s="190"/>
      <c r="E359" s="110"/>
      <c r="F359" s="111"/>
      <c r="G359" s="112"/>
      <c r="H359" s="113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108"/>
      <c r="AI359" s="108"/>
      <c r="AJ359" s="89"/>
      <c r="AK359" s="89"/>
      <c r="AL359" s="99"/>
      <c r="AM359" s="99"/>
      <c r="AN359" s="89"/>
      <c r="AO359" s="89"/>
      <c r="AP359" s="89"/>
      <c r="AQ359" s="99"/>
      <c r="AR359" s="89"/>
      <c r="AS359" s="89"/>
      <c r="AT359" s="89"/>
      <c r="AU359" s="89"/>
      <c r="AV359" s="89"/>
      <c r="AW359" s="89"/>
      <c r="AX359" s="89"/>
    </row>
    <row r="360" spans="1:50" ht="12.75" customHeight="1">
      <c r="A360" s="89"/>
      <c r="B360" s="89"/>
      <c r="C360" s="96"/>
      <c r="D360" s="190"/>
      <c r="E360" s="110"/>
      <c r="F360" s="111"/>
      <c r="G360" s="112"/>
      <c r="H360" s="113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108"/>
      <c r="AI360" s="108"/>
      <c r="AJ360" s="89"/>
      <c r="AK360" s="89"/>
      <c r="AL360" s="99"/>
      <c r="AM360" s="99"/>
      <c r="AN360" s="89"/>
      <c r="AO360" s="89"/>
      <c r="AP360" s="89"/>
      <c r="AQ360" s="99"/>
      <c r="AR360" s="89"/>
      <c r="AS360" s="89"/>
      <c r="AT360" s="89"/>
      <c r="AU360" s="89"/>
      <c r="AV360" s="89"/>
      <c r="AW360" s="89"/>
      <c r="AX360" s="89"/>
    </row>
    <row r="361" spans="1:50" ht="12.75" customHeight="1">
      <c r="A361" s="89"/>
      <c r="B361" s="89"/>
      <c r="C361" s="96"/>
      <c r="D361" s="190"/>
      <c r="E361" s="110"/>
      <c r="F361" s="111"/>
      <c r="G361" s="112"/>
      <c r="H361" s="113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108"/>
      <c r="AI361" s="108"/>
      <c r="AJ361" s="89"/>
      <c r="AK361" s="89"/>
      <c r="AL361" s="99"/>
      <c r="AM361" s="99"/>
      <c r="AN361" s="89"/>
      <c r="AO361" s="89"/>
      <c r="AP361" s="89"/>
      <c r="AQ361" s="99"/>
      <c r="AR361" s="89"/>
      <c r="AS361" s="89"/>
      <c r="AT361" s="89"/>
      <c r="AU361" s="89"/>
      <c r="AV361" s="89"/>
      <c r="AW361" s="89"/>
      <c r="AX361" s="89"/>
    </row>
    <row r="362" spans="1:50" ht="12.75" customHeight="1">
      <c r="A362" s="89"/>
      <c r="B362" s="89"/>
      <c r="C362" s="96"/>
      <c r="D362" s="190"/>
      <c r="E362" s="110"/>
      <c r="F362" s="111"/>
      <c r="G362" s="112"/>
      <c r="H362" s="113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108"/>
      <c r="AI362" s="108"/>
      <c r="AJ362" s="89"/>
      <c r="AK362" s="89"/>
      <c r="AL362" s="99"/>
      <c r="AM362" s="99"/>
      <c r="AN362" s="89"/>
      <c r="AO362" s="89"/>
      <c r="AP362" s="89"/>
      <c r="AQ362" s="99"/>
      <c r="AR362" s="89"/>
      <c r="AS362" s="89"/>
      <c r="AT362" s="89"/>
      <c r="AU362" s="89"/>
      <c r="AV362" s="89"/>
      <c r="AW362" s="89"/>
      <c r="AX362" s="89"/>
    </row>
    <row r="363" spans="1:50" ht="12.75" customHeight="1">
      <c r="A363" s="89"/>
      <c r="B363" s="89"/>
      <c r="C363" s="96"/>
      <c r="D363" s="190"/>
      <c r="E363" s="110"/>
      <c r="F363" s="111"/>
      <c r="G363" s="112"/>
      <c r="H363" s="113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108"/>
      <c r="AI363" s="108"/>
      <c r="AJ363" s="89"/>
      <c r="AK363" s="89"/>
      <c r="AL363" s="99"/>
      <c r="AM363" s="99"/>
      <c r="AN363" s="89"/>
      <c r="AO363" s="89"/>
      <c r="AP363" s="89"/>
      <c r="AQ363" s="99"/>
      <c r="AR363" s="89"/>
      <c r="AS363" s="89"/>
      <c r="AT363" s="89"/>
      <c r="AU363" s="89"/>
      <c r="AV363" s="89"/>
      <c r="AW363" s="89"/>
      <c r="AX363" s="89"/>
    </row>
    <row r="364" spans="1:50" ht="12.75" customHeight="1">
      <c r="A364" s="89"/>
      <c r="B364" s="89"/>
      <c r="C364" s="96"/>
      <c r="D364" s="190"/>
      <c r="E364" s="110"/>
      <c r="F364" s="111"/>
      <c r="G364" s="112"/>
      <c r="H364" s="113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108"/>
      <c r="AI364" s="108"/>
      <c r="AJ364" s="89"/>
      <c r="AK364" s="89"/>
      <c r="AL364" s="99"/>
      <c r="AM364" s="99"/>
      <c r="AN364" s="89"/>
      <c r="AO364" s="89"/>
      <c r="AP364" s="89"/>
      <c r="AQ364" s="99"/>
      <c r="AR364" s="89"/>
      <c r="AS364" s="89"/>
      <c r="AT364" s="89"/>
      <c r="AU364" s="89"/>
      <c r="AV364" s="89"/>
      <c r="AW364" s="89"/>
      <c r="AX364" s="89"/>
    </row>
    <row r="365" spans="1:50" ht="12.75" customHeight="1">
      <c r="A365" s="89"/>
      <c r="B365" s="89"/>
      <c r="C365" s="96"/>
      <c r="D365" s="190"/>
      <c r="E365" s="110"/>
      <c r="F365" s="111"/>
      <c r="G365" s="112"/>
      <c r="H365" s="113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108"/>
      <c r="AI365" s="108"/>
      <c r="AJ365" s="89"/>
      <c r="AK365" s="89"/>
      <c r="AL365" s="99"/>
      <c r="AM365" s="99"/>
      <c r="AN365" s="89"/>
      <c r="AO365" s="89"/>
      <c r="AP365" s="89"/>
      <c r="AQ365" s="99"/>
      <c r="AR365" s="89"/>
      <c r="AS365" s="89"/>
      <c r="AT365" s="89"/>
      <c r="AU365" s="89"/>
      <c r="AV365" s="89"/>
      <c r="AW365" s="89"/>
      <c r="AX365" s="89"/>
    </row>
    <row r="366" spans="1:50" ht="12.75" customHeight="1">
      <c r="A366" s="89"/>
      <c r="B366" s="89"/>
      <c r="C366" s="96"/>
      <c r="D366" s="190"/>
      <c r="E366" s="110"/>
      <c r="F366" s="111"/>
      <c r="G366" s="112"/>
      <c r="H366" s="113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108"/>
      <c r="AI366" s="108"/>
      <c r="AJ366" s="89"/>
      <c r="AK366" s="89"/>
      <c r="AL366" s="99"/>
      <c r="AM366" s="99"/>
      <c r="AN366" s="89"/>
      <c r="AO366" s="89"/>
      <c r="AP366" s="89"/>
      <c r="AQ366" s="99"/>
      <c r="AR366" s="89"/>
      <c r="AS366" s="89"/>
      <c r="AT366" s="89"/>
      <c r="AU366" s="89"/>
      <c r="AV366" s="89"/>
      <c r="AW366" s="89"/>
      <c r="AX366" s="89"/>
    </row>
    <row r="367" spans="1:50" ht="12.75" customHeight="1">
      <c r="A367" s="89"/>
      <c r="B367" s="89"/>
      <c r="C367" s="96"/>
      <c r="D367" s="190"/>
      <c r="E367" s="110"/>
      <c r="F367" s="111"/>
      <c r="G367" s="112"/>
      <c r="H367" s="113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108"/>
      <c r="AI367" s="108"/>
      <c r="AJ367" s="89"/>
      <c r="AK367" s="89"/>
      <c r="AL367" s="99"/>
      <c r="AM367" s="99"/>
      <c r="AN367" s="89"/>
      <c r="AO367" s="89"/>
      <c r="AP367" s="89"/>
      <c r="AQ367" s="99"/>
      <c r="AR367" s="89"/>
      <c r="AS367" s="89"/>
      <c r="AT367" s="89"/>
      <c r="AU367" s="89"/>
      <c r="AV367" s="89"/>
      <c r="AW367" s="89"/>
      <c r="AX367" s="89"/>
    </row>
    <row r="368" spans="1:50" ht="12.75" customHeight="1">
      <c r="A368" s="89"/>
      <c r="B368" s="89"/>
      <c r="C368" s="96"/>
      <c r="D368" s="190"/>
      <c r="E368" s="110"/>
      <c r="F368" s="111"/>
      <c r="G368" s="112"/>
      <c r="H368" s="113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108"/>
      <c r="AI368" s="108"/>
      <c r="AJ368" s="89"/>
      <c r="AK368" s="89"/>
      <c r="AL368" s="99"/>
      <c r="AM368" s="99"/>
      <c r="AN368" s="89"/>
      <c r="AO368" s="89"/>
      <c r="AP368" s="89"/>
      <c r="AQ368" s="99"/>
      <c r="AR368" s="89"/>
      <c r="AS368" s="89"/>
      <c r="AT368" s="89"/>
      <c r="AU368" s="89"/>
      <c r="AV368" s="89"/>
      <c r="AW368" s="89"/>
      <c r="AX368" s="89"/>
    </row>
    <row r="369" spans="1:50" ht="12.75" customHeight="1">
      <c r="A369" s="89"/>
      <c r="B369" s="89"/>
      <c r="C369" s="96"/>
      <c r="D369" s="190"/>
      <c r="E369" s="110"/>
      <c r="F369" s="111"/>
      <c r="G369" s="112"/>
      <c r="H369" s="113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108"/>
      <c r="AI369" s="108"/>
      <c r="AJ369" s="89"/>
      <c r="AK369" s="89"/>
      <c r="AL369" s="99"/>
      <c r="AM369" s="99"/>
      <c r="AN369" s="89"/>
      <c r="AO369" s="89"/>
      <c r="AP369" s="89"/>
      <c r="AQ369" s="99"/>
      <c r="AR369" s="89"/>
      <c r="AS369" s="89"/>
      <c r="AT369" s="89"/>
      <c r="AU369" s="89"/>
      <c r="AV369" s="89"/>
      <c r="AW369" s="89"/>
      <c r="AX369" s="89"/>
    </row>
    <row r="370" spans="1:50" ht="12.75" customHeight="1">
      <c r="A370" s="89"/>
      <c r="B370" s="89"/>
      <c r="C370" s="96"/>
      <c r="D370" s="190"/>
      <c r="E370" s="110"/>
      <c r="F370" s="111"/>
      <c r="G370" s="112"/>
      <c r="H370" s="113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108"/>
      <c r="AI370" s="108"/>
      <c r="AJ370" s="89"/>
      <c r="AK370" s="89"/>
      <c r="AL370" s="99"/>
      <c r="AM370" s="99"/>
      <c r="AN370" s="89"/>
      <c r="AO370" s="89"/>
      <c r="AP370" s="89"/>
      <c r="AQ370" s="99"/>
      <c r="AR370" s="89"/>
      <c r="AS370" s="89"/>
      <c r="AT370" s="89"/>
      <c r="AU370" s="89"/>
      <c r="AV370" s="89"/>
      <c r="AW370" s="89"/>
      <c r="AX370" s="89"/>
    </row>
    <row r="371" spans="1:50" ht="12.75" customHeight="1">
      <c r="A371" s="89"/>
      <c r="B371" s="89"/>
      <c r="C371" s="96"/>
      <c r="D371" s="190"/>
      <c r="E371" s="110"/>
      <c r="F371" s="111"/>
      <c r="G371" s="112"/>
      <c r="H371" s="113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108"/>
      <c r="AI371" s="108"/>
      <c r="AJ371" s="89"/>
      <c r="AK371" s="89"/>
      <c r="AL371" s="99"/>
      <c r="AM371" s="99"/>
      <c r="AN371" s="89"/>
      <c r="AO371" s="89"/>
      <c r="AP371" s="89"/>
      <c r="AQ371" s="99"/>
      <c r="AR371" s="89"/>
      <c r="AS371" s="89"/>
      <c r="AT371" s="89"/>
      <c r="AU371" s="89"/>
      <c r="AV371" s="89"/>
      <c r="AW371" s="89"/>
      <c r="AX371" s="89"/>
    </row>
    <row r="372" spans="1:50" ht="12.75" customHeight="1">
      <c r="A372" s="89"/>
      <c r="B372" s="89"/>
      <c r="C372" s="96"/>
      <c r="D372" s="190"/>
      <c r="E372" s="110"/>
      <c r="F372" s="111"/>
      <c r="G372" s="112"/>
      <c r="H372" s="113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108"/>
      <c r="AI372" s="108"/>
      <c r="AJ372" s="89"/>
      <c r="AK372" s="89"/>
      <c r="AL372" s="99"/>
      <c r="AM372" s="99"/>
      <c r="AN372" s="89"/>
      <c r="AO372" s="89"/>
      <c r="AP372" s="89"/>
      <c r="AQ372" s="99"/>
      <c r="AR372" s="89"/>
      <c r="AS372" s="89"/>
      <c r="AT372" s="89"/>
      <c r="AU372" s="89"/>
      <c r="AV372" s="89"/>
      <c r="AW372" s="89"/>
      <c r="AX372" s="89"/>
    </row>
    <row r="373" spans="1:50" ht="12.75" customHeight="1">
      <c r="A373" s="89"/>
      <c r="B373" s="89"/>
      <c r="C373" s="96"/>
      <c r="D373" s="190"/>
      <c r="E373" s="110"/>
      <c r="F373" s="111"/>
      <c r="G373" s="112"/>
      <c r="H373" s="113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108"/>
      <c r="AI373" s="108"/>
      <c r="AJ373" s="89"/>
      <c r="AK373" s="89"/>
      <c r="AL373" s="99"/>
      <c r="AM373" s="99"/>
      <c r="AN373" s="89"/>
      <c r="AO373" s="89"/>
      <c r="AP373" s="89"/>
      <c r="AQ373" s="99"/>
      <c r="AR373" s="89"/>
      <c r="AS373" s="89"/>
      <c r="AT373" s="89"/>
      <c r="AU373" s="89"/>
      <c r="AV373" s="89"/>
      <c r="AW373" s="89"/>
      <c r="AX373" s="89"/>
    </row>
    <row r="374" spans="1:50" ht="12.75" customHeight="1">
      <c r="A374" s="89"/>
      <c r="B374" s="89"/>
      <c r="C374" s="96"/>
      <c r="D374" s="190"/>
      <c r="E374" s="110"/>
      <c r="F374" s="111"/>
      <c r="G374" s="112"/>
      <c r="H374" s="113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108"/>
      <c r="AI374" s="108"/>
      <c r="AJ374" s="89"/>
      <c r="AK374" s="89"/>
      <c r="AL374" s="99"/>
      <c r="AM374" s="99"/>
      <c r="AN374" s="89"/>
      <c r="AO374" s="89"/>
      <c r="AP374" s="89"/>
      <c r="AQ374" s="99"/>
      <c r="AR374" s="89"/>
      <c r="AS374" s="89"/>
      <c r="AT374" s="89"/>
      <c r="AU374" s="89"/>
      <c r="AV374" s="89"/>
      <c r="AW374" s="89"/>
      <c r="AX374" s="89"/>
    </row>
    <row r="375" spans="1:50" ht="12.75" customHeight="1">
      <c r="A375" s="89"/>
      <c r="B375" s="89"/>
      <c r="C375" s="96"/>
      <c r="D375" s="190"/>
      <c r="E375" s="110"/>
      <c r="F375" s="111"/>
      <c r="G375" s="112"/>
      <c r="H375" s="113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108"/>
      <c r="AI375" s="108"/>
      <c r="AJ375" s="89"/>
      <c r="AK375" s="89"/>
      <c r="AL375" s="99"/>
      <c r="AM375" s="99"/>
      <c r="AN375" s="89"/>
      <c r="AO375" s="89"/>
      <c r="AP375" s="89"/>
      <c r="AQ375" s="99"/>
      <c r="AR375" s="89"/>
      <c r="AS375" s="89"/>
      <c r="AT375" s="89"/>
      <c r="AU375" s="89"/>
      <c r="AV375" s="89"/>
      <c r="AW375" s="89"/>
      <c r="AX375" s="89"/>
    </row>
    <row r="376" spans="1:50" ht="12.75" customHeight="1">
      <c r="A376" s="89"/>
      <c r="B376" s="89"/>
      <c r="C376" s="96"/>
      <c r="D376" s="190"/>
      <c r="E376" s="110"/>
      <c r="F376" s="111"/>
      <c r="G376" s="112"/>
      <c r="H376" s="113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108"/>
      <c r="AI376" s="108"/>
      <c r="AJ376" s="89"/>
      <c r="AK376" s="89"/>
      <c r="AL376" s="99"/>
      <c r="AM376" s="99"/>
      <c r="AN376" s="89"/>
      <c r="AO376" s="89"/>
      <c r="AP376" s="89"/>
      <c r="AQ376" s="99"/>
      <c r="AR376" s="89"/>
      <c r="AS376" s="89"/>
      <c r="AT376" s="89"/>
      <c r="AU376" s="89"/>
      <c r="AV376" s="89"/>
      <c r="AW376" s="89"/>
      <c r="AX376" s="89"/>
    </row>
    <row r="377" spans="1:50" ht="12.75" customHeight="1">
      <c r="A377" s="89"/>
      <c r="B377" s="89"/>
      <c r="C377" s="96"/>
      <c r="D377" s="190"/>
      <c r="E377" s="110"/>
      <c r="F377" s="111"/>
      <c r="G377" s="112"/>
      <c r="H377" s="113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108"/>
      <c r="AI377" s="108"/>
      <c r="AJ377" s="89"/>
      <c r="AK377" s="89"/>
      <c r="AL377" s="99"/>
      <c r="AM377" s="99"/>
      <c r="AN377" s="89"/>
      <c r="AO377" s="89"/>
      <c r="AP377" s="89"/>
      <c r="AQ377" s="99"/>
      <c r="AR377" s="89"/>
      <c r="AS377" s="89"/>
      <c r="AT377" s="89"/>
      <c r="AU377" s="89"/>
      <c r="AV377" s="89"/>
      <c r="AW377" s="89"/>
      <c r="AX377" s="89"/>
    </row>
    <row r="378" spans="1:50" ht="12.75" customHeight="1">
      <c r="A378" s="89"/>
      <c r="B378" s="89"/>
      <c r="C378" s="96"/>
      <c r="D378" s="190"/>
      <c r="E378" s="110"/>
      <c r="F378" s="111"/>
      <c r="G378" s="112"/>
      <c r="H378" s="113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108"/>
      <c r="AI378" s="108"/>
      <c r="AJ378" s="89"/>
      <c r="AK378" s="89"/>
      <c r="AL378" s="99"/>
      <c r="AM378" s="99"/>
      <c r="AN378" s="89"/>
      <c r="AO378" s="89"/>
      <c r="AP378" s="89"/>
      <c r="AQ378" s="99"/>
      <c r="AR378" s="89"/>
      <c r="AS378" s="89"/>
      <c r="AT378" s="89"/>
      <c r="AU378" s="89"/>
      <c r="AV378" s="89"/>
      <c r="AW378" s="89"/>
      <c r="AX378" s="89"/>
    </row>
    <row r="379" spans="1:50" ht="12.75" customHeight="1">
      <c r="A379" s="89"/>
      <c r="B379" s="89"/>
      <c r="C379" s="96"/>
      <c r="D379" s="190"/>
      <c r="E379" s="110"/>
      <c r="F379" s="111"/>
      <c r="G379" s="112"/>
      <c r="H379" s="113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108"/>
      <c r="AI379" s="108"/>
      <c r="AJ379" s="89"/>
      <c r="AK379" s="89"/>
      <c r="AL379" s="99"/>
      <c r="AM379" s="99"/>
      <c r="AN379" s="89"/>
      <c r="AO379" s="89"/>
      <c r="AP379" s="89"/>
      <c r="AQ379" s="99"/>
      <c r="AR379" s="89"/>
      <c r="AS379" s="89"/>
      <c r="AT379" s="89"/>
      <c r="AU379" s="89"/>
      <c r="AV379" s="89"/>
      <c r="AW379" s="89"/>
      <c r="AX379" s="89"/>
    </row>
    <row r="380" spans="1:50" ht="12.75" customHeight="1">
      <c r="A380" s="89"/>
      <c r="B380" s="89"/>
      <c r="C380" s="96"/>
      <c r="D380" s="190"/>
      <c r="E380" s="110"/>
      <c r="F380" s="111"/>
      <c r="G380" s="112"/>
      <c r="H380" s="113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108"/>
      <c r="AI380" s="108"/>
      <c r="AJ380" s="89"/>
      <c r="AK380" s="89"/>
      <c r="AL380" s="99"/>
      <c r="AM380" s="99"/>
      <c r="AN380" s="89"/>
      <c r="AO380" s="89"/>
      <c r="AP380" s="89"/>
      <c r="AQ380" s="99"/>
      <c r="AR380" s="89"/>
      <c r="AS380" s="89"/>
      <c r="AT380" s="89"/>
      <c r="AU380" s="89"/>
      <c r="AV380" s="89"/>
      <c r="AW380" s="89"/>
      <c r="AX380" s="89"/>
    </row>
    <row r="381" spans="1:50" ht="12.75" customHeight="1">
      <c r="A381" s="89"/>
      <c r="B381" s="89"/>
      <c r="C381" s="96"/>
      <c r="D381" s="190"/>
      <c r="E381" s="110"/>
      <c r="F381" s="111"/>
      <c r="G381" s="112"/>
      <c r="H381" s="113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108"/>
      <c r="AI381" s="108"/>
      <c r="AJ381" s="89"/>
      <c r="AK381" s="89"/>
      <c r="AL381" s="99"/>
      <c r="AM381" s="99"/>
      <c r="AN381" s="89"/>
      <c r="AO381" s="89"/>
      <c r="AP381" s="89"/>
      <c r="AQ381" s="99"/>
      <c r="AR381" s="89"/>
      <c r="AS381" s="89"/>
      <c r="AT381" s="89"/>
      <c r="AU381" s="89"/>
      <c r="AV381" s="89"/>
      <c r="AW381" s="89"/>
      <c r="AX381" s="89"/>
    </row>
    <row r="382" spans="1:50" ht="12.75" customHeight="1">
      <c r="A382" s="89"/>
      <c r="B382" s="89"/>
      <c r="C382" s="96"/>
      <c r="D382" s="190"/>
      <c r="E382" s="110"/>
      <c r="F382" s="111"/>
      <c r="G382" s="112"/>
      <c r="H382" s="113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108"/>
      <c r="AI382" s="108"/>
      <c r="AJ382" s="89"/>
      <c r="AK382" s="89"/>
      <c r="AL382" s="99"/>
      <c r="AM382" s="99"/>
      <c r="AN382" s="89"/>
      <c r="AO382" s="89"/>
      <c r="AP382" s="89"/>
      <c r="AQ382" s="99"/>
      <c r="AR382" s="89"/>
      <c r="AS382" s="89"/>
      <c r="AT382" s="89"/>
      <c r="AU382" s="89"/>
      <c r="AV382" s="89"/>
      <c r="AW382" s="89"/>
      <c r="AX382" s="89"/>
    </row>
    <row r="383" spans="1:50" ht="12.75" customHeight="1">
      <c r="A383" s="89"/>
      <c r="B383" s="89"/>
      <c r="C383" s="96"/>
      <c r="D383" s="190"/>
      <c r="E383" s="110"/>
      <c r="F383" s="111"/>
      <c r="G383" s="112"/>
      <c r="H383" s="113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108"/>
      <c r="AI383" s="108"/>
      <c r="AJ383" s="89"/>
      <c r="AK383" s="89"/>
      <c r="AL383" s="99"/>
      <c r="AM383" s="99"/>
      <c r="AN383" s="89"/>
      <c r="AO383" s="89"/>
      <c r="AP383" s="89"/>
      <c r="AQ383" s="99"/>
      <c r="AR383" s="89"/>
      <c r="AS383" s="89"/>
      <c r="AT383" s="89"/>
      <c r="AU383" s="89"/>
      <c r="AV383" s="89"/>
      <c r="AW383" s="89"/>
      <c r="AX383" s="89"/>
    </row>
    <row r="384" spans="1:50" ht="12.75" customHeight="1">
      <c r="A384" s="89"/>
      <c r="B384" s="89"/>
      <c r="C384" s="96"/>
      <c r="D384" s="190"/>
      <c r="E384" s="110"/>
      <c r="F384" s="111"/>
      <c r="G384" s="112"/>
      <c r="H384" s="113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108"/>
      <c r="AI384" s="108"/>
      <c r="AJ384" s="89"/>
      <c r="AK384" s="89"/>
      <c r="AL384" s="99"/>
      <c r="AM384" s="99"/>
      <c r="AN384" s="89"/>
      <c r="AO384" s="89"/>
      <c r="AP384" s="89"/>
      <c r="AQ384" s="99"/>
      <c r="AR384" s="89"/>
      <c r="AS384" s="89"/>
      <c r="AT384" s="89"/>
      <c r="AU384" s="89"/>
      <c r="AV384" s="89"/>
      <c r="AW384" s="89"/>
      <c r="AX384" s="89"/>
    </row>
    <row r="385" spans="1:50" ht="12.75" customHeight="1">
      <c r="A385" s="89"/>
      <c r="B385" s="89"/>
      <c r="C385" s="96"/>
      <c r="D385" s="190"/>
      <c r="E385" s="110"/>
      <c r="F385" s="111"/>
      <c r="G385" s="112"/>
      <c r="H385" s="113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108"/>
      <c r="AI385" s="108"/>
      <c r="AJ385" s="89"/>
      <c r="AK385" s="89"/>
      <c r="AL385" s="99"/>
      <c r="AM385" s="99"/>
      <c r="AN385" s="89"/>
      <c r="AO385" s="89"/>
      <c r="AP385" s="89"/>
      <c r="AQ385" s="99"/>
      <c r="AR385" s="89"/>
      <c r="AS385" s="89"/>
      <c r="AT385" s="89"/>
      <c r="AU385" s="89"/>
      <c r="AV385" s="89"/>
      <c r="AW385" s="89"/>
      <c r="AX385" s="89"/>
    </row>
    <row r="386" spans="1:50" ht="12.75" customHeight="1">
      <c r="A386" s="89"/>
      <c r="B386" s="89"/>
      <c r="C386" s="96"/>
      <c r="D386" s="190"/>
      <c r="E386" s="110"/>
      <c r="F386" s="111"/>
      <c r="G386" s="112"/>
      <c r="H386" s="113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108"/>
      <c r="AI386" s="108"/>
      <c r="AJ386" s="89"/>
      <c r="AK386" s="89"/>
      <c r="AL386" s="99"/>
      <c r="AM386" s="99"/>
      <c r="AN386" s="89"/>
      <c r="AO386" s="89"/>
      <c r="AP386" s="89"/>
      <c r="AQ386" s="99"/>
      <c r="AR386" s="89"/>
      <c r="AS386" s="89"/>
      <c r="AT386" s="89"/>
      <c r="AU386" s="89"/>
      <c r="AV386" s="89"/>
      <c r="AW386" s="89"/>
      <c r="AX386" s="89"/>
    </row>
    <row r="387" spans="1:50" ht="12.75" customHeight="1">
      <c r="A387" s="89"/>
      <c r="B387" s="89"/>
      <c r="C387" s="96"/>
      <c r="D387" s="190"/>
      <c r="E387" s="110"/>
      <c r="F387" s="111"/>
      <c r="G387" s="112"/>
      <c r="H387" s="113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108"/>
      <c r="AI387" s="108"/>
      <c r="AJ387" s="89"/>
      <c r="AK387" s="89"/>
      <c r="AL387" s="99"/>
      <c r="AM387" s="99"/>
      <c r="AN387" s="89"/>
      <c r="AO387" s="89"/>
      <c r="AP387" s="89"/>
      <c r="AQ387" s="99"/>
      <c r="AR387" s="89"/>
      <c r="AS387" s="89"/>
      <c r="AT387" s="89"/>
      <c r="AU387" s="89"/>
      <c r="AV387" s="89"/>
      <c r="AW387" s="89"/>
      <c r="AX387" s="89"/>
    </row>
    <row r="388" spans="1:50" ht="12.75" customHeight="1">
      <c r="A388" s="89"/>
      <c r="B388" s="89"/>
      <c r="C388" s="96"/>
      <c r="D388" s="190"/>
      <c r="E388" s="110"/>
      <c r="F388" s="111"/>
      <c r="G388" s="112"/>
      <c r="H388" s="113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108"/>
      <c r="AI388" s="108"/>
      <c r="AJ388" s="89"/>
      <c r="AK388" s="89"/>
      <c r="AL388" s="99"/>
      <c r="AM388" s="99"/>
      <c r="AN388" s="89"/>
      <c r="AO388" s="89"/>
      <c r="AP388" s="89"/>
      <c r="AQ388" s="99"/>
      <c r="AR388" s="89"/>
      <c r="AS388" s="89"/>
      <c r="AT388" s="89"/>
      <c r="AU388" s="89"/>
      <c r="AV388" s="89"/>
      <c r="AW388" s="89"/>
      <c r="AX388" s="89"/>
    </row>
    <row r="389" spans="1:50" ht="12.75" customHeight="1">
      <c r="A389" s="89"/>
      <c r="B389" s="89"/>
      <c r="C389" s="96"/>
      <c r="D389" s="190"/>
      <c r="E389" s="110"/>
      <c r="F389" s="111"/>
      <c r="G389" s="112"/>
      <c r="H389" s="113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108"/>
      <c r="AI389" s="108"/>
      <c r="AJ389" s="89"/>
      <c r="AK389" s="89"/>
      <c r="AL389" s="99"/>
      <c r="AM389" s="99"/>
      <c r="AN389" s="89"/>
      <c r="AO389" s="89"/>
      <c r="AP389" s="89"/>
      <c r="AQ389" s="99"/>
      <c r="AR389" s="89"/>
      <c r="AS389" s="89"/>
      <c r="AT389" s="89"/>
      <c r="AU389" s="89"/>
      <c r="AV389" s="89"/>
      <c r="AW389" s="89"/>
      <c r="AX389" s="89"/>
    </row>
    <row r="390" spans="1:50" ht="12.75" customHeight="1">
      <c r="A390" s="89"/>
      <c r="B390" s="89"/>
      <c r="C390" s="96"/>
      <c r="D390" s="190"/>
      <c r="E390" s="110"/>
      <c r="F390" s="111"/>
      <c r="G390" s="112"/>
      <c r="H390" s="113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108"/>
      <c r="AI390" s="108"/>
      <c r="AJ390" s="89"/>
      <c r="AK390" s="89"/>
      <c r="AL390" s="99"/>
      <c r="AM390" s="99"/>
      <c r="AN390" s="89"/>
      <c r="AO390" s="89"/>
      <c r="AP390" s="89"/>
      <c r="AQ390" s="99"/>
      <c r="AR390" s="89"/>
      <c r="AS390" s="89"/>
      <c r="AT390" s="89"/>
      <c r="AU390" s="89"/>
      <c r="AV390" s="89"/>
      <c r="AW390" s="89"/>
      <c r="AX390" s="89"/>
    </row>
    <row r="391" spans="1:50" ht="12.75" customHeight="1">
      <c r="A391" s="89"/>
      <c r="B391" s="89"/>
      <c r="C391" s="96"/>
      <c r="D391" s="190"/>
      <c r="E391" s="110"/>
      <c r="F391" s="111"/>
      <c r="G391" s="112"/>
      <c r="H391" s="113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108"/>
      <c r="AI391" s="108"/>
      <c r="AJ391" s="89"/>
      <c r="AK391" s="89"/>
      <c r="AL391" s="99"/>
      <c r="AM391" s="99"/>
      <c r="AN391" s="89"/>
      <c r="AO391" s="89"/>
      <c r="AP391" s="89"/>
      <c r="AQ391" s="99"/>
      <c r="AR391" s="89"/>
      <c r="AS391" s="89"/>
      <c r="AT391" s="89"/>
      <c r="AU391" s="89"/>
      <c r="AV391" s="89"/>
      <c r="AW391" s="89"/>
      <c r="AX391" s="89"/>
    </row>
    <row r="392" spans="1:50" ht="12.75" customHeight="1">
      <c r="A392" s="89"/>
      <c r="B392" s="89"/>
      <c r="C392" s="96"/>
      <c r="D392" s="190"/>
      <c r="E392" s="110"/>
      <c r="F392" s="111"/>
      <c r="G392" s="112"/>
      <c r="H392" s="113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108"/>
      <c r="AI392" s="108"/>
      <c r="AJ392" s="89"/>
      <c r="AK392" s="89"/>
      <c r="AL392" s="99"/>
      <c r="AM392" s="99"/>
      <c r="AN392" s="89"/>
      <c r="AO392" s="89"/>
      <c r="AP392" s="89"/>
      <c r="AQ392" s="99"/>
      <c r="AR392" s="89"/>
      <c r="AS392" s="89"/>
      <c r="AT392" s="89"/>
      <c r="AU392" s="89"/>
      <c r="AV392" s="89"/>
      <c r="AW392" s="89"/>
      <c r="AX392" s="89"/>
    </row>
    <row r="393" spans="1:50" ht="12.75" customHeight="1">
      <c r="A393" s="89"/>
      <c r="B393" s="89"/>
      <c r="C393" s="96"/>
      <c r="D393" s="190"/>
      <c r="E393" s="110"/>
      <c r="F393" s="111"/>
      <c r="G393" s="112"/>
      <c r="H393" s="113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108"/>
      <c r="AI393" s="108"/>
      <c r="AJ393" s="89"/>
      <c r="AK393" s="89"/>
      <c r="AL393" s="99"/>
      <c r="AM393" s="99"/>
      <c r="AN393" s="89"/>
      <c r="AO393" s="89"/>
      <c r="AP393" s="89"/>
      <c r="AQ393" s="99"/>
      <c r="AR393" s="89"/>
      <c r="AS393" s="89"/>
      <c r="AT393" s="89"/>
      <c r="AU393" s="89"/>
      <c r="AV393" s="89"/>
      <c r="AW393" s="89"/>
      <c r="AX393" s="89"/>
    </row>
    <row r="394" spans="1:50" ht="12.75" customHeight="1">
      <c r="A394" s="89"/>
      <c r="B394" s="89"/>
      <c r="C394" s="96"/>
      <c r="D394" s="190"/>
      <c r="E394" s="110"/>
      <c r="F394" s="111"/>
      <c r="G394" s="112"/>
      <c r="H394" s="113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108"/>
      <c r="AI394" s="108"/>
      <c r="AJ394" s="89"/>
      <c r="AK394" s="89"/>
      <c r="AL394" s="99"/>
      <c r="AM394" s="99"/>
      <c r="AN394" s="89"/>
      <c r="AO394" s="89"/>
      <c r="AP394" s="89"/>
      <c r="AQ394" s="99"/>
      <c r="AR394" s="89"/>
      <c r="AS394" s="89"/>
      <c r="AT394" s="89"/>
      <c r="AU394" s="89"/>
      <c r="AV394" s="89"/>
      <c r="AW394" s="89"/>
      <c r="AX394" s="89"/>
    </row>
    <row r="395" spans="1:50" ht="12.75" customHeight="1">
      <c r="A395" s="89"/>
      <c r="B395" s="89"/>
      <c r="C395" s="96"/>
      <c r="D395" s="190"/>
      <c r="E395" s="110"/>
      <c r="F395" s="111"/>
      <c r="G395" s="112"/>
      <c r="H395" s="113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108"/>
      <c r="AI395" s="108"/>
      <c r="AJ395" s="89"/>
      <c r="AK395" s="89"/>
      <c r="AL395" s="99"/>
      <c r="AM395" s="99"/>
      <c r="AN395" s="89"/>
      <c r="AO395" s="89"/>
      <c r="AP395" s="89"/>
      <c r="AQ395" s="99"/>
      <c r="AR395" s="89"/>
      <c r="AS395" s="89"/>
      <c r="AT395" s="89"/>
      <c r="AU395" s="89"/>
      <c r="AV395" s="89"/>
      <c r="AW395" s="89"/>
      <c r="AX395" s="89"/>
    </row>
    <row r="396" spans="1:50" ht="12.75" customHeight="1">
      <c r="A396" s="89"/>
      <c r="B396" s="89"/>
      <c r="C396" s="96"/>
      <c r="D396" s="190"/>
      <c r="E396" s="110"/>
      <c r="F396" s="111"/>
      <c r="G396" s="112"/>
      <c r="H396" s="113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108"/>
      <c r="AI396" s="108"/>
      <c r="AJ396" s="89"/>
      <c r="AK396" s="89"/>
      <c r="AL396" s="99"/>
      <c r="AM396" s="99"/>
      <c r="AN396" s="89"/>
      <c r="AO396" s="89"/>
      <c r="AP396" s="89"/>
      <c r="AQ396" s="99"/>
      <c r="AR396" s="89"/>
      <c r="AS396" s="89"/>
      <c r="AT396" s="89"/>
      <c r="AU396" s="89"/>
      <c r="AV396" s="89"/>
      <c r="AW396" s="89"/>
      <c r="AX396" s="89"/>
    </row>
    <row r="397" spans="1:50" ht="12.75" customHeight="1">
      <c r="A397" s="89"/>
      <c r="B397" s="89"/>
      <c r="C397" s="96"/>
      <c r="D397" s="190"/>
      <c r="E397" s="110"/>
      <c r="F397" s="111"/>
      <c r="G397" s="112"/>
      <c r="H397" s="113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108"/>
      <c r="AI397" s="108"/>
      <c r="AJ397" s="89"/>
      <c r="AK397" s="89"/>
      <c r="AL397" s="99"/>
      <c r="AM397" s="99"/>
      <c r="AN397" s="89"/>
      <c r="AO397" s="89"/>
      <c r="AP397" s="89"/>
      <c r="AQ397" s="99"/>
      <c r="AR397" s="89"/>
      <c r="AS397" s="89"/>
      <c r="AT397" s="89"/>
      <c r="AU397" s="89"/>
      <c r="AV397" s="89"/>
      <c r="AW397" s="89"/>
      <c r="AX397" s="89"/>
    </row>
    <row r="398" spans="1:50" ht="12.75" customHeight="1">
      <c r="A398" s="89"/>
      <c r="B398" s="89"/>
      <c r="C398" s="96"/>
      <c r="D398" s="190"/>
      <c r="E398" s="110"/>
      <c r="F398" s="111"/>
      <c r="G398" s="112"/>
      <c r="H398" s="113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108"/>
      <c r="AI398" s="108"/>
      <c r="AJ398" s="89"/>
      <c r="AK398" s="89"/>
      <c r="AL398" s="99"/>
      <c r="AM398" s="99"/>
      <c r="AN398" s="89"/>
      <c r="AO398" s="89"/>
      <c r="AP398" s="89"/>
      <c r="AQ398" s="99"/>
      <c r="AR398" s="89"/>
      <c r="AS398" s="89"/>
      <c r="AT398" s="89"/>
      <c r="AU398" s="89"/>
      <c r="AV398" s="89"/>
      <c r="AW398" s="89"/>
      <c r="AX398" s="89"/>
    </row>
    <row r="399" spans="1:50" ht="12.75" customHeight="1">
      <c r="A399" s="89"/>
      <c r="B399" s="89"/>
      <c r="C399" s="96"/>
      <c r="D399" s="190"/>
      <c r="E399" s="110"/>
      <c r="F399" s="111"/>
      <c r="G399" s="112"/>
      <c r="H399" s="113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108"/>
      <c r="AI399" s="108"/>
      <c r="AJ399" s="89"/>
      <c r="AK399" s="89"/>
      <c r="AL399" s="99"/>
      <c r="AM399" s="99"/>
      <c r="AN399" s="89"/>
      <c r="AO399" s="89"/>
      <c r="AP399" s="89"/>
      <c r="AQ399" s="99"/>
      <c r="AR399" s="89"/>
      <c r="AS399" s="89"/>
      <c r="AT399" s="89"/>
      <c r="AU399" s="89"/>
      <c r="AV399" s="89"/>
      <c r="AW399" s="89"/>
      <c r="AX399" s="89"/>
    </row>
    <row r="400" spans="1:50" ht="12.75" customHeight="1">
      <c r="A400" s="89"/>
      <c r="B400" s="89"/>
      <c r="C400" s="96"/>
      <c r="D400" s="190"/>
      <c r="E400" s="110"/>
      <c r="F400" s="111"/>
      <c r="G400" s="112"/>
      <c r="H400" s="113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108"/>
      <c r="AI400" s="108"/>
      <c r="AJ400" s="89"/>
      <c r="AK400" s="89"/>
      <c r="AL400" s="99"/>
      <c r="AM400" s="99"/>
      <c r="AN400" s="89"/>
      <c r="AO400" s="89"/>
      <c r="AP400" s="89"/>
      <c r="AQ400" s="99"/>
      <c r="AR400" s="89"/>
      <c r="AS400" s="89"/>
      <c r="AT400" s="89"/>
      <c r="AU400" s="89"/>
      <c r="AV400" s="89"/>
      <c r="AW400" s="89"/>
      <c r="AX400" s="89"/>
    </row>
    <row r="401" spans="1:50" ht="12.75" customHeight="1">
      <c r="A401" s="89"/>
      <c r="B401" s="89"/>
      <c r="C401" s="96"/>
      <c r="D401" s="190"/>
      <c r="E401" s="110"/>
      <c r="F401" s="111"/>
      <c r="G401" s="112"/>
      <c r="H401" s="113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108"/>
      <c r="AI401" s="108"/>
      <c r="AJ401" s="89"/>
      <c r="AK401" s="89"/>
      <c r="AL401" s="99"/>
      <c r="AM401" s="99"/>
      <c r="AN401" s="89"/>
      <c r="AO401" s="89"/>
      <c r="AP401" s="89"/>
      <c r="AQ401" s="99"/>
      <c r="AR401" s="89"/>
      <c r="AS401" s="89"/>
      <c r="AT401" s="89"/>
      <c r="AU401" s="89"/>
      <c r="AV401" s="89"/>
      <c r="AW401" s="89"/>
      <c r="AX401" s="89"/>
    </row>
    <row r="402" spans="1:50" ht="12.75" customHeight="1">
      <c r="A402" s="89"/>
      <c r="B402" s="89"/>
      <c r="C402" s="96"/>
      <c r="D402" s="190"/>
      <c r="E402" s="110"/>
      <c r="F402" s="111"/>
      <c r="G402" s="112"/>
      <c r="H402" s="113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108"/>
      <c r="AI402" s="108"/>
      <c r="AJ402" s="89"/>
      <c r="AK402" s="89"/>
      <c r="AL402" s="99"/>
      <c r="AM402" s="99"/>
      <c r="AN402" s="89"/>
      <c r="AO402" s="89"/>
      <c r="AP402" s="89"/>
      <c r="AQ402" s="99"/>
      <c r="AR402" s="89"/>
      <c r="AS402" s="89"/>
      <c r="AT402" s="89"/>
      <c r="AU402" s="89"/>
      <c r="AV402" s="89"/>
      <c r="AW402" s="89"/>
      <c r="AX402" s="89"/>
    </row>
    <row r="403" spans="1:50" ht="12.75" customHeight="1">
      <c r="A403" s="89"/>
      <c r="B403" s="89"/>
      <c r="C403" s="96"/>
      <c r="D403" s="190"/>
      <c r="E403" s="110"/>
      <c r="F403" s="111"/>
      <c r="G403" s="112"/>
      <c r="H403" s="113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108"/>
      <c r="AI403" s="108"/>
      <c r="AJ403" s="89"/>
      <c r="AK403" s="89"/>
      <c r="AL403" s="99"/>
      <c r="AM403" s="99"/>
      <c r="AN403" s="89"/>
      <c r="AO403" s="89"/>
      <c r="AP403" s="89"/>
      <c r="AQ403" s="99"/>
      <c r="AR403" s="89"/>
      <c r="AS403" s="89"/>
      <c r="AT403" s="89"/>
      <c r="AU403" s="89"/>
      <c r="AV403" s="89"/>
      <c r="AW403" s="89"/>
      <c r="AX403" s="89"/>
    </row>
    <row r="404" spans="1:50" ht="12.75" customHeight="1">
      <c r="A404" s="89"/>
      <c r="B404" s="89"/>
      <c r="C404" s="96"/>
      <c r="D404" s="190"/>
      <c r="E404" s="110"/>
      <c r="F404" s="111"/>
      <c r="G404" s="112"/>
      <c r="H404" s="113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108"/>
      <c r="AI404" s="108"/>
      <c r="AJ404" s="89"/>
      <c r="AK404" s="89"/>
      <c r="AL404" s="99"/>
      <c r="AM404" s="99"/>
      <c r="AN404" s="89"/>
      <c r="AO404" s="89"/>
      <c r="AP404" s="89"/>
      <c r="AQ404" s="99"/>
      <c r="AR404" s="89"/>
      <c r="AS404" s="89"/>
      <c r="AT404" s="89"/>
      <c r="AU404" s="89"/>
      <c r="AV404" s="89"/>
      <c r="AW404" s="89"/>
      <c r="AX404" s="89"/>
    </row>
    <row r="405" spans="1:50" ht="12.75" customHeight="1">
      <c r="A405" s="89"/>
      <c r="B405" s="89"/>
      <c r="C405" s="96"/>
      <c r="D405" s="190"/>
      <c r="E405" s="110"/>
      <c r="F405" s="111"/>
      <c r="G405" s="112"/>
      <c r="H405" s="113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108"/>
      <c r="AI405" s="108"/>
      <c r="AJ405" s="89"/>
      <c r="AK405" s="89"/>
      <c r="AL405" s="99"/>
      <c r="AM405" s="99"/>
      <c r="AN405" s="89"/>
      <c r="AO405" s="89"/>
      <c r="AP405" s="89"/>
      <c r="AQ405" s="99"/>
      <c r="AR405" s="89"/>
      <c r="AS405" s="89"/>
      <c r="AT405" s="89"/>
      <c r="AU405" s="89"/>
      <c r="AV405" s="89"/>
      <c r="AW405" s="89"/>
      <c r="AX405" s="89"/>
    </row>
    <row r="406" spans="1:50" ht="12.75" customHeight="1">
      <c r="A406" s="89"/>
      <c r="B406" s="89"/>
      <c r="C406" s="96"/>
      <c r="D406" s="190"/>
      <c r="E406" s="110"/>
      <c r="F406" s="111"/>
      <c r="G406" s="112"/>
      <c r="H406" s="113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108"/>
      <c r="AI406" s="108"/>
      <c r="AJ406" s="89"/>
      <c r="AK406" s="89"/>
      <c r="AL406" s="99"/>
      <c r="AM406" s="99"/>
      <c r="AN406" s="89"/>
      <c r="AO406" s="89"/>
      <c r="AP406" s="89"/>
      <c r="AQ406" s="99"/>
      <c r="AR406" s="89"/>
      <c r="AS406" s="89"/>
      <c r="AT406" s="89"/>
      <c r="AU406" s="89"/>
      <c r="AV406" s="89"/>
      <c r="AW406" s="89"/>
      <c r="AX406" s="89"/>
    </row>
    <row r="407" spans="1:50" ht="12.75" customHeight="1">
      <c r="A407" s="89"/>
      <c r="B407" s="89"/>
      <c r="C407" s="96"/>
      <c r="D407" s="190"/>
      <c r="E407" s="110"/>
      <c r="F407" s="111"/>
      <c r="G407" s="112"/>
      <c r="H407" s="113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108"/>
      <c r="AI407" s="108"/>
      <c r="AJ407" s="89"/>
      <c r="AK407" s="89"/>
      <c r="AL407" s="99"/>
      <c r="AM407" s="99"/>
      <c r="AN407" s="89"/>
      <c r="AO407" s="89"/>
      <c r="AP407" s="89"/>
      <c r="AQ407" s="99"/>
      <c r="AR407" s="89"/>
      <c r="AS407" s="89"/>
      <c r="AT407" s="89"/>
      <c r="AU407" s="89"/>
      <c r="AV407" s="89"/>
      <c r="AW407" s="89"/>
      <c r="AX407" s="89"/>
    </row>
    <row r="408" spans="1:50" ht="12.75" customHeight="1">
      <c r="A408" s="89"/>
      <c r="B408" s="89"/>
      <c r="C408" s="96"/>
      <c r="D408" s="190"/>
      <c r="E408" s="110"/>
      <c r="F408" s="111"/>
      <c r="G408" s="112"/>
      <c r="H408" s="113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108"/>
      <c r="AI408" s="108"/>
      <c r="AJ408" s="89"/>
      <c r="AK408" s="89"/>
      <c r="AL408" s="99"/>
      <c r="AM408" s="99"/>
      <c r="AN408" s="89"/>
      <c r="AO408" s="89"/>
      <c r="AP408" s="89"/>
      <c r="AQ408" s="99"/>
      <c r="AR408" s="89"/>
      <c r="AS408" s="89"/>
      <c r="AT408" s="89"/>
      <c r="AU408" s="89"/>
      <c r="AV408" s="89"/>
      <c r="AW408" s="89"/>
      <c r="AX408" s="89"/>
    </row>
    <row r="409" spans="1:50" ht="12.75" customHeight="1">
      <c r="A409" s="89"/>
      <c r="B409" s="89"/>
      <c r="C409" s="96"/>
      <c r="D409" s="190"/>
      <c r="E409" s="110"/>
      <c r="F409" s="111"/>
      <c r="G409" s="112"/>
      <c r="H409" s="113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108"/>
      <c r="AI409" s="108"/>
      <c r="AJ409" s="89"/>
      <c r="AK409" s="89"/>
      <c r="AL409" s="99"/>
      <c r="AM409" s="99"/>
      <c r="AN409" s="89"/>
      <c r="AO409" s="89"/>
      <c r="AP409" s="89"/>
      <c r="AQ409" s="99"/>
      <c r="AR409" s="89"/>
      <c r="AS409" s="89"/>
      <c r="AT409" s="89"/>
      <c r="AU409" s="89"/>
      <c r="AV409" s="89"/>
      <c r="AW409" s="89"/>
      <c r="AX409" s="89"/>
    </row>
    <row r="410" spans="1:50" ht="12.75" customHeight="1">
      <c r="A410" s="89"/>
      <c r="B410" s="89"/>
      <c r="C410" s="96"/>
      <c r="D410" s="190"/>
      <c r="E410" s="110"/>
      <c r="F410" s="111"/>
      <c r="G410" s="112"/>
      <c r="H410" s="113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108"/>
      <c r="AI410" s="108"/>
      <c r="AJ410" s="89"/>
      <c r="AK410" s="89"/>
      <c r="AL410" s="99"/>
      <c r="AM410" s="99"/>
      <c r="AN410" s="89"/>
      <c r="AO410" s="89"/>
      <c r="AP410" s="89"/>
      <c r="AQ410" s="99"/>
      <c r="AR410" s="89"/>
      <c r="AS410" s="89"/>
      <c r="AT410" s="89"/>
      <c r="AU410" s="89"/>
      <c r="AV410" s="89"/>
      <c r="AW410" s="89"/>
      <c r="AX410" s="89"/>
    </row>
    <row r="411" spans="1:50" ht="12.75" customHeight="1">
      <c r="A411" s="89"/>
      <c r="B411" s="89"/>
      <c r="C411" s="96"/>
      <c r="D411" s="190"/>
      <c r="E411" s="110"/>
      <c r="F411" s="111"/>
      <c r="G411" s="112"/>
      <c r="H411" s="113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108"/>
      <c r="AI411" s="108"/>
      <c r="AJ411" s="89"/>
      <c r="AK411" s="89"/>
      <c r="AL411" s="99"/>
      <c r="AM411" s="99"/>
      <c r="AN411" s="89"/>
      <c r="AO411" s="89"/>
      <c r="AP411" s="89"/>
      <c r="AQ411" s="99"/>
      <c r="AR411" s="89"/>
      <c r="AS411" s="89"/>
      <c r="AT411" s="89"/>
      <c r="AU411" s="89"/>
      <c r="AV411" s="89"/>
      <c r="AW411" s="89"/>
      <c r="AX411" s="89"/>
    </row>
    <row r="412" spans="1:50" ht="12.75" customHeight="1">
      <c r="A412" s="89"/>
      <c r="B412" s="89"/>
      <c r="C412" s="96"/>
      <c r="D412" s="190"/>
      <c r="E412" s="110"/>
      <c r="F412" s="111"/>
      <c r="G412" s="112"/>
      <c r="H412" s="113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108"/>
      <c r="AI412" s="108"/>
      <c r="AJ412" s="89"/>
      <c r="AK412" s="89"/>
      <c r="AL412" s="99"/>
      <c r="AM412" s="99"/>
      <c r="AN412" s="89"/>
      <c r="AO412" s="89"/>
      <c r="AP412" s="89"/>
      <c r="AQ412" s="99"/>
      <c r="AR412" s="89"/>
      <c r="AS412" s="89"/>
      <c r="AT412" s="89"/>
      <c r="AU412" s="89"/>
      <c r="AV412" s="89"/>
      <c r="AW412" s="89"/>
      <c r="AX412" s="89"/>
    </row>
    <row r="413" spans="1:50" ht="12.75" customHeight="1">
      <c r="A413" s="89"/>
      <c r="B413" s="89"/>
      <c r="C413" s="96"/>
      <c r="D413" s="190"/>
      <c r="E413" s="110"/>
      <c r="F413" s="111"/>
      <c r="G413" s="112"/>
      <c r="H413" s="113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108"/>
      <c r="AI413" s="108"/>
      <c r="AJ413" s="89"/>
      <c r="AK413" s="89"/>
      <c r="AL413" s="99"/>
      <c r="AM413" s="99"/>
      <c r="AN413" s="89"/>
      <c r="AO413" s="89"/>
      <c r="AP413" s="89"/>
      <c r="AQ413" s="99"/>
      <c r="AR413" s="89"/>
      <c r="AS413" s="89"/>
      <c r="AT413" s="89"/>
      <c r="AU413" s="89"/>
      <c r="AV413" s="89"/>
      <c r="AW413" s="89"/>
      <c r="AX413" s="89"/>
    </row>
    <row r="414" spans="1:50" ht="12.75" customHeight="1">
      <c r="A414" s="89"/>
      <c r="B414" s="89"/>
      <c r="C414" s="96"/>
      <c r="D414" s="190"/>
      <c r="E414" s="110"/>
      <c r="F414" s="111"/>
      <c r="G414" s="112"/>
      <c r="H414" s="113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108"/>
      <c r="AI414" s="108"/>
      <c r="AJ414" s="89"/>
      <c r="AK414" s="89"/>
      <c r="AL414" s="99"/>
      <c r="AM414" s="99"/>
      <c r="AN414" s="89"/>
      <c r="AO414" s="89"/>
      <c r="AP414" s="89"/>
      <c r="AQ414" s="99"/>
      <c r="AR414" s="89"/>
      <c r="AS414" s="89"/>
      <c r="AT414" s="89"/>
      <c r="AU414" s="89"/>
      <c r="AV414" s="89"/>
      <c r="AW414" s="89"/>
      <c r="AX414" s="89"/>
    </row>
    <row r="415" spans="1:50" ht="12.75" customHeight="1">
      <c r="A415" s="89"/>
      <c r="B415" s="89"/>
      <c r="C415" s="96"/>
      <c r="D415" s="190"/>
      <c r="E415" s="110"/>
      <c r="F415" s="111"/>
      <c r="G415" s="112"/>
      <c r="H415" s="113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108"/>
      <c r="AI415" s="108"/>
      <c r="AJ415" s="89"/>
      <c r="AK415" s="89"/>
      <c r="AL415" s="99"/>
      <c r="AM415" s="99"/>
      <c r="AN415" s="89"/>
      <c r="AO415" s="89"/>
      <c r="AP415" s="89"/>
      <c r="AQ415" s="99"/>
      <c r="AR415" s="89"/>
      <c r="AS415" s="89"/>
      <c r="AT415" s="89"/>
      <c r="AU415" s="89"/>
      <c r="AV415" s="89"/>
      <c r="AW415" s="89"/>
      <c r="AX415" s="89"/>
    </row>
    <row r="416" spans="1:50" ht="12.75" customHeight="1">
      <c r="A416" s="89"/>
      <c r="B416" s="89"/>
      <c r="C416" s="96"/>
      <c r="D416" s="190"/>
      <c r="E416" s="110"/>
      <c r="F416" s="111"/>
      <c r="G416" s="112"/>
      <c r="H416" s="113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108"/>
      <c r="AI416" s="108"/>
      <c r="AJ416" s="89"/>
      <c r="AK416" s="89"/>
      <c r="AL416" s="99"/>
      <c r="AM416" s="99"/>
      <c r="AN416" s="89"/>
      <c r="AO416" s="89"/>
      <c r="AP416" s="89"/>
      <c r="AQ416" s="99"/>
      <c r="AR416" s="89"/>
      <c r="AS416" s="89"/>
      <c r="AT416" s="89"/>
      <c r="AU416" s="89"/>
      <c r="AV416" s="89"/>
      <c r="AW416" s="89"/>
      <c r="AX416" s="89"/>
    </row>
    <row r="417" spans="1:50" ht="12.75" customHeight="1">
      <c r="A417" s="89"/>
      <c r="B417" s="89"/>
      <c r="C417" s="96"/>
      <c r="D417" s="190"/>
      <c r="E417" s="110"/>
      <c r="F417" s="111"/>
      <c r="G417" s="112"/>
      <c r="H417" s="113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108"/>
      <c r="AI417" s="108"/>
      <c r="AJ417" s="89"/>
      <c r="AK417" s="89"/>
      <c r="AL417" s="99"/>
      <c r="AM417" s="99"/>
      <c r="AN417" s="89"/>
      <c r="AO417" s="89"/>
      <c r="AP417" s="89"/>
      <c r="AQ417" s="99"/>
      <c r="AR417" s="89"/>
      <c r="AS417" s="89"/>
      <c r="AT417" s="89"/>
      <c r="AU417" s="89"/>
      <c r="AV417" s="89"/>
      <c r="AW417" s="89"/>
      <c r="AX417" s="89"/>
    </row>
    <row r="418" spans="1:50" ht="12.75" customHeight="1">
      <c r="A418" s="89"/>
      <c r="B418" s="89"/>
      <c r="C418" s="96"/>
      <c r="D418" s="190"/>
      <c r="E418" s="110"/>
      <c r="F418" s="111"/>
      <c r="G418" s="112"/>
      <c r="H418" s="113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108"/>
      <c r="AI418" s="108"/>
      <c r="AJ418" s="89"/>
      <c r="AK418" s="89"/>
      <c r="AL418" s="99"/>
      <c r="AM418" s="99"/>
      <c r="AN418" s="89"/>
      <c r="AO418" s="89"/>
      <c r="AP418" s="89"/>
      <c r="AQ418" s="99"/>
      <c r="AR418" s="89"/>
      <c r="AS418" s="89"/>
      <c r="AT418" s="89"/>
      <c r="AU418" s="89"/>
      <c r="AV418" s="89"/>
      <c r="AW418" s="89"/>
      <c r="AX418" s="89"/>
    </row>
    <row r="419" spans="1:50" ht="12.75" customHeight="1">
      <c r="A419" s="89"/>
      <c r="B419" s="89"/>
      <c r="C419" s="96"/>
      <c r="D419" s="190"/>
      <c r="E419" s="110"/>
      <c r="F419" s="111"/>
      <c r="G419" s="112"/>
      <c r="H419" s="113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108"/>
      <c r="AI419" s="108"/>
      <c r="AJ419" s="89"/>
      <c r="AK419" s="89"/>
      <c r="AL419" s="99"/>
      <c r="AM419" s="99"/>
      <c r="AN419" s="89"/>
      <c r="AO419" s="89"/>
      <c r="AP419" s="89"/>
      <c r="AQ419" s="99"/>
      <c r="AR419" s="89"/>
      <c r="AS419" s="89"/>
      <c r="AT419" s="89"/>
      <c r="AU419" s="89"/>
      <c r="AV419" s="89"/>
      <c r="AW419" s="89"/>
      <c r="AX419" s="89"/>
    </row>
    <row r="420" spans="1:50" ht="12.75" customHeight="1">
      <c r="A420" s="89"/>
      <c r="B420" s="89"/>
      <c r="C420" s="96"/>
      <c r="D420" s="190"/>
      <c r="E420" s="110"/>
      <c r="F420" s="111"/>
      <c r="G420" s="112"/>
      <c r="H420" s="113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108"/>
      <c r="AI420" s="108"/>
      <c r="AJ420" s="89"/>
      <c r="AK420" s="89"/>
      <c r="AL420" s="99"/>
      <c r="AM420" s="99"/>
      <c r="AN420" s="89"/>
      <c r="AO420" s="89"/>
      <c r="AP420" s="89"/>
      <c r="AQ420" s="99"/>
      <c r="AR420" s="89"/>
      <c r="AS420" s="89"/>
      <c r="AT420" s="89"/>
      <c r="AU420" s="89"/>
      <c r="AV420" s="89"/>
      <c r="AW420" s="89"/>
      <c r="AX420" s="89"/>
    </row>
    <row r="421" spans="1:50" ht="12.75" customHeight="1">
      <c r="A421" s="89"/>
      <c r="B421" s="89"/>
      <c r="C421" s="96"/>
      <c r="D421" s="190"/>
      <c r="E421" s="110"/>
      <c r="F421" s="111"/>
      <c r="G421" s="112"/>
      <c r="H421" s="113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108"/>
      <c r="AI421" s="108"/>
      <c r="AJ421" s="89"/>
      <c r="AK421" s="89"/>
      <c r="AL421" s="99"/>
      <c r="AM421" s="99"/>
      <c r="AN421" s="89"/>
      <c r="AO421" s="89"/>
      <c r="AP421" s="89"/>
      <c r="AQ421" s="99"/>
      <c r="AR421" s="89"/>
      <c r="AS421" s="89"/>
      <c r="AT421" s="89"/>
      <c r="AU421" s="89"/>
      <c r="AV421" s="89"/>
      <c r="AW421" s="89"/>
      <c r="AX421" s="89"/>
    </row>
    <row r="422" spans="1:50" ht="12.75" customHeight="1">
      <c r="A422" s="89"/>
      <c r="B422" s="89"/>
      <c r="C422" s="96"/>
      <c r="D422" s="190"/>
      <c r="E422" s="110"/>
      <c r="F422" s="111"/>
      <c r="G422" s="112"/>
      <c r="H422" s="113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108"/>
      <c r="AI422" s="108"/>
      <c r="AJ422" s="89"/>
      <c r="AK422" s="89"/>
      <c r="AL422" s="99"/>
      <c r="AM422" s="99"/>
      <c r="AN422" s="89"/>
      <c r="AO422" s="89"/>
      <c r="AP422" s="89"/>
      <c r="AQ422" s="99"/>
      <c r="AR422" s="89"/>
      <c r="AS422" s="89"/>
      <c r="AT422" s="89"/>
      <c r="AU422" s="89"/>
      <c r="AV422" s="89"/>
      <c r="AW422" s="89"/>
      <c r="AX422" s="89"/>
    </row>
    <row r="423" spans="1:50" ht="12.75" customHeight="1">
      <c r="A423" s="89"/>
      <c r="B423" s="89"/>
      <c r="C423" s="96"/>
      <c r="D423" s="190"/>
      <c r="E423" s="110"/>
      <c r="F423" s="111"/>
      <c r="G423" s="112"/>
      <c r="H423" s="113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108"/>
      <c r="AI423" s="108"/>
      <c r="AJ423" s="89"/>
      <c r="AK423" s="89"/>
      <c r="AL423" s="99"/>
      <c r="AM423" s="99"/>
      <c r="AN423" s="89"/>
      <c r="AO423" s="89"/>
      <c r="AP423" s="89"/>
      <c r="AQ423" s="99"/>
      <c r="AR423" s="89"/>
      <c r="AS423" s="89"/>
      <c r="AT423" s="89"/>
      <c r="AU423" s="89"/>
      <c r="AV423" s="89"/>
      <c r="AW423" s="89"/>
      <c r="AX423" s="89"/>
    </row>
    <row r="424" spans="1:50" ht="12.75" customHeight="1">
      <c r="A424" s="89"/>
      <c r="B424" s="89"/>
      <c r="C424" s="96"/>
      <c r="D424" s="190"/>
      <c r="E424" s="110"/>
      <c r="F424" s="111"/>
      <c r="G424" s="112"/>
      <c r="H424" s="113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108"/>
      <c r="AI424" s="108"/>
      <c r="AJ424" s="89"/>
      <c r="AK424" s="89"/>
      <c r="AL424" s="99"/>
      <c r="AM424" s="99"/>
      <c r="AN424" s="89"/>
      <c r="AO424" s="89"/>
      <c r="AP424" s="89"/>
      <c r="AQ424" s="99"/>
      <c r="AR424" s="89"/>
      <c r="AS424" s="89"/>
      <c r="AT424" s="89"/>
      <c r="AU424" s="89"/>
      <c r="AV424" s="89"/>
      <c r="AW424" s="89"/>
      <c r="AX424" s="89"/>
    </row>
    <row r="425" spans="1:50" ht="12.75" customHeight="1">
      <c r="A425" s="89"/>
      <c r="B425" s="89"/>
      <c r="C425" s="96"/>
      <c r="D425" s="190"/>
      <c r="E425" s="110"/>
      <c r="F425" s="111"/>
      <c r="G425" s="112"/>
      <c r="H425" s="113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108"/>
      <c r="AI425" s="108"/>
      <c r="AJ425" s="89"/>
      <c r="AK425" s="89"/>
      <c r="AL425" s="99"/>
      <c r="AM425" s="99"/>
      <c r="AN425" s="89"/>
      <c r="AO425" s="89"/>
      <c r="AP425" s="89"/>
      <c r="AQ425" s="99"/>
      <c r="AR425" s="89"/>
      <c r="AS425" s="89"/>
      <c r="AT425" s="89"/>
      <c r="AU425" s="89"/>
      <c r="AV425" s="89"/>
      <c r="AW425" s="89"/>
      <c r="AX425" s="89"/>
    </row>
    <row r="426" spans="1:50" ht="12.75" customHeight="1">
      <c r="A426" s="89"/>
      <c r="B426" s="89"/>
      <c r="C426" s="96"/>
      <c r="D426" s="190"/>
      <c r="E426" s="110"/>
      <c r="F426" s="111"/>
      <c r="G426" s="112"/>
      <c r="H426" s="113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108"/>
      <c r="AI426" s="108"/>
      <c r="AJ426" s="89"/>
      <c r="AK426" s="89"/>
      <c r="AL426" s="99"/>
      <c r="AM426" s="99"/>
      <c r="AN426" s="89"/>
      <c r="AO426" s="89"/>
      <c r="AP426" s="89"/>
      <c r="AQ426" s="99"/>
      <c r="AR426" s="89"/>
      <c r="AS426" s="89"/>
      <c r="AT426" s="89"/>
      <c r="AU426" s="89"/>
      <c r="AV426" s="89"/>
      <c r="AW426" s="89"/>
      <c r="AX426" s="89"/>
    </row>
    <row r="427" spans="1:50" ht="12.75" customHeight="1">
      <c r="A427" s="89"/>
      <c r="B427" s="89"/>
      <c r="C427" s="96"/>
      <c r="D427" s="190"/>
      <c r="E427" s="110"/>
      <c r="F427" s="111"/>
      <c r="G427" s="112"/>
      <c r="H427" s="113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108"/>
      <c r="AI427" s="108"/>
      <c r="AJ427" s="89"/>
      <c r="AK427" s="89"/>
      <c r="AL427" s="99"/>
      <c r="AM427" s="99"/>
      <c r="AN427" s="89"/>
      <c r="AO427" s="89"/>
      <c r="AP427" s="89"/>
      <c r="AQ427" s="99"/>
      <c r="AR427" s="89"/>
      <c r="AS427" s="89"/>
      <c r="AT427" s="89"/>
      <c r="AU427" s="89"/>
      <c r="AV427" s="89"/>
      <c r="AW427" s="89"/>
      <c r="AX427" s="89"/>
    </row>
    <row r="428" spans="1:50" ht="12.75" customHeight="1">
      <c r="A428" s="89"/>
      <c r="B428" s="89"/>
      <c r="C428" s="96"/>
      <c r="D428" s="190"/>
      <c r="E428" s="110"/>
      <c r="F428" s="111"/>
      <c r="G428" s="112"/>
      <c r="H428" s="113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108"/>
      <c r="AI428" s="108"/>
      <c r="AJ428" s="89"/>
      <c r="AK428" s="89"/>
      <c r="AL428" s="99"/>
      <c r="AM428" s="99"/>
      <c r="AN428" s="89"/>
      <c r="AO428" s="89"/>
      <c r="AP428" s="89"/>
      <c r="AQ428" s="99"/>
      <c r="AR428" s="89"/>
      <c r="AS428" s="89"/>
      <c r="AT428" s="89"/>
      <c r="AU428" s="89"/>
      <c r="AV428" s="89"/>
      <c r="AW428" s="89"/>
      <c r="AX428" s="89"/>
    </row>
    <row r="429" spans="1:50" ht="12.75" customHeight="1">
      <c r="A429" s="89"/>
      <c r="B429" s="89"/>
      <c r="C429" s="96"/>
      <c r="D429" s="190"/>
      <c r="E429" s="110"/>
      <c r="F429" s="111"/>
      <c r="G429" s="112"/>
      <c r="H429" s="113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108"/>
      <c r="AI429" s="108"/>
      <c r="AJ429" s="89"/>
      <c r="AK429" s="89"/>
      <c r="AL429" s="99"/>
      <c r="AM429" s="99"/>
      <c r="AN429" s="89"/>
      <c r="AO429" s="89"/>
      <c r="AP429" s="89"/>
      <c r="AQ429" s="99"/>
      <c r="AR429" s="89"/>
      <c r="AS429" s="89"/>
      <c r="AT429" s="89"/>
      <c r="AU429" s="89"/>
      <c r="AV429" s="89"/>
      <c r="AW429" s="89"/>
      <c r="AX429" s="89"/>
    </row>
    <row r="430" spans="1:50" ht="12.75" customHeight="1">
      <c r="A430" s="89"/>
      <c r="B430" s="89"/>
      <c r="C430" s="96"/>
      <c r="D430" s="190"/>
      <c r="E430" s="110"/>
      <c r="F430" s="111"/>
      <c r="G430" s="112"/>
      <c r="H430" s="113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108"/>
      <c r="AI430" s="108"/>
      <c r="AJ430" s="89"/>
      <c r="AK430" s="89"/>
      <c r="AL430" s="99"/>
      <c r="AM430" s="99"/>
      <c r="AN430" s="89"/>
      <c r="AO430" s="89"/>
      <c r="AP430" s="89"/>
      <c r="AQ430" s="99"/>
      <c r="AR430" s="89"/>
      <c r="AS430" s="89"/>
      <c r="AT430" s="89"/>
      <c r="AU430" s="89"/>
      <c r="AV430" s="89"/>
      <c r="AW430" s="89"/>
      <c r="AX430" s="89"/>
    </row>
    <row r="431" spans="1:50" ht="12.75" customHeight="1">
      <c r="A431" s="89"/>
      <c r="B431" s="89"/>
      <c r="C431" s="96"/>
      <c r="D431" s="190"/>
      <c r="E431" s="110"/>
      <c r="F431" s="111"/>
      <c r="G431" s="112"/>
      <c r="H431" s="113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108"/>
      <c r="AI431" s="108"/>
      <c r="AJ431" s="89"/>
      <c r="AK431" s="89"/>
      <c r="AL431" s="99"/>
      <c r="AM431" s="99"/>
      <c r="AN431" s="89"/>
      <c r="AO431" s="89"/>
      <c r="AP431" s="89"/>
      <c r="AQ431" s="99"/>
      <c r="AR431" s="89"/>
      <c r="AS431" s="89"/>
      <c r="AT431" s="89"/>
      <c r="AU431" s="89"/>
      <c r="AV431" s="89"/>
      <c r="AW431" s="89"/>
      <c r="AX431" s="89"/>
    </row>
    <row r="432" spans="1:50" ht="12.75" customHeight="1">
      <c r="A432" s="89"/>
      <c r="B432" s="89"/>
      <c r="C432" s="96"/>
      <c r="D432" s="190"/>
      <c r="E432" s="110"/>
      <c r="F432" s="111"/>
      <c r="G432" s="112"/>
      <c r="H432" s="113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108"/>
      <c r="AI432" s="108"/>
      <c r="AJ432" s="89"/>
      <c r="AK432" s="89"/>
      <c r="AL432" s="99"/>
      <c r="AM432" s="99"/>
      <c r="AN432" s="89"/>
      <c r="AO432" s="89"/>
      <c r="AP432" s="89"/>
      <c r="AQ432" s="99"/>
      <c r="AR432" s="89"/>
      <c r="AS432" s="89"/>
      <c r="AT432" s="89"/>
      <c r="AU432" s="89"/>
      <c r="AV432" s="89"/>
      <c r="AW432" s="89"/>
      <c r="AX432" s="89"/>
    </row>
    <row r="433" spans="1:50" ht="12.75" customHeight="1">
      <c r="A433" s="89"/>
      <c r="B433" s="89"/>
      <c r="C433" s="96"/>
      <c r="D433" s="190"/>
      <c r="E433" s="110"/>
      <c r="F433" s="111"/>
      <c r="G433" s="112"/>
      <c r="H433" s="113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108"/>
      <c r="AI433" s="108"/>
      <c r="AJ433" s="89"/>
      <c r="AK433" s="89"/>
      <c r="AL433" s="99"/>
      <c r="AM433" s="99"/>
      <c r="AN433" s="89"/>
      <c r="AO433" s="89"/>
      <c r="AP433" s="89"/>
      <c r="AQ433" s="99"/>
      <c r="AR433" s="89"/>
      <c r="AS433" s="89"/>
      <c r="AT433" s="89"/>
      <c r="AU433" s="89"/>
      <c r="AV433" s="89"/>
      <c r="AW433" s="89"/>
      <c r="AX433" s="89"/>
    </row>
    <row r="434" spans="1:50" ht="12.75" customHeight="1">
      <c r="A434" s="89"/>
      <c r="B434" s="89"/>
      <c r="C434" s="96"/>
      <c r="D434" s="190"/>
      <c r="E434" s="110"/>
      <c r="F434" s="111"/>
      <c r="G434" s="112"/>
      <c r="H434" s="113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108"/>
      <c r="AI434" s="108"/>
      <c r="AJ434" s="89"/>
      <c r="AK434" s="89"/>
      <c r="AL434" s="99"/>
      <c r="AM434" s="99"/>
      <c r="AN434" s="89"/>
      <c r="AO434" s="89"/>
      <c r="AP434" s="89"/>
      <c r="AQ434" s="99"/>
      <c r="AR434" s="89"/>
      <c r="AS434" s="89"/>
      <c r="AT434" s="89"/>
      <c r="AU434" s="89"/>
      <c r="AV434" s="89"/>
      <c r="AW434" s="89"/>
      <c r="AX434" s="89"/>
    </row>
    <row r="435" spans="1:50" ht="12.75" customHeight="1">
      <c r="A435" s="89"/>
      <c r="B435" s="89"/>
      <c r="C435" s="96"/>
      <c r="D435" s="190"/>
      <c r="E435" s="110"/>
      <c r="F435" s="111"/>
      <c r="G435" s="112"/>
      <c r="H435" s="113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108"/>
      <c r="AI435" s="108"/>
      <c r="AJ435" s="89"/>
      <c r="AK435" s="89"/>
      <c r="AL435" s="99"/>
      <c r="AM435" s="99"/>
      <c r="AN435" s="89"/>
      <c r="AO435" s="89"/>
      <c r="AP435" s="89"/>
      <c r="AQ435" s="99"/>
      <c r="AR435" s="89"/>
      <c r="AS435" s="89"/>
      <c r="AT435" s="89"/>
      <c r="AU435" s="89"/>
      <c r="AV435" s="89"/>
      <c r="AW435" s="89"/>
      <c r="AX435" s="89"/>
    </row>
    <row r="436" spans="1:50" ht="12.75" customHeight="1">
      <c r="A436" s="89"/>
      <c r="B436" s="89"/>
      <c r="C436" s="96"/>
      <c r="D436" s="190"/>
      <c r="E436" s="110"/>
      <c r="F436" s="111"/>
      <c r="G436" s="112"/>
      <c r="H436" s="113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108"/>
      <c r="AI436" s="108"/>
      <c r="AJ436" s="89"/>
      <c r="AK436" s="89"/>
      <c r="AL436" s="99"/>
      <c r="AM436" s="99"/>
      <c r="AN436" s="89"/>
      <c r="AO436" s="89"/>
      <c r="AP436" s="89"/>
      <c r="AQ436" s="99"/>
      <c r="AR436" s="89"/>
      <c r="AS436" s="89"/>
      <c r="AT436" s="89"/>
      <c r="AU436" s="89"/>
      <c r="AV436" s="89"/>
      <c r="AW436" s="89"/>
      <c r="AX436" s="89"/>
    </row>
    <row r="437" spans="1:50" ht="12.75" customHeight="1">
      <c r="A437" s="89"/>
      <c r="B437" s="89"/>
      <c r="C437" s="96"/>
      <c r="D437" s="190"/>
      <c r="E437" s="110"/>
      <c r="F437" s="111"/>
      <c r="G437" s="112"/>
      <c r="H437" s="113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108"/>
      <c r="AI437" s="108"/>
      <c r="AJ437" s="89"/>
      <c r="AK437" s="89"/>
      <c r="AL437" s="99"/>
      <c r="AM437" s="99"/>
      <c r="AN437" s="89"/>
      <c r="AO437" s="89"/>
      <c r="AP437" s="89"/>
      <c r="AQ437" s="99"/>
      <c r="AR437" s="89"/>
      <c r="AS437" s="89"/>
      <c r="AT437" s="89"/>
      <c r="AU437" s="89"/>
      <c r="AV437" s="89"/>
      <c r="AW437" s="89"/>
      <c r="AX437" s="89"/>
    </row>
    <row r="438" spans="1:50" ht="12.75" customHeight="1">
      <c r="A438" s="89"/>
      <c r="B438" s="89"/>
      <c r="C438" s="96"/>
      <c r="D438" s="190"/>
      <c r="E438" s="110"/>
      <c r="F438" s="111"/>
      <c r="G438" s="112"/>
      <c r="H438" s="113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108"/>
      <c r="AI438" s="108"/>
      <c r="AJ438" s="89"/>
      <c r="AK438" s="89"/>
      <c r="AL438" s="99"/>
      <c r="AM438" s="99"/>
      <c r="AN438" s="89"/>
      <c r="AO438" s="89"/>
      <c r="AP438" s="89"/>
      <c r="AQ438" s="99"/>
      <c r="AR438" s="89"/>
      <c r="AS438" s="89"/>
      <c r="AT438" s="89"/>
      <c r="AU438" s="89"/>
      <c r="AV438" s="89"/>
      <c r="AW438" s="89"/>
      <c r="AX438" s="89"/>
    </row>
    <row r="439" spans="1:50" ht="12.75" customHeight="1">
      <c r="A439" s="89"/>
      <c r="B439" s="89"/>
      <c r="C439" s="96"/>
      <c r="D439" s="190"/>
      <c r="E439" s="110"/>
      <c r="F439" s="111"/>
      <c r="G439" s="112"/>
      <c r="H439" s="113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108"/>
      <c r="AI439" s="108"/>
      <c r="AJ439" s="89"/>
      <c r="AK439" s="89"/>
      <c r="AL439" s="99"/>
      <c r="AM439" s="99"/>
      <c r="AN439" s="89"/>
      <c r="AO439" s="89"/>
      <c r="AP439" s="89"/>
      <c r="AQ439" s="99"/>
      <c r="AR439" s="89"/>
      <c r="AS439" s="89"/>
      <c r="AT439" s="89"/>
      <c r="AU439" s="89"/>
      <c r="AV439" s="89"/>
      <c r="AW439" s="89"/>
      <c r="AX439" s="89"/>
    </row>
    <row r="440" spans="1:50" ht="12.75" customHeight="1">
      <c r="A440" s="89"/>
      <c r="B440" s="89"/>
      <c r="C440" s="96"/>
      <c r="D440" s="190"/>
      <c r="E440" s="110"/>
      <c r="F440" s="111"/>
      <c r="G440" s="112"/>
      <c r="H440" s="113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108"/>
      <c r="AI440" s="108"/>
      <c r="AJ440" s="89"/>
      <c r="AK440" s="89"/>
      <c r="AL440" s="99"/>
      <c r="AM440" s="99"/>
      <c r="AN440" s="89"/>
      <c r="AO440" s="89"/>
      <c r="AP440" s="89"/>
      <c r="AQ440" s="99"/>
      <c r="AR440" s="89"/>
      <c r="AS440" s="89"/>
      <c r="AT440" s="89"/>
      <c r="AU440" s="89"/>
      <c r="AV440" s="89"/>
      <c r="AW440" s="89"/>
      <c r="AX440" s="89"/>
    </row>
    <row r="441" spans="1:50" ht="12.75" customHeight="1">
      <c r="A441" s="89"/>
      <c r="B441" s="89"/>
      <c r="C441" s="96"/>
      <c r="D441" s="190"/>
      <c r="E441" s="110"/>
      <c r="F441" s="111"/>
      <c r="G441" s="112"/>
      <c r="H441" s="113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108"/>
      <c r="AI441" s="108"/>
      <c r="AJ441" s="89"/>
      <c r="AK441" s="89"/>
      <c r="AL441" s="99"/>
      <c r="AM441" s="99"/>
      <c r="AN441" s="89"/>
      <c r="AO441" s="89"/>
      <c r="AP441" s="89"/>
      <c r="AQ441" s="99"/>
      <c r="AR441" s="89"/>
      <c r="AS441" s="89"/>
      <c r="AT441" s="89"/>
      <c r="AU441" s="89"/>
      <c r="AV441" s="89"/>
      <c r="AW441" s="89"/>
      <c r="AX441" s="89"/>
    </row>
    <row r="442" spans="1:50" ht="12.75" customHeight="1">
      <c r="A442" s="89"/>
      <c r="B442" s="89"/>
      <c r="C442" s="96"/>
      <c r="D442" s="190"/>
      <c r="E442" s="110"/>
      <c r="F442" s="111"/>
      <c r="G442" s="112"/>
      <c r="H442" s="113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108"/>
      <c r="AI442" s="108"/>
      <c r="AJ442" s="89"/>
      <c r="AK442" s="89"/>
      <c r="AL442" s="99"/>
      <c r="AM442" s="99"/>
      <c r="AN442" s="89"/>
      <c r="AO442" s="89"/>
      <c r="AP442" s="89"/>
      <c r="AQ442" s="99"/>
      <c r="AR442" s="89"/>
      <c r="AS442" s="89"/>
      <c r="AT442" s="89"/>
      <c r="AU442" s="89"/>
      <c r="AV442" s="89"/>
      <c r="AW442" s="89"/>
      <c r="AX442" s="89"/>
    </row>
    <row r="443" spans="1:50" ht="12.75" customHeight="1">
      <c r="A443" s="89"/>
      <c r="B443" s="89"/>
      <c r="C443" s="96"/>
      <c r="D443" s="190"/>
      <c r="E443" s="110"/>
      <c r="F443" s="111"/>
      <c r="G443" s="112"/>
      <c r="H443" s="113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108"/>
      <c r="AI443" s="108"/>
      <c r="AJ443" s="89"/>
      <c r="AK443" s="89"/>
      <c r="AL443" s="99"/>
      <c r="AM443" s="99"/>
      <c r="AN443" s="89"/>
      <c r="AO443" s="89"/>
      <c r="AP443" s="89"/>
      <c r="AQ443" s="99"/>
      <c r="AR443" s="89"/>
      <c r="AS443" s="89"/>
      <c r="AT443" s="89"/>
      <c r="AU443" s="89"/>
      <c r="AV443" s="89"/>
      <c r="AW443" s="89"/>
      <c r="AX443" s="89"/>
    </row>
    <row r="444" spans="1:50" ht="12.75" customHeight="1">
      <c r="A444" s="89"/>
      <c r="B444" s="89"/>
      <c r="C444" s="96"/>
      <c r="D444" s="190"/>
      <c r="E444" s="110"/>
      <c r="F444" s="111"/>
      <c r="G444" s="112"/>
      <c r="H444" s="113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108"/>
      <c r="AI444" s="108"/>
      <c r="AJ444" s="89"/>
      <c r="AK444" s="89"/>
      <c r="AL444" s="99"/>
      <c r="AM444" s="99"/>
      <c r="AN444" s="89"/>
      <c r="AO444" s="89"/>
      <c r="AP444" s="89"/>
      <c r="AQ444" s="99"/>
      <c r="AR444" s="89"/>
      <c r="AS444" s="89"/>
      <c r="AT444" s="89"/>
      <c r="AU444" s="89"/>
      <c r="AV444" s="89"/>
      <c r="AW444" s="89"/>
      <c r="AX444" s="89"/>
    </row>
    <row r="445" spans="1:50" ht="12.75" customHeight="1">
      <c r="A445" s="89"/>
      <c r="B445" s="89"/>
      <c r="C445" s="96"/>
      <c r="D445" s="190"/>
      <c r="E445" s="110"/>
      <c r="F445" s="111"/>
      <c r="G445" s="112"/>
      <c r="H445" s="113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108"/>
      <c r="AI445" s="108"/>
      <c r="AJ445" s="89"/>
      <c r="AK445" s="89"/>
      <c r="AL445" s="99"/>
      <c r="AM445" s="99"/>
      <c r="AN445" s="89"/>
      <c r="AO445" s="89"/>
      <c r="AP445" s="89"/>
      <c r="AQ445" s="99"/>
      <c r="AR445" s="89"/>
      <c r="AS445" s="89"/>
      <c r="AT445" s="89"/>
      <c r="AU445" s="89"/>
      <c r="AV445" s="89"/>
      <c r="AW445" s="89"/>
      <c r="AX445" s="89"/>
    </row>
    <row r="446" spans="1:50" ht="12.75" customHeight="1">
      <c r="A446" s="89"/>
      <c r="B446" s="89"/>
      <c r="C446" s="96"/>
      <c r="D446" s="190"/>
      <c r="E446" s="110"/>
      <c r="F446" s="111"/>
      <c r="G446" s="112"/>
      <c r="H446" s="113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108"/>
      <c r="AI446" s="108"/>
      <c r="AJ446" s="89"/>
      <c r="AK446" s="89"/>
      <c r="AL446" s="99"/>
      <c r="AM446" s="99"/>
      <c r="AN446" s="89"/>
      <c r="AO446" s="89"/>
      <c r="AP446" s="89"/>
      <c r="AQ446" s="99"/>
      <c r="AR446" s="89"/>
      <c r="AS446" s="89"/>
      <c r="AT446" s="89"/>
      <c r="AU446" s="89"/>
      <c r="AV446" s="89"/>
      <c r="AW446" s="89"/>
      <c r="AX446" s="89"/>
    </row>
    <row r="447" spans="1:50" ht="12.75" customHeight="1">
      <c r="A447" s="89"/>
      <c r="B447" s="89"/>
      <c r="C447" s="96"/>
      <c r="D447" s="190"/>
      <c r="E447" s="110"/>
      <c r="F447" s="111"/>
      <c r="G447" s="112"/>
      <c r="H447" s="113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108"/>
      <c r="AI447" s="108"/>
      <c r="AJ447" s="89"/>
      <c r="AK447" s="89"/>
      <c r="AL447" s="99"/>
      <c r="AM447" s="99"/>
      <c r="AN447" s="89"/>
      <c r="AO447" s="89"/>
      <c r="AP447" s="89"/>
      <c r="AQ447" s="99"/>
      <c r="AR447" s="89"/>
      <c r="AS447" s="89"/>
      <c r="AT447" s="89"/>
      <c r="AU447" s="89"/>
      <c r="AV447" s="89"/>
      <c r="AW447" s="89"/>
      <c r="AX447" s="89"/>
    </row>
    <row r="448" spans="1:50" ht="12.75" customHeight="1">
      <c r="A448" s="89"/>
      <c r="B448" s="89"/>
      <c r="C448" s="96"/>
      <c r="D448" s="190"/>
      <c r="E448" s="110"/>
      <c r="F448" s="111"/>
      <c r="G448" s="112"/>
      <c r="H448" s="113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108"/>
      <c r="AI448" s="108"/>
      <c r="AJ448" s="89"/>
      <c r="AK448" s="89"/>
      <c r="AL448" s="99"/>
      <c r="AM448" s="99"/>
      <c r="AN448" s="89"/>
      <c r="AO448" s="89"/>
      <c r="AP448" s="89"/>
      <c r="AQ448" s="99"/>
      <c r="AR448" s="89"/>
      <c r="AS448" s="89"/>
      <c r="AT448" s="89"/>
      <c r="AU448" s="89"/>
      <c r="AV448" s="89"/>
      <c r="AW448" s="89"/>
      <c r="AX448" s="89"/>
    </row>
    <row r="449" spans="1:50" ht="12.75" customHeight="1">
      <c r="A449" s="89"/>
      <c r="B449" s="89"/>
      <c r="C449" s="96"/>
      <c r="D449" s="190"/>
      <c r="E449" s="110"/>
      <c r="F449" s="111"/>
      <c r="G449" s="112"/>
      <c r="H449" s="113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108"/>
      <c r="AI449" s="108"/>
      <c r="AJ449" s="89"/>
      <c r="AK449" s="89"/>
      <c r="AL449" s="99"/>
      <c r="AM449" s="99"/>
      <c r="AN449" s="89"/>
      <c r="AO449" s="89"/>
      <c r="AP449" s="89"/>
      <c r="AQ449" s="99"/>
      <c r="AR449" s="89"/>
      <c r="AS449" s="89"/>
      <c r="AT449" s="89"/>
      <c r="AU449" s="89"/>
      <c r="AV449" s="89"/>
      <c r="AW449" s="89"/>
      <c r="AX449" s="89"/>
    </row>
    <row r="450" spans="1:50" ht="12.75" customHeight="1">
      <c r="A450" s="89"/>
      <c r="B450" s="89"/>
      <c r="C450" s="96"/>
      <c r="D450" s="190"/>
      <c r="E450" s="110"/>
      <c r="F450" s="111"/>
      <c r="G450" s="112"/>
      <c r="H450" s="113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108"/>
      <c r="AI450" s="108"/>
      <c r="AJ450" s="89"/>
      <c r="AK450" s="89"/>
      <c r="AL450" s="99"/>
      <c r="AM450" s="99"/>
      <c r="AN450" s="89"/>
      <c r="AO450" s="89"/>
      <c r="AP450" s="89"/>
      <c r="AQ450" s="99"/>
      <c r="AR450" s="89"/>
      <c r="AS450" s="89"/>
      <c r="AT450" s="89"/>
      <c r="AU450" s="89"/>
      <c r="AV450" s="89"/>
      <c r="AW450" s="89"/>
      <c r="AX450" s="89"/>
    </row>
    <row r="451" spans="1:50" ht="12.75" customHeight="1">
      <c r="A451" s="89"/>
      <c r="B451" s="89"/>
      <c r="C451" s="96"/>
      <c r="D451" s="190"/>
      <c r="E451" s="110"/>
      <c r="F451" s="111"/>
      <c r="G451" s="112"/>
      <c r="H451" s="113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108"/>
      <c r="AI451" s="108"/>
      <c r="AJ451" s="89"/>
      <c r="AK451" s="89"/>
      <c r="AL451" s="99"/>
      <c r="AM451" s="99"/>
      <c r="AN451" s="89"/>
      <c r="AO451" s="89"/>
      <c r="AP451" s="89"/>
      <c r="AQ451" s="99"/>
      <c r="AR451" s="89"/>
      <c r="AS451" s="89"/>
      <c r="AT451" s="89"/>
      <c r="AU451" s="89"/>
      <c r="AV451" s="89"/>
      <c r="AW451" s="89"/>
      <c r="AX451" s="89"/>
    </row>
    <row r="452" spans="1:50" ht="12.75" customHeight="1">
      <c r="A452" s="89"/>
      <c r="B452" s="89"/>
      <c r="C452" s="96"/>
      <c r="D452" s="190"/>
      <c r="E452" s="110"/>
      <c r="F452" s="111"/>
      <c r="G452" s="112"/>
      <c r="H452" s="113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108"/>
      <c r="AI452" s="108"/>
      <c r="AJ452" s="89"/>
      <c r="AK452" s="89"/>
      <c r="AL452" s="99"/>
      <c r="AM452" s="99"/>
      <c r="AN452" s="89"/>
      <c r="AO452" s="89"/>
      <c r="AP452" s="89"/>
      <c r="AQ452" s="99"/>
      <c r="AR452" s="89"/>
      <c r="AS452" s="89"/>
      <c r="AT452" s="89"/>
      <c r="AU452" s="89"/>
      <c r="AV452" s="89"/>
      <c r="AW452" s="89"/>
      <c r="AX452" s="89"/>
    </row>
    <row r="453" spans="1:50" ht="12.75" customHeight="1">
      <c r="A453" s="89"/>
      <c r="B453" s="89"/>
      <c r="C453" s="96"/>
      <c r="D453" s="190"/>
      <c r="E453" s="110"/>
      <c r="F453" s="111"/>
      <c r="G453" s="112"/>
      <c r="H453" s="113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108"/>
      <c r="AI453" s="108"/>
      <c r="AJ453" s="89"/>
      <c r="AK453" s="89"/>
      <c r="AL453" s="99"/>
      <c r="AM453" s="99"/>
      <c r="AN453" s="89"/>
      <c r="AO453" s="89"/>
      <c r="AP453" s="89"/>
      <c r="AQ453" s="99"/>
      <c r="AR453" s="89"/>
      <c r="AS453" s="89"/>
      <c r="AT453" s="89"/>
      <c r="AU453" s="89"/>
      <c r="AV453" s="89"/>
      <c r="AW453" s="89"/>
      <c r="AX453" s="89"/>
    </row>
    <row r="454" spans="1:50" ht="12.75" customHeight="1">
      <c r="A454" s="89"/>
      <c r="B454" s="89"/>
      <c r="C454" s="96"/>
      <c r="D454" s="190"/>
      <c r="E454" s="110"/>
      <c r="F454" s="111"/>
      <c r="G454" s="112"/>
      <c r="H454" s="113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108"/>
      <c r="AI454" s="108"/>
      <c r="AJ454" s="89"/>
      <c r="AK454" s="89"/>
      <c r="AL454" s="99"/>
      <c r="AM454" s="99"/>
      <c r="AN454" s="89"/>
      <c r="AO454" s="89"/>
      <c r="AP454" s="89"/>
      <c r="AQ454" s="99"/>
      <c r="AR454" s="89"/>
      <c r="AS454" s="89"/>
      <c r="AT454" s="89"/>
      <c r="AU454" s="89"/>
      <c r="AV454" s="89"/>
      <c r="AW454" s="89"/>
      <c r="AX454" s="89"/>
    </row>
    <row r="455" spans="1:50" ht="12.75" customHeight="1">
      <c r="A455" s="89"/>
      <c r="B455" s="89"/>
      <c r="C455" s="96"/>
      <c r="D455" s="190"/>
      <c r="E455" s="110"/>
      <c r="F455" s="111"/>
      <c r="G455" s="112"/>
      <c r="H455" s="113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108"/>
      <c r="AI455" s="108"/>
      <c r="AJ455" s="89"/>
      <c r="AK455" s="89"/>
      <c r="AL455" s="99"/>
      <c r="AM455" s="99"/>
      <c r="AN455" s="89"/>
      <c r="AO455" s="89"/>
      <c r="AP455" s="89"/>
      <c r="AQ455" s="99"/>
      <c r="AR455" s="89"/>
      <c r="AS455" s="89"/>
      <c r="AT455" s="89"/>
      <c r="AU455" s="89"/>
      <c r="AV455" s="89"/>
      <c r="AW455" s="89"/>
      <c r="AX455" s="89"/>
    </row>
    <row r="456" spans="1:50" ht="12.75" customHeight="1">
      <c r="A456" s="89"/>
      <c r="B456" s="89"/>
      <c r="C456" s="96"/>
      <c r="D456" s="190"/>
      <c r="E456" s="110"/>
      <c r="F456" s="111"/>
      <c r="G456" s="112"/>
      <c r="H456" s="113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108"/>
      <c r="AI456" s="108"/>
      <c r="AJ456" s="89"/>
      <c r="AK456" s="89"/>
      <c r="AL456" s="99"/>
      <c r="AM456" s="99"/>
      <c r="AN456" s="89"/>
      <c r="AO456" s="89"/>
      <c r="AP456" s="89"/>
      <c r="AQ456" s="99"/>
      <c r="AR456" s="89"/>
      <c r="AS456" s="89"/>
      <c r="AT456" s="89"/>
      <c r="AU456" s="89"/>
      <c r="AV456" s="89"/>
      <c r="AW456" s="89"/>
      <c r="AX456" s="89"/>
    </row>
    <row r="457" spans="1:50" ht="12.75" customHeight="1">
      <c r="A457" s="89"/>
      <c r="B457" s="89"/>
      <c r="C457" s="96"/>
      <c r="D457" s="190"/>
      <c r="E457" s="110"/>
      <c r="F457" s="111"/>
      <c r="G457" s="112"/>
      <c r="H457" s="113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108"/>
      <c r="AI457" s="108"/>
      <c r="AJ457" s="89"/>
      <c r="AK457" s="89"/>
      <c r="AL457" s="99"/>
      <c r="AM457" s="99"/>
      <c r="AN457" s="89"/>
      <c r="AO457" s="89"/>
      <c r="AP457" s="89"/>
      <c r="AQ457" s="99"/>
      <c r="AR457" s="89"/>
      <c r="AS457" s="89"/>
      <c r="AT457" s="89"/>
      <c r="AU457" s="89"/>
      <c r="AV457" s="89"/>
      <c r="AW457" s="89"/>
      <c r="AX457" s="89"/>
    </row>
    <row r="458" spans="1:50" ht="12.75" customHeight="1">
      <c r="A458" s="89"/>
      <c r="B458" s="89"/>
      <c r="C458" s="96"/>
      <c r="D458" s="190"/>
      <c r="E458" s="110"/>
      <c r="F458" s="111"/>
      <c r="G458" s="112"/>
      <c r="H458" s="113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108"/>
      <c r="AI458" s="108"/>
      <c r="AJ458" s="89"/>
      <c r="AK458" s="89"/>
      <c r="AL458" s="99"/>
      <c r="AM458" s="99"/>
      <c r="AN458" s="89"/>
      <c r="AO458" s="89"/>
      <c r="AP458" s="89"/>
      <c r="AQ458" s="99"/>
      <c r="AR458" s="89"/>
      <c r="AS458" s="89"/>
      <c r="AT458" s="89"/>
      <c r="AU458" s="89"/>
      <c r="AV458" s="89"/>
      <c r="AW458" s="89"/>
      <c r="AX458" s="89"/>
    </row>
    <row r="459" spans="1:50" ht="12.75" customHeight="1">
      <c r="A459" s="89"/>
      <c r="B459" s="89"/>
      <c r="C459" s="96"/>
      <c r="D459" s="190"/>
      <c r="E459" s="110"/>
      <c r="F459" s="111"/>
      <c r="G459" s="112"/>
      <c r="H459" s="113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108"/>
      <c r="AI459" s="108"/>
      <c r="AJ459" s="89"/>
      <c r="AK459" s="89"/>
      <c r="AL459" s="99"/>
      <c r="AM459" s="99"/>
      <c r="AN459" s="89"/>
      <c r="AO459" s="89"/>
      <c r="AP459" s="89"/>
      <c r="AQ459" s="99"/>
      <c r="AR459" s="89"/>
      <c r="AS459" s="89"/>
      <c r="AT459" s="89"/>
      <c r="AU459" s="89"/>
      <c r="AV459" s="89"/>
      <c r="AW459" s="89"/>
      <c r="AX459" s="89"/>
    </row>
    <row r="460" spans="1:50" ht="12.75" customHeight="1">
      <c r="A460" s="89"/>
      <c r="B460" s="89"/>
      <c r="C460" s="96"/>
      <c r="D460" s="190"/>
      <c r="E460" s="110"/>
      <c r="F460" s="111"/>
      <c r="G460" s="112"/>
      <c r="H460" s="113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108"/>
      <c r="AI460" s="108"/>
      <c r="AJ460" s="89"/>
      <c r="AK460" s="89"/>
      <c r="AL460" s="99"/>
      <c r="AM460" s="99"/>
      <c r="AN460" s="89"/>
      <c r="AO460" s="89"/>
      <c r="AP460" s="89"/>
      <c r="AQ460" s="99"/>
      <c r="AR460" s="89"/>
      <c r="AS460" s="89"/>
      <c r="AT460" s="89"/>
      <c r="AU460" s="89"/>
      <c r="AV460" s="89"/>
      <c r="AW460" s="89"/>
      <c r="AX460" s="89"/>
    </row>
    <row r="461" spans="1:50" ht="12.75" customHeight="1">
      <c r="A461" s="89"/>
      <c r="B461" s="89"/>
      <c r="C461" s="96"/>
      <c r="D461" s="190"/>
      <c r="E461" s="110"/>
      <c r="F461" s="111"/>
      <c r="G461" s="112"/>
      <c r="H461" s="113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108"/>
      <c r="AI461" s="108"/>
      <c r="AJ461" s="89"/>
      <c r="AK461" s="89"/>
      <c r="AL461" s="99"/>
      <c r="AM461" s="99"/>
      <c r="AN461" s="89"/>
      <c r="AO461" s="89"/>
      <c r="AP461" s="89"/>
      <c r="AQ461" s="99"/>
      <c r="AR461" s="89"/>
      <c r="AS461" s="89"/>
      <c r="AT461" s="89"/>
      <c r="AU461" s="89"/>
      <c r="AV461" s="89"/>
      <c r="AW461" s="89"/>
      <c r="AX461" s="89"/>
    </row>
    <row r="462" spans="1:50" ht="12.75" customHeight="1">
      <c r="A462" s="89"/>
      <c r="B462" s="89"/>
      <c r="C462" s="96"/>
      <c r="D462" s="190"/>
      <c r="E462" s="110"/>
      <c r="F462" s="111"/>
      <c r="G462" s="112"/>
      <c r="H462" s="113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108"/>
      <c r="AI462" s="108"/>
      <c r="AJ462" s="89"/>
      <c r="AK462" s="89"/>
      <c r="AL462" s="99"/>
      <c r="AM462" s="99"/>
      <c r="AN462" s="89"/>
      <c r="AO462" s="89"/>
      <c r="AP462" s="89"/>
      <c r="AQ462" s="99"/>
      <c r="AR462" s="89"/>
      <c r="AS462" s="89"/>
      <c r="AT462" s="89"/>
      <c r="AU462" s="89"/>
      <c r="AV462" s="89"/>
      <c r="AW462" s="89"/>
      <c r="AX462" s="89"/>
    </row>
    <row r="463" spans="1:50" ht="12.75" customHeight="1">
      <c r="A463" s="89"/>
      <c r="B463" s="89"/>
      <c r="C463" s="96"/>
      <c r="D463" s="190"/>
      <c r="E463" s="110"/>
      <c r="F463" s="111"/>
      <c r="G463" s="112"/>
      <c r="H463" s="113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108"/>
      <c r="AI463" s="108"/>
      <c r="AJ463" s="89"/>
      <c r="AK463" s="89"/>
      <c r="AL463" s="99"/>
      <c r="AM463" s="99"/>
      <c r="AN463" s="89"/>
      <c r="AO463" s="89"/>
      <c r="AP463" s="89"/>
      <c r="AQ463" s="99"/>
      <c r="AR463" s="89"/>
      <c r="AS463" s="89"/>
      <c r="AT463" s="89"/>
      <c r="AU463" s="89"/>
      <c r="AV463" s="89"/>
      <c r="AW463" s="89"/>
      <c r="AX463" s="89"/>
    </row>
    <row r="464" spans="1:50" ht="12.75" customHeight="1">
      <c r="A464" s="89"/>
      <c r="B464" s="89"/>
      <c r="C464" s="96"/>
      <c r="D464" s="190"/>
      <c r="E464" s="110"/>
      <c r="F464" s="111"/>
      <c r="G464" s="112"/>
      <c r="H464" s="113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108"/>
      <c r="AI464" s="108"/>
      <c r="AJ464" s="89"/>
      <c r="AK464" s="89"/>
      <c r="AL464" s="99"/>
      <c r="AM464" s="99"/>
      <c r="AN464" s="89"/>
      <c r="AO464" s="89"/>
      <c r="AP464" s="89"/>
      <c r="AQ464" s="99"/>
      <c r="AR464" s="89"/>
      <c r="AS464" s="89"/>
      <c r="AT464" s="89"/>
      <c r="AU464" s="89"/>
      <c r="AV464" s="89"/>
      <c r="AW464" s="89"/>
      <c r="AX464" s="89"/>
    </row>
    <row r="465" spans="1:50" ht="12.75" customHeight="1">
      <c r="A465" s="89"/>
      <c r="B465" s="89"/>
      <c r="C465" s="96"/>
      <c r="D465" s="190"/>
      <c r="E465" s="110"/>
      <c r="F465" s="111"/>
      <c r="G465" s="112"/>
      <c r="H465" s="113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108"/>
      <c r="AI465" s="108"/>
      <c r="AJ465" s="89"/>
      <c r="AK465" s="89"/>
      <c r="AL465" s="99"/>
      <c r="AM465" s="99"/>
      <c r="AN465" s="89"/>
      <c r="AO465" s="89"/>
      <c r="AP465" s="89"/>
      <c r="AQ465" s="99"/>
      <c r="AR465" s="89"/>
      <c r="AS465" s="89"/>
      <c r="AT465" s="89"/>
      <c r="AU465" s="89"/>
      <c r="AV465" s="89"/>
      <c r="AW465" s="89"/>
      <c r="AX465" s="89"/>
    </row>
    <row r="466" spans="1:50" ht="12.75" customHeight="1">
      <c r="A466" s="89"/>
      <c r="B466" s="89"/>
      <c r="C466" s="96"/>
      <c r="D466" s="190"/>
      <c r="E466" s="110"/>
      <c r="F466" s="111"/>
      <c r="G466" s="112"/>
      <c r="H466" s="113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108"/>
      <c r="AI466" s="108"/>
      <c r="AJ466" s="89"/>
      <c r="AK466" s="89"/>
      <c r="AL466" s="99"/>
      <c r="AM466" s="99"/>
      <c r="AN466" s="89"/>
      <c r="AO466" s="89"/>
      <c r="AP466" s="89"/>
      <c r="AQ466" s="99"/>
      <c r="AR466" s="89"/>
      <c r="AS466" s="89"/>
      <c r="AT466" s="89"/>
      <c r="AU466" s="89"/>
      <c r="AV466" s="89"/>
      <c r="AW466" s="89"/>
      <c r="AX466" s="89"/>
    </row>
    <row r="467" spans="1:50" ht="12.75" customHeight="1">
      <c r="A467" s="89"/>
      <c r="B467" s="89"/>
      <c r="C467" s="96"/>
      <c r="D467" s="190"/>
      <c r="E467" s="110"/>
      <c r="F467" s="111"/>
      <c r="G467" s="112"/>
      <c r="H467" s="113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108"/>
      <c r="AI467" s="108"/>
      <c r="AJ467" s="89"/>
      <c r="AK467" s="89"/>
      <c r="AL467" s="99"/>
      <c r="AM467" s="99"/>
      <c r="AN467" s="89"/>
      <c r="AO467" s="89"/>
      <c r="AP467" s="89"/>
      <c r="AQ467" s="99"/>
      <c r="AR467" s="89"/>
      <c r="AS467" s="89"/>
      <c r="AT467" s="89"/>
      <c r="AU467" s="89"/>
      <c r="AV467" s="89"/>
      <c r="AW467" s="89"/>
      <c r="AX467" s="89"/>
    </row>
    <row r="468" spans="1:50" ht="12.75" customHeight="1">
      <c r="A468" s="89"/>
      <c r="B468" s="89"/>
      <c r="C468" s="96"/>
      <c r="D468" s="190"/>
      <c r="E468" s="110"/>
      <c r="F468" s="111"/>
      <c r="G468" s="112"/>
      <c r="H468" s="113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108"/>
      <c r="AI468" s="108"/>
      <c r="AJ468" s="89"/>
      <c r="AK468" s="89"/>
      <c r="AL468" s="99"/>
      <c r="AM468" s="99"/>
      <c r="AN468" s="89"/>
      <c r="AO468" s="89"/>
      <c r="AP468" s="89"/>
      <c r="AQ468" s="99"/>
      <c r="AR468" s="89"/>
      <c r="AS468" s="89"/>
      <c r="AT468" s="89"/>
      <c r="AU468" s="89"/>
      <c r="AV468" s="89"/>
      <c r="AW468" s="89"/>
      <c r="AX468" s="89"/>
    </row>
    <row r="469" spans="1:50" ht="12.75" customHeight="1">
      <c r="A469" s="89"/>
      <c r="B469" s="89"/>
      <c r="C469" s="96"/>
      <c r="D469" s="190"/>
      <c r="E469" s="110"/>
      <c r="F469" s="111"/>
      <c r="G469" s="112"/>
      <c r="H469" s="113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108"/>
      <c r="AI469" s="108"/>
      <c r="AJ469" s="89"/>
      <c r="AK469" s="89"/>
      <c r="AL469" s="99"/>
      <c r="AM469" s="99"/>
      <c r="AN469" s="89"/>
      <c r="AO469" s="89"/>
      <c r="AP469" s="89"/>
      <c r="AQ469" s="99"/>
      <c r="AR469" s="89"/>
      <c r="AS469" s="89"/>
      <c r="AT469" s="89"/>
      <c r="AU469" s="89"/>
      <c r="AV469" s="89"/>
      <c r="AW469" s="89"/>
      <c r="AX469" s="89"/>
    </row>
    <row r="470" spans="1:50" ht="12.75" customHeight="1">
      <c r="A470" s="89"/>
      <c r="B470" s="89"/>
      <c r="C470" s="96"/>
      <c r="D470" s="190"/>
      <c r="E470" s="110"/>
      <c r="F470" s="111"/>
      <c r="G470" s="112"/>
      <c r="H470" s="113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108"/>
      <c r="AI470" s="108"/>
      <c r="AJ470" s="89"/>
      <c r="AK470" s="89"/>
      <c r="AL470" s="99"/>
      <c r="AM470" s="99"/>
      <c r="AN470" s="89"/>
      <c r="AO470" s="89"/>
      <c r="AP470" s="89"/>
      <c r="AQ470" s="99"/>
      <c r="AR470" s="89"/>
      <c r="AS470" s="89"/>
      <c r="AT470" s="89"/>
      <c r="AU470" s="89"/>
      <c r="AV470" s="89"/>
      <c r="AW470" s="89"/>
      <c r="AX470" s="89"/>
    </row>
    <row r="471" spans="1:50" ht="12.75" customHeight="1">
      <c r="A471" s="89"/>
      <c r="B471" s="89"/>
      <c r="C471" s="96"/>
      <c r="D471" s="190"/>
      <c r="E471" s="110"/>
      <c r="F471" s="111"/>
      <c r="G471" s="112"/>
      <c r="H471" s="113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108"/>
      <c r="AI471" s="108"/>
      <c r="AJ471" s="89"/>
      <c r="AK471" s="89"/>
      <c r="AL471" s="99"/>
      <c r="AM471" s="99"/>
      <c r="AN471" s="89"/>
      <c r="AO471" s="89"/>
      <c r="AP471" s="89"/>
      <c r="AQ471" s="99"/>
      <c r="AR471" s="89"/>
      <c r="AS471" s="89"/>
      <c r="AT471" s="89"/>
      <c r="AU471" s="89"/>
      <c r="AV471" s="89"/>
      <c r="AW471" s="89"/>
      <c r="AX471" s="89"/>
    </row>
    <row r="472" spans="1:50" ht="12.75" customHeight="1">
      <c r="A472" s="89"/>
      <c r="B472" s="89"/>
      <c r="C472" s="96"/>
      <c r="D472" s="190"/>
      <c r="E472" s="110"/>
      <c r="F472" s="111"/>
      <c r="G472" s="112"/>
      <c r="H472" s="113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108"/>
      <c r="AI472" s="108"/>
      <c r="AJ472" s="89"/>
      <c r="AK472" s="89"/>
      <c r="AL472" s="99"/>
      <c r="AM472" s="99"/>
      <c r="AN472" s="89"/>
      <c r="AO472" s="89"/>
      <c r="AP472" s="89"/>
      <c r="AQ472" s="99"/>
      <c r="AR472" s="89"/>
      <c r="AS472" s="89"/>
      <c r="AT472" s="89"/>
      <c r="AU472" s="89"/>
      <c r="AV472" s="89"/>
      <c r="AW472" s="89"/>
      <c r="AX472" s="89"/>
    </row>
    <row r="473" spans="1:50" ht="12.75" customHeight="1">
      <c r="A473" s="89"/>
      <c r="B473" s="89"/>
      <c r="C473" s="96"/>
      <c r="D473" s="190"/>
      <c r="E473" s="110"/>
      <c r="F473" s="111"/>
      <c r="G473" s="112"/>
      <c r="H473" s="113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108"/>
      <c r="AI473" s="108"/>
      <c r="AJ473" s="89"/>
      <c r="AK473" s="89"/>
      <c r="AL473" s="99"/>
      <c r="AM473" s="99"/>
      <c r="AN473" s="89"/>
      <c r="AO473" s="89"/>
      <c r="AP473" s="89"/>
      <c r="AQ473" s="99"/>
      <c r="AR473" s="89"/>
      <c r="AS473" s="89"/>
      <c r="AT473" s="89"/>
      <c r="AU473" s="89"/>
      <c r="AV473" s="89"/>
      <c r="AW473" s="89"/>
      <c r="AX473" s="89"/>
    </row>
    <row r="474" spans="1:50" ht="12.75" customHeight="1">
      <c r="A474" s="89"/>
      <c r="B474" s="89"/>
      <c r="C474" s="96"/>
      <c r="D474" s="190"/>
      <c r="E474" s="110"/>
      <c r="F474" s="111"/>
      <c r="G474" s="112"/>
      <c r="H474" s="113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108"/>
      <c r="AI474" s="108"/>
      <c r="AJ474" s="89"/>
      <c r="AK474" s="89"/>
      <c r="AL474" s="99"/>
      <c r="AM474" s="99"/>
      <c r="AN474" s="89"/>
      <c r="AO474" s="89"/>
      <c r="AP474" s="89"/>
      <c r="AQ474" s="99"/>
      <c r="AR474" s="89"/>
      <c r="AS474" s="89"/>
      <c r="AT474" s="89"/>
      <c r="AU474" s="89"/>
      <c r="AV474" s="89"/>
      <c r="AW474" s="89"/>
      <c r="AX474" s="89"/>
    </row>
    <row r="475" spans="1:50" ht="12.75" customHeight="1">
      <c r="A475" s="89"/>
      <c r="B475" s="89"/>
      <c r="C475" s="96"/>
      <c r="D475" s="190"/>
      <c r="E475" s="110"/>
      <c r="F475" s="111"/>
      <c r="G475" s="112"/>
      <c r="H475" s="113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108"/>
      <c r="AI475" s="108"/>
      <c r="AJ475" s="89"/>
      <c r="AK475" s="89"/>
      <c r="AL475" s="99"/>
      <c r="AM475" s="99"/>
      <c r="AN475" s="89"/>
      <c r="AO475" s="89"/>
      <c r="AP475" s="89"/>
      <c r="AQ475" s="99"/>
      <c r="AR475" s="89"/>
      <c r="AS475" s="89"/>
      <c r="AT475" s="89"/>
      <c r="AU475" s="89"/>
      <c r="AV475" s="89"/>
      <c r="AW475" s="89"/>
      <c r="AX475" s="89"/>
    </row>
    <row r="476" spans="1:50" ht="12.75" customHeight="1">
      <c r="A476" s="89"/>
      <c r="B476" s="89"/>
      <c r="C476" s="96"/>
      <c r="D476" s="190"/>
      <c r="E476" s="110"/>
      <c r="F476" s="111"/>
      <c r="G476" s="112"/>
      <c r="H476" s="113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108"/>
      <c r="AI476" s="108"/>
      <c r="AJ476" s="89"/>
      <c r="AK476" s="89"/>
      <c r="AL476" s="99"/>
      <c r="AM476" s="99"/>
      <c r="AN476" s="89"/>
      <c r="AO476" s="89"/>
      <c r="AP476" s="89"/>
      <c r="AQ476" s="99"/>
      <c r="AR476" s="89"/>
      <c r="AS476" s="89"/>
      <c r="AT476" s="89"/>
      <c r="AU476" s="89"/>
      <c r="AV476" s="89"/>
      <c r="AW476" s="89"/>
      <c r="AX476" s="89"/>
    </row>
    <row r="477" spans="1:50" ht="12.75" customHeight="1">
      <c r="A477" s="89"/>
      <c r="B477" s="89"/>
      <c r="C477" s="96"/>
      <c r="D477" s="190"/>
      <c r="E477" s="110"/>
      <c r="F477" s="111"/>
      <c r="G477" s="112"/>
      <c r="H477" s="113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108"/>
      <c r="AI477" s="108"/>
      <c r="AJ477" s="89"/>
      <c r="AK477" s="89"/>
      <c r="AL477" s="99"/>
      <c r="AM477" s="99"/>
      <c r="AN477" s="89"/>
      <c r="AO477" s="89"/>
      <c r="AP477" s="89"/>
      <c r="AQ477" s="99"/>
      <c r="AR477" s="89"/>
      <c r="AS477" s="89"/>
      <c r="AT477" s="89"/>
      <c r="AU477" s="89"/>
      <c r="AV477" s="89"/>
      <c r="AW477" s="89"/>
      <c r="AX477" s="89"/>
    </row>
    <row r="478" spans="1:50" ht="12.75" customHeight="1">
      <c r="A478" s="89"/>
      <c r="B478" s="89"/>
      <c r="C478" s="96"/>
      <c r="D478" s="190"/>
      <c r="E478" s="110"/>
      <c r="F478" s="111"/>
      <c r="G478" s="112"/>
      <c r="H478" s="113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108"/>
      <c r="AI478" s="108"/>
      <c r="AJ478" s="89"/>
      <c r="AK478" s="89"/>
      <c r="AL478" s="99"/>
      <c r="AM478" s="99"/>
      <c r="AN478" s="89"/>
      <c r="AO478" s="89"/>
      <c r="AP478" s="89"/>
      <c r="AQ478" s="99"/>
      <c r="AR478" s="89"/>
      <c r="AS478" s="89"/>
      <c r="AT478" s="89"/>
      <c r="AU478" s="89"/>
      <c r="AV478" s="89"/>
      <c r="AW478" s="89"/>
      <c r="AX478" s="89"/>
    </row>
    <row r="479" spans="1:50" ht="12.75" customHeight="1">
      <c r="A479" s="89"/>
      <c r="B479" s="89"/>
      <c r="C479" s="96"/>
      <c r="D479" s="190"/>
      <c r="E479" s="110"/>
      <c r="F479" s="111"/>
      <c r="G479" s="112"/>
      <c r="H479" s="113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108"/>
      <c r="AI479" s="108"/>
      <c r="AJ479" s="89"/>
      <c r="AK479" s="89"/>
      <c r="AL479" s="99"/>
      <c r="AM479" s="99"/>
      <c r="AN479" s="89"/>
      <c r="AO479" s="89"/>
      <c r="AP479" s="89"/>
      <c r="AQ479" s="99"/>
      <c r="AR479" s="89"/>
      <c r="AS479" s="89"/>
      <c r="AT479" s="89"/>
      <c r="AU479" s="89"/>
      <c r="AV479" s="89"/>
      <c r="AW479" s="89"/>
      <c r="AX479" s="89"/>
    </row>
    <row r="480" spans="1:50" ht="12.75" customHeight="1">
      <c r="A480" s="89"/>
      <c r="B480" s="89"/>
      <c r="C480" s="96"/>
      <c r="D480" s="190"/>
      <c r="E480" s="110"/>
      <c r="F480" s="111"/>
      <c r="G480" s="112"/>
      <c r="H480" s="113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108"/>
      <c r="AI480" s="108"/>
      <c r="AJ480" s="89"/>
      <c r="AK480" s="89"/>
      <c r="AL480" s="99"/>
      <c r="AM480" s="99"/>
      <c r="AN480" s="89"/>
      <c r="AO480" s="89"/>
      <c r="AP480" s="89"/>
      <c r="AQ480" s="99"/>
      <c r="AR480" s="89"/>
      <c r="AS480" s="89"/>
      <c r="AT480" s="89"/>
      <c r="AU480" s="89"/>
      <c r="AV480" s="89"/>
      <c r="AW480" s="89"/>
      <c r="AX480" s="89"/>
    </row>
    <row r="481" spans="1:50" ht="12.75" customHeight="1">
      <c r="A481" s="89"/>
      <c r="B481" s="89"/>
      <c r="C481" s="96"/>
      <c r="D481" s="190"/>
      <c r="E481" s="110"/>
      <c r="F481" s="111"/>
      <c r="G481" s="112"/>
      <c r="H481" s="113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108"/>
      <c r="AI481" s="108"/>
      <c r="AJ481" s="89"/>
      <c r="AK481" s="89"/>
      <c r="AL481" s="99"/>
      <c r="AM481" s="99"/>
      <c r="AN481" s="89"/>
      <c r="AO481" s="89"/>
      <c r="AP481" s="89"/>
      <c r="AQ481" s="99"/>
      <c r="AR481" s="89"/>
      <c r="AS481" s="89"/>
      <c r="AT481" s="89"/>
      <c r="AU481" s="89"/>
      <c r="AV481" s="89"/>
      <c r="AW481" s="89"/>
      <c r="AX481" s="89"/>
    </row>
    <row r="482" spans="1:50" ht="12.75" customHeight="1">
      <c r="A482" s="89"/>
      <c r="B482" s="89"/>
      <c r="C482" s="96"/>
      <c r="D482" s="190"/>
      <c r="E482" s="110"/>
      <c r="F482" s="111"/>
      <c r="G482" s="112"/>
      <c r="H482" s="113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108"/>
      <c r="AI482" s="108"/>
      <c r="AJ482" s="89"/>
      <c r="AK482" s="89"/>
      <c r="AL482" s="99"/>
      <c r="AM482" s="99"/>
      <c r="AN482" s="89"/>
      <c r="AO482" s="89"/>
      <c r="AP482" s="89"/>
      <c r="AQ482" s="99"/>
      <c r="AR482" s="89"/>
      <c r="AS482" s="89"/>
      <c r="AT482" s="89"/>
      <c r="AU482" s="89"/>
      <c r="AV482" s="89"/>
      <c r="AW482" s="89"/>
      <c r="AX482" s="89"/>
    </row>
    <row r="483" spans="1:50" ht="12.75" customHeight="1">
      <c r="A483" s="89"/>
      <c r="B483" s="89"/>
      <c r="C483" s="96"/>
      <c r="D483" s="190"/>
      <c r="E483" s="110"/>
      <c r="F483" s="111"/>
      <c r="G483" s="112"/>
      <c r="H483" s="113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108"/>
      <c r="AI483" s="108"/>
      <c r="AJ483" s="89"/>
      <c r="AK483" s="89"/>
      <c r="AL483" s="99"/>
      <c r="AM483" s="99"/>
      <c r="AN483" s="89"/>
      <c r="AO483" s="89"/>
      <c r="AP483" s="89"/>
      <c r="AQ483" s="99"/>
      <c r="AR483" s="89"/>
      <c r="AS483" s="89"/>
      <c r="AT483" s="89"/>
      <c r="AU483" s="89"/>
      <c r="AV483" s="89"/>
      <c r="AW483" s="89"/>
      <c r="AX483" s="89"/>
    </row>
    <row r="484" spans="1:50" ht="12.75" customHeight="1">
      <c r="A484" s="89"/>
      <c r="B484" s="89"/>
      <c r="C484" s="96"/>
      <c r="D484" s="190"/>
      <c r="E484" s="110"/>
      <c r="F484" s="111"/>
      <c r="G484" s="112"/>
      <c r="H484" s="113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108"/>
      <c r="AI484" s="108"/>
      <c r="AJ484" s="89"/>
      <c r="AK484" s="89"/>
      <c r="AL484" s="99"/>
      <c r="AM484" s="99"/>
      <c r="AN484" s="89"/>
      <c r="AO484" s="89"/>
      <c r="AP484" s="89"/>
      <c r="AQ484" s="99"/>
      <c r="AR484" s="89"/>
      <c r="AS484" s="89"/>
      <c r="AT484" s="89"/>
      <c r="AU484" s="89"/>
      <c r="AV484" s="89"/>
      <c r="AW484" s="89"/>
      <c r="AX484" s="89"/>
    </row>
    <row r="485" spans="1:50" ht="12.75" customHeight="1">
      <c r="A485" s="89"/>
      <c r="B485" s="89"/>
      <c r="C485" s="96"/>
      <c r="D485" s="190"/>
      <c r="E485" s="110"/>
      <c r="F485" s="111"/>
      <c r="G485" s="112"/>
      <c r="H485" s="113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108"/>
      <c r="AI485" s="108"/>
      <c r="AJ485" s="89"/>
      <c r="AK485" s="89"/>
      <c r="AL485" s="99"/>
      <c r="AM485" s="99"/>
      <c r="AN485" s="89"/>
      <c r="AO485" s="89"/>
      <c r="AP485" s="89"/>
      <c r="AQ485" s="99"/>
      <c r="AR485" s="89"/>
      <c r="AS485" s="89"/>
      <c r="AT485" s="89"/>
      <c r="AU485" s="89"/>
      <c r="AV485" s="89"/>
      <c r="AW485" s="89"/>
      <c r="AX485" s="89"/>
    </row>
    <row r="486" spans="1:50" ht="12.75" customHeight="1">
      <c r="A486" s="89"/>
      <c r="B486" s="89"/>
      <c r="C486" s="96"/>
      <c r="D486" s="190"/>
      <c r="E486" s="110"/>
      <c r="F486" s="111"/>
      <c r="G486" s="112"/>
      <c r="H486" s="113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108"/>
      <c r="AI486" s="108"/>
      <c r="AJ486" s="89"/>
      <c r="AK486" s="89"/>
      <c r="AL486" s="99"/>
      <c r="AM486" s="99"/>
      <c r="AN486" s="89"/>
      <c r="AO486" s="89"/>
      <c r="AP486" s="89"/>
      <c r="AQ486" s="99"/>
      <c r="AR486" s="89"/>
      <c r="AS486" s="89"/>
      <c r="AT486" s="89"/>
      <c r="AU486" s="89"/>
      <c r="AV486" s="89"/>
      <c r="AW486" s="89"/>
      <c r="AX486" s="89"/>
    </row>
    <row r="487" spans="1:50" ht="12.75" customHeight="1">
      <c r="A487" s="89"/>
      <c r="B487" s="89"/>
      <c r="C487" s="96"/>
      <c r="D487" s="190"/>
      <c r="E487" s="110"/>
      <c r="F487" s="111"/>
      <c r="G487" s="112"/>
      <c r="H487" s="113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108"/>
      <c r="AI487" s="108"/>
      <c r="AJ487" s="89"/>
      <c r="AK487" s="89"/>
      <c r="AL487" s="99"/>
      <c r="AM487" s="99"/>
      <c r="AN487" s="89"/>
      <c r="AO487" s="89"/>
      <c r="AP487" s="89"/>
      <c r="AQ487" s="99"/>
      <c r="AR487" s="89"/>
      <c r="AS487" s="89"/>
      <c r="AT487" s="89"/>
      <c r="AU487" s="89"/>
      <c r="AV487" s="89"/>
      <c r="AW487" s="89"/>
      <c r="AX487" s="89"/>
    </row>
    <row r="488" spans="1:50" ht="12.75" customHeight="1">
      <c r="A488" s="89"/>
      <c r="B488" s="89"/>
      <c r="C488" s="96"/>
      <c r="D488" s="190"/>
      <c r="E488" s="110"/>
      <c r="F488" s="111"/>
      <c r="G488" s="112"/>
      <c r="H488" s="113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108"/>
      <c r="AI488" s="108"/>
      <c r="AJ488" s="89"/>
      <c r="AK488" s="89"/>
      <c r="AL488" s="99"/>
      <c r="AM488" s="99"/>
      <c r="AN488" s="89"/>
      <c r="AO488" s="89"/>
      <c r="AP488" s="89"/>
      <c r="AQ488" s="99"/>
      <c r="AR488" s="89"/>
      <c r="AS488" s="89"/>
      <c r="AT488" s="89"/>
      <c r="AU488" s="89"/>
      <c r="AV488" s="89"/>
      <c r="AW488" s="89"/>
      <c r="AX488" s="89"/>
    </row>
    <row r="489" spans="1:50" ht="12.75" customHeight="1">
      <c r="A489" s="89"/>
      <c r="B489" s="89"/>
      <c r="C489" s="96"/>
      <c r="D489" s="190"/>
      <c r="E489" s="110"/>
      <c r="F489" s="111"/>
      <c r="G489" s="112"/>
      <c r="H489" s="113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108"/>
      <c r="AI489" s="108"/>
      <c r="AJ489" s="89"/>
      <c r="AK489" s="89"/>
      <c r="AL489" s="99"/>
      <c r="AM489" s="99"/>
      <c r="AN489" s="89"/>
      <c r="AO489" s="89"/>
      <c r="AP489" s="89"/>
      <c r="AQ489" s="99"/>
      <c r="AR489" s="89"/>
      <c r="AS489" s="89"/>
      <c r="AT489" s="89"/>
      <c r="AU489" s="89"/>
      <c r="AV489" s="89"/>
      <c r="AW489" s="89"/>
      <c r="AX489" s="89"/>
    </row>
    <row r="490" spans="1:50" ht="12.75" customHeight="1">
      <c r="A490" s="89"/>
      <c r="B490" s="89"/>
      <c r="C490" s="96"/>
      <c r="D490" s="190"/>
      <c r="E490" s="110"/>
      <c r="F490" s="111"/>
      <c r="G490" s="112"/>
      <c r="H490" s="113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108"/>
      <c r="AI490" s="108"/>
      <c r="AJ490" s="89"/>
      <c r="AK490" s="89"/>
      <c r="AL490" s="99"/>
      <c r="AM490" s="99"/>
      <c r="AN490" s="89"/>
      <c r="AO490" s="89"/>
      <c r="AP490" s="89"/>
      <c r="AQ490" s="99"/>
      <c r="AR490" s="89"/>
      <c r="AS490" s="89"/>
      <c r="AT490" s="89"/>
      <c r="AU490" s="89"/>
      <c r="AV490" s="89"/>
      <c r="AW490" s="89"/>
      <c r="AX490" s="89"/>
    </row>
    <row r="491" spans="1:50" ht="12.75" customHeight="1">
      <c r="A491" s="89"/>
      <c r="B491" s="89"/>
      <c r="C491" s="96"/>
      <c r="D491" s="190"/>
      <c r="E491" s="110"/>
      <c r="F491" s="111"/>
      <c r="G491" s="112"/>
      <c r="H491" s="113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108"/>
      <c r="AI491" s="108"/>
      <c r="AJ491" s="89"/>
      <c r="AK491" s="89"/>
      <c r="AL491" s="99"/>
      <c r="AM491" s="99"/>
      <c r="AN491" s="89"/>
      <c r="AO491" s="89"/>
      <c r="AP491" s="89"/>
      <c r="AQ491" s="99"/>
      <c r="AR491" s="89"/>
      <c r="AS491" s="89"/>
      <c r="AT491" s="89"/>
      <c r="AU491" s="89"/>
      <c r="AV491" s="89"/>
      <c r="AW491" s="89"/>
      <c r="AX491" s="89"/>
    </row>
    <row r="492" spans="1:50" ht="12.75" customHeight="1">
      <c r="A492" s="89"/>
      <c r="B492" s="89"/>
      <c r="C492" s="96"/>
      <c r="D492" s="190"/>
      <c r="E492" s="110"/>
      <c r="F492" s="111"/>
      <c r="G492" s="112"/>
      <c r="H492" s="113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108"/>
      <c r="AI492" s="108"/>
      <c r="AJ492" s="89"/>
      <c r="AK492" s="89"/>
      <c r="AL492" s="99"/>
      <c r="AM492" s="99"/>
      <c r="AN492" s="89"/>
      <c r="AO492" s="89"/>
      <c r="AP492" s="89"/>
      <c r="AQ492" s="99"/>
      <c r="AR492" s="89"/>
      <c r="AS492" s="89"/>
      <c r="AT492" s="89"/>
      <c r="AU492" s="89"/>
      <c r="AV492" s="89"/>
      <c r="AW492" s="89"/>
      <c r="AX492" s="89"/>
    </row>
    <row r="493" spans="1:50" ht="12.75" customHeight="1">
      <c r="A493" s="89"/>
      <c r="B493" s="89"/>
      <c r="C493" s="96"/>
      <c r="D493" s="190"/>
      <c r="E493" s="110"/>
      <c r="F493" s="111"/>
      <c r="G493" s="112"/>
      <c r="H493" s="113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108"/>
      <c r="AI493" s="108"/>
      <c r="AJ493" s="89"/>
      <c r="AK493" s="89"/>
      <c r="AL493" s="99"/>
      <c r="AM493" s="99"/>
      <c r="AN493" s="89"/>
      <c r="AO493" s="89"/>
      <c r="AP493" s="89"/>
      <c r="AQ493" s="99"/>
      <c r="AR493" s="89"/>
      <c r="AS493" s="89"/>
      <c r="AT493" s="89"/>
      <c r="AU493" s="89"/>
      <c r="AV493" s="89"/>
      <c r="AW493" s="89"/>
      <c r="AX493" s="89"/>
    </row>
    <row r="494" spans="1:50" ht="12.75" customHeight="1">
      <c r="A494" s="89"/>
      <c r="B494" s="89"/>
      <c r="C494" s="96"/>
      <c r="D494" s="190"/>
      <c r="E494" s="110"/>
      <c r="F494" s="111"/>
      <c r="G494" s="112"/>
      <c r="H494" s="113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108"/>
      <c r="AI494" s="108"/>
      <c r="AJ494" s="89"/>
      <c r="AK494" s="89"/>
      <c r="AL494" s="99"/>
      <c r="AM494" s="99"/>
      <c r="AN494" s="89"/>
      <c r="AO494" s="89"/>
      <c r="AP494" s="89"/>
      <c r="AQ494" s="99"/>
      <c r="AR494" s="89"/>
      <c r="AS494" s="89"/>
      <c r="AT494" s="89"/>
      <c r="AU494" s="89"/>
      <c r="AV494" s="89"/>
      <c r="AW494" s="89"/>
      <c r="AX494" s="89"/>
    </row>
    <row r="495" spans="1:50" ht="12.75" customHeight="1">
      <c r="A495" s="89"/>
      <c r="B495" s="89"/>
      <c r="C495" s="96"/>
      <c r="D495" s="190"/>
      <c r="E495" s="110"/>
      <c r="F495" s="111"/>
      <c r="G495" s="112"/>
      <c r="H495" s="113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108"/>
      <c r="AI495" s="108"/>
      <c r="AJ495" s="89"/>
      <c r="AK495" s="89"/>
      <c r="AL495" s="99"/>
      <c r="AM495" s="99"/>
      <c r="AN495" s="89"/>
      <c r="AO495" s="89"/>
      <c r="AP495" s="89"/>
      <c r="AQ495" s="99"/>
      <c r="AR495" s="89"/>
      <c r="AS495" s="89"/>
      <c r="AT495" s="89"/>
      <c r="AU495" s="89"/>
      <c r="AV495" s="89"/>
      <c r="AW495" s="89"/>
      <c r="AX495" s="89"/>
    </row>
    <row r="496" spans="1:50" ht="12.75" customHeight="1">
      <c r="A496" s="89"/>
      <c r="B496" s="89"/>
      <c r="C496" s="96"/>
      <c r="D496" s="190"/>
      <c r="E496" s="110"/>
      <c r="F496" s="111"/>
      <c r="G496" s="112"/>
      <c r="H496" s="113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108"/>
      <c r="AI496" s="108"/>
      <c r="AJ496" s="89"/>
      <c r="AK496" s="89"/>
      <c r="AL496" s="99"/>
      <c r="AM496" s="99"/>
      <c r="AN496" s="89"/>
      <c r="AO496" s="89"/>
      <c r="AP496" s="89"/>
      <c r="AQ496" s="99"/>
      <c r="AR496" s="89"/>
      <c r="AS496" s="89"/>
      <c r="AT496" s="89"/>
      <c r="AU496" s="89"/>
      <c r="AV496" s="89"/>
      <c r="AW496" s="89"/>
      <c r="AX496" s="89"/>
    </row>
    <row r="497" spans="1:50" ht="12.75" customHeight="1">
      <c r="A497" s="89"/>
      <c r="B497" s="89"/>
      <c r="C497" s="96"/>
      <c r="D497" s="190"/>
      <c r="E497" s="110"/>
      <c r="F497" s="111"/>
      <c r="G497" s="112"/>
      <c r="H497" s="113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108"/>
      <c r="AI497" s="108"/>
      <c r="AJ497" s="89"/>
      <c r="AK497" s="89"/>
      <c r="AL497" s="99"/>
      <c r="AM497" s="99"/>
      <c r="AN497" s="89"/>
      <c r="AO497" s="89"/>
      <c r="AP497" s="89"/>
      <c r="AQ497" s="99"/>
      <c r="AR497" s="89"/>
      <c r="AS497" s="89"/>
      <c r="AT497" s="89"/>
      <c r="AU497" s="89"/>
      <c r="AV497" s="89"/>
      <c r="AW497" s="89"/>
      <c r="AX497" s="89"/>
    </row>
    <row r="498" spans="1:50" ht="12.75" customHeight="1">
      <c r="A498" s="89"/>
      <c r="B498" s="89"/>
      <c r="C498" s="96"/>
      <c r="D498" s="190"/>
      <c r="E498" s="110"/>
      <c r="F498" s="111"/>
      <c r="G498" s="112"/>
      <c r="H498" s="113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108"/>
      <c r="AI498" s="108"/>
      <c r="AJ498" s="89"/>
      <c r="AK498" s="89"/>
      <c r="AL498" s="99"/>
      <c r="AM498" s="99"/>
      <c r="AN498" s="89"/>
      <c r="AO498" s="89"/>
      <c r="AP498" s="89"/>
      <c r="AQ498" s="99"/>
      <c r="AR498" s="89"/>
      <c r="AS498" s="89"/>
      <c r="AT498" s="89"/>
      <c r="AU498" s="89"/>
      <c r="AV498" s="89"/>
      <c r="AW498" s="89"/>
      <c r="AX498" s="89"/>
    </row>
    <row r="499" spans="1:50" ht="12.75" customHeight="1">
      <c r="A499" s="89"/>
      <c r="B499" s="89"/>
      <c r="C499" s="96"/>
      <c r="D499" s="190"/>
      <c r="E499" s="110"/>
      <c r="F499" s="111"/>
      <c r="G499" s="112"/>
      <c r="H499" s="113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108"/>
      <c r="AI499" s="108"/>
      <c r="AJ499" s="89"/>
      <c r="AK499" s="89"/>
      <c r="AL499" s="99"/>
      <c r="AM499" s="99"/>
      <c r="AN499" s="89"/>
      <c r="AO499" s="89"/>
      <c r="AP499" s="89"/>
      <c r="AQ499" s="99"/>
      <c r="AR499" s="89"/>
      <c r="AS499" s="89"/>
      <c r="AT499" s="89"/>
      <c r="AU499" s="89"/>
      <c r="AV499" s="89"/>
      <c r="AW499" s="89"/>
      <c r="AX499" s="89"/>
    </row>
    <row r="500" spans="1:50" ht="12.75" customHeight="1">
      <c r="A500" s="89"/>
      <c r="B500" s="89"/>
      <c r="C500" s="96"/>
      <c r="D500" s="190"/>
      <c r="E500" s="110"/>
      <c r="F500" s="111"/>
      <c r="G500" s="112"/>
      <c r="H500" s="113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108"/>
      <c r="AI500" s="108"/>
      <c r="AJ500" s="89"/>
      <c r="AK500" s="89"/>
      <c r="AL500" s="99"/>
      <c r="AM500" s="99"/>
      <c r="AN500" s="89"/>
      <c r="AO500" s="89"/>
      <c r="AP500" s="89"/>
      <c r="AQ500" s="99"/>
      <c r="AR500" s="89"/>
      <c r="AS500" s="89"/>
      <c r="AT500" s="89"/>
      <c r="AU500" s="89"/>
      <c r="AV500" s="89"/>
      <c r="AW500" s="89"/>
      <c r="AX500" s="89"/>
    </row>
    <row r="501" spans="1:50" ht="12.75" customHeight="1">
      <c r="A501" s="89"/>
      <c r="B501" s="89"/>
      <c r="C501" s="96"/>
      <c r="D501" s="190"/>
      <c r="E501" s="110"/>
      <c r="F501" s="111"/>
      <c r="G501" s="112"/>
      <c r="H501" s="113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108"/>
      <c r="AI501" s="108"/>
      <c r="AJ501" s="89"/>
      <c r="AK501" s="89"/>
      <c r="AL501" s="99"/>
      <c r="AM501" s="99"/>
      <c r="AN501" s="89"/>
      <c r="AO501" s="89"/>
      <c r="AP501" s="89"/>
      <c r="AQ501" s="99"/>
      <c r="AR501" s="89"/>
      <c r="AS501" s="89"/>
      <c r="AT501" s="89"/>
      <c r="AU501" s="89"/>
      <c r="AV501" s="89"/>
      <c r="AW501" s="89"/>
      <c r="AX501" s="89"/>
    </row>
    <row r="502" spans="1:50" ht="12.75" customHeight="1">
      <c r="A502" s="89"/>
      <c r="B502" s="89"/>
      <c r="C502" s="96"/>
      <c r="D502" s="190"/>
      <c r="E502" s="110"/>
      <c r="F502" s="111"/>
      <c r="G502" s="112"/>
      <c r="H502" s="113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108"/>
      <c r="AI502" s="108"/>
      <c r="AJ502" s="89"/>
      <c r="AK502" s="89"/>
      <c r="AL502" s="99"/>
      <c r="AM502" s="99"/>
      <c r="AN502" s="89"/>
      <c r="AO502" s="89"/>
      <c r="AP502" s="89"/>
      <c r="AQ502" s="99"/>
      <c r="AR502" s="89"/>
      <c r="AS502" s="89"/>
      <c r="AT502" s="89"/>
      <c r="AU502" s="89"/>
      <c r="AV502" s="89"/>
      <c r="AW502" s="89"/>
      <c r="AX502" s="89"/>
    </row>
    <row r="503" spans="1:50" ht="12.75" customHeight="1">
      <c r="A503" s="89"/>
      <c r="B503" s="89"/>
      <c r="C503" s="96"/>
      <c r="D503" s="190"/>
      <c r="E503" s="110"/>
      <c r="F503" s="111"/>
      <c r="G503" s="112"/>
      <c r="H503" s="113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108"/>
      <c r="AI503" s="108"/>
      <c r="AJ503" s="89"/>
      <c r="AK503" s="89"/>
      <c r="AL503" s="99"/>
      <c r="AM503" s="99"/>
      <c r="AN503" s="89"/>
      <c r="AO503" s="89"/>
      <c r="AP503" s="89"/>
      <c r="AQ503" s="99"/>
      <c r="AR503" s="89"/>
      <c r="AS503" s="89"/>
      <c r="AT503" s="89"/>
      <c r="AU503" s="89"/>
      <c r="AV503" s="89"/>
      <c r="AW503" s="89"/>
      <c r="AX503" s="89"/>
    </row>
    <row r="504" spans="1:50" ht="12.75" customHeight="1">
      <c r="A504" s="89"/>
      <c r="B504" s="89"/>
      <c r="C504" s="96"/>
      <c r="D504" s="190"/>
      <c r="E504" s="110"/>
      <c r="F504" s="111"/>
      <c r="G504" s="112"/>
      <c r="H504" s="113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108"/>
      <c r="AI504" s="108"/>
      <c r="AJ504" s="89"/>
      <c r="AK504" s="89"/>
      <c r="AL504" s="99"/>
      <c r="AM504" s="99"/>
      <c r="AN504" s="89"/>
      <c r="AO504" s="89"/>
      <c r="AP504" s="89"/>
      <c r="AQ504" s="99"/>
      <c r="AR504" s="89"/>
      <c r="AS504" s="89"/>
      <c r="AT504" s="89"/>
      <c r="AU504" s="89"/>
      <c r="AV504" s="89"/>
      <c r="AW504" s="89"/>
      <c r="AX504" s="89"/>
    </row>
    <row r="505" spans="1:50" ht="12.75" customHeight="1">
      <c r="A505" s="89"/>
      <c r="B505" s="89"/>
      <c r="C505" s="96"/>
      <c r="D505" s="190"/>
      <c r="E505" s="110"/>
      <c r="F505" s="111"/>
      <c r="G505" s="112"/>
      <c r="H505" s="113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108"/>
      <c r="AI505" s="108"/>
      <c r="AJ505" s="89"/>
      <c r="AK505" s="89"/>
      <c r="AL505" s="99"/>
      <c r="AM505" s="99"/>
      <c r="AN505" s="89"/>
      <c r="AO505" s="89"/>
      <c r="AP505" s="89"/>
      <c r="AQ505" s="99"/>
      <c r="AR505" s="89"/>
      <c r="AS505" s="89"/>
      <c r="AT505" s="89"/>
      <c r="AU505" s="89"/>
      <c r="AV505" s="89"/>
      <c r="AW505" s="89"/>
      <c r="AX505" s="89"/>
    </row>
    <row r="506" spans="1:50" ht="12.75" customHeight="1">
      <c r="A506" s="89"/>
      <c r="B506" s="89"/>
      <c r="C506" s="96"/>
      <c r="D506" s="190"/>
      <c r="E506" s="110"/>
      <c r="F506" s="111"/>
      <c r="G506" s="112"/>
      <c r="H506" s="113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108"/>
      <c r="AI506" s="108"/>
      <c r="AJ506" s="89"/>
      <c r="AK506" s="89"/>
      <c r="AL506" s="99"/>
      <c r="AM506" s="99"/>
      <c r="AN506" s="89"/>
      <c r="AO506" s="89"/>
      <c r="AP506" s="89"/>
      <c r="AQ506" s="99"/>
      <c r="AR506" s="89"/>
      <c r="AS506" s="89"/>
      <c r="AT506" s="89"/>
      <c r="AU506" s="89"/>
      <c r="AV506" s="89"/>
      <c r="AW506" s="89"/>
      <c r="AX506" s="89"/>
    </row>
    <row r="507" spans="1:50" ht="12.75" customHeight="1">
      <c r="A507" s="89"/>
      <c r="B507" s="89"/>
      <c r="C507" s="96"/>
      <c r="D507" s="190"/>
      <c r="E507" s="110"/>
      <c r="F507" s="111"/>
      <c r="G507" s="112"/>
      <c r="H507" s="113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108"/>
      <c r="AI507" s="108"/>
      <c r="AJ507" s="89"/>
      <c r="AK507" s="89"/>
      <c r="AL507" s="99"/>
      <c r="AM507" s="99"/>
      <c r="AN507" s="89"/>
      <c r="AO507" s="89"/>
      <c r="AP507" s="89"/>
      <c r="AQ507" s="99"/>
      <c r="AR507" s="89"/>
      <c r="AS507" s="89"/>
      <c r="AT507" s="89"/>
      <c r="AU507" s="89"/>
      <c r="AV507" s="89"/>
      <c r="AW507" s="89"/>
      <c r="AX507" s="89"/>
    </row>
    <row r="508" spans="1:50" ht="12.75" customHeight="1">
      <c r="A508" s="89"/>
      <c r="B508" s="89"/>
      <c r="C508" s="96"/>
      <c r="D508" s="190"/>
      <c r="E508" s="110"/>
      <c r="F508" s="111"/>
      <c r="G508" s="112"/>
      <c r="H508" s="113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108"/>
      <c r="AI508" s="108"/>
      <c r="AJ508" s="89"/>
      <c r="AK508" s="89"/>
      <c r="AL508" s="99"/>
      <c r="AM508" s="99"/>
      <c r="AN508" s="89"/>
      <c r="AO508" s="89"/>
      <c r="AP508" s="89"/>
      <c r="AQ508" s="99"/>
      <c r="AR508" s="89"/>
      <c r="AS508" s="89"/>
      <c r="AT508" s="89"/>
      <c r="AU508" s="89"/>
      <c r="AV508" s="89"/>
      <c r="AW508" s="89"/>
      <c r="AX508" s="89"/>
    </row>
    <row r="509" spans="1:50" ht="12.75" customHeight="1">
      <c r="A509" s="89"/>
      <c r="B509" s="89"/>
      <c r="C509" s="96"/>
      <c r="D509" s="190"/>
      <c r="E509" s="110"/>
      <c r="F509" s="111"/>
      <c r="G509" s="112"/>
      <c r="H509" s="113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108"/>
      <c r="AI509" s="108"/>
      <c r="AJ509" s="89"/>
      <c r="AK509" s="89"/>
      <c r="AL509" s="99"/>
      <c r="AM509" s="99"/>
      <c r="AN509" s="89"/>
      <c r="AO509" s="89"/>
      <c r="AP509" s="89"/>
      <c r="AQ509" s="99"/>
      <c r="AR509" s="89"/>
      <c r="AS509" s="89"/>
      <c r="AT509" s="89"/>
      <c r="AU509" s="89"/>
      <c r="AV509" s="89"/>
      <c r="AW509" s="89"/>
      <c r="AX509" s="89"/>
    </row>
    <row r="510" spans="1:50" ht="12.75" customHeight="1">
      <c r="A510" s="89"/>
      <c r="B510" s="89"/>
      <c r="C510" s="96"/>
      <c r="D510" s="190"/>
      <c r="E510" s="110"/>
      <c r="F510" s="111"/>
      <c r="G510" s="112"/>
      <c r="H510" s="113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108"/>
      <c r="AI510" s="108"/>
      <c r="AJ510" s="89"/>
      <c r="AK510" s="89"/>
      <c r="AL510" s="99"/>
      <c r="AM510" s="99"/>
      <c r="AN510" s="89"/>
      <c r="AO510" s="89"/>
      <c r="AP510" s="89"/>
      <c r="AQ510" s="99"/>
      <c r="AR510" s="89"/>
      <c r="AS510" s="89"/>
      <c r="AT510" s="89"/>
      <c r="AU510" s="89"/>
      <c r="AV510" s="89"/>
      <c r="AW510" s="89"/>
      <c r="AX510" s="89"/>
    </row>
    <row r="511" spans="1:50" ht="12.75" customHeight="1">
      <c r="A511" s="89"/>
      <c r="B511" s="89"/>
      <c r="C511" s="96"/>
      <c r="D511" s="190"/>
      <c r="E511" s="110"/>
      <c r="F511" s="111"/>
      <c r="G511" s="112"/>
      <c r="H511" s="113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108"/>
      <c r="AI511" s="108"/>
      <c r="AJ511" s="89"/>
      <c r="AK511" s="89"/>
      <c r="AL511" s="99"/>
      <c r="AM511" s="99"/>
      <c r="AN511" s="89"/>
      <c r="AO511" s="89"/>
      <c r="AP511" s="89"/>
      <c r="AQ511" s="99"/>
      <c r="AR511" s="89"/>
      <c r="AS511" s="89"/>
      <c r="AT511" s="89"/>
      <c r="AU511" s="89"/>
      <c r="AV511" s="89"/>
      <c r="AW511" s="89"/>
      <c r="AX511" s="89"/>
    </row>
    <row r="512" spans="1:50" ht="12.75" customHeight="1">
      <c r="A512" s="89"/>
      <c r="B512" s="89"/>
      <c r="C512" s="96"/>
      <c r="D512" s="190"/>
      <c r="E512" s="110"/>
      <c r="F512" s="111"/>
      <c r="G512" s="112"/>
      <c r="H512" s="113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108"/>
      <c r="AI512" s="108"/>
      <c r="AJ512" s="89"/>
      <c r="AK512" s="89"/>
      <c r="AL512" s="99"/>
      <c r="AM512" s="99"/>
      <c r="AN512" s="89"/>
      <c r="AO512" s="89"/>
      <c r="AP512" s="89"/>
      <c r="AQ512" s="99"/>
      <c r="AR512" s="89"/>
      <c r="AS512" s="89"/>
      <c r="AT512" s="89"/>
      <c r="AU512" s="89"/>
      <c r="AV512" s="89"/>
      <c r="AW512" s="89"/>
      <c r="AX512" s="89"/>
    </row>
    <row r="513" spans="1:50" ht="12.75" customHeight="1">
      <c r="A513" s="89"/>
      <c r="B513" s="89"/>
      <c r="C513" s="96"/>
      <c r="D513" s="190"/>
      <c r="E513" s="110"/>
      <c r="F513" s="111"/>
      <c r="G513" s="112"/>
      <c r="H513" s="113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108"/>
      <c r="AI513" s="108"/>
      <c r="AJ513" s="89"/>
      <c r="AK513" s="89"/>
      <c r="AL513" s="99"/>
      <c r="AM513" s="99"/>
      <c r="AN513" s="89"/>
      <c r="AO513" s="89"/>
      <c r="AP513" s="89"/>
      <c r="AQ513" s="99"/>
      <c r="AR513" s="89"/>
      <c r="AS513" s="89"/>
      <c r="AT513" s="89"/>
      <c r="AU513" s="89"/>
      <c r="AV513" s="89"/>
      <c r="AW513" s="89"/>
      <c r="AX513" s="89"/>
    </row>
    <row r="514" spans="1:50" ht="12.75" customHeight="1">
      <c r="A514" s="89"/>
      <c r="B514" s="89"/>
      <c r="C514" s="96"/>
      <c r="D514" s="190"/>
      <c r="E514" s="110"/>
      <c r="F514" s="111"/>
      <c r="G514" s="112"/>
      <c r="H514" s="113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108"/>
      <c r="AI514" s="108"/>
      <c r="AJ514" s="89"/>
      <c r="AK514" s="89"/>
      <c r="AL514" s="99"/>
      <c r="AM514" s="99"/>
      <c r="AN514" s="89"/>
      <c r="AO514" s="89"/>
      <c r="AP514" s="89"/>
      <c r="AQ514" s="99"/>
      <c r="AR514" s="89"/>
      <c r="AS514" s="89"/>
      <c r="AT514" s="89"/>
      <c r="AU514" s="89"/>
      <c r="AV514" s="89"/>
      <c r="AW514" s="89"/>
      <c r="AX514" s="89"/>
    </row>
    <row r="515" spans="1:50" ht="12.75" customHeight="1">
      <c r="A515" s="89"/>
      <c r="B515" s="89"/>
      <c r="C515" s="96"/>
      <c r="D515" s="190"/>
      <c r="E515" s="110"/>
      <c r="F515" s="111"/>
      <c r="G515" s="112"/>
      <c r="H515" s="113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108"/>
      <c r="AI515" s="108"/>
      <c r="AJ515" s="89"/>
      <c r="AK515" s="89"/>
      <c r="AL515" s="99"/>
      <c r="AM515" s="99"/>
      <c r="AN515" s="89"/>
      <c r="AO515" s="89"/>
      <c r="AP515" s="89"/>
      <c r="AQ515" s="99"/>
      <c r="AR515" s="89"/>
      <c r="AS515" s="89"/>
      <c r="AT515" s="89"/>
      <c r="AU515" s="89"/>
      <c r="AV515" s="89"/>
      <c r="AW515" s="89"/>
      <c r="AX515" s="89"/>
    </row>
    <row r="516" spans="1:50" ht="12.75" customHeight="1">
      <c r="A516" s="89"/>
      <c r="B516" s="89"/>
      <c r="C516" s="96"/>
      <c r="D516" s="190"/>
      <c r="E516" s="110"/>
      <c r="F516" s="111"/>
      <c r="G516" s="112"/>
      <c r="H516" s="113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108"/>
      <c r="AI516" s="108"/>
      <c r="AJ516" s="89"/>
      <c r="AK516" s="89"/>
      <c r="AL516" s="99"/>
      <c r="AM516" s="99"/>
      <c r="AN516" s="89"/>
      <c r="AO516" s="89"/>
      <c r="AP516" s="89"/>
      <c r="AQ516" s="99"/>
      <c r="AR516" s="89"/>
      <c r="AS516" s="89"/>
      <c r="AT516" s="89"/>
      <c r="AU516" s="89"/>
      <c r="AV516" s="89"/>
      <c r="AW516" s="89"/>
      <c r="AX516" s="89"/>
    </row>
    <row r="517" spans="1:50" ht="12.75" customHeight="1">
      <c r="A517" s="89"/>
      <c r="B517" s="89"/>
      <c r="C517" s="96"/>
      <c r="D517" s="190"/>
      <c r="E517" s="110"/>
      <c r="F517" s="111"/>
      <c r="G517" s="112"/>
      <c r="H517" s="113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108"/>
      <c r="AI517" s="108"/>
      <c r="AJ517" s="89"/>
      <c r="AK517" s="89"/>
      <c r="AL517" s="99"/>
      <c r="AM517" s="99"/>
      <c r="AN517" s="89"/>
      <c r="AO517" s="89"/>
      <c r="AP517" s="89"/>
      <c r="AQ517" s="99"/>
      <c r="AR517" s="89"/>
      <c r="AS517" s="89"/>
      <c r="AT517" s="89"/>
      <c r="AU517" s="89"/>
      <c r="AV517" s="89"/>
      <c r="AW517" s="89"/>
      <c r="AX517" s="89"/>
    </row>
    <row r="518" spans="1:50" ht="12.75" customHeight="1">
      <c r="A518" s="89"/>
      <c r="B518" s="89"/>
      <c r="C518" s="96"/>
      <c r="D518" s="190"/>
      <c r="E518" s="110"/>
      <c r="F518" s="111"/>
      <c r="G518" s="112"/>
      <c r="H518" s="113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108"/>
      <c r="AI518" s="108"/>
      <c r="AJ518" s="89"/>
      <c r="AK518" s="89"/>
      <c r="AL518" s="99"/>
      <c r="AM518" s="99"/>
      <c r="AN518" s="89"/>
      <c r="AO518" s="89"/>
      <c r="AP518" s="89"/>
      <c r="AQ518" s="99"/>
      <c r="AR518" s="89"/>
      <c r="AS518" s="89"/>
      <c r="AT518" s="89"/>
      <c r="AU518" s="89"/>
      <c r="AV518" s="89"/>
      <c r="AW518" s="89"/>
      <c r="AX518" s="89"/>
    </row>
    <row r="519" spans="1:50" ht="12.75" customHeight="1">
      <c r="A519" s="89"/>
      <c r="B519" s="89"/>
      <c r="C519" s="96"/>
      <c r="D519" s="190"/>
      <c r="E519" s="110"/>
      <c r="F519" s="111"/>
      <c r="G519" s="112"/>
      <c r="H519" s="113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108"/>
      <c r="AI519" s="108"/>
      <c r="AJ519" s="89"/>
      <c r="AK519" s="89"/>
      <c r="AL519" s="99"/>
      <c r="AM519" s="99"/>
      <c r="AN519" s="89"/>
      <c r="AO519" s="89"/>
      <c r="AP519" s="89"/>
      <c r="AQ519" s="99"/>
      <c r="AR519" s="89"/>
      <c r="AS519" s="89"/>
      <c r="AT519" s="89"/>
      <c r="AU519" s="89"/>
      <c r="AV519" s="89"/>
      <c r="AW519" s="89"/>
      <c r="AX519" s="89"/>
    </row>
    <row r="520" spans="1:50" ht="12.75" customHeight="1">
      <c r="A520" s="89"/>
      <c r="B520" s="89"/>
      <c r="C520" s="96"/>
      <c r="D520" s="190"/>
      <c r="E520" s="110"/>
      <c r="F520" s="111"/>
      <c r="G520" s="112"/>
      <c r="H520" s="113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108"/>
      <c r="AI520" s="108"/>
      <c r="AJ520" s="89"/>
      <c r="AK520" s="89"/>
      <c r="AL520" s="99"/>
      <c r="AM520" s="99"/>
      <c r="AN520" s="89"/>
      <c r="AO520" s="89"/>
      <c r="AP520" s="89"/>
      <c r="AQ520" s="99"/>
      <c r="AR520" s="89"/>
      <c r="AS520" s="89"/>
      <c r="AT520" s="89"/>
      <c r="AU520" s="89"/>
      <c r="AV520" s="89"/>
      <c r="AW520" s="89"/>
      <c r="AX520" s="89"/>
    </row>
    <row r="521" spans="1:50" ht="12.75" customHeight="1">
      <c r="A521" s="89"/>
      <c r="B521" s="89"/>
      <c r="C521" s="96"/>
      <c r="D521" s="190"/>
      <c r="E521" s="110"/>
      <c r="F521" s="111"/>
      <c r="G521" s="112"/>
      <c r="H521" s="113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108"/>
      <c r="AI521" s="108"/>
      <c r="AJ521" s="89"/>
      <c r="AK521" s="89"/>
      <c r="AL521" s="99"/>
      <c r="AM521" s="99"/>
      <c r="AN521" s="89"/>
      <c r="AO521" s="89"/>
      <c r="AP521" s="89"/>
      <c r="AQ521" s="99"/>
      <c r="AR521" s="89"/>
      <c r="AS521" s="89"/>
      <c r="AT521" s="89"/>
      <c r="AU521" s="89"/>
      <c r="AV521" s="89"/>
      <c r="AW521" s="89"/>
      <c r="AX521" s="89"/>
    </row>
    <row r="522" spans="1:50" ht="12.75" customHeight="1">
      <c r="A522" s="89"/>
      <c r="B522" s="89"/>
      <c r="C522" s="96"/>
      <c r="D522" s="190"/>
      <c r="E522" s="110"/>
      <c r="F522" s="111"/>
      <c r="G522" s="112"/>
      <c r="H522" s="113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108"/>
      <c r="AI522" s="108"/>
      <c r="AJ522" s="89"/>
      <c r="AK522" s="89"/>
      <c r="AL522" s="99"/>
      <c r="AM522" s="99"/>
      <c r="AN522" s="89"/>
      <c r="AO522" s="89"/>
      <c r="AP522" s="89"/>
      <c r="AQ522" s="99"/>
      <c r="AR522" s="89"/>
      <c r="AS522" s="89"/>
      <c r="AT522" s="89"/>
      <c r="AU522" s="89"/>
      <c r="AV522" s="89"/>
      <c r="AW522" s="89"/>
      <c r="AX522" s="89"/>
    </row>
    <row r="523" spans="1:50" ht="12.75" customHeight="1">
      <c r="A523" s="89"/>
      <c r="B523" s="89"/>
      <c r="C523" s="96"/>
      <c r="D523" s="190"/>
      <c r="E523" s="110"/>
      <c r="F523" s="111"/>
      <c r="G523" s="112"/>
      <c r="H523" s="113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108"/>
      <c r="AI523" s="108"/>
      <c r="AJ523" s="89"/>
      <c r="AK523" s="89"/>
      <c r="AL523" s="99"/>
      <c r="AM523" s="99"/>
      <c r="AN523" s="89"/>
      <c r="AO523" s="89"/>
      <c r="AP523" s="89"/>
      <c r="AQ523" s="99"/>
      <c r="AR523" s="89"/>
      <c r="AS523" s="89"/>
      <c r="AT523" s="89"/>
      <c r="AU523" s="89"/>
      <c r="AV523" s="89"/>
      <c r="AW523" s="89"/>
      <c r="AX523" s="89"/>
    </row>
    <row r="524" spans="1:50" ht="12.75" customHeight="1">
      <c r="A524" s="89"/>
      <c r="B524" s="89"/>
      <c r="C524" s="96"/>
      <c r="D524" s="190"/>
      <c r="E524" s="110"/>
      <c r="F524" s="111"/>
      <c r="G524" s="112"/>
      <c r="H524" s="113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108"/>
      <c r="AI524" s="108"/>
      <c r="AJ524" s="89"/>
      <c r="AK524" s="89"/>
      <c r="AL524" s="99"/>
      <c r="AM524" s="99"/>
      <c r="AN524" s="89"/>
      <c r="AO524" s="89"/>
      <c r="AP524" s="89"/>
      <c r="AQ524" s="99"/>
      <c r="AR524" s="89"/>
      <c r="AS524" s="89"/>
      <c r="AT524" s="89"/>
      <c r="AU524" s="89"/>
      <c r="AV524" s="89"/>
      <c r="AW524" s="89"/>
      <c r="AX524" s="89"/>
    </row>
    <row r="525" spans="1:50" ht="12.75" customHeight="1">
      <c r="A525" s="89"/>
      <c r="B525" s="89"/>
      <c r="C525" s="96"/>
      <c r="D525" s="190"/>
      <c r="E525" s="110"/>
      <c r="F525" s="111"/>
      <c r="G525" s="112"/>
      <c r="H525" s="113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108"/>
      <c r="AI525" s="108"/>
      <c r="AJ525" s="89"/>
      <c r="AK525" s="89"/>
      <c r="AL525" s="99"/>
      <c r="AM525" s="99"/>
      <c r="AN525" s="89"/>
      <c r="AO525" s="89"/>
      <c r="AP525" s="89"/>
      <c r="AQ525" s="99"/>
      <c r="AR525" s="89"/>
      <c r="AS525" s="89"/>
      <c r="AT525" s="89"/>
      <c r="AU525" s="89"/>
      <c r="AV525" s="89"/>
      <c r="AW525" s="89"/>
      <c r="AX525" s="89"/>
    </row>
    <row r="526" spans="1:50" ht="12.75" customHeight="1">
      <c r="A526" s="89"/>
      <c r="B526" s="89"/>
      <c r="C526" s="96"/>
      <c r="D526" s="190"/>
      <c r="E526" s="110"/>
      <c r="F526" s="111"/>
      <c r="G526" s="112"/>
      <c r="H526" s="113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108"/>
      <c r="AI526" s="108"/>
      <c r="AJ526" s="89"/>
      <c r="AK526" s="89"/>
      <c r="AL526" s="99"/>
      <c r="AM526" s="99"/>
      <c r="AN526" s="89"/>
      <c r="AO526" s="89"/>
      <c r="AP526" s="89"/>
      <c r="AQ526" s="99"/>
      <c r="AR526" s="89"/>
      <c r="AS526" s="89"/>
      <c r="AT526" s="89"/>
      <c r="AU526" s="89"/>
      <c r="AV526" s="89"/>
      <c r="AW526" s="89"/>
      <c r="AX526" s="89"/>
    </row>
    <row r="527" spans="1:50" ht="12.75" customHeight="1">
      <c r="A527" s="89"/>
      <c r="B527" s="89"/>
      <c r="C527" s="96"/>
      <c r="D527" s="190"/>
      <c r="E527" s="110"/>
      <c r="F527" s="111"/>
      <c r="G527" s="112"/>
      <c r="H527" s="113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108"/>
      <c r="AI527" s="108"/>
      <c r="AJ527" s="89"/>
      <c r="AK527" s="89"/>
      <c r="AL527" s="99"/>
      <c r="AM527" s="99"/>
      <c r="AN527" s="89"/>
      <c r="AO527" s="89"/>
      <c r="AP527" s="89"/>
      <c r="AQ527" s="99"/>
      <c r="AR527" s="89"/>
      <c r="AS527" s="89"/>
      <c r="AT527" s="89"/>
      <c r="AU527" s="89"/>
      <c r="AV527" s="89"/>
      <c r="AW527" s="89"/>
      <c r="AX527" s="89"/>
    </row>
    <row r="528" spans="1:50" ht="12.75" customHeight="1">
      <c r="A528" s="89"/>
      <c r="B528" s="89"/>
      <c r="C528" s="96"/>
      <c r="D528" s="190"/>
      <c r="E528" s="110"/>
      <c r="F528" s="111"/>
      <c r="G528" s="112"/>
      <c r="H528" s="113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108"/>
      <c r="AI528" s="108"/>
      <c r="AJ528" s="89"/>
      <c r="AK528" s="89"/>
      <c r="AL528" s="99"/>
      <c r="AM528" s="99"/>
      <c r="AN528" s="89"/>
      <c r="AO528" s="89"/>
      <c r="AP528" s="89"/>
      <c r="AQ528" s="99"/>
      <c r="AR528" s="89"/>
      <c r="AS528" s="89"/>
      <c r="AT528" s="89"/>
      <c r="AU528" s="89"/>
      <c r="AV528" s="89"/>
      <c r="AW528" s="89"/>
      <c r="AX528" s="89"/>
    </row>
    <row r="529" spans="1:50" ht="12.75" customHeight="1">
      <c r="A529" s="89"/>
      <c r="B529" s="89"/>
      <c r="C529" s="96"/>
      <c r="D529" s="190"/>
      <c r="E529" s="110"/>
      <c r="F529" s="111"/>
      <c r="G529" s="112"/>
      <c r="H529" s="113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108"/>
      <c r="AI529" s="108"/>
      <c r="AJ529" s="89"/>
      <c r="AK529" s="89"/>
      <c r="AL529" s="99"/>
      <c r="AM529" s="99"/>
      <c r="AN529" s="89"/>
      <c r="AO529" s="89"/>
      <c r="AP529" s="89"/>
      <c r="AQ529" s="99"/>
      <c r="AR529" s="89"/>
      <c r="AS529" s="89"/>
      <c r="AT529" s="89"/>
      <c r="AU529" s="89"/>
      <c r="AV529" s="89"/>
      <c r="AW529" s="89"/>
      <c r="AX529" s="89"/>
    </row>
    <row r="530" spans="1:50" ht="12.75" customHeight="1">
      <c r="A530" s="89"/>
      <c r="B530" s="89"/>
      <c r="C530" s="96"/>
      <c r="D530" s="190"/>
      <c r="E530" s="110"/>
      <c r="F530" s="111"/>
      <c r="G530" s="112"/>
      <c r="H530" s="113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108"/>
      <c r="AI530" s="108"/>
      <c r="AJ530" s="89"/>
      <c r="AK530" s="89"/>
      <c r="AL530" s="99"/>
      <c r="AM530" s="99"/>
      <c r="AN530" s="89"/>
      <c r="AO530" s="89"/>
      <c r="AP530" s="89"/>
      <c r="AQ530" s="99"/>
      <c r="AR530" s="89"/>
      <c r="AS530" s="89"/>
      <c r="AT530" s="89"/>
      <c r="AU530" s="89"/>
      <c r="AV530" s="89"/>
      <c r="AW530" s="89"/>
      <c r="AX530" s="89"/>
    </row>
    <row r="531" spans="1:50" ht="12.75" customHeight="1">
      <c r="A531" s="89"/>
      <c r="B531" s="89"/>
      <c r="C531" s="96"/>
      <c r="D531" s="190"/>
      <c r="E531" s="110"/>
      <c r="F531" s="111"/>
      <c r="G531" s="112"/>
      <c r="H531" s="113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108"/>
      <c r="AI531" s="108"/>
      <c r="AJ531" s="89"/>
      <c r="AK531" s="89"/>
      <c r="AL531" s="99"/>
      <c r="AM531" s="99"/>
      <c r="AN531" s="89"/>
      <c r="AO531" s="89"/>
      <c r="AP531" s="89"/>
      <c r="AQ531" s="99"/>
      <c r="AR531" s="89"/>
      <c r="AS531" s="89"/>
      <c r="AT531" s="89"/>
      <c r="AU531" s="89"/>
      <c r="AV531" s="89"/>
      <c r="AW531" s="89"/>
      <c r="AX531" s="89"/>
    </row>
    <row r="532" spans="1:50" ht="12.75" customHeight="1">
      <c r="A532" s="89"/>
      <c r="B532" s="89"/>
      <c r="C532" s="96"/>
      <c r="D532" s="190"/>
      <c r="E532" s="110"/>
      <c r="F532" s="111"/>
      <c r="G532" s="112"/>
      <c r="H532" s="113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108"/>
      <c r="AI532" s="108"/>
      <c r="AJ532" s="89"/>
      <c r="AK532" s="89"/>
      <c r="AL532" s="99"/>
      <c r="AM532" s="99"/>
      <c r="AN532" s="89"/>
      <c r="AO532" s="89"/>
      <c r="AP532" s="89"/>
      <c r="AQ532" s="99"/>
      <c r="AR532" s="89"/>
      <c r="AS532" s="89"/>
      <c r="AT532" s="89"/>
      <c r="AU532" s="89"/>
      <c r="AV532" s="89"/>
      <c r="AW532" s="89"/>
      <c r="AX532" s="89"/>
    </row>
    <row r="533" spans="1:50" ht="12.75" customHeight="1">
      <c r="A533" s="89"/>
      <c r="B533" s="89"/>
      <c r="C533" s="96"/>
      <c r="D533" s="190"/>
      <c r="E533" s="110"/>
      <c r="F533" s="111"/>
      <c r="G533" s="112"/>
      <c r="H533" s="113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108"/>
      <c r="AI533" s="108"/>
      <c r="AJ533" s="89"/>
      <c r="AK533" s="89"/>
      <c r="AL533" s="99"/>
      <c r="AM533" s="99"/>
      <c r="AN533" s="89"/>
      <c r="AO533" s="89"/>
      <c r="AP533" s="89"/>
      <c r="AQ533" s="99"/>
      <c r="AR533" s="89"/>
      <c r="AS533" s="89"/>
      <c r="AT533" s="89"/>
      <c r="AU533" s="89"/>
      <c r="AV533" s="89"/>
      <c r="AW533" s="89"/>
      <c r="AX533" s="89"/>
    </row>
    <row r="534" spans="1:50" ht="12.75" customHeight="1">
      <c r="A534" s="89"/>
      <c r="B534" s="89"/>
      <c r="C534" s="96"/>
      <c r="D534" s="190"/>
      <c r="E534" s="110"/>
      <c r="F534" s="111"/>
      <c r="G534" s="112"/>
      <c r="H534" s="113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108"/>
      <c r="AI534" s="108"/>
      <c r="AJ534" s="89"/>
      <c r="AK534" s="89"/>
      <c r="AL534" s="99"/>
      <c r="AM534" s="99"/>
      <c r="AN534" s="89"/>
      <c r="AO534" s="89"/>
      <c r="AP534" s="89"/>
      <c r="AQ534" s="99"/>
      <c r="AR534" s="89"/>
      <c r="AS534" s="89"/>
      <c r="AT534" s="89"/>
      <c r="AU534" s="89"/>
      <c r="AV534" s="89"/>
      <c r="AW534" s="89"/>
      <c r="AX534" s="89"/>
    </row>
    <row r="535" spans="1:50" ht="12.75" customHeight="1">
      <c r="A535" s="89"/>
      <c r="B535" s="89"/>
      <c r="C535" s="96"/>
      <c r="D535" s="190"/>
      <c r="E535" s="110"/>
      <c r="F535" s="111"/>
      <c r="G535" s="112"/>
      <c r="H535" s="113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108"/>
      <c r="AI535" s="108"/>
      <c r="AJ535" s="89"/>
      <c r="AK535" s="89"/>
      <c r="AL535" s="99"/>
      <c r="AM535" s="99"/>
      <c r="AN535" s="89"/>
      <c r="AO535" s="89"/>
      <c r="AP535" s="89"/>
      <c r="AQ535" s="99"/>
      <c r="AR535" s="89"/>
      <c r="AS535" s="89"/>
      <c r="AT535" s="89"/>
      <c r="AU535" s="89"/>
      <c r="AV535" s="89"/>
      <c r="AW535" s="89"/>
      <c r="AX535" s="89"/>
    </row>
    <row r="536" spans="1:50" ht="12.75" customHeight="1">
      <c r="A536" s="89"/>
      <c r="B536" s="89"/>
      <c r="C536" s="96"/>
      <c r="D536" s="190"/>
      <c r="E536" s="110"/>
      <c r="F536" s="111"/>
      <c r="G536" s="112"/>
      <c r="H536" s="113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108"/>
      <c r="AI536" s="108"/>
      <c r="AJ536" s="89"/>
      <c r="AK536" s="89"/>
      <c r="AL536" s="99"/>
      <c r="AM536" s="99"/>
      <c r="AN536" s="89"/>
      <c r="AO536" s="89"/>
      <c r="AP536" s="89"/>
      <c r="AQ536" s="99"/>
      <c r="AR536" s="89"/>
      <c r="AS536" s="89"/>
      <c r="AT536" s="89"/>
      <c r="AU536" s="89"/>
      <c r="AV536" s="89"/>
      <c r="AW536" s="89"/>
      <c r="AX536" s="89"/>
    </row>
    <row r="537" spans="1:50" ht="12.75" customHeight="1">
      <c r="A537" s="89"/>
      <c r="B537" s="89"/>
      <c r="C537" s="96"/>
      <c r="D537" s="190"/>
      <c r="E537" s="110"/>
      <c r="F537" s="111"/>
      <c r="G537" s="112"/>
      <c r="H537" s="113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108"/>
      <c r="AI537" s="108"/>
      <c r="AJ537" s="89"/>
      <c r="AK537" s="89"/>
      <c r="AL537" s="99"/>
      <c r="AM537" s="99"/>
      <c r="AN537" s="89"/>
      <c r="AO537" s="89"/>
      <c r="AP537" s="89"/>
      <c r="AQ537" s="99"/>
      <c r="AR537" s="89"/>
      <c r="AS537" s="89"/>
      <c r="AT537" s="89"/>
      <c r="AU537" s="89"/>
      <c r="AV537" s="89"/>
      <c r="AW537" s="89"/>
      <c r="AX537" s="89"/>
    </row>
    <row r="538" spans="1:50" ht="12.75" customHeight="1">
      <c r="A538" s="89"/>
      <c r="B538" s="89"/>
      <c r="C538" s="96"/>
      <c r="D538" s="190"/>
      <c r="E538" s="110"/>
      <c r="F538" s="111"/>
      <c r="G538" s="112"/>
      <c r="H538" s="113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108"/>
      <c r="AI538" s="108"/>
      <c r="AJ538" s="89"/>
      <c r="AK538" s="89"/>
      <c r="AL538" s="99"/>
      <c r="AM538" s="99"/>
      <c r="AN538" s="89"/>
      <c r="AO538" s="89"/>
      <c r="AP538" s="89"/>
      <c r="AQ538" s="99"/>
      <c r="AR538" s="89"/>
      <c r="AS538" s="89"/>
      <c r="AT538" s="89"/>
      <c r="AU538" s="89"/>
      <c r="AV538" s="89"/>
      <c r="AW538" s="89"/>
      <c r="AX538" s="89"/>
    </row>
    <row r="539" spans="1:50" ht="12.75" customHeight="1">
      <c r="A539" s="89"/>
      <c r="B539" s="89"/>
      <c r="C539" s="96"/>
      <c r="D539" s="190"/>
      <c r="E539" s="110"/>
      <c r="F539" s="111"/>
      <c r="G539" s="112"/>
      <c r="H539" s="113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108"/>
      <c r="AI539" s="108"/>
      <c r="AJ539" s="89"/>
      <c r="AK539" s="89"/>
      <c r="AL539" s="99"/>
      <c r="AM539" s="99"/>
      <c r="AN539" s="89"/>
      <c r="AO539" s="89"/>
      <c r="AP539" s="89"/>
      <c r="AQ539" s="99"/>
      <c r="AR539" s="89"/>
      <c r="AS539" s="89"/>
      <c r="AT539" s="89"/>
      <c r="AU539" s="89"/>
      <c r="AV539" s="89"/>
      <c r="AW539" s="89"/>
      <c r="AX539" s="89"/>
    </row>
    <row r="540" spans="1:50" ht="12.75" customHeight="1">
      <c r="A540" s="89"/>
      <c r="B540" s="89"/>
      <c r="C540" s="96"/>
      <c r="D540" s="190"/>
      <c r="E540" s="110"/>
      <c r="F540" s="111"/>
      <c r="G540" s="112"/>
      <c r="H540" s="113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108"/>
      <c r="AI540" s="108"/>
      <c r="AJ540" s="89"/>
      <c r="AK540" s="89"/>
      <c r="AL540" s="99"/>
      <c r="AM540" s="99"/>
      <c r="AN540" s="89"/>
      <c r="AO540" s="89"/>
      <c r="AP540" s="89"/>
      <c r="AQ540" s="99"/>
      <c r="AR540" s="89"/>
      <c r="AS540" s="89"/>
      <c r="AT540" s="89"/>
      <c r="AU540" s="89"/>
      <c r="AV540" s="89"/>
      <c r="AW540" s="89"/>
      <c r="AX540" s="89"/>
    </row>
    <row r="541" spans="1:50" ht="12.75" customHeight="1">
      <c r="A541" s="89"/>
      <c r="B541" s="89"/>
      <c r="C541" s="96"/>
      <c r="D541" s="190"/>
      <c r="E541" s="110"/>
      <c r="F541" s="111"/>
      <c r="G541" s="112"/>
      <c r="H541" s="113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108"/>
      <c r="AI541" s="108"/>
      <c r="AJ541" s="89"/>
      <c r="AK541" s="89"/>
      <c r="AL541" s="99"/>
      <c r="AM541" s="99"/>
      <c r="AN541" s="89"/>
      <c r="AO541" s="89"/>
      <c r="AP541" s="89"/>
      <c r="AQ541" s="99"/>
      <c r="AR541" s="89"/>
      <c r="AS541" s="89"/>
      <c r="AT541" s="89"/>
      <c r="AU541" s="89"/>
      <c r="AV541" s="89"/>
      <c r="AW541" s="89"/>
      <c r="AX541" s="89"/>
    </row>
    <row r="542" spans="1:50" ht="12.75" customHeight="1">
      <c r="A542" s="89"/>
      <c r="B542" s="89"/>
      <c r="C542" s="96"/>
      <c r="D542" s="190"/>
      <c r="E542" s="110"/>
      <c r="F542" s="111"/>
      <c r="G542" s="112"/>
      <c r="H542" s="113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108"/>
      <c r="AI542" s="108"/>
      <c r="AJ542" s="89"/>
      <c r="AK542" s="89"/>
      <c r="AL542" s="99"/>
      <c r="AM542" s="99"/>
      <c r="AN542" s="89"/>
      <c r="AO542" s="89"/>
      <c r="AP542" s="89"/>
      <c r="AQ542" s="99"/>
      <c r="AR542" s="89"/>
      <c r="AS542" s="89"/>
      <c r="AT542" s="89"/>
      <c r="AU542" s="89"/>
      <c r="AV542" s="89"/>
      <c r="AW542" s="89"/>
      <c r="AX542" s="89"/>
    </row>
    <row r="543" spans="1:50" ht="12.75" customHeight="1">
      <c r="A543" s="89"/>
      <c r="B543" s="89"/>
      <c r="C543" s="96"/>
      <c r="D543" s="190"/>
      <c r="E543" s="110"/>
      <c r="F543" s="111"/>
      <c r="G543" s="112"/>
      <c r="H543" s="113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108"/>
      <c r="AI543" s="108"/>
      <c r="AJ543" s="89"/>
      <c r="AK543" s="89"/>
      <c r="AL543" s="99"/>
      <c r="AM543" s="99"/>
      <c r="AN543" s="89"/>
      <c r="AO543" s="89"/>
      <c r="AP543" s="89"/>
      <c r="AQ543" s="99"/>
      <c r="AR543" s="89"/>
      <c r="AS543" s="89"/>
      <c r="AT543" s="89"/>
      <c r="AU543" s="89"/>
      <c r="AV543" s="89"/>
      <c r="AW543" s="89"/>
      <c r="AX543" s="89"/>
    </row>
    <row r="544" spans="1:50" ht="12.75" customHeight="1">
      <c r="A544" s="89"/>
      <c r="B544" s="89"/>
      <c r="C544" s="96"/>
      <c r="D544" s="190"/>
      <c r="E544" s="110"/>
      <c r="F544" s="111"/>
      <c r="G544" s="112"/>
      <c r="H544" s="113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108"/>
      <c r="AI544" s="108"/>
      <c r="AJ544" s="89"/>
      <c r="AK544" s="89"/>
      <c r="AL544" s="99"/>
      <c r="AM544" s="99"/>
      <c r="AN544" s="89"/>
      <c r="AO544" s="89"/>
      <c r="AP544" s="89"/>
      <c r="AQ544" s="99"/>
      <c r="AR544" s="89"/>
      <c r="AS544" s="89"/>
      <c r="AT544" s="89"/>
      <c r="AU544" s="89"/>
      <c r="AV544" s="89"/>
      <c r="AW544" s="89"/>
      <c r="AX544" s="89"/>
    </row>
    <row r="545" spans="1:50" ht="12.75" customHeight="1">
      <c r="A545" s="89"/>
      <c r="B545" s="89"/>
      <c r="C545" s="96"/>
      <c r="D545" s="190"/>
      <c r="E545" s="110"/>
      <c r="F545" s="111"/>
      <c r="G545" s="112"/>
      <c r="H545" s="113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108"/>
      <c r="AI545" s="108"/>
      <c r="AJ545" s="89"/>
      <c r="AK545" s="89"/>
      <c r="AL545" s="99"/>
      <c r="AM545" s="99"/>
      <c r="AN545" s="89"/>
      <c r="AO545" s="89"/>
      <c r="AP545" s="89"/>
      <c r="AQ545" s="99"/>
      <c r="AR545" s="89"/>
      <c r="AS545" s="89"/>
      <c r="AT545" s="89"/>
      <c r="AU545" s="89"/>
      <c r="AV545" s="89"/>
      <c r="AW545" s="89"/>
      <c r="AX545" s="89"/>
    </row>
    <row r="546" spans="1:50" ht="12.75" customHeight="1">
      <c r="A546" s="89"/>
      <c r="B546" s="89"/>
      <c r="C546" s="96"/>
      <c r="D546" s="190"/>
      <c r="E546" s="110"/>
      <c r="F546" s="111"/>
      <c r="G546" s="112"/>
      <c r="H546" s="113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108"/>
      <c r="AI546" s="108"/>
      <c r="AJ546" s="89"/>
      <c r="AK546" s="89"/>
      <c r="AL546" s="99"/>
      <c r="AM546" s="99"/>
      <c r="AN546" s="89"/>
      <c r="AO546" s="89"/>
      <c r="AP546" s="89"/>
      <c r="AQ546" s="99"/>
      <c r="AR546" s="89"/>
      <c r="AS546" s="89"/>
      <c r="AT546" s="89"/>
      <c r="AU546" s="89"/>
      <c r="AV546" s="89"/>
      <c r="AW546" s="89"/>
      <c r="AX546" s="89"/>
    </row>
    <row r="547" spans="1:50" ht="12.75" customHeight="1">
      <c r="A547" s="89"/>
      <c r="B547" s="89"/>
      <c r="C547" s="96"/>
      <c r="D547" s="190"/>
      <c r="E547" s="110"/>
      <c r="F547" s="111"/>
      <c r="G547" s="112"/>
      <c r="H547" s="113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108"/>
      <c r="AI547" s="108"/>
      <c r="AJ547" s="89"/>
      <c r="AK547" s="89"/>
      <c r="AL547" s="99"/>
      <c r="AM547" s="99"/>
      <c r="AN547" s="89"/>
      <c r="AO547" s="89"/>
      <c r="AP547" s="89"/>
      <c r="AQ547" s="99"/>
      <c r="AR547" s="89"/>
      <c r="AS547" s="89"/>
      <c r="AT547" s="89"/>
      <c r="AU547" s="89"/>
      <c r="AV547" s="89"/>
      <c r="AW547" s="89"/>
      <c r="AX547" s="89"/>
    </row>
    <row r="548" spans="1:50" ht="12.75" customHeight="1">
      <c r="A548" s="89"/>
      <c r="B548" s="89"/>
      <c r="C548" s="96"/>
      <c r="D548" s="190"/>
      <c r="E548" s="110"/>
      <c r="F548" s="111"/>
      <c r="G548" s="112"/>
      <c r="H548" s="113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108"/>
      <c r="AI548" s="108"/>
      <c r="AJ548" s="89"/>
      <c r="AK548" s="89"/>
      <c r="AL548" s="99"/>
      <c r="AM548" s="99"/>
      <c r="AN548" s="89"/>
      <c r="AO548" s="89"/>
      <c r="AP548" s="89"/>
      <c r="AQ548" s="99"/>
      <c r="AR548" s="89"/>
      <c r="AS548" s="89"/>
      <c r="AT548" s="89"/>
      <c r="AU548" s="89"/>
      <c r="AV548" s="89"/>
      <c r="AW548" s="89"/>
      <c r="AX548" s="89"/>
    </row>
    <row r="549" spans="1:50" ht="12.75" customHeight="1">
      <c r="A549" s="89"/>
      <c r="B549" s="89"/>
      <c r="C549" s="96"/>
      <c r="D549" s="190"/>
      <c r="E549" s="110"/>
      <c r="F549" s="111"/>
      <c r="G549" s="112"/>
      <c r="H549" s="113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108"/>
      <c r="AI549" s="108"/>
      <c r="AJ549" s="89"/>
      <c r="AK549" s="89"/>
      <c r="AL549" s="99"/>
      <c r="AM549" s="99"/>
      <c r="AN549" s="89"/>
      <c r="AO549" s="89"/>
      <c r="AP549" s="89"/>
      <c r="AQ549" s="99"/>
      <c r="AR549" s="89"/>
      <c r="AS549" s="89"/>
      <c r="AT549" s="89"/>
      <c r="AU549" s="89"/>
      <c r="AV549" s="89"/>
      <c r="AW549" s="89"/>
      <c r="AX549" s="89"/>
    </row>
    <row r="550" spans="1:50" ht="12.75" customHeight="1">
      <c r="A550" s="89"/>
      <c r="B550" s="89"/>
      <c r="C550" s="96"/>
      <c r="D550" s="190"/>
      <c r="E550" s="110"/>
      <c r="F550" s="111"/>
      <c r="G550" s="112"/>
      <c r="H550" s="113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108"/>
      <c r="AI550" s="108"/>
      <c r="AJ550" s="89"/>
      <c r="AK550" s="89"/>
      <c r="AL550" s="99"/>
      <c r="AM550" s="99"/>
      <c r="AN550" s="89"/>
      <c r="AO550" s="89"/>
      <c r="AP550" s="89"/>
      <c r="AQ550" s="99"/>
      <c r="AR550" s="89"/>
      <c r="AS550" s="89"/>
      <c r="AT550" s="89"/>
      <c r="AU550" s="89"/>
      <c r="AV550" s="89"/>
      <c r="AW550" s="89"/>
      <c r="AX550" s="89"/>
    </row>
    <row r="551" spans="1:50" ht="12.75" customHeight="1">
      <c r="A551" s="89"/>
      <c r="B551" s="89"/>
      <c r="C551" s="96"/>
      <c r="D551" s="190"/>
      <c r="E551" s="110"/>
      <c r="F551" s="111"/>
      <c r="G551" s="112"/>
      <c r="H551" s="113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108"/>
      <c r="AI551" s="108"/>
      <c r="AJ551" s="89"/>
      <c r="AK551" s="89"/>
      <c r="AL551" s="99"/>
      <c r="AM551" s="99"/>
      <c r="AN551" s="89"/>
      <c r="AO551" s="89"/>
      <c r="AP551" s="89"/>
      <c r="AQ551" s="99"/>
      <c r="AR551" s="89"/>
      <c r="AS551" s="89"/>
      <c r="AT551" s="89"/>
      <c r="AU551" s="89"/>
      <c r="AV551" s="89"/>
      <c r="AW551" s="89"/>
      <c r="AX551" s="89"/>
    </row>
    <row r="552" spans="1:50" ht="12.75" customHeight="1">
      <c r="A552" s="89"/>
      <c r="B552" s="89"/>
      <c r="C552" s="96"/>
      <c r="D552" s="190"/>
      <c r="E552" s="110"/>
      <c r="F552" s="111"/>
      <c r="G552" s="112"/>
      <c r="H552" s="113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108"/>
      <c r="AI552" s="108"/>
      <c r="AJ552" s="89"/>
      <c r="AK552" s="89"/>
      <c r="AL552" s="99"/>
      <c r="AM552" s="99"/>
      <c r="AN552" s="89"/>
      <c r="AO552" s="89"/>
      <c r="AP552" s="89"/>
      <c r="AQ552" s="99"/>
      <c r="AR552" s="89"/>
      <c r="AS552" s="89"/>
      <c r="AT552" s="89"/>
      <c r="AU552" s="89"/>
      <c r="AV552" s="89"/>
      <c r="AW552" s="89"/>
      <c r="AX552" s="89"/>
    </row>
    <row r="553" spans="1:50" ht="12.75" customHeight="1">
      <c r="A553" s="89"/>
      <c r="B553" s="89"/>
      <c r="C553" s="96"/>
      <c r="D553" s="190"/>
      <c r="E553" s="110"/>
      <c r="F553" s="111"/>
      <c r="G553" s="112"/>
      <c r="H553" s="113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108"/>
      <c r="AI553" s="108"/>
      <c r="AJ553" s="89"/>
      <c r="AK553" s="89"/>
      <c r="AL553" s="99"/>
      <c r="AM553" s="99"/>
      <c r="AN553" s="89"/>
      <c r="AO553" s="89"/>
      <c r="AP553" s="89"/>
      <c r="AQ553" s="99"/>
      <c r="AR553" s="89"/>
      <c r="AS553" s="89"/>
      <c r="AT553" s="89"/>
      <c r="AU553" s="89"/>
      <c r="AV553" s="89"/>
      <c r="AW553" s="89"/>
      <c r="AX553" s="89"/>
    </row>
    <row r="554" spans="1:50" ht="12.75" customHeight="1">
      <c r="A554" s="89"/>
      <c r="B554" s="89"/>
      <c r="C554" s="96"/>
      <c r="D554" s="190"/>
      <c r="E554" s="110"/>
      <c r="F554" s="111"/>
      <c r="G554" s="112"/>
      <c r="H554" s="113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108"/>
      <c r="AI554" s="108"/>
      <c r="AJ554" s="89"/>
      <c r="AK554" s="89"/>
      <c r="AL554" s="99"/>
      <c r="AM554" s="99"/>
      <c r="AN554" s="89"/>
      <c r="AO554" s="89"/>
      <c r="AP554" s="89"/>
      <c r="AQ554" s="99"/>
      <c r="AR554" s="89"/>
      <c r="AS554" s="89"/>
      <c r="AT554" s="89"/>
      <c r="AU554" s="89"/>
      <c r="AV554" s="89"/>
      <c r="AW554" s="89"/>
      <c r="AX554" s="89"/>
    </row>
    <row r="555" spans="1:50" ht="12.75" customHeight="1">
      <c r="A555" s="89"/>
      <c r="B555" s="89"/>
      <c r="C555" s="96"/>
      <c r="D555" s="190"/>
      <c r="E555" s="110"/>
      <c r="F555" s="111"/>
      <c r="G555" s="112"/>
      <c r="H555" s="113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108"/>
      <c r="AI555" s="108"/>
      <c r="AJ555" s="89"/>
      <c r="AK555" s="89"/>
      <c r="AL555" s="99"/>
      <c r="AM555" s="99"/>
      <c r="AN555" s="89"/>
      <c r="AO555" s="89"/>
      <c r="AP555" s="89"/>
      <c r="AQ555" s="99"/>
      <c r="AR555" s="89"/>
      <c r="AS555" s="89"/>
      <c r="AT555" s="89"/>
      <c r="AU555" s="89"/>
      <c r="AV555" s="89"/>
      <c r="AW555" s="89"/>
      <c r="AX555" s="89"/>
    </row>
    <row r="556" spans="1:50" ht="12.75" customHeight="1">
      <c r="A556" s="89"/>
      <c r="B556" s="89"/>
      <c r="C556" s="96"/>
      <c r="D556" s="190"/>
      <c r="E556" s="110"/>
      <c r="F556" s="111"/>
      <c r="G556" s="112"/>
      <c r="H556" s="113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108"/>
      <c r="AI556" s="108"/>
      <c r="AJ556" s="89"/>
      <c r="AK556" s="89"/>
      <c r="AL556" s="99"/>
      <c r="AM556" s="99"/>
      <c r="AN556" s="89"/>
      <c r="AO556" s="89"/>
      <c r="AP556" s="89"/>
      <c r="AQ556" s="99"/>
      <c r="AR556" s="89"/>
      <c r="AS556" s="89"/>
      <c r="AT556" s="89"/>
      <c r="AU556" s="89"/>
      <c r="AV556" s="89"/>
      <c r="AW556" s="89"/>
      <c r="AX556" s="89"/>
    </row>
    <row r="557" spans="1:50" ht="12.75" customHeight="1">
      <c r="A557" s="89"/>
      <c r="B557" s="89"/>
      <c r="C557" s="96"/>
      <c r="D557" s="190"/>
      <c r="E557" s="110"/>
      <c r="F557" s="111"/>
      <c r="G557" s="112"/>
      <c r="H557" s="113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108"/>
      <c r="AI557" s="108"/>
      <c r="AJ557" s="89"/>
      <c r="AK557" s="89"/>
      <c r="AL557" s="99"/>
      <c r="AM557" s="99"/>
      <c r="AN557" s="89"/>
      <c r="AO557" s="89"/>
      <c r="AP557" s="89"/>
      <c r="AQ557" s="99"/>
      <c r="AR557" s="89"/>
      <c r="AS557" s="89"/>
      <c r="AT557" s="89"/>
      <c r="AU557" s="89"/>
      <c r="AV557" s="89"/>
      <c r="AW557" s="89"/>
      <c r="AX557" s="89"/>
    </row>
    <row r="558" spans="1:50" ht="12.75" customHeight="1">
      <c r="A558" s="89"/>
      <c r="B558" s="89"/>
      <c r="C558" s="96"/>
      <c r="D558" s="190"/>
      <c r="E558" s="110"/>
      <c r="F558" s="111"/>
      <c r="G558" s="112"/>
      <c r="H558" s="113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108"/>
      <c r="AI558" s="108"/>
      <c r="AJ558" s="89"/>
      <c r="AK558" s="89"/>
      <c r="AL558" s="99"/>
      <c r="AM558" s="99"/>
      <c r="AN558" s="89"/>
      <c r="AO558" s="89"/>
      <c r="AP558" s="89"/>
      <c r="AQ558" s="99"/>
      <c r="AR558" s="89"/>
      <c r="AS558" s="89"/>
      <c r="AT558" s="89"/>
      <c r="AU558" s="89"/>
      <c r="AV558" s="89"/>
      <c r="AW558" s="89"/>
      <c r="AX558" s="89"/>
    </row>
    <row r="559" spans="1:50" ht="12.75" customHeight="1">
      <c r="A559" s="89"/>
      <c r="B559" s="89"/>
      <c r="C559" s="96"/>
      <c r="D559" s="190"/>
      <c r="E559" s="110"/>
      <c r="F559" s="111"/>
      <c r="G559" s="112"/>
      <c r="H559" s="113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108"/>
      <c r="AI559" s="108"/>
      <c r="AJ559" s="89"/>
      <c r="AK559" s="89"/>
      <c r="AL559" s="99"/>
      <c r="AM559" s="99"/>
      <c r="AN559" s="89"/>
      <c r="AO559" s="89"/>
      <c r="AP559" s="89"/>
      <c r="AQ559" s="99"/>
      <c r="AR559" s="89"/>
      <c r="AS559" s="89"/>
      <c r="AT559" s="89"/>
      <c r="AU559" s="89"/>
      <c r="AV559" s="89"/>
      <c r="AW559" s="89"/>
      <c r="AX559" s="89"/>
    </row>
    <row r="560" spans="1:50" ht="12.75" customHeight="1">
      <c r="A560" s="89"/>
      <c r="B560" s="89"/>
      <c r="C560" s="96"/>
      <c r="D560" s="190"/>
      <c r="E560" s="110"/>
      <c r="F560" s="111"/>
      <c r="G560" s="112"/>
      <c r="H560" s="113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108"/>
      <c r="AI560" s="108"/>
      <c r="AJ560" s="89"/>
      <c r="AK560" s="89"/>
      <c r="AL560" s="99"/>
      <c r="AM560" s="99"/>
      <c r="AN560" s="89"/>
      <c r="AO560" s="89"/>
      <c r="AP560" s="89"/>
      <c r="AQ560" s="99"/>
      <c r="AR560" s="89"/>
      <c r="AS560" s="89"/>
      <c r="AT560" s="89"/>
      <c r="AU560" s="89"/>
      <c r="AV560" s="89"/>
      <c r="AW560" s="89"/>
      <c r="AX560" s="89"/>
    </row>
    <row r="561" spans="1:50" ht="12.75" customHeight="1">
      <c r="A561" s="89"/>
      <c r="B561" s="89"/>
      <c r="C561" s="96"/>
      <c r="D561" s="190"/>
      <c r="E561" s="110"/>
      <c r="F561" s="111"/>
      <c r="G561" s="112"/>
      <c r="H561" s="113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108"/>
      <c r="AI561" s="108"/>
      <c r="AJ561" s="89"/>
      <c r="AK561" s="89"/>
      <c r="AL561" s="99"/>
      <c r="AM561" s="99"/>
      <c r="AN561" s="89"/>
      <c r="AO561" s="89"/>
      <c r="AP561" s="89"/>
      <c r="AQ561" s="99"/>
      <c r="AR561" s="89"/>
      <c r="AS561" s="89"/>
      <c r="AT561" s="89"/>
      <c r="AU561" s="89"/>
      <c r="AV561" s="89"/>
      <c r="AW561" s="89"/>
      <c r="AX561" s="89"/>
    </row>
    <row r="562" spans="1:50" ht="12.75" customHeight="1">
      <c r="A562" s="89"/>
      <c r="B562" s="89"/>
      <c r="C562" s="96"/>
      <c r="D562" s="190"/>
      <c r="E562" s="110"/>
      <c r="F562" s="111"/>
      <c r="G562" s="112"/>
      <c r="H562" s="113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108"/>
      <c r="AI562" s="108"/>
      <c r="AJ562" s="89"/>
      <c r="AK562" s="89"/>
      <c r="AL562" s="99"/>
      <c r="AM562" s="99"/>
      <c r="AN562" s="89"/>
      <c r="AO562" s="89"/>
      <c r="AP562" s="89"/>
      <c r="AQ562" s="99"/>
      <c r="AR562" s="89"/>
      <c r="AS562" s="89"/>
      <c r="AT562" s="89"/>
      <c r="AU562" s="89"/>
      <c r="AV562" s="89"/>
      <c r="AW562" s="89"/>
      <c r="AX562" s="89"/>
    </row>
    <row r="563" spans="1:50" ht="12.75" customHeight="1">
      <c r="A563" s="89"/>
      <c r="B563" s="89"/>
      <c r="C563" s="96"/>
      <c r="D563" s="190"/>
      <c r="E563" s="110"/>
      <c r="F563" s="111"/>
      <c r="G563" s="112"/>
      <c r="H563" s="113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108"/>
      <c r="AI563" s="108"/>
      <c r="AJ563" s="89"/>
      <c r="AK563" s="89"/>
      <c r="AL563" s="99"/>
      <c r="AM563" s="99"/>
      <c r="AN563" s="89"/>
      <c r="AO563" s="89"/>
      <c r="AP563" s="89"/>
      <c r="AQ563" s="99"/>
      <c r="AR563" s="89"/>
      <c r="AS563" s="89"/>
      <c r="AT563" s="89"/>
      <c r="AU563" s="89"/>
      <c r="AV563" s="89"/>
      <c r="AW563" s="89"/>
      <c r="AX563" s="89"/>
    </row>
    <row r="564" spans="1:50" ht="12.75" customHeight="1">
      <c r="A564" s="89"/>
      <c r="B564" s="89"/>
      <c r="C564" s="96"/>
      <c r="D564" s="190"/>
      <c r="E564" s="110"/>
      <c r="F564" s="111"/>
      <c r="G564" s="112"/>
      <c r="H564" s="113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108"/>
      <c r="AI564" s="108"/>
      <c r="AJ564" s="89"/>
      <c r="AK564" s="89"/>
      <c r="AL564" s="99"/>
      <c r="AM564" s="99"/>
      <c r="AN564" s="89"/>
      <c r="AO564" s="89"/>
      <c r="AP564" s="89"/>
      <c r="AQ564" s="99"/>
      <c r="AR564" s="89"/>
      <c r="AS564" s="89"/>
      <c r="AT564" s="89"/>
      <c r="AU564" s="89"/>
      <c r="AV564" s="89"/>
      <c r="AW564" s="89"/>
      <c r="AX564" s="89"/>
    </row>
    <row r="565" spans="1:50" ht="12.75" customHeight="1">
      <c r="A565" s="89"/>
      <c r="B565" s="89"/>
      <c r="C565" s="96"/>
      <c r="D565" s="190"/>
      <c r="E565" s="110"/>
      <c r="F565" s="111"/>
      <c r="G565" s="112"/>
      <c r="H565" s="113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108"/>
      <c r="AI565" s="108"/>
      <c r="AJ565" s="89"/>
      <c r="AK565" s="89"/>
      <c r="AL565" s="99"/>
      <c r="AM565" s="99"/>
      <c r="AN565" s="89"/>
      <c r="AO565" s="89"/>
      <c r="AP565" s="89"/>
      <c r="AQ565" s="99"/>
      <c r="AR565" s="89"/>
      <c r="AS565" s="89"/>
      <c r="AT565" s="89"/>
      <c r="AU565" s="89"/>
      <c r="AV565" s="89"/>
      <c r="AW565" s="89"/>
      <c r="AX565" s="89"/>
    </row>
    <row r="566" spans="1:50" ht="12.75" customHeight="1">
      <c r="A566" s="89"/>
      <c r="B566" s="89"/>
      <c r="C566" s="96"/>
      <c r="D566" s="190"/>
      <c r="E566" s="110"/>
      <c r="F566" s="111"/>
      <c r="G566" s="112"/>
      <c r="H566" s="113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108"/>
      <c r="AI566" s="108"/>
      <c r="AJ566" s="89"/>
      <c r="AK566" s="89"/>
      <c r="AL566" s="99"/>
      <c r="AM566" s="99"/>
      <c r="AN566" s="89"/>
      <c r="AO566" s="89"/>
      <c r="AP566" s="89"/>
      <c r="AQ566" s="99"/>
      <c r="AR566" s="89"/>
      <c r="AS566" s="89"/>
      <c r="AT566" s="89"/>
      <c r="AU566" s="89"/>
      <c r="AV566" s="89"/>
      <c r="AW566" s="89"/>
      <c r="AX566" s="89"/>
    </row>
    <row r="567" spans="1:50" ht="12.75" customHeight="1">
      <c r="A567" s="89"/>
      <c r="B567" s="89"/>
      <c r="C567" s="96"/>
      <c r="D567" s="190"/>
      <c r="E567" s="110"/>
      <c r="F567" s="111"/>
      <c r="G567" s="112"/>
      <c r="H567" s="113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108"/>
      <c r="AI567" s="108"/>
      <c r="AJ567" s="89"/>
      <c r="AK567" s="89"/>
      <c r="AL567" s="99"/>
      <c r="AM567" s="99"/>
      <c r="AN567" s="89"/>
      <c r="AO567" s="89"/>
      <c r="AP567" s="89"/>
      <c r="AQ567" s="99"/>
      <c r="AR567" s="89"/>
      <c r="AS567" s="89"/>
      <c r="AT567" s="89"/>
      <c r="AU567" s="89"/>
      <c r="AV567" s="89"/>
      <c r="AW567" s="89"/>
      <c r="AX567" s="89"/>
    </row>
    <row r="568" spans="1:50" ht="12.75" customHeight="1">
      <c r="A568" s="89"/>
      <c r="B568" s="89"/>
      <c r="C568" s="96"/>
      <c r="D568" s="190"/>
      <c r="E568" s="110"/>
      <c r="F568" s="111"/>
      <c r="G568" s="112"/>
      <c r="H568" s="113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108"/>
      <c r="AI568" s="108"/>
      <c r="AJ568" s="89"/>
      <c r="AK568" s="89"/>
      <c r="AL568" s="99"/>
      <c r="AM568" s="99"/>
      <c r="AN568" s="89"/>
      <c r="AO568" s="89"/>
      <c r="AP568" s="89"/>
      <c r="AQ568" s="99"/>
      <c r="AR568" s="89"/>
      <c r="AS568" s="89"/>
      <c r="AT568" s="89"/>
      <c r="AU568" s="89"/>
      <c r="AV568" s="89"/>
      <c r="AW568" s="89"/>
      <c r="AX568" s="89"/>
    </row>
    <row r="569" spans="1:50" ht="12.75" customHeight="1">
      <c r="A569" s="89"/>
      <c r="B569" s="89"/>
      <c r="C569" s="96"/>
      <c r="D569" s="190"/>
      <c r="E569" s="110"/>
      <c r="F569" s="111"/>
      <c r="G569" s="112"/>
      <c r="H569" s="113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108"/>
      <c r="AI569" s="108"/>
      <c r="AJ569" s="89"/>
      <c r="AK569" s="89"/>
      <c r="AL569" s="99"/>
      <c r="AM569" s="99"/>
      <c r="AN569" s="89"/>
      <c r="AO569" s="89"/>
      <c r="AP569" s="89"/>
      <c r="AQ569" s="99"/>
      <c r="AR569" s="89"/>
      <c r="AS569" s="89"/>
      <c r="AT569" s="89"/>
      <c r="AU569" s="89"/>
      <c r="AV569" s="89"/>
      <c r="AW569" s="89"/>
      <c r="AX569" s="89"/>
    </row>
    <row r="570" spans="1:50" ht="12.75" customHeight="1">
      <c r="A570" s="89"/>
      <c r="B570" s="89"/>
      <c r="C570" s="96"/>
      <c r="D570" s="190"/>
      <c r="E570" s="110"/>
      <c r="F570" s="111"/>
      <c r="G570" s="112"/>
      <c r="H570" s="113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108"/>
      <c r="AI570" s="108"/>
      <c r="AJ570" s="89"/>
      <c r="AK570" s="89"/>
      <c r="AL570" s="99"/>
      <c r="AM570" s="99"/>
      <c r="AN570" s="89"/>
      <c r="AO570" s="89"/>
      <c r="AP570" s="89"/>
      <c r="AQ570" s="99"/>
      <c r="AR570" s="89"/>
      <c r="AS570" s="89"/>
      <c r="AT570" s="89"/>
      <c r="AU570" s="89"/>
      <c r="AV570" s="89"/>
      <c r="AW570" s="89"/>
      <c r="AX570" s="89"/>
    </row>
    <row r="571" spans="1:50" ht="12.75" customHeight="1">
      <c r="A571" s="89"/>
      <c r="B571" s="89"/>
      <c r="C571" s="96"/>
      <c r="D571" s="190"/>
      <c r="E571" s="110"/>
      <c r="F571" s="111"/>
      <c r="G571" s="112"/>
      <c r="H571" s="113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108"/>
      <c r="AI571" s="108"/>
      <c r="AJ571" s="89"/>
      <c r="AK571" s="89"/>
      <c r="AL571" s="99"/>
      <c r="AM571" s="99"/>
      <c r="AN571" s="89"/>
      <c r="AO571" s="89"/>
      <c r="AP571" s="89"/>
      <c r="AQ571" s="99"/>
      <c r="AR571" s="89"/>
      <c r="AS571" s="89"/>
      <c r="AT571" s="89"/>
      <c r="AU571" s="89"/>
      <c r="AV571" s="89"/>
      <c r="AW571" s="89"/>
      <c r="AX571" s="89"/>
    </row>
    <row r="572" spans="1:50" ht="12.75" customHeight="1">
      <c r="A572" s="89"/>
      <c r="B572" s="89"/>
      <c r="C572" s="96"/>
      <c r="D572" s="190"/>
      <c r="E572" s="110"/>
      <c r="F572" s="111"/>
      <c r="G572" s="112"/>
      <c r="H572" s="113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108"/>
      <c r="AI572" s="108"/>
      <c r="AJ572" s="89"/>
      <c r="AK572" s="89"/>
      <c r="AL572" s="99"/>
      <c r="AM572" s="99"/>
      <c r="AN572" s="89"/>
      <c r="AO572" s="89"/>
      <c r="AP572" s="89"/>
      <c r="AQ572" s="99"/>
      <c r="AR572" s="89"/>
      <c r="AS572" s="89"/>
      <c r="AT572" s="89"/>
      <c r="AU572" s="89"/>
      <c r="AV572" s="89"/>
      <c r="AW572" s="89"/>
      <c r="AX572" s="89"/>
    </row>
    <row r="573" spans="1:50" ht="12.75" customHeight="1">
      <c r="A573" s="89"/>
      <c r="B573" s="89"/>
      <c r="C573" s="96"/>
      <c r="D573" s="190"/>
      <c r="E573" s="110"/>
      <c r="F573" s="111"/>
      <c r="G573" s="112"/>
      <c r="H573" s="113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108"/>
      <c r="AI573" s="108"/>
      <c r="AJ573" s="89"/>
      <c r="AK573" s="89"/>
      <c r="AL573" s="99"/>
      <c r="AM573" s="99"/>
      <c r="AN573" s="89"/>
      <c r="AO573" s="89"/>
      <c r="AP573" s="89"/>
      <c r="AQ573" s="99"/>
      <c r="AR573" s="89"/>
      <c r="AS573" s="89"/>
      <c r="AT573" s="89"/>
      <c r="AU573" s="89"/>
      <c r="AV573" s="89"/>
      <c r="AW573" s="89"/>
      <c r="AX573" s="89"/>
    </row>
    <row r="574" spans="1:50" ht="12.75" customHeight="1">
      <c r="A574" s="89"/>
      <c r="B574" s="89"/>
      <c r="C574" s="96"/>
      <c r="D574" s="190"/>
      <c r="E574" s="110"/>
      <c r="F574" s="111"/>
      <c r="G574" s="112"/>
      <c r="H574" s="113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108"/>
      <c r="AI574" s="108"/>
      <c r="AJ574" s="89"/>
      <c r="AK574" s="89"/>
      <c r="AL574" s="99"/>
      <c r="AM574" s="99"/>
      <c r="AN574" s="89"/>
      <c r="AO574" s="89"/>
      <c r="AP574" s="89"/>
      <c r="AQ574" s="99"/>
      <c r="AR574" s="89"/>
      <c r="AS574" s="89"/>
      <c r="AT574" s="89"/>
      <c r="AU574" s="89"/>
      <c r="AV574" s="89"/>
      <c r="AW574" s="89"/>
      <c r="AX574" s="89"/>
    </row>
    <row r="575" spans="1:50" ht="12.75" customHeight="1">
      <c r="A575" s="89"/>
      <c r="B575" s="89"/>
      <c r="C575" s="96"/>
      <c r="D575" s="190"/>
      <c r="E575" s="110"/>
      <c r="F575" s="111"/>
      <c r="G575" s="112"/>
      <c r="H575" s="113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108"/>
      <c r="AI575" s="108"/>
      <c r="AJ575" s="89"/>
      <c r="AK575" s="89"/>
      <c r="AL575" s="99"/>
      <c r="AM575" s="99"/>
      <c r="AN575" s="89"/>
      <c r="AO575" s="89"/>
      <c r="AP575" s="89"/>
      <c r="AQ575" s="99"/>
      <c r="AR575" s="89"/>
      <c r="AS575" s="89"/>
      <c r="AT575" s="89"/>
      <c r="AU575" s="89"/>
      <c r="AV575" s="89"/>
      <c r="AW575" s="89"/>
      <c r="AX575" s="89"/>
    </row>
    <row r="576" spans="1:50" ht="12.75" customHeight="1">
      <c r="A576" s="89"/>
      <c r="B576" s="89"/>
      <c r="C576" s="96"/>
      <c r="D576" s="190"/>
      <c r="E576" s="110"/>
      <c r="F576" s="111"/>
      <c r="G576" s="112"/>
      <c r="H576" s="113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108"/>
      <c r="AI576" s="108"/>
      <c r="AJ576" s="89"/>
      <c r="AK576" s="89"/>
      <c r="AL576" s="99"/>
      <c r="AM576" s="99"/>
      <c r="AN576" s="89"/>
      <c r="AO576" s="89"/>
      <c r="AP576" s="89"/>
      <c r="AQ576" s="99"/>
      <c r="AR576" s="89"/>
      <c r="AS576" s="89"/>
      <c r="AT576" s="89"/>
      <c r="AU576" s="89"/>
      <c r="AV576" s="89"/>
      <c r="AW576" s="89"/>
      <c r="AX576" s="89"/>
    </row>
    <row r="577" spans="1:50" ht="12.75" customHeight="1">
      <c r="A577" s="89"/>
      <c r="B577" s="89"/>
      <c r="C577" s="96"/>
      <c r="D577" s="190"/>
      <c r="E577" s="110"/>
      <c r="F577" s="111"/>
      <c r="G577" s="112"/>
      <c r="H577" s="113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108"/>
      <c r="AI577" s="108"/>
      <c r="AJ577" s="89"/>
      <c r="AK577" s="89"/>
      <c r="AL577" s="99"/>
      <c r="AM577" s="99"/>
      <c r="AN577" s="89"/>
      <c r="AO577" s="89"/>
      <c r="AP577" s="89"/>
      <c r="AQ577" s="99"/>
      <c r="AR577" s="89"/>
      <c r="AS577" s="89"/>
      <c r="AT577" s="89"/>
      <c r="AU577" s="89"/>
      <c r="AV577" s="89"/>
      <c r="AW577" s="89"/>
      <c r="AX577" s="89"/>
    </row>
    <row r="578" spans="1:50" ht="12.75" customHeight="1">
      <c r="A578" s="89"/>
      <c r="B578" s="89"/>
      <c r="C578" s="96"/>
      <c r="D578" s="190"/>
      <c r="E578" s="110"/>
      <c r="F578" s="111"/>
      <c r="G578" s="112"/>
      <c r="H578" s="113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108"/>
      <c r="AI578" s="108"/>
      <c r="AJ578" s="89"/>
      <c r="AK578" s="89"/>
      <c r="AL578" s="99"/>
      <c r="AM578" s="99"/>
      <c r="AN578" s="89"/>
      <c r="AO578" s="89"/>
      <c r="AP578" s="89"/>
      <c r="AQ578" s="99"/>
      <c r="AR578" s="89"/>
      <c r="AS578" s="89"/>
      <c r="AT578" s="89"/>
      <c r="AU578" s="89"/>
      <c r="AV578" s="89"/>
      <c r="AW578" s="89"/>
      <c r="AX578" s="89"/>
    </row>
    <row r="579" spans="1:50" ht="12.75" customHeight="1">
      <c r="A579" s="89"/>
      <c r="B579" s="89"/>
      <c r="C579" s="96"/>
      <c r="D579" s="190"/>
      <c r="E579" s="110"/>
      <c r="F579" s="111"/>
      <c r="G579" s="112"/>
      <c r="H579" s="113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108"/>
      <c r="AI579" s="108"/>
      <c r="AJ579" s="89"/>
      <c r="AK579" s="89"/>
      <c r="AL579" s="99"/>
      <c r="AM579" s="99"/>
      <c r="AN579" s="89"/>
      <c r="AO579" s="89"/>
      <c r="AP579" s="89"/>
      <c r="AQ579" s="99"/>
      <c r="AR579" s="89"/>
      <c r="AS579" s="89"/>
      <c r="AT579" s="89"/>
      <c r="AU579" s="89"/>
      <c r="AV579" s="89"/>
      <c r="AW579" s="89"/>
      <c r="AX579" s="89"/>
    </row>
    <row r="580" spans="1:50" ht="12.75" customHeight="1">
      <c r="A580" s="89"/>
      <c r="B580" s="89"/>
      <c r="C580" s="96"/>
      <c r="D580" s="190"/>
      <c r="E580" s="110"/>
      <c r="F580" s="111"/>
      <c r="G580" s="112"/>
      <c r="H580" s="113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108"/>
      <c r="AI580" s="108"/>
      <c r="AJ580" s="89"/>
      <c r="AK580" s="89"/>
      <c r="AL580" s="99"/>
      <c r="AM580" s="99"/>
      <c r="AN580" s="89"/>
      <c r="AO580" s="89"/>
      <c r="AP580" s="89"/>
      <c r="AQ580" s="99"/>
      <c r="AR580" s="89"/>
      <c r="AS580" s="89"/>
      <c r="AT580" s="89"/>
      <c r="AU580" s="89"/>
      <c r="AV580" s="89"/>
      <c r="AW580" s="89"/>
      <c r="AX580" s="89"/>
    </row>
    <row r="581" spans="1:50" ht="12.75" customHeight="1">
      <c r="A581" s="89"/>
      <c r="B581" s="89"/>
      <c r="C581" s="96"/>
      <c r="D581" s="190"/>
      <c r="E581" s="110"/>
      <c r="F581" s="111"/>
      <c r="G581" s="112"/>
      <c r="H581" s="113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108"/>
      <c r="AI581" s="108"/>
      <c r="AJ581" s="89"/>
      <c r="AK581" s="89"/>
      <c r="AL581" s="99"/>
      <c r="AM581" s="99"/>
      <c r="AN581" s="89"/>
      <c r="AO581" s="89"/>
      <c r="AP581" s="89"/>
      <c r="AQ581" s="99"/>
      <c r="AR581" s="89"/>
      <c r="AS581" s="89"/>
      <c r="AT581" s="89"/>
      <c r="AU581" s="89"/>
      <c r="AV581" s="89"/>
      <c r="AW581" s="89"/>
      <c r="AX581" s="89"/>
    </row>
    <row r="582" spans="1:50" ht="12.75" customHeight="1">
      <c r="A582" s="89"/>
      <c r="B582" s="89"/>
      <c r="C582" s="96"/>
      <c r="D582" s="190"/>
      <c r="E582" s="110"/>
      <c r="F582" s="111"/>
      <c r="G582" s="112"/>
      <c r="H582" s="113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108"/>
      <c r="AI582" s="108"/>
      <c r="AJ582" s="89"/>
      <c r="AK582" s="89"/>
      <c r="AL582" s="99"/>
      <c r="AM582" s="99"/>
      <c r="AN582" s="89"/>
      <c r="AO582" s="89"/>
      <c r="AP582" s="89"/>
      <c r="AQ582" s="99"/>
      <c r="AR582" s="89"/>
      <c r="AS582" s="89"/>
      <c r="AT582" s="89"/>
      <c r="AU582" s="89"/>
      <c r="AV582" s="89"/>
      <c r="AW582" s="89"/>
      <c r="AX582" s="89"/>
    </row>
    <row r="583" spans="1:50" ht="12.75" customHeight="1">
      <c r="A583" s="89"/>
      <c r="B583" s="89"/>
      <c r="C583" s="96"/>
      <c r="D583" s="190"/>
      <c r="E583" s="110"/>
      <c r="F583" s="111"/>
      <c r="G583" s="112"/>
      <c r="H583" s="113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108"/>
      <c r="AI583" s="108"/>
      <c r="AJ583" s="89"/>
      <c r="AK583" s="89"/>
      <c r="AL583" s="99"/>
      <c r="AM583" s="99"/>
      <c r="AN583" s="89"/>
      <c r="AO583" s="89"/>
      <c r="AP583" s="89"/>
      <c r="AQ583" s="99"/>
      <c r="AR583" s="89"/>
      <c r="AS583" s="89"/>
      <c r="AT583" s="89"/>
      <c r="AU583" s="89"/>
      <c r="AV583" s="89"/>
      <c r="AW583" s="89"/>
      <c r="AX583" s="89"/>
    </row>
    <row r="584" spans="1:50" ht="12.75" customHeight="1">
      <c r="A584" s="89"/>
      <c r="B584" s="89"/>
      <c r="C584" s="96"/>
      <c r="D584" s="190"/>
      <c r="E584" s="110"/>
      <c r="F584" s="111"/>
      <c r="G584" s="112"/>
      <c r="H584" s="113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108"/>
      <c r="AI584" s="108"/>
      <c r="AJ584" s="89"/>
      <c r="AK584" s="89"/>
      <c r="AL584" s="99"/>
      <c r="AM584" s="99"/>
      <c r="AN584" s="89"/>
      <c r="AO584" s="89"/>
      <c r="AP584" s="89"/>
      <c r="AQ584" s="99"/>
      <c r="AR584" s="89"/>
      <c r="AS584" s="89"/>
      <c r="AT584" s="89"/>
      <c r="AU584" s="89"/>
      <c r="AV584" s="89"/>
      <c r="AW584" s="89"/>
      <c r="AX584" s="89"/>
    </row>
    <row r="585" spans="1:50" ht="12.75" customHeight="1">
      <c r="A585" s="89"/>
      <c r="B585" s="89"/>
      <c r="C585" s="96"/>
      <c r="D585" s="190"/>
      <c r="E585" s="110"/>
      <c r="F585" s="111"/>
      <c r="G585" s="112"/>
      <c r="H585" s="113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108"/>
      <c r="AI585" s="108"/>
      <c r="AJ585" s="89"/>
      <c r="AK585" s="89"/>
      <c r="AL585" s="99"/>
      <c r="AM585" s="99"/>
      <c r="AN585" s="89"/>
      <c r="AO585" s="89"/>
      <c r="AP585" s="89"/>
      <c r="AQ585" s="99"/>
      <c r="AR585" s="89"/>
      <c r="AS585" s="89"/>
      <c r="AT585" s="89"/>
      <c r="AU585" s="89"/>
      <c r="AV585" s="89"/>
      <c r="AW585" s="89"/>
      <c r="AX585" s="89"/>
    </row>
    <row r="586" spans="1:50" ht="12.75" customHeight="1">
      <c r="A586" s="89"/>
      <c r="B586" s="89"/>
      <c r="C586" s="96"/>
      <c r="D586" s="190"/>
      <c r="E586" s="110"/>
      <c r="F586" s="111"/>
      <c r="G586" s="112"/>
      <c r="H586" s="113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108"/>
      <c r="AI586" s="108"/>
      <c r="AJ586" s="89"/>
      <c r="AK586" s="89"/>
      <c r="AL586" s="99"/>
      <c r="AM586" s="99"/>
      <c r="AN586" s="89"/>
      <c r="AO586" s="89"/>
      <c r="AP586" s="89"/>
      <c r="AQ586" s="99"/>
      <c r="AR586" s="89"/>
      <c r="AS586" s="89"/>
      <c r="AT586" s="89"/>
      <c r="AU586" s="89"/>
      <c r="AV586" s="89"/>
      <c r="AW586" s="89"/>
      <c r="AX586" s="89"/>
    </row>
    <row r="587" spans="1:50" ht="12.75" customHeight="1">
      <c r="A587" s="89"/>
      <c r="B587" s="89"/>
      <c r="C587" s="96"/>
      <c r="D587" s="190"/>
      <c r="E587" s="110"/>
      <c r="F587" s="111"/>
      <c r="G587" s="112"/>
      <c r="H587" s="113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108"/>
      <c r="AI587" s="108"/>
      <c r="AJ587" s="89"/>
      <c r="AK587" s="89"/>
      <c r="AL587" s="99"/>
      <c r="AM587" s="99"/>
      <c r="AN587" s="89"/>
      <c r="AO587" s="89"/>
      <c r="AP587" s="89"/>
      <c r="AQ587" s="99"/>
      <c r="AR587" s="89"/>
      <c r="AS587" s="89"/>
      <c r="AT587" s="89"/>
      <c r="AU587" s="89"/>
      <c r="AV587" s="89"/>
      <c r="AW587" s="89"/>
      <c r="AX587" s="89"/>
    </row>
    <row r="588" spans="1:50" ht="12.75" customHeight="1">
      <c r="A588" s="89"/>
      <c r="B588" s="89"/>
      <c r="C588" s="96"/>
      <c r="D588" s="190"/>
      <c r="E588" s="110"/>
      <c r="F588" s="111"/>
      <c r="G588" s="112"/>
      <c r="H588" s="113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108"/>
      <c r="AI588" s="108"/>
      <c r="AJ588" s="89"/>
      <c r="AK588" s="89"/>
      <c r="AL588" s="99"/>
      <c r="AM588" s="99"/>
      <c r="AN588" s="89"/>
      <c r="AO588" s="89"/>
      <c r="AP588" s="89"/>
      <c r="AQ588" s="99"/>
      <c r="AR588" s="89"/>
      <c r="AS588" s="89"/>
      <c r="AT588" s="89"/>
      <c r="AU588" s="89"/>
      <c r="AV588" s="89"/>
      <c r="AW588" s="89"/>
      <c r="AX588" s="89"/>
    </row>
    <row r="589" spans="1:50" ht="12.75" customHeight="1">
      <c r="A589" s="89"/>
      <c r="B589" s="89"/>
      <c r="C589" s="96"/>
      <c r="D589" s="190"/>
      <c r="E589" s="110"/>
      <c r="F589" s="111"/>
      <c r="G589" s="112"/>
      <c r="H589" s="113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108"/>
      <c r="AI589" s="108"/>
      <c r="AJ589" s="89"/>
      <c r="AK589" s="89"/>
      <c r="AL589" s="99"/>
      <c r="AM589" s="99"/>
      <c r="AN589" s="89"/>
      <c r="AO589" s="89"/>
      <c r="AP589" s="89"/>
      <c r="AQ589" s="99"/>
      <c r="AR589" s="89"/>
      <c r="AS589" s="89"/>
      <c r="AT589" s="89"/>
      <c r="AU589" s="89"/>
      <c r="AV589" s="89"/>
      <c r="AW589" s="89"/>
      <c r="AX589" s="89"/>
    </row>
    <row r="590" spans="1:50" ht="12.75" customHeight="1">
      <c r="A590" s="89"/>
      <c r="B590" s="89"/>
      <c r="C590" s="96"/>
      <c r="D590" s="190"/>
      <c r="E590" s="110"/>
      <c r="F590" s="111"/>
      <c r="G590" s="112"/>
      <c r="H590" s="113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108"/>
      <c r="AI590" s="108"/>
      <c r="AJ590" s="89"/>
      <c r="AK590" s="89"/>
      <c r="AL590" s="99"/>
      <c r="AM590" s="99"/>
      <c r="AN590" s="89"/>
      <c r="AO590" s="89"/>
      <c r="AP590" s="89"/>
      <c r="AQ590" s="99"/>
      <c r="AR590" s="89"/>
      <c r="AS590" s="89"/>
      <c r="AT590" s="89"/>
      <c r="AU590" s="89"/>
      <c r="AV590" s="89"/>
      <c r="AW590" s="89"/>
      <c r="AX590" s="89"/>
    </row>
    <row r="591" spans="1:50" ht="12.75" customHeight="1">
      <c r="A591" s="89"/>
      <c r="B591" s="89"/>
      <c r="C591" s="96"/>
      <c r="D591" s="190"/>
      <c r="E591" s="110"/>
      <c r="F591" s="111"/>
      <c r="G591" s="112"/>
      <c r="H591" s="113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108"/>
      <c r="AI591" s="108"/>
      <c r="AJ591" s="89"/>
      <c r="AK591" s="89"/>
      <c r="AL591" s="99"/>
      <c r="AM591" s="99"/>
      <c r="AN591" s="89"/>
      <c r="AO591" s="89"/>
      <c r="AP591" s="89"/>
      <c r="AQ591" s="99"/>
      <c r="AR591" s="89"/>
      <c r="AS591" s="89"/>
      <c r="AT591" s="89"/>
      <c r="AU591" s="89"/>
      <c r="AV591" s="89"/>
      <c r="AW591" s="89"/>
      <c r="AX591" s="89"/>
    </row>
    <row r="592" spans="1:50" ht="12.75" customHeight="1">
      <c r="A592" s="89"/>
      <c r="B592" s="89"/>
      <c r="C592" s="96"/>
      <c r="D592" s="190"/>
      <c r="E592" s="110"/>
      <c r="F592" s="111"/>
      <c r="G592" s="112"/>
      <c r="H592" s="113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108"/>
      <c r="AI592" s="108"/>
      <c r="AJ592" s="89"/>
      <c r="AK592" s="89"/>
      <c r="AL592" s="99"/>
      <c r="AM592" s="99"/>
      <c r="AN592" s="89"/>
      <c r="AO592" s="89"/>
      <c r="AP592" s="89"/>
      <c r="AQ592" s="99"/>
      <c r="AR592" s="89"/>
      <c r="AS592" s="89"/>
      <c r="AT592" s="89"/>
      <c r="AU592" s="89"/>
      <c r="AV592" s="89"/>
      <c r="AW592" s="89"/>
      <c r="AX592" s="89"/>
    </row>
    <row r="593" spans="1:50" ht="12.75" customHeight="1">
      <c r="A593" s="89"/>
      <c r="B593" s="89"/>
      <c r="C593" s="96"/>
      <c r="D593" s="190"/>
      <c r="E593" s="110"/>
      <c r="F593" s="111"/>
      <c r="G593" s="112"/>
      <c r="H593" s="113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108"/>
      <c r="AI593" s="108"/>
      <c r="AJ593" s="89"/>
      <c r="AK593" s="89"/>
      <c r="AL593" s="99"/>
      <c r="AM593" s="99"/>
      <c r="AN593" s="89"/>
      <c r="AO593" s="89"/>
      <c r="AP593" s="89"/>
      <c r="AQ593" s="99"/>
      <c r="AR593" s="89"/>
      <c r="AS593" s="89"/>
      <c r="AT593" s="89"/>
      <c r="AU593" s="89"/>
      <c r="AV593" s="89"/>
      <c r="AW593" s="89"/>
      <c r="AX593" s="89"/>
    </row>
    <row r="594" spans="1:50" ht="12.75" customHeight="1">
      <c r="A594" s="89"/>
      <c r="B594" s="89"/>
      <c r="C594" s="96"/>
      <c r="D594" s="190"/>
      <c r="E594" s="110"/>
      <c r="F594" s="111"/>
      <c r="G594" s="112"/>
      <c r="H594" s="113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108"/>
      <c r="AI594" s="108"/>
      <c r="AJ594" s="89"/>
      <c r="AK594" s="89"/>
      <c r="AL594" s="99"/>
      <c r="AM594" s="99"/>
      <c r="AN594" s="89"/>
      <c r="AO594" s="89"/>
      <c r="AP594" s="89"/>
      <c r="AQ594" s="99"/>
      <c r="AR594" s="89"/>
      <c r="AS594" s="89"/>
      <c r="AT594" s="89"/>
      <c r="AU594" s="89"/>
      <c r="AV594" s="89"/>
      <c r="AW594" s="89"/>
      <c r="AX594" s="89"/>
    </row>
    <row r="595" spans="1:50" ht="12.75" customHeight="1">
      <c r="A595" s="89"/>
      <c r="B595" s="89"/>
      <c r="C595" s="96"/>
      <c r="D595" s="190"/>
      <c r="E595" s="110"/>
      <c r="F595" s="111"/>
      <c r="G595" s="112"/>
      <c r="H595" s="113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108"/>
      <c r="AI595" s="108"/>
      <c r="AJ595" s="89"/>
      <c r="AK595" s="89"/>
      <c r="AL595" s="99"/>
      <c r="AM595" s="99"/>
      <c r="AN595" s="89"/>
      <c r="AO595" s="89"/>
      <c r="AP595" s="89"/>
      <c r="AQ595" s="99"/>
      <c r="AR595" s="89"/>
      <c r="AS595" s="89"/>
      <c r="AT595" s="89"/>
      <c r="AU595" s="89"/>
      <c r="AV595" s="89"/>
      <c r="AW595" s="89"/>
      <c r="AX595" s="89"/>
    </row>
    <row r="596" spans="1:50" ht="12.75" customHeight="1">
      <c r="A596" s="89"/>
      <c r="B596" s="89"/>
      <c r="C596" s="96"/>
      <c r="D596" s="190"/>
      <c r="E596" s="110"/>
      <c r="F596" s="111"/>
      <c r="G596" s="112"/>
      <c r="H596" s="113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108"/>
      <c r="AI596" s="108"/>
      <c r="AJ596" s="89"/>
      <c r="AK596" s="89"/>
      <c r="AL596" s="99"/>
      <c r="AM596" s="99"/>
      <c r="AN596" s="89"/>
      <c r="AO596" s="89"/>
      <c r="AP596" s="89"/>
      <c r="AQ596" s="99"/>
      <c r="AR596" s="89"/>
      <c r="AS596" s="89"/>
      <c r="AT596" s="89"/>
      <c r="AU596" s="89"/>
      <c r="AV596" s="89"/>
      <c r="AW596" s="89"/>
      <c r="AX596" s="89"/>
    </row>
    <row r="597" spans="1:50" ht="12.75" customHeight="1">
      <c r="A597" s="89"/>
      <c r="B597" s="89"/>
      <c r="C597" s="96"/>
      <c r="D597" s="190"/>
      <c r="E597" s="110"/>
      <c r="F597" s="111"/>
      <c r="G597" s="112"/>
      <c r="H597" s="113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108"/>
      <c r="AI597" s="108"/>
      <c r="AJ597" s="89"/>
      <c r="AK597" s="89"/>
      <c r="AL597" s="99"/>
      <c r="AM597" s="99"/>
      <c r="AN597" s="89"/>
      <c r="AO597" s="89"/>
      <c r="AP597" s="89"/>
      <c r="AQ597" s="99"/>
      <c r="AR597" s="89"/>
      <c r="AS597" s="89"/>
      <c r="AT597" s="89"/>
      <c r="AU597" s="89"/>
      <c r="AV597" s="89"/>
      <c r="AW597" s="89"/>
      <c r="AX597" s="89"/>
    </row>
    <row r="598" spans="1:50" ht="12.75" customHeight="1">
      <c r="A598" s="89"/>
      <c r="B598" s="89"/>
      <c r="C598" s="96"/>
      <c r="D598" s="190"/>
      <c r="E598" s="110"/>
      <c r="F598" s="111"/>
      <c r="G598" s="112"/>
      <c r="H598" s="113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108"/>
      <c r="AI598" s="108"/>
      <c r="AJ598" s="89"/>
      <c r="AK598" s="89"/>
      <c r="AL598" s="99"/>
      <c r="AM598" s="99"/>
      <c r="AN598" s="89"/>
      <c r="AO598" s="89"/>
      <c r="AP598" s="89"/>
      <c r="AQ598" s="99"/>
      <c r="AR598" s="89"/>
      <c r="AS598" s="89"/>
      <c r="AT598" s="89"/>
      <c r="AU598" s="89"/>
      <c r="AV598" s="89"/>
      <c r="AW598" s="89"/>
      <c r="AX598" s="89"/>
    </row>
    <row r="599" spans="1:50" ht="12.75" customHeight="1">
      <c r="A599" s="89"/>
      <c r="B599" s="89"/>
      <c r="C599" s="96"/>
      <c r="D599" s="190"/>
      <c r="E599" s="110"/>
      <c r="F599" s="111"/>
      <c r="G599" s="112"/>
      <c r="H599" s="113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108"/>
      <c r="AI599" s="108"/>
      <c r="AJ599" s="89"/>
      <c r="AK599" s="89"/>
      <c r="AL599" s="99"/>
      <c r="AM599" s="99"/>
      <c r="AN599" s="89"/>
      <c r="AO599" s="89"/>
      <c r="AP599" s="89"/>
      <c r="AQ599" s="99"/>
      <c r="AR599" s="89"/>
      <c r="AS599" s="89"/>
      <c r="AT599" s="89"/>
      <c r="AU599" s="89"/>
      <c r="AV599" s="89"/>
      <c r="AW599" s="89"/>
      <c r="AX599" s="89"/>
    </row>
    <row r="600" spans="1:50" ht="12.75" customHeight="1">
      <c r="A600" s="89"/>
      <c r="B600" s="89"/>
      <c r="C600" s="96"/>
      <c r="D600" s="190"/>
      <c r="E600" s="110"/>
      <c r="F600" s="111"/>
      <c r="G600" s="112"/>
      <c r="H600" s="113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108"/>
      <c r="AI600" s="108"/>
      <c r="AJ600" s="89"/>
      <c r="AK600" s="89"/>
      <c r="AL600" s="99"/>
      <c r="AM600" s="99"/>
      <c r="AN600" s="89"/>
      <c r="AO600" s="89"/>
      <c r="AP600" s="89"/>
      <c r="AQ600" s="99"/>
      <c r="AR600" s="89"/>
      <c r="AS600" s="89"/>
      <c r="AT600" s="89"/>
      <c r="AU600" s="89"/>
      <c r="AV600" s="89"/>
      <c r="AW600" s="89"/>
      <c r="AX600" s="89"/>
    </row>
    <row r="601" spans="1:50" ht="12.75" customHeight="1">
      <c r="A601" s="89"/>
      <c r="B601" s="89"/>
      <c r="C601" s="96"/>
      <c r="D601" s="190"/>
      <c r="E601" s="110"/>
      <c r="F601" s="111"/>
      <c r="G601" s="112"/>
      <c r="H601" s="113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108"/>
      <c r="AI601" s="108"/>
      <c r="AJ601" s="89"/>
      <c r="AK601" s="89"/>
      <c r="AL601" s="99"/>
      <c r="AM601" s="99"/>
      <c r="AN601" s="89"/>
      <c r="AO601" s="89"/>
      <c r="AP601" s="89"/>
      <c r="AQ601" s="99"/>
      <c r="AR601" s="89"/>
      <c r="AS601" s="89"/>
      <c r="AT601" s="89"/>
      <c r="AU601" s="89"/>
      <c r="AV601" s="89"/>
      <c r="AW601" s="89"/>
      <c r="AX601" s="89"/>
    </row>
    <row r="602" spans="1:50" ht="12.75" customHeight="1">
      <c r="A602" s="89"/>
      <c r="B602" s="89"/>
      <c r="C602" s="96"/>
      <c r="D602" s="190"/>
      <c r="E602" s="110"/>
      <c r="F602" s="111"/>
      <c r="G602" s="112"/>
      <c r="H602" s="113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108"/>
      <c r="AI602" s="108"/>
      <c r="AJ602" s="89"/>
      <c r="AK602" s="89"/>
      <c r="AL602" s="99"/>
      <c r="AM602" s="99"/>
      <c r="AN602" s="89"/>
      <c r="AO602" s="89"/>
      <c r="AP602" s="89"/>
      <c r="AQ602" s="99"/>
      <c r="AR602" s="89"/>
      <c r="AS602" s="89"/>
      <c r="AT602" s="89"/>
      <c r="AU602" s="89"/>
      <c r="AV602" s="89"/>
      <c r="AW602" s="89"/>
      <c r="AX602" s="89"/>
    </row>
    <row r="603" spans="1:50" ht="12.75" customHeight="1">
      <c r="A603" s="89"/>
      <c r="B603" s="89"/>
      <c r="C603" s="96"/>
      <c r="D603" s="190"/>
      <c r="E603" s="110"/>
      <c r="F603" s="111"/>
      <c r="G603" s="112"/>
      <c r="H603" s="113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108"/>
      <c r="AI603" s="108"/>
      <c r="AJ603" s="89"/>
      <c r="AK603" s="89"/>
      <c r="AL603" s="99"/>
      <c r="AM603" s="99"/>
      <c r="AN603" s="89"/>
      <c r="AO603" s="89"/>
      <c r="AP603" s="89"/>
      <c r="AQ603" s="99"/>
      <c r="AR603" s="89"/>
      <c r="AS603" s="89"/>
      <c r="AT603" s="89"/>
      <c r="AU603" s="89"/>
      <c r="AV603" s="89"/>
      <c r="AW603" s="89"/>
      <c r="AX603" s="89"/>
    </row>
    <row r="604" spans="1:50" ht="12.75" customHeight="1">
      <c r="A604" s="89"/>
      <c r="B604" s="89"/>
      <c r="C604" s="96"/>
      <c r="D604" s="190"/>
      <c r="E604" s="110"/>
      <c r="F604" s="111"/>
      <c r="G604" s="112"/>
      <c r="H604" s="113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108"/>
      <c r="AI604" s="108"/>
      <c r="AJ604" s="89"/>
      <c r="AK604" s="89"/>
      <c r="AL604" s="99"/>
      <c r="AM604" s="99"/>
      <c r="AN604" s="89"/>
      <c r="AO604" s="89"/>
      <c r="AP604" s="89"/>
      <c r="AQ604" s="99"/>
      <c r="AR604" s="89"/>
      <c r="AS604" s="89"/>
      <c r="AT604" s="89"/>
      <c r="AU604" s="89"/>
      <c r="AV604" s="89"/>
      <c r="AW604" s="89"/>
      <c r="AX604" s="89"/>
    </row>
    <row r="605" spans="1:50" ht="12.75" customHeight="1">
      <c r="A605" s="89"/>
      <c r="B605" s="89"/>
      <c r="C605" s="96"/>
      <c r="D605" s="190"/>
      <c r="E605" s="110"/>
      <c r="F605" s="111"/>
      <c r="G605" s="112"/>
      <c r="H605" s="113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108"/>
      <c r="AI605" s="108"/>
      <c r="AJ605" s="89"/>
      <c r="AK605" s="89"/>
      <c r="AL605" s="99"/>
      <c r="AM605" s="99"/>
      <c r="AN605" s="89"/>
      <c r="AO605" s="89"/>
      <c r="AP605" s="89"/>
      <c r="AQ605" s="99"/>
      <c r="AR605" s="89"/>
      <c r="AS605" s="89"/>
      <c r="AT605" s="89"/>
      <c r="AU605" s="89"/>
      <c r="AV605" s="89"/>
      <c r="AW605" s="89"/>
      <c r="AX605" s="89"/>
    </row>
    <row r="606" spans="1:50" ht="12.75" customHeight="1">
      <c r="A606" s="89"/>
      <c r="B606" s="89"/>
      <c r="C606" s="96"/>
      <c r="D606" s="190"/>
      <c r="E606" s="110"/>
      <c r="F606" s="111"/>
      <c r="G606" s="112"/>
      <c r="H606" s="113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108"/>
      <c r="AI606" s="108"/>
      <c r="AJ606" s="89"/>
      <c r="AK606" s="89"/>
      <c r="AL606" s="99"/>
      <c r="AM606" s="99"/>
      <c r="AN606" s="89"/>
      <c r="AO606" s="89"/>
      <c r="AP606" s="89"/>
      <c r="AQ606" s="99"/>
      <c r="AR606" s="89"/>
      <c r="AS606" s="89"/>
      <c r="AT606" s="89"/>
      <c r="AU606" s="89"/>
      <c r="AV606" s="89"/>
      <c r="AW606" s="89"/>
      <c r="AX606" s="89"/>
    </row>
    <row r="607" spans="1:50" ht="12.75" customHeight="1">
      <c r="A607" s="89"/>
      <c r="B607" s="89"/>
      <c r="C607" s="96"/>
      <c r="D607" s="190"/>
      <c r="E607" s="110"/>
      <c r="F607" s="111"/>
      <c r="G607" s="112"/>
      <c r="H607" s="113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108"/>
      <c r="AI607" s="108"/>
      <c r="AJ607" s="89"/>
      <c r="AK607" s="89"/>
      <c r="AL607" s="99"/>
      <c r="AM607" s="99"/>
      <c r="AN607" s="89"/>
      <c r="AO607" s="89"/>
      <c r="AP607" s="89"/>
      <c r="AQ607" s="99"/>
      <c r="AR607" s="89"/>
      <c r="AS607" s="89"/>
      <c r="AT607" s="89"/>
      <c r="AU607" s="89"/>
      <c r="AV607" s="89"/>
      <c r="AW607" s="89"/>
      <c r="AX607" s="89"/>
    </row>
    <row r="608" spans="1:50" ht="12.75" customHeight="1">
      <c r="A608" s="89"/>
      <c r="B608" s="89"/>
      <c r="C608" s="96"/>
      <c r="D608" s="190"/>
      <c r="E608" s="110"/>
      <c r="F608" s="111"/>
      <c r="G608" s="112"/>
      <c r="H608" s="113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108"/>
      <c r="AI608" s="108"/>
      <c r="AJ608" s="89"/>
      <c r="AK608" s="89"/>
      <c r="AL608" s="99"/>
      <c r="AM608" s="99"/>
      <c r="AN608" s="89"/>
      <c r="AO608" s="89"/>
      <c r="AP608" s="89"/>
      <c r="AQ608" s="99"/>
      <c r="AR608" s="89"/>
      <c r="AS608" s="89"/>
      <c r="AT608" s="89"/>
      <c r="AU608" s="89"/>
      <c r="AV608" s="89"/>
      <c r="AW608" s="89"/>
      <c r="AX608" s="89"/>
    </row>
    <row r="609" spans="1:50" ht="12.75" customHeight="1">
      <c r="A609" s="89"/>
      <c r="B609" s="89"/>
      <c r="C609" s="96"/>
      <c r="D609" s="190"/>
      <c r="E609" s="110"/>
      <c r="F609" s="111"/>
      <c r="G609" s="112"/>
      <c r="H609" s="113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108"/>
      <c r="AI609" s="108"/>
      <c r="AJ609" s="89"/>
      <c r="AK609" s="89"/>
      <c r="AL609" s="99"/>
      <c r="AM609" s="99"/>
      <c r="AN609" s="89"/>
      <c r="AO609" s="89"/>
      <c r="AP609" s="89"/>
      <c r="AQ609" s="99"/>
      <c r="AR609" s="89"/>
      <c r="AS609" s="89"/>
      <c r="AT609" s="89"/>
      <c r="AU609" s="89"/>
      <c r="AV609" s="89"/>
      <c r="AW609" s="89"/>
      <c r="AX609" s="89"/>
    </row>
    <row r="610" spans="1:50" ht="12.75" customHeight="1">
      <c r="A610" s="89"/>
      <c r="B610" s="89"/>
      <c r="C610" s="96"/>
      <c r="D610" s="190"/>
      <c r="E610" s="110"/>
      <c r="F610" s="111"/>
      <c r="G610" s="112"/>
      <c r="H610" s="113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108"/>
      <c r="AI610" s="108"/>
      <c r="AJ610" s="89"/>
      <c r="AK610" s="89"/>
      <c r="AL610" s="99"/>
      <c r="AM610" s="99"/>
      <c r="AN610" s="89"/>
      <c r="AO610" s="89"/>
      <c r="AP610" s="89"/>
      <c r="AQ610" s="99"/>
      <c r="AR610" s="89"/>
      <c r="AS610" s="89"/>
      <c r="AT610" s="89"/>
      <c r="AU610" s="89"/>
      <c r="AV610" s="89"/>
      <c r="AW610" s="89"/>
      <c r="AX610" s="89"/>
    </row>
    <row r="611" spans="1:50" ht="12.75" customHeight="1">
      <c r="A611" s="89"/>
      <c r="B611" s="89"/>
      <c r="C611" s="96"/>
      <c r="D611" s="190"/>
      <c r="E611" s="110"/>
      <c r="F611" s="111"/>
      <c r="G611" s="112"/>
      <c r="H611" s="113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108"/>
      <c r="AI611" s="108"/>
      <c r="AJ611" s="89"/>
      <c r="AK611" s="89"/>
      <c r="AL611" s="99"/>
      <c r="AM611" s="99"/>
      <c r="AN611" s="89"/>
      <c r="AO611" s="89"/>
      <c r="AP611" s="89"/>
      <c r="AQ611" s="99"/>
      <c r="AR611" s="89"/>
      <c r="AS611" s="89"/>
      <c r="AT611" s="89"/>
      <c r="AU611" s="89"/>
      <c r="AV611" s="89"/>
      <c r="AW611" s="89"/>
      <c r="AX611" s="89"/>
    </row>
    <row r="612" spans="1:50" ht="12.75" customHeight="1">
      <c r="A612" s="89"/>
      <c r="B612" s="89"/>
      <c r="C612" s="96"/>
      <c r="D612" s="190"/>
      <c r="E612" s="110"/>
      <c r="F612" s="111"/>
      <c r="G612" s="112"/>
      <c r="H612" s="113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108"/>
      <c r="AI612" s="108"/>
      <c r="AJ612" s="89"/>
      <c r="AK612" s="89"/>
      <c r="AL612" s="99"/>
      <c r="AM612" s="99"/>
      <c r="AN612" s="89"/>
      <c r="AO612" s="89"/>
      <c r="AP612" s="89"/>
      <c r="AQ612" s="99"/>
      <c r="AR612" s="89"/>
      <c r="AS612" s="89"/>
      <c r="AT612" s="89"/>
      <c r="AU612" s="89"/>
      <c r="AV612" s="89"/>
      <c r="AW612" s="89"/>
      <c r="AX612" s="89"/>
    </row>
    <row r="613" spans="1:50" ht="12.75" customHeight="1">
      <c r="A613" s="89"/>
      <c r="B613" s="89"/>
      <c r="C613" s="96"/>
      <c r="D613" s="190"/>
      <c r="E613" s="110"/>
      <c r="F613" s="111"/>
      <c r="G613" s="112"/>
      <c r="H613" s="113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108"/>
      <c r="AI613" s="108"/>
      <c r="AJ613" s="89"/>
      <c r="AK613" s="89"/>
      <c r="AL613" s="99"/>
      <c r="AM613" s="99"/>
      <c r="AN613" s="89"/>
      <c r="AO613" s="89"/>
      <c r="AP613" s="89"/>
      <c r="AQ613" s="99"/>
      <c r="AR613" s="89"/>
      <c r="AS613" s="89"/>
      <c r="AT613" s="89"/>
      <c r="AU613" s="89"/>
      <c r="AV613" s="89"/>
      <c r="AW613" s="89"/>
      <c r="AX613" s="89"/>
    </row>
    <row r="614" spans="1:50" ht="12.75" customHeight="1">
      <c r="A614" s="89"/>
      <c r="B614" s="89"/>
      <c r="C614" s="96"/>
      <c r="D614" s="190"/>
      <c r="E614" s="110"/>
      <c r="F614" s="111"/>
      <c r="G614" s="112"/>
      <c r="H614" s="113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108"/>
      <c r="AI614" s="108"/>
      <c r="AJ614" s="89"/>
      <c r="AK614" s="89"/>
      <c r="AL614" s="99"/>
      <c r="AM614" s="99"/>
      <c r="AN614" s="89"/>
      <c r="AO614" s="89"/>
      <c r="AP614" s="89"/>
      <c r="AQ614" s="99"/>
      <c r="AR614" s="89"/>
      <c r="AS614" s="89"/>
      <c r="AT614" s="89"/>
      <c r="AU614" s="89"/>
      <c r="AV614" s="89"/>
      <c r="AW614" s="89"/>
      <c r="AX614" s="89"/>
    </row>
    <row r="615" spans="1:50" ht="12.75" customHeight="1">
      <c r="A615" s="89"/>
      <c r="B615" s="89"/>
      <c r="C615" s="96"/>
      <c r="D615" s="190"/>
      <c r="E615" s="110"/>
      <c r="F615" s="111"/>
      <c r="G615" s="112"/>
      <c r="H615" s="113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108"/>
      <c r="AI615" s="108"/>
      <c r="AJ615" s="89"/>
      <c r="AK615" s="89"/>
      <c r="AL615" s="99"/>
      <c r="AM615" s="99"/>
      <c r="AN615" s="89"/>
      <c r="AO615" s="89"/>
      <c r="AP615" s="89"/>
      <c r="AQ615" s="99"/>
      <c r="AR615" s="89"/>
      <c r="AS615" s="89"/>
      <c r="AT615" s="89"/>
      <c r="AU615" s="89"/>
      <c r="AV615" s="89"/>
      <c r="AW615" s="89"/>
      <c r="AX615" s="89"/>
    </row>
    <row r="616" spans="1:50" ht="12.75" customHeight="1">
      <c r="A616" s="89"/>
      <c r="B616" s="89"/>
      <c r="C616" s="96"/>
      <c r="D616" s="190"/>
      <c r="E616" s="110"/>
      <c r="F616" s="111"/>
      <c r="G616" s="112"/>
      <c r="H616" s="113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108"/>
      <c r="AI616" s="108"/>
      <c r="AJ616" s="89"/>
      <c r="AK616" s="89"/>
      <c r="AL616" s="99"/>
      <c r="AM616" s="99"/>
      <c r="AN616" s="89"/>
      <c r="AO616" s="89"/>
      <c r="AP616" s="89"/>
      <c r="AQ616" s="99"/>
      <c r="AR616" s="89"/>
      <c r="AS616" s="89"/>
      <c r="AT616" s="89"/>
      <c r="AU616" s="89"/>
      <c r="AV616" s="89"/>
      <c r="AW616" s="89"/>
      <c r="AX616" s="89"/>
    </row>
    <row r="617" spans="1:50" ht="12.75" customHeight="1">
      <c r="A617" s="89"/>
      <c r="B617" s="89"/>
      <c r="C617" s="96"/>
      <c r="D617" s="190"/>
      <c r="E617" s="110"/>
      <c r="F617" s="111"/>
      <c r="G617" s="112"/>
      <c r="H617" s="113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108"/>
      <c r="AI617" s="108"/>
      <c r="AJ617" s="89"/>
      <c r="AK617" s="89"/>
      <c r="AL617" s="99"/>
      <c r="AM617" s="99"/>
      <c r="AN617" s="89"/>
      <c r="AO617" s="89"/>
      <c r="AP617" s="89"/>
      <c r="AQ617" s="99"/>
      <c r="AR617" s="89"/>
      <c r="AS617" s="89"/>
      <c r="AT617" s="89"/>
      <c r="AU617" s="89"/>
      <c r="AV617" s="89"/>
      <c r="AW617" s="89"/>
      <c r="AX617" s="89"/>
    </row>
    <row r="618" spans="1:50" ht="12.75" customHeight="1">
      <c r="A618" s="89"/>
      <c r="B618" s="89"/>
      <c r="C618" s="96"/>
      <c r="D618" s="190"/>
      <c r="E618" s="110"/>
      <c r="F618" s="111"/>
      <c r="G618" s="112"/>
      <c r="H618" s="113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108"/>
      <c r="AI618" s="108"/>
      <c r="AJ618" s="89"/>
      <c r="AK618" s="89"/>
      <c r="AL618" s="99"/>
      <c r="AM618" s="99"/>
      <c r="AN618" s="89"/>
      <c r="AO618" s="89"/>
      <c r="AP618" s="89"/>
      <c r="AQ618" s="99"/>
      <c r="AR618" s="89"/>
      <c r="AS618" s="89"/>
      <c r="AT618" s="89"/>
      <c r="AU618" s="89"/>
      <c r="AV618" s="89"/>
      <c r="AW618" s="89"/>
      <c r="AX618" s="89"/>
    </row>
    <row r="619" spans="1:50" ht="12.75" customHeight="1">
      <c r="A619" s="89"/>
      <c r="B619" s="89"/>
      <c r="C619" s="96"/>
      <c r="D619" s="190"/>
      <c r="E619" s="110"/>
      <c r="F619" s="111"/>
      <c r="G619" s="112"/>
      <c r="H619" s="113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108"/>
      <c r="AI619" s="108"/>
      <c r="AJ619" s="89"/>
      <c r="AK619" s="89"/>
      <c r="AL619" s="99"/>
      <c r="AM619" s="99"/>
      <c r="AN619" s="89"/>
      <c r="AO619" s="89"/>
      <c r="AP619" s="89"/>
      <c r="AQ619" s="99"/>
      <c r="AR619" s="89"/>
      <c r="AS619" s="89"/>
      <c r="AT619" s="89"/>
      <c r="AU619" s="89"/>
      <c r="AV619" s="89"/>
      <c r="AW619" s="89"/>
      <c r="AX619" s="89"/>
    </row>
    <row r="620" spans="1:50" ht="12.75" customHeight="1">
      <c r="A620" s="89"/>
      <c r="B620" s="89"/>
      <c r="C620" s="96"/>
      <c r="D620" s="190"/>
      <c r="E620" s="110"/>
      <c r="F620" s="111"/>
      <c r="G620" s="112"/>
      <c r="H620" s="113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108"/>
      <c r="AI620" s="108"/>
      <c r="AJ620" s="89"/>
      <c r="AK620" s="89"/>
      <c r="AL620" s="99"/>
      <c r="AM620" s="99"/>
      <c r="AN620" s="89"/>
      <c r="AO620" s="89"/>
      <c r="AP620" s="89"/>
      <c r="AQ620" s="99"/>
      <c r="AR620" s="89"/>
      <c r="AS620" s="89"/>
      <c r="AT620" s="89"/>
      <c r="AU620" s="89"/>
      <c r="AV620" s="89"/>
      <c r="AW620" s="89"/>
      <c r="AX620" s="89"/>
    </row>
    <row r="621" spans="1:50" ht="12.75" customHeight="1">
      <c r="A621" s="89"/>
      <c r="B621" s="89"/>
      <c r="C621" s="96"/>
      <c r="D621" s="190"/>
      <c r="E621" s="110"/>
      <c r="F621" s="111"/>
      <c r="G621" s="112"/>
      <c r="H621" s="113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108"/>
      <c r="AI621" s="108"/>
      <c r="AJ621" s="89"/>
      <c r="AK621" s="89"/>
      <c r="AL621" s="99"/>
      <c r="AM621" s="99"/>
      <c r="AN621" s="89"/>
      <c r="AO621" s="89"/>
      <c r="AP621" s="89"/>
      <c r="AQ621" s="99"/>
      <c r="AR621" s="89"/>
      <c r="AS621" s="89"/>
      <c r="AT621" s="89"/>
      <c r="AU621" s="89"/>
      <c r="AV621" s="89"/>
      <c r="AW621" s="89"/>
      <c r="AX621" s="89"/>
    </row>
    <row r="622" spans="1:50" ht="12.75" customHeight="1">
      <c r="A622" s="89"/>
      <c r="B622" s="89"/>
      <c r="C622" s="96"/>
      <c r="D622" s="190"/>
      <c r="E622" s="110"/>
      <c r="F622" s="111"/>
      <c r="G622" s="112"/>
      <c r="H622" s="113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108"/>
      <c r="AI622" s="108"/>
      <c r="AJ622" s="89"/>
      <c r="AK622" s="89"/>
      <c r="AL622" s="99"/>
      <c r="AM622" s="99"/>
      <c r="AN622" s="89"/>
      <c r="AO622" s="89"/>
      <c r="AP622" s="89"/>
      <c r="AQ622" s="99"/>
      <c r="AR622" s="89"/>
      <c r="AS622" s="89"/>
      <c r="AT622" s="89"/>
      <c r="AU622" s="89"/>
      <c r="AV622" s="89"/>
      <c r="AW622" s="89"/>
      <c r="AX622" s="89"/>
    </row>
    <row r="623" spans="1:50" ht="12.75" customHeight="1">
      <c r="A623" s="89"/>
      <c r="B623" s="89"/>
      <c r="C623" s="96"/>
      <c r="D623" s="190"/>
      <c r="E623" s="110"/>
      <c r="F623" s="111"/>
      <c r="G623" s="112"/>
      <c r="H623" s="113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108"/>
      <c r="AI623" s="108"/>
      <c r="AJ623" s="89"/>
      <c r="AK623" s="89"/>
      <c r="AL623" s="99"/>
      <c r="AM623" s="99"/>
      <c r="AN623" s="89"/>
      <c r="AO623" s="89"/>
      <c r="AP623" s="89"/>
      <c r="AQ623" s="99"/>
      <c r="AR623" s="89"/>
      <c r="AS623" s="89"/>
      <c r="AT623" s="89"/>
      <c r="AU623" s="89"/>
      <c r="AV623" s="89"/>
      <c r="AW623" s="89"/>
      <c r="AX623" s="89"/>
    </row>
    <row r="624" spans="1:50" ht="12.75" customHeight="1">
      <c r="A624" s="89"/>
      <c r="B624" s="89"/>
      <c r="C624" s="96"/>
      <c r="D624" s="190"/>
      <c r="E624" s="110"/>
      <c r="F624" s="111"/>
      <c r="G624" s="112"/>
      <c r="H624" s="113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108"/>
      <c r="AI624" s="108"/>
      <c r="AJ624" s="89"/>
      <c r="AK624" s="89"/>
      <c r="AL624" s="99"/>
      <c r="AM624" s="99"/>
      <c r="AN624" s="89"/>
      <c r="AO624" s="89"/>
      <c r="AP624" s="89"/>
      <c r="AQ624" s="99"/>
      <c r="AR624" s="89"/>
      <c r="AS624" s="89"/>
      <c r="AT624" s="89"/>
      <c r="AU624" s="89"/>
      <c r="AV624" s="89"/>
      <c r="AW624" s="89"/>
      <c r="AX624" s="89"/>
    </row>
    <row r="625" spans="1:50" ht="12.75" customHeight="1">
      <c r="A625" s="89"/>
      <c r="B625" s="89"/>
      <c r="C625" s="96"/>
      <c r="D625" s="190"/>
      <c r="E625" s="110"/>
      <c r="F625" s="111"/>
      <c r="G625" s="112"/>
      <c r="H625" s="113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108"/>
      <c r="AI625" s="108"/>
      <c r="AJ625" s="89"/>
      <c r="AK625" s="89"/>
      <c r="AL625" s="99"/>
      <c r="AM625" s="99"/>
      <c r="AN625" s="89"/>
      <c r="AO625" s="89"/>
      <c r="AP625" s="89"/>
      <c r="AQ625" s="99"/>
      <c r="AR625" s="89"/>
      <c r="AS625" s="89"/>
      <c r="AT625" s="89"/>
      <c r="AU625" s="89"/>
      <c r="AV625" s="89"/>
      <c r="AW625" s="89"/>
      <c r="AX625" s="89"/>
    </row>
    <row r="626" spans="1:50" ht="12.75" customHeight="1">
      <c r="A626" s="89"/>
      <c r="B626" s="89"/>
      <c r="C626" s="96"/>
      <c r="D626" s="190"/>
      <c r="E626" s="110"/>
      <c r="F626" s="111"/>
      <c r="G626" s="112"/>
      <c r="H626" s="113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108"/>
      <c r="AI626" s="108"/>
      <c r="AJ626" s="89"/>
      <c r="AK626" s="89"/>
      <c r="AL626" s="99"/>
      <c r="AM626" s="99"/>
      <c r="AN626" s="89"/>
      <c r="AO626" s="89"/>
      <c r="AP626" s="89"/>
      <c r="AQ626" s="99"/>
      <c r="AR626" s="89"/>
      <c r="AS626" s="89"/>
      <c r="AT626" s="89"/>
      <c r="AU626" s="89"/>
      <c r="AV626" s="89"/>
      <c r="AW626" s="89"/>
      <c r="AX626" s="89"/>
    </row>
    <row r="627" spans="1:50" ht="12.75" customHeight="1">
      <c r="A627" s="89"/>
      <c r="B627" s="89"/>
      <c r="C627" s="96"/>
      <c r="D627" s="190"/>
      <c r="E627" s="110"/>
      <c r="F627" s="111"/>
      <c r="G627" s="112"/>
      <c r="H627" s="113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108"/>
      <c r="AI627" s="108"/>
      <c r="AJ627" s="89"/>
      <c r="AK627" s="89"/>
      <c r="AL627" s="99"/>
      <c r="AM627" s="99"/>
      <c r="AN627" s="89"/>
      <c r="AO627" s="89"/>
      <c r="AP627" s="89"/>
      <c r="AQ627" s="99"/>
      <c r="AR627" s="89"/>
      <c r="AS627" s="89"/>
      <c r="AT627" s="89"/>
      <c r="AU627" s="89"/>
      <c r="AV627" s="89"/>
      <c r="AW627" s="89"/>
      <c r="AX627" s="89"/>
    </row>
    <row r="628" spans="1:50" ht="12.75" customHeight="1">
      <c r="A628" s="89"/>
      <c r="B628" s="89"/>
      <c r="C628" s="96"/>
      <c r="D628" s="190"/>
      <c r="E628" s="110"/>
      <c r="F628" s="111"/>
      <c r="G628" s="112"/>
      <c r="H628" s="113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108"/>
      <c r="AI628" s="108"/>
      <c r="AJ628" s="89"/>
      <c r="AK628" s="89"/>
      <c r="AL628" s="99"/>
      <c r="AM628" s="99"/>
      <c r="AN628" s="89"/>
      <c r="AO628" s="89"/>
      <c r="AP628" s="89"/>
      <c r="AQ628" s="99"/>
      <c r="AR628" s="89"/>
      <c r="AS628" s="89"/>
      <c r="AT628" s="89"/>
      <c r="AU628" s="89"/>
      <c r="AV628" s="89"/>
      <c r="AW628" s="89"/>
      <c r="AX628" s="89"/>
    </row>
    <row r="629" spans="1:50" ht="12.75" customHeight="1">
      <c r="A629" s="89"/>
      <c r="B629" s="89"/>
      <c r="C629" s="96"/>
      <c r="D629" s="190"/>
      <c r="E629" s="110"/>
      <c r="F629" s="111"/>
      <c r="G629" s="112"/>
      <c r="H629" s="113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108"/>
      <c r="AI629" s="108"/>
      <c r="AJ629" s="89"/>
      <c r="AK629" s="89"/>
      <c r="AL629" s="99"/>
      <c r="AM629" s="99"/>
      <c r="AN629" s="89"/>
      <c r="AO629" s="89"/>
      <c r="AP629" s="89"/>
      <c r="AQ629" s="99"/>
      <c r="AR629" s="89"/>
      <c r="AS629" s="89"/>
      <c r="AT629" s="89"/>
      <c r="AU629" s="89"/>
      <c r="AV629" s="89"/>
      <c r="AW629" s="89"/>
      <c r="AX629" s="89"/>
    </row>
    <row r="630" spans="1:50" ht="12.75" customHeight="1">
      <c r="A630" s="89"/>
      <c r="B630" s="89"/>
      <c r="C630" s="96"/>
      <c r="D630" s="190"/>
      <c r="E630" s="110"/>
      <c r="F630" s="111"/>
      <c r="G630" s="112"/>
      <c r="H630" s="113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108"/>
      <c r="AI630" s="108"/>
      <c r="AJ630" s="89"/>
      <c r="AK630" s="89"/>
      <c r="AL630" s="99"/>
      <c r="AM630" s="99"/>
      <c r="AN630" s="89"/>
      <c r="AO630" s="89"/>
      <c r="AP630" s="89"/>
      <c r="AQ630" s="99"/>
      <c r="AR630" s="89"/>
      <c r="AS630" s="89"/>
      <c r="AT630" s="89"/>
      <c r="AU630" s="89"/>
      <c r="AV630" s="89"/>
      <c r="AW630" s="89"/>
      <c r="AX630" s="89"/>
    </row>
    <row r="631" spans="1:50" ht="12.75" customHeight="1">
      <c r="A631" s="89"/>
      <c r="B631" s="89"/>
      <c r="C631" s="96"/>
      <c r="D631" s="190"/>
      <c r="E631" s="110"/>
      <c r="F631" s="111"/>
      <c r="G631" s="112"/>
      <c r="H631" s="113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108"/>
      <c r="AI631" s="108"/>
      <c r="AJ631" s="89"/>
      <c r="AK631" s="89"/>
      <c r="AL631" s="99"/>
      <c r="AM631" s="99"/>
      <c r="AN631" s="89"/>
      <c r="AO631" s="89"/>
      <c r="AP631" s="89"/>
      <c r="AQ631" s="99"/>
      <c r="AR631" s="89"/>
      <c r="AS631" s="89"/>
      <c r="AT631" s="89"/>
      <c r="AU631" s="89"/>
      <c r="AV631" s="89"/>
      <c r="AW631" s="89"/>
      <c r="AX631" s="89"/>
    </row>
    <row r="632" spans="1:50" ht="12.75" customHeight="1">
      <c r="A632" s="89"/>
      <c r="B632" s="89"/>
      <c r="C632" s="96"/>
      <c r="D632" s="190"/>
      <c r="E632" s="110"/>
      <c r="F632" s="111"/>
      <c r="G632" s="112"/>
      <c r="H632" s="113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108"/>
      <c r="AI632" s="108"/>
      <c r="AJ632" s="89"/>
      <c r="AK632" s="89"/>
      <c r="AL632" s="99"/>
      <c r="AM632" s="99"/>
      <c r="AN632" s="89"/>
      <c r="AO632" s="89"/>
      <c r="AP632" s="89"/>
      <c r="AQ632" s="99"/>
      <c r="AR632" s="89"/>
      <c r="AS632" s="89"/>
      <c r="AT632" s="89"/>
      <c r="AU632" s="89"/>
      <c r="AV632" s="89"/>
      <c r="AW632" s="89"/>
      <c r="AX632" s="89"/>
    </row>
    <row r="633" spans="1:50" ht="12.75" customHeight="1">
      <c r="A633" s="89"/>
      <c r="B633" s="89"/>
      <c r="C633" s="96"/>
      <c r="D633" s="190"/>
      <c r="E633" s="110"/>
      <c r="F633" s="111"/>
      <c r="G633" s="112"/>
      <c r="H633" s="113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108"/>
      <c r="AI633" s="108"/>
      <c r="AJ633" s="89"/>
      <c r="AK633" s="89"/>
      <c r="AL633" s="99"/>
      <c r="AM633" s="99"/>
      <c r="AN633" s="89"/>
      <c r="AO633" s="89"/>
      <c r="AP633" s="89"/>
      <c r="AQ633" s="99"/>
      <c r="AR633" s="89"/>
      <c r="AS633" s="89"/>
      <c r="AT633" s="89"/>
      <c r="AU633" s="89"/>
      <c r="AV633" s="89"/>
      <c r="AW633" s="89"/>
      <c r="AX633" s="89"/>
    </row>
    <row r="634" spans="1:50" ht="12.75" customHeight="1">
      <c r="A634" s="89"/>
      <c r="B634" s="89"/>
      <c r="C634" s="96"/>
      <c r="D634" s="190"/>
      <c r="E634" s="110"/>
      <c r="F634" s="111"/>
      <c r="G634" s="112"/>
      <c r="H634" s="113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108"/>
      <c r="AI634" s="108"/>
      <c r="AJ634" s="89"/>
      <c r="AK634" s="89"/>
      <c r="AL634" s="99"/>
      <c r="AM634" s="99"/>
      <c r="AN634" s="89"/>
      <c r="AO634" s="89"/>
      <c r="AP634" s="89"/>
      <c r="AQ634" s="99"/>
      <c r="AR634" s="89"/>
      <c r="AS634" s="89"/>
      <c r="AT634" s="89"/>
      <c r="AU634" s="89"/>
      <c r="AV634" s="89"/>
      <c r="AW634" s="89"/>
      <c r="AX634" s="89"/>
    </row>
    <row r="635" spans="1:50" ht="12.75" customHeight="1">
      <c r="A635" s="89"/>
      <c r="B635" s="89"/>
      <c r="C635" s="96"/>
      <c r="D635" s="190"/>
      <c r="E635" s="110"/>
      <c r="F635" s="111"/>
      <c r="G635" s="112"/>
      <c r="H635" s="113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108"/>
      <c r="AI635" s="108"/>
      <c r="AJ635" s="89"/>
      <c r="AK635" s="89"/>
      <c r="AL635" s="99"/>
      <c r="AM635" s="99"/>
      <c r="AN635" s="89"/>
      <c r="AO635" s="89"/>
      <c r="AP635" s="89"/>
      <c r="AQ635" s="99"/>
      <c r="AR635" s="89"/>
      <c r="AS635" s="89"/>
      <c r="AT635" s="89"/>
      <c r="AU635" s="89"/>
      <c r="AV635" s="89"/>
      <c r="AW635" s="89"/>
      <c r="AX635" s="89"/>
    </row>
    <row r="636" spans="1:50" ht="12.75" customHeight="1">
      <c r="A636" s="89"/>
      <c r="B636" s="89"/>
      <c r="C636" s="96"/>
      <c r="D636" s="190"/>
      <c r="E636" s="110"/>
      <c r="F636" s="111"/>
      <c r="G636" s="112"/>
      <c r="H636" s="113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108"/>
      <c r="AI636" s="108"/>
      <c r="AJ636" s="89"/>
      <c r="AK636" s="89"/>
      <c r="AL636" s="99"/>
      <c r="AM636" s="99"/>
      <c r="AN636" s="89"/>
      <c r="AO636" s="89"/>
      <c r="AP636" s="89"/>
      <c r="AQ636" s="99"/>
      <c r="AR636" s="89"/>
      <c r="AS636" s="89"/>
      <c r="AT636" s="89"/>
      <c r="AU636" s="89"/>
      <c r="AV636" s="89"/>
      <c r="AW636" s="89"/>
      <c r="AX636" s="89"/>
    </row>
    <row r="637" spans="1:50" ht="12.75" customHeight="1">
      <c r="A637" s="89"/>
      <c r="B637" s="89"/>
      <c r="C637" s="96"/>
      <c r="D637" s="190"/>
      <c r="E637" s="110"/>
      <c r="F637" s="111"/>
      <c r="G637" s="112"/>
      <c r="H637" s="113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108"/>
      <c r="AI637" s="108"/>
      <c r="AJ637" s="89"/>
      <c r="AK637" s="89"/>
      <c r="AL637" s="99"/>
      <c r="AM637" s="99"/>
      <c r="AN637" s="89"/>
      <c r="AO637" s="89"/>
      <c r="AP637" s="89"/>
      <c r="AQ637" s="99"/>
      <c r="AR637" s="89"/>
      <c r="AS637" s="89"/>
      <c r="AT637" s="89"/>
      <c r="AU637" s="89"/>
      <c r="AV637" s="89"/>
      <c r="AW637" s="89"/>
      <c r="AX637" s="89"/>
    </row>
    <row r="638" spans="1:50" ht="12.75" customHeight="1">
      <c r="A638" s="89"/>
      <c r="B638" s="89"/>
      <c r="C638" s="96"/>
      <c r="D638" s="190"/>
      <c r="E638" s="110"/>
      <c r="F638" s="111"/>
      <c r="G638" s="112"/>
      <c r="H638" s="113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108"/>
      <c r="AI638" s="108"/>
      <c r="AJ638" s="89"/>
      <c r="AK638" s="89"/>
      <c r="AL638" s="99"/>
      <c r="AM638" s="99"/>
      <c r="AN638" s="89"/>
      <c r="AO638" s="89"/>
      <c r="AP638" s="89"/>
      <c r="AQ638" s="99"/>
      <c r="AR638" s="89"/>
      <c r="AS638" s="89"/>
      <c r="AT638" s="89"/>
      <c r="AU638" s="89"/>
      <c r="AV638" s="89"/>
      <c r="AW638" s="89"/>
      <c r="AX638" s="89"/>
    </row>
    <row r="639" spans="1:50" ht="12.75" customHeight="1">
      <c r="A639" s="89"/>
      <c r="B639" s="89"/>
      <c r="C639" s="96"/>
      <c r="D639" s="190"/>
      <c r="E639" s="110"/>
      <c r="F639" s="111"/>
      <c r="G639" s="112"/>
      <c r="H639" s="113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108"/>
      <c r="AI639" s="108"/>
      <c r="AJ639" s="89"/>
      <c r="AK639" s="89"/>
      <c r="AL639" s="99"/>
      <c r="AM639" s="99"/>
      <c r="AN639" s="89"/>
      <c r="AO639" s="89"/>
      <c r="AP639" s="89"/>
      <c r="AQ639" s="99"/>
      <c r="AR639" s="89"/>
      <c r="AS639" s="89"/>
      <c r="AT639" s="89"/>
      <c r="AU639" s="89"/>
      <c r="AV639" s="89"/>
      <c r="AW639" s="89"/>
      <c r="AX639" s="89"/>
    </row>
    <row r="640" spans="1:50" ht="12.75" customHeight="1">
      <c r="A640" s="89"/>
      <c r="B640" s="89"/>
      <c r="C640" s="96"/>
      <c r="D640" s="190"/>
      <c r="E640" s="110"/>
      <c r="F640" s="111"/>
      <c r="G640" s="112"/>
      <c r="H640" s="113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108"/>
      <c r="AI640" s="108"/>
      <c r="AJ640" s="89"/>
      <c r="AK640" s="89"/>
      <c r="AL640" s="99"/>
      <c r="AM640" s="99"/>
      <c r="AN640" s="89"/>
      <c r="AO640" s="89"/>
      <c r="AP640" s="89"/>
      <c r="AQ640" s="99"/>
      <c r="AR640" s="89"/>
      <c r="AS640" s="89"/>
      <c r="AT640" s="89"/>
      <c r="AU640" s="89"/>
      <c r="AV640" s="89"/>
      <c r="AW640" s="89"/>
      <c r="AX640" s="89"/>
    </row>
    <row r="641" spans="1:50" ht="12.75" customHeight="1">
      <c r="A641" s="89"/>
      <c r="B641" s="89"/>
      <c r="C641" s="96"/>
      <c r="D641" s="190"/>
      <c r="E641" s="110"/>
      <c r="F641" s="111"/>
      <c r="G641" s="112"/>
      <c r="H641" s="113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108"/>
      <c r="AI641" s="108"/>
      <c r="AJ641" s="89"/>
      <c r="AK641" s="89"/>
      <c r="AL641" s="99"/>
      <c r="AM641" s="99"/>
      <c r="AN641" s="89"/>
      <c r="AO641" s="89"/>
      <c r="AP641" s="89"/>
      <c r="AQ641" s="99"/>
      <c r="AR641" s="89"/>
      <c r="AS641" s="89"/>
      <c r="AT641" s="89"/>
      <c r="AU641" s="89"/>
      <c r="AV641" s="89"/>
      <c r="AW641" s="89"/>
      <c r="AX641" s="89"/>
    </row>
    <row r="642" spans="1:50" ht="12.75" customHeight="1">
      <c r="A642" s="89"/>
      <c r="B642" s="89"/>
      <c r="C642" s="96"/>
      <c r="D642" s="190"/>
      <c r="E642" s="110"/>
      <c r="F642" s="111"/>
      <c r="G642" s="112"/>
      <c r="H642" s="113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108"/>
      <c r="AI642" s="108"/>
      <c r="AJ642" s="89"/>
      <c r="AK642" s="89"/>
      <c r="AL642" s="99"/>
      <c r="AM642" s="99"/>
      <c r="AN642" s="89"/>
      <c r="AO642" s="89"/>
      <c r="AP642" s="89"/>
      <c r="AQ642" s="99"/>
      <c r="AR642" s="89"/>
      <c r="AS642" s="89"/>
      <c r="AT642" s="89"/>
      <c r="AU642" s="89"/>
      <c r="AV642" s="89"/>
      <c r="AW642" s="89"/>
      <c r="AX642" s="89"/>
    </row>
    <row r="643" spans="1:50" ht="12.75" customHeight="1">
      <c r="A643" s="89"/>
      <c r="B643" s="89"/>
      <c r="C643" s="96"/>
      <c r="D643" s="190"/>
      <c r="E643" s="110"/>
      <c r="F643" s="111"/>
      <c r="G643" s="112"/>
      <c r="H643" s="113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108"/>
      <c r="AI643" s="108"/>
      <c r="AJ643" s="89"/>
      <c r="AK643" s="89"/>
      <c r="AL643" s="99"/>
      <c r="AM643" s="99"/>
      <c r="AN643" s="89"/>
      <c r="AO643" s="89"/>
      <c r="AP643" s="89"/>
      <c r="AQ643" s="99"/>
      <c r="AR643" s="89"/>
      <c r="AS643" s="89"/>
      <c r="AT643" s="89"/>
      <c r="AU643" s="89"/>
      <c r="AV643" s="89"/>
      <c r="AW643" s="89"/>
      <c r="AX643" s="89"/>
    </row>
    <row r="644" spans="1:50" ht="12.75" customHeight="1">
      <c r="A644" s="89"/>
      <c r="B644" s="89"/>
      <c r="C644" s="96"/>
      <c r="D644" s="190"/>
      <c r="E644" s="110"/>
      <c r="F644" s="111"/>
      <c r="G644" s="112"/>
      <c r="H644" s="113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108"/>
      <c r="AI644" s="108"/>
      <c r="AJ644" s="89"/>
      <c r="AK644" s="89"/>
      <c r="AL644" s="99"/>
      <c r="AM644" s="99"/>
      <c r="AN644" s="89"/>
      <c r="AO644" s="89"/>
      <c r="AP644" s="89"/>
      <c r="AQ644" s="99"/>
      <c r="AR644" s="89"/>
      <c r="AS644" s="89"/>
      <c r="AT644" s="89"/>
      <c r="AU644" s="89"/>
      <c r="AV644" s="89"/>
      <c r="AW644" s="89"/>
      <c r="AX644" s="89"/>
    </row>
    <row r="645" spans="1:50" ht="12.75" customHeight="1">
      <c r="A645" s="89"/>
      <c r="B645" s="89"/>
      <c r="C645" s="96"/>
      <c r="D645" s="190"/>
      <c r="E645" s="110"/>
      <c r="F645" s="111"/>
      <c r="G645" s="112"/>
      <c r="H645" s="113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108"/>
      <c r="AI645" s="108"/>
      <c r="AJ645" s="89"/>
      <c r="AK645" s="89"/>
      <c r="AL645" s="99"/>
      <c r="AM645" s="99"/>
      <c r="AN645" s="89"/>
      <c r="AO645" s="89"/>
      <c r="AP645" s="89"/>
      <c r="AQ645" s="99"/>
      <c r="AR645" s="89"/>
      <c r="AS645" s="89"/>
      <c r="AT645" s="89"/>
      <c r="AU645" s="89"/>
      <c r="AV645" s="89"/>
      <c r="AW645" s="89"/>
      <c r="AX645" s="89"/>
    </row>
    <row r="646" spans="1:50" ht="12.75" customHeight="1">
      <c r="A646" s="89"/>
      <c r="B646" s="89"/>
      <c r="C646" s="96"/>
      <c r="D646" s="190"/>
      <c r="E646" s="110"/>
      <c r="F646" s="111"/>
      <c r="G646" s="112"/>
      <c r="H646" s="113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108"/>
      <c r="AI646" s="108"/>
      <c r="AJ646" s="89"/>
      <c r="AK646" s="89"/>
      <c r="AL646" s="99"/>
      <c r="AM646" s="99"/>
      <c r="AN646" s="89"/>
      <c r="AO646" s="89"/>
      <c r="AP646" s="89"/>
      <c r="AQ646" s="99"/>
      <c r="AR646" s="89"/>
      <c r="AS646" s="89"/>
      <c r="AT646" s="89"/>
      <c r="AU646" s="89"/>
      <c r="AV646" s="89"/>
      <c r="AW646" s="89"/>
      <c r="AX646" s="89"/>
    </row>
    <row r="647" spans="1:50" ht="12.75" customHeight="1">
      <c r="A647" s="89"/>
      <c r="B647" s="89"/>
      <c r="C647" s="96"/>
      <c r="D647" s="190"/>
      <c r="E647" s="110"/>
      <c r="F647" s="111"/>
      <c r="G647" s="112"/>
      <c r="H647" s="113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108"/>
      <c r="AI647" s="108"/>
      <c r="AJ647" s="89"/>
      <c r="AK647" s="89"/>
      <c r="AL647" s="99"/>
      <c r="AM647" s="99"/>
      <c r="AN647" s="89"/>
      <c r="AO647" s="89"/>
      <c r="AP647" s="89"/>
      <c r="AQ647" s="99"/>
      <c r="AR647" s="89"/>
      <c r="AS647" s="89"/>
      <c r="AT647" s="89"/>
      <c r="AU647" s="89"/>
      <c r="AV647" s="89"/>
      <c r="AW647" s="89"/>
      <c r="AX647" s="89"/>
    </row>
    <row r="648" spans="1:50" ht="12.75" customHeight="1">
      <c r="A648" s="89"/>
      <c r="B648" s="89"/>
      <c r="C648" s="96"/>
      <c r="D648" s="190"/>
      <c r="E648" s="110"/>
      <c r="F648" s="111"/>
      <c r="G648" s="112"/>
      <c r="H648" s="113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108"/>
      <c r="AI648" s="108"/>
      <c r="AJ648" s="89"/>
      <c r="AK648" s="89"/>
      <c r="AL648" s="99"/>
      <c r="AM648" s="99"/>
      <c r="AN648" s="89"/>
      <c r="AO648" s="89"/>
      <c r="AP648" s="89"/>
      <c r="AQ648" s="99"/>
      <c r="AR648" s="89"/>
      <c r="AS648" s="89"/>
      <c r="AT648" s="89"/>
      <c r="AU648" s="89"/>
      <c r="AV648" s="89"/>
      <c r="AW648" s="89"/>
      <c r="AX648" s="89"/>
    </row>
    <row r="649" spans="1:50" ht="12.75" customHeight="1">
      <c r="A649" s="89"/>
      <c r="B649" s="89"/>
      <c r="C649" s="96"/>
      <c r="D649" s="190"/>
      <c r="E649" s="110"/>
      <c r="F649" s="111"/>
      <c r="G649" s="112"/>
      <c r="H649" s="113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108"/>
      <c r="AI649" s="108"/>
      <c r="AJ649" s="89"/>
      <c r="AK649" s="89"/>
      <c r="AL649" s="99"/>
      <c r="AM649" s="99"/>
      <c r="AN649" s="89"/>
      <c r="AO649" s="89"/>
      <c r="AP649" s="89"/>
      <c r="AQ649" s="99"/>
      <c r="AR649" s="89"/>
      <c r="AS649" s="89"/>
      <c r="AT649" s="89"/>
      <c r="AU649" s="89"/>
      <c r="AV649" s="89"/>
      <c r="AW649" s="89"/>
      <c r="AX649" s="89"/>
    </row>
    <row r="650" spans="1:50" ht="12.75" customHeight="1">
      <c r="A650" s="89"/>
      <c r="B650" s="89"/>
      <c r="C650" s="96"/>
      <c r="D650" s="190"/>
      <c r="E650" s="110"/>
      <c r="F650" s="111"/>
      <c r="G650" s="112"/>
      <c r="H650" s="113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108"/>
      <c r="AI650" s="108"/>
      <c r="AJ650" s="89"/>
      <c r="AK650" s="89"/>
      <c r="AL650" s="99"/>
      <c r="AM650" s="99"/>
      <c r="AN650" s="89"/>
      <c r="AO650" s="89"/>
      <c r="AP650" s="89"/>
      <c r="AQ650" s="99"/>
      <c r="AR650" s="89"/>
      <c r="AS650" s="89"/>
      <c r="AT650" s="89"/>
      <c r="AU650" s="89"/>
      <c r="AV650" s="89"/>
      <c r="AW650" s="89"/>
      <c r="AX650" s="89"/>
    </row>
    <row r="651" spans="1:50" ht="12.75" customHeight="1">
      <c r="A651" s="89"/>
      <c r="B651" s="89"/>
      <c r="C651" s="96"/>
      <c r="D651" s="190"/>
      <c r="E651" s="110"/>
      <c r="F651" s="111"/>
      <c r="G651" s="112"/>
      <c r="H651" s="113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108"/>
      <c r="AI651" s="108"/>
      <c r="AJ651" s="89"/>
      <c r="AK651" s="89"/>
      <c r="AL651" s="99"/>
      <c r="AM651" s="99"/>
      <c r="AN651" s="89"/>
      <c r="AO651" s="89"/>
      <c r="AP651" s="89"/>
      <c r="AQ651" s="99"/>
      <c r="AR651" s="89"/>
      <c r="AS651" s="89"/>
      <c r="AT651" s="89"/>
      <c r="AU651" s="89"/>
      <c r="AV651" s="89"/>
      <c r="AW651" s="89"/>
      <c r="AX651" s="89"/>
    </row>
    <row r="652" spans="1:50" ht="12.75" customHeight="1">
      <c r="A652" s="89"/>
      <c r="B652" s="89"/>
      <c r="C652" s="96"/>
      <c r="D652" s="190"/>
      <c r="E652" s="110"/>
      <c r="F652" s="111"/>
      <c r="G652" s="112"/>
      <c r="H652" s="113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108"/>
      <c r="AI652" s="108"/>
      <c r="AJ652" s="89"/>
      <c r="AK652" s="89"/>
      <c r="AL652" s="99"/>
      <c r="AM652" s="99"/>
      <c r="AN652" s="89"/>
      <c r="AO652" s="89"/>
      <c r="AP652" s="89"/>
      <c r="AQ652" s="99"/>
      <c r="AR652" s="89"/>
      <c r="AS652" s="89"/>
      <c r="AT652" s="89"/>
      <c r="AU652" s="89"/>
      <c r="AV652" s="89"/>
      <c r="AW652" s="89"/>
      <c r="AX652" s="89"/>
    </row>
    <row r="653" spans="1:50" ht="12.75" customHeight="1">
      <c r="A653" s="89"/>
      <c r="B653" s="89"/>
      <c r="C653" s="96"/>
      <c r="D653" s="190"/>
      <c r="E653" s="110"/>
      <c r="F653" s="111"/>
      <c r="G653" s="112"/>
      <c r="H653" s="113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108"/>
      <c r="AI653" s="108"/>
      <c r="AJ653" s="89"/>
      <c r="AK653" s="89"/>
      <c r="AL653" s="99"/>
      <c r="AM653" s="99"/>
      <c r="AN653" s="89"/>
      <c r="AO653" s="89"/>
      <c r="AP653" s="89"/>
      <c r="AQ653" s="99"/>
      <c r="AR653" s="89"/>
      <c r="AS653" s="89"/>
      <c r="AT653" s="89"/>
      <c r="AU653" s="89"/>
      <c r="AV653" s="89"/>
      <c r="AW653" s="89"/>
      <c r="AX653" s="89"/>
    </row>
    <row r="654" spans="1:50" ht="12.75" customHeight="1">
      <c r="A654" s="89"/>
      <c r="B654" s="89"/>
      <c r="C654" s="96"/>
      <c r="D654" s="190"/>
      <c r="E654" s="110"/>
      <c r="F654" s="111"/>
      <c r="G654" s="112"/>
      <c r="H654" s="113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108"/>
      <c r="AI654" s="108"/>
      <c r="AJ654" s="89"/>
      <c r="AK654" s="89"/>
      <c r="AL654" s="99"/>
      <c r="AM654" s="99"/>
      <c r="AN654" s="89"/>
      <c r="AO654" s="89"/>
      <c r="AP654" s="89"/>
      <c r="AQ654" s="99"/>
      <c r="AR654" s="89"/>
      <c r="AS654" s="89"/>
      <c r="AT654" s="89"/>
      <c r="AU654" s="89"/>
      <c r="AV654" s="89"/>
      <c r="AW654" s="89"/>
      <c r="AX654" s="89"/>
    </row>
    <row r="655" spans="1:50" ht="12.75" customHeight="1">
      <c r="A655" s="89"/>
      <c r="B655" s="89"/>
      <c r="C655" s="96"/>
      <c r="D655" s="190"/>
      <c r="E655" s="110"/>
      <c r="F655" s="111"/>
      <c r="G655" s="112"/>
      <c r="H655" s="113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108"/>
      <c r="AI655" s="108"/>
      <c r="AJ655" s="89"/>
      <c r="AK655" s="89"/>
      <c r="AL655" s="99"/>
      <c r="AM655" s="99"/>
      <c r="AN655" s="89"/>
      <c r="AO655" s="89"/>
      <c r="AP655" s="89"/>
      <c r="AQ655" s="99"/>
      <c r="AR655" s="89"/>
      <c r="AS655" s="89"/>
      <c r="AT655" s="89"/>
      <c r="AU655" s="89"/>
      <c r="AV655" s="89"/>
      <c r="AW655" s="89"/>
      <c r="AX655" s="89"/>
    </row>
    <row r="656" spans="1:50" ht="12.75" customHeight="1">
      <c r="A656" s="89"/>
      <c r="B656" s="89"/>
      <c r="C656" s="96"/>
      <c r="D656" s="190"/>
      <c r="E656" s="110"/>
      <c r="F656" s="111"/>
      <c r="G656" s="112"/>
      <c r="H656" s="113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108"/>
      <c r="AI656" s="108"/>
      <c r="AJ656" s="89"/>
      <c r="AK656" s="89"/>
      <c r="AL656" s="99"/>
      <c r="AM656" s="99"/>
      <c r="AN656" s="89"/>
      <c r="AO656" s="89"/>
      <c r="AP656" s="89"/>
      <c r="AQ656" s="99"/>
      <c r="AR656" s="89"/>
      <c r="AS656" s="89"/>
      <c r="AT656" s="89"/>
      <c r="AU656" s="89"/>
      <c r="AV656" s="89"/>
      <c r="AW656" s="89"/>
      <c r="AX656" s="89"/>
    </row>
    <row r="657" spans="1:50" ht="12.75" customHeight="1">
      <c r="A657" s="89"/>
      <c r="B657" s="89"/>
      <c r="C657" s="96"/>
      <c r="D657" s="190"/>
      <c r="E657" s="110"/>
      <c r="F657" s="111"/>
      <c r="G657" s="112"/>
      <c r="H657" s="113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108"/>
      <c r="AI657" s="108"/>
      <c r="AJ657" s="89"/>
      <c r="AK657" s="89"/>
      <c r="AL657" s="99"/>
      <c r="AM657" s="99"/>
      <c r="AN657" s="89"/>
      <c r="AO657" s="89"/>
      <c r="AP657" s="89"/>
      <c r="AQ657" s="99"/>
      <c r="AR657" s="89"/>
      <c r="AS657" s="89"/>
      <c r="AT657" s="89"/>
      <c r="AU657" s="89"/>
      <c r="AV657" s="89"/>
      <c r="AW657" s="89"/>
      <c r="AX657" s="89"/>
    </row>
    <row r="658" spans="1:50" ht="12.75" customHeight="1">
      <c r="A658" s="89"/>
      <c r="B658" s="89"/>
      <c r="C658" s="96"/>
      <c r="D658" s="190"/>
      <c r="E658" s="110"/>
      <c r="F658" s="111"/>
      <c r="G658" s="112"/>
      <c r="H658" s="113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108"/>
      <c r="AI658" s="108"/>
      <c r="AJ658" s="89"/>
      <c r="AK658" s="89"/>
      <c r="AL658" s="99"/>
      <c r="AM658" s="99"/>
      <c r="AN658" s="89"/>
      <c r="AO658" s="89"/>
      <c r="AP658" s="89"/>
      <c r="AQ658" s="99"/>
      <c r="AR658" s="89"/>
      <c r="AS658" s="89"/>
      <c r="AT658" s="89"/>
      <c r="AU658" s="89"/>
      <c r="AV658" s="89"/>
      <c r="AW658" s="89"/>
      <c r="AX658" s="89"/>
    </row>
    <row r="659" spans="1:50" ht="12.75" customHeight="1">
      <c r="A659" s="89"/>
      <c r="B659" s="89"/>
      <c r="C659" s="96"/>
      <c r="D659" s="190"/>
      <c r="E659" s="110"/>
      <c r="F659" s="111"/>
      <c r="G659" s="112"/>
      <c r="H659" s="113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108"/>
      <c r="AI659" s="108"/>
      <c r="AJ659" s="89"/>
      <c r="AK659" s="89"/>
      <c r="AL659" s="99"/>
      <c r="AM659" s="99"/>
      <c r="AN659" s="89"/>
      <c r="AO659" s="89"/>
      <c r="AP659" s="89"/>
      <c r="AQ659" s="99"/>
      <c r="AR659" s="89"/>
      <c r="AS659" s="89"/>
      <c r="AT659" s="89"/>
      <c r="AU659" s="89"/>
      <c r="AV659" s="89"/>
      <c r="AW659" s="89"/>
      <c r="AX659" s="89"/>
    </row>
    <row r="660" spans="1:50" ht="12.75" customHeight="1">
      <c r="A660" s="89"/>
      <c r="B660" s="89"/>
      <c r="C660" s="96"/>
      <c r="D660" s="190"/>
      <c r="E660" s="110"/>
      <c r="F660" s="111"/>
      <c r="G660" s="112"/>
      <c r="H660" s="113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108"/>
      <c r="AI660" s="108"/>
      <c r="AJ660" s="89"/>
      <c r="AK660" s="89"/>
      <c r="AL660" s="99"/>
      <c r="AM660" s="99"/>
      <c r="AN660" s="89"/>
      <c r="AO660" s="89"/>
      <c r="AP660" s="89"/>
      <c r="AQ660" s="99"/>
      <c r="AR660" s="89"/>
      <c r="AS660" s="89"/>
      <c r="AT660" s="89"/>
      <c r="AU660" s="89"/>
      <c r="AV660" s="89"/>
      <c r="AW660" s="89"/>
      <c r="AX660" s="89"/>
    </row>
    <row r="661" spans="1:50" ht="12.75" customHeight="1">
      <c r="A661" s="89"/>
      <c r="B661" s="89"/>
      <c r="C661" s="96"/>
      <c r="D661" s="190"/>
      <c r="E661" s="110"/>
      <c r="F661" s="111"/>
      <c r="G661" s="112"/>
      <c r="H661" s="113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108"/>
      <c r="AI661" s="108"/>
      <c r="AJ661" s="89"/>
      <c r="AK661" s="89"/>
      <c r="AL661" s="99"/>
      <c r="AM661" s="99"/>
      <c r="AN661" s="89"/>
      <c r="AO661" s="89"/>
      <c r="AP661" s="89"/>
      <c r="AQ661" s="99"/>
      <c r="AR661" s="89"/>
      <c r="AS661" s="89"/>
      <c r="AT661" s="89"/>
      <c r="AU661" s="89"/>
      <c r="AV661" s="89"/>
      <c r="AW661" s="89"/>
      <c r="AX661" s="89"/>
    </row>
    <row r="662" spans="1:50" ht="12.75" customHeight="1">
      <c r="A662" s="89"/>
      <c r="B662" s="89"/>
      <c r="C662" s="96"/>
      <c r="D662" s="190"/>
      <c r="E662" s="110"/>
      <c r="F662" s="111"/>
      <c r="G662" s="112"/>
      <c r="H662" s="113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108"/>
      <c r="AI662" s="108"/>
      <c r="AJ662" s="89"/>
      <c r="AK662" s="89"/>
      <c r="AL662" s="99"/>
      <c r="AM662" s="99"/>
      <c r="AN662" s="89"/>
      <c r="AO662" s="89"/>
      <c r="AP662" s="89"/>
      <c r="AQ662" s="99"/>
      <c r="AR662" s="89"/>
      <c r="AS662" s="89"/>
      <c r="AT662" s="89"/>
      <c r="AU662" s="89"/>
      <c r="AV662" s="89"/>
      <c r="AW662" s="89"/>
      <c r="AX662" s="89"/>
    </row>
    <row r="663" spans="1:50" ht="12.75" customHeight="1">
      <c r="A663" s="89"/>
      <c r="B663" s="89"/>
      <c r="C663" s="96"/>
      <c r="D663" s="190"/>
      <c r="E663" s="110"/>
      <c r="F663" s="111"/>
      <c r="G663" s="112"/>
      <c r="H663" s="113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108"/>
      <c r="AI663" s="108"/>
      <c r="AJ663" s="89"/>
      <c r="AK663" s="89"/>
      <c r="AL663" s="99"/>
      <c r="AM663" s="99"/>
      <c r="AN663" s="89"/>
      <c r="AO663" s="89"/>
      <c r="AP663" s="89"/>
      <c r="AQ663" s="99"/>
      <c r="AR663" s="89"/>
      <c r="AS663" s="89"/>
      <c r="AT663" s="89"/>
      <c r="AU663" s="89"/>
      <c r="AV663" s="89"/>
      <c r="AW663" s="89"/>
      <c r="AX663" s="89"/>
    </row>
    <row r="664" spans="1:50" ht="12.75" customHeight="1">
      <c r="A664" s="89"/>
      <c r="B664" s="89"/>
      <c r="C664" s="96"/>
      <c r="D664" s="190"/>
      <c r="E664" s="110"/>
      <c r="F664" s="111"/>
      <c r="G664" s="112"/>
      <c r="H664" s="113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108"/>
      <c r="AI664" s="108"/>
      <c r="AJ664" s="89"/>
      <c r="AK664" s="89"/>
      <c r="AL664" s="99"/>
      <c r="AM664" s="99"/>
      <c r="AN664" s="89"/>
      <c r="AO664" s="89"/>
      <c r="AP664" s="89"/>
      <c r="AQ664" s="99"/>
      <c r="AR664" s="89"/>
      <c r="AS664" s="89"/>
      <c r="AT664" s="89"/>
      <c r="AU664" s="89"/>
      <c r="AV664" s="89"/>
      <c r="AW664" s="89"/>
      <c r="AX664" s="89"/>
    </row>
    <row r="665" spans="1:50" ht="12.75" customHeight="1">
      <c r="A665" s="89"/>
      <c r="B665" s="89"/>
      <c r="C665" s="96"/>
      <c r="D665" s="190"/>
      <c r="E665" s="110"/>
      <c r="F665" s="111"/>
      <c r="G665" s="112"/>
      <c r="H665" s="113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108"/>
      <c r="AI665" s="108"/>
      <c r="AJ665" s="89"/>
      <c r="AK665" s="89"/>
      <c r="AL665" s="99"/>
      <c r="AM665" s="99"/>
      <c r="AN665" s="89"/>
      <c r="AO665" s="89"/>
      <c r="AP665" s="89"/>
      <c r="AQ665" s="99"/>
      <c r="AR665" s="89"/>
      <c r="AS665" s="89"/>
      <c r="AT665" s="89"/>
      <c r="AU665" s="89"/>
      <c r="AV665" s="89"/>
      <c r="AW665" s="89"/>
      <c r="AX665" s="89"/>
    </row>
    <row r="666" spans="1:50" ht="12.75" customHeight="1">
      <c r="A666" s="89"/>
      <c r="B666" s="89"/>
      <c r="C666" s="96"/>
      <c r="D666" s="190"/>
      <c r="E666" s="110"/>
      <c r="F666" s="111"/>
      <c r="G666" s="112"/>
      <c r="H666" s="113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108"/>
      <c r="AI666" s="108"/>
      <c r="AJ666" s="89"/>
      <c r="AK666" s="89"/>
      <c r="AL666" s="99"/>
      <c r="AM666" s="99"/>
      <c r="AN666" s="89"/>
      <c r="AO666" s="89"/>
      <c r="AP666" s="89"/>
      <c r="AQ666" s="99"/>
      <c r="AR666" s="89"/>
      <c r="AS666" s="89"/>
      <c r="AT666" s="89"/>
      <c r="AU666" s="89"/>
      <c r="AV666" s="89"/>
      <c r="AW666" s="89"/>
      <c r="AX666" s="89"/>
    </row>
    <row r="667" spans="1:50" ht="12.75" customHeight="1">
      <c r="A667" s="89"/>
      <c r="B667" s="89"/>
      <c r="C667" s="96"/>
      <c r="D667" s="190"/>
      <c r="E667" s="110"/>
      <c r="F667" s="111"/>
      <c r="G667" s="112"/>
      <c r="H667" s="113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108"/>
      <c r="AI667" s="108"/>
      <c r="AJ667" s="89"/>
      <c r="AK667" s="89"/>
      <c r="AL667" s="99"/>
      <c r="AM667" s="99"/>
      <c r="AN667" s="89"/>
      <c r="AO667" s="89"/>
      <c r="AP667" s="89"/>
      <c r="AQ667" s="99"/>
      <c r="AR667" s="89"/>
      <c r="AS667" s="89"/>
      <c r="AT667" s="89"/>
      <c r="AU667" s="89"/>
      <c r="AV667" s="89"/>
      <c r="AW667" s="89"/>
      <c r="AX667" s="89"/>
    </row>
    <row r="668" spans="1:50" ht="12.75" customHeight="1">
      <c r="A668" s="89"/>
      <c r="B668" s="89"/>
      <c r="C668" s="96"/>
      <c r="D668" s="190"/>
      <c r="E668" s="110"/>
      <c r="F668" s="111"/>
      <c r="G668" s="112"/>
      <c r="H668" s="113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108"/>
      <c r="AI668" s="108"/>
      <c r="AJ668" s="89"/>
      <c r="AK668" s="89"/>
      <c r="AL668" s="99"/>
      <c r="AM668" s="99"/>
      <c r="AN668" s="89"/>
      <c r="AO668" s="89"/>
      <c r="AP668" s="89"/>
      <c r="AQ668" s="99"/>
      <c r="AR668" s="89"/>
      <c r="AS668" s="89"/>
      <c r="AT668" s="89"/>
      <c r="AU668" s="89"/>
      <c r="AV668" s="89"/>
      <c r="AW668" s="89"/>
      <c r="AX668" s="89"/>
    </row>
    <row r="669" spans="1:50" ht="12.75" customHeight="1">
      <c r="A669" s="89"/>
      <c r="B669" s="89"/>
      <c r="C669" s="96"/>
      <c r="D669" s="190"/>
      <c r="E669" s="110"/>
      <c r="F669" s="111"/>
      <c r="G669" s="112"/>
      <c r="H669" s="113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108"/>
      <c r="AI669" s="108"/>
      <c r="AJ669" s="89"/>
      <c r="AK669" s="89"/>
      <c r="AL669" s="99"/>
      <c r="AM669" s="99"/>
      <c r="AN669" s="89"/>
      <c r="AO669" s="89"/>
      <c r="AP669" s="89"/>
      <c r="AQ669" s="99"/>
      <c r="AR669" s="89"/>
      <c r="AS669" s="89"/>
      <c r="AT669" s="89"/>
      <c r="AU669" s="89"/>
      <c r="AV669" s="89"/>
      <c r="AW669" s="89"/>
      <c r="AX669" s="89"/>
    </row>
    <row r="670" spans="1:50" ht="12.75" customHeight="1">
      <c r="A670" s="89"/>
      <c r="B670" s="89"/>
      <c r="C670" s="96"/>
      <c r="D670" s="190"/>
      <c r="E670" s="110"/>
      <c r="F670" s="111"/>
      <c r="G670" s="112"/>
      <c r="H670" s="113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108"/>
      <c r="AI670" s="108"/>
      <c r="AJ670" s="89"/>
      <c r="AK670" s="89"/>
      <c r="AL670" s="99"/>
      <c r="AM670" s="99"/>
      <c r="AN670" s="89"/>
      <c r="AO670" s="89"/>
      <c r="AP670" s="89"/>
      <c r="AQ670" s="99"/>
      <c r="AR670" s="89"/>
      <c r="AS670" s="89"/>
      <c r="AT670" s="89"/>
      <c r="AU670" s="89"/>
      <c r="AV670" s="89"/>
      <c r="AW670" s="89"/>
      <c r="AX670" s="89"/>
    </row>
    <row r="671" spans="1:50" ht="12.75" customHeight="1">
      <c r="A671" s="89"/>
      <c r="B671" s="89"/>
      <c r="C671" s="96"/>
      <c r="D671" s="190"/>
      <c r="E671" s="110"/>
      <c r="F671" s="111"/>
      <c r="G671" s="112"/>
      <c r="H671" s="113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108"/>
      <c r="AI671" s="108"/>
      <c r="AJ671" s="89"/>
      <c r="AK671" s="89"/>
      <c r="AL671" s="99"/>
      <c r="AM671" s="99"/>
      <c r="AN671" s="89"/>
      <c r="AO671" s="89"/>
      <c r="AP671" s="89"/>
      <c r="AQ671" s="99"/>
      <c r="AR671" s="89"/>
      <c r="AS671" s="89"/>
      <c r="AT671" s="89"/>
      <c r="AU671" s="89"/>
      <c r="AV671" s="89"/>
      <c r="AW671" s="89"/>
      <c r="AX671" s="89"/>
    </row>
    <row r="672" spans="1:50" ht="12.75" customHeight="1">
      <c r="A672" s="89"/>
      <c r="B672" s="89"/>
      <c r="C672" s="96"/>
      <c r="D672" s="190"/>
      <c r="E672" s="110"/>
      <c r="F672" s="111"/>
      <c r="G672" s="112"/>
      <c r="H672" s="113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108"/>
      <c r="AI672" s="108"/>
      <c r="AJ672" s="89"/>
      <c r="AK672" s="89"/>
      <c r="AL672" s="99"/>
      <c r="AM672" s="99"/>
      <c r="AN672" s="89"/>
      <c r="AO672" s="89"/>
      <c r="AP672" s="89"/>
      <c r="AQ672" s="99"/>
      <c r="AR672" s="89"/>
      <c r="AS672" s="89"/>
      <c r="AT672" s="89"/>
      <c r="AU672" s="89"/>
      <c r="AV672" s="89"/>
      <c r="AW672" s="89"/>
      <c r="AX672" s="89"/>
    </row>
    <row r="673" spans="1:50" ht="12.75" customHeight="1">
      <c r="A673" s="89"/>
      <c r="B673" s="89"/>
      <c r="C673" s="96"/>
      <c r="D673" s="190"/>
      <c r="E673" s="110"/>
      <c r="F673" s="111"/>
      <c r="G673" s="112"/>
      <c r="H673" s="113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108"/>
      <c r="AI673" s="108"/>
      <c r="AJ673" s="89"/>
      <c r="AK673" s="89"/>
      <c r="AL673" s="99"/>
      <c r="AM673" s="99"/>
      <c r="AN673" s="89"/>
      <c r="AO673" s="89"/>
      <c r="AP673" s="89"/>
      <c r="AQ673" s="99"/>
      <c r="AR673" s="89"/>
      <c r="AS673" s="89"/>
      <c r="AT673" s="89"/>
      <c r="AU673" s="89"/>
      <c r="AV673" s="89"/>
      <c r="AW673" s="89"/>
      <c r="AX673" s="89"/>
    </row>
    <row r="674" spans="1:50" ht="12.75" customHeight="1">
      <c r="A674" s="89"/>
      <c r="B674" s="89"/>
      <c r="C674" s="96"/>
      <c r="D674" s="190"/>
      <c r="E674" s="110"/>
      <c r="F674" s="111"/>
      <c r="G674" s="112"/>
      <c r="H674" s="113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108"/>
      <c r="AI674" s="108"/>
      <c r="AJ674" s="89"/>
      <c r="AK674" s="89"/>
      <c r="AL674" s="99"/>
      <c r="AM674" s="99"/>
      <c r="AN674" s="89"/>
      <c r="AO674" s="89"/>
      <c r="AP674" s="89"/>
      <c r="AQ674" s="99"/>
      <c r="AR674" s="89"/>
      <c r="AS674" s="89"/>
      <c r="AT674" s="89"/>
      <c r="AU674" s="89"/>
      <c r="AV674" s="89"/>
      <c r="AW674" s="89"/>
      <c r="AX674" s="89"/>
    </row>
    <row r="675" spans="1:50" ht="12.75" customHeight="1">
      <c r="A675" s="89"/>
      <c r="B675" s="89"/>
      <c r="C675" s="96"/>
      <c r="D675" s="190"/>
      <c r="E675" s="110"/>
      <c r="F675" s="111"/>
      <c r="G675" s="112"/>
      <c r="H675" s="113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108"/>
      <c r="AI675" s="108"/>
      <c r="AJ675" s="89"/>
      <c r="AK675" s="89"/>
      <c r="AL675" s="99"/>
      <c r="AM675" s="99"/>
      <c r="AN675" s="89"/>
      <c r="AO675" s="89"/>
      <c r="AP675" s="89"/>
      <c r="AQ675" s="99"/>
      <c r="AR675" s="89"/>
      <c r="AS675" s="89"/>
      <c r="AT675" s="89"/>
      <c r="AU675" s="89"/>
      <c r="AV675" s="89"/>
      <c r="AW675" s="89"/>
      <c r="AX675" s="89"/>
    </row>
    <row r="676" spans="1:50" ht="12.75" customHeight="1">
      <c r="A676" s="89"/>
      <c r="B676" s="89"/>
      <c r="C676" s="96"/>
      <c r="D676" s="190"/>
      <c r="E676" s="110"/>
      <c r="F676" s="111"/>
      <c r="G676" s="112"/>
      <c r="H676" s="113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108"/>
      <c r="AI676" s="108"/>
      <c r="AJ676" s="89"/>
      <c r="AK676" s="89"/>
      <c r="AL676" s="99"/>
      <c r="AM676" s="99"/>
      <c r="AN676" s="89"/>
      <c r="AO676" s="89"/>
      <c r="AP676" s="89"/>
      <c r="AQ676" s="99"/>
      <c r="AR676" s="89"/>
      <c r="AS676" s="89"/>
      <c r="AT676" s="89"/>
      <c r="AU676" s="89"/>
      <c r="AV676" s="89"/>
      <c r="AW676" s="89"/>
      <c r="AX676" s="89"/>
    </row>
    <row r="677" spans="1:50" ht="12.75" customHeight="1">
      <c r="A677" s="89"/>
      <c r="B677" s="89"/>
      <c r="C677" s="96"/>
      <c r="D677" s="190"/>
      <c r="E677" s="110"/>
      <c r="F677" s="111"/>
      <c r="G677" s="112"/>
      <c r="H677" s="113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108"/>
      <c r="AI677" s="108"/>
      <c r="AJ677" s="89"/>
      <c r="AK677" s="89"/>
      <c r="AL677" s="99"/>
      <c r="AM677" s="99"/>
      <c r="AN677" s="89"/>
      <c r="AO677" s="89"/>
      <c r="AP677" s="89"/>
      <c r="AQ677" s="99"/>
      <c r="AR677" s="89"/>
      <c r="AS677" s="89"/>
      <c r="AT677" s="89"/>
      <c r="AU677" s="89"/>
      <c r="AV677" s="89"/>
      <c r="AW677" s="89"/>
      <c r="AX677" s="89"/>
    </row>
    <row r="678" spans="1:50" ht="12.75" customHeight="1">
      <c r="A678" s="89"/>
      <c r="B678" s="89"/>
      <c r="C678" s="96"/>
      <c r="D678" s="190"/>
      <c r="E678" s="110"/>
      <c r="F678" s="111"/>
      <c r="G678" s="112"/>
      <c r="H678" s="113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108"/>
      <c r="AI678" s="108"/>
      <c r="AJ678" s="89"/>
      <c r="AK678" s="89"/>
      <c r="AL678" s="99"/>
      <c r="AM678" s="99"/>
      <c r="AN678" s="89"/>
      <c r="AO678" s="89"/>
      <c r="AP678" s="89"/>
      <c r="AQ678" s="99"/>
      <c r="AR678" s="89"/>
      <c r="AS678" s="89"/>
      <c r="AT678" s="89"/>
      <c r="AU678" s="89"/>
      <c r="AV678" s="89"/>
      <c r="AW678" s="89"/>
      <c r="AX678" s="89"/>
    </row>
    <row r="679" spans="1:50" ht="12.75" customHeight="1">
      <c r="A679" s="89"/>
      <c r="B679" s="89"/>
      <c r="C679" s="96"/>
      <c r="D679" s="190"/>
      <c r="E679" s="110"/>
      <c r="F679" s="111"/>
      <c r="G679" s="112"/>
      <c r="H679" s="113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108"/>
      <c r="AI679" s="108"/>
      <c r="AJ679" s="89"/>
      <c r="AK679" s="89"/>
      <c r="AL679" s="99"/>
      <c r="AM679" s="99"/>
      <c r="AN679" s="89"/>
      <c r="AO679" s="89"/>
      <c r="AP679" s="89"/>
      <c r="AQ679" s="99"/>
      <c r="AR679" s="89"/>
      <c r="AS679" s="89"/>
      <c r="AT679" s="89"/>
      <c r="AU679" s="89"/>
      <c r="AV679" s="89"/>
      <c r="AW679" s="89"/>
      <c r="AX679" s="89"/>
    </row>
    <row r="680" spans="1:50" ht="12.75" customHeight="1">
      <c r="A680" s="89"/>
      <c r="B680" s="89"/>
      <c r="C680" s="96"/>
      <c r="D680" s="190"/>
      <c r="E680" s="110"/>
      <c r="F680" s="111"/>
      <c r="G680" s="112"/>
      <c r="H680" s="113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108"/>
      <c r="AI680" s="108"/>
      <c r="AJ680" s="89"/>
      <c r="AK680" s="89"/>
      <c r="AL680" s="99"/>
      <c r="AM680" s="99"/>
      <c r="AN680" s="89"/>
      <c r="AO680" s="89"/>
      <c r="AP680" s="89"/>
      <c r="AQ680" s="99"/>
      <c r="AR680" s="89"/>
      <c r="AS680" s="89"/>
      <c r="AT680" s="89"/>
      <c r="AU680" s="89"/>
      <c r="AV680" s="89"/>
      <c r="AW680" s="89"/>
      <c r="AX680" s="89"/>
    </row>
    <row r="681" spans="1:50" ht="12.75" customHeight="1">
      <c r="A681" s="89"/>
      <c r="B681" s="89"/>
      <c r="C681" s="96"/>
      <c r="D681" s="190"/>
      <c r="E681" s="110"/>
      <c r="F681" s="111"/>
      <c r="G681" s="112"/>
      <c r="H681" s="113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108"/>
      <c r="AI681" s="108"/>
      <c r="AJ681" s="89"/>
      <c r="AK681" s="89"/>
      <c r="AL681" s="99"/>
      <c r="AM681" s="99"/>
      <c r="AN681" s="89"/>
      <c r="AO681" s="89"/>
      <c r="AP681" s="89"/>
      <c r="AQ681" s="99"/>
      <c r="AR681" s="89"/>
      <c r="AS681" s="89"/>
      <c r="AT681" s="89"/>
      <c r="AU681" s="89"/>
      <c r="AV681" s="89"/>
      <c r="AW681" s="89"/>
      <c r="AX681" s="89"/>
    </row>
    <row r="682" spans="1:50" ht="12.75" customHeight="1">
      <c r="A682" s="89"/>
      <c r="B682" s="89"/>
      <c r="C682" s="96"/>
      <c r="D682" s="190"/>
      <c r="E682" s="110"/>
      <c r="F682" s="111"/>
      <c r="G682" s="112"/>
      <c r="H682" s="113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108"/>
      <c r="AI682" s="108"/>
      <c r="AJ682" s="89"/>
      <c r="AK682" s="89"/>
      <c r="AL682" s="99"/>
      <c r="AM682" s="99"/>
      <c r="AN682" s="89"/>
      <c r="AO682" s="89"/>
      <c r="AP682" s="89"/>
      <c r="AQ682" s="99"/>
      <c r="AR682" s="89"/>
      <c r="AS682" s="89"/>
      <c r="AT682" s="89"/>
      <c r="AU682" s="89"/>
      <c r="AV682" s="89"/>
      <c r="AW682" s="89"/>
      <c r="AX682" s="89"/>
    </row>
    <row r="683" spans="1:50" ht="12.75" customHeight="1">
      <c r="A683" s="89"/>
      <c r="B683" s="89"/>
      <c r="C683" s="96"/>
      <c r="D683" s="190"/>
      <c r="E683" s="110"/>
      <c r="F683" s="111"/>
      <c r="G683" s="112"/>
      <c r="H683" s="113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108"/>
      <c r="AI683" s="108"/>
      <c r="AJ683" s="89"/>
      <c r="AK683" s="89"/>
      <c r="AL683" s="99"/>
      <c r="AM683" s="99"/>
      <c r="AN683" s="89"/>
      <c r="AO683" s="89"/>
      <c r="AP683" s="89"/>
      <c r="AQ683" s="99"/>
      <c r="AR683" s="89"/>
      <c r="AS683" s="89"/>
      <c r="AT683" s="89"/>
      <c r="AU683" s="89"/>
      <c r="AV683" s="89"/>
      <c r="AW683" s="89"/>
      <c r="AX683" s="89"/>
    </row>
    <row r="684" spans="1:50" ht="12.75" customHeight="1">
      <c r="A684" s="89"/>
      <c r="B684" s="89"/>
      <c r="C684" s="96"/>
      <c r="D684" s="190"/>
      <c r="E684" s="110"/>
      <c r="F684" s="111"/>
      <c r="G684" s="112"/>
      <c r="H684" s="113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108"/>
      <c r="AI684" s="108"/>
      <c r="AJ684" s="89"/>
      <c r="AK684" s="89"/>
      <c r="AL684" s="99"/>
      <c r="AM684" s="99"/>
      <c r="AN684" s="89"/>
      <c r="AO684" s="89"/>
      <c r="AP684" s="89"/>
      <c r="AQ684" s="99"/>
      <c r="AR684" s="89"/>
      <c r="AS684" s="89"/>
      <c r="AT684" s="89"/>
      <c r="AU684" s="89"/>
      <c r="AV684" s="89"/>
      <c r="AW684" s="89"/>
      <c r="AX684" s="89"/>
    </row>
    <row r="685" spans="1:50" ht="12.75" customHeight="1">
      <c r="A685" s="89"/>
      <c r="B685" s="89"/>
      <c r="C685" s="96"/>
      <c r="D685" s="190"/>
      <c r="E685" s="110"/>
      <c r="F685" s="111"/>
      <c r="G685" s="112"/>
      <c r="H685" s="113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108"/>
      <c r="AI685" s="108"/>
      <c r="AJ685" s="89"/>
      <c r="AK685" s="89"/>
      <c r="AL685" s="99"/>
      <c r="AM685" s="99"/>
      <c r="AN685" s="89"/>
      <c r="AO685" s="89"/>
      <c r="AP685" s="89"/>
      <c r="AQ685" s="99"/>
      <c r="AR685" s="89"/>
      <c r="AS685" s="89"/>
      <c r="AT685" s="89"/>
      <c r="AU685" s="89"/>
      <c r="AV685" s="89"/>
      <c r="AW685" s="89"/>
      <c r="AX685" s="89"/>
    </row>
    <row r="686" spans="1:50" ht="12.75" customHeight="1">
      <c r="A686" s="89"/>
      <c r="B686" s="89"/>
      <c r="C686" s="96"/>
      <c r="D686" s="190"/>
      <c r="E686" s="110"/>
      <c r="F686" s="111"/>
      <c r="G686" s="112"/>
      <c r="H686" s="113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108"/>
      <c r="AI686" s="108"/>
      <c r="AJ686" s="89"/>
      <c r="AK686" s="89"/>
      <c r="AL686" s="99"/>
      <c r="AM686" s="99"/>
      <c r="AN686" s="89"/>
      <c r="AO686" s="89"/>
      <c r="AP686" s="89"/>
      <c r="AQ686" s="99"/>
      <c r="AR686" s="89"/>
      <c r="AS686" s="89"/>
      <c r="AT686" s="89"/>
      <c r="AU686" s="89"/>
      <c r="AV686" s="89"/>
      <c r="AW686" s="89"/>
      <c r="AX686" s="89"/>
    </row>
    <row r="687" spans="1:50" ht="12.75" customHeight="1">
      <c r="A687" s="89"/>
      <c r="B687" s="89"/>
      <c r="C687" s="96"/>
      <c r="D687" s="190"/>
      <c r="E687" s="110"/>
      <c r="F687" s="111"/>
      <c r="G687" s="112"/>
      <c r="H687" s="113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108"/>
      <c r="AI687" s="108"/>
      <c r="AJ687" s="89"/>
      <c r="AK687" s="89"/>
      <c r="AL687" s="99"/>
      <c r="AM687" s="99"/>
      <c r="AN687" s="89"/>
      <c r="AO687" s="89"/>
      <c r="AP687" s="89"/>
      <c r="AQ687" s="99"/>
      <c r="AR687" s="89"/>
      <c r="AS687" s="89"/>
      <c r="AT687" s="89"/>
      <c r="AU687" s="89"/>
      <c r="AV687" s="89"/>
      <c r="AW687" s="89"/>
      <c r="AX687" s="89"/>
    </row>
    <row r="688" spans="1:50" ht="12.75" customHeight="1">
      <c r="A688" s="89"/>
      <c r="B688" s="89"/>
      <c r="C688" s="96"/>
      <c r="D688" s="190"/>
      <c r="E688" s="110"/>
      <c r="F688" s="111"/>
      <c r="G688" s="112"/>
      <c r="H688" s="113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108"/>
      <c r="AI688" s="108"/>
      <c r="AJ688" s="89"/>
      <c r="AK688" s="89"/>
      <c r="AL688" s="99"/>
      <c r="AM688" s="99"/>
      <c r="AN688" s="89"/>
      <c r="AO688" s="89"/>
      <c r="AP688" s="89"/>
      <c r="AQ688" s="99"/>
      <c r="AR688" s="89"/>
      <c r="AS688" s="89"/>
      <c r="AT688" s="89"/>
      <c r="AU688" s="89"/>
      <c r="AV688" s="89"/>
      <c r="AW688" s="89"/>
      <c r="AX688" s="89"/>
    </row>
    <row r="689" spans="1:50" ht="12.75" customHeight="1">
      <c r="A689" s="89"/>
      <c r="B689" s="89"/>
      <c r="C689" s="96"/>
      <c r="D689" s="190"/>
      <c r="E689" s="110"/>
      <c r="F689" s="111"/>
      <c r="G689" s="112"/>
      <c r="H689" s="113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108"/>
      <c r="AI689" s="108"/>
      <c r="AJ689" s="89"/>
      <c r="AK689" s="89"/>
      <c r="AL689" s="99"/>
      <c r="AM689" s="99"/>
      <c r="AN689" s="89"/>
      <c r="AO689" s="89"/>
      <c r="AP689" s="89"/>
      <c r="AQ689" s="99"/>
      <c r="AR689" s="89"/>
      <c r="AS689" s="89"/>
      <c r="AT689" s="89"/>
      <c r="AU689" s="89"/>
      <c r="AV689" s="89"/>
      <c r="AW689" s="89"/>
      <c r="AX689" s="89"/>
    </row>
    <row r="690" spans="1:50" ht="12.75" customHeight="1">
      <c r="A690" s="89"/>
      <c r="B690" s="89"/>
      <c r="C690" s="96"/>
      <c r="D690" s="190"/>
      <c r="E690" s="110"/>
      <c r="F690" s="111"/>
      <c r="G690" s="112"/>
      <c r="H690" s="113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108"/>
      <c r="AI690" s="108"/>
      <c r="AJ690" s="89"/>
      <c r="AK690" s="89"/>
      <c r="AL690" s="99"/>
      <c r="AM690" s="99"/>
      <c r="AN690" s="89"/>
      <c r="AO690" s="89"/>
      <c r="AP690" s="89"/>
      <c r="AQ690" s="99"/>
      <c r="AR690" s="89"/>
      <c r="AS690" s="89"/>
      <c r="AT690" s="89"/>
      <c r="AU690" s="89"/>
      <c r="AV690" s="89"/>
      <c r="AW690" s="89"/>
      <c r="AX690" s="89"/>
    </row>
    <row r="691" spans="1:50" ht="12.75" customHeight="1">
      <c r="A691" s="89"/>
      <c r="B691" s="89"/>
      <c r="C691" s="96"/>
      <c r="D691" s="190"/>
      <c r="E691" s="110"/>
      <c r="F691" s="111"/>
      <c r="G691" s="112"/>
      <c r="H691" s="113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108"/>
      <c r="AI691" s="108"/>
      <c r="AJ691" s="89"/>
      <c r="AK691" s="89"/>
      <c r="AL691" s="99"/>
      <c r="AM691" s="99"/>
      <c r="AN691" s="89"/>
      <c r="AO691" s="89"/>
      <c r="AP691" s="89"/>
      <c r="AQ691" s="99"/>
      <c r="AR691" s="89"/>
      <c r="AS691" s="89"/>
      <c r="AT691" s="89"/>
      <c r="AU691" s="89"/>
      <c r="AV691" s="89"/>
      <c r="AW691" s="89"/>
      <c r="AX691" s="89"/>
    </row>
    <row r="692" spans="1:50" ht="12.75" customHeight="1">
      <c r="A692" s="89"/>
      <c r="B692" s="89"/>
      <c r="C692" s="96"/>
      <c r="D692" s="190"/>
      <c r="E692" s="110"/>
      <c r="F692" s="111"/>
      <c r="G692" s="112"/>
      <c r="H692" s="113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108"/>
      <c r="AI692" s="108"/>
      <c r="AJ692" s="89"/>
      <c r="AK692" s="89"/>
      <c r="AL692" s="99"/>
      <c r="AM692" s="99"/>
      <c r="AN692" s="89"/>
      <c r="AO692" s="89"/>
      <c r="AP692" s="89"/>
      <c r="AQ692" s="99"/>
      <c r="AR692" s="89"/>
      <c r="AS692" s="89"/>
      <c r="AT692" s="89"/>
      <c r="AU692" s="89"/>
      <c r="AV692" s="89"/>
      <c r="AW692" s="89"/>
      <c r="AX692" s="89"/>
    </row>
    <row r="693" spans="1:50" ht="12.75" customHeight="1">
      <c r="A693" s="89"/>
      <c r="B693" s="89"/>
      <c r="C693" s="96"/>
      <c r="D693" s="190"/>
      <c r="E693" s="110"/>
      <c r="F693" s="111"/>
      <c r="G693" s="112"/>
      <c r="H693" s="113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108"/>
      <c r="AI693" s="108"/>
      <c r="AJ693" s="89"/>
      <c r="AK693" s="89"/>
      <c r="AL693" s="99"/>
      <c r="AM693" s="99"/>
      <c r="AN693" s="89"/>
      <c r="AO693" s="89"/>
      <c r="AP693" s="89"/>
      <c r="AQ693" s="99"/>
      <c r="AR693" s="89"/>
      <c r="AS693" s="89"/>
      <c r="AT693" s="89"/>
      <c r="AU693" s="89"/>
      <c r="AV693" s="89"/>
      <c r="AW693" s="89"/>
      <c r="AX693" s="89"/>
    </row>
    <row r="694" spans="1:50" ht="12.75" customHeight="1">
      <c r="A694" s="89"/>
      <c r="B694" s="89"/>
      <c r="C694" s="96"/>
      <c r="D694" s="190"/>
      <c r="E694" s="110"/>
      <c r="F694" s="111"/>
      <c r="G694" s="112"/>
      <c r="H694" s="113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108"/>
      <c r="AI694" s="108"/>
      <c r="AJ694" s="89"/>
      <c r="AK694" s="89"/>
      <c r="AL694" s="99"/>
      <c r="AM694" s="99"/>
      <c r="AN694" s="89"/>
      <c r="AO694" s="89"/>
      <c r="AP694" s="89"/>
      <c r="AQ694" s="99"/>
      <c r="AR694" s="89"/>
      <c r="AS694" s="89"/>
      <c r="AT694" s="89"/>
      <c r="AU694" s="89"/>
      <c r="AV694" s="89"/>
      <c r="AW694" s="89"/>
      <c r="AX694" s="89"/>
    </row>
    <row r="695" spans="1:50" ht="12.75" customHeight="1">
      <c r="A695" s="89"/>
      <c r="B695" s="89"/>
      <c r="C695" s="96"/>
      <c r="D695" s="190"/>
      <c r="E695" s="110"/>
      <c r="F695" s="111"/>
      <c r="G695" s="112"/>
      <c r="H695" s="113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108"/>
      <c r="AI695" s="108"/>
      <c r="AJ695" s="89"/>
      <c r="AK695" s="89"/>
      <c r="AL695" s="99"/>
      <c r="AM695" s="99"/>
      <c r="AN695" s="89"/>
      <c r="AO695" s="89"/>
      <c r="AP695" s="89"/>
      <c r="AQ695" s="99"/>
      <c r="AR695" s="89"/>
      <c r="AS695" s="89"/>
      <c r="AT695" s="89"/>
      <c r="AU695" s="89"/>
      <c r="AV695" s="89"/>
      <c r="AW695" s="89"/>
      <c r="AX695" s="89"/>
    </row>
    <row r="696" spans="1:50" ht="12.75" customHeight="1">
      <c r="A696" s="89"/>
      <c r="B696" s="89"/>
      <c r="C696" s="96"/>
      <c r="D696" s="190"/>
      <c r="E696" s="110"/>
      <c r="F696" s="111"/>
      <c r="G696" s="112"/>
      <c r="H696" s="113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108"/>
      <c r="AI696" s="108"/>
      <c r="AJ696" s="89"/>
      <c r="AK696" s="89"/>
      <c r="AL696" s="99"/>
      <c r="AM696" s="99"/>
      <c r="AN696" s="89"/>
      <c r="AO696" s="89"/>
      <c r="AP696" s="89"/>
      <c r="AQ696" s="99"/>
      <c r="AR696" s="89"/>
      <c r="AS696" s="89"/>
      <c r="AT696" s="89"/>
      <c r="AU696" s="89"/>
      <c r="AV696" s="89"/>
      <c r="AW696" s="89"/>
      <c r="AX696" s="89"/>
    </row>
    <row r="697" spans="1:50" ht="12.75" customHeight="1">
      <c r="A697" s="89"/>
      <c r="B697" s="89"/>
      <c r="C697" s="96"/>
      <c r="D697" s="190"/>
      <c r="E697" s="110"/>
      <c r="F697" s="111"/>
      <c r="G697" s="112"/>
      <c r="H697" s="113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108"/>
      <c r="AI697" s="108"/>
      <c r="AJ697" s="89"/>
      <c r="AK697" s="89"/>
      <c r="AL697" s="99"/>
      <c r="AM697" s="99"/>
      <c r="AN697" s="89"/>
      <c r="AO697" s="89"/>
      <c r="AP697" s="89"/>
      <c r="AQ697" s="99"/>
      <c r="AR697" s="89"/>
      <c r="AS697" s="89"/>
      <c r="AT697" s="89"/>
      <c r="AU697" s="89"/>
      <c r="AV697" s="89"/>
      <c r="AW697" s="89"/>
      <c r="AX697" s="89"/>
    </row>
    <row r="698" spans="1:50" ht="12.75" customHeight="1">
      <c r="A698" s="89"/>
      <c r="B698" s="89"/>
      <c r="C698" s="96"/>
      <c r="D698" s="190"/>
      <c r="E698" s="110"/>
      <c r="F698" s="111"/>
      <c r="G698" s="112"/>
      <c r="H698" s="113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108"/>
      <c r="AI698" s="108"/>
      <c r="AJ698" s="89"/>
      <c r="AK698" s="89"/>
      <c r="AL698" s="99"/>
      <c r="AM698" s="99"/>
      <c r="AN698" s="89"/>
      <c r="AO698" s="89"/>
      <c r="AP698" s="89"/>
      <c r="AQ698" s="99"/>
      <c r="AR698" s="89"/>
      <c r="AS698" s="89"/>
      <c r="AT698" s="89"/>
      <c r="AU698" s="89"/>
      <c r="AV698" s="89"/>
      <c r="AW698" s="89"/>
      <c r="AX698" s="89"/>
    </row>
    <row r="699" spans="1:50" ht="12.75" customHeight="1">
      <c r="A699" s="89"/>
      <c r="B699" s="89"/>
      <c r="C699" s="96"/>
      <c r="D699" s="190"/>
      <c r="E699" s="110"/>
      <c r="F699" s="111"/>
      <c r="G699" s="112"/>
      <c r="H699" s="113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108"/>
      <c r="AI699" s="108"/>
      <c r="AJ699" s="89"/>
      <c r="AK699" s="89"/>
      <c r="AL699" s="99"/>
      <c r="AM699" s="99"/>
      <c r="AN699" s="89"/>
      <c r="AO699" s="89"/>
      <c r="AP699" s="89"/>
      <c r="AQ699" s="99"/>
      <c r="AR699" s="89"/>
      <c r="AS699" s="89"/>
      <c r="AT699" s="89"/>
      <c r="AU699" s="89"/>
      <c r="AV699" s="89"/>
      <c r="AW699" s="89"/>
      <c r="AX699" s="89"/>
    </row>
    <row r="700" spans="1:50" ht="12.75" customHeight="1">
      <c r="A700" s="89"/>
      <c r="B700" s="89"/>
      <c r="C700" s="96"/>
      <c r="D700" s="190"/>
      <c r="E700" s="110"/>
      <c r="F700" s="111"/>
      <c r="G700" s="112"/>
      <c r="H700" s="113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108"/>
      <c r="AI700" s="108"/>
      <c r="AJ700" s="89"/>
      <c r="AK700" s="89"/>
      <c r="AL700" s="99"/>
      <c r="AM700" s="99"/>
      <c r="AN700" s="89"/>
      <c r="AO700" s="89"/>
      <c r="AP700" s="89"/>
      <c r="AQ700" s="99"/>
      <c r="AR700" s="89"/>
      <c r="AS700" s="89"/>
      <c r="AT700" s="89"/>
      <c r="AU700" s="89"/>
      <c r="AV700" s="89"/>
      <c r="AW700" s="89"/>
      <c r="AX700" s="89"/>
    </row>
    <row r="701" spans="1:50" ht="12.75" customHeight="1">
      <c r="A701" s="89"/>
      <c r="B701" s="89"/>
      <c r="C701" s="96"/>
      <c r="D701" s="190"/>
      <c r="E701" s="110"/>
      <c r="F701" s="111"/>
      <c r="G701" s="112"/>
      <c r="H701" s="113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108"/>
      <c r="AI701" s="108"/>
      <c r="AJ701" s="89"/>
      <c r="AK701" s="89"/>
      <c r="AL701" s="99"/>
      <c r="AM701" s="99"/>
      <c r="AN701" s="89"/>
      <c r="AO701" s="89"/>
      <c r="AP701" s="89"/>
      <c r="AQ701" s="99"/>
      <c r="AR701" s="89"/>
      <c r="AS701" s="89"/>
      <c r="AT701" s="89"/>
      <c r="AU701" s="89"/>
      <c r="AV701" s="89"/>
      <c r="AW701" s="89"/>
      <c r="AX701" s="89"/>
    </row>
    <row r="702" spans="1:50" ht="12.75" customHeight="1">
      <c r="A702" s="89"/>
      <c r="B702" s="89"/>
      <c r="C702" s="96"/>
      <c r="D702" s="190"/>
      <c r="E702" s="110"/>
      <c r="F702" s="111"/>
      <c r="G702" s="112"/>
      <c r="H702" s="113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108"/>
      <c r="AI702" s="108"/>
      <c r="AJ702" s="89"/>
      <c r="AK702" s="89"/>
      <c r="AL702" s="99"/>
      <c r="AM702" s="99"/>
      <c r="AN702" s="89"/>
      <c r="AO702" s="89"/>
      <c r="AP702" s="89"/>
      <c r="AQ702" s="99"/>
      <c r="AR702" s="89"/>
      <c r="AS702" s="89"/>
      <c r="AT702" s="89"/>
      <c r="AU702" s="89"/>
      <c r="AV702" s="89"/>
      <c r="AW702" s="89"/>
      <c r="AX702" s="89"/>
    </row>
    <row r="703" spans="1:50" ht="12.75" customHeight="1">
      <c r="A703" s="89"/>
      <c r="B703" s="89"/>
      <c r="C703" s="96"/>
      <c r="D703" s="190"/>
      <c r="E703" s="110"/>
      <c r="F703" s="111"/>
      <c r="G703" s="112"/>
      <c r="H703" s="113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108"/>
      <c r="AI703" s="108"/>
      <c r="AJ703" s="89"/>
      <c r="AK703" s="89"/>
      <c r="AL703" s="99"/>
      <c r="AM703" s="99"/>
      <c r="AN703" s="89"/>
      <c r="AO703" s="89"/>
      <c r="AP703" s="89"/>
      <c r="AQ703" s="99"/>
      <c r="AR703" s="89"/>
      <c r="AS703" s="89"/>
      <c r="AT703" s="89"/>
      <c r="AU703" s="89"/>
      <c r="AV703" s="89"/>
      <c r="AW703" s="89"/>
      <c r="AX703" s="89"/>
    </row>
    <row r="704" spans="1:50" ht="12.75" customHeight="1">
      <c r="A704" s="89"/>
      <c r="B704" s="89"/>
      <c r="C704" s="96"/>
      <c r="D704" s="190"/>
      <c r="E704" s="110"/>
      <c r="F704" s="111"/>
      <c r="G704" s="112"/>
      <c r="H704" s="113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108"/>
      <c r="AI704" s="108"/>
      <c r="AJ704" s="89"/>
      <c r="AK704" s="89"/>
      <c r="AL704" s="99"/>
      <c r="AM704" s="99"/>
      <c r="AN704" s="89"/>
      <c r="AO704" s="89"/>
      <c r="AP704" s="89"/>
      <c r="AQ704" s="99"/>
      <c r="AR704" s="89"/>
      <c r="AS704" s="89"/>
      <c r="AT704" s="89"/>
      <c r="AU704" s="89"/>
      <c r="AV704" s="89"/>
      <c r="AW704" s="89"/>
      <c r="AX704" s="89"/>
    </row>
    <row r="705" spans="1:50" ht="12.75" customHeight="1">
      <c r="A705" s="89"/>
      <c r="B705" s="89"/>
      <c r="C705" s="96"/>
      <c r="D705" s="190"/>
      <c r="E705" s="110"/>
      <c r="F705" s="111"/>
      <c r="G705" s="112"/>
      <c r="H705" s="113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108"/>
      <c r="AI705" s="108"/>
      <c r="AJ705" s="89"/>
      <c r="AK705" s="89"/>
      <c r="AL705" s="99"/>
      <c r="AM705" s="99"/>
      <c r="AN705" s="89"/>
      <c r="AO705" s="89"/>
      <c r="AP705" s="89"/>
      <c r="AQ705" s="99"/>
      <c r="AR705" s="89"/>
      <c r="AS705" s="89"/>
      <c r="AT705" s="89"/>
      <c r="AU705" s="89"/>
      <c r="AV705" s="89"/>
      <c r="AW705" s="89"/>
      <c r="AX705" s="89"/>
    </row>
    <row r="706" spans="1:50" ht="12.75" customHeight="1">
      <c r="A706" s="89"/>
      <c r="B706" s="89"/>
      <c r="C706" s="96"/>
      <c r="D706" s="190"/>
      <c r="E706" s="110"/>
      <c r="F706" s="111"/>
      <c r="G706" s="112"/>
      <c r="H706" s="113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108"/>
      <c r="AI706" s="108"/>
      <c r="AJ706" s="89"/>
      <c r="AK706" s="89"/>
      <c r="AL706" s="99"/>
      <c r="AM706" s="99"/>
      <c r="AN706" s="89"/>
      <c r="AO706" s="89"/>
      <c r="AP706" s="89"/>
      <c r="AQ706" s="99"/>
      <c r="AR706" s="89"/>
      <c r="AS706" s="89"/>
      <c r="AT706" s="89"/>
      <c r="AU706" s="89"/>
      <c r="AV706" s="89"/>
      <c r="AW706" s="89"/>
      <c r="AX706" s="89"/>
    </row>
    <row r="707" spans="1:50" ht="12.75" customHeight="1">
      <c r="A707" s="89"/>
      <c r="B707" s="89"/>
      <c r="C707" s="96"/>
      <c r="D707" s="190"/>
      <c r="E707" s="110"/>
      <c r="F707" s="111"/>
      <c r="G707" s="112"/>
      <c r="H707" s="113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108"/>
      <c r="AI707" s="108"/>
      <c r="AJ707" s="89"/>
      <c r="AK707" s="89"/>
      <c r="AL707" s="99"/>
      <c r="AM707" s="99"/>
      <c r="AN707" s="89"/>
      <c r="AO707" s="89"/>
      <c r="AP707" s="89"/>
      <c r="AQ707" s="99"/>
      <c r="AR707" s="89"/>
      <c r="AS707" s="89"/>
      <c r="AT707" s="89"/>
      <c r="AU707" s="89"/>
      <c r="AV707" s="89"/>
      <c r="AW707" s="89"/>
      <c r="AX707" s="89"/>
    </row>
    <row r="708" spans="1:50" ht="12.75" customHeight="1">
      <c r="A708" s="89"/>
      <c r="B708" s="89"/>
      <c r="C708" s="96"/>
      <c r="D708" s="190"/>
      <c r="E708" s="110"/>
      <c r="F708" s="111"/>
      <c r="G708" s="112"/>
      <c r="H708" s="113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108"/>
      <c r="AI708" s="108"/>
      <c r="AJ708" s="89"/>
      <c r="AK708" s="89"/>
      <c r="AL708" s="99"/>
      <c r="AM708" s="99"/>
      <c r="AN708" s="89"/>
      <c r="AO708" s="89"/>
      <c r="AP708" s="89"/>
      <c r="AQ708" s="99"/>
      <c r="AR708" s="89"/>
      <c r="AS708" s="89"/>
      <c r="AT708" s="89"/>
      <c r="AU708" s="89"/>
      <c r="AV708" s="89"/>
      <c r="AW708" s="89"/>
      <c r="AX708" s="89"/>
    </row>
    <row r="709" spans="1:50" ht="12.75" customHeight="1">
      <c r="A709" s="89"/>
      <c r="B709" s="89"/>
      <c r="C709" s="96"/>
      <c r="D709" s="190"/>
      <c r="E709" s="110"/>
      <c r="F709" s="111"/>
      <c r="G709" s="112"/>
      <c r="H709" s="113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108"/>
      <c r="AI709" s="108"/>
      <c r="AJ709" s="89"/>
      <c r="AK709" s="89"/>
      <c r="AL709" s="99"/>
      <c r="AM709" s="99"/>
      <c r="AN709" s="89"/>
      <c r="AO709" s="89"/>
      <c r="AP709" s="89"/>
      <c r="AQ709" s="99"/>
      <c r="AR709" s="89"/>
      <c r="AS709" s="89"/>
      <c r="AT709" s="89"/>
      <c r="AU709" s="89"/>
      <c r="AV709" s="89"/>
      <c r="AW709" s="89"/>
      <c r="AX709" s="89"/>
    </row>
    <row r="710" spans="1:50" ht="12.75" customHeight="1">
      <c r="A710" s="89"/>
      <c r="B710" s="89"/>
      <c r="C710" s="96"/>
      <c r="D710" s="190"/>
      <c r="E710" s="110"/>
      <c r="F710" s="111"/>
      <c r="G710" s="112"/>
      <c r="H710" s="113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108"/>
      <c r="AI710" s="108"/>
      <c r="AJ710" s="89"/>
      <c r="AK710" s="89"/>
      <c r="AL710" s="99"/>
      <c r="AM710" s="99"/>
      <c r="AN710" s="89"/>
      <c r="AO710" s="89"/>
      <c r="AP710" s="89"/>
      <c r="AQ710" s="99"/>
      <c r="AR710" s="89"/>
      <c r="AS710" s="89"/>
      <c r="AT710" s="89"/>
      <c r="AU710" s="89"/>
      <c r="AV710" s="89"/>
      <c r="AW710" s="89"/>
      <c r="AX710" s="89"/>
    </row>
    <row r="711" spans="1:50" ht="12.75" customHeight="1">
      <c r="A711" s="89"/>
      <c r="B711" s="89"/>
      <c r="C711" s="96"/>
      <c r="D711" s="190"/>
      <c r="E711" s="110"/>
      <c r="F711" s="111"/>
      <c r="G711" s="112"/>
      <c r="H711" s="113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108"/>
      <c r="AI711" s="108"/>
      <c r="AJ711" s="89"/>
      <c r="AK711" s="89"/>
      <c r="AL711" s="99"/>
      <c r="AM711" s="99"/>
      <c r="AN711" s="89"/>
      <c r="AO711" s="89"/>
      <c r="AP711" s="89"/>
      <c r="AQ711" s="99"/>
      <c r="AR711" s="89"/>
      <c r="AS711" s="89"/>
      <c r="AT711" s="89"/>
      <c r="AU711" s="89"/>
      <c r="AV711" s="89"/>
      <c r="AW711" s="89"/>
      <c r="AX711" s="89"/>
    </row>
    <row r="712" spans="1:50" ht="12.75" customHeight="1">
      <c r="A712" s="89"/>
      <c r="B712" s="89"/>
      <c r="C712" s="96"/>
      <c r="D712" s="190"/>
      <c r="E712" s="110"/>
      <c r="F712" s="111"/>
      <c r="G712" s="112"/>
      <c r="H712" s="113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108"/>
      <c r="AI712" s="108"/>
      <c r="AJ712" s="89"/>
      <c r="AK712" s="89"/>
      <c r="AL712" s="99"/>
      <c r="AM712" s="99"/>
      <c r="AN712" s="89"/>
      <c r="AO712" s="89"/>
      <c r="AP712" s="89"/>
      <c r="AQ712" s="99"/>
      <c r="AR712" s="89"/>
      <c r="AS712" s="89"/>
      <c r="AT712" s="89"/>
      <c r="AU712" s="89"/>
      <c r="AV712" s="89"/>
      <c r="AW712" s="89"/>
      <c r="AX712" s="89"/>
    </row>
    <row r="713" spans="1:50" ht="12.75" customHeight="1">
      <c r="A713" s="89"/>
      <c r="B713" s="89"/>
      <c r="C713" s="96"/>
      <c r="D713" s="190"/>
      <c r="E713" s="110"/>
      <c r="F713" s="111"/>
      <c r="G713" s="112"/>
      <c r="H713" s="113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108"/>
      <c r="AI713" s="108"/>
      <c r="AJ713" s="89"/>
      <c r="AK713" s="89"/>
      <c r="AL713" s="99"/>
      <c r="AM713" s="99"/>
      <c r="AN713" s="89"/>
      <c r="AO713" s="89"/>
      <c r="AP713" s="89"/>
      <c r="AQ713" s="99"/>
      <c r="AR713" s="89"/>
      <c r="AS713" s="89"/>
      <c r="AT713" s="89"/>
      <c r="AU713" s="89"/>
      <c r="AV713" s="89"/>
      <c r="AW713" s="89"/>
      <c r="AX713" s="89"/>
    </row>
    <row r="714" spans="1:50" ht="12.75" customHeight="1">
      <c r="A714" s="89"/>
      <c r="B714" s="89"/>
      <c r="C714" s="96"/>
      <c r="D714" s="190"/>
      <c r="E714" s="110"/>
      <c r="F714" s="111"/>
      <c r="G714" s="112"/>
      <c r="H714" s="113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108"/>
      <c r="AI714" s="108"/>
      <c r="AJ714" s="89"/>
      <c r="AK714" s="89"/>
      <c r="AL714" s="99"/>
      <c r="AM714" s="99"/>
      <c r="AN714" s="89"/>
      <c r="AO714" s="89"/>
      <c r="AP714" s="89"/>
      <c r="AQ714" s="99"/>
      <c r="AR714" s="89"/>
      <c r="AS714" s="89"/>
      <c r="AT714" s="89"/>
      <c r="AU714" s="89"/>
      <c r="AV714" s="89"/>
      <c r="AW714" s="89"/>
      <c r="AX714" s="89"/>
    </row>
    <row r="715" spans="1:50" ht="12.75" customHeight="1">
      <c r="A715" s="89"/>
      <c r="B715" s="89"/>
      <c r="C715" s="96"/>
      <c r="D715" s="190"/>
      <c r="E715" s="110"/>
      <c r="F715" s="111"/>
      <c r="G715" s="112"/>
      <c r="H715" s="113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108"/>
      <c r="AI715" s="108"/>
      <c r="AJ715" s="89"/>
      <c r="AK715" s="89"/>
      <c r="AL715" s="99"/>
      <c r="AM715" s="99"/>
      <c r="AN715" s="89"/>
      <c r="AO715" s="89"/>
      <c r="AP715" s="89"/>
      <c r="AQ715" s="99"/>
      <c r="AR715" s="89"/>
      <c r="AS715" s="89"/>
      <c r="AT715" s="89"/>
      <c r="AU715" s="89"/>
      <c r="AV715" s="89"/>
      <c r="AW715" s="89"/>
      <c r="AX715" s="89"/>
    </row>
    <row r="716" spans="1:50" ht="12.75" customHeight="1">
      <c r="A716" s="89"/>
      <c r="B716" s="89"/>
      <c r="C716" s="96"/>
      <c r="D716" s="190"/>
      <c r="E716" s="110"/>
      <c r="F716" s="111"/>
      <c r="G716" s="112"/>
      <c r="H716" s="113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108"/>
      <c r="AI716" s="108"/>
      <c r="AJ716" s="89"/>
      <c r="AK716" s="89"/>
      <c r="AL716" s="99"/>
      <c r="AM716" s="99"/>
      <c r="AN716" s="89"/>
      <c r="AO716" s="89"/>
      <c r="AP716" s="89"/>
      <c r="AQ716" s="99"/>
      <c r="AR716" s="89"/>
      <c r="AS716" s="89"/>
      <c r="AT716" s="89"/>
      <c r="AU716" s="89"/>
      <c r="AV716" s="89"/>
      <c r="AW716" s="89"/>
      <c r="AX716" s="89"/>
    </row>
    <row r="717" spans="1:50" ht="12.75" customHeight="1">
      <c r="A717" s="89"/>
      <c r="B717" s="89"/>
      <c r="C717" s="96"/>
      <c r="D717" s="190"/>
      <c r="E717" s="110"/>
      <c r="F717" s="111"/>
      <c r="G717" s="112"/>
      <c r="H717" s="113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108"/>
      <c r="AI717" s="108"/>
      <c r="AJ717" s="89"/>
      <c r="AK717" s="89"/>
      <c r="AL717" s="99"/>
      <c r="AM717" s="99"/>
      <c r="AN717" s="89"/>
      <c r="AO717" s="89"/>
      <c r="AP717" s="89"/>
      <c r="AQ717" s="99"/>
      <c r="AR717" s="89"/>
      <c r="AS717" s="89"/>
      <c r="AT717" s="89"/>
      <c r="AU717" s="89"/>
      <c r="AV717" s="89"/>
      <c r="AW717" s="89"/>
      <c r="AX717" s="89"/>
    </row>
    <row r="718" spans="1:50" ht="12.75" customHeight="1">
      <c r="A718" s="89"/>
      <c r="B718" s="89"/>
      <c r="C718" s="96"/>
      <c r="D718" s="190"/>
      <c r="E718" s="110"/>
      <c r="F718" s="111"/>
      <c r="G718" s="112"/>
      <c r="H718" s="113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108"/>
      <c r="AI718" s="108"/>
      <c r="AJ718" s="89"/>
      <c r="AK718" s="89"/>
      <c r="AL718" s="99"/>
      <c r="AM718" s="99"/>
      <c r="AN718" s="89"/>
      <c r="AO718" s="89"/>
      <c r="AP718" s="89"/>
      <c r="AQ718" s="99"/>
      <c r="AR718" s="89"/>
      <c r="AS718" s="89"/>
      <c r="AT718" s="89"/>
      <c r="AU718" s="89"/>
      <c r="AV718" s="89"/>
      <c r="AW718" s="89"/>
      <c r="AX718" s="89"/>
    </row>
    <row r="719" spans="1:50" ht="12.75" customHeight="1">
      <c r="A719" s="89"/>
      <c r="B719" s="89"/>
      <c r="C719" s="96"/>
      <c r="D719" s="190"/>
      <c r="E719" s="110"/>
      <c r="F719" s="111"/>
      <c r="G719" s="112"/>
      <c r="H719" s="113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108"/>
      <c r="AI719" s="108"/>
      <c r="AJ719" s="89"/>
      <c r="AK719" s="89"/>
      <c r="AL719" s="99"/>
      <c r="AM719" s="99"/>
      <c r="AN719" s="89"/>
      <c r="AO719" s="89"/>
      <c r="AP719" s="89"/>
      <c r="AQ719" s="99"/>
      <c r="AR719" s="89"/>
      <c r="AS719" s="89"/>
      <c r="AT719" s="89"/>
      <c r="AU719" s="89"/>
      <c r="AV719" s="89"/>
      <c r="AW719" s="89"/>
      <c r="AX719" s="89"/>
    </row>
    <row r="720" spans="1:50" ht="12.75" customHeight="1">
      <c r="A720" s="89"/>
      <c r="B720" s="89"/>
      <c r="C720" s="96"/>
      <c r="D720" s="190"/>
      <c r="E720" s="110"/>
      <c r="F720" s="111"/>
      <c r="G720" s="112"/>
      <c r="H720" s="113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108"/>
      <c r="AI720" s="108"/>
      <c r="AJ720" s="89"/>
      <c r="AK720" s="89"/>
      <c r="AL720" s="99"/>
      <c r="AM720" s="99"/>
      <c r="AN720" s="89"/>
      <c r="AO720" s="89"/>
      <c r="AP720" s="89"/>
      <c r="AQ720" s="99"/>
      <c r="AR720" s="89"/>
      <c r="AS720" s="89"/>
      <c r="AT720" s="89"/>
      <c r="AU720" s="89"/>
      <c r="AV720" s="89"/>
      <c r="AW720" s="89"/>
      <c r="AX720" s="89"/>
    </row>
    <row r="721" spans="1:50" ht="12.75" customHeight="1">
      <c r="A721" s="89"/>
      <c r="B721" s="89"/>
      <c r="C721" s="96"/>
      <c r="D721" s="190"/>
      <c r="E721" s="110"/>
      <c r="F721" s="111"/>
      <c r="G721" s="112"/>
      <c r="H721" s="113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108"/>
      <c r="AI721" s="108"/>
      <c r="AJ721" s="89"/>
      <c r="AK721" s="89"/>
      <c r="AL721" s="99"/>
      <c r="AM721" s="99"/>
      <c r="AN721" s="89"/>
      <c r="AO721" s="89"/>
      <c r="AP721" s="89"/>
      <c r="AQ721" s="99"/>
      <c r="AR721" s="89"/>
      <c r="AS721" s="89"/>
      <c r="AT721" s="89"/>
      <c r="AU721" s="89"/>
      <c r="AV721" s="89"/>
      <c r="AW721" s="89"/>
      <c r="AX721" s="89"/>
    </row>
    <row r="722" spans="1:50" ht="12.75" customHeight="1">
      <c r="A722" s="89"/>
      <c r="B722" s="89"/>
      <c r="C722" s="96"/>
      <c r="D722" s="190"/>
      <c r="E722" s="110"/>
      <c r="F722" s="111"/>
      <c r="G722" s="112"/>
      <c r="H722" s="113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108"/>
      <c r="AI722" s="108"/>
      <c r="AJ722" s="89"/>
      <c r="AK722" s="89"/>
      <c r="AL722" s="99"/>
      <c r="AM722" s="99"/>
      <c r="AN722" s="89"/>
      <c r="AO722" s="89"/>
      <c r="AP722" s="89"/>
      <c r="AQ722" s="99"/>
      <c r="AR722" s="89"/>
      <c r="AS722" s="89"/>
      <c r="AT722" s="89"/>
      <c r="AU722" s="89"/>
      <c r="AV722" s="89"/>
      <c r="AW722" s="89"/>
      <c r="AX722" s="89"/>
    </row>
    <row r="723" spans="1:50" ht="12.75" customHeight="1">
      <c r="A723" s="89"/>
      <c r="B723" s="89"/>
      <c r="C723" s="96"/>
      <c r="D723" s="190"/>
      <c r="E723" s="110"/>
      <c r="F723" s="111"/>
      <c r="G723" s="112"/>
      <c r="H723" s="113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108"/>
      <c r="AI723" s="108"/>
      <c r="AJ723" s="89"/>
      <c r="AK723" s="89"/>
      <c r="AL723" s="99"/>
      <c r="AM723" s="99"/>
      <c r="AN723" s="89"/>
      <c r="AO723" s="89"/>
      <c r="AP723" s="89"/>
      <c r="AQ723" s="99"/>
      <c r="AR723" s="89"/>
      <c r="AS723" s="89"/>
      <c r="AT723" s="89"/>
      <c r="AU723" s="89"/>
      <c r="AV723" s="89"/>
      <c r="AW723" s="89"/>
      <c r="AX723" s="89"/>
    </row>
    <row r="724" spans="1:50" ht="12.75" customHeight="1">
      <c r="A724" s="89"/>
      <c r="B724" s="89"/>
      <c r="C724" s="96"/>
      <c r="D724" s="190"/>
      <c r="E724" s="110"/>
      <c r="F724" s="111"/>
      <c r="G724" s="112"/>
      <c r="H724" s="113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108"/>
      <c r="AI724" s="108"/>
      <c r="AJ724" s="89"/>
      <c r="AK724" s="89"/>
      <c r="AL724" s="99"/>
      <c r="AM724" s="99"/>
      <c r="AN724" s="89"/>
      <c r="AO724" s="89"/>
      <c r="AP724" s="89"/>
      <c r="AQ724" s="99"/>
      <c r="AR724" s="89"/>
      <c r="AS724" s="89"/>
      <c r="AT724" s="89"/>
      <c r="AU724" s="89"/>
      <c r="AV724" s="89"/>
      <c r="AW724" s="89"/>
      <c r="AX724" s="89"/>
    </row>
    <row r="725" spans="1:50" ht="12.75" customHeight="1">
      <c r="A725" s="89"/>
      <c r="B725" s="89"/>
      <c r="C725" s="96"/>
      <c r="D725" s="190"/>
      <c r="E725" s="110"/>
      <c r="F725" s="111"/>
      <c r="G725" s="112"/>
      <c r="H725" s="113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108"/>
      <c r="AI725" s="108"/>
      <c r="AJ725" s="89"/>
      <c r="AK725" s="89"/>
      <c r="AL725" s="99"/>
      <c r="AM725" s="99"/>
      <c r="AN725" s="89"/>
      <c r="AO725" s="89"/>
      <c r="AP725" s="89"/>
      <c r="AQ725" s="99"/>
      <c r="AR725" s="89"/>
      <c r="AS725" s="89"/>
      <c r="AT725" s="89"/>
      <c r="AU725" s="89"/>
      <c r="AV725" s="89"/>
      <c r="AW725" s="89"/>
      <c r="AX725" s="89"/>
    </row>
    <row r="726" spans="1:50" ht="12.75" customHeight="1">
      <c r="A726" s="89"/>
      <c r="B726" s="89"/>
      <c r="C726" s="96"/>
      <c r="D726" s="190"/>
      <c r="E726" s="110"/>
      <c r="F726" s="111"/>
      <c r="G726" s="112"/>
      <c r="H726" s="113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108"/>
      <c r="AI726" s="108"/>
      <c r="AJ726" s="89"/>
      <c r="AK726" s="89"/>
      <c r="AL726" s="99"/>
      <c r="AM726" s="99"/>
      <c r="AN726" s="89"/>
      <c r="AO726" s="89"/>
      <c r="AP726" s="89"/>
      <c r="AQ726" s="99"/>
      <c r="AR726" s="89"/>
      <c r="AS726" s="89"/>
      <c r="AT726" s="89"/>
      <c r="AU726" s="89"/>
      <c r="AV726" s="89"/>
      <c r="AW726" s="89"/>
      <c r="AX726" s="89"/>
    </row>
    <row r="727" spans="1:50" ht="12.75" customHeight="1">
      <c r="A727" s="89"/>
      <c r="B727" s="89"/>
      <c r="C727" s="96"/>
      <c r="D727" s="190"/>
      <c r="E727" s="110"/>
      <c r="F727" s="111"/>
      <c r="G727" s="112"/>
      <c r="H727" s="113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108"/>
      <c r="AI727" s="108"/>
      <c r="AJ727" s="89"/>
      <c r="AK727" s="89"/>
      <c r="AL727" s="99"/>
      <c r="AM727" s="99"/>
      <c r="AN727" s="89"/>
      <c r="AO727" s="89"/>
      <c r="AP727" s="89"/>
      <c r="AQ727" s="99"/>
      <c r="AR727" s="89"/>
      <c r="AS727" s="89"/>
      <c r="AT727" s="89"/>
      <c r="AU727" s="89"/>
      <c r="AV727" s="89"/>
      <c r="AW727" s="89"/>
      <c r="AX727" s="89"/>
    </row>
    <row r="728" spans="1:50" ht="12.75" customHeight="1">
      <c r="A728" s="89"/>
      <c r="B728" s="89"/>
      <c r="C728" s="96"/>
      <c r="D728" s="190"/>
      <c r="E728" s="110"/>
      <c r="F728" s="111"/>
      <c r="G728" s="112"/>
      <c r="H728" s="113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108"/>
      <c r="AI728" s="108"/>
      <c r="AJ728" s="89"/>
      <c r="AK728" s="89"/>
      <c r="AL728" s="99"/>
      <c r="AM728" s="99"/>
      <c r="AN728" s="89"/>
      <c r="AO728" s="89"/>
      <c r="AP728" s="89"/>
      <c r="AQ728" s="99"/>
      <c r="AR728" s="89"/>
      <c r="AS728" s="89"/>
      <c r="AT728" s="89"/>
      <c r="AU728" s="89"/>
      <c r="AV728" s="89"/>
      <c r="AW728" s="89"/>
      <c r="AX728" s="89"/>
    </row>
    <row r="729" spans="1:50" ht="12.75" customHeight="1">
      <c r="A729" s="89"/>
      <c r="B729" s="89"/>
      <c r="C729" s="96"/>
      <c r="D729" s="190"/>
      <c r="E729" s="110"/>
      <c r="F729" s="111"/>
      <c r="G729" s="112"/>
      <c r="H729" s="113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108"/>
      <c r="AI729" s="108"/>
      <c r="AJ729" s="89"/>
      <c r="AK729" s="89"/>
      <c r="AL729" s="99"/>
      <c r="AM729" s="99"/>
      <c r="AN729" s="89"/>
      <c r="AO729" s="89"/>
      <c r="AP729" s="89"/>
      <c r="AQ729" s="99"/>
      <c r="AR729" s="89"/>
      <c r="AS729" s="89"/>
      <c r="AT729" s="89"/>
      <c r="AU729" s="89"/>
      <c r="AV729" s="89"/>
      <c r="AW729" s="89"/>
      <c r="AX729" s="89"/>
    </row>
    <row r="730" spans="1:50" ht="12.75" customHeight="1">
      <c r="A730" s="89"/>
      <c r="B730" s="89"/>
      <c r="C730" s="96"/>
      <c r="D730" s="190"/>
      <c r="E730" s="110"/>
      <c r="F730" s="111"/>
      <c r="G730" s="112"/>
      <c r="H730" s="113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108"/>
      <c r="AI730" s="108"/>
      <c r="AJ730" s="89"/>
      <c r="AK730" s="89"/>
      <c r="AL730" s="99"/>
      <c r="AM730" s="99"/>
      <c r="AN730" s="89"/>
      <c r="AO730" s="89"/>
      <c r="AP730" s="89"/>
      <c r="AQ730" s="99"/>
      <c r="AR730" s="89"/>
      <c r="AS730" s="89"/>
      <c r="AT730" s="89"/>
      <c r="AU730" s="89"/>
      <c r="AV730" s="89"/>
      <c r="AW730" s="89"/>
      <c r="AX730" s="89"/>
    </row>
    <row r="731" spans="1:50" ht="12.75" customHeight="1">
      <c r="A731" s="89"/>
      <c r="B731" s="89"/>
      <c r="C731" s="96"/>
      <c r="D731" s="190"/>
      <c r="E731" s="110"/>
      <c r="F731" s="111"/>
      <c r="G731" s="112"/>
      <c r="H731" s="113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108"/>
      <c r="AI731" s="108"/>
      <c r="AJ731" s="89"/>
      <c r="AK731" s="89"/>
      <c r="AL731" s="99"/>
      <c r="AM731" s="99"/>
      <c r="AN731" s="89"/>
      <c r="AO731" s="89"/>
      <c r="AP731" s="89"/>
      <c r="AQ731" s="99"/>
      <c r="AR731" s="89"/>
      <c r="AS731" s="89"/>
      <c r="AT731" s="89"/>
      <c r="AU731" s="89"/>
      <c r="AV731" s="89"/>
      <c r="AW731" s="89"/>
      <c r="AX731" s="89"/>
    </row>
    <row r="732" spans="1:50" ht="12.75" customHeight="1">
      <c r="A732" s="89"/>
      <c r="B732" s="89"/>
      <c r="C732" s="96"/>
      <c r="D732" s="190"/>
      <c r="E732" s="110"/>
      <c r="F732" s="111"/>
      <c r="G732" s="112"/>
      <c r="H732" s="113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108"/>
      <c r="AI732" s="108"/>
      <c r="AJ732" s="89"/>
      <c r="AK732" s="89"/>
      <c r="AL732" s="99"/>
      <c r="AM732" s="99"/>
      <c r="AN732" s="89"/>
      <c r="AO732" s="89"/>
      <c r="AP732" s="89"/>
      <c r="AQ732" s="99"/>
      <c r="AR732" s="89"/>
      <c r="AS732" s="89"/>
      <c r="AT732" s="89"/>
      <c r="AU732" s="89"/>
      <c r="AV732" s="89"/>
      <c r="AW732" s="89"/>
      <c r="AX732" s="89"/>
    </row>
    <row r="733" spans="1:50" ht="12.75" customHeight="1">
      <c r="A733" s="89"/>
      <c r="B733" s="89"/>
      <c r="C733" s="96"/>
      <c r="D733" s="190"/>
      <c r="E733" s="110"/>
      <c r="F733" s="111"/>
      <c r="G733" s="112"/>
      <c r="H733" s="113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108"/>
      <c r="AI733" s="108"/>
      <c r="AJ733" s="89"/>
      <c r="AK733" s="89"/>
      <c r="AL733" s="99"/>
      <c r="AM733" s="99"/>
      <c r="AN733" s="89"/>
      <c r="AO733" s="89"/>
      <c r="AP733" s="89"/>
      <c r="AQ733" s="99"/>
      <c r="AR733" s="89"/>
      <c r="AS733" s="89"/>
      <c r="AT733" s="89"/>
      <c r="AU733" s="89"/>
      <c r="AV733" s="89"/>
      <c r="AW733" s="89"/>
      <c r="AX733" s="89"/>
    </row>
    <row r="734" spans="1:50" ht="12.75" customHeight="1">
      <c r="A734" s="89"/>
      <c r="B734" s="89"/>
      <c r="C734" s="96"/>
      <c r="D734" s="190"/>
      <c r="E734" s="110"/>
      <c r="F734" s="111"/>
      <c r="G734" s="112"/>
      <c r="H734" s="113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108"/>
      <c r="AI734" s="108"/>
      <c r="AJ734" s="89"/>
      <c r="AK734" s="89"/>
      <c r="AL734" s="99"/>
      <c r="AM734" s="99"/>
      <c r="AN734" s="89"/>
      <c r="AO734" s="89"/>
      <c r="AP734" s="89"/>
      <c r="AQ734" s="99"/>
      <c r="AR734" s="89"/>
      <c r="AS734" s="89"/>
      <c r="AT734" s="89"/>
      <c r="AU734" s="89"/>
      <c r="AV734" s="89"/>
      <c r="AW734" s="89"/>
      <c r="AX734" s="89"/>
    </row>
    <row r="735" spans="1:50" ht="12.75" customHeight="1">
      <c r="A735" s="89"/>
      <c r="B735" s="89"/>
      <c r="C735" s="96"/>
      <c r="D735" s="190"/>
      <c r="E735" s="110"/>
      <c r="F735" s="111"/>
      <c r="G735" s="112"/>
      <c r="H735" s="113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108"/>
      <c r="AI735" s="108"/>
      <c r="AJ735" s="89"/>
      <c r="AK735" s="89"/>
      <c r="AL735" s="99"/>
      <c r="AM735" s="99"/>
      <c r="AN735" s="89"/>
      <c r="AO735" s="89"/>
      <c r="AP735" s="89"/>
      <c r="AQ735" s="99"/>
      <c r="AR735" s="89"/>
      <c r="AS735" s="89"/>
      <c r="AT735" s="89"/>
      <c r="AU735" s="89"/>
      <c r="AV735" s="89"/>
      <c r="AW735" s="89"/>
      <c r="AX735" s="89"/>
    </row>
    <row r="736" spans="1:50" ht="12.75" customHeight="1">
      <c r="A736" s="89"/>
      <c r="B736" s="89"/>
      <c r="C736" s="96"/>
      <c r="D736" s="190"/>
      <c r="E736" s="110"/>
      <c r="F736" s="111"/>
      <c r="G736" s="112"/>
      <c r="H736" s="113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108"/>
      <c r="AI736" s="108"/>
      <c r="AJ736" s="89"/>
      <c r="AK736" s="89"/>
      <c r="AL736" s="99"/>
      <c r="AM736" s="99"/>
      <c r="AN736" s="89"/>
      <c r="AO736" s="89"/>
      <c r="AP736" s="89"/>
      <c r="AQ736" s="99"/>
      <c r="AR736" s="89"/>
      <c r="AS736" s="89"/>
      <c r="AT736" s="89"/>
      <c r="AU736" s="89"/>
      <c r="AV736" s="89"/>
      <c r="AW736" s="89"/>
      <c r="AX736" s="89"/>
    </row>
    <row r="737" spans="1:50" ht="12.75" customHeight="1">
      <c r="A737" s="89"/>
      <c r="B737" s="89"/>
      <c r="C737" s="96"/>
      <c r="D737" s="190"/>
      <c r="E737" s="110"/>
      <c r="F737" s="111"/>
      <c r="G737" s="112"/>
      <c r="H737" s="113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108"/>
      <c r="AI737" s="108"/>
      <c r="AJ737" s="89"/>
      <c r="AK737" s="89"/>
      <c r="AL737" s="99"/>
      <c r="AM737" s="99"/>
      <c r="AN737" s="89"/>
      <c r="AO737" s="89"/>
      <c r="AP737" s="89"/>
      <c r="AQ737" s="99"/>
      <c r="AR737" s="89"/>
      <c r="AS737" s="89"/>
      <c r="AT737" s="89"/>
      <c r="AU737" s="89"/>
      <c r="AV737" s="89"/>
      <c r="AW737" s="89"/>
      <c r="AX737" s="89"/>
    </row>
    <row r="738" spans="1:50" ht="12.75" customHeight="1">
      <c r="A738" s="89"/>
      <c r="B738" s="89"/>
      <c r="C738" s="96"/>
      <c r="D738" s="190"/>
      <c r="E738" s="110"/>
      <c r="F738" s="111"/>
      <c r="G738" s="112"/>
      <c r="H738" s="113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108"/>
      <c r="AI738" s="108"/>
      <c r="AJ738" s="89"/>
      <c r="AK738" s="89"/>
      <c r="AL738" s="99"/>
      <c r="AM738" s="99"/>
      <c r="AN738" s="89"/>
      <c r="AO738" s="89"/>
      <c r="AP738" s="89"/>
      <c r="AQ738" s="99"/>
      <c r="AR738" s="89"/>
      <c r="AS738" s="89"/>
      <c r="AT738" s="89"/>
      <c r="AU738" s="89"/>
      <c r="AV738" s="89"/>
      <c r="AW738" s="89"/>
      <c r="AX738" s="89"/>
    </row>
    <row r="739" spans="1:50" ht="12.75" customHeight="1">
      <c r="A739" s="89"/>
      <c r="B739" s="89"/>
      <c r="C739" s="96"/>
      <c r="D739" s="190"/>
      <c r="E739" s="110"/>
      <c r="F739" s="111"/>
      <c r="G739" s="112"/>
      <c r="H739" s="113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108"/>
      <c r="AI739" s="108"/>
      <c r="AJ739" s="89"/>
      <c r="AK739" s="89"/>
      <c r="AL739" s="99"/>
      <c r="AM739" s="99"/>
      <c r="AN739" s="89"/>
      <c r="AO739" s="89"/>
      <c r="AP739" s="89"/>
      <c r="AQ739" s="99"/>
      <c r="AR739" s="89"/>
      <c r="AS739" s="89"/>
      <c r="AT739" s="89"/>
      <c r="AU739" s="89"/>
      <c r="AV739" s="89"/>
      <c r="AW739" s="89"/>
      <c r="AX739" s="89"/>
    </row>
    <row r="740" spans="1:50" ht="12.75" customHeight="1">
      <c r="A740" s="89"/>
      <c r="B740" s="89"/>
      <c r="C740" s="96"/>
      <c r="D740" s="190"/>
      <c r="E740" s="110"/>
      <c r="F740" s="111"/>
      <c r="G740" s="112"/>
      <c r="H740" s="113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108"/>
      <c r="AI740" s="108"/>
      <c r="AJ740" s="89"/>
      <c r="AK740" s="89"/>
      <c r="AL740" s="99"/>
      <c r="AM740" s="99"/>
      <c r="AN740" s="89"/>
      <c r="AO740" s="89"/>
      <c r="AP740" s="89"/>
      <c r="AQ740" s="99"/>
      <c r="AR740" s="89"/>
      <c r="AS740" s="89"/>
      <c r="AT740" s="89"/>
      <c r="AU740" s="89"/>
      <c r="AV740" s="89"/>
      <c r="AW740" s="89"/>
      <c r="AX740" s="89"/>
    </row>
    <row r="741" spans="1:50" ht="12.75" customHeight="1">
      <c r="A741" s="89"/>
      <c r="B741" s="89"/>
      <c r="C741" s="96"/>
      <c r="D741" s="190"/>
      <c r="E741" s="110"/>
      <c r="F741" s="111"/>
      <c r="G741" s="112"/>
      <c r="H741" s="113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108"/>
      <c r="AI741" s="108"/>
      <c r="AJ741" s="89"/>
      <c r="AK741" s="89"/>
      <c r="AL741" s="99"/>
      <c r="AM741" s="99"/>
      <c r="AN741" s="89"/>
      <c r="AO741" s="89"/>
      <c r="AP741" s="89"/>
      <c r="AQ741" s="99"/>
      <c r="AR741" s="89"/>
      <c r="AS741" s="89"/>
      <c r="AT741" s="89"/>
      <c r="AU741" s="89"/>
      <c r="AV741" s="89"/>
      <c r="AW741" s="89"/>
      <c r="AX741" s="89"/>
    </row>
    <row r="742" spans="1:50" ht="12.75" customHeight="1">
      <c r="A742" s="89"/>
      <c r="B742" s="89"/>
      <c r="C742" s="96"/>
      <c r="D742" s="190"/>
      <c r="E742" s="110"/>
      <c r="F742" s="111"/>
      <c r="G742" s="112"/>
      <c r="H742" s="113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108"/>
      <c r="AI742" s="108"/>
      <c r="AJ742" s="89"/>
      <c r="AK742" s="89"/>
      <c r="AL742" s="99"/>
      <c r="AM742" s="99"/>
      <c r="AN742" s="89"/>
      <c r="AO742" s="89"/>
      <c r="AP742" s="89"/>
      <c r="AQ742" s="99"/>
      <c r="AR742" s="89"/>
      <c r="AS742" s="89"/>
      <c r="AT742" s="89"/>
      <c r="AU742" s="89"/>
      <c r="AV742" s="89"/>
      <c r="AW742" s="89"/>
      <c r="AX742" s="89"/>
    </row>
    <row r="743" spans="1:50" ht="12.75" customHeight="1">
      <c r="A743" s="89"/>
      <c r="B743" s="89"/>
      <c r="C743" s="96"/>
      <c r="D743" s="190"/>
      <c r="E743" s="110"/>
      <c r="F743" s="111"/>
      <c r="G743" s="112"/>
      <c r="H743" s="113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108"/>
      <c r="AI743" s="108"/>
      <c r="AJ743" s="89"/>
      <c r="AK743" s="89"/>
      <c r="AL743" s="99"/>
      <c r="AM743" s="99"/>
      <c r="AN743" s="89"/>
      <c r="AO743" s="89"/>
      <c r="AP743" s="89"/>
      <c r="AQ743" s="99"/>
      <c r="AR743" s="89"/>
      <c r="AS743" s="89"/>
      <c r="AT743" s="89"/>
      <c r="AU743" s="89"/>
      <c r="AV743" s="89"/>
      <c r="AW743" s="89"/>
      <c r="AX743" s="89"/>
    </row>
    <row r="744" spans="1:50" ht="12.75" customHeight="1">
      <c r="A744" s="89"/>
      <c r="B744" s="89"/>
      <c r="C744" s="96"/>
      <c r="D744" s="190"/>
      <c r="E744" s="110"/>
      <c r="F744" s="111"/>
      <c r="G744" s="112"/>
      <c r="H744" s="113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108"/>
      <c r="AI744" s="108"/>
      <c r="AJ744" s="89"/>
      <c r="AK744" s="89"/>
      <c r="AL744" s="99"/>
      <c r="AM744" s="99"/>
      <c r="AN744" s="89"/>
      <c r="AO744" s="89"/>
      <c r="AP744" s="89"/>
      <c r="AQ744" s="99"/>
      <c r="AR744" s="89"/>
      <c r="AS744" s="89"/>
      <c r="AT744" s="89"/>
      <c r="AU744" s="89"/>
      <c r="AV744" s="89"/>
      <c r="AW744" s="89"/>
      <c r="AX744" s="89"/>
    </row>
    <row r="745" spans="1:50" ht="12.75" customHeight="1">
      <c r="A745" s="89"/>
      <c r="B745" s="89"/>
      <c r="C745" s="96"/>
      <c r="D745" s="190"/>
      <c r="E745" s="110"/>
      <c r="F745" s="111"/>
      <c r="G745" s="112"/>
      <c r="H745" s="113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108"/>
      <c r="AI745" s="108"/>
      <c r="AJ745" s="89"/>
      <c r="AK745" s="89"/>
      <c r="AL745" s="99"/>
      <c r="AM745" s="99"/>
      <c r="AN745" s="89"/>
      <c r="AO745" s="89"/>
      <c r="AP745" s="89"/>
      <c r="AQ745" s="99"/>
      <c r="AR745" s="89"/>
      <c r="AS745" s="89"/>
      <c r="AT745" s="89"/>
      <c r="AU745" s="89"/>
      <c r="AV745" s="89"/>
      <c r="AW745" s="89"/>
      <c r="AX745" s="89"/>
    </row>
    <row r="746" spans="1:50" ht="12.75" customHeight="1">
      <c r="A746" s="89"/>
      <c r="B746" s="89"/>
      <c r="C746" s="96"/>
      <c r="D746" s="190"/>
      <c r="E746" s="110"/>
      <c r="F746" s="111"/>
      <c r="G746" s="112"/>
      <c r="H746" s="113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108"/>
      <c r="AI746" s="108"/>
      <c r="AJ746" s="89"/>
      <c r="AK746" s="89"/>
      <c r="AL746" s="99"/>
      <c r="AM746" s="99"/>
      <c r="AN746" s="89"/>
      <c r="AO746" s="89"/>
      <c r="AP746" s="89"/>
      <c r="AQ746" s="99"/>
      <c r="AR746" s="89"/>
      <c r="AS746" s="89"/>
      <c r="AT746" s="89"/>
      <c r="AU746" s="89"/>
      <c r="AV746" s="89"/>
      <c r="AW746" s="89"/>
      <c r="AX746" s="89"/>
    </row>
    <row r="747" spans="1:50" ht="12.75" customHeight="1">
      <c r="A747" s="89"/>
      <c r="B747" s="89"/>
      <c r="C747" s="96"/>
      <c r="D747" s="190"/>
      <c r="E747" s="110"/>
      <c r="F747" s="111"/>
      <c r="G747" s="112"/>
      <c r="H747" s="113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108"/>
      <c r="AI747" s="108"/>
      <c r="AJ747" s="89"/>
      <c r="AK747" s="89"/>
      <c r="AL747" s="99"/>
      <c r="AM747" s="99"/>
      <c r="AN747" s="89"/>
      <c r="AO747" s="89"/>
      <c r="AP747" s="89"/>
      <c r="AQ747" s="99"/>
      <c r="AR747" s="89"/>
      <c r="AS747" s="89"/>
      <c r="AT747" s="89"/>
      <c r="AU747" s="89"/>
      <c r="AV747" s="89"/>
      <c r="AW747" s="89"/>
      <c r="AX747" s="89"/>
    </row>
    <row r="748" spans="1:50" ht="12.75" customHeight="1">
      <c r="A748" s="89"/>
      <c r="B748" s="89"/>
      <c r="C748" s="96"/>
      <c r="D748" s="190"/>
      <c r="E748" s="110"/>
      <c r="F748" s="111"/>
      <c r="G748" s="112"/>
      <c r="H748" s="113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108"/>
      <c r="AI748" s="108"/>
      <c r="AJ748" s="89"/>
      <c r="AK748" s="89"/>
      <c r="AL748" s="99"/>
      <c r="AM748" s="99"/>
      <c r="AN748" s="89"/>
      <c r="AO748" s="89"/>
      <c r="AP748" s="89"/>
      <c r="AQ748" s="99"/>
      <c r="AR748" s="89"/>
      <c r="AS748" s="89"/>
      <c r="AT748" s="89"/>
      <c r="AU748" s="89"/>
      <c r="AV748" s="89"/>
      <c r="AW748" s="89"/>
      <c r="AX748" s="89"/>
    </row>
    <row r="749" spans="1:50" ht="12.75" customHeight="1">
      <c r="A749" s="89"/>
      <c r="B749" s="89"/>
      <c r="C749" s="96"/>
      <c r="D749" s="190"/>
      <c r="E749" s="110"/>
      <c r="F749" s="111"/>
      <c r="G749" s="112"/>
      <c r="H749" s="113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108"/>
      <c r="AI749" s="108"/>
      <c r="AJ749" s="89"/>
      <c r="AK749" s="89"/>
      <c r="AL749" s="99"/>
      <c r="AM749" s="99"/>
      <c r="AN749" s="89"/>
      <c r="AO749" s="89"/>
      <c r="AP749" s="89"/>
      <c r="AQ749" s="99"/>
      <c r="AR749" s="89"/>
      <c r="AS749" s="89"/>
      <c r="AT749" s="89"/>
      <c r="AU749" s="89"/>
      <c r="AV749" s="89"/>
      <c r="AW749" s="89"/>
      <c r="AX749" s="89"/>
    </row>
    <row r="750" spans="1:50" ht="12.75" customHeight="1">
      <c r="A750" s="89"/>
      <c r="B750" s="89"/>
      <c r="C750" s="96"/>
      <c r="D750" s="190"/>
      <c r="E750" s="110"/>
      <c r="F750" s="111"/>
      <c r="G750" s="112"/>
      <c r="H750" s="113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108"/>
      <c r="AI750" s="108"/>
      <c r="AJ750" s="89"/>
      <c r="AK750" s="89"/>
      <c r="AL750" s="99"/>
      <c r="AM750" s="99"/>
      <c r="AN750" s="89"/>
      <c r="AO750" s="89"/>
      <c r="AP750" s="89"/>
      <c r="AQ750" s="99"/>
      <c r="AR750" s="89"/>
      <c r="AS750" s="89"/>
      <c r="AT750" s="89"/>
      <c r="AU750" s="89"/>
      <c r="AV750" s="89"/>
      <c r="AW750" s="89"/>
      <c r="AX750" s="89"/>
    </row>
    <row r="751" spans="1:50" ht="12.75" customHeight="1">
      <c r="A751" s="89"/>
      <c r="B751" s="89"/>
      <c r="C751" s="96"/>
      <c r="D751" s="190"/>
      <c r="E751" s="110"/>
      <c r="F751" s="111"/>
      <c r="G751" s="112"/>
      <c r="H751" s="113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108"/>
      <c r="AI751" s="108"/>
      <c r="AJ751" s="89"/>
      <c r="AK751" s="89"/>
      <c r="AL751" s="99"/>
      <c r="AM751" s="99"/>
      <c r="AN751" s="89"/>
      <c r="AO751" s="89"/>
      <c r="AP751" s="89"/>
      <c r="AQ751" s="99"/>
      <c r="AR751" s="89"/>
      <c r="AS751" s="89"/>
      <c r="AT751" s="89"/>
      <c r="AU751" s="89"/>
      <c r="AV751" s="89"/>
      <c r="AW751" s="89"/>
      <c r="AX751" s="89"/>
    </row>
    <row r="752" spans="1:50" ht="12.75" customHeight="1">
      <c r="A752" s="89"/>
      <c r="B752" s="89"/>
      <c r="C752" s="96"/>
      <c r="D752" s="190"/>
      <c r="E752" s="110"/>
      <c r="F752" s="111"/>
      <c r="G752" s="112"/>
      <c r="H752" s="113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108"/>
      <c r="AI752" s="108"/>
      <c r="AJ752" s="89"/>
      <c r="AK752" s="89"/>
      <c r="AL752" s="99"/>
      <c r="AM752" s="99"/>
      <c r="AN752" s="89"/>
      <c r="AO752" s="89"/>
      <c r="AP752" s="89"/>
      <c r="AQ752" s="99"/>
      <c r="AR752" s="89"/>
      <c r="AS752" s="89"/>
      <c r="AT752" s="89"/>
      <c r="AU752" s="89"/>
      <c r="AV752" s="89"/>
      <c r="AW752" s="89"/>
      <c r="AX752" s="89"/>
    </row>
    <row r="753" spans="1:50" ht="12.75" customHeight="1">
      <c r="A753" s="89"/>
      <c r="B753" s="89"/>
      <c r="C753" s="96"/>
      <c r="D753" s="190"/>
      <c r="E753" s="110"/>
      <c r="F753" s="111"/>
      <c r="G753" s="112"/>
      <c r="H753" s="113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108"/>
      <c r="AI753" s="108"/>
      <c r="AJ753" s="89"/>
      <c r="AK753" s="89"/>
      <c r="AL753" s="99"/>
      <c r="AM753" s="99"/>
      <c r="AN753" s="89"/>
      <c r="AO753" s="89"/>
      <c r="AP753" s="89"/>
      <c r="AQ753" s="99"/>
      <c r="AR753" s="89"/>
      <c r="AS753" s="89"/>
      <c r="AT753" s="89"/>
      <c r="AU753" s="89"/>
      <c r="AV753" s="89"/>
      <c r="AW753" s="89"/>
      <c r="AX753" s="89"/>
    </row>
    <row r="754" spans="1:50" ht="12.75" customHeight="1">
      <c r="A754" s="89"/>
      <c r="B754" s="89"/>
      <c r="C754" s="96"/>
      <c r="D754" s="190"/>
      <c r="E754" s="110"/>
      <c r="F754" s="111"/>
      <c r="G754" s="112"/>
      <c r="H754" s="113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108"/>
      <c r="AI754" s="108"/>
      <c r="AJ754" s="89"/>
      <c r="AK754" s="89"/>
      <c r="AL754" s="99"/>
      <c r="AM754" s="99"/>
      <c r="AN754" s="89"/>
      <c r="AO754" s="89"/>
      <c r="AP754" s="89"/>
      <c r="AQ754" s="99"/>
      <c r="AR754" s="89"/>
      <c r="AS754" s="89"/>
      <c r="AT754" s="89"/>
      <c r="AU754" s="89"/>
      <c r="AV754" s="89"/>
      <c r="AW754" s="89"/>
      <c r="AX754" s="89"/>
    </row>
    <row r="755" spans="1:50" ht="12.75" customHeight="1">
      <c r="A755" s="89"/>
      <c r="B755" s="89"/>
      <c r="C755" s="96"/>
      <c r="D755" s="190"/>
      <c r="E755" s="110"/>
      <c r="F755" s="111"/>
      <c r="G755" s="112"/>
      <c r="H755" s="113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108"/>
      <c r="AI755" s="108"/>
      <c r="AJ755" s="89"/>
      <c r="AK755" s="89"/>
      <c r="AL755" s="99"/>
      <c r="AM755" s="99"/>
      <c r="AN755" s="89"/>
      <c r="AO755" s="89"/>
      <c r="AP755" s="89"/>
      <c r="AQ755" s="99"/>
      <c r="AR755" s="89"/>
      <c r="AS755" s="89"/>
      <c r="AT755" s="89"/>
      <c r="AU755" s="89"/>
      <c r="AV755" s="89"/>
      <c r="AW755" s="89"/>
      <c r="AX755" s="89"/>
    </row>
    <row r="756" spans="1:50" ht="12.75" customHeight="1">
      <c r="A756" s="89"/>
      <c r="B756" s="89"/>
      <c r="C756" s="96"/>
      <c r="D756" s="190"/>
      <c r="E756" s="110"/>
      <c r="F756" s="111"/>
      <c r="G756" s="112"/>
      <c r="H756" s="113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108"/>
      <c r="AI756" s="108"/>
      <c r="AJ756" s="89"/>
      <c r="AK756" s="89"/>
      <c r="AL756" s="99"/>
      <c r="AM756" s="99"/>
      <c r="AN756" s="89"/>
      <c r="AO756" s="89"/>
      <c r="AP756" s="89"/>
      <c r="AQ756" s="99"/>
      <c r="AR756" s="89"/>
      <c r="AS756" s="89"/>
      <c r="AT756" s="89"/>
      <c r="AU756" s="89"/>
      <c r="AV756" s="89"/>
      <c r="AW756" s="89"/>
      <c r="AX756" s="89"/>
    </row>
    <row r="757" spans="1:50" ht="12.75" customHeight="1">
      <c r="A757" s="89"/>
      <c r="B757" s="89"/>
      <c r="C757" s="96"/>
      <c r="D757" s="190"/>
      <c r="E757" s="110"/>
      <c r="F757" s="111"/>
      <c r="G757" s="112"/>
      <c r="H757" s="113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108"/>
      <c r="AI757" s="108"/>
      <c r="AJ757" s="89"/>
      <c r="AK757" s="89"/>
      <c r="AL757" s="99"/>
      <c r="AM757" s="99"/>
      <c r="AN757" s="89"/>
      <c r="AO757" s="89"/>
      <c r="AP757" s="89"/>
      <c r="AQ757" s="99"/>
      <c r="AR757" s="89"/>
      <c r="AS757" s="89"/>
      <c r="AT757" s="89"/>
      <c r="AU757" s="89"/>
      <c r="AV757" s="89"/>
      <c r="AW757" s="89"/>
      <c r="AX757" s="89"/>
    </row>
    <row r="758" spans="1:50" ht="12.75" customHeight="1">
      <c r="A758" s="89"/>
      <c r="B758" s="89"/>
      <c r="C758" s="96"/>
      <c r="D758" s="190"/>
      <c r="E758" s="110"/>
      <c r="F758" s="111"/>
      <c r="G758" s="112"/>
      <c r="H758" s="113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108"/>
      <c r="AI758" s="108"/>
      <c r="AJ758" s="89"/>
      <c r="AK758" s="89"/>
      <c r="AL758" s="99"/>
      <c r="AM758" s="99"/>
      <c r="AN758" s="89"/>
      <c r="AO758" s="89"/>
      <c r="AP758" s="89"/>
      <c r="AQ758" s="99"/>
      <c r="AR758" s="89"/>
      <c r="AS758" s="89"/>
      <c r="AT758" s="89"/>
      <c r="AU758" s="89"/>
      <c r="AV758" s="89"/>
      <c r="AW758" s="89"/>
      <c r="AX758" s="89"/>
    </row>
    <row r="759" spans="1:50" ht="12.75" customHeight="1">
      <c r="A759" s="89"/>
      <c r="B759" s="89"/>
      <c r="C759" s="96"/>
      <c r="D759" s="190"/>
      <c r="E759" s="110"/>
      <c r="F759" s="111"/>
      <c r="G759" s="112"/>
      <c r="H759" s="113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108"/>
      <c r="AI759" s="108"/>
      <c r="AJ759" s="89"/>
      <c r="AK759" s="89"/>
      <c r="AL759" s="99"/>
      <c r="AM759" s="99"/>
      <c r="AN759" s="89"/>
      <c r="AO759" s="89"/>
      <c r="AP759" s="89"/>
      <c r="AQ759" s="99"/>
      <c r="AR759" s="89"/>
      <c r="AS759" s="89"/>
      <c r="AT759" s="89"/>
      <c r="AU759" s="89"/>
      <c r="AV759" s="89"/>
      <c r="AW759" s="89"/>
      <c r="AX759" s="89"/>
    </row>
    <row r="760" spans="1:50" ht="12.75" customHeight="1">
      <c r="A760" s="89"/>
      <c r="B760" s="89"/>
      <c r="C760" s="96"/>
      <c r="D760" s="190"/>
      <c r="E760" s="110"/>
      <c r="F760" s="111"/>
      <c r="G760" s="112"/>
      <c r="H760" s="113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108"/>
      <c r="AI760" s="108"/>
      <c r="AJ760" s="89"/>
      <c r="AK760" s="89"/>
      <c r="AL760" s="99"/>
      <c r="AM760" s="99"/>
      <c r="AN760" s="89"/>
      <c r="AO760" s="89"/>
      <c r="AP760" s="89"/>
      <c r="AQ760" s="99"/>
      <c r="AR760" s="89"/>
      <c r="AS760" s="89"/>
      <c r="AT760" s="89"/>
      <c r="AU760" s="89"/>
      <c r="AV760" s="89"/>
      <c r="AW760" s="89"/>
      <c r="AX760" s="89"/>
    </row>
    <row r="761" spans="1:50" ht="12.75" customHeight="1">
      <c r="A761" s="89"/>
      <c r="B761" s="89"/>
      <c r="C761" s="96"/>
      <c r="D761" s="190"/>
      <c r="E761" s="110"/>
      <c r="F761" s="111"/>
      <c r="G761" s="112"/>
      <c r="H761" s="113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108"/>
      <c r="AI761" s="108"/>
      <c r="AJ761" s="89"/>
      <c r="AK761" s="89"/>
      <c r="AL761" s="99"/>
      <c r="AM761" s="99"/>
      <c r="AN761" s="89"/>
      <c r="AO761" s="89"/>
      <c r="AP761" s="89"/>
      <c r="AQ761" s="99"/>
      <c r="AR761" s="89"/>
      <c r="AS761" s="89"/>
      <c r="AT761" s="89"/>
      <c r="AU761" s="89"/>
      <c r="AV761" s="89"/>
      <c r="AW761" s="89"/>
      <c r="AX761" s="89"/>
    </row>
    <row r="762" spans="1:50" ht="12.75" customHeight="1">
      <c r="A762" s="89"/>
      <c r="B762" s="89"/>
      <c r="C762" s="96"/>
      <c r="D762" s="190"/>
      <c r="E762" s="110"/>
      <c r="F762" s="111"/>
      <c r="G762" s="112"/>
      <c r="H762" s="113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108"/>
      <c r="AI762" s="108"/>
      <c r="AJ762" s="89"/>
      <c r="AK762" s="89"/>
      <c r="AL762" s="99"/>
      <c r="AM762" s="99"/>
      <c r="AN762" s="89"/>
      <c r="AO762" s="89"/>
      <c r="AP762" s="89"/>
      <c r="AQ762" s="99"/>
      <c r="AR762" s="89"/>
      <c r="AS762" s="89"/>
      <c r="AT762" s="89"/>
      <c r="AU762" s="89"/>
      <c r="AV762" s="89"/>
      <c r="AW762" s="89"/>
      <c r="AX762" s="89"/>
    </row>
    <row r="763" spans="1:50" ht="12.75" customHeight="1">
      <c r="A763" s="89"/>
      <c r="B763" s="89"/>
      <c r="C763" s="96"/>
      <c r="D763" s="190"/>
      <c r="E763" s="110"/>
      <c r="F763" s="111"/>
      <c r="G763" s="112"/>
      <c r="H763" s="113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108"/>
      <c r="AI763" s="108"/>
      <c r="AJ763" s="89"/>
      <c r="AK763" s="89"/>
      <c r="AL763" s="99"/>
      <c r="AM763" s="99"/>
      <c r="AN763" s="89"/>
      <c r="AO763" s="89"/>
      <c r="AP763" s="89"/>
      <c r="AQ763" s="99"/>
      <c r="AR763" s="89"/>
      <c r="AS763" s="89"/>
      <c r="AT763" s="89"/>
      <c r="AU763" s="89"/>
      <c r="AV763" s="89"/>
      <c r="AW763" s="89"/>
      <c r="AX763" s="89"/>
    </row>
    <row r="764" spans="1:50" ht="12.75" customHeight="1">
      <c r="A764" s="89"/>
      <c r="B764" s="89"/>
      <c r="C764" s="96"/>
      <c r="D764" s="190"/>
      <c r="E764" s="110"/>
      <c r="F764" s="111"/>
      <c r="G764" s="112"/>
      <c r="H764" s="113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108"/>
      <c r="AI764" s="108"/>
      <c r="AJ764" s="89"/>
      <c r="AK764" s="89"/>
      <c r="AL764" s="99"/>
      <c r="AM764" s="99"/>
      <c r="AN764" s="89"/>
      <c r="AO764" s="89"/>
      <c r="AP764" s="89"/>
      <c r="AQ764" s="99"/>
      <c r="AR764" s="89"/>
      <c r="AS764" s="89"/>
      <c r="AT764" s="89"/>
      <c r="AU764" s="89"/>
      <c r="AV764" s="89"/>
      <c r="AW764" s="89"/>
      <c r="AX764" s="89"/>
    </row>
    <row r="765" spans="1:50" ht="12.75" customHeight="1">
      <c r="A765" s="89"/>
      <c r="B765" s="89"/>
      <c r="C765" s="96"/>
      <c r="D765" s="190"/>
      <c r="E765" s="110"/>
      <c r="F765" s="111"/>
      <c r="G765" s="112"/>
      <c r="H765" s="113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108"/>
      <c r="AI765" s="108"/>
      <c r="AJ765" s="89"/>
      <c r="AK765" s="89"/>
      <c r="AL765" s="99"/>
      <c r="AM765" s="99"/>
      <c r="AN765" s="89"/>
      <c r="AO765" s="89"/>
      <c r="AP765" s="89"/>
      <c r="AQ765" s="99"/>
      <c r="AR765" s="89"/>
      <c r="AS765" s="89"/>
      <c r="AT765" s="89"/>
      <c r="AU765" s="89"/>
      <c r="AV765" s="89"/>
      <c r="AW765" s="89"/>
      <c r="AX765" s="89"/>
    </row>
    <row r="766" spans="1:50" ht="12.75" customHeight="1">
      <c r="A766" s="89"/>
      <c r="B766" s="89"/>
      <c r="C766" s="96"/>
      <c r="D766" s="190"/>
      <c r="E766" s="110"/>
      <c r="F766" s="111"/>
      <c r="G766" s="112"/>
      <c r="H766" s="113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108"/>
      <c r="AI766" s="108"/>
      <c r="AJ766" s="89"/>
      <c r="AK766" s="89"/>
      <c r="AL766" s="99"/>
      <c r="AM766" s="99"/>
      <c r="AN766" s="89"/>
      <c r="AO766" s="89"/>
      <c r="AP766" s="89"/>
      <c r="AQ766" s="99"/>
      <c r="AR766" s="89"/>
      <c r="AS766" s="89"/>
      <c r="AT766" s="89"/>
      <c r="AU766" s="89"/>
      <c r="AV766" s="89"/>
      <c r="AW766" s="89"/>
      <c r="AX766" s="89"/>
    </row>
    <row r="767" spans="1:50" ht="12.75" customHeight="1">
      <c r="A767" s="89"/>
      <c r="B767" s="89"/>
      <c r="C767" s="96"/>
      <c r="D767" s="190"/>
      <c r="E767" s="110"/>
      <c r="F767" s="111"/>
      <c r="G767" s="112"/>
      <c r="H767" s="113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108"/>
      <c r="AI767" s="108"/>
      <c r="AJ767" s="89"/>
      <c r="AK767" s="89"/>
      <c r="AL767" s="99"/>
      <c r="AM767" s="99"/>
      <c r="AN767" s="89"/>
      <c r="AO767" s="89"/>
      <c r="AP767" s="89"/>
      <c r="AQ767" s="99"/>
      <c r="AR767" s="89"/>
      <c r="AS767" s="89"/>
      <c r="AT767" s="89"/>
      <c r="AU767" s="89"/>
      <c r="AV767" s="89"/>
      <c r="AW767" s="89"/>
      <c r="AX767" s="89"/>
    </row>
    <row r="768" spans="1:50" ht="12.75" customHeight="1">
      <c r="A768" s="89"/>
      <c r="B768" s="89"/>
      <c r="C768" s="96"/>
      <c r="D768" s="190"/>
      <c r="E768" s="110"/>
      <c r="F768" s="111"/>
      <c r="G768" s="112"/>
      <c r="H768" s="113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108"/>
      <c r="AI768" s="108"/>
      <c r="AJ768" s="89"/>
      <c r="AK768" s="89"/>
      <c r="AL768" s="99"/>
      <c r="AM768" s="99"/>
      <c r="AN768" s="89"/>
      <c r="AO768" s="89"/>
      <c r="AP768" s="89"/>
      <c r="AQ768" s="99"/>
      <c r="AR768" s="89"/>
      <c r="AS768" s="89"/>
      <c r="AT768" s="89"/>
      <c r="AU768" s="89"/>
      <c r="AV768" s="89"/>
      <c r="AW768" s="89"/>
      <c r="AX768" s="89"/>
    </row>
    <row r="769" spans="1:50" ht="12.75" customHeight="1">
      <c r="A769" s="89"/>
      <c r="B769" s="89"/>
      <c r="C769" s="96"/>
      <c r="D769" s="190"/>
      <c r="E769" s="110"/>
      <c r="F769" s="111"/>
      <c r="G769" s="112"/>
      <c r="H769" s="113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108"/>
      <c r="AI769" s="108"/>
      <c r="AJ769" s="89"/>
      <c r="AK769" s="89"/>
      <c r="AL769" s="99"/>
      <c r="AM769" s="99"/>
      <c r="AN769" s="89"/>
      <c r="AO769" s="89"/>
      <c r="AP769" s="89"/>
      <c r="AQ769" s="99"/>
      <c r="AR769" s="89"/>
      <c r="AS769" s="89"/>
      <c r="AT769" s="89"/>
      <c r="AU769" s="89"/>
      <c r="AV769" s="89"/>
      <c r="AW769" s="89"/>
      <c r="AX769" s="89"/>
    </row>
    <row r="770" spans="1:50" ht="12.75" customHeight="1">
      <c r="A770" s="89"/>
      <c r="B770" s="89"/>
      <c r="C770" s="96"/>
      <c r="D770" s="190"/>
      <c r="E770" s="110"/>
      <c r="F770" s="111"/>
      <c r="G770" s="112"/>
      <c r="H770" s="113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108"/>
      <c r="AI770" s="108"/>
      <c r="AJ770" s="89"/>
      <c r="AK770" s="89"/>
      <c r="AL770" s="99"/>
      <c r="AM770" s="99"/>
      <c r="AN770" s="89"/>
      <c r="AO770" s="89"/>
      <c r="AP770" s="89"/>
      <c r="AQ770" s="99"/>
      <c r="AR770" s="89"/>
      <c r="AS770" s="89"/>
      <c r="AT770" s="89"/>
      <c r="AU770" s="89"/>
      <c r="AV770" s="89"/>
      <c r="AW770" s="89"/>
      <c r="AX770" s="89"/>
    </row>
    <row r="771" spans="1:50" ht="12.75" customHeight="1">
      <c r="A771" s="89"/>
      <c r="B771" s="89"/>
      <c r="C771" s="96"/>
      <c r="D771" s="190"/>
      <c r="E771" s="110"/>
      <c r="F771" s="111"/>
      <c r="G771" s="112"/>
      <c r="H771" s="113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108"/>
      <c r="AI771" s="108"/>
      <c r="AJ771" s="89"/>
      <c r="AK771" s="89"/>
      <c r="AL771" s="99"/>
      <c r="AM771" s="99"/>
      <c r="AN771" s="89"/>
      <c r="AO771" s="89"/>
      <c r="AP771" s="89"/>
      <c r="AQ771" s="99"/>
      <c r="AR771" s="89"/>
      <c r="AS771" s="89"/>
      <c r="AT771" s="89"/>
      <c r="AU771" s="89"/>
      <c r="AV771" s="89"/>
      <c r="AW771" s="89"/>
      <c r="AX771" s="89"/>
    </row>
    <row r="772" spans="1:50" ht="12.75" customHeight="1">
      <c r="A772" s="89"/>
      <c r="B772" s="89"/>
      <c r="C772" s="96"/>
      <c r="D772" s="190"/>
      <c r="E772" s="110"/>
      <c r="F772" s="111"/>
      <c r="G772" s="112"/>
      <c r="H772" s="113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108"/>
      <c r="AI772" s="108"/>
      <c r="AJ772" s="89"/>
      <c r="AK772" s="89"/>
      <c r="AL772" s="99"/>
      <c r="AM772" s="99"/>
      <c r="AN772" s="89"/>
      <c r="AO772" s="89"/>
      <c r="AP772" s="89"/>
      <c r="AQ772" s="99"/>
      <c r="AR772" s="89"/>
      <c r="AS772" s="89"/>
      <c r="AT772" s="89"/>
      <c r="AU772" s="89"/>
      <c r="AV772" s="89"/>
      <c r="AW772" s="89"/>
      <c r="AX772" s="89"/>
    </row>
    <row r="773" spans="1:50" ht="12.75" customHeight="1">
      <c r="A773" s="89"/>
      <c r="B773" s="89"/>
      <c r="C773" s="96"/>
      <c r="D773" s="190"/>
      <c r="E773" s="110"/>
      <c r="F773" s="111"/>
      <c r="G773" s="112"/>
      <c r="H773" s="113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108"/>
      <c r="AI773" s="108"/>
      <c r="AJ773" s="89"/>
      <c r="AK773" s="89"/>
      <c r="AL773" s="99"/>
      <c r="AM773" s="99"/>
      <c r="AN773" s="89"/>
      <c r="AO773" s="89"/>
      <c r="AP773" s="89"/>
      <c r="AQ773" s="99"/>
      <c r="AR773" s="89"/>
      <c r="AS773" s="89"/>
      <c r="AT773" s="89"/>
      <c r="AU773" s="89"/>
      <c r="AV773" s="89"/>
      <c r="AW773" s="89"/>
      <c r="AX773" s="89"/>
    </row>
    <row r="774" spans="1:50" ht="12.75" customHeight="1">
      <c r="A774" s="89"/>
      <c r="B774" s="89"/>
      <c r="C774" s="96"/>
      <c r="D774" s="190"/>
      <c r="E774" s="110"/>
      <c r="F774" s="111"/>
      <c r="G774" s="112"/>
      <c r="H774" s="113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108"/>
      <c r="AI774" s="108"/>
      <c r="AJ774" s="89"/>
      <c r="AK774" s="89"/>
      <c r="AL774" s="99"/>
      <c r="AM774" s="99"/>
      <c r="AN774" s="89"/>
      <c r="AO774" s="89"/>
      <c r="AP774" s="89"/>
      <c r="AQ774" s="99"/>
      <c r="AR774" s="89"/>
      <c r="AS774" s="89"/>
      <c r="AT774" s="89"/>
      <c r="AU774" s="89"/>
      <c r="AV774" s="89"/>
      <c r="AW774" s="89"/>
      <c r="AX774" s="89"/>
    </row>
    <row r="775" spans="1:50" ht="12.75" customHeight="1">
      <c r="A775" s="89"/>
      <c r="B775" s="89"/>
      <c r="C775" s="96"/>
      <c r="D775" s="190"/>
      <c r="E775" s="110"/>
      <c r="F775" s="111"/>
      <c r="G775" s="112"/>
      <c r="H775" s="113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108"/>
      <c r="AI775" s="108"/>
      <c r="AJ775" s="89"/>
      <c r="AK775" s="89"/>
      <c r="AL775" s="99"/>
      <c r="AM775" s="99"/>
      <c r="AN775" s="89"/>
      <c r="AO775" s="89"/>
      <c r="AP775" s="89"/>
      <c r="AQ775" s="99"/>
      <c r="AR775" s="89"/>
      <c r="AS775" s="89"/>
      <c r="AT775" s="89"/>
      <c r="AU775" s="89"/>
      <c r="AV775" s="89"/>
      <c r="AW775" s="89"/>
      <c r="AX775" s="89"/>
    </row>
    <row r="776" spans="1:50" ht="12.75" customHeight="1">
      <c r="A776" s="89"/>
      <c r="B776" s="89"/>
      <c r="C776" s="96"/>
      <c r="D776" s="190"/>
      <c r="E776" s="110"/>
      <c r="F776" s="111"/>
      <c r="G776" s="112"/>
      <c r="H776" s="11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108"/>
      <c r="AI776" s="108"/>
      <c r="AJ776" s="89"/>
      <c r="AK776" s="89"/>
      <c r="AL776" s="99"/>
      <c r="AM776" s="99"/>
      <c r="AN776" s="89"/>
      <c r="AO776" s="89"/>
      <c r="AP776" s="89"/>
      <c r="AQ776" s="99"/>
      <c r="AR776" s="89"/>
      <c r="AS776" s="89"/>
      <c r="AT776" s="89"/>
      <c r="AU776" s="89"/>
      <c r="AV776" s="89"/>
      <c r="AW776" s="89"/>
      <c r="AX776" s="89"/>
    </row>
    <row r="777" spans="1:50" ht="12.75" customHeight="1">
      <c r="A777" s="89"/>
      <c r="B777" s="89"/>
      <c r="C777" s="96"/>
      <c r="D777" s="190"/>
      <c r="E777" s="110"/>
      <c r="F777" s="111"/>
      <c r="G777" s="112"/>
      <c r="H777" s="113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108"/>
      <c r="AI777" s="108"/>
      <c r="AJ777" s="89"/>
      <c r="AK777" s="89"/>
      <c r="AL777" s="99"/>
      <c r="AM777" s="99"/>
      <c r="AN777" s="89"/>
      <c r="AO777" s="89"/>
      <c r="AP777" s="89"/>
      <c r="AQ777" s="99"/>
      <c r="AR777" s="89"/>
      <c r="AS777" s="89"/>
      <c r="AT777" s="89"/>
      <c r="AU777" s="89"/>
      <c r="AV777" s="89"/>
      <c r="AW777" s="89"/>
      <c r="AX777" s="89"/>
    </row>
    <row r="778" spans="1:50" ht="12.75" customHeight="1">
      <c r="A778" s="89"/>
      <c r="B778" s="89"/>
      <c r="C778" s="96"/>
      <c r="D778" s="190"/>
      <c r="E778" s="110"/>
      <c r="F778" s="111"/>
      <c r="G778" s="112"/>
      <c r="H778" s="113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108"/>
      <c r="AI778" s="108"/>
      <c r="AJ778" s="89"/>
      <c r="AK778" s="89"/>
      <c r="AL778" s="99"/>
      <c r="AM778" s="99"/>
      <c r="AN778" s="89"/>
      <c r="AO778" s="89"/>
      <c r="AP778" s="89"/>
      <c r="AQ778" s="99"/>
      <c r="AR778" s="89"/>
      <c r="AS778" s="89"/>
      <c r="AT778" s="89"/>
      <c r="AU778" s="89"/>
      <c r="AV778" s="89"/>
      <c r="AW778" s="89"/>
      <c r="AX778" s="89"/>
    </row>
    <row r="779" spans="1:50" ht="12.75" customHeight="1">
      <c r="A779" s="89"/>
      <c r="B779" s="89"/>
      <c r="C779" s="96"/>
      <c r="D779" s="190"/>
      <c r="E779" s="110"/>
      <c r="F779" s="111"/>
      <c r="G779" s="112"/>
      <c r="H779" s="113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108"/>
      <c r="AI779" s="108"/>
      <c r="AJ779" s="89"/>
      <c r="AK779" s="89"/>
      <c r="AL779" s="99"/>
      <c r="AM779" s="99"/>
      <c r="AN779" s="89"/>
      <c r="AO779" s="89"/>
      <c r="AP779" s="89"/>
      <c r="AQ779" s="99"/>
      <c r="AR779" s="89"/>
      <c r="AS779" s="89"/>
      <c r="AT779" s="89"/>
      <c r="AU779" s="89"/>
      <c r="AV779" s="89"/>
      <c r="AW779" s="89"/>
      <c r="AX779" s="89"/>
    </row>
    <row r="780" spans="1:50" ht="12.75" customHeight="1">
      <c r="A780" s="89"/>
      <c r="B780" s="89"/>
      <c r="C780" s="96"/>
      <c r="D780" s="190"/>
      <c r="E780" s="110"/>
      <c r="F780" s="111"/>
      <c r="G780" s="112"/>
      <c r="H780" s="113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108"/>
      <c r="AI780" s="108"/>
      <c r="AJ780" s="89"/>
      <c r="AK780" s="89"/>
      <c r="AL780" s="99"/>
      <c r="AM780" s="99"/>
      <c r="AN780" s="89"/>
      <c r="AO780" s="89"/>
      <c r="AP780" s="89"/>
      <c r="AQ780" s="99"/>
      <c r="AR780" s="89"/>
      <c r="AS780" s="89"/>
      <c r="AT780" s="89"/>
      <c r="AU780" s="89"/>
      <c r="AV780" s="89"/>
      <c r="AW780" s="89"/>
      <c r="AX780" s="89"/>
    </row>
    <row r="781" spans="1:50" ht="12.75" customHeight="1">
      <c r="A781" s="89"/>
      <c r="B781" s="89"/>
      <c r="C781" s="96"/>
      <c r="D781" s="190"/>
      <c r="E781" s="110"/>
      <c r="F781" s="111"/>
      <c r="G781" s="112"/>
      <c r="H781" s="113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108"/>
      <c r="AI781" s="108"/>
      <c r="AJ781" s="89"/>
      <c r="AK781" s="89"/>
      <c r="AL781" s="99"/>
      <c r="AM781" s="99"/>
      <c r="AN781" s="89"/>
      <c r="AO781" s="89"/>
      <c r="AP781" s="89"/>
      <c r="AQ781" s="99"/>
      <c r="AR781" s="89"/>
      <c r="AS781" s="89"/>
      <c r="AT781" s="89"/>
      <c r="AU781" s="89"/>
      <c r="AV781" s="89"/>
      <c r="AW781" s="89"/>
      <c r="AX781" s="89"/>
    </row>
    <row r="782" spans="1:50" ht="12.75" customHeight="1">
      <c r="A782" s="89"/>
      <c r="B782" s="89"/>
      <c r="C782" s="96"/>
      <c r="D782" s="190"/>
      <c r="E782" s="110"/>
      <c r="F782" s="111"/>
      <c r="G782" s="112"/>
      <c r="H782" s="113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108"/>
      <c r="AI782" s="108"/>
      <c r="AJ782" s="89"/>
      <c r="AK782" s="89"/>
      <c r="AL782" s="99"/>
      <c r="AM782" s="99"/>
      <c r="AN782" s="89"/>
      <c r="AO782" s="89"/>
      <c r="AP782" s="89"/>
      <c r="AQ782" s="99"/>
      <c r="AR782" s="89"/>
      <c r="AS782" s="89"/>
      <c r="AT782" s="89"/>
      <c r="AU782" s="89"/>
      <c r="AV782" s="89"/>
      <c r="AW782" s="89"/>
      <c r="AX782" s="89"/>
    </row>
    <row r="783" spans="1:50" ht="12.75" customHeight="1">
      <c r="A783" s="89"/>
      <c r="B783" s="89"/>
      <c r="C783" s="96"/>
      <c r="D783" s="190"/>
      <c r="E783" s="110"/>
      <c r="F783" s="111"/>
      <c r="G783" s="112"/>
      <c r="H783" s="113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108"/>
      <c r="AI783" s="108"/>
      <c r="AJ783" s="89"/>
      <c r="AK783" s="89"/>
      <c r="AL783" s="99"/>
      <c r="AM783" s="99"/>
      <c r="AN783" s="89"/>
      <c r="AO783" s="89"/>
      <c r="AP783" s="89"/>
      <c r="AQ783" s="99"/>
      <c r="AR783" s="89"/>
      <c r="AS783" s="89"/>
      <c r="AT783" s="89"/>
      <c r="AU783" s="89"/>
      <c r="AV783" s="89"/>
      <c r="AW783" s="89"/>
      <c r="AX783" s="89"/>
    </row>
    <row r="784" spans="1:50" ht="12.75" customHeight="1">
      <c r="A784" s="89"/>
      <c r="B784" s="89"/>
      <c r="C784" s="96"/>
      <c r="D784" s="190"/>
      <c r="E784" s="110"/>
      <c r="F784" s="111"/>
      <c r="G784" s="112"/>
      <c r="H784" s="113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108"/>
      <c r="AI784" s="108"/>
      <c r="AJ784" s="89"/>
      <c r="AK784" s="89"/>
      <c r="AL784" s="99"/>
      <c r="AM784" s="99"/>
      <c r="AN784" s="89"/>
      <c r="AO784" s="89"/>
      <c r="AP784" s="89"/>
      <c r="AQ784" s="99"/>
      <c r="AR784" s="89"/>
      <c r="AS784" s="89"/>
      <c r="AT784" s="89"/>
      <c r="AU784" s="89"/>
      <c r="AV784" s="89"/>
      <c r="AW784" s="89"/>
      <c r="AX784" s="89"/>
    </row>
    <row r="785" spans="1:50" ht="12.75" customHeight="1">
      <c r="A785" s="89"/>
      <c r="B785" s="89"/>
      <c r="C785" s="96"/>
      <c r="D785" s="190"/>
      <c r="E785" s="110"/>
      <c r="F785" s="111"/>
      <c r="G785" s="112"/>
      <c r="H785" s="113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108"/>
      <c r="AI785" s="108"/>
      <c r="AJ785" s="89"/>
      <c r="AK785" s="89"/>
      <c r="AL785" s="99"/>
      <c r="AM785" s="99"/>
      <c r="AN785" s="89"/>
      <c r="AO785" s="89"/>
      <c r="AP785" s="89"/>
      <c r="AQ785" s="99"/>
      <c r="AR785" s="89"/>
      <c r="AS785" s="89"/>
      <c r="AT785" s="89"/>
      <c r="AU785" s="89"/>
      <c r="AV785" s="89"/>
      <c r="AW785" s="89"/>
      <c r="AX785" s="89"/>
    </row>
    <row r="786" spans="1:50" ht="12.75" customHeight="1">
      <c r="A786" s="89"/>
      <c r="B786" s="89"/>
      <c r="C786" s="96"/>
      <c r="D786" s="190"/>
      <c r="E786" s="110"/>
      <c r="F786" s="111"/>
      <c r="G786" s="112"/>
      <c r="H786" s="113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108"/>
      <c r="AI786" s="108"/>
      <c r="AJ786" s="89"/>
      <c r="AK786" s="89"/>
      <c r="AL786" s="99"/>
      <c r="AM786" s="99"/>
      <c r="AN786" s="89"/>
      <c r="AO786" s="89"/>
      <c r="AP786" s="89"/>
      <c r="AQ786" s="99"/>
      <c r="AR786" s="89"/>
      <c r="AS786" s="89"/>
      <c r="AT786" s="89"/>
      <c r="AU786" s="89"/>
      <c r="AV786" s="89"/>
      <c r="AW786" s="89"/>
      <c r="AX786" s="89"/>
    </row>
    <row r="787" spans="1:50" ht="12.75" customHeight="1">
      <c r="A787" s="89"/>
      <c r="B787" s="89"/>
      <c r="C787" s="96"/>
      <c r="D787" s="190"/>
      <c r="E787" s="110"/>
      <c r="F787" s="111"/>
      <c r="G787" s="112"/>
      <c r="H787" s="113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108"/>
      <c r="AI787" s="108"/>
      <c r="AJ787" s="89"/>
      <c r="AK787" s="89"/>
      <c r="AL787" s="99"/>
      <c r="AM787" s="99"/>
      <c r="AN787" s="89"/>
      <c r="AO787" s="89"/>
      <c r="AP787" s="89"/>
      <c r="AQ787" s="99"/>
      <c r="AR787" s="89"/>
      <c r="AS787" s="89"/>
      <c r="AT787" s="89"/>
      <c r="AU787" s="89"/>
      <c r="AV787" s="89"/>
      <c r="AW787" s="89"/>
      <c r="AX787" s="89"/>
    </row>
    <row r="788" spans="1:50" ht="12.75" customHeight="1">
      <c r="A788" s="89"/>
      <c r="B788" s="89"/>
      <c r="C788" s="96"/>
      <c r="D788" s="190"/>
      <c r="E788" s="110"/>
      <c r="F788" s="111"/>
      <c r="G788" s="112"/>
      <c r="H788" s="113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108"/>
      <c r="AI788" s="108"/>
      <c r="AJ788" s="89"/>
      <c r="AK788" s="89"/>
      <c r="AL788" s="99"/>
      <c r="AM788" s="99"/>
      <c r="AN788" s="89"/>
      <c r="AO788" s="89"/>
      <c r="AP788" s="89"/>
      <c r="AQ788" s="99"/>
      <c r="AR788" s="89"/>
      <c r="AS788" s="89"/>
      <c r="AT788" s="89"/>
      <c r="AU788" s="89"/>
      <c r="AV788" s="89"/>
      <c r="AW788" s="89"/>
      <c r="AX788" s="89"/>
    </row>
    <row r="789" spans="1:50" ht="12.75" customHeight="1">
      <c r="A789" s="89"/>
      <c r="B789" s="89"/>
      <c r="C789" s="96"/>
      <c r="D789" s="190"/>
      <c r="E789" s="110"/>
      <c r="F789" s="111"/>
      <c r="G789" s="112"/>
      <c r="H789" s="113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108"/>
      <c r="AI789" s="108"/>
      <c r="AJ789" s="89"/>
      <c r="AK789" s="89"/>
      <c r="AL789" s="99"/>
      <c r="AM789" s="99"/>
      <c r="AN789" s="89"/>
      <c r="AO789" s="89"/>
      <c r="AP789" s="89"/>
      <c r="AQ789" s="99"/>
      <c r="AR789" s="89"/>
      <c r="AS789" s="89"/>
      <c r="AT789" s="89"/>
      <c r="AU789" s="89"/>
      <c r="AV789" s="89"/>
      <c r="AW789" s="89"/>
      <c r="AX789" s="89"/>
    </row>
    <row r="790" spans="1:50" ht="12.75" customHeight="1">
      <c r="A790" s="89"/>
      <c r="B790" s="89"/>
      <c r="C790" s="96"/>
      <c r="D790" s="190"/>
      <c r="E790" s="110"/>
      <c r="F790" s="111"/>
      <c r="G790" s="112"/>
      <c r="H790" s="113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108"/>
      <c r="AI790" s="108"/>
      <c r="AJ790" s="89"/>
      <c r="AK790" s="89"/>
      <c r="AL790" s="99"/>
      <c r="AM790" s="99"/>
      <c r="AN790" s="89"/>
      <c r="AO790" s="89"/>
      <c r="AP790" s="89"/>
      <c r="AQ790" s="99"/>
      <c r="AR790" s="89"/>
      <c r="AS790" s="89"/>
      <c r="AT790" s="89"/>
      <c r="AU790" s="89"/>
      <c r="AV790" s="89"/>
      <c r="AW790" s="89"/>
      <c r="AX790" s="89"/>
    </row>
    <row r="791" spans="1:50" ht="12.75" customHeight="1">
      <c r="A791" s="89"/>
      <c r="B791" s="89"/>
      <c r="C791" s="96"/>
      <c r="D791" s="190"/>
      <c r="E791" s="110"/>
      <c r="F791" s="111"/>
      <c r="G791" s="112"/>
      <c r="H791" s="113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108"/>
      <c r="AI791" s="108"/>
      <c r="AJ791" s="89"/>
      <c r="AK791" s="89"/>
      <c r="AL791" s="99"/>
      <c r="AM791" s="99"/>
      <c r="AN791" s="89"/>
      <c r="AO791" s="89"/>
      <c r="AP791" s="89"/>
      <c r="AQ791" s="99"/>
      <c r="AR791" s="89"/>
      <c r="AS791" s="89"/>
      <c r="AT791" s="89"/>
      <c r="AU791" s="89"/>
      <c r="AV791" s="89"/>
      <c r="AW791" s="89"/>
      <c r="AX791" s="89"/>
    </row>
    <row r="792" spans="1:50" ht="12.75" customHeight="1">
      <c r="A792" s="89"/>
      <c r="B792" s="89"/>
      <c r="C792" s="96"/>
      <c r="D792" s="190"/>
      <c r="E792" s="110"/>
      <c r="F792" s="111"/>
      <c r="G792" s="112"/>
      <c r="H792" s="113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108"/>
      <c r="AI792" s="108"/>
      <c r="AJ792" s="89"/>
      <c r="AK792" s="89"/>
      <c r="AL792" s="99"/>
      <c r="AM792" s="99"/>
      <c r="AN792" s="89"/>
      <c r="AO792" s="89"/>
      <c r="AP792" s="89"/>
      <c r="AQ792" s="99"/>
      <c r="AR792" s="89"/>
      <c r="AS792" s="89"/>
      <c r="AT792" s="89"/>
      <c r="AU792" s="89"/>
      <c r="AV792" s="89"/>
      <c r="AW792" s="89"/>
      <c r="AX792" s="89"/>
    </row>
    <row r="793" spans="1:50" ht="12.75" customHeight="1">
      <c r="A793" s="89"/>
      <c r="B793" s="89"/>
      <c r="C793" s="96"/>
      <c r="D793" s="190"/>
      <c r="E793" s="110"/>
      <c r="F793" s="111"/>
      <c r="G793" s="112"/>
      <c r="H793" s="113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108"/>
      <c r="AI793" s="108"/>
      <c r="AJ793" s="89"/>
      <c r="AK793" s="89"/>
      <c r="AL793" s="99"/>
      <c r="AM793" s="99"/>
      <c r="AN793" s="89"/>
      <c r="AO793" s="89"/>
      <c r="AP793" s="89"/>
      <c r="AQ793" s="99"/>
      <c r="AR793" s="89"/>
      <c r="AS793" s="89"/>
      <c r="AT793" s="89"/>
      <c r="AU793" s="89"/>
      <c r="AV793" s="89"/>
      <c r="AW793" s="89"/>
      <c r="AX793" s="89"/>
    </row>
    <row r="794" spans="1:50" ht="12.75" customHeight="1">
      <c r="A794" s="89"/>
      <c r="B794" s="89"/>
      <c r="C794" s="96"/>
      <c r="D794" s="190"/>
      <c r="E794" s="110"/>
      <c r="F794" s="111"/>
      <c r="G794" s="112"/>
      <c r="H794" s="113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108"/>
      <c r="AI794" s="108"/>
      <c r="AJ794" s="89"/>
      <c r="AK794" s="89"/>
      <c r="AL794" s="99"/>
      <c r="AM794" s="99"/>
      <c r="AN794" s="89"/>
      <c r="AO794" s="89"/>
      <c r="AP794" s="89"/>
      <c r="AQ794" s="99"/>
      <c r="AR794" s="89"/>
      <c r="AS794" s="89"/>
      <c r="AT794" s="89"/>
      <c r="AU794" s="89"/>
      <c r="AV794" s="89"/>
      <c r="AW794" s="89"/>
      <c r="AX794" s="89"/>
    </row>
    <row r="795" spans="1:50" ht="12.75" customHeight="1">
      <c r="A795" s="89"/>
      <c r="B795" s="89"/>
      <c r="C795" s="96"/>
      <c r="D795" s="190"/>
      <c r="E795" s="110"/>
      <c r="F795" s="111"/>
      <c r="G795" s="112"/>
      <c r="H795" s="113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108"/>
      <c r="AI795" s="108"/>
      <c r="AJ795" s="89"/>
      <c r="AK795" s="89"/>
      <c r="AL795" s="99"/>
      <c r="AM795" s="99"/>
      <c r="AN795" s="89"/>
      <c r="AO795" s="89"/>
      <c r="AP795" s="89"/>
      <c r="AQ795" s="99"/>
      <c r="AR795" s="89"/>
      <c r="AS795" s="89"/>
      <c r="AT795" s="89"/>
      <c r="AU795" s="89"/>
      <c r="AV795" s="89"/>
      <c r="AW795" s="89"/>
      <c r="AX795" s="89"/>
    </row>
    <row r="796" spans="1:50" ht="12.75" customHeight="1">
      <c r="A796" s="89"/>
      <c r="B796" s="89"/>
      <c r="C796" s="96"/>
      <c r="D796" s="190"/>
      <c r="E796" s="110"/>
      <c r="F796" s="111"/>
      <c r="G796" s="112"/>
      <c r="H796" s="113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108"/>
      <c r="AI796" s="108"/>
      <c r="AJ796" s="89"/>
      <c r="AK796" s="89"/>
      <c r="AL796" s="99"/>
      <c r="AM796" s="99"/>
      <c r="AN796" s="89"/>
      <c r="AO796" s="89"/>
      <c r="AP796" s="89"/>
      <c r="AQ796" s="99"/>
      <c r="AR796" s="89"/>
      <c r="AS796" s="89"/>
      <c r="AT796" s="89"/>
      <c r="AU796" s="89"/>
      <c r="AV796" s="89"/>
      <c r="AW796" s="89"/>
      <c r="AX796" s="89"/>
    </row>
    <row r="797" spans="1:50" ht="12.75" customHeight="1">
      <c r="A797" s="89"/>
      <c r="B797" s="89"/>
      <c r="C797" s="96"/>
      <c r="D797" s="190"/>
      <c r="E797" s="110"/>
      <c r="F797" s="111"/>
      <c r="G797" s="112"/>
      <c r="H797" s="113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108"/>
      <c r="AI797" s="108"/>
      <c r="AJ797" s="89"/>
      <c r="AK797" s="89"/>
      <c r="AL797" s="99"/>
      <c r="AM797" s="99"/>
      <c r="AN797" s="89"/>
      <c r="AO797" s="89"/>
      <c r="AP797" s="89"/>
      <c r="AQ797" s="99"/>
      <c r="AR797" s="89"/>
      <c r="AS797" s="89"/>
      <c r="AT797" s="89"/>
      <c r="AU797" s="89"/>
      <c r="AV797" s="89"/>
      <c r="AW797" s="89"/>
      <c r="AX797" s="89"/>
    </row>
    <row r="798" spans="1:50" ht="12.75" customHeight="1">
      <c r="A798" s="89"/>
      <c r="B798" s="89"/>
      <c r="C798" s="96"/>
      <c r="D798" s="190"/>
      <c r="E798" s="110"/>
      <c r="F798" s="111"/>
      <c r="G798" s="112"/>
      <c r="H798" s="113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108"/>
      <c r="AI798" s="108"/>
      <c r="AJ798" s="89"/>
      <c r="AK798" s="89"/>
      <c r="AL798" s="99"/>
      <c r="AM798" s="99"/>
      <c r="AN798" s="89"/>
      <c r="AO798" s="89"/>
      <c r="AP798" s="89"/>
      <c r="AQ798" s="99"/>
      <c r="AR798" s="89"/>
      <c r="AS798" s="89"/>
      <c r="AT798" s="89"/>
      <c r="AU798" s="89"/>
      <c r="AV798" s="89"/>
      <c r="AW798" s="89"/>
      <c r="AX798" s="89"/>
    </row>
    <row r="799" spans="1:50" ht="12.75" customHeight="1">
      <c r="A799" s="89"/>
      <c r="B799" s="89"/>
      <c r="C799" s="96"/>
      <c r="D799" s="190"/>
      <c r="E799" s="110"/>
      <c r="F799" s="111"/>
      <c r="G799" s="112"/>
      <c r="H799" s="113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108"/>
      <c r="AI799" s="108"/>
      <c r="AJ799" s="89"/>
      <c r="AK799" s="89"/>
      <c r="AL799" s="99"/>
      <c r="AM799" s="99"/>
      <c r="AN799" s="89"/>
      <c r="AO799" s="89"/>
      <c r="AP799" s="89"/>
      <c r="AQ799" s="99"/>
      <c r="AR799" s="89"/>
      <c r="AS799" s="89"/>
      <c r="AT799" s="89"/>
      <c r="AU799" s="89"/>
      <c r="AV799" s="89"/>
      <c r="AW799" s="89"/>
      <c r="AX799" s="89"/>
    </row>
    <row r="800" spans="1:50" ht="12.75" customHeight="1">
      <c r="A800" s="89"/>
      <c r="B800" s="89"/>
      <c r="C800" s="96"/>
      <c r="D800" s="190"/>
      <c r="E800" s="110"/>
      <c r="F800" s="111"/>
      <c r="G800" s="112"/>
      <c r="H800" s="113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108"/>
      <c r="AI800" s="108"/>
      <c r="AJ800" s="89"/>
      <c r="AK800" s="89"/>
      <c r="AL800" s="99"/>
      <c r="AM800" s="99"/>
      <c r="AN800" s="89"/>
      <c r="AO800" s="89"/>
      <c r="AP800" s="89"/>
      <c r="AQ800" s="99"/>
      <c r="AR800" s="89"/>
      <c r="AS800" s="89"/>
      <c r="AT800" s="89"/>
      <c r="AU800" s="89"/>
      <c r="AV800" s="89"/>
      <c r="AW800" s="89"/>
      <c r="AX800" s="89"/>
    </row>
    <row r="801" spans="1:50" ht="12.75" customHeight="1">
      <c r="A801" s="89"/>
      <c r="B801" s="89"/>
      <c r="C801" s="96"/>
      <c r="D801" s="190"/>
      <c r="E801" s="110"/>
      <c r="F801" s="111"/>
      <c r="G801" s="112"/>
      <c r="H801" s="113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108"/>
      <c r="AI801" s="108"/>
      <c r="AJ801" s="89"/>
      <c r="AK801" s="89"/>
      <c r="AL801" s="99"/>
      <c r="AM801" s="99"/>
      <c r="AN801" s="89"/>
      <c r="AO801" s="89"/>
      <c r="AP801" s="89"/>
      <c r="AQ801" s="99"/>
      <c r="AR801" s="89"/>
      <c r="AS801" s="89"/>
      <c r="AT801" s="89"/>
      <c r="AU801" s="89"/>
      <c r="AV801" s="89"/>
      <c r="AW801" s="89"/>
      <c r="AX801" s="89"/>
    </row>
    <row r="802" spans="1:50" ht="12.75" customHeight="1">
      <c r="A802" s="89"/>
      <c r="B802" s="89"/>
      <c r="C802" s="96"/>
      <c r="D802" s="190"/>
      <c r="E802" s="110"/>
      <c r="F802" s="111"/>
      <c r="G802" s="112"/>
      <c r="H802" s="113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108"/>
      <c r="AI802" s="108"/>
      <c r="AJ802" s="89"/>
      <c r="AK802" s="89"/>
      <c r="AL802" s="99"/>
      <c r="AM802" s="99"/>
      <c r="AN802" s="89"/>
      <c r="AO802" s="89"/>
      <c r="AP802" s="89"/>
      <c r="AQ802" s="99"/>
      <c r="AR802" s="89"/>
      <c r="AS802" s="89"/>
      <c r="AT802" s="89"/>
      <c r="AU802" s="89"/>
      <c r="AV802" s="89"/>
      <c r="AW802" s="89"/>
      <c r="AX802" s="89"/>
    </row>
    <row r="803" spans="1:50" ht="12.75" customHeight="1">
      <c r="A803" s="89"/>
      <c r="B803" s="89"/>
      <c r="C803" s="96"/>
      <c r="D803" s="190"/>
      <c r="E803" s="110"/>
      <c r="F803" s="111"/>
      <c r="G803" s="112"/>
      <c r="H803" s="113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108"/>
      <c r="AI803" s="108"/>
      <c r="AJ803" s="89"/>
      <c r="AK803" s="89"/>
      <c r="AL803" s="99"/>
      <c r="AM803" s="99"/>
      <c r="AN803" s="89"/>
      <c r="AO803" s="89"/>
      <c r="AP803" s="89"/>
      <c r="AQ803" s="99"/>
      <c r="AR803" s="89"/>
      <c r="AS803" s="89"/>
      <c r="AT803" s="89"/>
      <c r="AU803" s="89"/>
      <c r="AV803" s="89"/>
      <c r="AW803" s="89"/>
      <c r="AX803" s="89"/>
    </row>
    <row r="804" spans="1:50" ht="12.75" customHeight="1">
      <c r="A804" s="89"/>
      <c r="B804" s="89"/>
      <c r="C804" s="96"/>
      <c r="D804" s="190"/>
      <c r="E804" s="110"/>
      <c r="F804" s="111"/>
      <c r="G804" s="112"/>
      <c r="H804" s="113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108"/>
      <c r="AI804" s="108"/>
      <c r="AJ804" s="89"/>
      <c r="AK804" s="89"/>
      <c r="AL804" s="99"/>
      <c r="AM804" s="99"/>
      <c r="AN804" s="89"/>
      <c r="AO804" s="89"/>
      <c r="AP804" s="89"/>
      <c r="AQ804" s="99"/>
      <c r="AR804" s="89"/>
      <c r="AS804" s="89"/>
      <c r="AT804" s="89"/>
      <c r="AU804" s="89"/>
      <c r="AV804" s="89"/>
      <c r="AW804" s="89"/>
      <c r="AX804" s="89"/>
    </row>
    <row r="805" spans="1:50" ht="12.75" customHeight="1">
      <c r="A805" s="89"/>
      <c r="B805" s="89"/>
      <c r="C805" s="96"/>
      <c r="D805" s="190"/>
      <c r="E805" s="110"/>
      <c r="F805" s="111"/>
      <c r="G805" s="112"/>
      <c r="H805" s="113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108"/>
      <c r="AI805" s="108"/>
      <c r="AJ805" s="89"/>
      <c r="AK805" s="89"/>
      <c r="AL805" s="99"/>
      <c r="AM805" s="99"/>
      <c r="AN805" s="89"/>
      <c r="AO805" s="89"/>
      <c r="AP805" s="89"/>
      <c r="AQ805" s="99"/>
      <c r="AR805" s="89"/>
      <c r="AS805" s="89"/>
      <c r="AT805" s="89"/>
      <c r="AU805" s="89"/>
      <c r="AV805" s="89"/>
      <c r="AW805" s="89"/>
      <c r="AX805" s="89"/>
    </row>
    <row r="806" spans="1:50" ht="12.75" customHeight="1">
      <c r="A806" s="89"/>
      <c r="B806" s="89"/>
      <c r="C806" s="96"/>
      <c r="D806" s="190"/>
      <c r="E806" s="110"/>
      <c r="F806" s="111"/>
      <c r="G806" s="112"/>
      <c r="H806" s="113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108"/>
      <c r="AI806" s="108"/>
      <c r="AJ806" s="89"/>
      <c r="AK806" s="89"/>
      <c r="AL806" s="99"/>
      <c r="AM806" s="99"/>
      <c r="AN806" s="89"/>
      <c r="AO806" s="89"/>
      <c r="AP806" s="89"/>
      <c r="AQ806" s="99"/>
      <c r="AR806" s="89"/>
      <c r="AS806" s="89"/>
      <c r="AT806" s="89"/>
      <c r="AU806" s="89"/>
      <c r="AV806" s="89"/>
      <c r="AW806" s="89"/>
      <c r="AX806" s="89"/>
    </row>
    <row r="807" spans="1:50" ht="12.75" customHeight="1">
      <c r="A807" s="89"/>
      <c r="B807" s="89"/>
      <c r="C807" s="96"/>
      <c r="D807" s="190"/>
      <c r="E807" s="110"/>
      <c r="F807" s="111"/>
      <c r="G807" s="112"/>
      <c r="H807" s="113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108"/>
      <c r="AI807" s="108"/>
      <c r="AJ807" s="89"/>
      <c r="AK807" s="89"/>
      <c r="AL807" s="99"/>
      <c r="AM807" s="99"/>
      <c r="AN807" s="89"/>
      <c r="AO807" s="89"/>
      <c r="AP807" s="89"/>
      <c r="AQ807" s="99"/>
      <c r="AR807" s="89"/>
      <c r="AS807" s="89"/>
      <c r="AT807" s="89"/>
      <c r="AU807" s="89"/>
      <c r="AV807" s="89"/>
      <c r="AW807" s="89"/>
      <c r="AX807" s="89"/>
    </row>
    <row r="808" spans="1:50" ht="12.75" customHeight="1">
      <c r="A808" s="89"/>
      <c r="B808" s="89"/>
      <c r="C808" s="96"/>
      <c r="D808" s="190"/>
      <c r="E808" s="110"/>
      <c r="F808" s="111"/>
      <c r="G808" s="112"/>
      <c r="H808" s="113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108"/>
      <c r="AI808" s="108"/>
      <c r="AJ808" s="89"/>
      <c r="AK808" s="89"/>
      <c r="AL808" s="99"/>
      <c r="AM808" s="99"/>
      <c r="AN808" s="89"/>
      <c r="AO808" s="89"/>
      <c r="AP808" s="89"/>
      <c r="AQ808" s="99"/>
      <c r="AR808" s="89"/>
      <c r="AS808" s="89"/>
      <c r="AT808" s="89"/>
      <c r="AU808" s="89"/>
      <c r="AV808" s="89"/>
      <c r="AW808" s="89"/>
      <c r="AX808" s="89"/>
    </row>
    <row r="809" spans="1:50" ht="12.75" customHeight="1">
      <c r="A809" s="89"/>
      <c r="B809" s="89"/>
      <c r="C809" s="96"/>
      <c r="D809" s="190"/>
      <c r="E809" s="110"/>
      <c r="F809" s="111"/>
      <c r="G809" s="112"/>
      <c r="H809" s="113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108"/>
      <c r="AI809" s="108"/>
      <c r="AJ809" s="89"/>
      <c r="AK809" s="89"/>
      <c r="AL809" s="99"/>
      <c r="AM809" s="99"/>
      <c r="AN809" s="89"/>
      <c r="AO809" s="89"/>
      <c r="AP809" s="89"/>
      <c r="AQ809" s="99"/>
      <c r="AR809" s="89"/>
      <c r="AS809" s="89"/>
      <c r="AT809" s="89"/>
      <c r="AU809" s="89"/>
      <c r="AV809" s="89"/>
      <c r="AW809" s="89"/>
      <c r="AX809" s="89"/>
    </row>
    <row r="810" spans="1:50" ht="12.75" customHeight="1">
      <c r="A810" s="89"/>
      <c r="B810" s="89"/>
      <c r="C810" s="96"/>
      <c r="D810" s="190"/>
      <c r="E810" s="110"/>
      <c r="F810" s="111"/>
      <c r="G810" s="112"/>
      <c r="H810" s="113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108"/>
      <c r="AI810" s="108"/>
      <c r="AJ810" s="89"/>
      <c r="AK810" s="89"/>
      <c r="AL810" s="99"/>
      <c r="AM810" s="99"/>
      <c r="AN810" s="89"/>
      <c r="AO810" s="89"/>
      <c r="AP810" s="89"/>
      <c r="AQ810" s="99"/>
      <c r="AR810" s="89"/>
      <c r="AS810" s="89"/>
      <c r="AT810" s="89"/>
      <c r="AU810" s="89"/>
      <c r="AV810" s="89"/>
      <c r="AW810" s="89"/>
      <c r="AX810" s="89"/>
    </row>
    <row r="811" spans="1:50" ht="12.75" customHeight="1">
      <c r="A811" s="89"/>
      <c r="B811" s="89"/>
      <c r="C811" s="96"/>
      <c r="D811" s="190"/>
      <c r="E811" s="110"/>
      <c r="F811" s="111"/>
      <c r="G811" s="112"/>
      <c r="H811" s="113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108"/>
      <c r="AI811" s="108"/>
      <c r="AJ811" s="89"/>
      <c r="AK811" s="89"/>
      <c r="AL811" s="99"/>
      <c r="AM811" s="99"/>
      <c r="AN811" s="89"/>
      <c r="AO811" s="89"/>
      <c r="AP811" s="89"/>
      <c r="AQ811" s="99"/>
      <c r="AR811" s="89"/>
      <c r="AS811" s="89"/>
      <c r="AT811" s="89"/>
      <c r="AU811" s="89"/>
      <c r="AV811" s="89"/>
      <c r="AW811" s="89"/>
      <c r="AX811" s="89"/>
    </row>
    <row r="812" spans="1:50" ht="12.75" customHeight="1">
      <c r="A812" s="89"/>
      <c r="B812" s="89"/>
      <c r="C812" s="96"/>
      <c r="D812" s="190"/>
      <c r="E812" s="110"/>
      <c r="F812" s="111"/>
      <c r="G812" s="112"/>
      <c r="H812" s="113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108"/>
      <c r="AI812" s="108"/>
      <c r="AJ812" s="89"/>
      <c r="AK812" s="89"/>
      <c r="AL812" s="99"/>
      <c r="AM812" s="99"/>
      <c r="AN812" s="89"/>
      <c r="AO812" s="89"/>
      <c r="AP812" s="89"/>
      <c r="AQ812" s="99"/>
      <c r="AR812" s="89"/>
      <c r="AS812" s="89"/>
      <c r="AT812" s="89"/>
      <c r="AU812" s="89"/>
      <c r="AV812" s="89"/>
      <c r="AW812" s="89"/>
      <c r="AX812" s="89"/>
    </row>
    <row r="813" spans="1:50" ht="12.75" customHeight="1">
      <c r="A813" s="89"/>
      <c r="B813" s="89"/>
      <c r="C813" s="96"/>
      <c r="D813" s="190"/>
      <c r="E813" s="110"/>
      <c r="F813" s="111"/>
      <c r="G813" s="112"/>
      <c r="H813" s="113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108"/>
      <c r="AI813" s="108"/>
      <c r="AJ813" s="89"/>
      <c r="AK813" s="89"/>
      <c r="AL813" s="99"/>
      <c r="AM813" s="99"/>
      <c r="AN813" s="89"/>
      <c r="AO813" s="89"/>
      <c r="AP813" s="89"/>
      <c r="AQ813" s="99"/>
      <c r="AR813" s="89"/>
      <c r="AS813" s="89"/>
      <c r="AT813" s="89"/>
      <c r="AU813" s="89"/>
      <c r="AV813" s="89"/>
      <c r="AW813" s="89"/>
      <c r="AX813" s="89"/>
    </row>
    <row r="814" spans="1:50" ht="12.75" customHeight="1">
      <c r="A814" s="89"/>
      <c r="B814" s="89"/>
      <c r="C814" s="96"/>
      <c r="D814" s="190"/>
      <c r="E814" s="110"/>
      <c r="F814" s="111"/>
      <c r="G814" s="112"/>
      <c r="H814" s="113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108"/>
      <c r="AI814" s="108"/>
      <c r="AJ814" s="89"/>
      <c r="AK814" s="89"/>
      <c r="AL814" s="99"/>
      <c r="AM814" s="99"/>
      <c r="AN814" s="89"/>
      <c r="AO814" s="89"/>
      <c r="AP814" s="89"/>
      <c r="AQ814" s="99"/>
      <c r="AR814" s="89"/>
      <c r="AS814" s="89"/>
      <c r="AT814" s="89"/>
      <c r="AU814" s="89"/>
      <c r="AV814" s="89"/>
      <c r="AW814" s="89"/>
      <c r="AX814" s="89"/>
    </row>
    <row r="815" spans="1:50" ht="12.75" customHeight="1">
      <c r="A815" s="89"/>
      <c r="B815" s="89"/>
      <c r="C815" s="96"/>
      <c r="D815" s="190"/>
      <c r="E815" s="110"/>
      <c r="F815" s="111"/>
      <c r="G815" s="112"/>
      <c r="H815" s="113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108"/>
      <c r="AI815" s="108"/>
      <c r="AJ815" s="89"/>
      <c r="AK815" s="89"/>
      <c r="AL815" s="99"/>
      <c r="AM815" s="99"/>
      <c r="AN815" s="89"/>
      <c r="AO815" s="89"/>
      <c r="AP815" s="89"/>
      <c r="AQ815" s="99"/>
      <c r="AR815" s="89"/>
      <c r="AS815" s="89"/>
      <c r="AT815" s="89"/>
      <c r="AU815" s="89"/>
      <c r="AV815" s="89"/>
      <c r="AW815" s="89"/>
      <c r="AX815" s="89"/>
    </row>
    <row r="816" spans="1:50" ht="12.75" customHeight="1">
      <c r="A816" s="89"/>
      <c r="B816" s="89"/>
      <c r="C816" s="96"/>
      <c r="D816" s="190"/>
      <c r="E816" s="110"/>
      <c r="F816" s="111"/>
      <c r="G816" s="112"/>
      <c r="H816" s="113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108"/>
      <c r="AI816" s="108"/>
      <c r="AJ816" s="89"/>
      <c r="AK816" s="89"/>
      <c r="AL816" s="99"/>
      <c r="AM816" s="99"/>
      <c r="AN816" s="89"/>
      <c r="AO816" s="89"/>
      <c r="AP816" s="89"/>
      <c r="AQ816" s="99"/>
      <c r="AR816" s="89"/>
      <c r="AS816" s="89"/>
      <c r="AT816" s="89"/>
      <c r="AU816" s="89"/>
      <c r="AV816" s="89"/>
      <c r="AW816" s="89"/>
      <c r="AX816" s="89"/>
    </row>
    <row r="817" spans="1:50" ht="12.75" customHeight="1">
      <c r="A817" s="89"/>
      <c r="B817" s="89"/>
      <c r="C817" s="96"/>
      <c r="D817" s="190"/>
      <c r="E817" s="110"/>
      <c r="F817" s="111"/>
      <c r="G817" s="112"/>
      <c r="H817" s="113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108"/>
      <c r="AI817" s="108"/>
      <c r="AJ817" s="89"/>
      <c r="AK817" s="89"/>
      <c r="AL817" s="99"/>
      <c r="AM817" s="99"/>
      <c r="AN817" s="89"/>
      <c r="AO817" s="89"/>
      <c r="AP817" s="89"/>
      <c r="AQ817" s="99"/>
      <c r="AR817" s="89"/>
      <c r="AS817" s="89"/>
      <c r="AT817" s="89"/>
      <c r="AU817" s="89"/>
      <c r="AV817" s="89"/>
      <c r="AW817" s="89"/>
      <c r="AX817" s="89"/>
    </row>
    <row r="818" spans="1:50" ht="12.75" customHeight="1">
      <c r="A818" s="89"/>
      <c r="B818" s="89"/>
      <c r="C818" s="96"/>
      <c r="D818" s="190"/>
      <c r="E818" s="110"/>
      <c r="F818" s="111"/>
      <c r="G818" s="112"/>
      <c r="H818" s="113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108"/>
      <c r="AI818" s="108"/>
      <c r="AJ818" s="89"/>
      <c r="AK818" s="89"/>
      <c r="AL818" s="99"/>
      <c r="AM818" s="99"/>
      <c r="AN818" s="89"/>
      <c r="AO818" s="89"/>
      <c r="AP818" s="89"/>
      <c r="AQ818" s="99"/>
      <c r="AR818" s="89"/>
      <c r="AS818" s="89"/>
      <c r="AT818" s="89"/>
      <c r="AU818" s="89"/>
      <c r="AV818" s="89"/>
      <c r="AW818" s="89"/>
      <c r="AX818" s="89"/>
    </row>
    <row r="819" spans="1:50" ht="12.75" customHeight="1">
      <c r="A819" s="89"/>
      <c r="B819" s="89"/>
      <c r="C819" s="96"/>
      <c r="D819" s="190"/>
      <c r="E819" s="110"/>
      <c r="F819" s="111"/>
      <c r="G819" s="112"/>
      <c r="H819" s="113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108"/>
      <c r="AI819" s="108"/>
      <c r="AJ819" s="89"/>
      <c r="AK819" s="89"/>
      <c r="AL819" s="99"/>
      <c r="AM819" s="99"/>
      <c r="AN819" s="89"/>
      <c r="AO819" s="89"/>
      <c r="AP819" s="89"/>
      <c r="AQ819" s="99"/>
      <c r="AR819" s="89"/>
      <c r="AS819" s="89"/>
      <c r="AT819" s="89"/>
      <c r="AU819" s="89"/>
      <c r="AV819" s="89"/>
      <c r="AW819" s="89"/>
      <c r="AX819" s="89"/>
    </row>
    <row r="820" spans="1:50" ht="12.75" customHeight="1">
      <c r="A820" s="89"/>
      <c r="B820" s="89"/>
      <c r="C820" s="96"/>
      <c r="D820" s="190"/>
      <c r="E820" s="110"/>
      <c r="F820" s="111"/>
      <c r="G820" s="112"/>
      <c r="H820" s="113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108"/>
      <c r="AI820" s="108"/>
      <c r="AJ820" s="89"/>
      <c r="AK820" s="89"/>
      <c r="AL820" s="99"/>
      <c r="AM820" s="99"/>
      <c r="AN820" s="89"/>
      <c r="AO820" s="89"/>
      <c r="AP820" s="89"/>
      <c r="AQ820" s="99"/>
      <c r="AR820" s="89"/>
      <c r="AS820" s="89"/>
      <c r="AT820" s="89"/>
      <c r="AU820" s="89"/>
      <c r="AV820" s="89"/>
      <c r="AW820" s="89"/>
      <c r="AX820" s="89"/>
    </row>
    <row r="821" spans="1:50" ht="12.75" customHeight="1">
      <c r="A821" s="89"/>
      <c r="B821" s="89"/>
      <c r="C821" s="96"/>
      <c r="D821" s="190"/>
      <c r="E821" s="110"/>
      <c r="F821" s="111"/>
      <c r="G821" s="112"/>
      <c r="H821" s="113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108"/>
      <c r="AI821" s="108"/>
      <c r="AJ821" s="89"/>
      <c r="AK821" s="89"/>
      <c r="AL821" s="99"/>
      <c r="AM821" s="99"/>
      <c r="AN821" s="89"/>
      <c r="AO821" s="89"/>
      <c r="AP821" s="89"/>
      <c r="AQ821" s="99"/>
      <c r="AR821" s="89"/>
      <c r="AS821" s="89"/>
      <c r="AT821" s="89"/>
      <c r="AU821" s="89"/>
      <c r="AV821" s="89"/>
      <c r="AW821" s="89"/>
      <c r="AX821" s="89"/>
    </row>
    <row r="822" spans="1:50" ht="12.75" customHeight="1">
      <c r="A822" s="89"/>
      <c r="B822" s="89"/>
      <c r="C822" s="96"/>
      <c r="D822" s="190"/>
      <c r="E822" s="110"/>
      <c r="F822" s="111"/>
      <c r="G822" s="112"/>
      <c r="H822" s="113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108"/>
      <c r="AI822" s="108"/>
      <c r="AJ822" s="89"/>
      <c r="AK822" s="89"/>
      <c r="AL822" s="99"/>
      <c r="AM822" s="99"/>
      <c r="AN822" s="89"/>
      <c r="AO822" s="89"/>
      <c r="AP822" s="89"/>
      <c r="AQ822" s="99"/>
      <c r="AR822" s="89"/>
      <c r="AS822" s="89"/>
      <c r="AT822" s="89"/>
      <c r="AU822" s="89"/>
      <c r="AV822" s="89"/>
      <c r="AW822" s="89"/>
      <c r="AX822" s="89"/>
    </row>
    <row r="823" spans="1:50" ht="12.75" customHeight="1">
      <c r="A823" s="89"/>
      <c r="B823" s="89"/>
      <c r="C823" s="96"/>
      <c r="D823" s="190"/>
      <c r="E823" s="110"/>
      <c r="F823" s="111"/>
      <c r="G823" s="112"/>
      <c r="H823" s="113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108"/>
      <c r="AI823" s="108"/>
      <c r="AJ823" s="89"/>
      <c r="AK823" s="89"/>
      <c r="AL823" s="99"/>
      <c r="AM823" s="99"/>
      <c r="AN823" s="89"/>
      <c r="AO823" s="89"/>
      <c r="AP823" s="89"/>
      <c r="AQ823" s="99"/>
      <c r="AR823" s="89"/>
      <c r="AS823" s="89"/>
      <c r="AT823" s="89"/>
      <c r="AU823" s="89"/>
      <c r="AV823" s="89"/>
      <c r="AW823" s="89"/>
      <c r="AX823" s="89"/>
    </row>
    <row r="824" spans="1:50" ht="12.75" customHeight="1">
      <c r="A824" s="89"/>
      <c r="B824" s="89"/>
      <c r="C824" s="96"/>
      <c r="D824" s="190"/>
      <c r="E824" s="110"/>
      <c r="F824" s="111"/>
      <c r="G824" s="112"/>
      <c r="H824" s="113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108"/>
      <c r="AI824" s="108"/>
      <c r="AJ824" s="89"/>
      <c r="AK824" s="89"/>
      <c r="AL824" s="99"/>
      <c r="AM824" s="99"/>
      <c r="AN824" s="89"/>
      <c r="AO824" s="89"/>
      <c r="AP824" s="89"/>
      <c r="AQ824" s="99"/>
      <c r="AR824" s="89"/>
      <c r="AS824" s="89"/>
      <c r="AT824" s="89"/>
      <c r="AU824" s="89"/>
      <c r="AV824" s="89"/>
      <c r="AW824" s="89"/>
      <c r="AX824" s="89"/>
    </row>
    <row r="825" spans="1:50" ht="12.75" customHeight="1">
      <c r="A825" s="89"/>
      <c r="B825" s="89"/>
      <c r="C825" s="96"/>
      <c r="D825" s="190"/>
      <c r="E825" s="110"/>
      <c r="F825" s="111"/>
      <c r="G825" s="112"/>
      <c r="H825" s="113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108"/>
      <c r="AI825" s="108"/>
      <c r="AJ825" s="89"/>
      <c r="AK825" s="89"/>
      <c r="AL825" s="99"/>
      <c r="AM825" s="99"/>
      <c r="AN825" s="89"/>
      <c r="AO825" s="89"/>
      <c r="AP825" s="89"/>
      <c r="AQ825" s="99"/>
      <c r="AR825" s="89"/>
      <c r="AS825" s="89"/>
      <c r="AT825" s="89"/>
      <c r="AU825" s="89"/>
      <c r="AV825" s="89"/>
      <c r="AW825" s="89"/>
      <c r="AX825" s="89"/>
    </row>
    <row r="826" spans="1:50" ht="12.75" customHeight="1">
      <c r="A826" s="89"/>
      <c r="B826" s="89"/>
      <c r="C826" s="96"/>
      <c r="D826" s="190"/>
      <c r="E826" s="110"/>
      <c r="F826" s="111"/>
      <c r="G826" s="112"/>
      <c r="H826" s="113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108"/>
      <c r="AI826" s="108"/>
      <c r="AJ826" s="89"/>
      <c r="AK826" s="89"/>
      <c r="AL826" s="99"/>
      <c r="AM826" s="99"/>
      <c r="AN826" s="89"/>
      <c r="AO826" s="89"/>
      <c r="AP826" s="89"/>
      <c r="AQ826" s="99"/>
      <c r="AR826" s="89"/>
      <c r="AS826" s="89"/>
      <c r="AT826" s="89"/>
      <c r="AU826" s="89"/>
      <c r="AV826" s="89"/>
      <c r="AW826" s="89"/>
      <c r="AX826" s="89"/>
    </row>
    <row r="827" spans="1:50" ht="12.75" customHeight="1">
      <c r="A827" s="89"/>
      <c r="B827" s="89"/>
      <c r="C827" s="96"/>
      <c r="D827" s="190"/>
      <c r="E827" s="110"/>
      <c r="F827" s="111"/>
      <c r="G827" s="112"/>
      <c r="H827" s="113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108"/>
      <c r="AI827" s="108"/>
      <c r="AJ827" s="89"/>
      <c r="AK827" s="89"/>
      <c r="AL827" s="99"/>
      <c r="AM827" s="99"/>
      <c r="AN827" s="89"/>
      <c r="AO827" s="89"/>
      <c r="AP827" s="89"/>
      <c r="AQ827" s="99"/>
      <c r="AR827" s="89"/>
      <c r="AS827" s="89"/>
      <c r="AT827" s="89"/>
      <c r="AU827" s="89"/>
      <c r="AV827" s="89"/>
      <c r="AW827" s="89"/>
      <c r="AX827" s="89"/>
    </row>
    <row r="828" spans="1:50" ht="12.75" customHeight="1">
      <c r="A828" s="89"/>
      <c r="B828" s="89"/>
      <c r="C828" s="96"/>
      <c r="D828" s="190"/>
      <c r="E828" s="110"/>
      <c r="F828" s="111"/>
      <c r="G828" s="112"/>
      <c r="H828" s="113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108"/>
      <c r="AI828" s="108"/>
      <c r="AJ828" s="89"/>
      <c r="AK828" s="89"/>
      <c r="AL828" s="99"/>
      <c r="AM828" s="99"/>
      <c r="AN828" s="89"/>
      <c r="AO828" s="89"/>
      <c r="AP828" s="89"/>
      <c r="AQ828" s="99"/>
      <c r="AR828" s="89"/>
      <c r="AS828" s="89"/>
      <c r="AT828" s="89"/>
      <c r="AU828" s="89"/>
      <c r="AV828" s="89"/>
      <c r="AW828" s="89"/>
      <c r="AX828" s="89"/>
    </row>
    <row r="829" spans="1:50" ht="12.75" customHeight="1">
      <c r="A829" s="89"/>
      <c r="B829" s="89"/>
      <c r="C829" s="96"/>
      <c r="D829" s="190"/>
      <c r="E829" s="110"/>
      <c r="F829" s="111"/>
      <c r="G829" s="112"/>
      <c r="H829" s="113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108"/>
      <c r="AI829" s="108"/>
      <c r="AJ829" s="89"/>
      <c r="AK829" s="89"/>
      <c r="AL829" s="99"/>
      <c r="AM829" s="99"/>
      <c r="AN829" s="89"/>
      <c r="AO829" s="89"/>
      <c r="AP829" s="89"/>
      <c r="AQ829" s="99"/>
      <c r="AR829" s="89"/>
      <c r="AS829" s="89"/>
      <c r="AT829" s="89"/>
      <c r="AU829" s="89"/>
      <c r="AV829" s="89"/>
      <c r="AW829" s="89"/>
      <c r="AX829" s="89"/>
    </row>
    <row r="830" spans="1:50" ht="12.75" customHeight="1">
      <c r="A830" s="89"/>
      <c r="B830" s="89"/>
      <c r="C830" s="96"/>
      <c r="D830" s="190"/>
      <c r="E830" s="110"/>
      <c r="F830" s="111"/>
      <c r="G830" s="112"/>
      <c r="H830" s="113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108"/>
      <c r="AI830" s="108"/>
      <c r="AJ830" s="89"/>
      <c r="AK830" s="89"/>
      <c r="AL830" s="99"/>
      <c r="AM830" s="99"/>
      <c r="AN830" s="89"/>
      <c r="AO830" s="89"/>
      <c r="AP830" s="89"/>
      <c r="AQ830" s="99"/>
      <c r="AR830" s="89"/>
      <c r="AS830" s="89"/>
      <c r="AT830" s="89"/>
      <c r="AU830" s="89"/>
      <c r="AV830" s="89"/>
      <c r="AW830" s="89"/>
      <c r="AX830" s="89"/>
    </row>
    <row r="831" spans="1:50" ht="12.75" customHeight="1">
      <c r="A831" s="89"/>
      <c r="B831" s="89"/>
      <c r="C831" s="96"/>
      <c r="D831" s="190"/>
      <c r="E831" s="110"/>
      <c r="F831" s="111"/>
      <c r="G831" s="112"/>
      <c r="H831" s="113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108"/>
      <c r="AI831" s="108"/>
      <c r="AJ831" s="89"/>
      <c r="AK831" s="89"/>
      <c r="AL831" s="99"/>
      <c r="AM831" s="99"/>
      <c r="AN831" s="89"/>
      <c r="AO831" s="89"/>
      <c r="AP831" s="89"/>
      <c r="AQ831" s="99"/>
      <c r="AR831" s="89"/>
      <c r="AS831" s="89"/>
      <c r="AT831" s="89"/>
      <c r="AU831" s="89"/>
      <c r="AV831" s="89"/>
      <c r="AW831" s="89"/>
      <c r="AX831" s="89"/>
    </row>
    <row r="832" spans="1:50" ht="12.75" customHeight="1">
      <c r="A832" s="89"/>
      <c r="B832" s="89"/>
      <c r="C832" s="96"/>
      <c r="D832" s="190"/>
      <c r="E832" s="110"/>
      <c r="F832" s="111"/>
      <c r="G832" s="112"/>
      <c r="H832" s="113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108"/>
      <c r="AI832" s="108"/>
      <c r="AJ832" s="89"/>
      <c r="AK832" s="89"/>
      <c r="AL832" s="99"/>
      <c r="AM832" s="99"/>
      <c r="AN832" s="89"/>
      <c r="AO832" s="89"/>
      <c r="AP832" s="89"/>
      <c r="AQ832" s="99"/>
      <c r="AR832" s="89"/>
      <c r="AS832" s="89"/>
      <c r="AT832" s="89"/>
      <c r="AU832" s="89"/>
      <c r="AV832" s="89"/>
      <c r="AW832" s="89"/>
      <c r="AX832" s="89"/>
    </row>
    <row r="833" spans="1:50" ht="12.75" customHeight="1">
      <c r="A833" s="89"/>
      <c r="B833" s="89"/>
      <c r="C833" s="96"/>
      <c r="D833" s="190"/>
      <c r="E833" s="110"/>
      <c r="F833" s="111"/>
      <c r="G833" s="112"/>
      <c r="H833" s="113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108"/>
      <c r="AI833" s="108"/>
      <c r="AJ833" s="89"/>
      <c r="AK833" s="89"/>
      <c r="AL833" s="99"/>
      <c r="AM833" s="99"/>
      <c r="AN833" s="89"/>
      <c r="AO833" s="89"/>
      <c r="AP833" s="89"/>
      <c r="AQ833" s="99"/>
      <c r="AR833" s="89"/>
      <c r="AS833" s="89"/>
      <c r="AT833" s="89"/>
      <c r="AU833" s="89"/>
      <c r="AV833" s="89"/>
      <c r="AW833" s="89"/>
      <c r="AX833" s="89"/>
    </row>
    <row r="834" spans="1:50" ht="12.75" customHeight="1">
      <c r="A834" s="89"/>
      <c r="B834" s="89"/>
      <c r="C834" s="96"/>
      <c r="D834" s="190"/>
      <c r="E834" s="110"/>
      <c r="F834" s="111"/>
      <c r="G834" s="112"/>
      <c r="H834" s="113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108"/>
      <c r="AI834" s="108"/>
      <c r="AJ834" s="89"/>
      <c r="AK834" s="89"/>
      <c r="AL834" s="99"/>
      <c r="AM834" s="99"/>
      <c r="AN834" s="89"/>
      <c r="AO834" s="89"/>
      <c r="AP834" s="89"/>
      <c r="AQ834" s="99"/>
      <c r="AR834" s="89"/>
      <c r="AS834" s="89"/>
      <c r="AT834" s="89"/>
      <c r="AU834" s="89"/>
      <c r="AV834" s="89"/>
      <c r="AW834" s="89"/>
      <c r="AX834" s="89"/>
    </row>
    <row r="835" spans="1:50" ht="12.75" customHeight="1">
      <c r="A835" s="89"/>
      <c r="B835" s="89"/>
      <c r="C835" s="96"/>
      <c r="D835" s="190"/>
      <c r="E835" s="110"/>
      <c r="F835" s="111"/>
      <c r="G835" s="112"/>
      <c r="H835" s="113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108"/>
      <c r="AI835" s="108"/>
      <c r="AJ835" s="89"/>
      <c r="AK835" s="89"/>
      <c r="AL835" s="99"/>
      <c r="AM835" s="99"/>
      <c r="AN835" s="89"/>
      <c r="AO835" s="89"/>
      <c r="AP835" s="89"/>
      <c r="AQ835" s="99"/>
      <c r="AR835" s="89"/>
      <c r="AS835" s="89"/>
      <c r="AT835" s="89"/>
      <c r="AU835" s="89"/>
      <c r="AV835" s="89"/>
      <c r="AW835" s="89"/>
      <c r="AX835" s="89"/>
    </row>
    <row r="836" spans="1:50" ht="12.75" customHeight="1">
      <c r="A836" s="89"/>
      <c r="B836" s="89"/>
      <c r="C836" s="96"/>
      <c r="D836" s="190"/>
      <c r="E836" s="110"/>
      <c r="F836" s="111"/>
      <c r="G836" s="112"/>
      <c r="H836" s="113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108"/>
      <c r="AI836" s="108"/>
      <c r="AJ836" s="89"/>
      <c r="AK836" s="89"/>
      <c r="AL836" s="99"/>
      <c r="AM836" s="99"/>
      <c r="AN836" s="89"/>
      <c r="AO836" s="89"/>
      <c r="AP836" s="89"/>
      <c r="AQ836" s="99"/>
      <c r="AR836" s="89"/>
      <c r="AS836" s="89"/>
      <c r="AT836" s="89"/>
      <c r="AU836" s="89"/>
      <c r="AV836" s="89"/>
      <c r="AW836" s="89"/>
      <c r="AX836" s="89"/>
    </row>
    <row r="837" spans="1:50" ht="12.75" customHeight="1">
      <c r="A837" s="89"/>
      <c r="B837" s="89"/>
      <c r="C837" s="96"/>
      <c r="D837" s="190"/>
      <c r="E837" s="110"/>
      <c r="F837" s="111"/>
      <c r="G837" s="112"/>
      <c r="H837" s="113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108"/>
      <c r="AI837" s="108"/>
      <c r="AJ837" s="89"/>
      <c r="AK837" s="89"/>
      <c r="AL837" s="99"/>
      <c r="AM837" s="99"/>
      <c r="AN837" s="89"/>
      <c r="AO837" s="89"/>
      <c r="AP837" s="89"/>
      <c r="AQ837" s="99"/>
      <c r="AR837" s="89"/>
      <c r="AS837" s="89"/>
      <c r="AT837" s="89"/>
      <c r="AU837" s="89"/>
      <c r="AV837" s="89"/>
      <c r="AW837" s="89"/>
      <c r="AX837" s="89"/>
    </row>
    <row r="838" spans="1:50" ht="12.75" customHeight="1">
      <c r="A838" s="89"/>
      <c r="B838" s="89"/>
      <c r="C838" s="96"/>
      <c r="D838" s="190"/>
      <c r="E838" s="110"/>
      <c r="F838" s="111"/>
      <c r="G838" s="112"/>
      <c r="H838" s="113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108"/>
      <c r="AI838" s="108"/>
      <c r="AJ838" s="89"/>
      <c r="AK838" s="89"/>
      <c r="AL838" s="99"/>
      <c r="AM838" s="99"/>
      <c r="AN838" s="89"/>
      <c r="AO838" s="89"/>
      <c r="AP838" s="89"/>
      <c r="AQ838" s="99"/>
      <c r="AR838" s="89"/>
      <c r="AS838" s="89"/>
      <c r="AT838" s="89"/>
      <c r="AU838" s="89"/>
      <c r="AV838" s="89"/>
      <c r="AW838" s="89"/>
      <c r="AX838" s="89"/>
    </row>
    <row r="839" spans="1:50" ht="12.75" customHeight="1">
      <c r="A839" s="89"/>
      <c r="B839" s="89"/>
      <c r="C839" s="96"/>
      <c r="D839" s="190"/>
      <c r="E839" s="110"/>
      <c r="F839" s="111"/>
      <c r="G839" s="112"/>
      <c r="H839" s="113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108"/>
      <c r="AI839" s="108"/>
      <c r="AJ839" s="89"/>
      <c r="AK839" s="89"/>
      <c r="AL839" s="99"/>
      <c r="AM839" s="99"/>
      <c r="AN839" s="89"/>
      <c r="AO839" s="89"/>
      <c r="AP839" s="89"/>
      <c r="AQ839" s="99"/>
      <c r="AR839" s="89"/>
      <c r="AS839" s="89"/>
      <c r="AT839" s="89"/>
      <c r="AU839" s="89"/>
      <c r="AV839" s="89"/>
      <c r="AW839" s="89"/>
      <c r="AX839" s="89"/>
    </row>
    <row r="840" spans="1:50" ht="12.75" customHeight="1">
      <c r="A840" s="89"/>
      <c r="B840" s="89"/>
      <c r="C840" s="96"/>
      <c r="D840" s="190"/>
      <c r="E840" s="110"/>
      <c r="F840" s="111"/>
      <c r="G840" s="112"/>
      <c r="H840" s="113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108"/>
      <c r="AI840" s="108"/>
      <c r="AJ840" s="89"/>
      <c r="AK840" s="89"/>
      <c r="AL840" s="99"/>
      <c r="AM840" s="99"/>
      <c r="AN840" s="89"/>
      <c r="AO840" s="89"/>
      <c r="AP840" s="89"/>
      <c r="AQ840" s="99"/>
      <c r="AR840" s="89"/>
      <c r="AS840" s="89"/>
      <c r="AT840" s="89"/>
      <c r="AU840" s="89"/>
      <c r="AV840" s="89"/>
      <c r="AW840" s="89"/>
      <c r="AX840" s="89"/>
    </row>
    <row r="841" spans="1:50" ht="12.75" customHeight="1">
      <c r="A841" s="89"/>
      <c r="B841" s="89"/>
      <c r="C841" s="96"/>
      <c r="D841" s="190"/>
      <c r="E841" s="110"/>
      <c r="F841" s="111"/>
      <c r="G841" s="112"/>
      <c r="H841" s="113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108"/>
      <c r="AI841" s="108"/>
      <c r="AJ841" s="89"/>
      <c r="AK841" s="89"/>
      <c r="AL841" s="99"/>
      <c r="AM841" s="99"/>
      <c r="AN841" s="89"/>
      <c r="AO841" s="89"/>
      <c r="AP841" s="89"/>
      <c r="AQ841" s="99"/>
      <c r="AR841" s="89"/>
      <c r="AS841" s="89"/>
      <c r="AT841" s="89"/>
      <c r="AU841" s="89"/>
      <c r="AV841" s="89"/>
      <c r="AW841" s="89"/>
      <c r="AX841" s="89"/>
    </row>
    <row r="842" spans="1:50" ht="12.75" customHeight="1">
      <c r="A842" s="89"/>
      <c r="B842" s="89"/>
      <c r="C842" s="96"/>
      <c r="D842" s="190"/>
      <c r="E842" s="110"/>
      <c r="F842" s="111"/>
      <c r="G842" s="112"/>
      <c r="H842" s="113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108"/>
      <c r="AI842" s="108"/>
      <c r="AJ842" s="89"/>
      <c r="AK842" s="89"/>
      <c r="AL842" s="99"/>
      <c r="AM842" s="99"/>
      <c r="AN842" s="89"/>
      <c r="AO842" s="89"/>
      <c r="AP842" s="89"/>
      <c r="AQ842" s="99"/>
      <c r="AR842" s="89"/>
      <c r="AS842" s="89"/>
      <c r="AT842" s="89"/>
      <c r="AU842" s="89"/>
      <c r="AV842" s="89"/>
      <c r="AW842" s="89"/>
      <c r="AX842" s="89"/>
    </row>
    <row r="843" spans="1:50" ht="12.75" customHeight="1">
      <c r="A843" s="89"/>
      <c r="B843" s="89"/>
      <c r="C843" s="96"/>
      <c r="D843" s="190"/>
      <c r="E843" s="110"/>
      <c r="F843" s="111"/>
      <c r="G843" s="112"/>
      <c r="H843" s="113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108"/>
      <c r="AI843" s="108"/>
      <c r="AJ843" s="89"/>
      <c r="AK843" s="89"/>
      <c r="AL843" s="99"/>
      <c r="AM843" s="99"/>
      <c r="AN843" s="89"/>
      <c r="AO843" s="89"/>
      <c r="AP843" s="89"/>
      <c r="AQ843" s="99"/>
      <c r="AR843" s="89"/>
      <c r="AS843" s="89"/>
      <c r="AT843" s="89"/>
      <c r="AU843" s="89"/>
      <c r="AV843" s="89"/>
      <c r="AW843" s="89"/>
      <c r="AX843" s="89"/>
    </row>
    <row r="844" spans="1:50" ht="12.75" customHeight="1">
      <c r="A844" s="89"/>
      <c r="B844" s="89"/>
      <c r="C844" s="96"/>
      <c r="D844" s="190"/>
      <c r="E844" s="110"/>
      <c r="F844" s="111"/>
      <c r="G844" s="112"/>
      <c r="H844" s="113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108"/>
      <c r="AI844" s="108"/>
      <c r="AJ844" s="89"/>
      <c r="AK844" s="89"/>
      <c r="AL844" s="99"/>
      <c r="AM844" s="99"/>
      <c r="AN844" s="89"/>
      <c r="AO844" s="89"/>
      <c r="AP844" s="89"/>
      <c r="AQ844" s="99"/>
      <c r="AR844" s="89"/>
      <c r="AS844" s="89"/>
      <c r="AT844" s="89"/>
      <c r="AU844" s="89"/>
      <c r="AV844" s="89"/>
      <c r="AW844" s="89"/>
      <c r="AX844" s="89"/>
    </row>
    <row r="845" spans="1:50" ht="12.75" customHeight="1">
      <c r="A845" s="89"/>
      <c r="B845" s="89"/>
      <c r="C845" s="96"/>
      <c r="D845" s="190"/>
      <c r="E845" s="110"/>
      <c r="F845" s="111"/>
      <c r="G845" s="112"/>
      <c r="H845" s="113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108"/>
      <c r="AI845" s="108"/>
      <c r="AJ845" s="89"/>
      <c r="AK845" s="89"/>
      <c r="AL845" s="99"/>
      <c r="AM845" s="99"/>
      <c r="AN845" s="89"/>
      <c r="AO845" s="89"/>
      <c r="AP845" s="89"/>
      <c r="AQ845" s="99"/>
      <c r="AR845" s="89"/>
      <c r="AS845" s="89"/>
      <c r="AT845" s="89"/>
      <c r="AU845" s="89"/>
      <c r="AV845" s="89"/>
      <c r="AW845" s="89"/>
      <c r="AX845" s="89"/>
    </row>
    <row r="846" spans="1:50" ht="12.75" customHeight="1">
      <c r="A846" s="89"/>
      <c r="B846" s="89"/>
      <c r="C846" s="96"/>
      <c r="D846" s="190"/>
      <c r="E846" s="110"/>
      <c r="F846" s="111"/>
      <c r="G846" s="112"/>
      <c r="H846" s="113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108"/>
      <c r="AI846" s="108"/>
      <c r="AJ846" s="89"/>
      <c r="AK846" s="89"/>
      <c r="AL846" s="99"/>
      <c r="AM846" s="99"/>
      <c r="AN846" s="89"/>
      <c r="AO846" s="89"/>
      <c r="AP846" s="89"/>
      <c r="AQ846" s="99"/>
      <c r="AR846" s="89"/>
      <c r="AS846" s="89"/>
      <c r="AT846" s="89"/>
      <c r="AU846" s="89"/>
      <c r="AV846" s="89"/>
      <c r="AW846" s="89"/>
      <c r="AX846" s="89"/>
    </row>
    <row r="847" spans="1:50" ht="12.75" customHeight="1">
      <c r="A847" s="89"/>
      <c r="B847" s="89"/>
      <c r="C847" s="96"/>
      <c r="D847" s="190"/>
      <c r="E847" s="110"/>
      <c r="F847" s="111"/>
      <c r="G847" s="112"/>
      <c r="H847" s="113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108"/>
      <c r="AI847" s="108"/>
      <c r="AJ847" s="89"/>
      <c r="AK847" s="89"/>
      <c r="AL847" s="99"/>
      <c r="AM847" s="99"/>
      <c r="AN847" s="89"/>
      <c r="AO847" s="89"/>
      <c r="AP847" s="89"/>
      <c r="AQ847" s="99"/>
      <c r="AR847" s="89"/>
      <c r="AS847" s="89"/>
      <c r="AT847" s="89"/>
      <c r="AU847" s="89"/>
      <c r="AV847" s="89"/>
      <c r="AW847" s="89"/>
      <c r="AX847" s="89"/>
    </row>
    <row r="848" spans="1:50" ht="12.75" customHeight="1">
      <c r="A848" s="89"/>
      <c r="B848" s="89"/>
      <c r="C848" s="96"/>
      <c r="D848" s="190"/>
      <c r="E848" s="110"/>
      <c r="F848" s="111"/>
      <c r="G848" s="112"/>
      <c r="H848" s="113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108"/>
      <c r="AI848" s="108"/>
      <c r="AJ848" s="89"/>
      <c r="AK848" s="89"/>
      <c r="AL848" s="99"/>
      <c r="AM848" s="99"/>
      <c r="AN848" s="89"/>
      <c r="AO848" s="89"/>
      <c r="AP848" s="89"/>
      <c r="AQ848" s="99"/>
      <c r="AR848" s="89"/>
      <c r="AS848" s="89"/>
      <c r="AT848" s="89"/>
      <c r="AU848" s="89"/>
      <c r="AV848" s="89"/>
      <c r="AW848" s="89"/>
      <c r="AX848" s="89"/>
    </row>
    <row r="849" spans="1:50" ht="12.75" customHeight="1">
      <c r="A849" s="89"/>
      <c r="B849" s="89"/>
      <c r="C849" s="96"/>
      <c r="D849" s="190"/>
      <c r="E849" s="110"/>
      <c r="F849" s="111"/>
      <c r="G849" s="112"/>
      <c r="H849" s="113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108"/>
      <c r="AI849" s="108"/>
      <c r="AJ849" s="89"/>
      <c r="AK849" s="89"/>
      <c r="AL849" s="99"/>
      <c r="AM849" s="99"/>
      <c r="AN849" s="89"/>
      <c r="AO849" s="89"/>
      <c r="AP849" s="89"/>
      <c r="AQ849" s="99"/>
      <c r="AR849" s="89"/>
      <c r="AS849" s="89"/>
      <c r="AT849" s="89"/>
      <c r="AU849" s="89"/>
      <c r="AV849" s="89"/>
      <c r="AW849" s="89"/>
      <c r="AX849" s="89"/>
    </row>
    <row r="850" spans="1:50" ht="12.75" customHeight="1">
      <c r="A850" s="89"/>
      <c r="B850" s="89"/>
      <c r="C850" s="96"/>
      <c r="D850" s="190"/>
      <c r="E850" s="110"/>
      <c r="F850" s="111"/>
      <c r="G850" s="112"/>
      <c r="H850" s="113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108"/>
      <c r="AI850" s="108"/>
      <c r="AJ850" s="89"/>
      <c r="AK850" s="89"/>
      <c r="AL850" s="99"/>
      <c r="AM850" s="99"/>
      <c r="AN850" s="89"/>
      <c r="AO850" s="89"/>
      <c r="AP850" s="89"/>
      <c r="AQ850" s="99"/>
      <c r="AR850" s="89"/>
      <c r="AS850" s="89"/>
      <c r="AT850" s="89"/>
      <c r="AU850" s="89"/>
      <c r="AV850" s="89"/>
      <c r="AW850" s="89"/>
      <c r="AX850" s="89"/>
    </row>
    <row r="851" spans="1:50" ht="12.75" customHeight="1">
      <c r="A851" s="89"/>
      <c r="B851" s="89"/>
      <c r="C851" s="96"/>
      <c r="D851" s="190"/>
      <c r="E851" s="110"/>
      <c r="F851" s="111"/>
      <c r="G851" s="112"/>
      <c r="H851" s="113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108"/>
      <c r="AI851" s="108"/>
      <c r="AJ851" s="89"/>
      <c r="AK851" s="89"/>
      <c r="AL851" s="99"/>
      <c r="AM851" s="99"/>
      <c r="AN851" s="89"/>
      <c r="AO851" s="89"/>
      <c r="AP851" s="89"/>
      <c r="AQ851" s="99"/>
      <c r="AR851" s="89"/>
      <c r="AS851" s="89"/>
      <c r="AT851" s="89"/>
      <c r="AU851" s="89"/>
      <c r="AV851" s="89"/>
      <c r="AW851" s="89"/>
      <c r="AX851" s="89"/>
    </row>
    <row r="852" spans="1:50" ht="12.75" customHeight="1">
      <c r="A852" s="89"/>
      <c r="B852" s="89"/>
      <c r="C852" s="96"/>
      <c r="D852" s="190"/>
      <c r="E852" s="110"/>
      <c r="F852" s="111"/>
      <c r="G852" s="112"/>
      <c r="H852" s="113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108"/>
      <c r="AI852" s="108"/>
      <c r="AJ852" s="89"/>
      <c r="AK852" s="89"/>
      <c r="AL852" s="99"/>
      <c r="AM852" s="99"/>
      <c r="AN852" s="89"/>
      <c r="AO852" s="89"/>
      <c r="AP852" s="89"/>
      <c r="AQ852" s="99"/>
      <c r="AR852" s="89"/>
      <c r="AS852" s="89"/>
      <c r="AT852" s="89"/>
      <c r="AU852" s="89"/>
      <c r="AV852" s="89"/>
      <c r="AW852" s="89"/>
      <c r="AX852" s="89"/>
    </row>
    <row r="853" spans="1:50" ht="12.75" customHeight="1">
      <c r="A853" s="89"/>
      <c r="B853" s="89"/>
      <c r="C853" s="96"/>
      <c r="D853" s="190"/>
      <c r="E853" s="110"/>
      <c r="F853" s="111"/>
      <c r="G853" s="112"/>
      <c r="H853" s="113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108"/>
      <c r="AI853" s="108"/>
      <c r="AJ853" s="89"/>
      <c r="AK853" s="89"/>
      <c r="AL853" s="99"/>
      <c r="AM853" s="99"/>
      <c r="AN853" s="89"/>
      <c r="AO853" s="89"/>
      <c r="AP853" s="89"/>
      <c r="AQ853" s="99"/>
      <c r="AR853" s="89"/>
      <c r="AS853" s="89"/>
      <c r="AT853" s="89"/>
      <c r="AU853" s="89"/>
      <c r="AV853" s="89"/>
      <c r="AW853" s="89"/>
      <c r="AX853" s="89"/>
    </row>
    <row r="854" spans="1:50" ht="12.75" customHeight="1">
      <c r="A854" s="89"/>
      <c r="B854" s="89"/>
      <c r="C854" s="96"/>
      <c r="D854" s="190"/>
      <c r="E854" s="110"/>
      <c r="F854" s="111"/>
      <c r="G854" s="112"/>
      <c r="H854" s="113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108"/>
      <c r="AI854" s="108"/>
      <c r="AJ854" s="89"/>
      <c r="AK854" s="89"/>
      <c r="AL854" s="99"/>
      <c r="AM854" s="99"/>
      <c r="AN854" s="89"/>
      <c r="AO854" s="89"/>
      <c r="AP854" s="89"/>
      <c r="AQ854" s="99"/>
      <c r="AR854" s="89"/>
      <c r="AS854" s="89"/>
      <c r="AT854" s="89"/>
      <c r="AU854" s="89"/>
      <c r="AV854" s="89"/>
      <c r="AW854" s="89"/>
      <c r="AX854" s="89"/>
    </row>
    <row r="855" spans="1:50" ht="12.75" customHeight="1">
      <c r="A855" s="89"/>
      <c r="B855" s="89"/>
      <c r="C855" s="96"/>
      <c r="D855" s="190"/>
      <c r="E855" s="110"/>
      <c r="F855" s="111"/>
      <c r="G855" s="112"/>
      <c r="H855" s="113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108"/>
      <c r="AI855" s="108"/>
      <c r="AJ855" s="89"/>
      <c r="AK855" s="89"/>
      <c r="AL855" s="99"/>
      <c r="AM855" s="99"/>
      <c r="AN855" s="89"/>
      <c r="AO855" s="89"/>
      <c r="AP855" s="89"/>
      <c r="AQ855" s="99"/>
      <c r="AR855" s="89"/>
      <c r="AS855" s="89"/>
      <c r="AT855" s="89"/>
      <c r="AU855" s="89"/>
      <c r="AV855" s="89"/>
      <c r="AW855" s="89"/>
      <c r="AX855" s="89"/>
    </row>
    <row r="856" spans="1:50" ht="12.75" customHeight="1">
      <c r="A856" s="89"/>
      <c r="B856" s="89"/>
      <c r="C856" s="96"/>
      <c r="D856" s="190"/>
      <c r="E856" s="110"/>
      <c r="F856" s="111"/>
      <c r="G856" s="112"/>
      <c r="H856" s="113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108"/>
      <c r="AI856" s="108"/>
      <c r="AJ856" s="89"/>
      <c r="AK856" s="89"/>
      <c r="AL856" s="99"/>
      <c r="AM856" s="99"/>
      <c r="AN856" s="89"/>
      <c r="AO856" s="89"/>
      <c r="AP856" s="89"/>
      <c r="AQ856" s="99"/>
      <c r="AR856" s="89"/>
      <c r="AS856" s="89"/>
      <c r="AT856" s="89"/>
      <c r="AU856" s="89"/>
      <c r="AV856" s="89"/>
      <c r="AW856" s="89"/>
      <c r="AX856" s="89"/>
    </row>
    <row r="857" spans="1:50" ht="12.75" customHeight="1">
      <c r="A857" s="89"/>
      <c r="B857" s="89"/>
      <c r="C857" s="96"/>
      <c r="D857" s="190"/>
      <c r="E857" s="110"/>
      <c r="F857" s="111"/>
      <c r="G857" s="112"/>
      <c r="H857" s="113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108"/>
      <c r="AI857" s="108"/>
      <c r="AJ857" s="89"/>
      <c r="AK857" s="89"/>
      <c r="AL857" s="99"/>
      <c r="AM857" s="99"/>
      <c r="AN857" s="89"/>
      <c r="AO857" s="89"/>
      <c r="AP857" s="89"/>
      <c r="AQ857" s="99"/>
      <c r="AR857" s="89"/>
      <c r="AS857" s="89"/>
      <c r="AT857" s="89"/>
      <c r="AU857" s="89"/>
      <c r="AV857" s="89"/>
      <c r="AW857" s="89"/>
      <c r="AX857" s="89"/>
    </row>
    <row r="858" spans="1:50" ht="12.75" customHeight="1">
      <c r="A858" s="89"/>
      <c r="B858" s="89"/>
      <c r="C858" s="96"/>
      <c r="D858" s="190"/>
      <c r="E858" s="110"/>
      <c r="F858" s="111"/>
      <c r="G858" s="112"/>
      <c r="H858" s="113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108"/>
      <c r="AI858" s="108"/>
      <c r="AJ858" s="89"/>
      <c r="AK858" s="89"/>
      <c r="AL858" s="99"/>
      <c r="AM858" s="99"/>
      <c r="AN858" s="89"/>
      <c r="AO858" s="89"/>
      <c r="AP858" s="89"/>
      <c r="AQ858" s="99"/>
      <c r="AR858" s="89"/>
      <c r="AS858" s="89"/>
      <c r="AT858" s="89"/>
      <c r="AU858" s="89"/>
      <c r="AV858" s="89"/>
      <c r="AW858" s="89"/>
      <c r="AX858" s="89"/>
    </row>
    <row r="859" spans="1:50" ht="12.75" customHeight="1">
      <c r="A859" s="89"/>
      <c r="B859" s="89"/>
      <c r="C859" s="96"/>
      <c r="D859" s="190"/>
      <c r="E859" s="110"/>
      <c r="F859" s="111"/>
      <c r="G859" s="112"/>
      <c r="H859" s="113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108"/>
      <c r="AI859" s="108"/>
      <c r="AJ859" s="89"/>
      <c r="AK859" s="89"/>
      <c r="AL859" s="99"/>
      <c r="AM859" s="99"/>
      <c r="AN859" s="89"/>
      <c r="AO859" s="89"/>
      <c r="AP859" s="89"/>
      <c r="AQ859" s="99"/>
      <c r="AR859" s="89"/>
      <c r="AS859" s="89"/>
      <c r="AT859" s="89"/>
      <c r="AU859" s="89"/>
      <c r="AV859" s="89"/>
      <c r="AW859" s="89"/>
      <c r="AX859" s="89"/>
    </row>
    <row r="860" spans="1:50" ht="12.75" customHeight="1">
      <c r="A860" s="89"/>
      <c r="B860" s="89"/>
      <c r="C860" s="96"/>
      <c r="D860" s="190"/>
      <c r="E860" s="110"/>
      <c r="F860" s="111"/>
      <c r="G860" s="112"/>
      <c r="H860" s="113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108"/>
      <c r="AI860" s="108"/>
      <c r="AJ860" s="89"/>
      <c r="AK860" s="89"/>
      <c r="AL860" s="99"/>
      <c r="AM860" s="99"/>
      <c r="AN860" s="89"/>
      <c r="AO860" s="89"/>
      <c r="AP860" s="89"/>
      <c r="AQ860" s="99"/>
      <c r="AR860" s="89"/>
      <c r="AS860" s="89"/>
      <c r="AT860" s="89"/>
      <c r="AU860" s="89"/>
      <c r="AV860" s="89"/>
      <c r="AW860" s="89"/>
      <c r="AX860" s="89"/>
    </row>
    <row r="861" spans="1:50" ht="12.75" customHeight="1">
      <c r="A861" s="89"/>
      <c r="B861" s="89"/>
      <c r="C861" s="96"/>
      <c r="D861" s="190"/>
      <c r="E861" s="110"/>
      <c r="F861" s="111"/>
      <c r="G861" s="112"/>
      <c r="H861" s="113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108"/>
      <c r="AI861" s="108"/>
      <c r="AJ861" s="89"/>
      <c r="AK861" s="89"/>
      <c r="AL861" s="99"/>
      <c r="AM861" s="99"/>
      <c r="AN861" s="89"/>
      <c r="AO861" s="89"/>
      <c r="AP861" s="89"/>
      <c r="AQ861" s="99"/>
      <c r="AR861" s="89"/>
      <c r="AS861" s="89"/>
      <c r="AT861" s="89"/>
      <c r="AU861" s="89"/>
      <c r="AV861" s="89"/>
      <c r="AW861" s="89"/>
      <c r="AX861" s="89"/>
    </row>
    <row r="862" spans="1:50" ht="12.75" customHeight="1">
      <c r="A862" s="89"/>
      <c r="B862" s="89"/>
      <c r="C862" s="96"/>
      <c r="D862" s="190"/>
      <c r="E862" s="110"/>
      <c r="F862" s="111"/>
      <c r="G862" s="112"/>
      <c r="H862" s="113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108"/>
      <c r="AI862" s="108"/>
      <c r="AJ862" s="89"/>
      <c r="AK862" s="89"/>
      <c r="AL862" s="99"/>
      <c r="AM862" s="99"/>
      <c r="AN862" s="89"/>
      <c r="AO862" s="89"/>
      <c r="AP862" s="89"/>
      <c r="AQ862" s="99"/>
      <c r="AR862" s="89"/>
      <c r="AS862" s="89"/>
      <c r="AT862" s="89"/>
      <c r="AU862" s="89"/>
      <c r="AV862" s="89"/>
      <c r="AW862" s="89"/>
      <c r="AX862" s="89"/>
    </row>
    <row r="863" spans="1:50" ht="12.75" customHeight="1">
      <c r="A863" s="89"/>
      <c r="B863" s="89"/>
      <c r="C863" s="96"/>
      <c r="D863" s="190"/>
      <c r="E863" s="110"/>
      <c r="F863" s="111"/>
      <c r="G863" s="112"/>
      <c r="H863" s="113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108"/>
      <c r="AI863" s="108"/>
      <c r="AJ863" s="89"/>
      <c r="AK863" s="89"/>
      <c r="AL863" s="99"/>
      <c r="AM863" s="99"/>
      <c r="AN863" s="89"/>
      <c r="AO863" s="89"/>
      <c r="AP863" s="89"/>
      <c r="AQ863" s="99"/>
      <c r="AR863" s="89"/>
      <c r="AS863" s="89"/>
      <c r="AT863" s="89"/>
      <c r="AU863" s="89"/>
      <c r="AV863" s="89"/>
      <c r="AW863" s="89"/>
      <c r="AX863" s="89"/>
    </row>
    <row r="864" spans="1:50" ht="12.75" customHeight="1">
      <c r="A864" s="89"/>
      <c r="B864" s="89"/>
      <c r="C864" s="96"/>
      <c r="D864" s="190"/>
      <c r="E864" s="110"/>
      <c r="F864" s="111"/>
      <c r="G864" s="112"/>
      <c r="H864" s="113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108"/>
      <c r="AI864" s="108"/>
      <c r="AJ864" s="89"/>
      <c r="AK864" s="89"/>
      <c r="AL864" s="99"/>
      <c r="AM864" s="99"/>
      <c r="AN864" s="89"/>
      <c r="AO864" s="89"/>
      <c r="AP864" s="89"/>
      <c r="AQ864" s="99"/>
      <c r="AR864" s="89"/>
      <c r="AS864" s="89"/>
      <c r="AT864" s="89"/>
      <c r="AU864" s="89"/>
      <c r="AV864" s="89"/>
      <c r="AW864" s="89"/>
      <c r="AX864" s="89"/>
    </row>
    <row r="865" spans="1:50" ht="12.75" customHeight="1">
      <c r="A865" s="89"/>
      <c r="B865" s="89"/>
      <c r="C865" s="96"/>
      <c r="D865" s="190"/>
      <c r="E865" s="110"/>
      <c r="F865" s="111"/>
      <c r="G865" s="112"/>
      <c r="H865" s="113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108"/>
      <c r="AI865" s="108"/>
      <c r="AJ865" s="89"/>
      <c r="AK865" s="89"/>
      <c r="AL865" s="99"/>
      <c r="AM865" s="99"/>
      <c r="AN865" s="89"/>
      <c r="AO865" s="89"/>
      <c r="AP865" s="89"/>
      <c r="AQ865" s="99"/>
      <c r="AR865" s="89"/>
      <c r="AS865" s="89"/>
      <c r="AT865" s="89"/>
      <c r="AU865" s="89"/>
      <c r="AV865" s="89"/>
      <c r="AW865" s="89"/>
      <c r="AX865" s="89"/>
    </row>
    <row r="866" spans="1:50" ht="12.75" customHeight="1">
      <c r="A866" s="89"/>
      <c r="B866" s="89"/>
      <c r="C866" s="96"/>
      <c r="D866" s="190"/>
      <c r="E866" s="110"/>
      <c r="F866" s="111"/>
      <c r="G866" s="112"/>
      <c r="H866" s="113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108"/>
      <c r="AI866" s="108"/>
      <c r="AJ866" s="89"/>
      <c r="AK866" s="89"/>
      <c r="AL866" s="99"/>
      <c r="AM866" s="99"/>
      <c r="AN866" s="89"/>
      <c r="AO866" s="89"/>
      <c r="AP866" s="89"/>
      <c r="AQ866" s="99"/>
      <c r="AR866" s="89"/>
      <c r="AS866" s="89"/>
      <c r="AT866" s="89"/>
      <c r="AU866" s="89"/>
      <c r="AV866" s="89"/>
      <c r="AW866" s="89"/>
      <c r="AX866" s="89"/>
    </row>
    <row r="867" spans="1:50" ht="12.75" customHeight="1">
      <c r="A867" s="89"/>
      <c r="B867" s="89"/>
      <c r="C867" s="96"/>
      <c r="D867" s="190"/>
      <c r="E867" s="110"/>
      <c r="F867" s="111"/>
      <c r="G867" s="112"/>
      <c r="H867" s="113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108"/>
      <c r="AI867" s="108"/>
      <c r="AJ867" s="89"/>
      <c r="AK867" s="89"/>
      <c r="AL867" s="99"/>
      <c r="AM867" s="99"/>
      <c r="AN867" s="89"/>
      <c r="AO867" s="89"/>
      <c r="AP867" s="89"/>
      <c r="AQ867" s="99"/>
      <c r="AR867" s="89"/>
      <c r="AS867" s="89"/>
      <c r="AT867" s="89"/>
      <c r="AU867" s="89"/>
      <c r="AV867" s="89"/>
      <c r="AW867" s="89"/>
      <c r="AX867" s="89"/>
    </row>
    <row r="868" spans="1:50" ht="12.75" customHeight="1">
      <c r="A868" s="89"/>
      <c r="B868" s="89"/>
      <c r="C868" s="96"/>
      <c r="D868" s="190"/>
      <c r="E868" s="110"/>
      <c r="F868" s="111"/>
      <c r="G868" s="112"/>
      <c r="H868" s="113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108"/>
      <c r="AI868" s="108"/>
      <c r="AJ868" s="89"/>
      <c r="AK868" s="89"/>
      <c r="AL868" s="99"/>
      <c r="AM868" s="99"/>
      <c r="AN868" s="89"/>
      <c r="AO868" s="89"/>
      <c r="AP868" s="89"/>
      <c r="AQ868" s="99"/>
      <c r="AR868" s="89"/>
      <c r="AS868" s="89"/>
      <c r="AT868" s="89"/>
      <c r="AU868" s="89"/>
      <c r="AV868" s="89"/>
      <c r="AW868" s="89"/>
      <c r="AX868" s="89"/>
    </row>
    <row r="869" spans="1:50" ht="12.75" customHeight="1">
      <c r="A869" s="89"/>
      <c r="B869" s="89"/>
      <c r="C869" s="96"/>
      <c r="D869" s="190"/>
      <c r="E869" s="110"/>
      <c r="F869" s="111"/>
      <c r="G869" s="112"/>
      <c r="H869" s="113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108"/>
      <c r="AI869" s="108"/>
      <c r="AJ869" s="89"/>
      <c r="AK869" s="89"/>
      <c r="AL869" s="99"/>
      <c r="AM869" s="99"/>
      <c r="AN869" s="89"/>
      <c r="AO869" s="89"/>
      <c r="AP869" s="89"/>
      <c r="AQ869" s="99"/>
      <c r="AR869" s="89"/>
      <c r="AS869" s="89"/>
      <c r="AT869" s="89"/>
      <c r="AU869" s="89"/>
      <c r="AV869" s="89"/>
      <c r="AW869" s="89"/>
      <c r="AX869" s="89"/>
    </row>
    <row r="870" spans="1:50" ht="12.75" customHeight="1">
      <c r="A870" s="89"/>
      <c r="B870" s="89"/>
      <c r="C870" s="96"/>
      <c r="D870" s="190"/>
      <c r="E870" s="110"/>
      <c r="F870" s="111"/>
      <c r="G870" s="112"/>
      <c r="H870" s="113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108"/>
      <c r="AI870" s="108"/>
      <c r="AJ870" s="89"/>
      <c r="AK870" s="89"/>
      <c r="AL870" s="99"/>
      <c r="AM870" s="99"/>
      <c r="AN870" s="89"/>
      <c r="AO870" s="89"/>
      <c r="AP870" s="89"/>
      <c r="AQ870" s="99"/>
      <c r="AR870" s="89"/>
      <c r="AS870" s="89"/>
      <c r="AT870" s="89"/>
      <c r="AU870" s="89"/>
      <c r="AV870" s="89"/>
      <c r="AW870" s="89"/>
      <c r="AX870" s="89"/>
    </row>
    <row r="871" spans="1:50" ht="12.75" customHeight="1">
      <c r="A871" s="89"/>
      <c r="B871" s="89"/>
      <c r="C871" s="96"/>
      <c r="D871" s="190"/>
      <c r="E871" s="110"/>
      <c r="F871" s="111"/>
      <c r="G871" s="112"/>
      <c r="H871" s="113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108"/>
      <c r="AI871" s="108"/>
      <c r="AJ871" s="89"/>
      <c r="AK871" s="89"/>
      <c r="AL871" s="99"/>
      <c r="AM871" s="99"/>
      <c r="AN871" s="89"/>
      <c r="AO871" s="89"/>
      <c r="AP871" s="89"/>
      <c r="AQ871" s="99"/>
      <c r="AR871" s="89"/>
      <c r="AS871" s="89"/>
      <c r="AT871" s="89"/>
      <c r="AU871" s="89"/>
      <c r="AV871" s="89"/>
      <c r="AW871" s="89"/>
      <c r="AX871" s="89"/>
    </row>
    <row r="872" spans="1:50" ht="12.75" customHeight="1">
      <c r="A872" s="89"/>
      <c r="B872" s="89"/>
      <c r="C872" s="96"/>
      <c r="D872" s="190"/>
      <c r="E872" s="110"/>
      <c r="F872" s="111"/>
      <c r="G872" s="112"/>
      <c r="H872" s="113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108"/>
      <c r="AI872" s="108"/>
      <c r="AJ872" s="89"/>
      <c r="AK872" s="89"/>
      <c r="AL872" s="99"/>
      <c r="AM872" s="99"/>
      <c r="AN872" s="89"/>
      <c r="AO872" s="89"/>
      <c r="AP872" s="89"/>
      <c r="AQ872" s="99"/>
      <c r="AR872" s="89"/>
      <c r="AS872" s="89"/>
      <c r="AT872" s="89"/>
      <c r="AU872" s="89"/>
      <c r="AV872" s="89"/>
      <c r="AW872" s="89"/>
      <c r="AX872" s="89"/>
    </row>
    <row r="873" spans="1:50" ht="12.75" customHeight="1">
      <c r="A873" s="89"/>
      <c r="B873" s="89"/>
      <c r="C873" s="96"/>
      <c r="D873" s="190"/>
      <c r="E873" s="110"/>
      <c r="F873" s="111"/>
      <c r="G873" s="112"/>
      <c r="H873" s="113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108"/>
      <c r="AI873" s="108"/>
      <c r="AJ873" s="89"/>
      <c r="AK873" s="89"/>
      <c r="AL873" s="99"/>
      <c r="AM873" s="99"/>
      <c r="AN873" s="89"/>
      <c r="AO873" s="89"/>
      <c r="AP873" s="89"/>
      <c r="AQ873" s="99"/>
      <c r="AR873" s="89"/>
      <c r="AS873" s="89"/>
      <c r="AT873" s="89"/>
      <c r="AU873" s="89"/>
      <c r="AV873" s="89"/>
      <c r="AW873" s="89"/>
      <c r="AX873" s="89"/>
    </row>
    <row r="874" spans="1:50" ht="12.75" customHeight="1">
      <c r="A874" s="89"/>
      <c r="B874" s="89"/>
      <c r="C874" s="96"/>
      <c r="D874" s="190"/>
      <c r="E874" s="110"/>
      <c r="F874" s="111"/>
      <c r="G874" s="112"/>
      <c r="H874" s="113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108"/>
      <c r="AI874" s="108"/>
      <c r="AJ874" s="89"/>
      <c r="AK874" s="89"/>
      <c r="AL874" s="99"/>
      <c r="AM874" s="99"/>
      <c r="AN874" s="89"/>
      <c r="AO874" s="89"/>
      <c r="AP874" s="89"/>
      <c r="AQ874" s="99"/>
      <c r="AR874" s="89"/>
      <c r="AS874" s="89"/>
      <c r="AT874" s="89"/>
      <c r="AU874" s="89"/>
      <c r="AV874" s="89"/>
      <c r="AW874" s="89"/>
      <c r="AX874" s="89"/>
    </row>
    <row r="875" spans="1:50" ht="12.75" customHeight="1">
      <c r="A875" s="89"/>
      <c r="B875" s="89"/>
      <c r="C875" s="96"/>
      <c r="D875" s="190"/>
      <c r="E875" s="110"/>
      <c r="F875" s="111"/>
      <c r="G875" s="112"/>
      <c r="H875" s="113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108"/>
      <c r="AI875" s="108"/>
      <c r="AJ875" s="89"/>
      <c r="AK875" s="89"/>
      <c r="AL875" s="99"/>
      <c r="AM875" s="99"/>
      <c r="AN875" s="89"/>
      <c r="AO875" s="89"/>
      <c r="AP875" s="89"/>
      <c r="AQ875" s="99"/>
      <c r="AR875" s="89"/>
      <c r="AS875" s="89"/>
      <c r="AT875" s="89"/>
      <c r="AU875" s="89"/>
      <c r="AV875" s="89"/>
      <c r="AW875" s="89"/>
      <c r="AX875" s="89"/>
    </row>
    <row r="876" spans="1:50" ht="12.75" customHeight="1">
      <c r="A876" s="89"/>
      <c r="B876" s="89"/>
      <c r="C876" s="96"/>
      <c r="D876" s="190"/>
      <c r="E876" s="110"/>
      <c r="F876" s="111"/>
      <c r="G876" s="112"/>
      <c r="H876" s="113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108"/>
      <c r="AI876" s="108"/>
      <c r="AJ876" s="89"/>
      <c r="AK876" s="89"/>
      <c r="AL876" s="99"/>
      <c r="AM876" s="99"/>
      <c r="AN876" s="89"/>
      <c r="AO876" s="89"/>
      <c r="AP876" s="89"/>
      <c r="AQ876" s="99"/>
      <c r="AR876" s="89"/>
      <c r="AS876" s="89"/>
      <c r="AT876" s="89"/>
      <c r="AU876" s="89"/>
      <c r="AV876" s="89"/>
      <c r="AW876" s="89"/>
      <c r="AX876" s="89"/>
    </row>
    <row r="877" spans="1:50" ht="12.75" customHeight="1">
      <c r="A877" s="89"/>
      <c r="B877" s="89"/>
      <c r="C877" s="96"/>
      <c r="D877" s="190"/>
      <c r="E877" s="110"/>
      <c r="F877" s="111"/>
      <c r="G877" s="112"/>
      <c r="H877" s="113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108"/>
      <c r="AI877" s="108"/>
      <c r="AJ877" s="89"/>
      <c r="AK877" s="89"/>
      <c r="AL877" s="99"/>
      <c r="AM877" s="99"/>
      <c r="AN877" s="89"/>
      <c r="AO877" s="89"/>
      <c r="AP877" s="89"/>
      <c r="AQ877" s="99"/>
      <c r="AR877" s="89"/>
      <c r="AS877" s="89"/>
      <c r="AT877" s="89"/>
      <c r="AU877" s="89"/>
      <c r="AV877" s="89"/>
      <c r="AW877" s="89"/>
      <c r="AX877" s="89"/>
    </row>
    <row r="878" spans="1:50" ht="12.75" customHeight="1">
      <c r="A878" s="89"/>
      <c r="B878" s="89"/>
      <c r="C878" s="96"/>
      <c r="D878" s="190"/>
      <c r="E878" s="110"/>
      <c r="F878" s="111"/>
      <c r="G878" s="112"/>
      <c r="H878" s="113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108"/>
      <c r="AI878" s="108"/>
      <c r="AJ878" s="89"/>
      <c r="AK878" s="89"/>
      <c r="AL878" s="99"/>
      <c r="AM878" s="99"/>
      <c r="AN878" s="89"/>
      <c r="AO878" s="89"/>
      <c r="AP878" s="89"/>
      <c r="AQ878" s="99"/>
      <c r="AR878" s="89"/>
      <c r="AS878" s="89"/>
      <c r="AT878" s="89"/>
      <c r="AU878" s="89"/>
      <c r="AV878" s="89"/>
      <c r="AW878" s="89"/>
      <c r="AX878" s="89"/>
    </row>
    <row r="879" spans="1:50" ht="12.75" customHeight="1">
      <c r="A879" s="89"/>
      <c r="B879" s="89"/>
      <c r="C879" s="96"/>
      <c r="D879" s="190"/>
      <c r="E879" s="110"/>
      <c r="F879" s="111"/>
      <c r="G879" s="112"/>
      <c r="H879" s="113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108"/>
      <c r="AI879" s="108"/>
      <c r="AJ879" s="89"/>
      <c r="AK879" s="89"/>
      <c r="AL879" s="99"/>
      <c r="AM879" s="99"/>
      <c r="AN879" s="89"/>
      <c r="AO879" s="89"/>
      <c r="AP879" s="89"/>
      <c r="AQ879" s="99"/>
      <c r="AR879" s="89"/>
      <c r="AS879" s="89"/>
      <c r="AT879" s="89"/>
      <c r="AU879" s="89"/>
      <c r="AV879" s="89"/>
      <c r="AW879" s="89"/>
      <c r="AX879" s="89"/>
    </row>
    <row r="880" spans="1:50" ht="12.75" customHeight="1">
      <c r="A880" s="89"/>
      <c r="B880" s="89"/>
      <c r="C880" s="96"/>
      <c r="D880" s="190"/>
      <c r="E880" s="110"/>
      <c r="F880" s="111"/>
      <c r="G880" s="112"/>
      <c r="H880" s="113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108"/>
      <c r="AI880" s="108"/>
      <c r="AJ880" s="89"/>
      <c r="AK880" s="89"/>
      <c r="AL880" s="99"/>
      <c r="AM880" s="99"/>
      <c r="AN880" s="89"/>
      <c r="AO880" s="89"/>
      <c r="AP880" s="89"/>
      <c r="AQ880" s="99"/>
      <c r="AR880" s="89"/>
      <c r="AS880" s="89"/>
      <c r="AT880" s="89"/>
      <c r="AU880" s="89"/>
      <c r="AV880" s="89"/>
      <c r="AW880" s="89"/>
      <c r="AX880" s="89"/>
    </row>
    <row r="881" spans="1:50" ht="12.75" customHeight="1">
      <c r="A881" s="89"/>
      <c r="B881" s="89"/>
      <c r="C881" s="96"/>
      <c r="D881" s="190"/>
      <c r="E881" s="110"/>
      <c r="F881" s="111"/>
      <c r="G881" s="112"/>
      <c r="H881" s="113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108"/>
      <c r="AI881" s="108"/>
      <c r="AJ881" s="89"/>
      <c r="AK881" s="89"/>
      <c r="AL881" s="99"/>
      <c r="AM881" s="99"/>
      <c r="AN881" s="89"/>
      <c r="AO881" s="89"/>
      <c r="AP881" s="89"/>
      <c r="AQ881" s="99"/>
      <c r="AR881" s="89"/>
      <c r="AS881" s="89"/>
      <c r="AT881" s="89"/>
      <c r="AU881" s="89"/>
      <c r="AV881" s="89"/>
      <c r="AW881" s="89"/>
      <c r="AX881" s="89"/>
    </row>
    <row r="882" spans="1:50" ht="12.75" customHeight="1">
      <c r="A882" s="89"/>
      <c r="B882" s="89"/>
      <c r="C882" s="96"/>
      <c r="D882" s="190"/>
      <c r="E882" s="110"/>
      <c r="F882" s="111"/>
      <c r="G882" s="112"/>
      <c r="H882" s="113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108"/>
      <c r="AI882" s="108"/>
      <c r="AJ882" s="89"/>
      <c r="AK882" s="89"/>
      <c r="AL882" s="99"/>
      <c r="AM882" s="99"/>
      <c r="AN882" s="89"/>
      <c r="AO882" s="89"/>
      <c r="AP882" s="89"/>
      <c r="AQ882" s="99"/>
      <c r="AR882" s="89"/>
      <c r="AS882" s="89"/>
      <c r="AT882" s="89"/>
      <c r="AU882" s="89"/>
      <c r="AV882" s="89"/>
      <c r="AW882" s="89"/>
      <c r="AX882" s="89"/>
    </row>
    <row r="883" spans="1:50" ht="12.75" customHeight="1">
      <c r="A883" s="89"/>
      <c r="B883" s="89"/>
      <c r="C883" s="96"/>
      <c r="D883" s="190"/>
      <c r="E883" s="110"/>
      <c r="F883" s="111"/>
      <c r="G883" s="112"/>
      <c r="H883" s="113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108"/>
      <c r="AI883" s="108"/>
      <c r="AJ883" s="89"/>
      <c r="AK883" s="89"/>
      <c r="AL883" s="99"/>
      <c r="AM883" s="99"/>
      <c r="AN883" s="89"/>
      <c r="AO883" s="89"/>
      <c r="AP883" s="89"/>
      <c r="AQ883" s="99"/>
      <c r="AR883" s="89"/>
      <c r="AS883" s="89"/>
      <c r="AT883" s="89"/>
      <c r="AU883" s="89"/>
      <c r="AV883" s="89"/>
      <c r="AW883" s="89"/>
      <c r="AX883" s="89"/>
    </row>
    <row r="884" spans="1:50" ht="12.75" customHeight="1">
      <c r="A884" s="89"/>
      <c r="B884" s="89"/>
      <c r="C884" s="96"/>
      <c r="D884" s="190"/>
      <c r="E884" s="110"/>
      <c r="F884" s="111"/>
      <c r="G884" s="112"/>
      <c r="H884" s="113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108"/>
      <c r="AI884" s="108"/>
      <c r="AJ884" s="89"/>
      <c r="AK884" s="89"/>
      <c r="AL884" s="99"/>
      <c r="AM884" s="99"/>
      <c r="AN884" s="89"/>
      <c r="AO884" s="89"/>
      <c r="AP884" s="89"/>
      <c r="AQ884" s="99"/>
      <c r="AR884" s="89"/>
      <c r="AS884" s="89"/>
      <c r="AT884" s="89"/>
      <c r="AU884" s="89"/>
      <c r="AV884" s="89"/>
      <c r="AW884" s="89"/>
      <c r="AX884" s="89"/>
    </row>
    <row r="885" spans="1:50" ht="12.75" customHeight="1">
      <c r="A885" s="89"/>
      <c r="B885" s="89"/>
      <c r="C885" s="96"/>
      <c r="D885" s="190"/>
      <c r="E885" s="110"/>
      <c r="F885" s="111"/>
      <c r="G885" s="112"/>
      <c r="H885" s="113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108"/>
      <c r="AI885" s="108"/>
      <c r="AJ885" s="89"/>
      <c r="AK885" s="89"/>
      <c r="AL885" s="99"/>
      <c r="AM885" s="99"/>
      <c r="AN885" s="89"/>
      <c r="AO885" s="89"/>
      <c r="AP885" s="89"/>
      <c r="AQ885" s="99"/>
      <c r="AR885" s="89"/>
      <c r="AS885" s="89"/>
      <c r="AT885" s="89"/>
      <c r="AU885" s="89"/>
      <c r="AV885" s="89"/>
      <c r="AW885" s="89"/>
      <c r="AX885" s="89"/>
    </row>
    <row r="886" spans="1:50" ht="12.75" customHeight="1">
      <c r="A886" s="89"/>
      <c r="B886" s="89"/>
      <c r="C886" s="96"/>
      <c r="D886" s="190"/>
      <c r="E886" s="110"/>
      <c r="F886" s="111"/>
      <c r="G886" s="112"/>
      <c r="H886" s="113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108"/>
      <c r="AI886" s="108"/>
      <c r="AJ886" s="89"/>
      <c r="AK886" s="89"/>
      <c r="AL886" s="99"/>
      <c r="AM886" s="99"/>
      <c r="AN886" s="89"/>
      <c r="AO886" s="89"/>
      <c r="AP886" s="89"/>
      <c r="AQ886" s="99"/>
      <c r="AR886" s="89"/>
      <c r="AS886" s="89"/>
      <c r="AT886" s="89"/>
      <c r="AU886" s="89"/>
      <c r="AV886" s="89"/>
      <c r="AW886" s="89"/>
      <c r="AX886" s="89"/>
    </row>
    <row r="887" spans="1:50" ht="12.75" customHeight="1">
      <c r="A887" s="89"/>
      <c r="B887" s="89"/>
      <c r="C887" s="96"/>
      <c r="D887" s="190"/>
      <c r="E887" s="110"/>
      <c r="F887" s="111"/>
      <c r="G887" s="112"/>
      <c r="H887" s="113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108"/>
      <c r="AI887" s="108"/>
      <c r="AJ887" s="89"/>
      <c r="AK887" s="89"/>
      <c r="AL887" s="99"/>
      <c r="AM887" s="99"/>
      <c r="AN887" s="89"/>
      <c r="AO887" s="89"/>
      <c r="AP887" s="89"/>
      <c r="AQ887" s="99"/>
      <c r="AR887" s="89"/>
      <c r="AS887" s="89"/>
      <c r="AT887" s="89"/>
      <c r="AU887" s="89"/>
      <c r="AV887" s="89"/>
      <c r="AW887" s="89"/>
      <c r="AX887" s="89"/>
    </row>
    <row r="888" spans="1:50" ht="12.75" customHeight="1">
      <c r="A888" s="89"/>
      <c r="B888" s="89"/>
      <c r="C888" s="96"/>
      <c r="D888" s="190"/>
      <c r="E888" s="110"/>
      <c r="F888" s="111"/>
      <c r="G888" s="112"/>
      <c r="H888" s="113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108"/>
      <c r="AI888" s="108"/>
      <c r="AJ888" s="89"/>
      <c r="AK888" s="89"/>
      <c r="AL888" s="99"/>
      <c r="AM888" s="99"/>
      <c r="AN888" s="89"/>
      <c r="AO888" s="89"/>
      <c r="AP888" s="89"/>
      <c r="AQ888" s="99"/>
      <c r="AR888" s="89"/>
      <c r="AS888" s="89"/>
      <c r="AT888" s="89"/>
      <c r="AU888" s="89"/>
      <c r="AV888" s="89"/>
      <c r="AW888" s="89"/>
      <c r="AX888" s="89"/>
    </row>
    <row r="889" spans="1:50" ht="12.75" customHeight="1">
      <c r="A889" s="89"/>
      <c r="B889" s="89"/>
      <c r="C889" s="96"/>
      <c r="D889" s="190"/>
      <c r="E889" s="110"/>
      <c r="F889" s="111"/>
      <c r="G889" s="112"/>
      <c r="H889" s="113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108"/>
      <c r="AI889" s="108"/>
      <c r="AJ889" s="89"/>
      <c r="AK889" s="89"/>
      <c r="AL889" s="99"/>
      <c r="AM889" s="99"/>
      <c r="AN889" s="89"/>
      <c r="AO889" s="89"/>
      <c r="AP889" s="89"/>
      <c r="AQ889" s="99"/>
      <c r="AR889" s="89"/>
      <c r="AS889" s="89"/>
      <c r="AT889" s="89"/>
      <c r="AU889" s="89"/>
      <c r="AV889" s="89"/>
      <c r="AW889" s="89"/>
      <c r="AX889" s="89"/>
    </row>
    <row r="890" spans="1:50" ht="12.75" customHeight="1">
      <c r="A890" s="89"/>
      <c r="B890" s="89"/>
      <c r="C890" s="96"/>
      <c r="D890" s="190"/>
      <c r="E890" s="110"/>
      <c r="F890" s="111"/>
      <c r="G890" s="112"/>
      <c r="H890" s="113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108"/>
      <c r="AI890" s="108"/>
      <c r="AJ890" s="89"/>
      <c r="AK890" s="89"/>
      <c r="AL890" s="99"/>
      <c r="AM890" s="99"/>
      <c r="AN890" s="89"/>
      <c r="AO890" s="89"/>
      <c r="AP890" s="89"/>
      <c r="AQ890" s="99"/>
      <c r="AR890" s="89"/>
      <c r="AS890" s="89"/>
      <c r="AT890" s="89"/>
      <c r="AU890" s="89"/>
      <c r="AV890" s="89"/>
      <c r="AW890" s="89"/>
      <c r="AX890" s="89"/>
    </row>
    <row r="891" spans="1:50" ht="12.75" customHeight="1">
      <c r="A891" s="89"/>
      <c r="B891" s="89"/>
      <c r="C891" s="96"/>
      <c r="D891" s="190"/>
      <c r="E891" s="110"/>
      <c r="F891" s="111"/>
      <c r="G891" s="112"/>
      <c r="H891" s="113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108"/>
      <c r="AI891" s="108"/>
      <c r="AJ891" s="89"/>
      <c r="AK891" s="89"/>
      <c r="AL891" s="99"/>
      <c r="AM891" s="99"/>
      <c r="AN891" s="89"/>
      <c r="AO891" s="89"/>
      <c r="AP891" s="89"/>
      <c r="AQ891" s="99"/>
      <c r="AR891" s="89"/>
      <c r="AS891" s="89"/>
      <c r="AT891" s="89"/>
      <c r="AU891" s="89"/>
      <c r="AV891" s="89"/>
      <c r="AW891" s="89"/>
      <c r="AX891" s="89"/>
    </row>
    <row r="892" spans="1:50" ht="12.75" customHeight="1">
      <c r="A892" s="89"/>
      <c r="B892" s="89"/>
      <c r="C892" s="96"/>
      <c r="D892" s="190"/>
      <c r="E892" s="110"/>
      <c r="F892" s="111"/>
      <c r="G892" s="112"/>
      <c r="H892" s="113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108"/>
      <c r="AI892" s="108"/>
      <c r="AJ892" s="89"/>
      <c r="AK892" s="89"/>
      <c r="AL892" s="99"/>
      <c r="AM892" s="99"/>
      <c r="AN892" s="89"/>
      <c r="AO892" s="89"/>
      <c r="AP892" s="89"/>
      <c r="AQ892" s="99"/>
      <c r="AR892" s="89"/>
      <c r="AS892" s="89"/>
      <c r="AT892" s="89"/>
      <c r="AU892" s="89"/>
      <c r="AV892" s="89"/>
      <c r="AW892" s="89"/>
      <c r="AX892" s="89"/>
    </row>
    <row r="893" spans="1:50" ht="12.75" customHeight="1">
      <c r="A893" s="89"/>
      <c r="B893" s="89"/>
      <c r="C893" s="96"/>
      <c r="D893" s="190"/>
      <c r="E893" s="110"/>
      <c r="F893" s="111"/>
      <c r="G893" s="112"/>
      <c r="H893" s="113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108"/>
      <c r="AI893" s="108"/>
      <c r="AJ893" s="89"/>
      <c r="AK893" s="89"/>
      <c r="AL893" s="99"/>
      <c r="AM893" s="99"/>
      <c r="AN893" s="89"/>
      <c r="AO893" s="89"/>
      <c r="AP893" s="89"/>
      <c r="AQ893" s="99"/>
      <c r="AR893" s="89"/>
      <c r="AS893" s="89"/>
      <c r="AT893" s="89"/>
      <c r="AU893" s="89"/>
      <c r="AV893" s="89"/>
      <c r="AW893" s="89"/>
      <c r="AX893" s="89"/>
    </row>
    <row r="894" spans="1:50" ht="12.75" customHeight="1">
      <c r="A894" s="89"/>
      <c r="B894" s="89"/>
      <c r="C894" s="96"/>
      <c r="D894" s="190"/>
      <c r="E894" s="110"/>
      <c r="F894" s="111"/>
      <c r="G894" s="112"/>
      <c r="H894" s="113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108"/>
      <c r="AI894" s="108"/>
      <c r="AJ894" s="89"/>
      <c r="AK894" s="89"/>
      <c r="AL894" s="99"/>
      <c r="AM894" s="99"/>
      <c r="AN894" s="89"/>
      <c r="AO894" s="89"/>
      <c r="AP894" s="89"/>
      <c r="AQ894" s="99"/>
      <c r="AR894" s="89"/>
      <c r="AS894" s="89"/>
      <c r="AT894" s="89"/>
      <c r="AU894" s="89"/>
      <c r="AV894" s="89"/>
      <c r="AW894" s="89"/>
      <c r="AX894" s="89"/>
    </row>
    <row r="895" spans="1:50" ht="12.75" customHeight="1">
      <c r="A895" s="89"/>
      <c r="B895" s="89"/>
      <c r="C895" s="96"/>
      <c r="D895" s="190"/>
      <c r="E895" s="110"/>
      <c r="F895" s="111"/>
      <c r="G895" s="112"/>
      <c r="H895" s="113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108"/>
      <c r="AI895" s="108"/>
      <c r="AJ895" s="89"/>
      <c r="AK895" s="89"/>
      <c r="AL895" s="99"/>
      <c r="AM895" s="99"/>
      <c r="AN895" s="89"/>
      <c r="AO895" s="89"/>
      <c r="AP895" s="89"/>
      <c r="AQ895" s="99"/>
      <c r="AR895" s="89"/>
      <c r="AS895" s="89"/>
      <c r="AT895" s="89"/>
      <c r="AU895" s="89"/>
      <c r="AV895" s="89"/>
      <c r="AW895" s="89"/>
      <c r="AX895" s="89"/>
    </row>
    <row r="896" spans="1:50" ht="12.75" customHeight="1">
      <c r="A896" s="89"/>
      <c r="B896" s="89"/>
      <c r="C896" s="96"/>
      <c r="D896" s="190"/>
      <c r="E896" s="110"/>
      <c r="F896" s="111"/>
      <c r="G896" s="112"/>
      <c r="H896" s="113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108"/>
      <c r="AI896" s="108"/>
      <c r="AJ896" s="89"/>
      <c r="AK896" s="89"/>
      <c r="AL896" s="99"/>
      <c r="AM896" s="99"/>
      <c r="AN896" s="89"/>
      <c r="AO896" s="89"/>
      <c r="AP896" s="89"/>
      <c r="AQ896" s="99"/>
      <c r="AR896" s="89"/>
      <c r="AS896" s="89"/>
      <c r="AT896" s="89"/>
      <c r="AU896" s="89"/>
      <c r="AV896" s="89"/>
      <c r="AW896" s="89"/>
      <c r="AX896" s="89"/>
    </row>
    <row r="897" spans="1:50" ht="12.75" customHeight="1">
      <c r="A897" s="89"/>
      <c r="B897" s="89"/>
      <c r="C897" s="96"/>
      <c r="D897" s="190"/>
      <c r="E897" s="110"/>
      <c r="F897" s="111"/>
      <c r="G897" s="112"/>
      <c r="H897" s="113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108"/>
      <c r="AI897" s="108"/>
      <c r="AJ897" s="89"/>
      <c r="AK897" s="89"/>
      <c r="AL897" s="99"/>
      <c r="AM897" s="99"/>
      <c r="AN897" s="89"/>
      <c r="AO897" s="89"/>
      <c r="AP897" s="89"/>
      <c r="AQ897" s="99"/>
      <c r="AR897" s="89"/>
      <c r="AS897" s="89"/>
      <c r="AT897" s="89"/>
      <c r="AU897" s="89"/>
      <c r="AV897" s="89"/>
      <c r="AW897" s="89"/>
      <c r="AX897" s="89"/>
    </row>
    <row r="898" spans="1:50" ht="12.75" customHeight="1">
      <c r="A898" s="89"/>
      <c r="B898" s="89"/>
      <c r="C898" s="96"/>
      <c r="D898" s="190"/>
      <c r="E898" s="110"/>
      <c r="F898" s="111"/>
      <c r="G898" s="112"/>
      <c r="H898" s="113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108"/>
      <c r="AI898" s="108"/>
      <c r="AJ898" s="89"/>
      <c r="AK898" s="89"/>
      <c r="AL898" s="99"/>
      <c r="AM898" s="99"/>
      <c r="AN898" s="89"/>
      <c r="AO898" s="89"/>
      <c r="AP898" s="89"/>
      <c r="AQ898" s="99"/>
      <c r="AR898" s="89"/>
      <c r="AS898" s="89"/>
      <c r="AT898" s="89"/>
      <c r="AU898" s="89"/>
      <c r="AV898" s="89"/>
      <c r="AW898" s="89"/>
      <c r="AX898" s="89"/>
    </row>
    <row r="899" spans="1:50" ht="12.75" customHeight="1">
      <c r="A899" s="89"/>
      <c r="B899" s="89"/>
      <c r="C899" s="96"/>
      <c r="D899" s="190"/>
      <c r="E899" s="110"/>
      <c r="F899" s="111"/>
      <c r="G899" s="112"/>
      <c r="H899" s="113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108"/>
      <c r="AI899" s="108"/>
      <c r="AJ899" s="89"/>
      <c r="AK899" s="89"/>
      <c r="AL899" s="99"/>
      <c r="AM899" s="99"/>
      <c r="AN899" s="89"/>
      <c r="AO899" s="89"/>
      <c r="AP899" s="89"/>
      <c r="AQ899" s="99"/>
      <c r="AR899" s="89"/>
      <c r="AS899" s="89"/>
      <c r="AT899" s="89"/>
      <c r="AU899" s="89"/>
      <c r="AV899" s="89"/>
      <c r="AW899" s="89"/>
      <c r="AX899" s="89"/>
    </row>
    <row r="900" spans="1:50" ht="12.75" customHeight="1">
      <c r="A900" s="89"/>
      <c r="B900" s="89"/>
      <c r="C900" s="96"/>
      <c r="D900" s="190"/>
      <c r="E900" s="110"/>
      <c r="F900" s="111"/>
      <c r="G900" s="112"/>
      <c r="H900" s="113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108"/>
      <c r="AI900" s="108"/>
      <c r="AJ900" s="89"/>
      <c r="AK900" s="89"/>
      <c r="AL900" s="99"/>
      <c r="AM900" s="99"/>
      <c r="AN900" s="89"/>
      <c r="AO900" s="89"/>
      <c r="AP900" s="89"/>
      <c r="AQ900" s="99"/>
      <c r="AR900" s="89"/>
      <c r="AS900" s="89"/>
      <c r="AT900" s="89"/>
      <c r="AU900" s="89"/>
      <c r="AV900" s="89"/>
      <c r="AW900" s="89"/>
      <c r="AX900" s="89"/>
    </row>
    <row r="901" spans="1:50" ht="12.75" customHeight="1">
      <c r="A901" s="89"/>
      <c r="B901" s="89"/>
      <c r="C901" s="96"/>
      <c r="D901" s="190"/>
      <c r="E901" s="110"/>
      <c r="F901" s="111"/>
      <c r="G901" s="112"/>
      <c r="H901" s="113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108"/>
      <c r="AI901" s="108"/>
      <c r="AJ901" s="89"/>
      <c r="AK901" s="89"/>
      <c r="AL901" s="99"/>
      <c r="AM901" s="99"/>
      <c r="AN901" s="89"/>
      <c r="AO901" s="89"/>
      <c r="AP901" s="89"/>
      <c r="AQ901" s="99"/>
      <c r="AR901" s="89"/>
      <c r="AS901" s="89"/>
      <c r="AT901" s="89"/>
      <c r="AU901" s="89"/>
      <c r="AV901" s="89"/>
      <c r="AW901" s="89"/>
      <c r="AX901" s="89"/>
    </row>
    <row r="902" spans="1:50" ht="12.75" customHeight="1">
      <c r="A902" s="89"/>
      <c r="B902" s="89"/>
      <c r="C902" s="96"/>
      <c r="D902" s="190"/>
      <c r="E902" s="110"/>
      <c r="F902" s="111"/>
      <c r="G902" s="112"/>
      <c r="H902" s="113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108"/>
      <c r="AI902" s="108"/>
      <c r="AJ902" s="89"/>
      <c r="AK902" s="89"/>
      <c r="AL902" s="99"/>
      <c r="AM902" s="99"/>
      <c r="AN902" s="89"/>
      <c r="AO902" s="89"/>
      <c r="AP902" s="89"/>
      <c r="AQ902" s="99"/>
      <c r="AR902" s="89"/>
      <c r="AS902" s="89"/>
      <c r="AT902" s="89"/>
      <c r="AU902" s="89"/>
      <c r="AV902" s="89"/>
      <c r="AW902" s="89"/>
      <c r="AX902" s="89"/>
    </row>
    <row r="903" spans="1:50" ht="12.75" customHeight="1">
      <c r="A903" s="89"/>
      <c r="B903" s="89"/>
      <c r="C903" s="96"/>
      <c r="D903" s="190"/>
      <c r="E903" s="110"/>
      <c r="F903" s="111"/>
      <c r="G903" s="112"/>
      <c r="H903" s="113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108"/>
      <c r="AI903" s="108"/>
      <c r="AJ903" s="89"/>
      <c r="AK903" s="89"/>
      <c r="AL903" s="99"/>
      <c r="AM903" s="99"/>
      <c r="AN903" s="89"/>
      <c r="AO903" s="89"/>
      <c r="AP903" s="89"/>
      <c r="AQ903" s="99"/>
      <c r="AR903" s="89"/>
      <c r="AS903" s="89"/>
      <c r="AT903" s="89"/>
      <c r="AU903" s="89"/>
      <c r="AV903" s="89"/>
      <c r="AW903" s="89"/>
      <c r="AX903" s="89"/>
    </row>
    <row r="904" spans="1:50" ht="12.75" customHeight="1">
      <c r="A904" s="89"/>
      <c r="B904" s="89"/>
      <c r="C904" s="96"/>
      <c r="D904" s="190"/>
      <c r="E904" s="110"/>
      <c r="F904" s="111"/>
      <c r="G904" s="112"/>
      <c r="H904" s="113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108"/>
      <c r="AI904" s="108"/>
      <c r="AJ904" s="89"/>
      <c r="AK904" s="89"/>
      <c r="AL904" s="99"/>
      <c r="AM904" s="99"/>
      <c r="AN904" s="89"/>
      <c r="AO904" s="89"/>
      <c r="AP904" s="89"/>
      <c r="AQ904" s="99"/>
      <c r="AR904" s="89"/>
      <c r="AS904" s="89"/>
      <c r="AT904" s="89"/>
      <c r="AU904" s="89"/>
      <c r="AV904" s="89"/>
      <c r="AW904" s="89"/>
      <c r="AX904" s="89"/>
    </row>
    <row r="905" spans="1:50" ht="12.75" customHeight="1">
      <c r="A905" s="89"/>
      <c r="B905" s="89"/>
      <c r="C905" s="96"/>
      <c r="D905" s="190"/>
      <c r="E905" s="110"/>
      <c r="F905" s="111"/>
      <c r="G905" s="112"/>
      <c r="H905" s="113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108"/>
      <c r="AI905" s="108"/>
      <c r="AJ905" s="89"/>
      <c r="AK905" s="89"/>
      <c r="AL905" s="99"/>
      <c r="AM905" s="99"/>
      <c r="AN905" s="89"/>
      <c r="AO905" s="89"/>
      <c r="AP905" s="89"/>
      <c r="AQ905" s="99"/>
      <c r="AR905" s="89"/>
      <c r="AS905" s="89"/>
      <c r="AT905" s="89"/>
      <c r="AU905" s="89"/>
      <c r="AV905" s="89"/>
      <c r="AW905" s="89"/>
      <c r="AX905" s="89"/>
    </row>
    <row r="906" spans="1:50" ht="12.75" customHeight="1">
      <c r="A906" s="89"/>
      <c r="B906" s="89"/>
      <c r="C906" s="96"/>
      <c r="D906" s="190"/>
      <c r="E906" s="110"/>
      <c r="F906" s="111"/>
      <c r="G906" s="112"/>
      <c r="H906" s="113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108"/>
      <c r="AI906" s="108"/>
      <c r="AJ906" s="89"/>
      <c r="AK906" s="89"/>
      <c r="AL906" s="99"/>
      <c r="AM906" s="99"/>
      <c r="AN906" s="89"/>
      <c r="AO906" s="89"/>
      <c r="AP906" s="89"/>
      <c r="AQ906" s="99"/>
      <c r="AR906" s="89"/>
      <c r="AS906" s="89"/>
      <c r="AT906" s="89"/>
      <c r="AU906" s="89"/>
      <c r="AV906" s="89"/>
      <c r="AW906" s="89"/>
      <c r="AX906" s="89"/>
    </row>
    <row r="907" spans="1:50" ht="12.75" customHeight="1">
      <c r="A907" s="89"/>
      <c r="B907" s="89"/>
      <c r="C907" s="96"/>
      <c r="D907" s="190"/>
      <c r="E907" s="110"/>
      <c r="F907" s="111"/>
      <c r="G907" s="112"/>
      <c r="H907" s="113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108"/>
      <c r="AI907" s="108"/>
      <c r="AJ907" s="89"/>
      <c r="AK907" s="89"/>
      <c r="AL907" s="99"/>
      <c r="AM907" s="99"/>
      <c r="AN907" s="89"/>
      <c r="AO907" s="89"/>
      <c r="AP907" s="89"/>
      <c r="AQ907" s="99"/>
      <c r="AR907" s="89"/>
      <c r="AS907" s="89"/>
      <c r="AT907" s="89"/>
      <c r="AU907" s="89"/>
      <c r="AV907" s="89"/>
      <c r="AW907" s="89"/>
      <c r="AX907" s="89"/>
    </row>
    <row r="908" spans="1:50" ht="12.75" customHeight="1">
      <c r="A908" s="89"/>
      <c r="B908" s="89"/>
      <c r="C908" s="96"/>
      <c r="D908" s="190"/>
      <c r="E908" s="110"/>
      <c r="F908" s="111"/>
      <c r="G908" s="112"/>
      <c r="H908" s="113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108"/>
      <c r="AI908" s="108"/>
      <c r="AJ908" s="89"/>
      <c r="AK908" s="89"/>
      <c r="AL908" s="99"/>
      <c r="AM908" s="99"/>
      <c r="AN908" s="89"/>
      <c r="AO908" s="89"/>
      <c r="AP908" s="89"/>
      <c r="AQ908" s="99"/>
      <c r="AR908" s="89"/>
      <c r="AS908" s="89"/>
      <c r="AT908" s="89"/>
      <c r="AU908" s="89"/>
      <c r="AV908" s="89"/>
      <c r="AW908" s="89"/>
      <c r="AX908" s="89"/>
    </row>
    <row r="909" spans="1:50" ht="12.75" customHeight="1">
      <c r="A909" s="89"/>
      <c r="B909" s="89"/>
      <c r="C909" s="96"/>
      <c r="D909" s="190"/>
      <c r="E909" s="110"/>
      <c r="F909" s="111"/>
      <c r="G909" s="112"/>
      <c r="H909" s="113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108"/>
      <c r="AI909" s="108"/>
      <c r="AJ909" s="89"/>
      <c r="AK909" s="89"/>
      <c r="AL909" s="99"/>
      <c r="AM909" s="99"/>
      <c r="AN909" s="89"/>
      <c r="AO909" s="89"/>
      <c r="AP909" s="89"/>
      <c r="AQ909" s="99"/>
      <c r="AR909" s="89"/>
      <c r="AS909" s="89"/>
      <c r="AT909" s="89"/>
      <c r="AU909" s="89"/>
      <c r="AV909" s="89"/>
      <c r="AW909" s="89"/>
      <c r="AX909" s="89"/>
    </row>
    <row r="910" spans="1:50" ht="12.75" customHeight="1">
      <c r="A910" s="89"/>
      <c r="B910" s="89"/>
      <c r="C910" s="96"/>
      <c r="D910" s="190"/>
      <c r="E910" s="110"/>
      <c r="F910" s="111"/>
      <c r="G910" s="112"/>
      <c r="H910" s="113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108"/>
      <c r="AI910" s="108"/>
      <c r="AJ910" s="89"/>
      <c r="AK910" s="89"/>
      <c r="AL910" s="99"/>
      <c r="AM910" s="99"/>
      <c r="AN910" s="89"/>
      <c r="AO910" s="89"/>
      <c r="AP910" s="89"/>
      <c r="AQ910" s="99"/>
      <c r="AR910" s="89"/>
      <c r="AS910" s="89"/>
      <c r="AT910" s="89"/>
      <c r="AU910" s="89"/>
      <c r="AV910" s="89"/>
      <c r="AW910" s="89"/>
      <c r="AX910" s="89"/>
    </row>
    <row r="911" spans="1:50" ht="12.75" customHeight="1">
      <c r="A911" s="89"/>
      <c r="B911" s="89"/>
      <c r="C911" s="96"/>
      <c r="D911" s="190"/>
      <c r="E911" s="110"/>
      <c r="F911" s="111"/>
      <c r="G911" s="112"/>
      <c r="H911" s="113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108"/>
      <c r="AI911" s="108"/>
      <c r="AJ911" s="89"/>
      <c r="AK911" s="89"/>
      <c r="AL911" s="99"/>
      <c r="AM911" s="99"/>
      <c r="AN911" s="89"/>
      <c r="AO911" s="89"/>
      <c r="AP911" s="89"/>
      <c r="AQ911" s="99"/>
      <c r="AR911" s="89"/>
      <c r="AS911" s="89"/>
      <c r="AT911" s="89"/>
      <c r="AU911" s="89"/>
      <c r="AV911" s="89"/>
      <c r="AW911" s="89"/>
      <c r="AX911" s="89"/>
    </row>
    <row r="912" spans="1:50" ht="12.75" customHeight="1">
      <c r="A912" s="89"/>
      <c r="B912" s="89"/>
      <c r="C912" s="96"/>
      <c r="D912" s="190"/>
      <c r="E912" s="110"/>
      <c r="F912" s="111"/>
      <c r="G912" s="112"/>
      <c r="H912" s="113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108"/>
      <c r="AI912" s="108"/>
      <c r="AJ912" s="89"/>
      <c r="AK912" s="89"/>
      <c r="AL912" s="99"/>
      <c r="AM912" s="99"/>
      <c r="AN912" s="89"/>
      <c r="AO912" s="89"/>
      <c r="AP912" s="89"/>
      <c r="AQ912" s="99"/>
      <c r="AR912" s="89"/>
      <c r="AS912" s="89"/>
      <c r="AT912" s="89"/>
      <c r="AU912" s="89"/>
      <c r="AV912" s="89"/>
      <c r="AW912" s="89"/>
      <c r="AX912" s="89"/>
    </row>
    <row r="913" spans="1:50" ht="12.75" customHeight="1">
      <c r="A913" s="89"/>
      <c r="B913" s="89"/>
      <c r="C913" s="96"/>
      <c r="D913" s="190"/>
      <c r="E913" s="110"/>
      <c r="F913" s="111"/>
      <c r="G913" s="112"/>
      <c r="H913" s="113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108"/>
      <c r="AI913" s="108"/>
      <c r="AJ913" s="89"/>
      <c r="AK913" s="89"/>
      <c r="AL913" s="99"/>
      <c r="AM913" s="99"/>
      <c r="AN913" s="89"/>
      <c r="AO913" s="89"/>
      <c r="AP913" s="89"/>
      <c r="AQ913" s="99"/>
      <c r="AR913" s="89"/>
      <c r="AS913" s="89"/>
      <c r="AT913" s="89"/>
      <c r="AU913" s="89"/>
      <c r="AV913" s="89"/>
      <c r="AW913" s="89"/>
      <c r="AX913" s="89"/>
    </row>
    <row r="914" spans="1:50" ht="12.75" customHeight="1">
      <c r="A914" s="89"/>
      <c r="B914" s="89"/>
      <c r="C914" s="96"/>
      <c r="D914" s="190"/>
      <c r="E914" s="110"/>
      <c r="F914" s="111"/>
      <c r="G914" s="112"/>
      <c r="H914" s="113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108"/>
      <c r="AI914" s="108"/>
      <c r="AJ914" s="89"/>
      <c r="AK914" s="89"/>
      <c r="AL914" s="99"/>
      <c r="AM914" s="99"/>
      <c r="AN914" s="89"/>
      <c r="AO914" s="89"/>
      <c r="AP914" s="89"/>
      <c r="AQ914" s="99"/>
      <c r="AR914" s="89"/>
      <c r="AS914" s="89"/>
      <c r="AT914" s="89"/>
      <c r="AU914" s="89"/>
      <c r="AV914" s="89"/>
      <c r="AW914" s="89"/>
      <c r="AX914" s="89"/>
    </row>
    <row r="915" spans="1:50" ht="12.75" customHeight="1">
      <c r="A915" s="89"/>
      <c r="B915" s="89"/>
      <c r="C915" s="96"/>
      <c r="D915" s="190"/>
      <c r="E915" s="110"/>
      <c r="F915" s="111"/>
      <c r="G915" s="112"/>
      <c r="H915" s="113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108"/>
      <c r="AI915" s="108"/>
      <c r="AJ915" s="89"/>
      <c r="AK915" s="89"/>
      <c r="AL915" s="99"/>
      <c r="AM915" s="99"/>
      <c r="AN915" s="89"/>
      <c r="AO915" s="89"/>
      <c r="AP915" s="89"/>
      <c r="AQ915" s="99"/>
      <c r="AR915" s="89"/>
      <c r="AS915" s="89"/>
      <c r="AT915" s="89"/>
      <c r="AU915" s="89"/>
      <c r="AV915" s="89"/>
      <c r="AW915" s="89"/>
      <c r="AX915" s="89"/>
    </row>
    <row r="916" spans="1:50" ht="12.75" customHeight="1">
      <c r="A916" s="89"/>
      <c r="B916" s="89"/>
      <c r="C916" s="96"/>
      <c r="D916" s="190"/>
      <c r="E916" s="110"/>
      <c r="F916" s="111"/>
      <c r="G916" s="112"/>
      <c r="H916" s="113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108"/>
      <c r="AI916" s="108"/>
      <c r="AJ916" s="89"/>
      <c r="AK916" s="89"/>
      <c r="AL916" s="99"/>
      <c r="AM916" s="99"/>
      <c r="AN916" s="89"/>
      <c r="AO916" s="89"/>
      <c r="AP916" s="89"/>
      <c r="AQ916" s="99"/>
      <c r="AR916" s="89"/>
      <c r="AS916" s="89"/>
      <c r="AT916" s="89"/>
      <c r="AU916" s="89"/>
      <c r="AV916" s="89"/>
      <c r="AW916" s="89"/>
      <c r="AX916" s="89"/>
    </row>
    <row r="917" spans="1:50" ht="12.75" customHeight="1">
      <c r="A917" s="89"/>
      <c r="B917" s="89"/>
      <c r="C917" s="96"/>
      <c r="D917" s="190"/>
      <c r="E917" s="110"/>
      <c r="F917" s="111"/>
      <c r="G917" s="112"/>
      <c r="H917" s="113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108"/>
      <c r="AI917" s="108"/>
      <c r="AJ917" s="89"/>
      <c r="AK917" s="89"/>
      <c r="AL917" s="99"/>
      <c r="AM917" s="99"/>
      <c r="AN917" s="89"/>
      <c r="AO917" s="89"/>
      <c r="AP917" s="89"/>
      <c r="AQ917" s="99"/>
      <c r="AR917" s="89"/>
      <c r="AS917" s="89"/>
      <c r="AT917" s="89"/>
      <c r="AU917" s="89"/>
      <c r="AV917" s="89"/>
      <c r="AW917" s="89"/>
      <c r="AX917" s="89"/>
    </row>
    <row r="918" spans="1:50" ht="12.75" customHeight="1">
      <c r="A918" s="89"/>
      <c r="B918" s="89"/>
      <c r="C918" s="96"/>
      <c r="D918" s="190"/>
      <c r="E918" s="110"/>
      <c r="F918" s="111"/>
      <c r="G918" s="112"/>
      <c r="H918" s="113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108"/>
      <c r="AI918" s="108"/>
      <c r="AJ918" s="89"/>
      <c r="AK918" s="89"/>
      <c r="AL918" s="99"/>
      <c r="AM918" s="99"/>
      <c r="AN918" s="89"/>
      <c r="AO918" s="89"/>
      <c r="AP918" s="89"/>
      <c r="AQ918" s="99"/>
      <c r="AR918" s="89"/>
      <c r="AS918" s="89"/>
      <c r="AT918" s="89"/>
      <c r="AU918" s="89"/>
      <c r="AV918" s="89"/>
      <c r="AW918" s="89"/>
      <c r="AX918" s="89"/>
    </row>
    <row r="919" spans="1:50" ht="12.75" customHeight="1">
      <c r="A919" s="89"/>
      <c r="B919" s="89"/>
      <c r="C919" s="96"/>
      <c r="D919" s="190"/>
      <c r="E919" s="110"/>
      <c r="F919" s="111"/>
      <c r="G919" s="112"/>
      <c r="H919" s="113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108"/>
      <c r="AI919" s="108"/>
      <c r="AJ919" s="89"/>
      <c r="AK919" s="89"/>
      <c r="AL919" s="99"/>
      <c r="AM919" s="99"/>
      <c r="AN919" s="89"/>
      <c r="AO919" s="89"/>
      <c r="AP919" s="89"/>
      <c r="AQ919" s="99"/>
      <c r="AR919" s="89"/>
      <c r="AS919" s="89"/>
      <c r="AT919" s="89"/>
      <c r="AU919" s="89"/>
      <c r="AV919" s="89"/>
      <c r="AW919" s="89"/>
      <c r="AX919" s="89"/>
    </row>
    <row r="920" spans="1:50" ht="12.75" customHeight="1">
      <c r="A920" s="89"/>
      <c r="B920" s="89"/>
      <c r="C920" s="96"/>
      <c r="D920" s="190"/>
      <c r="E920" s="110"/>
      <c r="F920" s="111"/>
      <c r="G920" s="112"/>
      <c r="H920" s="113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108"/>
      <c r="AI920" s="108"/>
      <c r="AJ920" s="89"/>
      <c r="AK920" s="89"/>
      <c r="AL920" s="99"/>
      <c r="AM920" s="99"/>
      <c r="AN920" s="89"/>
      <c r="AO920" s="89"/>
      <c r="AP920" s="89"/>
      <c r="AQ920" s="99"/>
      <c r="AR920" s="89"/>
      <c r="AS920" s="89"/>
      <c r="AT920" s="89"/>
      <c r="AU920" s="89"/>
      <c r="AV920" s="89"/>
      <c r="AW920" s="89"/>
      <c r="AX920" s="89"/>
    </row>
    <row r="921" spans="1:50" ht="12.75" customHeight="1">
      <c r="A921" s="89"/>
      <c r="B921" s="89"/>
      <c r="C921" s="96"/>
      <c r="D921" s="190"/>
      <c r="E921" s="110"/>
      <c r="F921" s="111"/>
      <c r="G921" s="112"/>
      <c r="H921" s="113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108"/>
      <c r="AI921" s="108"/>
      <c r="AJ921" s="89"/>
      <c r="AK921" s="89"/>
      <c r="AL921" s="99"/>
      <c r="AM921" s="99"/>
      <c r="AN921" s="89"/>
      <c r="AO921" s="89"/>
      <c r="AP921" s="89"/>
      <c r="AQ921" s="99"/>
      <c r="AR921" s="89"/>
      <c r="AS921" s="89"/>
      <c r="AT921" s="89"/>
      <c r="AU921" s="89"/>
      <c r="AV921" s="89"/>
      <c r="AW921" s="89"/>
      <c r="AX921" s="89"/>
    </row>
    <row r="922" spans="1:50" ht="12.75" customHeight="1">
      <c r="A922" s="89"/>
      <c r="B922" s="89"/>
      <c r="C922" s="96"/>
      <c r="D922" s="190"/>
      <c r="E922" s="110"/>
      <c r="F922" s="111"/>
      <c r="G922" s="112"/>
      <c r="H922" s="113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108"/>
      <c r="AI922" s="108"/>
      <c r="AJ922" s="89"/>
      <c r="AK922" s="89"/>
      <c r="AL922" s="99"/>
      <c r="AM922" s="99"/>
      <c r="AN922" s="89"/>
      <c r="AO922" s="89"/>
      <c r="AP922" s="89"/>
      <c r="AQ922" s="99"/>
      <c r="AR922" s="89"/>
      <c r="AS922" s="89"/>
      <c r="AT922" s="89"/>
      <c r="AU922" s="89"/>
      <c r="AV922" s="89"/>
      <c r="AW922" s="89"/>
      <c r="AX922" s="89"/>
    </row>
    <row r="923" spans="1:50" ht="12.75" customHeight="1">
      <c r="A923" s="89"/>
      <c r="B923" s="89"/>
      <c r="C923" s="96"/>
      <c r="D923" s="190"/>
      <c r="E923" s="110"/>
      <c r="F923" s="111"/>
      <c r="G923" s="112"/>
      <c r="H923" s="113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108"/>
      <c r="AI923" s="108"/>
      <c r="AJ923" s="89"/>
      <c r="AK923" s="89"/>
      <c r="AL923" s="99"/>
      <c r="AM923" s="99"/>
      <c r="AN923" s="89"/>
      <c r="AO923" s="89"/>
      <c r="AP923" s="89"/>
      <c r="AQ923" s="99"/>
      <c r="AR923" s="89"/>
      <c r="AS923" s="89"/>
      <c r="AT923" s="89"/>
      <c r="AU923" s="89"/>
      <c r="AV923" s="89"/>
      <c r="AW923" s="89"/>
      <c r="AX923" s="89"/>
    </row>
    <row r="924" spans="1:50" ht="12.75" customHeight="1">
      <c r="A924" s="89"/>
      <c r="B924" s="89"/>
      <c r="C924" s="96"/>
      <c r="D924" s="190"/>
      <c r="E924" s="110"/>
      <c r="F924" s="111"/>
      <c r="G924" s="112"/>
      <c r="H924" s="113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108"/>
      <c r="AI924" s="108"/>
      <c r="AJ924" s="89"/>
      <c r="AK924" s="89"/>
      <c r="AL924" s="99"/>
      <c r="AM924" s="99"/>
      <c r="AN924" s="89"/>
      <c r="AO924" s="89"/>
      <c r="AP924" s="89"/>
      <c r="AQ924" s="99"/>
      <c r="AR924" s="89"/>
      <c r="AS924" s="89"/>
      <c r="AT924" s="89"/>
      <c r="AU924" s="89"/>
      <c r="AV924" s="89"/>
      <c r="AW924" s="89"/>
      <c r="AX924" s="89"/>
    </row>
    <row r="925" spans="1:50" ht="12.75" customHeight="1">
      <c r="A925" s="89"/>
      <c r="B925" s="89"/>
      <c r="C925" s="96"/>
      <c r="D925" s="190"/>
      <c r="E925" s="110"/>
      <c r="F925" s="111"/>
      <c r="G925" s="112"/>
      <c r="H925" s="113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108"/>
      <c r="AI925" s="108"/>
      <c r="AJ925" s="89"/>
      <c r="AK925" s="89"/>
      <c r="AL925" s="99"/>
      <c r="AM925" s="99"/>
      <c r="AN925" s="89"/>
      <c r="AO925" s="89"/>
      <c r="AP925" s="89"/>
      <c r="AQ925" s="99"/>
      <c r="AR925" s="89"/>
      <c r="AS925" s="89"/>
      <c r="AT925" s="89"/>
      <c r="AU925" s="89"/>
      <c r="AV925" s="89"/>
      <c r="AW925" s="89"/>
      <c r="AX925" s="89"/>
    </row>
    <row r="926" spans="1:50" ht="12.75" customHeight="1">
      <c r="A926" s="89"/>
      <c r="B926" s="89"/>
      <c r="C926" s="96"/>
      <c r="D926" s="190"/>
      <c r="E926" s="110"/>
      <c r="F926" s="111"/>
      <c r="G926" s="112"/>
      <c r="H926" s="113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108"/>
      <c r="AI926" s="108"/>
      <c r="AJ926" s="89"/>
      <c r="AK926" s="89"/>
      <c r="AL926" s="99"/>
      <c r="AM926" s="99"/>
      <c r="AN926" s="89"/>
      <c r="AO926" s="89"/>
      <c r="AP926" s="89"/>
      <c r="AQ926" s="99"/>
      <c r="AR926" s="89"/>
      <c r="AS926" s="89"/>
      <c r="AT926" s="89"/>
      <c r="AU926" s="89"/>
      <c r="AV926" s="89"/>
      <c r="AW926" s="89"/>
      <c r="AX926" s="89"/>
    </row>
    <row r="927" spans="1:50" ht="12.75" customHeight="1">
      <c r="A927" s="89"/>
      <c r="B927" s="89"/>
      <c r="C927" s="96"/>
      <c r="D927" s="190"/>
      <c r="E927" s="110"/>
      <c r="F927" s="111"/>
      <c r="G927" s="112"/>
      <c r="H927" s="113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108"/>
      <c r="AI927" s="108"/>
      <c r="AJ927" s="89"/>
      <c r="AK927" s="89"/>
      <c r="AL927" s="99"/>
      <c r="AM927" s="99"/>
      <c r="AN927" s="89"/>
      <c r="AO927" s="89"/>
      <c r="AP927" s="89"/>
      <c r="AQ927" s="99"/>
      <c r="AR927" s="89"/>
      <c r="AS927" s="89"/>
      <c r="AT927" s="89"/>
      <c r="AU927" s="89"/>
      <c r="AV927" s="89"/>
      <c r="AW927" s="89"/>
      <c r="AX927" s="89"/>
    </row>
    <row r="928" spans="1:50" ht="12.75" customHeight="1">
      <c r="A928" s="89"/>
      <c r="B928" s="89"/>
      <c r="C928" s="96"/>
      <c r="D928" s="190"/>
      <c r="E928" s="110"/>
      <c r="F928" s="111"/>
      <c r="G928" s="112"/>
      <c r="H928" s="113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108"/>
      <c r="AI928" s="108"/>
      <c r="AJ928" s="89"/>
      <c r="AK928" s="89"/>
      <c r="AL928" s="99"/>
      <c r="AM928" s="99"/>
      <c r="AN928" s="89"/>
      <c r="AO928" s="89"/>
      <c r="AP928" s="89"/>
      <c r="AQ928" s="99"/>
      <c r="AR928" s="89"/>
      <c r="AS928" s="89"/>
      <c r="AT928" s="89"/>
      <c r="AU928" s="89"/>
      <c r="AV928" s="89"/>
      <c r="AW928" s="89"/>
      <c r="AX928" s="89"/>
    </row>
    <row r="929" spans="1:50" ht="12.75" customHeight="1">
      <c r="A929" s="89"/>
      <c r="B929" s="89"/>
      <c r="C929" s="96"/>
      <c r="D929" s="190"/>
      <c r="E929" s="110"/>
      <c r="F929" s="111"/>
      <c r="G929" s="112"/>
      <c r="H929" s="113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108"/>
      <c r="AI929" s="108"/>
      <c r="AJ929" s="89"/>
      <c r="AK929" s="89"/>
      <c r="AL929" s="99"/>
      <c r="AM929" s="99"/>
      <c r="AN929" s="89"/>
      <c r="AO929" s="89"/>
      <c r="AP929" s="89"/>
      <c r="AQ929" s="99"/>
      <c r="AR929" s="89"/>
      <c r="AS929" s="89"/>
      <c r="AT929" s="89"/>
      <c r="AU929" s="89"/>
      <c r="AV929" s="89"/>
      <c r="AW929" s="89"/>
      <c r="AX929" s="89"/>
    </row>
    <row r="930" spans="1:50" ht="12.75" customHeight="1">
      <c r="A930" s="89"/>
      <c r="B930" s="89"/>
      <c r="C930" s="96"/>
      <c r="D930" s="190"/>
      <c r="E930" s="110"/>
      <c r="F930" s="111"/>
      <c r="G930" s="112"/>
      <c r="H930" s="113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108"/>
      <c r="AI930" s="108"/>
      <c r="AJ930" s="89"/>
      <c r="AK930" s="89"/>
      <c r="AL930" s="99"/>
      <c r="AM930" s="99"/>
      <c r="AN930" s="89"/>
      <c r="AO930" s="89"/>
      <c r="AP930" s="89"/>
      <c r="AQ930" s="99"/>
      <c r="AR930" s="89"/>
      <c r="AS930" s="89"/>
      <c r="AT930" s="89"/>
      <c r="AU930" s="89"/>
      <c r="AV930" s="89"/>
      <c r="AW930" s="89"/>
      <c r="AX930" s="89"/>
    </row>
    <row r="931" spans="1:50" ht="12.75" customHeight="1">
      <c r="A931" s="89"/>
      <c r="B931" s="89"/>
      <c r="C931" s="96"/>
      <c r="D931" s="190"/>
      <c r="E931" s="110"/>
      <c r="F931" s="111"/>
      <c r="G931" s="112"/>
      <c r="H931" s="113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108"/>
      <c r="AI931" s="108"/>
      <c r="AJ931" s="89"/>
      <c r="AK931" s="89"/>
      <c r="AL931" s="99"/>
      <c r="AM931" s="99"/>
      <c r="AN931" s="89"/>
      <c r="AO931" s="89"/>
      <c r="AP931" s="89"/>
      <c r="AQ931" s="99"/>
      <c r="AR931" s="89"/>
      <c r="AS931" s="89"/>
      <c r="AT931" s="89"/>
      <c r="AU931" s="89"/>
      <c r="AV931" s="89"/>
      <c r="AW931" s="89"/>
      <c r="AX931" s="89"/>
    </row>
    <row r="932" spans="1:50" ht="12.75" customHeight="1">
      <c r="A932" s="89"/>
      <c r="B932" s="89"/>
      <c r="C932" s="96"/>
      <c r="D932" s="190"/>
      <c r="E932" s="110"/>
      <c r="F932" s="111"/>
      <c r="G932" s="112"/>
      <c r="H932" s="113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108"/>
      <c r="AI932" s="108"/>
      <c r="AJ932" s="89"/>
      <c r="AK932" s="89"/>
      <c r="AL932" s="99"/>
      <c r="AM932" s="99"/>
      <c r="AN932" s="89"/>
      <c r="AO932" s="89"/>
      <c r="AP932" s="89"/>
      <c r="AQ932" s="99"/>
      <c r="AR932" s="89"/>
      <c r="AS932" s="89"/>
      <c r="AT932" s="89"/>
      <c r="AU932" s="89"/>
      <c r="AV932" s="89"/>
      <c r="AW932" s="89"/>
      <c r="AX932" s="89"/>
    </row>
    <row r="933" spans="1:50" ht="12.75" customHeight="1">
      <c r="A933" s="89"/>
      <c r="B933" s="89"/>
      <c r="C933" s="96"/>
      <c r="D933" s="190"/>
      <c r="E933" s="110"/>
      <c r="F933" s="111"/>
      <c r="G933" s="112"/>
      <c r="H933" s="113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108"/>
      <c r="AI933" s="108"/>
      <c r="AJ933" s="89"/>
      <c r="AK933" s="89"/>
      <c r="AL933" s="99"/>
      <c r="AM933" s="99"/>
      <c r="AN933" s="89"/>
      <c r="AO933" s="89"/>
      <c r="AP933" s="89"/>
      <c r="AQ933" s="99"/>
      <c r="AR933" s="89"/>
      <c r="AS933" s="89"/>
      <c r="AT933" s="89"/>
      <c r="AU933" s="89"/>
      <c r="AV933" s="89"/>
      <c r="AW933" s="89"/>
      <c r="AX933" s="89"/>
    </row>
    <row r="934" spans="1:50" ht="12.75" customHeight="1">
      <c r="A934" s="89"/>
      <c r="B934" s="89"/>
      <c r="C934" s="96"/>
      <c r="D934" s="190"/>
      <c r="E934" s="110"/>
      <c r="F934" s="111"/>
      <c r="G934" s="112"/>
      <c r="H934" s="113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108"/>
      <c r="AI934" s="108"/>
      <c r="AJ934" s="89"/>
      <c r="AK934" s="89"/>
      <c r="AL934" s="99"/>
      <c r="AM934" s="99"/>
      <c r="AN934" s="89"/>
      <c r="AO934" s="89"/>
      <c r="AP934" s="89"/>
      <c r="AQ934" s="99"/>
      <c r="AR934" s="89"/>
      <c r="AS934" s="89"/>
      <c r="AT934" s="89"/>
      <c r="AU934" s="89"/>
      <c r="AV934" s="89"/>
      <c r="AW934" s="89"/>
      <c r="AX934" s="89"/>
    </row>
    <row r="935" spans="1:50" ht="12.75" customHeight="1">
      <c r="A935" s="89"/>
      <c r="B935" s="89"/>
      <c r="C935" s="96"/>
      <c r="D935" s="190"/>
      <c r="E935" s="110"/>
      <c r="F935" s="111"/>
      <c r="G935" s="112"/>
      <c r="H935" s="113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108"/>
      <c r="AI935" s="108"/>
      <c r="AJ935" s="89"/>
      <c r="AK935" s="89"/>
      <c r="AL935" s="99"/>
      <c r="AM935" s="99"/>
      <c r="AN935" s="89"/>
      <c r="AO935" s="89"/>
      <c r="AP935" s="89"/>
      <c r="AQ935" s="99"/>
      <c r="AR935" s="89"/>
      <c r="AS935" s="89"/>
      <c r="AT935" s="89"/>
      <c r="AU935" s="89"/>
      <c r="AV935" s="89"/>
      <c r="AW935" s="89"/>
      <c r="AX935" s="89"/>
    </row>
    <row r="936" spans="1:50" ht="12.75" customHeight="1">
      <c r="A936" s="89"/>
      <c r="B936" s="89"/>
      <c r="C936" s="96"/>
      <c r="D936" s="190"/>
      <c r="E936" s="110"/>
      <c r="F936" s="111"/>
      <c r="G936" s="112"/>
      <c r="H936" s="113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108"/>
      <c r="AI936" s="108"/>
      <c r="AJ936" s="89"/>
      <c r="AK936" s="89"/>
      <c r="AL936" s="99"/>
      <c r="AM936" s="99"/>
      <c r="AN936" s="89"/>
      <c r="AO936" s="89"/>
      <c r="AP936" s="89"/>
      <c r="AQ936" s="99"/>
      <c r="AR936" s="89"/>
      <c r="AS936" s="89"/>
      <c r="AT936" s="89"/>
      <c r="AU936" s="89"/>
      <c r="AV936" s="89"/>
      <c r="AW936" s="89"/>
      <c r="AX936" s="89"/>
    </row>
    <row r="937" spans="1:50" ht="12.75" customHeight="1">
      <c r="A937" s="89"/>
      <c r="B937" s="89"/>
      <c r="C937" s="96"/>
      <c r="D937" s="190"/>
      <c r="E937" s="110"/>
      <c r="F937" s="111"/>
      <c r="G937" s="112"/>
      <c r="H937" s="113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108"/>
      <c r="AI937" s="108"/>
      <c r="AJ937" s="89"/>
      <c r="AK937" s="89"/>
      <c r="AL937" s="99"/>
      <c r="AM937" s="99"/>
      <c r="AN937" s="89"/>
      <c r="AO937" s="89"/>
      <c r="AP937" s="89"/>
      <c r="AQ937" s="99"/>
      <c r="AR937" s="89"/>
      <c r="AS937" s="89"/>
      <c r="AT937" s="89"/>
      <c r="AU937" s="89"/>
      <c r="AV937" s="89"/>
      <c r="AW937" s="89"/>
      <c r="AX937" s="89"/>
    </row>
    <row r="938" spans="1:50" ht="12.75" customHeight="1">
      <c r="A938" s="89"/>
      <c r="B938" s="89"/>
      <c r="C938" s="96"/>
      <c r="D938" s="190"/>
      <c r="E938" s="110"/>
      <c r="F938" s="111"/>
      <c r="G938" s="112"/>
      <c r="H938" s="113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108"/>
      <c r="AI938" s="108"/>
      <c r="AJ938" s="89"/>
      <c r="AK938" s="89"/>
      <c r="AL938" s="99"/>
      <c r="AM938" s="99"/>
      <c r="AN938" s="89"/>
      <c r="AO938" s="89"/>
      <c r="AP938" s="89"/>
      <c r="AQ938" s="99"/>
      <c r="AR938" s="89"/>
      <c r="AS938" s="89"/>
      <c r="AT938" s="89"/>
      <c r="AU938" s="89"/>
      <c r="AV938" s="89"/>
      <c r="AW938" s="89"/>
      <c r="AX938" s="89"/>
    </row>
    <row r="939" spans="1:50" ht="12.75" customHeight="1">
      <c r="A939" s="89"/>
      <c r="B939" s="89"/>
      <c r="C939" s="96"/>
      <c r="D939" s="190"/>
      <c r="E939" s="110"/>
      <c r="F939" s="111"/>
      <c r="G939" s="112"/>
      <c r="H939" s="113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108"/>
      <c r="AI939" s="108"/>
      <c r="AJ939" s="89"/>
      <c r="AK939" s="89"/>
      <c r="AL939" s="99"/>
      <c r="AM939" s="99"/>
      <c r="AN939" s="89"/>
      <c r="AO939" s="89"/>
      <c r="AP939" s="89"/>
      <c r="AQ939" s="99"/>
      <c r="AR939" s="89"/>
      <c r="AS939" s="89"/>
      <c r="AT939" s="89"/>
      <c r="AU939" s="89"/>
      <c r="AV939" s="89"/>
      <c r="AW939" s="89"/>
      <c r="AX939" s="89"/>
    </row>
    <row r="940" spans="1:50" ht="12.75" customHeight="1">
      <c r="A940" s="89"/>
      <c r="B940" s="89"/>
      <c r="C940" s="96"/>
      <c r="D940" s="190"/>
      <c r="E940" s="110"/>
      <c r="F940" s="111"/>
      <c r="G940" s="112"/>
      <c r="H940" s="113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108"/>
      <c r="AI940" s="108"/>
      <c r="AJ940" s="89"/>
      <c r="AK940" s="89"/>
      <c r="AL940" s="99"/>
      <c r="AM940" s="99"/>
      <c r="AN940" s="89"/>
      <c r="AO940" s="89"/>
      <c r="AP940" s="89"/>
      <c r="AQ940" s="99"/>
      <c r="AR940" s="89"/>
      <c r="AS940" s="89"/>
      <c r="AT940" s="89"/>
      <c r="AU940" s="89"/>
      <c r="AV940" s="89"/>
      <c r="AW940" s="89"/>
      <c r="AX940" s="89"/>
    </row>
    <row r="941" spans="1:50" ht="12.75" customHeight="1">
      <c r="A941" s="89"/>
      <c r="B941" s="89"/>
      <c r="C941" s="96"/>
      <c r="D941" s="190"/>
      <c r="E941" s="110"/>
      <c r="F941" s="111"/>
      <c r="G941" s="112"/>
      <c r="H941" s="113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108"/>
      <c r="AI941" s="108"/>
      <c r="AJ941" s="89"/>
      <c r="AK941" s="89"/>
      <c r="AL941" s="99"/>
      <c r="AM941" s="99"/>
      <c r="AN941" s="89"/>
      <c r="AO941" s="89"/>
      <c r="AP941" s="89"/>
      <c r="AQ941" s="99"/>
      <c r="AR941" s="89"/>
      <c r="AS941" s="89"/>
      <c r="AT941" s="89"/>
      <c r="AU941" s="89"/>
      <c r="AV941" s="89"/>
      <c r="AW941" s="89"/>
      <c r="AX941" s="89"/>
    </row>
    <row r="942" spans="1:50" ht="12.75" customHeight="1">
      <c r="A942" s="89"/>
      <c r="B942" s="89"/>
      <c r="C942" s="96"/>
      <c r="D942" s="190"/>
      <c r="E942" s="110"/>
      <c r="F942" s="111"/>
      <c r="G942" s="112"/>
      <c r="H942" s="113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108"/>
      <c r="AI942" s="108"/>
      <c r="AJ942" s="89"/>
      <c r="AK942" s="89"/>
      <c r="AL942" s="99"/>
      <c r="AM942" s="99"/>
      <c r="AN942" s="89"/>
      <c r="AO942" s="89"/>
      <c r="AP942" s="89"/>
      <c r="AQ942" s="99"/>
      <c r="AR942" s="89"/>
      <c r="AS942" s="89"/>
      <c r="AT942" s="89"/>
      <c r="AU942" s="89"/>
      <c r="AV942" s="89"/>
      <c r="AW942" s="89"/>
      <c r="AX942" s="89"/>
    </row>
    <row r="943" spans="1:50" ht="12.75" customHeight="1">
      <c r="A943" s="89"/>
      <c r="B943" s="89"/>
      <c r="C943" s="96"/>
      <c r="D943" s="190"/>
      <c r="E943" s="110"/>
      <c r="F943" s="111"/>
      <c r="G943" s="112"/>
      <c r="H943" s="113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108"/>
      <c r="AI943" s="108"/>
      <c r="AJ943" s="89"/>
      <c r="AK943" s="89"/>
      <c r="AL943" s="99"/>
      <c r="AM943" s="99"/>
      <c r="AN943" s="89"/>
      <c r="AO943" s="89"/>
      <c r="AP943" s="89"/>
      <c r="AQ943" s="99"/>
      <c r="AR943" s="89"/>
      <c r="AS943" s="89"/>
      <c r="AT943" s="89"/>
      <c r="AU943" s="89"/>
      <c r="AV943" s="89"/>
      <c r="AW943" s="89"/>
      <c r="AX943" s="89"/>
    </row>
    <row r="944" spans="1:50" ht="12.75" customHeight="1">
      <c r="A944" s="89"/>
      <c r="B944" s="89"/>
      <c r="C944" s="96"/>
      <c r="D944" s="190"/>
      <c r="E944" s="110"/>
      <c r="F944" s="111"/>
      <c r="G944" s="112"/>
      <c r="H944" s="113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108"/>
      <c r="AI944" s="108"/>
      <c r="AJ944" s="89"/>
      <c r="AK944" s="89"/>
      <c r="AL944" s="99"/>
      <c r="AM944" s="99"/>
      <c r="AN944" s="89"/>
      <c r="AO944" s="89"/>
      <c r="AP944" s="89"/>
      <c r="AQ944" s="99"/>
      <c r="AR944" s="89"/>
      <c r="AS944" s="89"/>
      <c r="AT944" s="89"/>
      <c r="AU944" s="89"/>
      <c r="AV944" s="89"/>
      <c r="AW944" s="89"/>
      <c r="AX944" s="89"/>
    </row>
    <row r="945" spans="1:50" ht="12.75" customHeight="1">
      <c r="A945" s="89"/>
      <c r="B945" s="89"/>
      <c r="C945" s="96"/>
      <c r="D945" s="190"/>
      <c r="E945" s="110"/>
      <c r="F945" s="111"/>
      <c r="G945" s="112"/>
      <c r="H945" s="113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108"/>
      <c r="AI945" s="108"/>
      <c r="AJ945" s="89"/>
      <c r="AK945" s="89"/>
      <c r="AL945" s="99"/>
      <c r="AM945" s="99"/>
      <c r="AN945" s="89"/>
      <c r="AO945" s="89"/>
      <c r="AP945" s="89"/>
      <c r="AQ945" s="99"/>
      <c r="AR945" s="89"/>
      <c r="AS945" s="89"/>
      <c r="AT945" s="89"/>
      <c r="AU945" s="89"/>
      <c r="AV945" s="89"/>
      <c r="AW945" s="89"/>
      <c r="AX945" s="89"/>
    </row>
    <row r="946" spans="1:50" ht="12.75" customHeight="1">
      <c r="A946" s="89"/>
      <c r="B946" s="89"/>
      <c r="C946" s="96"/>
      <c r="D946" s="190"/>
      <c r="E946" s="110"/>
      <c r="F946" s="111"/>
      <c r="G946" s="112"/>
      <c r="H946" s="113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108"/>
      <c r="AI946" s="108"/>
      <c r="AJ946" s="89"/>
      <c r="AK946" s="89"/>
      <c r="AL946" s="99"/>
      <c r="AM946" s="99"/>
      <c r="AN946" s="89"/>
      <c r="AO946" s="89"/>
      <c r="AP946" s="89"/>
      <c r="AQ946" s="99"/>
      <c r="AR946" s="89"/>
      <c r="AS946" s="89"/>
      <c r="AT946" s="89"/>
      <c r="AU946" s="89"/>
      <c r="AV946" s="89"/>
      <c r="AW946" s="89"/>
      <c r="AX946" s="89"/>
    </row>
    <row r="947" spans="1:50" ht="12.75" customHeight="1">
      <c r="A947" s="89"/>
      <c r="B947" s="89"/>
      <c r="C947" s="96"/>
      <c r="D947" s="190"/>
      <c r="E947" s="110"/>
      <c r="F947" s="111"/>
      <c r="G947" s="112"/>
      <c r="H947" s="113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108"/>
      <c r="AI947" s="108"/>
      <c r="AJ947" s="89"/>
      <c r="AK947" s="89"/>
      <c r="AL947" s="99"/>
      <c r="AM947" s="99"/>
      <c r="AN947" s="89"/>
      <c r="AO947" s="89"/>
      <c r="AP947" s="89"/>
      <c r="AQ947" s="99"/>
      <c r="AR947" s="89"/>
      <c r="AS947" s="89"/>
      <c r="AT947" s="89"/>
      <c r="AU947" s="89"/>
      <c r="AV947" s="89"/>
      <c r="AW947" s="89"/>
      <c r="AX947" s="89"/>
    </row>
    <row r="948" spans="1:50" ht="12.75" customHeight="1">
      <c r="A948" s="89"/>
      <c r="B948" s="89"/>
      <c r="C948" s="96"/>
      <c r="D948" s="190"/>
      <c r="E948" s="110"/>
      <c r="F948" s="111"/>
      <c r="G948" s="112"/>
      <c r="H948" s="113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108"/>
      <c r="AI948" s="108"/>
      <c r="AJ948" s="89"/>
      <c r="AK948" s="89"/>
      <c r="AL948" s="99"/>
      <c r="AM948" s="99"/>
      <c r="AN948" s="89"/>
      <c r="AO948" s="89"/>
      <c r="AP948" s="89"/>
      <c r="AQ948" s="99"/>
      <c r="AR948" s="89"/>
      <c r="AS948" s="89"/>
      <c r="AT948" s="89"/>
      <c r="AU948" s="89"/>
      <c r="AV948" s="89"/>
      <c r="AW948" s="89"/>
      <c r="AX948" s="89"/>
    </row>
    <row r="949" spans="1:50" ht="12.75" customHeight="1">
      <c r="A949" s="89"/>
      <c r="B949" s="89"/>
      <c r="C949" s="96"/>
      <c r="D949" s="190"/>
      <c r="E949" s="110"/>
      <c r="F949" s="111"/>
      <c r="G949" s="112"/>
      <c r="H949" s="113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108"/>
      <c r="AI949" s="108"/>
      <c r="AJ949" s="89"/>
      <c r="AK949" s="89"/>
      <c r="AL949" s="99"/>
      <c r="AM949" s="99"/>
      <c r="AN949" s="89"/>
      <c r="AO949" s="89"/>
      <c r="AP949" s="89"/>
      <c r="AQ949" s="99"/>
      <c r="AR949" s="89"/>
      <c r="AS949" s="89"/>
      <c r="AT949" s="89"/>
      <c r="AU949" s="89"/>
      <c r="AV949" s="89"/>
      <c r="AW949" s="89"/>
      <c r="AX949" s="89"/>
    </row>
    <row r="950" spans="1:50" ht="12.75" customHeight="1">
      <c r="A950" s="89"/>
      <c r="B950" s="89"/>
      <c r="C950" s="96"/>
      <c r="D950" s="190"/>
      <c r="E950" s="110"/>
      <c r="F950" s="111"/>
      <c r="G950" s="112"/>
      <c r="H950" s="113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108"/>
      <c r="AI950" s="108"/>
      <c r="AJ950" s="89"/>
      <c r="AK950" s="89"/>
      <c r="AL950" s="99"/>
      <c r="AM950" s="99"/>
      <c r="AN950" s="89"/>
      <c r="AO950" s="89"/>
      <c r="AP950" s="89"/>
      <c r="AQ950" s="99"/>
      <c r="AR950" s="89"/>
      <c r="AS950" s="89"/>
      <c r="AT950" s="89"/>
      <c r="AU950" s="89"/>
      <c r="AV950" s="89"/>
      <c r="AW950" s="89"/>
      <c r="AX950" s="89"/>
    </row>
    <row r="951" spans="1:50" ht="12.75" customHeight="1">
      <c r="A951" s="89"/>
      <c r="B951" s="89"/>
      <c r="C951" s="96"/>
      <c r="D951" s="190"/>
      <c r="E951" s="110"/>
      <c r="F951" s="111"/>
      <c r="G951" s="112"/>
      <c r="H951" s="113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108"/>
      <c r="AI951" s="108"/>
      <c r="AJ951" s="89"/>
      <c r="AK951" s="89"/>
      <c r="AL951" s="99"/>
      <c r="AM951" s="99"/>
      <c r="AN951" s="89"/>
      <c r="AO951" s="89"/>
      <c r="AP951" s="89"/>
      <c r="AQ951" s="99"/>
      <c r="AR951" s="89"/>
      <c r="AS951" s="89"/>
      <c r="AT951" s="89"/>
      <c r="AU951" s="89"/>
      <c r="AV951" s="89"/>
      <c r="AW951" s="89"/>
      <c r="AX951" s="89"/>
    </row>
    <row r="952" spans="1:50" ht="12.75" customHeight="1">
      <c r="A952" s="89"/>
      <c r="B952" s="89"/>
      <c r="C952" s="96"/>
      <c r="D952" s="190"/>
      <c r="E952" s="110"/>
      <c r="F952" s="111"/>
      <c r="G952" s="112"/>
      <c r="H952" s="113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108"/>
      <c r="AI952" s="108"/>
      <c r="AJ952" s="89"/>
      <c r="AK952" s="89"/>
      <c r="AL952" s="99"/>
      <c r="AM952" s="99"/>
      <c r="AN952" s="89"/>
      <c r="AO952" s="89"/>
      <c r="AP952" s="89"/>
      <c r="AQ952" s="99"/>
      <c r="AR952" s="89"/>
      <c r="AS952" s="89"/>
      <c r="AT952" s="89"/>
      <c r="AU952" s="89"/>
      <c r="AV952" s="89"/>
      <c r="AW952" s="89"/>
      <c r="AX952" s="89"/>
    </row>
    <row r="953" spans="1:50" ht="12.75" customHeight="1">
      <c r="A953" s="89"/>
      <c r="B953" s="89"/>
      <c r="C953" s="96"/>
      <c r="D953" s="190"/>
      <c r="E953" s="110"/>
      <c r="F953" s="111"/>
      <c r="G953" s="112"/>
      <c r="H953" s="113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108"/>
      <c r="AI953" s="108"/>
      <c r="AJ953" s="89"/>
      <c r="AK953" s="89"/>
      <c r="AL953" s="99"/>
      <c r="AM953" s="99"/>
      <c r="AN953" s="89"/>
      <c r="AO953" s="89"/>
      <c r="AP953" s="89"/>
      <c r="AQ953" s="99"/>
      <c r="AR953" s="89"/>
      <c r="AS953" s="89"/>
      <c r="AT953" s="89"/>
      <c r="AU953" s="89"/>
      <c r="AV953" s="89"/>
      <c r="AW953" s="89"/>
      <c r="AX953" s="89"/>
    </row>
    <row r="954" spans="1:50" ht="12.75" customHeight="1">
      <c r="A954" s="89"/>
      <c r="B954" s="89"/>
      <c r="C954" s="96"/>
      <c r="D954" s="190"/>
      <c r="E954" s="110"/>
      <c r="F954" s="111"/>
      <c r="G954" s="112"/>
      <c r="H954" s="113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108"/>
      <c r="AI954" s="108"/>
      <c r="AJ954" s="89"/>
      <c r="AK954" s="89"/>
      <c r="AL954" s="99"/>
      <c r="AM954" s="99"/>
      <c r="AN954" s="89"/>
      <c r="AO954" s="89"/>
      <c r="AP954" s="89"/>
      <c r="AQ954" s="99"/>
      <c r="AR954" s="89"/>
      <c r="AS954" s="89"/>
      <c r="AT954" s="89"/>
      <c r="AU954" s="89"/>
      <c r="AV954" s="89"/>
      <c r="AW954" s="89"/>
      <c r="AX954" s="89"/>
    </row>
    <row r="955" spans="1:50" ht="12.75" customHeight="1">
      <c r="A955" s="89"/>
      <c r="B955" s="89"/>
      <c r="C955" s="96"/>
      <c r="D955" s="190"/>
      <c r="E955" s="110"/>
      <c r="F955" s="111"/>
      <c r="G955" s="112"/>
      <c r="H955" s="113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108"/>
      <c r="AI955" s="108"/>
      <c r="AJ955" s="89"/>
      <c r="AK955" s="89"/>
      <c r="AL955" s="99"/>
      <c r="AM955" s="99"/>
      <c r="AN955" s="89"/>
      <c r="AO955" s="89"/>
      <c r="AP955" s="89"/>
      <c r="AQ955" s="99"/>
      <c r="AR955" s="89"/>
      <c r="AS955" s="89"/>
      <c r="AT955" s="89"/>
      <c r="AU955" s="89"/>
      <c r="AV955" s="89"/>
      <c r="AW955" s="89"/>
      <c r="AX955" s="89"/>
    </row>
    <row r="956" spans="1:50" ht="12.75" customHeight="1">
      <c r="A956" s="89"/>
      <c r="B956" s="89"/>
      <c r="C956" s="96"/>
      <c r="D956" s="190"/>
      <c r="E956" s="110"/>
      <c r="F956" s="111"/>
      <c r="G956" s="112"/>
      <c r="H956" s="113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108"/>
      <c r="AI956" s="108"/>
      <c r="AJ956" s="89"/>
      <c r="AK956" s="89"/>
      <c r="AL956" s="99"/>
      <c r="AM956" s="99"/>
      <c r="AN956" s="89"/>
      <c r="AO956" s="89"/>
      <c r="AP956" s="89"/>
      <c r="AQ956" s="99"/>
      <c r="AR956" s="89"/>
      <c r="AS956" s="89"/>
      <c r="AT956" s="89"/>
      <c r="AU956" s="89"/>
      <c r="AV956" s="89"/>
      <c r="AW956" s="89"/>
      <c r="AX956" s="89"/>
    </row>
    <row r="957" spans="1:50" ht="12.75" customHeight="1">
      <c r="A957" s="89"/>
      <c r="B957" s="89"/>
      <c r="C957" s="96"/>
      <c r="D957" s="190"/>
      <c r="E957" s="110"/>
      <c r="F957" s="111"/>
      <c r="G957" s="112"/>
      <c r="H957" s="113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108"/>
      <c r="AI957" s="108"/>
      <c r="AJ957" s="89"/>
      <c r="AK957" s="89"/>
      <c r="AL957" s="99"/>
      <c r="AM957" s="99"/>
      <c r="AN957" s="89"/>
      <c r="AO957" s="89"/>
      <c r="AP957" s="89"/>
      <c r="AQ957" s="99"/>
      <c r="AR957" s="89"/>
      <c r="AS957" s="89"/>
      <c r="AT957" s="89"/>
      <c r="AU957" s="89"/>
      <c r="AV957" s="89"/>
      <c r="AW957" s="89"/>
      <c r="AX957" s="89"/>
    </row>
    <row r="958" spans="1:50" ht="12.75" customHeight="1">
      <c r="A958" s="89"/>
      <c r="B958" s="89"/>
      <c r="C958" s="96"/>
      <c r="D958" s="190"/>
      <c r="E958" s="110"/>
      <c r="F958" s="111"/>
      <c r="G958" s="112"/>
      <c r="H958" s="113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108"/>
      <c r="AI958" s="108"/>
      <c r="AJ958" s="89"/>
      <c r="AK958" s="89"/>
      <c r="AL958" s="99"/>
      <c r="AM958" s="99"/>
      <c r="AN958" s="89"/>
      <c r="AO958" s="89"/>
      <c r="AP958" s="89"/>
      <c r="AQ958" s="99"/>
      <c r="AR958" s="89"/>
      <c r="AS958" s="89"/>
      <c r="AT958" s="89"/>
      <c r="AU958" s="89"/>
      <c r="AV958" s="89"/>
      <c r="AW958" s="89"/>
      <c r="AX958" s="89"/>
    </row>
    <row r="959" spans="1:50" ht="12.75" customHeight="1">
      <c r="A959" s="89"/>
      <c r="B959" s="89"/>
      <c r="C959" s="96"/>
      <c r="D959" s="190"/>
      <c r="E959" s="110"/>
      <c r="F959" s="111"/>
      <c r="G959" s="112"/>
      <c r="H959" s="113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108"/>
      <c r="AI959" s="108"/>
      <c r="AJ959" s="89"/>
      <c r="AK959" s="89"/>
      <c r="AL959" s="99"/>
      <c r="AM959" s="99"/>
      <c r="AN959" s="89"/>
      <c r="AO959" s="89"/>
      <c r="AP959" s="89"/>
      <c r="AQ959" s="99"/>
      <c r="AR959" s="89"/>
      <c r="AS959" s="89"/>
      <c r="AT959" s="89"/>
      <c r="AU959" s="89"/>
      <c r="AV959" s="89"/>
      <c r="AW959" s="89"/>
      <c r="AX959" s="89"/>
    </row>
    <row r="960" spans="1:50" ht="12.75" customHeight="1">
      <c r="A960" s="89"/>
      <c r="B960" s="89"/>
      <c r="C960" s="96"/>
      <c r="D960" s="190"/>
      <c r="E960" s="110"/>
      <c r="F960" s="111"/>
      <c r="G960" s="112"/>
      <c r="H960" s="113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108"/>
      <c r="AI960" s="108"/>
      <c r="AJ960" s="89"/>
      <c r="AK960" s="89"/>
      <c r="AL960" s="99"/>
      <c r="AM960" s="99"/>
      <c r="AN960" s="89"/>
      <c r="AO960" s="89"/>
      <c r="AP960" s="89"/>
      <c r="AQ960" s="99"/>
      <c r="AR960" s="89"/>
      <c r="AS960" s="89"/>
      <c r="AT960" s="89"/>
      <c r="AU960" s="89"/>
      <c r="AV960" s="89"/>
      <c r="AW960" s="89"/>
      <c r="AX960" s="89"/>
    </row>
    <row r="961" spans="1:50" ht="12.75" customHeight="1">
      <c r="A961" s="89"/>
      <c r="B961" s="89"/>
      <c r="C961" s="96"/>
      <c r="D961" s="190"/>
      <c r="E961" s="110"/>
      <c r="F961" s="111"/>
      <c r="G961" s="112"/>
      <c r="H961" s="113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108"/>
      <c r="AI961" s="108"/>
      <c r="AJ961" s="89"/>
      <c r="AK961" s="89"/>
      <c r="AL961" s="99"/>
      <c r="AM961" s="99"/>
      <c r="AN961" s="89"/>
      <c r="AO961" s="89"/>
      <c r="AP961" s="89"/>
      <c r="AQ961" s="99"/>
      <c r="AR961" s="89"/>
      <c r="AS961" s="89"/>
      <c r="AT961" s="89"/>
      <c r="AU961" s="89"/>
      <c r="AV961" s="89"/>
      <c r="AW961" s="89"/>
      <c r="AX961" s="89"/>
    </row>
    <row r="962" spans="1:50" ht="12.75" customHeight="1">
      <c r="A962" s="89"/>
      <c r="B962" s="89"/>
      <c r="C962" s="96"/>
      <c r="D962" s="190"/>
      <c r="E962" s="110"/>
      <c r="F962" s="111"/>
      <c r="G962" s="112"/>
      <c r="H962" s="113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108"/>
      <c r="AI962" s="108"/>
      <c r="AJ962" s="89"/>
      <c r="AK962" s="89"/>
      <c r="AL962" s="99"/>
      <c r="AM962" s="99"/>
      <c r="AN962" s="89"/>
      <c r="AO962" s="89"/>
      <c r="AP962" s="89"/>
      <c r="AQ962" s="99"/>
      <c r="AR962" s="89"/>
      <c r="AS962" s="89"/>
      <c r="AT962" s="89"/>
      <c r="AU962" s="89"/>
      <c r="AV962" s="89"/>
      <c r="AW962" s="89"/>
      <c r="AX962" s="89"/>
    </row>
    <row r="963" spans="1:50" ht="12.75" customHeight="1">
      <c r="A963" s="89"/>
      <c r="B963" s="89"/>
      <c r="C963" s="96"/>
      <c r="D963" s="190"/>
      <c r="E963" s="110"/>
      <c r="F963" s="111"/>
      <c r="G963" s="112"/>
      <c r="H963" s="113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108"/>
      <c r="AI963" s="108"/>
      <c r="AJ963" s="89"/>
      <c r="AK963" s="89"/>
      <c r="AL963" s="99"/>
      <c r="AM963" s="99"/>
      <c r="AN963" s="89"/>
      <c r="AO963" s="89"/>
      <c r="AP963" s="89"/>
      <c r="AQ963" s="99"/>
      <c r="AR963" s="89"/>
      <c r="AS963" s="89"/>
      <c r="AT963" s="89"/>
      <c r="AU963" s="89"/>
      <c r="AV963" s="89"/>
      <c r="AW963" s="89"/>
      <c r="AX963" s="89"/>
    </row>
    <row r="964" spans="1:50" ht="12.75" customHeight="1">
      <c r="A964" s="89"/>
      <c r="B964" s="89"/>
      <c r="C964" s="96"/>
      <c r="D964" s="190"/>
      <c r="E964" s="110"/>
      <c r="F964" s="111"/>
      <c r="G964" s="112"/>
      <c r="H964" s="113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108"/>
      <c r="AI964" s="108"/>
      <c r="AJ964" s="89"/>
      <c r="AK964" s="89"/>
      <c r="AL964" s="99"/>
      <c r="AM964" s="99"/>
      <c r="AN964" s="89"/>
      <c r="AO964" s="89"/>
      <c r="AP964" s="89"/>
      <c r="AQ964" s="99"/>
      <c r="AR964" s="89"/>
      <c r="AS964" s="89"/>
      <c r="AT964" s="89"/>
      <c r="AU964" s="89"/>
      <c r="AV964" s="89"/>
      <c r="AW964" s="89"/>
      <c r="AX964" s="89"/>
    </row>
    <row r="965" spans="1:50" ht="12.75" customHeight="1">
      <c r="A965" s="89"/>
      <c r="B965" s="89"/>
      <c r="C965" s="96"/>
      <c r="D965" s="190"/>
      <c r="E965" s="110"/>
      <c r="F965" s="111"/>
      <c r="G965" s="112"/>
      <c r="H965" s="113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108"/>
      <c r="AI965" s="108"/>
      <c r="AJ965" s="89"/>
      <c r="AK965" s="89"/>
      <c r="AL965" s="99"/>
      <c r="AM965" s="99"/>
      <c r="AN965" s="89"/>
      <c r="AO965" s="89"/>
      <c r="AP965" s="89"/>
      <c r="AQ965" s="99"/>
      <c r="AR965" s="89"/>
      <c r="AS965" s="89"/>
      <c r="AT965" s="89"/>
      <c r="AU965" s="89"/>
      <c r="AV965" s="89"/>
      <c r="AW965" s="89"/>
      <c r="AX965" s="89"/>
    </row>
    <row r="966" spans="1:50" ht="12.75" customHeight="1">
      <c r="A966" s="89"/>
      <c r="B966" s="89"/>
      <c r="C966" s="96"/>
      <c r="D966" s="190"/>
      <c r="E966" s="110"/>
      <c r="F966" s="111"/>
      <c r="G966" s="112"/>
      <c r="H966" s="113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108"/>
      <c r="AI966" s="108"/>
      <c r="AJ966" s="89"/>
      <c r="AK966" s="89"/>
      <c r="AL966" s="99"/>
      <c r="AM966" s="99"/>
      <c r="AN966" s="89"/>
      <c r="AO966" s="89"/>
      <c r="AP966" s="89"/>
      <c r="AQ966" s="99"/>
      <c r="AR966" s="89"/>
      <c r="AS966" s="89"/>
      <c r="AT966" s="89"/>
      <c r="AU966" s="89"/>
      <c r="AV966" s="89"/>
      <c r="AW966" s="89"/>
      <c r="AX966" s="89"/>
    </row>
    <row r="967" spans="1:50" ht="12.75" customHeight="1">
      <c r="A967" s="89"/>
      <c r="B967" s="89"/>
      <c r="C967" s="96"/>
      <c r="D967" s="190"/>
      <c r="E967" s="110"/>
      <c r="F967" s="111"/>
      <c r="G967" s="112"/>
      <c r="H967" s="113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108"/>
      <c r="AI967" s="108"/>
      <c r="AJ967" s="89"/>
      <c r="AK967" s="89"/>
      <c r="AL967" s="99"/>
      <c r="AM967" s="99"/>
      <c r="AN967" s="89"/>
      <c r="AO967" s="89"/>
      <c r="AP967" s="89"/>
      <c r="AQ967" s="99"/>
      <c r="AR967" s="89"/>
      <c r="AS967" s="89"/>
      <c r="AT967" s="89"/>
      <c r="AU967" s="89"/>
      <c r="AV967" s="89"/>
      <c r="AW967" s="89"/>
      <c r="AX967" s="89"/>
    </row>
    <row r="968" spans="1:50" ht="12.75" customHeight="1">
      <c r="A968" s="89"/>
      <c r="B968" s="89"/>
      <c r="C968" s="96"/>
      <c r="D968" s="190"/>
      <c r="E968" s="110"/>
      <c r="F968" s="111"/>
      <c r="G968" s="112"/>
      <c r="H968" s="113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108"/>
      <c r="AI968" s="108"/>
      <c r="AJ968" s="89"/>
      <c r="AK968" s="89"/>
      <c r="AL968" s="99"/>
      <c r="AM968" s="99"/>
      <c r="AN968" s="89"/>
      <c r="AO968" s="89"/>
      <c r="AP968" s="89"/>
      <c r="AQ968" s="99"/>
      <c r="AR968" s="89"/>
      <c r="AS968" s="89"/>
      <c r="AT968" s="89"/>
      <c r="AU968" s="89"/>
      <c r="AV968" s="89"/>
      <c r="AW968" s="89"/>
      <c r="AX968" s="89"/>
    </row>
    <row r="969" spans="1:50" ht="12.75" customHeight="1">
      <c r="A969" s="89"/>
      <c r="B969" s="89"/>
      <c r="C969" s="96"/>
      <c r="D969" s="190"/>
      <c r="E969" s="110"/>
      <c r="F969" s="111"/>
      <c r="G969" s="112"/>
      <c r="H969" s="113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108"/>
      <c r="AI969" s="108"/>
      <c r="AJ969" s="89"/>
      <c r="AK969" s="89"/>
      <c r="AL969" s="99"/>
      <c r="AM969" s="99"/>
      <c r="AN969" s="89"/>
      <c r="AO969" s="89"/>
      <c r="AP969" s="89"/>
      <c r="AQ969" s="99"/>
      <c r="AR969" s="89"/>
      <c r="AS969" s="89"/>
      <c r="AT969" s="89"/>
      <c r="AU969" s="89"/>
      <c r="AV969" s="89"/>
      <c r="AW969" s="89"/>
      <c r="AX969" s="89"/>
    </row>
    <row r="970" spans="1:50" ht="12.75" customHeight="1">
      <c r="A970" s="89"/>
      <c r="B970" s="89"/>
      <c r="C970" s="96"/>
      <c r="D970" s="190"/>
      <c r="E970" s="110"/>
      <c r="F970" s="111"/>
      <c r="G970" s="112"/>
      <c r="H970" s="113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108"/>
      <c r="AI970" s="108"/>
      <c r="AJ970" s="89"/>
      <c r="AK970" s="89"/>
      <c r="AL970" s="99"/>
      <c r="AM970" s="99"/>
      <c r="AN970" s="89"/>
      <c r="AO970" s="89"/>
      <c r="AP970" s="89"/>
      <c r="AQ970" s="99"/>
      <c r="AR970" s="89"/>
      <c r="AS970" s="89"/>
      <c r="AT970" s="89"/>
      <c r="AU970" s="89"/>
      <c r="AV970" s="89"/>
      <c r="AW970" s="89"/>
      <c r="AX970" s="89"/>
    </row>
    <row r="971" spans="1:50" ht="12.75" customHeight="1">
      <c r="A971" s="89"/>
      <c r="B971" s="89"/>
      <c r="C971" s="96"/>
      <c r="D971" s="190"/>
      <c r="E971" s="110"/>
      <c r="F971" s="111"/>
      <c r="G971" s="112"/>
      <c r="H971" s="113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108"/>
      <c r="AI971" s="108"/>
      <c r="AJ971" s="89"/>
      <c r="AK971" s="89"/>
      <c r="AL971" s="99"/>
      <c r="AM971" s="99"/>
      <c r="AN971" s="89"/>
      <c r="AO971" s="89"/>
      <c r="AP971" s="89"/>
      <c r="AQ971" s="99"/>
      <c r="AR971" s="89"/>
      <c r="AS971" s="89"/>
      <c r="AT971" s="89"/>
      <c r="AU971" s="89"/>
      <c r="AV971" s="89"/>
      <c r="AW971" s="89"/>
      <c r="AX971" s="89"/>
    </row>
    <row r="972" spans="1:50" ht="12.75" customHeight="1">
      <c r="A972" s="89"/>
      <c r="B972" s="89"/>
      <c r="C972" s="96"/>
      <c r="D972" s="190"/>
      <c r="E972" s="110"/>
      <c r="F972" s="111"/>
      <c r="G972" s="112"/>
      <c r="H972" s="113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108"/>
      <c r="AI972" s="108"/>
      <c r="AJ972" s="89"/>
      <c r="AK972" s="89"/>
      <c r="AL972" s="99"/>
      <c r="AM972" s="99"/>
      <c r="AN972" s="89"/>
      <c r="AO972" s="89"/>
      <c r="AP972" s="89"/>
      <c r="AQ972" s="99"/>
      <c r="AR972" s="89"/>
      <c r="AS972" s="89"/>
      <c r="AT972" s="89"/>
      <c r="AU972" s="89"/>
      <c r="AV972" s="89"/>
      <c r="AW972" s="89"/>
      <c r="AX972" s="89"/>
    </row>
    <row r="973" spans="1:50" ht="12.75" customHeight="1">
      <c r="A973" s="89"/>
      <c r="B973" s="89"/>
      <c r="C973" s="96"/>
      <c r="D973" s="190"/>
      <c r="E973" s="110"/>
      <c r="F973" s="111"/>
      <c r="G973" s="112"/>
      <c r="H973" s="113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108"/>
      <c r="AI973" s="108"/>
      <c r="AJ973" s="89"/>
      <c r="AK973" s="89"/>
      <c r="AL973" s="99"/>
      <c r="AM973" s="99"/>
      <c r="AN973" s="89"/>
      <c r="AO973" s="89"/>
      <c r="AP973" s="89"/>
      <c r="AQ973" s="99"/>
      <c r="AR973" s="89"/>
      <c r="AS973" s="89"/>
      <c r="AT973" s="89"/>
      <c r="AU973" s="89"/>
      <c r="AV973" s="89"/>
      <c r="AW973" s="89"/>
      <c r="AX973" s="89"/>
    </row>
    <row r="974" spans="1:50" ht="12.75" customHeight="1">
      <c r="A974" s="89"/>
      <c r="B974" s="89"/>
      <c r="C974" s="96"/>
      <c r="D974" s="190"/>
      <c r="E974" s="110"/>
      <c r="F974" s="111"/>
      <c r="G974" s="112"/>
      <c r="H974" s="113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108"/>
      <c r="AI974" s="108"/>
      <c r="AJ974" s="89"/>
      <c r="AK974" s="89"/>
      <c r="AL974" s="99"/>
      <c r="AM974" s="99"/>
      <c r="AN974" s="89"/>
      <c r="AO974" s="89"/>
      <c r="AP974" s="89"/>
      <c r="AQ974" s="99"/>
      <c r="AR974" s="89"/>
      <c r="AS974" s="89"/>
      <c r="AT974" s="89"/>
      <c r="AU974" s="89"/>
      <c r="AV974" s="89"/>
      <c r="AW974" s="89"/>
      <c r="AX974" s="89"/>
    </row>
    <row r="975" spans="1:50" ht="12.75" customHeight="1">
      <c r="A975" s="89"/>
      <c r="B975" s="89"/>
      <c r="C975" s="96"/>
      <c r="D975" s="190"/>
      <c r="E975" s="110"/>
      <c r="F975" s="111"/>
      <c r="G975" s="112"/>
      <c r="H975" s="113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108"/>
      <c r="AI975" s="108"/>
      <c r="AJ975" s="89"/>
      <c r="AK975" s="89"/>
      <c r="AL975" s="99"/>
      <c r="AM975" s="99"/>
      <c r="AN975" s="89"/>
      <c r="AO975" s="89"/>
      <c r="AP975" s="89"/>
      <c r="AQ975" s="99"/>
      <c r="AR975" s="89"/>
      <c r="AS975" s="89"/>
      <c r="AT975" s="89"/>
      <c r="AU975" s="89"/>
      <c r="AV975" s="89"/>
      <c r="AW975" s="89"/>
      <c r="AX975" s="89"/>
    </row>
    <row r="976" spans="1:50" ht="12.75" customHeight="1">
      <c r="A976" s="89"/>
      <c r="B976" s="89"/>
      <c r="C976" s="96"/>
      <c r="D976" s="190"/>
      <c r="E976" s="110"/>
      <c r="F976" s="111"/>
      <c r="G976" s="112"/>
      <c r="H976" s="113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108"/>
      <c r="AI976" s="108"/>
      <c r="AJ976" s="89"/>
      <c r="AK976" s="89"/>
      <c r="AL976" s="99"/>
      <c r="AM976" s="99"/>
      <c r="AN976" s="89"/>
      <c r="AO976" s="89"/>
      <c r="AP976" s="89"/>
      <c r="AQ976" s="99"/>
      <c r="AR976" s="89"/>
      <c r="AS976" s="89"/>
      <c r="AT976" s="89"/>
      <c r="AU976" s="89"/>
      <c r="AV976" s="89"/>
      <c r="AW976" s="89"/>
      <c r="AX976" s="89"/>
    </row>
    <row r="977" spans="1:50" ht="12.75" customHeight="1">
      <c r="A977" s="89"/>
      <c r="B977" s="89"/>
      <c r="C977" s="96"/>
      <c r="D977" s="190"/>
      <c r="E977" s="110"/>
      <c r="F977" s="111"/>
      <c r="G977" s="112"/>
      <c r="H977" s="113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108"/>
      <c r="AI977" s="108"/>
      <c r="AJ977" s="89"/>
      <c r="AK977" s="89"/>
      <c r="AL977" s="99"/>
      <c r="AM977" s="99"/>
      <c r="AN977" s="89"/>
      <c r="AO977" s="89"/>
      <c r="AP977" s="89"/>
      <c r="AQ977" s="99"/>
      <c r="AR977" s="89"/>
      <c r="AS977" s="89"/>
      <c r="AT977" s="89"/>
      <c r="AU977" s="89"/>
      <c r="AV977" s="89"/>
      <c r="AW977" s="89"/>
      <c r="AX977" s="89"/>
    </row>
    <row r="978" spans="1:50" ht="12.75" customHeight="1">
      <c r="A978" s="89"/>
      <c r="B978" s="89"/>
      <c r="C978" s="96"/>
      <c r="D978" s="190"/>
      <c r="E978" s="110"/>
      <c r="F978" s="111"/>
      <c r="G978" s="112"/>
      <c r="H978" s="113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108"/>
      <c r="AI978" s="108"/>
      <c r="AJ978" s="89"/>
      <c r="AK978" s="89"/>
      <c r="AL978" s="99"/>
      <c r="AM978" s="99"/>
      <c r="AN978" s="89"/>
      <c r="AO978" s="89"/>
      <c r="AP978" s="89"/>
      <c r="AQ978" s="99"/>
      <c r="AR978" s="89"/>
      <c r="AS978" s="89"/>
      <c r="AT978" s="89"/>
      <c r="AU978" s="89"/>
      <c r="AV978" s="89"/>
      <c r="AW978" s="89"/>
      <c r="AX978" s="89"/>
    </row>
    <row r="979" spans="1:50" ht="12.75" customHeight="1">
      <c r="A979" s="89"/>
      <c r="B979" s="89"/>
      <c r="C979" s="96"/>
      <c r="D979" s="190"/>
      <c r="E979" s="110"/>
      <c r="F979" s="111"/>
      <c r="G979" s="112"/>
      <c r="H979" s="113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108"/>
      <c r="AI979" s="108"/>
      <c r="AJ979" s="89"/>
      <c r="AK979" s="89"/>
      <c r="AL979" s="99"/>
      <c r="AM979" s="99"/>
      <c r="AN979" s="89"/>
      <c r="AO979" s="89"/>
      <c r="AP979" s="89"/>
      <c r="AQ979" s="99"/>
      <c r="AR979" s="89"/>
      <c r="AS979" s="89"/>
      <c r="AT979" s="89"/>
      <c r="AU979" s="89"/>
      <c r="AV979" s="89"/>
      <c r="AW979" s="89"/>
      <c r="AX979" s="89"/>
    </row>
    <row r="980" spans="1:50" ht="12.75" customHeight="1">
      <c r="A980" s="89"/>
      <c r="B980" s="89"/>
      <c r="C980" s="96"/>
      <c r="D980" s="190"/>
      <c r="E980" s="110"/>
      <c r="F980" s="111"/>
      <c r="G980" s="112"/>
      <c r="H980" s="113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108"/>
      <c r="AI980" s="108"/>
      <c r="AJ980" s="89"/>
      <c r="AK980" s="89"/>
      <c r="AL980" s="99"/>
      <c r="AM980" s="99"/>
      <c r="AN980" s="89"/>
      <c r="AO980" s="89"/>
      <c r="AP980" s="89"/>
      <c r="AQ980" s="99"/>
      <c r="AR980" s="89"/>
      <c r="AS980" s="89"/>
      <c r="AT980" s="89"/>
      <c r="AU980" s="89"/>
      <c r="AV980" s="89"/>
      <c r="AW980" s="89"/>
      <c r="AX980" s="89"/>
    </row>
    <row r="981" spans="1:50" ht="12.75" customHeight="1">
      <c r="A981" s="89"/>
      <c r="B981" s="89"/>
      <c r="C981" s="96"/>
      <c r="D981" s="190"/>
      <c r="E981" s="110"/>
      <c r="F981" s="111"/>
      <c r="G981" s="112"/>
      <c r="H981" s="113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108"/>
      <c r="AI981" s="108"/>
      <c r="AJ981" s="89"/>
      <c r="AK981" s="89"/>
      <c r="AL981" s="99"/>
      <c r="AM981" s="99"/>
      <c r="AN981" s="89"/>
      <c r="AO981" s="89"/>
      <c r="AP981" s="89"/>
      <c r="AQ981" s="99"/>
      <c r="AR981" s="89"/>
      <c r="AS981" s="89"/>
      <c r="AT981" s="89"/>
      <c r="AU981" s="89"/>
      <c r="AV981" s="89"/>
      <c r="AW981" s="89"/>
      <c r="AX981" s="89"/>
    </row>
    <row r="982" spans="1:50" ht="12.75" customHeight="1">
      <c r="A982" s="89"/>
      <c r="B982" s="89"/>
      <c r="C982" s="96"/>
      <c r="D982" s="190"/>
      <c r="E982" s="110"/>
      <c r="F982" s="111"/>
      <c r="G982" s="112"/>
      <c r="H982" s="113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108"/>
      <c r="AI982" s="108"/>
      <c r="AJ982" s="89"/>
      <c r="AK982" s="89"/>
      <c r="AL982" s="99"/>
      <c r="AM982" s="99"/>
      <c r="AN982" s="89"/>
      <c r="AO982" s="89"/>
      <c r="AP982" s="89"/>
      <c r="AQ982" s="99"/>
      <c r="AR982" s="89"/>
      <c r="AS982" s="89"/>
      <c r="AT982" s="89"/>
      <c r="AU982" s="89"/>
      <c r="AV982" s="89"/>
      <c r="AW982" s="89"/>
      <c r="AX982" s="89"/>
    </row>
    <row r="983" spans="1:50" ht="12.75" customHeight="1">
      <c r="A983" s="89"/>
      <c r="B983" s="89"/>
      <c r="C983" s="96"/>
      <c r="D983" s="190"/>
      <c r="E983" s="110"/>
      <c r="F983" s="111"/>
      <c r="G983" s="112"/>
      <c r="H983" s="113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108"/>
      <c r="AI983" s="108"/>
      <c r="AJ983" s="89"/>
      <c r="AK983" s="89"/>
      <c r="AL983" s="99"/>
      <c r="AM983" s="99"/>
      <c r="AN983" s="89"/>
      <c r="AO983" s="89"/>
      <c r="AP983" s="89"/>
      <c r="AQ983" s="99"/>
      <c r="AR983" s="89"/>
      <c r="AS983" s="89"/>
      <c r="AT983" s="89"/>
      <c r="AU983" s="89"/>
      <c r="AV983" s="89"/>
      <c r="AW983" s="89"/>
      <c r="AX983" s="89"/>
    </row>
    <row r="984" spans="1:50" ht="12.75" customHeight="1">
      <c r="A984" s="89"/>
      <c r="B984" s="89"/>
      <c r="C984" s="96"/>
      <c r="D984" s="190"/>
      <c r="E984" s="110"/>
      <c r="F984" s="111"/>
      <c r="G984" s="112"/>
      <c r="H984" s="113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108"/>
      <c r="AI984" s="108"/>
      <c r="AJ984" s="89"/>
      <c r="AK984" s="89"/>
      <c r="AL984" s="99"/>
      <c r="AM984" s="99"/>
      <c r="AN984" s="89"/>
      <c r="AO984" s="89"/>
      <c r="AP984" s="89"/>
      <c r="AQ984" s="99"/>
      <c r="AR984" s="89"/>
      <c r="AS984" s="89"/>
      <c r="AT984" s="89"/>
      <c r="AU984" s="89"/>
      <c r="AV984" s="89"/>
      <c r="AW984" s="89"/>
      <c r="AX984" s="89"/>
    </row>
    <row r="985" spans="1:50" ht="12.75" customHeight="1">
      <c r="A985" s="89"/>
      <c r="B985" s="89"/>
      <c r="C985" s="96"/>
      <c r="D985" s="190"/>
      <c r="E985" s="110"/>
      <c r="F985" s="111"/>
      <c r="G985" s="112"/>
      <c r="H985" s="113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108"/>
      <c r="AI985" s="108"/>
      <c r="AJ985" s="89"/>
      <c r="AK985" s="89"/>
      <c r="AL985" s="99"/>
      <c r="AM985" s="99"/>
      <c r="AN985" s="89"/>
      <c r="AO985" s="89"/>
      <c r="AP985" s="89"/>
      <c r="AQ985" s="99"/>
      <c r="AR985" s="89"/>
      <c r="AS985" s="89"/>
      <c r="AT985" s="89"/>
      <c r="AU985" s="89"/>
      <c r="AV985" s="89"/>
      <c r="AW985" s="89"/>
      <c r="AX985" s="89"/>
    </row>
    <row r="986" spans="1:50" ht="12.75" customHeight="1">
      <c r="A986" s="89"/>
      <c r="B986" s="89"/>
      <c r="C986" s="96"/>
      <c r="D986" s="190"/>
      <c r="E986" s="110"/>
      <c r="F986" s="111"/>
      <c r="G986" s="112"/>
      <c r="H986" s="113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108"/>
      <c r="AI986" s="108"/>
      <c r="AJ986" s="89"/>
      <c r="AK986" s="89"/>
      <c r="AL986" s="99"/>
      <c r="AM986" s="99"/>
      <c r="AN986" s="89"/>
      <c r="AO986" s="89"/>
      <c r="AP986" s="89"/>
      <c r="AQ986" s="99"/>
      <c r="AR986" s="89"/>
      <c r="AS986" s="89"/>
      <c r="AT986" s="89"/>
      <c r="AU986" s="89"/>
      <c r="AV986" s="89"/>
      <c r="AW986" s="89"/>
      <c r="AX986" s="89"/>
    </row>
    <row r="987" spans="1:50" ht="12.75" customHeight="1">
      <c r="A987" s="89"/>
      <c r="B987" s="89"/>
      <c r="C987" s="96"/>
      <c r="D987" s="190"/>
      <c r="E987" s="110"/>
      <c r="F987" s="111"/>
      <c r="G987" s="112"/>
      <c r="H987" s="113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108"/>
      <c r="AI987" s="108"/>
      <c r="AJ987" s="89"/>
      <c r="AK987" s="89"/>
      <c r="AL987" s="99"/>
      <c r="AM987" s="99"/>
      <c r="AN987" s="89"/>
      <c r="AO987" s="89"/>
      <c r="AP987" s="89"/>
      <c r="AQ987" s="99"/>
      <c r="AR987" s="89"/>
      <c r="AS987" s="89"/>
      <c r="AT987" s="89"/>
      <c r="AU987" s="89"/>
      <c r="AV987" s="89"/>
      <c r="AW987" s="89"/>
      <c r="AX987" s="89"/>
    </row>
    <row r="988" spans="1:50" ht="12.75" customHeight="1">
      <c r="A988" s="89"/>
      <c r="B988" s="89"/>
      <c r="C988" s="96"/>
      <c r="D988" s="190"/>
      <c r="E988" s="110"/>
      <c r="F988" s="111"/>
      <c r="G988" s="112"/>
      <c r="H988" s="113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108"/>
      <c r="AI988" s="108"/>
      <c r="AJ988" s="89"/>
      <c r="AK988" s="89"/>
      <c r="AL988" s="99"/>
      <c r="AM988" s="99"/>
      <c r="AN988" s="89"/>
      <c r="AO988" s="89"/>
      <c r="AP988" s="89"/>
      <c r="AQ988" s="99"/>
      <c r="AR988" s="89"/>
      <c r="AS988" s="89"/>
      <c r="AT988" s="89"/>
      <c r="AU988" s="89"/>
      <c r="AV988" s="89"/>
      <c r="AW988" s="89"/>
      <c r="AX988" s="89"/>
    </row>
    <row r="989" spans="1:50" ht="12.75" customHeight="1">
      <c r="A989" s="89"/>
      <c r="B989" s="89"/>
      <c r="C989" s="96"/>
      <c r="D989" s="190"/>
      <c r="E989" s="110"/>
      <c r="F989" s="111"/>
      <c r="G989" s="112"/>
      <c r="H989" s="113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108"/>
      <c r="AI989" s="108"/>
      <c r="AJ989" s="89"/>
      <c r="AK989" s="89"/>
      <c r="AL989" s="99"/>
      <c r="AM989" s="99"/>
      <c r="AN989" s="89"/>
      <c r="AO989" s="89"/>
      <c r="AP989" s="89"/>
      <c r="AQ989" s="99"/>
      <c r="AR989" s="89"/>
      <c r="AS989" s="89"/>
      <c r="AT989" s="89"/>
      <c r="AU989" s="89"/>
      <c r="AV989" s="89"/>
      <c r="AW989" s="89"/>
      <c r="AX989" s="89"/>
    </row>
    <row r="990" spans="1:50" ht="12.75" customHeight="1">
      <c r="A990" s="89"/>
      <c r="B990" s="89"/>
      <c r="C990" s="96"/>
      <c r="D990" s="190"/>
      <c r="E990" s="110"/>
      <c r="F990" s="111"/>
      <c r="G990" s="112"/>
      <c r="H990" s="113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108"/>
      <c r="AI990" s="108"/>
      <c r="AJ990" s="89"/>
      <c r="AK990" s="89"/>
      <c r="AL990" s="99"/>
      <c r="AM990" s="99"/>
      <c r="AN990" s="89"/>
      <c r="AO990" s="89"/>
      <c r="AP990" s="89"/>
      <c r="AQ990" s="99"/>
      <c r="AR990" s="89"/>
      <c r="AS990" s="89"/>
      <c r="AT990" s="89"/>
      <c r="AU990" s="89"/>
      <c r="AV990" s="89"/>
      <c r="AW990" s="89"/>
      <c r="AX990" s="89"/>
    </row>
    <row r="991" spans="1:50" ht="12.75" customHeight="1">
      <c r="A991" s="89"/>
      <c r="B991" s="89"/>
      <c r="C991" s="96"/>
      <c r="D991" s="190"/>
      <c r="E991" s="110"/>
      <c r="F991" s="111"/>
      <c r="G991" s="112"/>
      <c r="H991" s="113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108"/>
      <c r="AI991" s="108"/>
      <c r="AJ991" s="89"/>
      <c r="AK991" s="89"/>
      <c r="AL991" s="99"/>
      <c r="AM991" s="99"/>
      <c r="AN991" s="89"/>
      <c r="AO991" s="89"/>
      <c r="AP991" s="89"/>
      <c r="AQ991" s="99"/>
      <c r="AR991" s="89"/>
      <c r="AS991" s="89"/>
      <c r="AT991" s="89"/>
      <c r="AU991" s="89"/>
      <c r="AV991" s="89"/>
      <c r="AW991" s="89"/>
      <c r="AX991" s="89"/>
    </row>
    <row r="992" spans="1:50" ht="12.75" customHeight="1">
      <c r="A992" s="89"/>
      <c r="B992" s="89"/>
      <c r="C992" s="96"/>
      <c r="D992" s="190"/>
      <c r="E992" s="110"/>
      <c r="F992" s="111"/>
      <c r="G992" s="112"/>
      <c r="H992" s="113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108"/>
      <c r="AI992" s="108"/>
      <c r="AJ992" s="89"/>
      <c r="AK992" s="89"/>
      <c r="AL992" s="99"/>
      <c r="AM992" s="99"/>
      <c r="AN992" s="89"/>
      <c r="AO992" s="89"/>
      <c r="AP992" s="89"/>
      <c r="AQ992" s="99"/>
      <c r="AR992" s="89"/>
      <c r="AS992" s="89"/>
      <c r="AT992" s="89"/>
      <c r="AU992" s="89"/>
      <c r="AV992" s="89"/>
      <c r="AW992" s="89"/>
      <c r="AX992" s="89"/>
    </row>
    <row r="993" spans="1:50" ht="12.75" customHeight="1">
      <c r="A993" s="89"/>
      <c r="B993" s="89"/>
      <c r="C993" s="96"/>
      <c r="D993" s="190"/>
      <c r="E993" s="110"/>
      <c r="F993" s="111"/>
      <c r="G993" s="112"/>
      <c r="H993" s="113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108"/>
      <c r="AI993" s="108"/>
      <c r="AJ993" s="89"/>
      <c r="AK993" s="89"/>
      <c r="AL993" s="99"/>
      <c r="AM993" s="99"/>
      <c r="AN993" s="89"/>
      <c r="AO993" s="89"/>
      <c r="AP993" s="89"/>
      <c r="AQ993" s="99"/>
      <c r="AR993" s="89"/>
      <c r="AS993" s="89"/>
      <c r="AT993" s="89"/>
      <c r="AU993" s="89"/>
      <c r="AV993" s="89"/>
      <c r="AW993" s="89"/>
      <c r="AX993" s="89"/>
    </row>
    <row r="994" spans="1:50" ht="12.75" customHeight="1">
      <c r="A994" s="89"/>
      <c r="B994" s="89"/>
      <c r="C994" s="96"/>
      <c r="D994" s="190"/>
      <c r="E994" s="110"/>
      <c r="F994" s="111"/>
      <c r="G994" s="112"/>
      <c r="H994" s="113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108"/>
      <c r="AI994" s="108"/>
      <c r="AJ994" s="89"/>
      <c r="AK994" s="89"/>
      <c r="AL994" s="99"/>
      <c r="AM994" s="99"/>
      <c r="AN994" s="89"/>
      <c r="AO994" s="89"/>
      <c r="AP994" s="89"/>
      <c r="AQ994" s="99"/>
      <c r="AR994" s="89"/>
      <c r="AS994" s="89"/>
      <c r="AT994" s="89"/>
      <c r="AU994" s="89"/>
      <c r="AV994" s="89"/>
      <c r="AW994" s="89"/>
      <c r="AX994" s="89"/>
    </row>
    <row r="995" spans="1:50" ht="12.75" customHeight="1">
      <c r="A995" s="89"/>
      <c r="B995" s="89"/>
      <c r="C995" s="96"/>
      <c r="D995" s="190"/>
      <c r="E995" s="110"/>
      <c r="F995" s="111"/>
      <c r="G995" s="112"/>
      <c r="H995" s="113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108"/>
      <c r="AI995" s="108"/>
      <c r="AJ995" s="89"/>
      <c r="AK995" s="89"/>
      <c r="AL995" s="99"/>
      <c r="AM995" s="99"/>
      <c r="AN995" s="89"/>
      <c r="AO995" s="89"/>
      <c r="AP995" s="89"/>
      <c r="AQ995" s="99"/>
      <c r="AR995" s="89"/>
      <c r="AS995" s="89"/>
      <c r="AT995" s="89"/>
      <c r="AU995" s="89"/>
      <c r="AV995" s="89"/>
      <c r="AW995" s="89"/>
      <c r="AX995" s="89"/>
    </row>
    <row r="996" spans="1:50" ht="12.75" customHeight="1">
      <c r="A996" s="89"/>
      <c r="B996" s="89"/>
      <c r="C996" s="96"/>
      <c r="D996" s="190"/>
      <c r="E996" s="110"/>
      <c r="F996" s="111"/>
      <c r="G996" s="112"/>
      <c r="H996" s="113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108"/>
      <c r="AI996" s="108"/>
      <c r="AJ996" s="89"/>
      <c r="AK996" s="89"/>
      <c r="AL996" s="99"/>
      <c r="AM996" s="99"/>
      <c r="AN996" s="89"/>
      <c r="AO996" s="89"/>
      <c r="AP996" s="89"/>
      <c r="AQ996" s="99"/>
      <c r="AR996" s="89"/>
      <c r="AS996" s="89"/>
      <c r="AT996" s="89"/>
      <c r="AU996" s="89"/>
      <c r="AV996" s="89"/>
      <c r="AW996" s="89"/>
      <c r="AX996" s="89"/>
    </row>
    <row r="997" spans="1:50" ht="12.75" customHeight="1">
      <c r="A997" s="89"/>
      <c r="B997" s="89"/>
      <c r="C997" s="96"/>
      <c r="D997" s="190"/>
      <c r="E997" s="110"/>
      <c r="F997" s="111"/>
      <c r="G997" s="112"/>
      <c r="H997" s="113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108"/>
      <c r="AI997" s="108"/>
      <c r="AJ997" s="89"/>
      <c r="AK997" s="89"/>
      <c r="AL997" s="99"/>
      <c r="AM997" s="99"/>
      <c r="AN997" s="89"/>
      <c r="AO997" s="89"/>
      <c r="AP997" s="89"/>
      <c r="AQ997" s="99"/>
      <c r="AR997" s="89"/>
      <c r="AS997" s="89"/>
      <c r="AT997" s="89"/>
      <c r="AU997" s="89"/>
      <c r="AV997" s="89"/>
      <c r="AW997" s="89"/>
      <c r="AX997" s="89"/>
    </row>
    <row r="998" spans="1:50" ht="12.75" customHeight="1">
      <c r="A998" s="89"/>
      <c r="B998" s="89"/>
      <c r="C998" s="96"/>
      <c r="D998" s="190"/>
      <c r="E998" s="110"/>
      <c r="F998" s="111"/>
      <c r="G998" s="112"/>
      <c r="H998" s="113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108"/>
      <c r="AI998" s="108"/>
      <c r="AJ998" s="89"/>
      <c r="AK998" s="89"/>
      <c r="AL998" s="99"/>
      <c r="AM998" s="99"/>
      <c r="AN998" s="89"/>
      <c r="AO998" s="89"/>
      <c r="AP998" s="89"/>
      <c r="AQ998" s="99"/>
      <c r="AR998" s="89"/>
      <c r="AS998" s="89"/>
      <c r="AT998" s="89"/>
      <c r="AU998" s="89"/>
      <c r="AV998" s="89"/>
      <c r="AW998" s="89"/>
      <c r="AX998" s="89"/>
    </row>
    <row r="999" spans="1:50" ht="12.75" customHeight="1">
      <c r="A999" s="89"/>
      <c r="B999" s="89"/>
      <c r="C999" s="96"/>
      <c r="D999" s="190"/>
      <c r="E999" s="110"/>
      <c r="F999" s="111"/>
      <c r="G999" s="112"/>
      <c r="H999" s="113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108"/>
      <c r="AI999" s="108"/>
      <c r="AJ999" s="89"/>
      <c r="AK999" s="89"/>
      <c r="AL999" s="99"/>
      <c r="AM999" s="99"/>
      <c r="AN999" s="89"/>
      <c r="AO999" s="89"/>
      <c r="AP999" s="89"/>
      <c r="AQ999" s="99"/>
      <c r="AR999" s="89"/>
      <c r="AS999" s="89"/>
      <c r="AT999" s="89"/>
      <c r="AU999" s="89"/>
      <c r="AV999" s="89"/>
      <c r="AW999" s="89"/>
      <c r="AX999" s="89"/>
    </row>
    <row r="1000" spans="1:50" ht="12.75" customHeight="1">
      <c r="A1000" s="89"/>
      <c r="B1000" s="89"/>
      <c r="C1000" s="96"/>
      <c r="D1000" s="190"/>
      <c r="E1000" s="110"/>
      <c r="F1000" s="111"/>
      <c r="G1000" s="112"/>
      <c r="H1000" s="113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108"/>
      <c r="AI1000" s="108"/>
      <c r="AJ1000" s="89"/>
      <c r="AK1000" s="89"/>
      <c r="AL1000" s="99"/>
      <c r="AM1000" s="99"/>
      <c r="AN1000" s="89"/>
      <c r="AO1000" s="89"/>
      <c r="AP1000" s="89"/>
      <c r="AQ1000" s="99"/>
      <c r="AR1000" s="89"/>
      <c r="AS1000" s="89"/>
      <c r="AT1000" s="89"/>
      <c r="AU1000" s="89"/>
      <c r="AV1000" s="89"/>
      <c r="AW1000" s="89"/>
      <c r="AX1000" s="89"/>
    </row>
    <row r="1001" spans="1:50" ht="12.75" customHeight="1">
      <c r="A1001" s="89"/>
      <c r="B1001" s="89"/>
      <c r="C1001" s="96"/>
      <c r="D1001" s="190"/>
      <c r="E1001" s="110"/>
      <c r="F1001" s="111"/>
      <c r="G1001" s="112"/>
      <c r="H1001" s="113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108"/>
      <c r="AI1001" s="108"/>
      <c r="AJ1001" s="89"/>
      <c r="AK1001" s="89"/>
      <c r="AL1001" s="99"/>
      <c r="AM1001" s="99"/>
      <c r="AN1001" s="89"/>
      <c r="AO1001" s="89"/>
      <c r="AP1001" s="89"/>
      <c r="AQ1001" s="99"/>
      <c r="AR1001" s="89"/>
      <c r="AS1001" s="89"/>
      <c r="AT1001" s="89"/>
      <c r="AU1001" s="89"/>
      <c r="AV1001" s="89"/>
      <c r="AW1001" s="89"/>
      <c r="AX1001" s="89"/>
    </row>
    <row r="1002" spans="1:50" ht="12.75" customHeight="1">
      <c r="A1002" s="89"/>
      <c r="B1002" s="89"/>
      <c r="C1002" s="96"/>
      <c r="D1002" s="190"/>
      <c r="E1002" s="110"/>
      <c r="F1002" s="111"/>
      <c r="G1002" s="112"/>
      <c r="H1002" s="113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108"/>
      <c r="AI1002" s="108"/>
      <c r="AJ1002" s="89"/>
      <c r="AK1002" s="89"/>
      <c r="AL1002" s="99"/>
      <c r="AM1002" s="99"/>
      <c r="AN1002" s="89"/>
      <c r="AO1002" s="89"/>
      <c r="AP1002" s="89"/>
      <c r="AQ1002" s="99"/>
      <c r="AR1002" s="89"/>
      <c r="AS1002" s="89"/>
      <c r="AT1002" s="89"/>
      <c r="AU1002" s="89"/>
      <c r="AV1002" s="89"/>
      <c r="AW1002" s="89"/>
      <c r="AX1002" s="89"/>
    </row>
    <row r="1003" spans="1:50" ht="12.75" customHeight="1">
      <c r="A1003" s="89"/>
      <c r="B1003" s="89"/>
      <c r="C1003" s="96"/>
      <c r="D1003" s="190"/>
      <c r="E1003" s="110"/>
      <c r="F1003" s="111"/>
      <c r="G1003" s="112"/>
      <c r="H1003" s="113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108"/>
      <c r="AI1003" s="108"/>
      <c r="AJ1003" s="89"/>
      <c r="AK1003" s="89"/>
      <c r="AL1003" s="99"/>
      <c r="AM1003" s="99"/>
      <c r="AN1003" s="89"/>
      <c r="AO1003" s="89"/>
      <c r="AP1003" s="89"/>
      <c r="AQ1003" s="99"/>
      <c r="AR1003" s="89"/>
      <c r="AS1003" s="89"/>
      <c r="AT1003" s="89"/>
      <c r="AU1003" s="89"/>
      <c r="AV1003" s="89"/>
      <c r="AW1003" s="89"/>
      <c r="AX1003" s="89"/>
    </row>
    <row r="1004" spans="1:50" ht="12.75" customHeight="1">
      <c r="A1004" s="89"/>
      <c r="B1004" s="89"/>
      <c r="C1004" s="96"/>
      <c r="D1004" s="190"/>
      <c r="E1004" s="110"/>
      <c r="F1004" s="111"/>
      <c r="G1004" s="112"/>
      <c r="H1004" s="113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108"/>
      <c r="AI1004" s="108"/>
      <c r="AJ1004" s="89"/>
      <c r="AK1004" s="89"/>
      <c r="AL1004" s="99"/>
      <c r="AM1004" s="99"/>
      <c r="AN1004" s="89"/>
      <c r="AO1004" s="89"/>
      <c r="AP1004" s="89"/>
      <c r="AQ1004" s="99"/>
      <c r="AR1004" s="89"/>
      <c r="AS1004" s="89"/>
      <c r="AT1004" s="89"/>
      <c r="AU1004" s="89"/>
      <c r="AV1004" s="89"/>
      <c r="AW1004" s="89"/>
      <c r="AX1004" s="89"/>
    </row>
    <row r="1005" spans="1:50" ht="15" customHeight="1">
      <c r="AI1005" s="108"/>
      <c r="AJ1005" s="89"/>
      <c r="AK1005" s="89"/>
      <c r="AL1005" s="99"/>
      <c r="AM1005" s="99"/>
      <c r="AN1005" s="89"/>
      <c r="AO1005" s="89"/>
    </row>
  </sheetData>
  <sheetProtection algorithmName="SHA-512" hashValue="cmeHDXY/Gd/5NP4lqc6YF1bgl+gHZRgS50L3uShDlqaNZkRn8VgiPN8P709WgTk5H7ybXLGaYqcrz+yzFiavCA==" saltValue="4/y0y8UOxdOzLGoUwkuExQ==" spinCount="100000" sheet="1" objects="1" scenarios="1" selectLockedCells="1"/>
  <mergeCells count="2">
    <mergeCell ref="AJ11:AL11"/>
    <mergeCell ref="AJ24:AL24"/>
  </mergeCells>
  <pageMargins left="0.7" right="0.7" top="0.75" bottom="0.75" header="0" footer="0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D99594"/>
  </sheetPr>
  <dimension ref="A1:BG1005"/>
  <sheetViews>
    <sheetView zoomScale="115" zoomScaleNormal="115" workbookViewId="0">
      <selection activeCell="C4" sqref="C4"/>
    </sheetView>
  </sheetViews>
  <sheetFormatPr defaultColWidth="14.42578125" defaultRowHeight="15" customHeight="1"/>
  <cols>
    <col min="1" max="1" width="1.42578125" style="52" customWidth="1"/>
    <col min="2" max="2" width="0.85546875" style="52" customWidth="1"/>
    <col min="3" max="3" width="18.28515625" style="52" customWidth="1"/>
    <col min="4" max="4" width="6.42578125" style="114" bestFit="1" customWidth="1"/>
    <col min="5" max="5" width="6.140625" style="52" customWidth="1"/>
    <col min="6" max="6" width="6.42578125" style="52" bestFit="1" customWidth="1"/>
    <col min="7" max="7" width="5.85546875" style="52" bestFit="1" customWidth="1"/>
    <col min="8" max="10" width="5.5703125" style="52" bestFit="1" customWidth="1"/>
    <col min="11" max="12" width="4.7109375" style="52" customWidth="1"/>
    <col min="13" max="14" width="5.42578125" style="52" bestFit="1" customWidth="1"/>
    <col min="15" max="15" width="5.42578125" style="52" customWidth="1"/>
    <col min="16" max="17" width="5.42578125" style="52" bestFit="1" customWidth="1"/>
    <col min="18" max="18" width="5.140625" style="52" customWidth="1"/>
    <col min="19" max="19" width="5.7109375" style="52" bestFit="1" customWidth="1"/>
    <col min="20" max="20" width="5.42578125" style="52" bestFit="1" customWidth="1"/>
    <col min="21" max="21" width="4.7109375" style="52" customWidth="1"/>
    <col min="22" max="22" width="5.28515625" style="52" customWidth="1"/>
    <col min="23" max="23" width="5.7109375" style="52" bestFit="1" customWidth="1"/>
    <col min="24" max="24" width="6.5703125" style="52" customWidth="1"/>
    <col min="25" max="25" width="7" style="52" bestFit="1" customWidth="1"/>
    <col min="26" max="26" width="5.7109375" style="52" customWidth="1"/>
    <col min="27" max="27" width="7" style="52" bestFit="1" customWidth="1"/>
    <col min="28" max="31" width="4.7109375" style="52" customWidth="1"/>
    <col min="32" max="32" width="0.85546875" style="52" customWidth="1"/>
    <col min="33" max="33" width="0.7109375" style="52" customWidth="1"/>
    <col min="34" max="35" width="0.85546875" style="52" customWidth="1"/>
    <col min="36" max="36" width="24" style="52" bestFit="1" customWidth="1"/>
    <col min="37" max="37" width="6.28515625" style="52" customWidth="1"/>
    <col min="38" max="38" width="6.7109375" style="114" customWidth="1"/>
    <col min="39" max="39" width="7.5703125" style="114" customWidth="1"/>
    <col min="40" max="40" width="9.28515625" style="52" bestFit="1" customWidth="1"/>
    <col min="41" max="41" width="0.7109375" style="52" customWidth="1"/>
    <col min="42" max="42" width="9.28515625" style="52" bestFit="1" customWidth="1"/>
    <col min="43" max="43" width="0.7109375" style="114" customWidth="1"/>
    <col min="44" max="44" width="2.7109375" style="52" hidden="1" customWidth="1"/>
    <col min="45" max="46" width="9.140625" style="52" customWidth="1"/>
    <col min="47" max="47" width="9.42578125" style="52" customWidth="1"/>
    <col min="48" max="50" width="9.140625" style="52" customWidth="1"/>
    <col min="51" max="16384" width="14.42578125" style="52"/>
  </cols>
  <sheetData>
    <row r="1" spans="1:50" ht="12" customHeight="1">
      <c r="A1" s="81"/>
      <c r="B1" s="81"/>
      <c r="C1" s="372"/>
      <c r="D1" s="82"/>
      <c r="E1" s="87"/>
      <c r="F1" s="83"/>
      <c r="G1" s="84"/>
      <c r="H1" s="85"/>
      <c r="I1" s="86"/>
      <c r="J1" s="86"/>
      <c r="K1" s="86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81"/>
      <c r="AG1" s="88"/>
      <c r="AH1" s="81"/>
      <c r="AI1" s="252"/>
      <c r="AJ1" s="253"/>
      <c r="AK1" s="254"/>
      <c r="AL1" s="255"/>
      <c r="AM1" s="256"/>
      <c r="AN1" s="88"/>
      <c r="AO1" s="88"/>
      <c r="AP1" s="88"/>
      <c r="AQ1" s="257"/>
      <c r="AR1" s="89"/>
      <c r="AS1" s="89"/>
      <c r="AT1" s="89"/>
      <c r="AU1" s="89"/>
      <c r="AV1" s="89"/>
      <c r="AW1" s="89"/>
      <c r="AX1" s="89"/>
    </row>
    <row r="2" spans="1:50" ht="18" customHeight="1">
      <c r="A2" s="81"/>
      <c r="B2" s="200"/>
      <c r="C2" s="373"/>
      <c r="D2" s="340">
        <v>1</v>
      </c>
      <c r="E2" s="307"/>
      <c r="F2" s="308"/>
      <c r="G2" s="303"/>
      <c r="H2" s="303"/>
      <c r="I2" s="303"/>
      <c r="J2" s="303"/>
      <c r="K2" s="304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 t="s">
        <v>2786</v>
      </c>
      <c r="W2" s="202" t="s">
        <v>2786</v>
      </c>
      <c r="X2" s="202" t="s">
        <v>2786</v>
      </c>
      <c r="Y2" s="202" t="s">
        <v>2786</v>
      </c>
      <c r="Z2" s="202" t="s">
        <v>2786</v>
      </c>
      <c r="AA2" s="202" t="s">
        <v>2786</v>
      </c>
      <c r="AB2" s="201"/>
      <c r="AC2" s="202" t="s">
        <v>2786</v>
      </c>
      <c r="AD2" s="202" t="s">
        <v>2786</v>
      </c>
      <c r="AE2" s="202" t="s">
        <v>2786</v>
      </c>
      <c r="AF2" s="200"/>
      <c r="AG2" s="81"/>
      <c r="AH2" s="115"/>
      <c r="AI2" s="271"/>
      <c r="AJ2" s="274" t="s">
        <v>0</v>
      </c>
      <c r="AK2" s="275" t="s">
        <v>1</v>
      </c>
      <c r="AL2" s="275" t="s">
        <v>2</v>
      </c>
      <c r="AM2" s="275" t="s">
        <v>3</v>
      </c>
      <c r="AN2" s="275" t="s">
        <v>4</v>
      </c>
      <c r="AO2" s="184"/>
      <c r="AP2" s="258"/>
      <c r="AQ2" s="99"/>
      <c r="AR2" s="111"/>
      <c r="AS2" s="103"/>
      <c r="AT2" s="104"/>
      <c r="AU2" s="105"/>
      <c r="AV2" s="119"/>
      <c r="AW2" s="90"/>
      <c r="AX2" s="89"/>
    </row>
    <row r="3" spans="1:50" ht="12" customHeight="1">
      <c r="A3" s="81"/>
      <c r="B3" s="203"/>
      <c r="C3" s="374" t="s">
        <v>5</v>
      </c>
      <c r="D3" s="204" t="s">
        <v>6</v>
      </c>
      <c r="E3" s="205" t="s">
        <v>7</v>
      </c>
      <c r="F3" s="206" t="s">
        <v>8</v>
      </c>
      <c r="G3" s="207" t="s">
        <v>9</v>
      </c>
      <c r="H3" s="208" t="s">
        <v>10</v>
      </c>
      <c r="I3" s="209" t="s">
        <v>11</v>
      </c>
      <c r="J3" s="210" t="s">
        <v>13</v>
      </c>
      <c r="K3" s="211" t="s">
        <v>12</v>
      </c>
      <c r="L3" s="212" t="s">
        <v>767</v>
      </c>
      <c r="M3" s="202" t="s">
        <v>792</v>
      </c>
      <c r="N3" s="202" t="s">
        <v>791</v>
      </c>
      <c r="O3" s="202" t="s">
        <v>2777</v>
      </c>
      <c r="P3" s="202" t="s">
        <v>2778</v>
      </c>
      <c r="Q3" s="202" t="s">
        <v>793</v>
      </c>
      <c r="R3" s="202" t="s">
        <v>794</v>
      </c>
      <c r="S3" s="202" t="s">
        <v>799</v>
      </c>
      <c r="T3" s="202" t="s">
        <v>2782</v>
      </c>
      <c r="U3" s="202" t="s">
        <v>795</v>
      </c>
      <c r="V3" s="202" t="s">
        <v>2783</v>
      </c>
      <c r="W3" s="202" t="s">
        <v>2779</v>
      </c>
      <c r="X3" s="202" t="s">
        <v>2780</v>
      </c>
      <c r="Y3" s="202" t="s">
        <v>796</v>
      </c>
      <c r="Z3" s="202" t="s">
        <v>797</v>
      </c>
      <c r="AA3" s="202" t="s">
        <v>798</v>
      </c>
      <c r="AB3" s="202" t="s">
        <v>2776</v>
      </c>
      <c r="AC3" s="202" t="s">
        <v>2784</v>
      </c>
      <c r="AD3" s="202" t="s">
        <v>2785</v>
      </c>
      <c r="AE3" s="202" t="s">
        <v>2781</v>
      </c>
      <c r="AF3" s="213"/>
      <c r="AG3" s="183"/>
      <c r="AH3" s="259"/>
      <c r="AI3" s="271"/>
      <c r="AJ3" s="276" t="s">
        <v>2820</v>
      </c>
      <c r="AK3" s="277">
        <f>(F14+F30+F46+F62+F78+F94+F110+F126+F142+F158+F174+F190)</f>
        <v>0</v>
      </c>
      <c r="AL3" s="278" t="str">
        <f>IF(AM3&gt;0,AM3*100/(AM3+AM4+AM5+AM8+AM6+AM7),"0")</f>
        <v>0</v>
      </c>
      <c r="AM3" s="279">
        <f>AK3*4</f>
        <v>0</v>
      </c>
      <c r="AN3" s="280" t="str">
        <f>IF(AK3&gt;0,(AK3/TMB!$C$6),"0")</f>
        <v>0</v>
      </c>
      <c r="AO3" s="184"/>
      <c r="AP3" s="258"/>
      <c r="AQ3" s="99"/>
      <c r="AR3" s="102"/>
      <c r="AS3" s="120"/>
      <c r="AT3" s="121"/>
      <c r="AU3" s="122"/>
      <c r="AV3" s="123"/>
      <c r="AW3" s="94"/>
      <c r="AX3" s="89"/>
    </row>
    <row r="4" spans="1:50" ht="12" customHeight="1">
      <c r="A4" s="89"/>
      <c r="B4" s="214"/>
      <c r="C4" s="232"/>
      <c r="D4" s="235"/>
      <c r="E4" s="231" t="str">
        <f>IF(C4="","",VLOOKUP(C4,Nutr,2,0))</f>
        <v/>
      </c>
      <c r="F4" s="238" t="str">
        <f>IF(C4="","",VLOOKUP(C4,Nutr,3,0)*D4)</f>
        <v/>
      </c>
      <c r="G4" s="233" t="str">
        <f>IF(C4="","",VLOOKUP(C4,Nutr,4,0)*D4)</f>
        <v/>
      </c>
      <c r="H4" s="238" t="str">
        <f>IF(C4="","",VLOOKUP(C4,Nutr,5,0)*D4)</f>
        <v/>
      </c>
      <c r="I4" s="233" t="str">
        <f>IF(C4="","",VLOOKUP(C4,Nutr,6,0)*D4)</f>
        <v/>
      </c>
      <c r="J4" s="238" t="str">
        <f>IF(C4="","",VLOOKUP(C4,Nutr,7,0)*D4)</f>
        <v/>
      </c>
      <c r="K4" s="233" t="str">
        <f>IF(C4="","",VLOOKUP(C4,Nutr,8,0)*D4)</f>
        <v/>
      </c>
      <c r="L4" s="237" t="str">
        <f>IF(C4="","",VLOOKUP(C4,Nutr,9,0)*D4)</f>
        <v/>
      </c>
      <c r="M4" s="234" t="str">
        <f>IF(C4="","",VLOOKUP(C4,'Tabela Nutricional'!A:AD,10,0)*D4)</f>
        <v/>
      </c>
      <c r="N4" s="237" t="str">
        <f>IF(C4="","",VLOOKUP(C4,'Tabela Nutricional'!A:AD,11,0)*D4)</f>
        <v/>
      </c>
      <c r="O4" s="234" t="str">
        <f>IF(C4="","",VLOOKUP(C4,'Tabela Nutricional'!A:AD,12,0)*D4)</f>
        <v/>
      </c>
      <c r="P4" s="237" t="str">
        <f>IF(C4="","",VLOOKUP(C4,'Tabela Nutricional'!A:AD,13,0)*D4)</f>
        <v/>
      </c>
      <c r="Q4" s="234" t="str">
        <f>IF(C4="","",VLOOKUP(C4,'Tabela Nutricional'!A:AD,14,0)*D4)</f>
        <v/>
      </c>
      <c r="R4" s="237" t="str">
        <f>IF(C4="","",VLOOKUP(C4,'Tabela Nutricional'!A:AD,15,0)*D4)</f>
        <v/>
      </c>
      <c r="S4" s="234" t="str">
        <f>IF(C4="","",VLOOKUP(C4,'Tabela Nutricional'!A:AD,16,0)*D4)</f>
        <v/>
      </c>
      <c r="T4" s="237" t="str">
        <f>IF(C4="","",VLOOKUP(C4,'Tabela Nutricional'!A:AD,17,0)*D4)</f>
        <v/>
      </c>
      <c r="U4" s="234" t="str">
        <f>IF(C4="","",VLOOKUP(C4,'Tabela Nutricional'!A:AD,18,0)*D4)</f>
        <v/>
      </c>
      <c r="V4" s="237" t="str">
        <f>IF(C4="","",VLOOKUP(C4,'Tabela Nutricional'!A:AD,21,0)*D4)</f>
        <v/>
      </c>
      <c r="W4" s="234" t="str">
        <f>IF(C4="","",VLOOKUP(C4,'Tabela Nutricional'!A:AD,22,0)*D4)</f>
        <v/>
      </c>
      <c r="X4" s="237" t="str">
        <f>IF(C4="","",VLOOKUP(C4,'Tabela Nutricional'!A:AD,23,0)*D4)</f>
        <v/>
      </c>
      <c r="Y4" s="234" t="str">
        <f>IF(C4="","",VLOOKUP(C4,'Tabela Nutricional'!A:AD,24,0)*D4)</f>
        <v/>
      </c>
      <c r="Z4" s="237" t="str">
        <f>IF(C4="","",VLOOKUP(C4,'Tabela Nutricional'!A:AD,25,0)*D4)</f>
        <v/>
      </c>
      <c r="AA4" s="234" t="str">
        <f>IF(C4="","",VLOOKUP(C4,'Tabela Nutricional'!A:AD,26,0)*D4)</f>
        <v/>
      </c>
      <c r="AB4" s="237" t="str">
        <f>IF(C4="","",VLOOKUP(C4,'Tabela Nutricional'!A:AD,27,0)*D4)</f>
        <v/>
      </c>
      <c r="AC4" s="234" t="str">
        <f>IF(C4="","",VLOOKUP(C4,'Tabela Nutricional'!A:AD,28,0)*D4)</f>
        <v/>
      </c>
      <c r="AD4" s="237" t="str">
        <f>IF(C4="","",VLOOKUP(C4,'Tabela Nutricional'!A:AD,29,0)*D4)</f>
        <v/>
      </c>
      <c r="AE4" s="234" t="str">
        <f>IF(C4="","",VLOOKUP(C4,'Tabela Nutricional'!A:AD,30,0)*D4)</f>
        <v/>
      </c>
      <c r="AF4" s="214"/>
      <c r="AG4" s="90"/>
      <c r="AH4" s="115"/>
      <c r="AI4" s="271"/>
      <c r="AJ4" s="276" t="s">
        <v>2821</v>
      </c>
      <c r="AK4" s="277">
        <f>(G14+G30+G46+G62+G78+G94+G110+G126+G142+G158+G174+G190)</f>
        <v>0</v>
      </c>
      <c r="AL4" s="278" t="str">
        <f>IF(AM4&gt;0,AM4*100/(AM3+AM4+AM5+AM8+AM6+AM7),"0")</f>
        <v>0</v>
      </c>
      <c r="AM4" s="279">
        <f t="shared" ref="AM4:AM5" si="0">AK4*4</f>
        <v>0</v>
      </c>
      <c r="AN4" s="280" t="str">
        <f>IF(AK4&gt;0,(AK4/TMB!$C$6),"0")</f>
        <v>0</v>
      </c>
      <c r="AO4" s="184"/>
      <c r="AP4" s="81"/>
      <c r="AQ4" s="190"/>
      <c r="AR4" s="100"/>
      <c r="AS4" s="97"/>
      <c r="AT4" s="98"/>
      <c r="AU4" s="124"/>
      <c r="AV4" s="94"/>
      <c r="AW4" s="94"/>
      <c r="AX4" s="89"/>
    </row>
    <row r="5" spans="1:50" ht="12" customHeight="1">
      <c r="A5" s="89"/>
      <c r="B5" s="214"/>
      <c r="C5" s="232"/>
      <c r="D5" s="235"/>
      <c r="E5" s="231" t="str">
        <f>IF(C5="","",VLOOKUP(C5,Nutr,2,0))</f>
        <v/>
      </c>
      <c r="F5" s="238" t="str">
        <f>IF(C5="","",VLOOKUP(C5,Nutr,3,0)*D5)</f>
        <v/>
      </c>
      <c r="G5" s="233" t="str">
        <f>IF(C5="","",VLOOKUP(C5,Nutr,4,0)*D5)</f>
        <v/>
      </c>
      <c r="H5" s="238" t="str">
        <f>IF(C5="","",VLOOKUP(C5,Nutr,5,0)*D5)</f>
        <v/>
      </c>
      <c r="I5" s="233" t="str">
        <f>IF(C5="","",VLOOKUP(C5,Nutr,6,0)*D5)</f>
        <v/>
      </c>
      <c r="J5" s="238" t="str">
        <f>IF(C5="","",VLOOKUP(C5,Nutr,7,0)*D5)</f>
        <v/>
      </c>
      <c r="K5" s="233" t="str">
        <f>IF(C5="","",VLOOKUP(C5,Nutr,8,0)*D5)</f>
        <v/>
      </c>
      <c r="L5" s="237" t="str">
        <f>IF(C5="","",VLOOKUP(C5,Nutr,9,0)*D5)</f>
        <v/>
      </c>
      <c r="M5" s="234" t="str">
        <f>IF(C5="","",VLOOKUP(C5,'Tabela Nutricional'!A:AD,10,0)*D5)</f>
        <v/>
      </c>
      <c r="N5" s="237" t="str">
        <f>IF(C5="","",VLOOKUP(C5,'Tabela Nutricional'!A:AD,11,0)*D5)</f>
        <v/>
      </c>
      <c r="O5" s="234" t="str">
        <f>IF(C5="","",VLOOKUP(C5,'Tabela Nutricional'!A:AD,12,0)*D5)</f>
        <v/>
      </c>
      <c r="P5" s="237" t="str">
        <f>IF(C5="","",VLOOKUP(C5,'Tabela Nutricional'!A:AD,13,0)*D5)</f>
        <v/>
      </c>
      <c r="Q5" s="234" t="str">
        <f>IF(C5="","",VLOOKUP(C5,'Tabela Nutricional'!A:AD,14,0)*D5)</f>
        <v/>
      </c>
      <c r="R5" s="237" t="str">
        <f>IF(C5="","",VLOOKUP(C5,'Tabela Nutricional'!A:AD,15,0)*D5)</f>
        <v/>
      </c>
      <c r="S5" s="234" t="str">
        <f>IF(C5="","",VLOOKUP(C5,'Tabela Nutricional'!A:AD,16,0)*D5)</f>
        <v/>
      </c>
      <c r="T5" s="237" t="str">
        <f>IF(C5="","",VLOOKUP(C5,'Tabela Nutricional'!A:AD,17,0)*D5)</f>
        <v/>
      </c>
      <c r="U5" s="234" t="str">
        <f>IF(C5="","",VLOOKUP(C5,'Tabela Nutricional'!A:AD,18,0)*D5)</f>
        <v/>
      </c>
      <c r="V5" s="237" t="str">
        <f>IF(C5="","",VLOOKUP(C5,'Tabela Nutricional'!A:AD,21,0)*D5)</f>
        <v/>
      </c>
      <c r="W5" s="234" t="str">
        <f>IF(C5="","",VLOOKUP(C5,'Tabela Nutricional'!A:AD,22,0)*D5)</f>
        <v/>
      </c>
      <c r="X5" s="237" t="str">
        <f>IF(C5="","",VLOOKUP(C5,'Tabela Nutricional'!A:AD,23,0)*D5)</f>
        <v/>
      </c>
      <c r="Y5" s="234" t="str">
        <f>IF(C5="","",VLOOKUP(C5,'Tabela Nutricional'!A:AD,24,0)*D5)</f>
        <v/>
      </c>
      <c r="Z5" s="237" t="str">
        <f>IF(C5="","",VLOOKUP(C5,'Tabela Nutricional'!A:AD,25,0)*D5)</f>
        <v/>
      </c>
      <c r="AA5" s="234" t="str">
        <f>IF(C5="","",VLOOKUP(C5,'Tabela Nutricional'!A:AD,26,0)*D5)</f>
        <v/>
      </c>
      <c r="AB5" s="237" t="str">
        <f>IF(C5="","",VLOOKUP(C5,'Tabela Nutricional'!A:AD,27,0)*D5)</f>
        <v/>
      </c>
      <c r="AC5" s="234" t="str">
        <f>IF(C5="","",VLOOKUP(C5,'Tabela Nutricional'!A:AD,28,0)*D5)</f>
        <v/>
      </c>
      <c r="AD5" s="237" t="str">
        <f>IF(C5="","",VLOOKUP(C5,'Tabela Nutricional'!A:AD,29,0)*D5)</f>
        <v/>
      </c>
      <c r="AE5" s="234" t="str">
        <f>IF(C5="","",VLOOKUP(C5,'Tabela Nutricional'!A:AD,30,0)*D5)</f>
        <v/>
      </c>
      <c r="AF5" s="214"/>
      <c r="AG5" s="90"/>
      <c r="AH5" s="115"/>
      <c r="AI5" s="271"/>
      <c r="AJ5" s="276" t="s">
        <v>17</v>
      </c>
      <c r="AK5" s="277">
        <f>(H14+H30+H46+H62+H78+H94+H110+H126+H142+H158+H174+H190)</f>
        <v>0</v>
      </c>
      <c r="AL5" s="278" t="str">
        <f>IF(AM5&gt;0,AM5*100/(AM3+AM4+AM5+AM8+AM6+AM7),"0")</f>
        <v>0</v>
      </c>
      <c r="AM5" s="279">
        <f t="shared" si="0"/>
        <v>0</v>
      </c>
      <c r="AN5" s="280" t="str">
        <f>IF(AK5&gt;0,(AK5/TMB!$C$6),"0")</f>
        <v>0</v>
      </c>
      <c r="AO5" s="184"/>
      <c r="AP5" s="88"/>
      <c r="AQ5" s="99"/>
      <c r="AR5" s="125"/>
      <c r="AS5" s="101"/>
      <c r="AT5" s="126"/>
      <c r="AU5" s="126"/>
      <c r="AV5" s="126"/>
      <c r="AW5" s="94"/>
      <c r="AX5" s="89"/>
    </row>
    <row r="6" spans="1:50" ht="12" customHeight="1">
      <c r="A6" s="89"/>
      <c r="B6" s="214"/>
      <c r="C6" s="232"/>
      <c r="D6" s="235"/>
      <c r="E6" s="231" t="str">
        <f t="shared" ref="E6:E13" si="1">IF(C6="","",VLOOKUP(C6,Nutr,2,0))</f>
        <v/>
      </c>
      <c r="F6" s="238" t="str">
        <f t="shared" ref="F6:F13" si="2">IF(C6="","",VLOOKUP(C6,Nutr,3,0)*D6)</f>
        <v/>
      </c>
      <c r="G6" s="233" t="str">
        <f t="shared" ref="G6:G13" si="3">IF(C6="","",VLOOKUP(C6,Nutr,4,0)*D6)</f>
        <v/>
      </c>
      <c r="H6" s="238" t="str">
        <f t="shared" ref="H6:H13" si="4">IF(C6="","",VLOOKUP(C6,Nutr,5,0)*D6)</f>
        <v/>
      </c>
      <c r="I6" s="233" t="str">
        <f t="shared" ref="I6:I13" si="5">IF(C6="","",VLOOKUP(C6,Nutr,6,0)*D6)</f>
        <v/>
      </c>
      <c r="J6" s="238" t="str">
        <f t="shared" ref="J6:J13" si="6">IF(C6="","",VLOOKUP(C6,Nutr,7,0)*D6)</f>
        <v/>
      </c>
      <c r="K6" s="233" t="str">
        <f t="shared" ref="K6:K13" si="7">IF(C6="","",VLOOKUP(C6,Nutr,8,0)*D6)</f>
        <v/>
      </c>
      <c r="L6" s="237" t="str">
        <f t="shared" ref="L6:L13" si="8">IF(C6="","",VLOOKUP(C6,Nutr,9,0)*D6)</f>
        <v/>
      </c>
      <c r="M6" s="234" t="str">
        <f>IF(C6="","",VLOOKUP(C6,'Tabela Nutricional'!A:AD,10,0)*D6)</f>
        <v/>
      </c>
      <c r="N6" s="237" t="str">
        <f>IF(C6="","",VLOOKUP(C6,'Tabela Nutricional'!A:AD,11,0)*D6)</f>
        <v/>
      </c>
      <c r="O6" s="234" t="str">
        <f>IF(C6="","",VLOOKUP(C6,'Tabela Nutricional'!A:AD,12,0)*D6)</f>
        <v/>
      </c>
      <c r="P6" s="237" t="str">
        <f>IF(C6="","",VLOOKUP(C6,'Tabela Nutricional'!A:AD,13,0)*D6)</f>
        <v/>
      </c>
      <c r="Q6" s="234" t="str">
        <f>IF(C6="","",VLOOKUP(C6,'Tabela Nutricional'!A:AD,14,0)*D6)</f>
        <v/>
      </c>
      <c r="R6" s="237" t="str">
        <f>IF(C6="","",VLOOKUP(C6,'Tabela Nutricional'!A:AD,15,0)*D6)</f>
        <v/>
      </c>
      <c r="S6" s="234" t="str">
        <f>IF(C6="","",VLOOKUP(C6,'Tabela Nutricional'!A:AD,16,0)*D6)</f>
        <v/>
      </c>
      <c r="T6" s="237" t="str">
        <f>IF(C6="","",VLOOKUP(C6,'Tabela Nutricional'!A:AD,17,0)*D6)</f>
        <v/>
      </c>
      <c r="U6" s="234" t="str">
        <f>IF(C6="","",VLOOKUP(C6,'Tabela Nutricional'!A:AD,18,0)*D6)</f>
        <v/>
      </c>
      <c r="V6" s="237" t="str">
        <f>IF(C6="","",VLOOKUP(C6,'Tabela Nutricional'!A:AD,21,0)*D6)</f>
        <v/>
      </c>
      <c r="W6" s="234" t="str">
        <f>IF(C6="","",VLOOKUP(C6,'Tabela Nutricional'!A:AD,22,0)*D6)</f>
        <v/>
      </c>
      <c r="X6" s="237" t="str">
        <f>IF(C6="","",VLOOKUP(C6,'Tabela Nutricional'!A:AD,23,0)*D6)</f>
        <v/>
      </c>
      <c r="Y6" s="234" t="str">
        <f>IF(C6="","",VLOOKUP(C6,'Tabela Nutricional'!A:AD,24,0)*D6)</f>
        <v/>
      </c>
      <c r="Z6" s="237" t="str">
        <f>IF(C6="","",VLOOKUP(C6,'Tabela Nutricional'!A:AD,25,0)*D6)</f>
        <v/>
      </c>
      <c r="AA6" s="234" t="str">
        <f>IF(C6="","",VLOOKUP(C6,'Tabela Nutricional'!A:AD,26,0)*D6)</f>
        <v/>
      </c>
      <c r="AB6" s="237" t="str">
        <f>IF(C6="","",VLOOKUP(C6,'Tabela Nutricional'!A:AD,27,0)*D6)</f>
        <v/>
      </c>
      <c r="AC6" s="234" t="str">
        <f>IF(C6="","",VLOOKUP(C6,'Tabela Nutricional'!A:AD,28,0)*D6)</f>
        <v/>
      </c>
      <c r="AD6" s="237" t="str">
        <f>IF(C6="","",VLOOKUP(C6,'Tabela Nutricional'!A:AD,29,0)*D6)</f>
        <v/>
      </c>
      <c r="AE6" s="234" t="str">
        <f>IF(C6="","",VLOOKUP(C6,'Tabela Nutricional'!A:AD,30,0)*D6)</f>
        <v/>
      </c>
      <c r="AF6" s="214"/>
      <c r="AG6" s="94"/>
      <c r="AH6" s="115"/>
      <c r="AI6" s="271"/>
      <c r="AJ6" s="276" t="s">
        <v>691</v>
      </c>
      <c r="AK6" s="277">
        <f>(I14+I30+I46+I62+I78+I94+I110+I126+I142+I158+I174+I190)</f>
        <v>0</v>
      </c>
      <c r="AL6" s="278" t="str">
        <f>IF(AM6&gt;0,AM6*100/(AM3+AM4+AM5+AM6+AM7+AM8),"0")</f>
        <v>0</v>
      </c>
      <c r="AM6" s="279">
        <f>AK6*9</f>
        <v>0</v>
      </c>
      <c r="AN6" s="280" t="str">
        <f>IF(AK6&gt;0,(AK6/TMB!$C$6),"0")</f>
        <v>0</v>
      </c>
      <c r="AO6" s="184"/>
      <c r="AP6" s="88"/>
      <c r="AQ6" s="99"/>
      <c r="AR6" s="113"/>
      <c r="AS6" s="104"/>
      <c r="AT6" s="127"/>
      <c r="AU6" s="103"/>
      <c r="AV6" s="105"/>
      <c r="AW6" s="90"/>
      <c r="AX6" s="89"/>
    </row>
    <row r="7" spans="1:50" ht="12" customHeight="1">
      <c r="A7" s="89"/>
      <c r="B7" s="215"/>
      <c r="C7" s="356"/>
      <c r="D7" s="236"/>
      <c r="E7" s="231" t="str">
        <f t="shared" si="1"/>
        <v/>
      </c>
      <c r="F7" s="238" t="str">
        <f t="shared" si="2"/>
        <v/>
      </c>
      <c r="G7" s="233" t="str">
        <f t="shared" si="3"/>
        <v/>
      </c>
      <c r="H7" s="238" t="str">
        <f t="shared" si="4"/>
        <v/>
      </c>
      <c r="I7" s="233" t="str">
        <f t="shared" si="5"/>
        <v/>
      </c>
      <c r="J7" s="238" t="str">
        <f t="shared" si="6"/>
        <v/>
      </c>
      <c r="K7" s="233" t="str">
        <f t="shared" si="7"/>
        <v/>
      </c>
      <c r="L7" s="237" t="str">
        <f t="shared" si="8"/>
        <v/>
      </c>
      <c r="M7" s="234" t="str">
        <f>IF(C7="","",VLOOKUP(C7,'Tabela Nutricional'!A:AD,10,0)*D7)</f>
        <v/>
      </c>
      <c r="N7" s="237" t="str">
        <f>IF(C7="","",VLOOKUP(C7,'Tabela Nutricional'!A:AD,11,0)*D7)</f>
        <v/>
      </c>
      <c r="O7" s="234" t="str">
        <f>IF(C7="","",VLOOKUP(C7,'Tabela Nutricional'!A:AD,12,0)*D7)</f>
        <v/>
      </c>
      <c r="P7" s="237" t="str">
        <f>IF(C7="","",VLOOKUP(C7,'Tabela Nutricional'!A:AD,13,0)*D7)</f>
        <v/>
      </c>
      <c r="Q7" s="234" t="str">
        <f>IF(C7="","",VLOOKUP(C7,'Tabela Nutricional'!A:AD,14,0)*D7)</f>
        <v/>
      </c>
      <c r="R7" s="237" t="str">
        <f>IF(C7="","",VLOOKUP(C7,'Tabela Nutricional'!A:AD,15,0)*D7)</f>
        <v/>
      </c>
      <c r="S7" s="234" t="str">
        <f>IF(C7="","",VLOOKUP(C7,'Tabela Nutricional'!A:AD,16,0)*D7)</f>
        <v/>
      </c>
      <c r="T7" s="237" t="str">
        <f>IF(C7="","",VLOOKUP(C7,'Tabela Nutricional'!A:AD,17,0)*D7)</f>
        <v/>
      </c>
      <c r="U7" s="234" t="str">
        <f>IF(C7="","",VLOOKUP(C7,'Tabela Nutricional'!A:AD,18,0)*D7)</f>
        <v/>
      </c>
      <c r="V7" s="237" t="str">
        <f>IF(C7="","",VLOOKUP(C7,'Tabela Nutricional'!A:AD,21,0)*D7)</f>
        <v/>
      </c>
      <c r="W7" s="234" t="str">
        <f>IF(C7="","",VLOOKUP(C7,'Tabela Nutricional'!A:AD,22,0)*D7)</f>
        <v/>
      </c>
      <c r="X7" s="237" t="str">
        <f>IF(C7="","",VLOOKUP(C7,'Tabela Nutricional'!A:AD,23,0)*D7)</f>
        <v/>
      </c>
      <c r="Y7" s="234" t="str">
        <f>IF(C7="","",VLOOKUP(C7,'Tabela Nutricional'!A:AD,24,0)*D7)</f>
        <v/>
      </c>
      <c r="Z7" s="237" t="str">
        <f>IF(C7="","",VLOOKUP(C7,'Tabela Nutricional'!A:AD,25,0)*D7)</f>
        <v/>
      </c>
      <c r="AA7" s="234" t="str">
        <f>IF(C7="","",VLOOKUP(C7,'Tabela Nutricional'!A:AD,26,0)*D7)</f>
        <v/>
      </c>
      <c r="AB7" s="237" t="str">
        <f>IF(C7="","",VLOOKUP(C7,'Tabela Nutricional'!A:AD,27,0)*D7)</f>
        <v/>
      </c>
      <c r="AC7" s="234" t="str">
        <f>IF(C7="","",VLOOKUP(C7,'Tabela Nutricional'!A:AD,28,0)*D7)</f>
        <v/>
      </c>
      <c r="AD7" s="237" t="str">
        <f>IF(C7="","",VLOOKUP(C7,'Tabela Nutricional'!A:AD,29,0)*D7)</f>
        <v/>
      </c>
      <c r="AE7" s="234" t="str">
        <f>IF(C7="","",VLOOKUP(C7,'Tabela Nutricional'!A:AD,30,0)*D7)</f>
        <v/>
      </c>
      <c r="AF7" s="215"/>
      <c r="AG7" s="94"/>
      <c r="AH7" s="115"/>
      <c r="AI7" s="271"/>
      <c r="AJ7" s="276" t="s">
        <v>692</v>
      </c>
      <c r="AK7" s="277">
        <f>(J14+J30+J46+J62+J78+J94+J110+J126+J142+J158+J174+J190)</f>
        <v>0</v>
      </c>
      <c r="AL7" s="278" t="str">
        <f>IF(AM7&gt;0,AM7*100/(AM3+AM4+AM5+AM6+AM7+AM8),"0")</f>
        <v>0</v>
      </c>
      <c r="AM7" s="279">
        <f t="shared" ref="AM7:AM8" si="9">AK7*9</f>
        <v>0</v>
      </c>
      <c r="AN7" s="280" t="str">
        <f>IF(AK7&gt;0,(AK7/TMB!$C$6),"0")</f>
        <v>0</v>
      </c>
      <c r="AO7" s="184"/>
      <c r="AP7" s="88"/>
      <c r="AQ7" s="99"/>
      <c r="AR7" s="100"/>
      <c r="AS7" s="128"/>
      <c r="AT7" s="101"/>
      <c r="AU7" s="129"/>
      <c r="AV7" s="129"/>
      <c r="AW7" s="90"/>
      <c r="AX7" s="89"/>
    </row>
    <row r="8" spans="1:50" ht="12" customHeight="1">
      <c r="A8" s="89"/>
      <c r="B8" s="215"/>
      <c r="C8" s="356"/>
      <c r="D8" s="236"/>
      <c r="E8" s="231" t="str">
        <f t="shared" si="1"/>
        <v/>
      </c>
      <c r="F8" s="238" t="str">
        <f t="shared" si="2"/>
        <v/>
      </c>
      <c r="G8" s="233" t="str">
        <f t="shared" si="3"/>
        <v/>
      </c>
      <c r="H8" s="238" t="str">
        <f t="shared" si="4"/>
        <v/>
      </c>
      <c r="I8" s="233" t="str">
        <f t="shared" si="5"/>
        <v/>
      </c>
      <c r="J8" s="238" t="str">
        <f t="shared" si="6"/>
        <v/>
      </c>
      <c r="K8" s="233" t="str">
        <f t="shared" si="7"/>
        <v/>
      </c>
      <c r="L8" s="237" t="str">
        <f t="shared" si="8"/>
        <v/>
      </c>
      <c r="M8" s="234" t="str">
        <f>IF(C8="","",VLOOKUP(C8,'Tabela Nutricional'!A:AD,10,0)*D8)</f>
        <v/>
      </c>
      <c r="N8" s="237" t="str">
        <f>IF(C8="","",VLOOKUP(C8,'Tabela Nutricional'!A:AD,11,0)*D8)</f>
        <v/>
      </c>
      <c r="O8" s="234" t="str">
        <f>IF(C8="","",VLOOKUP(C8,'Tabela Nutricional'!A:AD,12,0)*D8)</f>
        <v/>
      </c>
      <c r="P8" s="237" t="str">
        <f>IF(C8="","",VLOOKUP(C8,'Tabela Nutricional'!A:AD,13,0)*D8)</f>
        <v/>
      </c>
      <c r="Q8" s="234" t="str">
        <f>IF(C8="","",VLOOKUP(C8,'Tabela Nutricional'!A:AD,14,0)*D8)</f>
        <v/>
      </c>
      <c r="R8" s="237" t="str">
        <f>IF(C8="","",VLOOKUP(C8,'Tabela Nutricional'!A:AD,15,0)*D8)</f>
        <v/>
      </c>
      <c r="S8" s="234" t="str">
        <f>IF(C8="","",VLOOKUP(C8,'Tabela Nutricional'!A:AD,16,0)*D8)</f>
        <v/>
      </c>
      <c r="T8" s="237" t="str">
        <f>IF(C8="","",VLOOKUP(C8,'Tabela Nutricional'!A:AD,17,0)*D8)</f>
        <v/>
      </c>
      <c r="U8" s="234" t="str">
        <f>IF(C8="","",VLOOKUP(C8,'Tabela Nutricional'!A:AD,18,0)*D8)</f>
        <v/>
      </c>
      <c r="V8" s="237" t="str">
        <f>IF(C8="","",VLOOKUP(C8,'Tabela Nutricional'!A:AD,21,0)*D8)</f>
        <v/>
      </c>
      <c r="W8" s="234" t="str">
        <f>IF(C8="","",VLOOKUP(C8,'Tabela Nutricional'!A:AD,22,0)*D8)</f>
        <v/>
      </c>
      <c r="X8" s="237" t="str">
        <f>IF(C8="","",VLOOKUP(C8,'Tabela Nutricional'!A:AD,23,0)*D8)</f>
        <v/>
      </c>
      <c r="Y8" s="234" t="str">
        <f>IF(C8="","",VLOOKUP(C8,'Tabela Nutricional'!A:AD,24,0)*D8)</f>
        <v/>
      </c>
      <c r="Z8" s="237" t="str">
        <f>IF(C8="","",VLOOKUP(C8,'Tabela Nutricional'!A:AD,25,0)*D8)</f>
        <v/>
      </c>
      <c r="AA8" s="234" t="str">
        <f>IF(C8="","",VLOOKUP(C8,'Tabela Nutricional'!A:AD,26,0)*D8)</f>
        <v/>
      </c>
      <c r="AB8" s="237" t="str">
        <f>IF(C8="","",VLOOKUP(C8,'Tabela Nutricional'!A:AD,27,0)*D8)</f>
        <v/>
      </c>
      <c r="AC8" s="234" t="str">
        <f>IF(C8="","",VLOOKUP(C8,'Tabela Nutricional'!A:AD,28,0)*D8)</f>
        <v/>
      </c>
      <c r="AD8" s="237" t="str">
        <f>IF(C8="","",VLOOKUP(C8,'Tabela Nutricional'!A:AD,29,0)*D8)</f>
        <v/>
      </c>
      <c r="AE8" s="234" t="str">
        <f>IF(C8="","",VLOOKUP(C8,'Tabela Nutricional'!A:AD,30,0)*D8)</f>
        <v/>
      </c>
      <c r="AF8" s="215"/>
      <c r="AG8" s="94"/>
      <c r="AH8" s="118"/>
      <c r="AI8" s="271"/>
      <c r="AJ8" s="276" t="s">
        <v>693</v>
      </c>
      <c r="AK8" s="277">
        <f>(K14+K30+K46+K62+K78+K94+K110+K126+K142+K158+K174+K190)</f>
        <v>0</v>
      </c>
      <c r="AL8" s="278" t="str">
        <f>IF(AM8&gt;0,AM8*100/(AM3+AM4+AM5+AM6+AM7+AM8),"0")</f>
        <v>0</v>
      </c>
      <c r="AM8" s="279">
        <f t="shared" si="9"/>
        <v>0</v>
      </c>
      <c r="AN8" s="280" t="str">
        <f>IF(AK8&gt;0,(AK8/TMB!$C$6),"0")</f>
        <v>0</v>
      </c>
      <c r="AO8" s="184"/>
      <c r="AP8" s="88"/>
      <c r="AQ8" s="99"/>
      <c r="AR8" s="109"/>
      <c r="AS8" s="128"/>
      <c r="AT8" s="101"/>
      <c r="AU8" s="120"/>
      <c r="AV8" s="122"/>
      <c r="AW8" s="90"/>
      <c r="AX8" s="89"/>
    </row>
    <row r="9" spans="1:50" ht="12" customHeight="1">
      <c r="A9" s="89"/>
      <c r="B9" s="215"/>
      <c r="C9" s="356"/>
      <c r="D9" s="236"/>
      <c r="E9" s="231" t="str">
        <f t="shared" si="1"/>
        <v/>
      </c>
      <c r="F9" s="238" t="str">
        <f t="shared" si="2"/>
        <v/>
      </c>
      <c r="G9" s="233" t="str">
        <f t="shared" si="3"/>
        <v/>
      </c>
      <c r="H9" s="238" t="str">
        <f t="shared" si="4"/>
        <v/>
      </c>
      <c r="I9" s="233" t="str">
        <f t="shared" si="5"/>
        <v/>
      </c>
      <c r="J9" s="238" t="str">
        <f t="shared" si="6"/>
        <v/>
      </c>
      <c r="K9" s="233" t="str">
        <f t="shared" si="7"/>
        <v/>
      </c>
      <c r="L9" s="237" t="str">
        <f t="shared" si="8"/>
        <v/>
      </c>
      <c r="M9" s="234" t="str">
        <f>IF(C9="","",VLOOKUP(C9,'Tabela Nutricional'!A:AD,10,0)*D9)</f>
        <v/>
      </c>
      <c r="N9" s="237" t="str">
        <f>IF(C9="","",VLOOKUP(C9,'Tabela Nutricional'!A:AD,11,0)*D9)</f>
        <v/>
      </c>
      <c r="O9" s="234" t="str">
        <f>IF(C9="","",VLOOKUP(C9,'Tabela Nutricional'!A:AD,12,0)*D9)</f>
        <v/>
      </c>
      <c r="P9" s="237" t="str">
        <f>IF(C9="","",VLOOKUP(C9,'Tabela Nutricional'!A:AD,13,0)*D9)</f>
        <v/>
      </c>
      <c r="Q9" s="234" t="str">
        <f>IF(C9="","",VLOOKUP(C9,'Tabela Nutricional'!A:AD,14,0)*D9)</f>
        <v/>
      </c>
      <c r="R9" s="237" t="str">
        <f>IF(C9="","",VLOOKUP(C9,'Tabela Nutricional'!A:AD,15,0)*D9)</f>
        <v/>
      </c>
      <c r="S9" s="234" t="str">
        <f>IF(C9="","",VLOOKUP(C9,'Tabela Nutricional'!A:AD,16,0)*D9)</f>
        <v/>
      </c>
      <c r="T9" s="237" t="str">
        <f>IF(C9="","",VLOOKUP(C9,'Tabela Nutricional'!A:AD,17,0)*D9)</f>
        <v/>
      </c>
      <c r="U9" s="234" t="str">
        <f>IF(C9="","",VLOOKUP(C9,'Tabela Nutricional'!A:AD,18,0)*D9)</f>
        <v/>
      </c>
      <c r="V9" s="237" t="str">
        <f>IF(C9="","",VLOOKUP(C9,'Tabela Nutricional'!A:AD,21,0)*D9)</f>
        <v/>
      </c>
      <c r="W9" s="234" t="str">
        <f>IF(C9="","",VLOOKUP(C9,'Tabela Nutricional'!A:AD,22,0)*D9)</f>
        <v/>
      </c>
      <c r="X9" s="237" t="str">
        <f>IF(C9="","",VLOOKUP(C9,'Tabela Nutricional'!A:AD,23,0)*D9)</f>
        <v/>
      </c>
      <c r="Y9" s="234" t="str">
        <f>IF(C9="","",VLOOKUP(C9,'Tabela Nutricional'!A:AD,24,0)*D9)</f>
        <v/>
      </c>
      <c r="Z9" s="237" t="str">
        <f>IF(C9="","",VLOOKUP(C9,'Tabela Nutricional'!A:AD,25,0)*D9)</f>
        <v/>
      </c>
      <c r="AA9" s="234" t="str">
        <f>IF(C9="","",VLOOKUP(C9,'Tabela Nutricional'!A:AD,26,0)*D9)</f>
        <v/>
      </c>
      <c r="AB9" s="237" t="str">
        <f>IF(C9="","",VLOOKUP(C9,'Tabela Nutricional'!A:AD,27,0)*D9)</f>
        <v/>
      </c>
      <c r="AC9" s="234" t="str">
        <f>IF(C9="","",VLOOKUP(C9,'Tabela Nutricional'!A:AD,28,0)*D9)</f>
        <v/>
      </c>
      <c r="AD9" s="237" t="str">
        <f>IF(C9="","",VLOOKUP(C9,'Tabela Nutricional'!A:AD,29,0)*D9)</f>
        <v/>
      </c>
      <c r="AE9" s="234" t="str">
        <f>IF(C9="","",VLOOKUP(C9,'Tabela Nutricional'!A:AD,30,0)*D9)</f>
        <v/>
      </c>
      <c r="AF9" s="215"/>
      <c r="AG9" s="94"/>
      <c r="AH9" s="115"/>
      <c r="AI9" s="271"/>
      <c r="AJ9" s="281"/>
      <c r="AK9" s="282"/>
      <c r="AL9" s="283" t="s">
        <v>26</v>
      </c>
      <c r="AM9" s="284">
        <f>AM3+AM4+AM5+AM8+AM6+AM7</f>
        <v>0</v>
      </c>
      <c r="AN9" s="285" t="s">
        <v>27</v>
      </c>
      <c r="AO9" s="184"/>
      <c r="AP9" s="88"/>
      <c r="AQ9" s="99"/>
      <c r="AR9" s="109"/>
      <c r="AS9" s="128"/>
      <c r="AT9" s="105"/>
      <c r="AU9" s="105"/>
      <c r="AV9" s="91"/>
      <c r="AW9" s="90"/>
      <c r="AX9" s="89"/>
    </row>
    <row r="10" spans="1:50" ht="12" customHeight="1">
      <c r="A10" s="89"/>
      <c r="B10" s="214"/>
      <c r="C10" s="356"/>
      <c r="D10" s="236"/>
      <c r="E10" s="231" t="str">
        <f t="shared" si="1"/>
        <v/>
      </c>
      <c r="F10" s="238" t="str">
        <f t="shared" si="2"/>
        <v/>
      </c>
      <c r="G10" s="233" t="str">
        <f t="shared" si="3"/>
        <v/>
      </c>
      <c r="H10" s="238" t="str">
        <f t="shared" si="4"/>
        <v/>
      </c>
      <c r="I10" s="233" t="str">
        <f t="shared" si="5"/>
        <v/>
      </c>
      <c r="J10" s="238" t="str">
        <f t="shared" si="6"/>
        <v/>
      </c>
      <c r="K10" s="233" t="str">
        <f t="shared" si="7"/>
        <v/>
      </c>
      <c r="L10" s="237" t="str">
        <f t="shared" si="8"/>
        <v/>
      </c>
      <c r="M10" s="234" t="str">
        <f>IF(C10="","",VLOOKUP(C10,'Tabela Nutricional'!A:AD,10,0)*D10)</f>
        <v/>
      </c>
      <c r="N10" s="237" t="str">
        <f>IF(C10="","",VLOOKUP(C10,'Tabela Nutricional'!A:AD,11,0)*D10)</f>
        <v/>
      </c>
      <c r="O10" s="234" t="str">
        <f>IF(C10="","",VLOOKUP(C10,'Tabela Nutricional'!A:AD,12,0)*D10)</f>
        <v/>
      </c>
      <c r="P10" s="237" t="str">
        <f>IF(C10="","",VLOOKUP(C10,'Tabela Nutricional'!A:AD,13,0)*D10)</f>
        <v/>
      </c>
      <c r="Q10" s="234" t="str">
        <f>IF(C10="","",VLOOKUP(C10,'Tabela Nutricional'!A:AD,14,0)*D10)</f>
        <v/>
      </c>
      <c r="R10" s="237" t="str">
        <f>IF(C10="","",VLOOKUP(C10,'Tabela Nutricional'!A:AD,15,0)*D10)</f>
        <v/>
      </c>
      <c r="S10" s="234" t="str">
        <f>IF(C10="","",VLOOKUP(C10,'Tabela Nutricional'!A:AD,16,0)*D10)</f>
        <v/>
      </c>
      <c r="T10" s="237" t="str">
        <f>IF(C10="","",VLOOKUP(C10,'Tabela Nutricional'!A:AD,17,0)*D10)</f>
        <v/>
      </c>
      <c r="U10" s="234" t="str">
        <f>IF(C10="","",VLOOKUP(C10,'Tabela Nutricional'!A:AD,18,0)*D10)</f>
        <v/>
      </c>
      <c r="V10" s="237" t="str">
        <f>IF(C10="","",VLOOKUP(C10,'Tabela Nutricional'!A:AD,21,0)*D10)</f>
        <v/>
      </c>
      <c r="W10" s="234" t="str">
        <f>IF(C10="","",VLOOKUP(C10,'Tabela Nutricional'!A:AD,22,0)*D10)</f>
        <v/>
      </c>
      <c r="X10" s="237" t="str">
        <f>IF(C10="","",VLOOKUP(C10,'Tabela Nutricional'!A:AD,23,0)*D10)</f>
        <v/>
      </c>
      <c r="Y10" s="234" t="str">
        <f>IF(C10="","",VLOOKUP(C10,'Tabela Nutricional'!A:AD,24,0)*D10)</f>
        <v/>
      </c>
      <c r="Z10" s="237" t="str">
        <f>IF(C10="","",VLOOKUP(C10,'Tabela Nutricional'!A:AD,25,0)*D10)</f>
        <v/>
      </c>
      <c r="AA10" s="234" t="str">
        <f>IF(C10="","",VLOOKUP(C10,'Tabela Nutricional'!A:AD,26,0)*D10)</f>
        <v/>
      </c>
      <c r="AB10" s="237" t="str">
        <f>IF(C10="","",VLOOKUP(C10,'Tabela Nutricional'!A:AD,27,0)*D10)</f>
        <v/>
      </c>
      <c r="AC10" s="234" t="str">
        <f>IF(C10="","",VLOOKUP(C10,'Tabela Nutricional'!A:AD,28,0)*D10)</f>
        <v/>
      </c>
      <c r="AD10" s="237" t="str">
        <f>IF(C10="","",VLOOKUP(C10,'Tabela Nutricional'!A:AD,29,0)*D10)</f>
        <v/>
      </c>
      <c r="AE10" s="234" t="str">
        <f>IF(C10="","",VLOOKUP(C10,'Tabela Nutricional'!A:AD,30,0)*D10)</f>
        <v/>
      </c>
      <c r="AF10" s="214"/>
      <c r="AG10" s="94"/>
      <c r="AH10" s="118"/>
      <c r="AI10" s="271"/>
      <c r="AJ10" s="286"/>
      <c r="AK10" s="282"/>
      <c r="AL10" s="287" t="s">
        <v>2819</v>
      </c>
      <c r="AM10" s="288" t="str">
        <f>IF(AM9&gt;0,(AM9/TMB!$C$6),"0")</f>
        <v>0</v>
      </c>
      <c r="AN10" s="285" t="s">
        <v>27</v>
      </c>
      <c r="AO10" s="184"/>
      <c r="AP10" s="88"/>
      <c r="AQ10" s="190"/>
      <c r="AR10" s="109"/>
      <c r="AS10" s="98"/>
      <c r="AT10" s="106"/>
      <c r="AU10" s="109"/>
      <c r="AV10" s="105"/>
      <c r="AW10" s="105"/>
      <c r="AX10" s="89"/>
    </row>
    <row r="11" spans="1:50" ht="12" customHeight="1">
      <c r="A11" s="89"/>
      <c r="B11" s="214"/>
      <c r="C11" s="356"/>
      <c r="D11" s="236"/>
      <c r="E11" s="231" t="str">
        <f t="shared" si="1"/>
        <v/>
      </c>
      <c r="F11" s="238" t="str">
        <f t="shared" si="2"/>
        <v/>
      </c>
      <c r="G11" s="233" t="str">
        <f t="shared" si="3"/>
        <v/>
      </c>
      <c r="H11" s="238" t="str">
        <f t="shared" si="4"/>
        <v/>
      </c>
      <c r="I11" s="233" t="str">
        <f t="shared" si="5"/>
        <v/>
      </c>
      <c r="J11" s="238" t="str">
        <f t="shared" si="6"/>
        <v/>
      </c>
      <c r="K11" s="233" t="str">
        <f t="shared" si="7"/>
        <v/>
      </c>
      <c r="L11" s="237" t="str">
        <f t="shared" si="8"/>
        <v/>
      </c>
      <c r="M11" s="234" t="str">
        <f>IF(C11="","",VLOOKUP(C11,'Tabela Nutricional'!A:AD,10,0)*D11)</f>
        <v/>
      </c>
      <c r="N11" s="237" t="str">
        <f>IF(C11="","",VLOOKUP(C11,'Tabela Nutricional'!A:AD,11,0)*D11)</f>
        <v/>
      </c>
      <c r="O11" s="234" t="str">
        <f>IF(C11="","",VLOOKUP(C11,'Tabela Nutricional'!A:AD,12,0)*D11)</f>
        <v/>
      </c>
      <c r="P11" s="237" t="str">
        <f>IF(C11="","",VLOOKUP(C11,'Tabela Nutricional'!A:AD,13,0)*D11)</f>
        <v/>
      </c>
      <c r="Q11" s="234" t="str">
        <f>IF(C11="","",VLOOKUP(C11,'Tabela Nutricional'!A:AD,14,0)*D11)</f>
        <v/>
      </c>
      <c r="R11" s="237" t="str">
        <f>IF(C11="","",VLOOKUP(C11,'Tabela Nutricional'!A:AD,15,0)*D11)</f>
        <v/>
      </c>
      <c r="S11" s="234" t="str">
        <f>IF(C11="","",VLOOKUP(C11,'Tabela Nutricional'!A:AD,16,0)*D11)</f>
        <v/>
      </c>
      <c r="T11" s="237" t="str">
        <f>IF(C11="","",VLOOKUP(C11,'Tabela Nutricional'!A:AD,17,0)*D11)</f>
        <v/>
      </c>
      <c r="U11" s="234" t="str">
        <f>IF(C11="","",VLOOKUP(C11,'Tabela Nutricional'!A:AD,18,0)*D11)</f>
        <v/>
      </c>
      <c r="V11" s="237" t="str">
        <f>IF(C11="","",VLOOKUP(C11,'Tabela Nutricional'!A:AD,21,0)*D11)</f>
        <v/>
      </c>
      <c r="W11" s="234" t="str">
        <f>IF(C11="","",VLOOKUP(C11,'Tabela Nutricional'!A:AD,22,0)*D11)</f>
        <v/>
      </c>
      <c r="X11" s="237" t="str">
        <f>IF(C11="","",VLOOKUP(C11,'Tabela Nutricional'!A:AD,23,0)*D11)</f>
        <v/>
      </c>
      <c r="Y11" s="234" t="str">
        <f>IF(C11="","",VLOOKUP(C11,'Tabela Nutricional'!A:AD,24,0)*D11)</f>
        <v/>
      </c>
      <c r="Z11" s="237" t="str">
        <f>IF(C11="","",VLOOKUP(C11,'Tabela Nutricional'!A:AD,25,0)*D11)</f>
        <v/>
      </c>
      <c r="AA11" s="234" t="str">
        <f>IF(C11="","",VLOOKUP(C11,'Tabela Nutricional'!A:AD,26,0)*D11)</f>
        <v/>
      </c>
      <c r="AB11" s="237" t="str">
        <f>IF(C11="","",VLOOKUP(C11,'Tabela Nutricional'!A:AD,27,0)*D11)</f>
        <v/>
      </c>
      <c r="AC11" s="234" t="str">
        <f>IF(C11="","",VLOOKUP(C11,'Tabela Nutricional'!A:AD,28,0)*D11)</f>
        <v/>
      </c>
      <c r="AD11" s="237" t="str">
        <f>IF(C11="","",VLOOKUP(C11,'Tabela Nutricional'!A:AD,29,0)*D11)</f>
        <v/>
      </c>
      <c r="AE11" s="234" t="str">
        <f>IF(C11="","",VLOOKUP(C11,'Tabela Nutricional'!A:AD,30,0)*D11)</f>
        <v/>
      </c>
      <c r="AF11" s="214"/>
      <c r="AG11" s="90"/>
      <c r="AH11" s="118"/>
      <c r="AI11" s="271"/>
      <c r="AJ11" s="458" t="s">
        <v>750</v>
      </c>
      <c r="AK11" s="459"/>
      <c r="AL11" s="460"/>
      <c r="AM11" s="289" t="e">
        <f>AM9-TMB!C12</f>
        <v>#VALUE!</v>
      </c>
      <c r="AN11" s="289" t="s">
        <v>27</v>
      </c>
      <c r="AO11" s="251"/>
      <c r="AP11" s="88"/>
      <c r="AQ11" s="260"/>
      <c r="AR11" s="89"/>
      <c r="AS11" s="89"/>
      <c r="AT11" s="89"/>
      <c r="AU11" s="89"/>
      <c r="AV11" s="89"/>
      <c r="AW11" s="89"/>
      <c r="AX11" s="89"/>
    </row>
    <row r="12" spans="1:50" ht="12" customHeight="1">
      <c r="A12" s="90"/>
      <c r="B12" s="214"/>
      <c r="C12" s="356"/>
      <c r="D12" s="236"/>
      <c r="E12" s="231" t="str">
        <f t="shared" si="1"/>
        <v/>
      </c>
      <c r="F12" s="238" t="str">
        <f t="shared" si="2"/>
        <v/>
      </c>
      <c r="G12" s="233" t="str">
        <f t="shared" si="3"/>
        <v/>
      </c>
      <c r="H12" s="238" t="str">
        <f t="shared" si="4"/>
        <v/>
      </c>
      <c r="I12" s="233" t="str">
        <f t="shared" si="5"/>
        <v/>
      </c>
      <c r="J12" s="238" t="str">
        <f t="shared" si="6"/>
        <v/>
      </c>
      <c r="K12" s="233" t="str">
        <f t="shared" si="7"/>
        <v/>
      </c>
      <c r="L12" s="237" t="str">
        <f t="shared" si="8"/>
        <v/>
      </c>
      <c r="M12" s="234" t="str">
        <f>IF(C12="","",VLOOKUP(C12,'Tabela Nutricional'!A:AD,10,0)*D12)</f>
        <v/>
      </c>
      <c r="N12" s="237" t="str">
        <f>IF(C12="","",VLOOKUP(C12,'Tabela Nutricional'!A:AD,11,0)*D12)</f>
        <v/>
      </c>
      <c r="O12" s="234" t="str">
        <f>IF(C12="","",VLOOKUP(C12,'Tabela Nutricional'!A:AD,12,0)*D12)</f>
        <v/>
      </c>
      <c r="P12" s="237" t="str">
        <f>IF(C12="","",VLOOKUP(C12,'Tabela Nutricional'!A:AD,13,0)*D12)</f>
        <v/>
      </c>
      <c r="Q12" s="234" t="str">
        <f>IF(C12="","",VLOOKUP(C12,'Tabela Nutricional'!A:AD,14,0)*D12)</f>
        <v/>
      </c>
      <c r="R12" s="237" t="str">
        <f>IF(C12="","",VLOOKUP(C12,'Tabela Nutricional'!A:AD,15,0)*D12)</f>
        <v/>
      </c>
      <c r="S12" s="234" t="str">
        <f>IF(C12="","",VLOOKUP(C12,'Tabela Nutricional'!A:AD,16,0)*D12)</f>
        <v/>
      </c>
      <c r="T12" s="237" t="str">
        <f>IF(C12="","",VLOOKUP(C12,'Tabela Nutricional'!A:AD,17,0)*D12)</f>
        <v/>
      </c>
      <c r="U12" s="234" t="str">
        <f>IF(C12="","",VLOOKUP(C12,'Tabela Nutricional'!A:AD,18,0)*D12)</f>
        <v/>
      </c>
      <c r="V12" s="237" t="str">
        <f>IF(C12="","",VLOOKUP(C12,'Tabela Nutricional'!A:AD,21,0)*D12)</f>
        <v/>
      </c>
      <c r="W12" s="234" t="str">
        <f>IF(C12="","",VLOOKUP(C12,'Tabela Nutricional'!A:AD,22,0)*D12)</f>
        <v/>
      </c>
      <c r="X12" s="237" t="str">
        <f>IF(C12="","",VLOOKUP(C12,'Tabela Nutricional'!A:AD,23,0)*D12)</f>
        <v/>
      </c>
      <c r="Y12" s="234" t="str">
        <f>IF(C12="","",VLOOKUP(C12,'Tabela Nutricional'!A:AD,24,0)*D12)</f>
        <v/>
      </c>
      <c r="Z12" s="237" t="str">
        <f>IF(C12="","",VLOOKUP(C12,'Tabela Nutricional'!A:AD,25,0)*D12)</f>
        <v/>
      </c>
      <c r="AA12" s="234" t="str">
        <f>IF(C12="","",VLOOKUP(C12,'Tabela Nutricional'!A:AD,26,0)*D12)</f>
        <v/>
      </c>
      <c r="AB12" s="237" t="str">
        <f>IF(C12="","",VLOOKUP(C12,'Tabela Nutricional'!A:AD,27,0)*D12)</f>
        <v/>
      </c>
      <c r="AC12" s="234" t="str">
        <f>IF(C12="","",VLOOKUP(C12,'Tabela Nutricional'!A:AD,28,0)*D12)</f>
        <v/>
      </c>
      <c r="AD12" s="237" t="str">
        <f>IF(C12="","",VLOOKUP(C12,'Tabela Nutricional'!A:AD,29,0)*D12)</f>
        <v/>
      </c>
      <c r="AE12" s="234" t="str">
        <f>IF(C12="","",VLOOKUP(C12,'Tabela Nutricional'!A:AD,30,0)*D12)</f>
        <v/>
      </c>
      <c r="AF12" s="214"/>
      <c r="AG12" s="92"/>
      <c r="AH12" s="118"/>
      <c r="AI12" s="271"/>
      <c r="AJ12" s="272"/>
      <c r="AK12" s="273"/>
      <c r="AL12" s="272"/>
      <c r="AM12" s="272"/>
      <c r="AN12" s="273"/>
      <c r="AO12" s="184"/>
      <c r="AP12" s="88"/>
      <c r="AQ12" s="260"/>
      <c r="AR12" s="89"/>
      <c r="AS12" s="89"/>
      <c r="AT12" s="89"/>
      <c r="AU12" s="89"/>
      <c r="AV12" s="89"/>
      <c r="AW12" s="89"/>
      <c r="AX12" s="89"/>
    </row>
    <row r="13" spans="1:50" ht="11.25" customHeight="1">
      <c r="A13" s="90"/>
      <c r="B13" s="214"/>
      <c r="C13" s="375"/>
      <c r="D13" s="236"/>
      <c r="E13" s="231" t="str">
        <f t="shared" si="1"/>
        <v/>
      </c>
      <c r="F13" s="238" t="str">
        <f t="shared" si="2"/>
        <v/>
      </c>
      <c r="G13" s="233" t="str">
        <f t="shared" si="3"/>
        <v/>
      </c>
      <c r="H13" s="238" t="str">
        <f t="shared" si="4"/>
        <v/>
      </c>
      <c r="I13" s="233" t="str">
        <f t="shared" si="5"/>
        <v/>
      </c>
      <c r="J13" s="238" t="str">
        <f t="shared" si="6"/>
        <v/>
      </c>
      <c r="K13" s="233" t="str">
        <f t="shared" si="7"/>
        <v/>
      </c>
      <c r="L13" s="237" t="str">
        <f t="shared" si="8"/>
        <v/>
      </c>
      <c r="M13" s="234" t="str">
        <f>IF(C13="","",VLOOKUP(C13,'Tabela Nutricional'!A:AD,10,0)*D13)</f>
        <v/>
      </c>
      <c r="N13" s="237" t="str">
        <f>IF(C13="","",VLOOKUP(C13,'Tabela Nutricional'!A:AD,11,0)*D13)</f>
        <v/>
      </c>
      <c r="O13" s="234" t="str">
        <f>IF(C13="","",VLOOKUP(C13,'Tabela Nutricional'!A:AD,12,0)*D13)</f>
        <v/>
      </c>
      <c r="P13" s="237" t="str">
        <f>IF(C13="","",VLOOKUP(C13,'Tabela Nutricional'!A:AD,13,0)*D13)</f>
        <v/>
      </c>
      <c r="Q13" s="234" t="str">
        <f>IF(C13="","",VLOOKUP(C13,'Tabela Nutricional'!A:AD,14,0)*D13)</f>
        <v/>
      </c>
      <c r="R13" s="237" t="str">
        <f>IF(C13="","",VLOOKUP(C13,'Tabela Nutricional'!A:AD,15,0)*D13)</f>
        <v/>
      </c>
      <c r="S13" s="234" t="str">
        <f>IF(C13="","",VLOOKUP(C13,'Tabela Nutricional'!A:AD,16,0)*D13)</f>
        <v/>
      </c>
      <c r="T13" s="237" t="str">
        <f>IF(C13="","",VLOOKUP(C13,'Tabela Nutricional'!A:AD,17,0)*D13)</f>
        <v/>
      </c>
      <c r="U13" s="234" t="str">
        <f>IF(C13="","",VLOOKUP(C13,'Tabela Nutricional'!A:AD,18,0)*D13)</f>
        <v/>
      </c>
      <c r="V13" s="237" t="str">
        <f>IF(C13="","",VLOOKUP(C13,'Tabela Nutricional'!A:AD,21,0)*D13)</f>
        <v/>
      </c>
      <c r="W13" s="234" t="str">
        <f>IF(C13="","",VLOOKUP(C13,'Tabela Nutricional'!A:AD,22,0)*D13)</f>
        <v/>
      </c>
      <c r="X13" s="237" t="str">
        <f>IF(C13="","",VLOOKUP(C13,'Tabela Nutricional'!A:AD,23,0)*D13)</f>
        <v/>
      </c>
      <c r="Y13" s="234" t="str">
        <f>IF(C13="","",VLOOKUP(C13,'Tabela Nutricional'!A:AD,24,0)*D13)</f>
        <v/>
      </c>
      <c r="Z13" s="237" t="str">
        <f>IF(C13="","",VLOOKUP(C13,'Tabela Nutricional'!A:AD,25,0)*D13)</f>
        <v/>
      </c>
      <c r="AA13" s="234" t="str">
        <f>IF(C13="","",VLOOKUP(C13,'Tabela Nutricional'!A:AD,26,0)*D13)</f>
        <v/>
      </c>
      <c r="AB13" s="237" t="str">
        <f>IF(C13="","",VLOOKUP(C13,'Tabela Nutricional'!A:AD,27,0)*D13)</f>
        <v/>
      </c>
      <c r="AC13" s="234" t="str">
        <f>IF(C13="","",VLOOKUP(C13,'Tabela Nutricional'!A:AD,28,0)*D13)</f>
        <v/>
      </c>
      <c r="AD13" s="237" t="str">
        <f>IF(C13="","",VLOOKUP(C13,'Tabela Nutricional'!A:AD,29,0)*D13)</f>
        <v/>
      </c>
      <c r="AE13" s="234" t="str">
        <f>IF(C13="","",VLOOKUP(C13,'Tabela Nutricional'!A:AD,30,0)*D13)</f>
        <v/>
      </c>
      <c r="AF13" s="214"/>
      <c r="AG13" s="91"/>
      <c r="AH13" s="81"/>
      <c r="AI13" s="271"/>
      <c r="AJ13" s="272"/>
      <c r="AK13" s="273"/>
      <c r="AL13" s="272"/>
      <c r="AM13" s="273"/>
      <c r="AN13" s="273"/>
      <c r="AO13" s="184"/>
      <c r="AP13" s="88"/>
      <c r="AQ13" s="260"/>
      <c r="AR13" s="89"/>
      <c r="AS13" s="89"/>
      <c r="AT13" s="89"/>
      <c r="AU13" s="89"/>
      <c r="AV13" s="89"/>
      <c r="AW13" s="89"/>
      <c r="AX13" s="89"/>
    </row>
    <row r="14" spans="1:50" ht="12" customHeight="1">
      <c r="A14" s="90"/>
      <c r="B14" s="214"/>
      <c r="C14" s="376" t="s">
        <v>27</v>
      </c>
      <c r="D14" s="216"/>
      <c r="E14" s="217" t="s">
        <v>29</v>
      </c>
      <c r="F14" s="218">
        <f t="shared" ref="F14:AE14" si="10">SUM(F4:F13)</f>
        <v>0</v>
      </c>
      <c r="G14" s="219">
        <f t="shared" si="10"/>
        <v>0</v>
      </c>
      <c r="H14" s="220">
        <f t="shared" si="10"/>
        <v>0</v>
      </c>
      <c r="I14" s="221">
        <f t="shared" si="10"/>
        <v>0</v>
      </c>
      <c r="J14" s="222">
        <f t="shared" si="10"/>
        <v>0</v>
      </c>
      <c r="K14" s="223">
        <f t="shared" si="10"/>
        <v>0</v>
      </c>
      <c r="L14" s="224">
        <f t="shared" si="10"/>
        <v>0</v>
      </c>
      <c r="M14" s="225">
        <f t="shared" si="10"/>
        <v>0</v>
      </c>
      <c r="N14" s="225">
        <f t="shared" si="10"/>
        <v>0</v>
      </c>
      <c r="O14" s="225">
        <f t="shared" si="10"/>
        <v>0</v>
      </c>
      <c r="P14" s="225">
        <f t="shared" si="10"/>
        <v>0</v>
      </c>
      <c r="Q14" s="225">
        <f t="shared" si="10"/>
        <v>0</v>
      </c>
      <c r="R14" s="225">
        <f t="shared" si="10"/>
        <v>0</v>
      </c>
      <c r="S14" s="225">
        <f t="shared" si="10"/>
        <v>0</v>
      </c>
      <c r="T14" s="225">
        <f t="shared" si="10"/>
        <v>0</v>
      </c>
      <c r="U14" s="225">
        <f t="shared" si="10"/>
        <v>0</v>
      </c>
      <c r="V14" s="225">
        <f t="shared" si="10"/>
        <v>0</v>
      </c>
      <c r="W14" s="225">
        <f t="shared" si="10"/>
        <v>0</v>
      </c>
      <c r="X14" s="225">
        <f t="shared" si="10"/>
        <v>0</v>
      </c>
      <c r="Y14" s="225">
        <f t="shared" si="10"/>
        <v>0</v>
      </c>
      <c r="Z14" s="225">
        <f t="shared" si="10"/>
        <v>0</v>
      </c>
      <c r="AA14" s="225">
        <f t="shared" si="10"/>
        <v>0</v>
      </c>
      <c r="AB14" s="225">
        <f t="shared" si="10"/>
        <v>0</v>
      </c>
      <c r="AC14" s="225">
        <f t="shared" si="10"/>
        <v>0</v>
      </c>
      <c r="AD14" s="225">
        <f t="shared" si="10"/>
        <v>0</v>
      </c>
      <c r="AE14" s="225">
        <f t="shared" si="10"/>
        <v>0</v>
      </c>
      <c r="AF14" s="214"/>
      <c r="AG14" s="91"/>
      <c r="AH14" s="81"/>
      <c r="AI14" s="91"/>
      <c r="AJ14" s="91"/>
      <c r="AK14" s="91"/>
      <c r="AL14" s="91"/>
      <c r="AM14" s="91"/>
      <c r="AN14" s="91"/>
      <c r="AO14" s="91"/>
      <c r="AP14" s="88"/>
      <c r="AQ14" s="260"/>
      <c r="AR14" s="89"/>
      <c r="AS14" s="89"/>
      <c r="AT14" s="89"/>
      <c r="AU14" s="89"/>
      <c r="AV14" s="89"/>
      <c r="AW14" s="89"/>
      <c r="AX14" s="89"/>
    </row>
    <row r="15" spans="1:50" ht="12" customHeight="1">
      <c r="A15" s="90"/>
      <c r="B15" s="214"/>
      <c r="C15" s="377">
        <f>SUM(F15:K15)</f>
        <v>0</v>
      </c>
      <c r="D15" s="216"/>
      <c r="E15" s="217" t="s">
        <v>30</v>
      </c>
      <c r="F15" s="218">
        <f t="shared" ref="F15:H15" si="11">F14*4</f>
        <v>0</v>
      </c>
      <c r="G15" s="219">
        <f t="shared" si="11"/>
        <v>0</v>
      </c>
      <c r="H15" s="220">
        <f t="shared" si="11"/>
        <v>0</v>
      </c>
      <c r="I15" s="221">
        <f t="shared" ref="I15:K15" si="12">I14*9</f>
        <v>0</v>
      </c>
      <c r="J15" s="222">
        <f t="shared" si="12"/>
        <v>0</v>
      </c>
      <c r="K15" s="223">
        <f t="shared" si="12"/>
        <v>0</v>
      </c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214"/>
      <c r="AG15" s="91"/>
      <c r="AH15" s="132"/>
      <c r="AI15" s="239"/>
      <c r="AJ15" s="240" t="s">
        <v>0</v>
      </c>
      <c r="AK15" s="248" t="s">
        <v>1</v>
      </c>
      <c r="AL15" s="248" t="s">
        <v>2</v>
      </c>
      <c r="AM15" s="248" t="s">
        <v>3</v>
      </c>
      <c r="AN15" s="248" t="s">
        <v>4</v>
      </c>
      <c r="AO15" s="245"/>
      <c r="AP15" s="190"/>
      <c r="AQ15" s="191"/>
      <c r="AR15" s="89"/>
      <c r="AS15" s="89"/>
      <c r="AT15" s="89"/>
      <c r="AU15" s="89"/>
      <c r="AV15" s="89"/>
      <c r="AW15" s="89"/>
      <c r="AX15" s="89"/>
    </row>
    <row r="16" spans="1:50" ht="12" customHeight="1">
      <c r="A16" s="90"/>
      <c r="B16" s="214"/>
      <c r="C16" s="311" t="str">
        <f>IF(C15&gt;0,(C15-'Cálculo de Dieta'!C15),"")</f>
        <v/>
      </c>
      <c r="D16" s="317"/>
      <c r="E16" s="310" t="s">
        <v>2829</v>
      </c>
      <c r="F16" s="311" t="str">
        <f>IF(F14&gt;0,(F14-'Cálculo de Dieta'!F14),"")</f>
        <v/>
      </c>
      <c r="G16" s="311" t="str">
        <f>IF(G14&gt;0,(G14-'Cálculo de Dieta'!G14),"")</f>
        <v/>
      </c>
      <c r="H16" s="311" t="str">
        <f>IF(H14&gt;0,(H14-'Cálculo de Dieta'!H14),"")</f>
        <v/>
      </c>
      <c r="I16" s="311" t="str">
        <f>IF(I14&gt;0,(I14-'Cálculo de Dieta'!I14),"")</f>
        <v/>
      </c>
      <c r="J16" s="311" t="str">
        <f>IF(J14&gt;0,(J14-'Cálculo de Dieta'!J14),"")</f>
        <v/>
      </c>
      <c r="K16" s="311" t="str">
        <f>IF(K14&gt;0,(K14-'Cálculo de Dieta'!K14),"")</f>
        <v/>
      </c>
      <c r="L16" s="311" t="str">
        <f>IF(L14&gt;0,(L14-'Cálculo de Dieta'!L14),"")</f>
        <v/>
      </c>
      <c r="M16" s="311" t="str">
        <f>IF(M14&gt;0,(M14-'Cálculo de Dieta'!M14),"")</f>
        <v/>
      </c>
      <c r="N16" s="311" t="str">
        <f>IF(N14&gt;0,(N14-'Cálculo de Dieta'!N14),"")</f>
        <v/>
      </c>
      <c r="O16" s="311" t="str">
        <f>IF(O14&gt;0,(O14-'Cálculo de Dieta'!O14),"")</f>
        <v/>
      </c>
      <c r="P16" s="311" t="str">
        <f>IF(P14&gt;0,(P14-'Cálculo de Dieta'!P14),"")</f>
        <v/>
      </c>
      <c r="Q16" s="311" t="str">
        <f>IF(Q14&gt;0,(Q14-'Cálculo de Dieta'!Q14),"")</f>
        <v/>
      </c>
      <c r="R16" s="311" t="str">
        <f>IF(R14&gt;0,(R14-'Cálculo de Dieta'!R14),"")</f>
        <v/>
      </c>
      <c r="S16" s="311" t="str">
        <f>IF(S14&gt;0,(S14-'Cálculo de Dieta'!S14),"")</f>
        <v/>
      </c>
      <c r="T16" s="311" t="str">
        <f>IF(T14&gt;0,(T14-'Cálculo de Dieta'!T14),"")</f>
        <v/>
      </c>
      <c r="U16" s="311" t="str">
        <f>IF(U14&gt;0,(U14-'Cálculo de Dieta'!U14),"")</f>
        <v/>
      </c>
      <c r="V16" s="311" t="str">
        <f>IF(V14&gt;0,(V14-'Cálculo de Dieta'!V14),"")</f>
        <v/>
      </c>
      <c r="W16" s="311" t="str">
        <f>IF(W14&gt;0,(W14-'Cálculo de Dieta'!W14),"")</f>
        <v/>
      </c>
      <c r="X16" s="311" t="str">
        <f>IF(X14&gt;0,(X14-'Cálculo de Dieta'!X14),"")</f>
        <v/>
      </c>
      <c r="Y16" s="311" t="str">
        <f>IF(Y14&gt;0,(Y14-'Cálculo de Dieta'!Y14),"")</f>
        <v/>
      </c>
      <c r="Z16" s="311" t="str">
        <f>IF(Z14&gt;0,(Z14-'Cálculo de Dieta'!Z14),"")</f>
        <v/>
      </c>
      <c r="AA16" s="311" t="str">
        <f>IF(AA14&gt;0,(AA14-'Cálculo de Dieta'!AA14),"")</f>
        <v/>
      </c>
      <c r="AB16" s="311" t="str">
        <f>IF(AB14&gt;0,(AB14-'Cálculo de Dieta'!AB14),"")</f>
        <v/>
      </c>
      <c r="AC16" s="311" t="str">
        <f>IF(AC14&gt;0,(AC14-'Cálculo de Dieta'!AC14),"")</f>
        <v/>
      </c>
      <c r="AD16" s="311" t="str">
        <f>IF(AD14&gt;0,(AD14-'Cálculo de Dieta'!AD14),"")</f>
        <v/>
      </c>
      <c r="AE16" s="311" t="str">
        <f>IF(AE14&gt;0,(AE14-'Cálculo de Dieta'!AE14),"")</f>
        <v/>
      </c>
      <c r="AF16" s="214"/>
      <c r="AG16" s="91"/>
      <c r="AH16" s="132"/>
      <c r="AI16" s="239"/>
      <c r="AJ16" s="194" t="s">
        <v>699</v>
      </c>
      <c r="AK16" s="334">
        <f t="shared" ref="AK16:AN23" si="13">AK3</f>
        <v>0</v>
      </c>
      <c r="AL16" s="334" t="str">
        <f t="shared" si="13"/>
        <v>0</v>
      </c>
      <c r="AM16" s="334">
        <f>(AM3)</f>
        <v>0</v>
      </c>
      <c r="AN16" s="335" t="str">
        <f t="shared" ref="AN16:AN22" si="14">AN3</f>
        <v>0</v>
      </c>
      <c r="AO16" s="245"/>
      <c r="AP16" s="88"/>
      <c r="AQ16" s="190"/>
      <c r="AR16" s="89"/>
      <c r="AS16" s="89"/>
      <c r="AT16" s="89"/>
      <c r="AU16" s="89"/>
      <c r="AV16" s="89"/>
      <c r="AW16" s="89"/>
      <c r="AX16" s="89"/>
    </row>
    <row r="17" spans="1:59" ht="12" customHeight="1" thickBot="1">
      <c r="A17" s="81"/>
      <c r="B17" s="81"/>
      <c r="C17" s="372"/>
      <c r="D17" s="82"/>
      <c r="E17" s="87"/>
      <c r="F17" s="83"/>
      <c r="G17" s="84"/>
      <c r="H17" s="85"/>
      <c r="I17" s="86"/>
      <c r="J17" s="86"/>
      <c r="K17" s="86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81"/>
      <c r="AG17" s="88"/>
      <c r="AH17" s="132"/>
      <c r="AI17" s="239"/>
      <c r="AJ17" s="195" t="s">
        <v>700</v>
      </c>
      <c r="AK17" s="334">
        <f t="shared" si="13"/>
        <v>0</v>
      </c>
      <c r="AL17" s="334" t="str">
        <f t="shared" si="13"/>
        <v>0</v>
      </c>
      <c r="AM17" s="334">
        <f t="shared" si="13"/>
        <v>0</v>
      </c>
      <c r="AN17" s="335" t="str">
        <f t="shared" si="14"/>
        <v>0</v>
      </c>
      <c r="AO17" s="246"/>
      <c r="AP17" s="88"/>
      <c r="AQ17" s="190"/>
      <c r="AR17" s="89"/>
      <c r="AS17" s="89"/>
      <c r="AT17" s="89"/>
      <c r="AU17" s="89"/>
      <c r="AV17" s="89"/>
      <c r="AW17" s="89"/>
      <c r="AX17" s="89"/>
    </row>
    <row r="18" spans="1:59" ht="12" customHeight="1">
      <c r="A18" s="81"/>
      <c r="B18" s="200"/>
      <c r="C18" s="373"/>
      <c r="D18" s="340">
        <v>2</v>
      </c>
      <c r="E18" s="307"/>
      <c r="F18" s="303"/>
      <c r="G18" s="303"/>
      <c r="H18" s="303"/>
      <c r="I18" s="303"/>
      <c r="J18" s="303"/>
      <c r="K18" s="304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2" t="s">
        <v>2786</v>
      </c>
      <c r="W18" s="202" t="s">
        <v>2786</v>
      </c>
      <c r="X18" s="202" t="s">
        <v>2786</v>
      </c>
      <c r="Y18" s="202" t="s">
        <v>2786</v>
      </c>
      <c r="Z18" s="202" t="s">
        <v>2786</v>
      </c>
      <c r="AA18" s="202" t="s">
        <v>2786</v>
      </c>
      <c r="AB18" s="201"/>
      <c r="AC18" s="202" t="s">
        <v>2786</v>
      </c>
      <c r="AD18" s="202" t="s">
        <v>2786</v>
      </c>
      <c r="AE18" s="202" t="s">
        <v>2786</v>
      </c>
      <c r="AF18" s="200"/>
      <c r="AG18" s="81"/>
      <c r="AH18" s="118"/>
      <c r="AI18" s="239"/>
      <c r="AJ18" s="196" t="s">
        <v>17</v>
      </c>
      <c r="AK18" s="334">
        <f t="shared" si="13"/>
        <v>0</v>
      </c>
      <c r="AL18" s="334" t="str">
        <f t="shared" si="13"/>
        <v>0</v>
      </c>
      <c r="AM18" s="334">
        <f t="shared" si="13"/>
        <v>0</v>
      </c>
      <c r="AN18" s="335" t="str">
        <f t="shared" si="14"/>
        <v>0</v>
      </c>
      <c r="AO18" s="247"/>
      <c r="AP18" s="88"/>
      <c r="AQ18" s="107"/>
      <c r="AR18" s="93"/>
      <c r="AS18" s="93"/>
      <c r="AT18" s="93"/>
      <c r="AU18" s="93"/>
      <c r="AV18" s="93"/>
      <c r="AW18" s="93"/>
      <c r="AX18" s="93"/>
    </row>
    <row r="19" spans="1:59" ht="12" customHeight="1">
      <c r="A19" s="81"/>
      <c r="B19" s="203"/>
      <c r="C19" s="374" t="s">
        <v>5</v>
      </c>
      <c r="D19" s="204" t="s">
        <v>6</v>
      </c>
      <c r="E19" s="205" t="s">
        <v>7</v>
      </c>
      <c r="F19" s="206" t="s">
        <v>8</v>
      </c>
      <c r="G19" s="207" t="s">
        <v>9</v>
      </c>
      <c r="H19" s="208" t="s">
        <v>10</v>
      </c>
      <c r="I19" s="209" t="s">
        <v>11</v>
      </c>
      <c r="J19" s="210" t="s">
        <v>13</v>
      </c>
      <c r="K19" s="211" t="s">
        <v>12</v>
      </c>
      <c r="L19" s="212" t="s">
        <v>767</v>
      </c>
      <c r="M19" s="202" t="s">
        <v>792</v>
      </c>
      <c r="N19" s="202" t="s">
        <v>791</v>
      </c>
      <c r="O19" s="202" t="s">
        <v>2777</v>
      </c>
      <c r="P19" s="202" t="s">
        <v>2778</v>
      </c>
      <c r="Q19" s="202" t="s">
        <v>793</v>
      </c>
      <c r="R19" s="202" t="s">
        <v>794</v>
      </c>
      <c r="S19" s="202" t="s">
        <v>799</v>
      </c>
      <c r="T19" s="202" t="s">
        <v>2782</v>
      </c>
      <c r="U19" s="202" t="s">
        <v>795</v>
      </c>
      <c r="V19" s="202" t="s">
        <v>2783</v>
      </c>
      <c r="W19" s="202" t="s">
        <v>2779</v>
      </c>
      <c r="X19" s="202" t="s">
        <v>2780</v>
      </c>
      <c r="Y19" s="202" t="s">
        <v>796</v>
      </c>
      <c r="Z19" s="202" t="s">
        <v>797</v>
      </c>
      <c r="AA19" s="202" t="s">
        <v>798</v>
      </c>
      <c r="AB19" s="202" t="s">
        <v>2776</v>
      </c>
      <c r="AC19" s="202" t="s">
        <v>2784</v>
      </c>
      <c r="AD19" s="202" t="s">
        <v>2785</v>
      </c>
      <c r="AE19" s="202" t="s">
        <v>2781</v>
      </c>
      <c r="AF19" s="213"/>
      <c r="AG19" s="183"/>
      <c r="AH19" s="118"/>
      <c r="AI19" s="239"/>
      <c r="AJ19" s="197" t="s">
        <v>691</v>
      </c>
      <c r="AK19" s="334">
        <f t="shared" si="13"/>
        <v>0</v>
      </c>
      <c r="AL19" s="334" t="str">
        <f t="shared" si="13"/>
        <v>0</v>
      </c>
      <c r="AM19" s="334">
        <f t="shared" si="13"/>
        <v>0</v>
      </c>
      <c r="AN19" s="335" t="str">
        <f t="shared" si="14"/>
        <v>0</v>
      </c>
      <c r="AO19" s="214"/>
      <c r="AP19" s="88"/>
      <c r="AQ19" s="190"/>
      <c r="AR19" s="89"/>
      <c r="AS19" s="89"/>
      <c r="AT19" s="89"/>
      <c r="AU19" s="89"/>
      <c r="AV19" s="89"/>
      <c r="AW19" s="89"/>
      <c r="AX19" s="89"/>
    </row>
    <row r="20" spans="1:59" ht="12" customHeight="1">
      <c r="A20" s="89"/>
      <c r="B20" s="214"/>
      <c r="C20" s="232"/>
      <c r="D20" s="235"/>
      <c r="E20" s="231" t="str">
        <f t="shared" ref="E20:E29" si="15">IF(C20="","",VLOOKUP(C20,Nutr,2,0))</f>
        <v/>
      </c>
      <c r="F20" s="238" t="str">
        <f t="shared" ref="F20:F29" si="16">IF(C20="","",VLOOKUP(C20,Nutr,3,0)*D20)</f>
        <v/>
      </c>
      <c r="G20" s="233" t="str">
        <f t="shared" ref="G20:G29" si="17">IF(C20="","",VLOOKUP(C20,Nutr,4,0)*D20)</f>
        <v/>
      </c>
      <c r="H20" s="238" t="str">
        <f t="shared" ref="H20:H29" si="18">IF(C20="","",VLOOKUP(C20,Nutr,5,0)*D20)</f>
        <v/>
      </c>
      <c r="I20" s="233" t="str">
        <f t="shared" ref="I20:I29" si="19">IF(C20="","",VLOOKUP(C20,Nutr,6,0)*D20)</f>
        <v/>
      </c>
      <c r="J20" s="238" t="str">
        <f t="shared" ref="J20:J29" si="20">IF(C20="","",VLOOKUP(C20,Nutr,7,0)*D20)</f>
        <v/>
      </c>
      <c r="K20" s="233" t="str">
        <f t="shared" ref="K20:K29" si="21">IF(C20="","",VLOOKUP(C20,Nutr,8,0)*D20)</f>
        <v/>
      </c>
      <c r="L20" s="237" t="str">
        <f>IF(C20="","",VLOOKUP(C20,Nutr,9,0)*D20)</f>
        <v/>
      </c>
      <c r="M20" s="234" t="str">
        <f>IF(C20="","",VLOOKUP(C20,'Tabela Nutricional'!A:AD,10,0)*D20)</f>
        <v/>
      </c>
      <c r="N20" s="237" t="str">
        <f>IF(C20="","",VLOOKUP(C20,'Tabela Nutricional'!A:AD,11,0)*D20)</f>
        <v/>
      </c>
      <c r="O20" s="234" t="str">
        <f>IF(C20="","",VLOOKUP(C20,'Tabela Nutricional'!A:AD,12,0)*D20)</f>
        <v/>
      </c>
      <c r="P20" s="237" t="str">
        <f>IF(C20="","",VLOOKUP(C20,'Tabela Nutricional'!A:AD,13,0)*D20)</f>
        <v/>
      </c>
      <c r="Q20" s="234" t="str">
        <f>IF(C20="","",VLOOKUP(C20,'Tabela Nutricional'!A:AD,14,0)*D20)</f>
        <v/>
      </c>
      <c r="R20" s="237" t="str">
        <f>IF(C20="","",VLOOKUP(C20,'Tabela Nutricional'!A:AD,15,0)*D20)</f>
        <v/>
      </c>
      <c r="S20" s="234" t="str">
        <f>IF(C20="","",VLOOKUP(C20,'Tabela Nutricional'!A:AD,16,0)*D20)</f>
        <v/>
      </c>
      <c r="T20" s="237" t="str">
        <f>IF(C20="","",VLOOKUP(C20,'Tabela Nutricional'!A:AD,17,0)*D20)</f>
        <v/>
      </c>
      <c r="U20" s="234" t="str">
        <f>IF(C20="","",VLOOKUP(C20,'Tabela Nutricional'!A:AD,18,0)*D20)</f>
        <v/>
      </c>
      <c r="V20" s="237" t="str">
        <f>IF(C20="","",VLOOKUP(C20,'Tabela Nutricional'!A:AD,21,0)*D20)</f>
        <v/>
      </c>
      <c r="W20" s="234" t="str">
        <f>IF(C20="","",VLOOKUP(C20,'Tabela Nutricional'!A:AD,22,0)*D20)</f>
        <v/>
      </c>
      <c r="X20" s="237" t="str">
        <f>IF(C20="","",VLOOKUP(C20,'Tabela Nutricional'!A:AD,23,0)*D20)</f>
        <v/>
      </c>
      <c r="Y20" s="234" t="str">
        <f>IF(C20="","",VLOOKUP(C20,'Tabela Nutricional'!A:AD,24,0)*D20)</f>
        <v/>
      </c>
      <c r="Z20" s="237" t="str">
        <f>IF(C20="","",VLOOKUP(C20,'Tabela Nutricional'!A:AD,25,0)*D20)</f>
        <v/>
      </c>
      <c r="AA20" s="234" t="str">
        <f>IF(C20="","",VLOOKUP(C20,'Tabela Nutricional'!A:AD,26,0)*D20)</f>
        <v/>
      </c>
      <c r="AB20" s="237" t="str">
        <f>IF(C20="","",VLOOKUP(C20,'Tabela Nutricional'!A:AD,27,0)*D20)</f>
        <v/>
      </c>
      <c r="AC20" s="234" t="str">
        <f>IF(C20="","",VLOOKUP(C20,'Tabela Nutricional'!A:AD,28,0)*D20)</f>
        <v/>
      </c>
      <c r="AD20" s="237" t="str">
        <f>IF(C20="","",VLOOKUP(C20,'Tabela Nutricional'!A:AD,29,0)*D20)</f>
        <v/>
      </c>
      <c r="AE20" s="234" t="str">
        <f>IF(C20="","",VLOOKUP(C20,'Tabela Nutricional'!A:AD,30,0)*D20)</f>
        <v/>
      </c>
      <c r="AF20" s="214"/>
      <c r="AG20" s="90"/>
      <c r="AH20" s="115"/>
      <c r="AI20" s="241"/>
      <c r="AJ20" s="198" t="s">
        <v>692</v>
      </c>
      <c r="AK20" s="334">
        <f t="shared" si="13"/>
        <v>0</v>
      </c>
      <c r="AL20" s="334" t="str">
        <f t="shared" si="13"/>
        <v>0</v>
      </c>
      <c r="AM20" s="334">
        <f t="shared" si="13"/>
        <v>0</v>
      </c>
      <c r="AN20" s="335" t="str">
        <f t="shared" si="14"/>
        <v>0</v>
      </c>
      <c r="AO20" s="214"/>
      <c r="AP20" s="88"/>
      <c r="AQ20" s="99"/>
      <c r="AR20" s="89"/>
      <c r="AS20" s="89"/>
      <c r="AT20" s="89"/>
      <c r="AU20" s="89"/>
      <c r="AV20" s="89"/>
      <c r="AW20" s="89"/>
      <c r="AX20" s="89"/>
    </row>
    <row r="21" spans="1:59" ht="12" customHeight="1">
      <c r="A21" s="89"/>
      <c r="B21" s="214"/>
      <c r="C21" s="232"/>
      <c r="D21" s="235"/>
      <c r="E21" s="231" t="str">
        <f t="shared" si="15"/>
        <v/>
      </c>
      <c r="F21" s="238" t="str">
        <f t="shared" si="16"/>
        <v/>
      </c>
      <c r="G21" s="233" t="str">
        <f t="shared" si="17"/>
        <v/>
      </c>
      <c r="H21" s="238" t="str">
        <f t="shared" si="18"/>
        <v/>
      </c>
      <c r="I21" s="233" t="str">
        <f t="shared" si="19"/>
        <v/>
      </c>
      <c r="J21" s="238" t="str">
        <f t="shared" si="20"/>
        <v/>
      </c>
      <c r="K21" s="233" t="str">
        <f t="shared" si="21"/>
        <v/>
      </c>
      <c r="L21" s="237" t="str">
        <f t="shared" ref="L21:L29" si="22">IF(C21="","",VLOOKUP(C21,Nutr,9,0)*D21)</f>
        <v/>
      </c>
      <c r="M21" s="234" t="str">
        <f>IF(C21="","",VLOOKUP(C21,'Tabela Nutricional'!A:AD,10,0)*D21)</f>
        <v/>
      </c>
      <c r="N21" s="237" t="str">
        <f>IF(C21="","",VLOOKUP(C21,'Tabela Nutricional'!A:AD,11,0)*D21)</f>
        <v/>
      </c>
      <c r="O21" s="234" t="str">
        <f>IF(C21="","",VLOOKUP(C21,'Tabela Nutricional'!A:AD,12,0)*D21)</f>
        <v/>
      </c>
      <c r="P21" s="237" t="str">
        <f>IF(C21="","",VLOOKUP(C21,'Tabela Nutricional'!A:AD,13,0)*D21)</f>
        <v/>
      </c>
      <c r="Q21" s="234" t="str">
        <f>IF(C21="","",VLOOKUP(C21,'Tabela Nutricional'!A:AD,14,0)*D21)</f>
        <v/>
      </c>
      <c r="R21" s="237" t="str">
        <f>IF(C21="","",VLOOKUP(C21,'Tabela Nutricional'!A:AD,15,0)*D21)</f>
        <v/>
      </c>
      <c r="S21" s="234" t="str">
        <f>IF(C21="","",VLOOKUP(C21,'Tabela Nutricional'!A:AD,16,0)*D21)</f>
        <v/>
      </c>
      <c r="T21" s="237" t="str">
        <f>IF(C21="","",VLOOKUP(C21,'Tabela Nutricional'!A:AD,17,0)*D21)</f>
        <v/>
      </c>
      <c r="U21" s="234" t="str">
        <f>IF(C21="","",VLOOKUP(C21,'Tabela Nutricional'!A:AD,18,0)*D21)</f>
        <v/>
      </c>
      <c r="V21" s="237" t="str">
        <f>IF(C21="","",VLOOKUP(C21,'Tabela Nutricional'!A:AD,21,0)*D21)</f>
        <v/>
      </c>
      <c r="W21" s="234" t="str">
        <f>IF(C21="","",VLOOKUP(C21,'Tabela Nutricional'!A:AD,22,0)*D21)</f>
        <v/>
      </c>
      <c r="X21" s="237" t="str">
        <f>IF(C21="","",VLOOKUP(C21,'Tabela Nutricional'!A:AD,23,0)*D21)</f>
        <v/>
      </c>
      <c r="Y21" s="234" t="str">
        <f>IF(C21="","",VLOOKUP(C21,'Tabela Nutricional'!A:AD,24,0)*D21)</f>
        <v/>
      </c>
      <c r="Z21" s="237" t="str">
        <f>IF(C21="","",VLOOKUP(C21,'Tabela Nutricional'!A:AD,25,0)*D21)</f>
        <v/>
      </c>
      <c r="AA21" s="234" t="str">
        <f>IF(C21="","",VLOOKUP(C21,'Tabela Nutricional'!A:AD,26,0)*D21)</f>
        <v/>
      </c>
      <c r="AB21" s="237" t="str">
        <f>IF(C21="","",VLOOKUP(C21,'Tabela Nutricional'!A:AD,27,0)*D21)</f>
        <v/>
      </c>
      <c r="AC21" s="234" t="str">
        <f>IF(C21="","",VLOOKUP(C21,'Tabela Nutricional'!A:AD,28,0)*D21)</f>
        <v/>
      </c>
      <c r="AD21" s="237" t="str">
        <f>IF(C21="","",VLOOKUP(C21,'Tabela Nutricional'!A:AD,29,0)*D21)</f>
        <v/>
      </c>
      <c r="AE21" s="234" t="str">
        <f>IF(C21="","",VLOOKUP(C21,'Tabela Nutricional'!A:AD,30,0)*D21)</f>
        <v/>
      </c>
      <c r="AF21" s="214"/>
      <c r="AG21" s="90"/>
      <c r="AH21" s="133"/>
      <c r="AI21" s="242"/>
      <c r="AJ21" s="199" t="s">
        <v>693</v>
      </c>
      <c r="AK21" s="334">
        <f t="shared" si="13"/>
        <v>0</v>
      </c>
      <c r="AL21" s="334" t="str">
        <f t="shared" si="13"/>
        <v>0</v>
      </c>
      <c r="AM21" s="334">
        <f t="shared" si="13"/>
        <v>0</v>
      </c>
      <c r="AN21" s="335" t="str">
        <f t="shared" si="14"/>
        <v>0</v>
      </c>
      <c r="AO21" s="245"/>
      <c r="AP21" s="88"/>
      <c r="AQ21" s="99"/>
      <c r="AR21" s="89"/>
      <c r="AS21" s="130"/>
      <c r="AT21" s="89"/>
      <c r="AU21" s="131"/>
      <c r="AV21" s="89"/>
      <c r="AW21" s="89"/>
      <c r="AX21" s="89"/>
    </row>
    <row r="22" spans="1:59" ht="12" customHeight="1">
      <c r="A22" s="89"/>
      <c r="B22" s="214"/>
      <c r="C22" s="232"/>
      <c r="D22" s="235"/>
      <c r="E22" s="231" t="str">
        <f t="shared" si="15"/>
        <v/>
      </c>
      <c r="F22" s="238" t="str">
        <f t="shared" si="16"/>
        <v/>
      </c>
      <c r="G22" s="233" t="str">
        <f t="shared" si="17"/>
        <v/>
      </c>
      <c r="H22" s="238" t="str">
        <f t="shared" si="18"/>
        <v/>
      </c>
      <c r="I22" s="233" t="str">
        <f t="shared" si="19"/>
        <v/>
      </c>
      <c r="J22" s="238" t="str">
        <f t="shared" si="20"/>
        <v/>
      </c>
      <c r="K22" s="233" t="str">
        <f t="shared" si="21"/>
        <v/>
      </c>
      <c r="L22" s="237" t="str">
        <f t="shared" si="22"/>
        <v/>
      </c>
      <c r="M22" s="234" t="str">
        <f>IF(C22="","",VLOOKUP(C22,'Tabela Nutricional'!A:AD,10,0)*D22)</f>
        <v/>
      </c>
      <c r="N22" s="237" t="str">
        <f>IF(C22="","",VLOOKUP(C22,'Tabela Nutricional'!A:AD,11,0)*D22)</f>
        <v/>
      </c>
      <c r="O22" s="234" t="str">
        <f>IF(C22="","",VLOOKUP(C22,'Tabela Nutricional'!A:AD,12,0)*D22)</f>
        <v/>
      </c>
      <c r="P22" s="237" t="str">
        <f>IF(C22="","",VLOOKUP(C22,'Tabela Nutricional'!A:AD,13,0)*D22)</f>
        <v/>
      </c>
      <c r="Q22" s="234" t="str">
        <f>IF(C22="","",VLOOKUP(C22,'Tabela Nutricional'!A:AD,14,0)*D22)</f>
        <v/>
      </c>
      <c r="R22" s="237" t="str">
        <f>IF(C22="","",VLOOKUP(C22,'Tabela Nutricional'!A:AD,15,0)*D22)</f>
        <v/>
      </c>
      <c r="S22" s="234" t="str">
        <f>IF(C22="","",VLOOKUP(C22,'Tabela Nutricional'!A:AD,16,0)*D22)</f>
        <v/>
      </c>
      <c r="T22" s="237" t="str">
        <f>IF(C22="","",VLOOKUP(C22,'Tabela Nutricional'!A:AD,17,0)*D22)</f>
        <v/>
      </c>
      <c r="U22" s="234" t="str">
        <f>IF(C22="","",VLOOKUP(C22,'Tabela Nutricional'!A:AD,18,0)*D22)</f>
        <v/>
      </c>
      <c r="V22" s="237" t="str">
        <f>IF(C22="","",VLOOKUP(C22,'Tabela Nutricional'!A:AD,21,0)*D22)</f>
        <v/>
      </c>
      <c r="W22" s="234" t="str">
        <f>IF(C22="","",VLOOKUP(C22,'Tabela Nutricional'!A:AD,22,0)*D22)</f>
        <v/>
      </c>
      <c r="X22" s="237" t="str">
        <f>IF(C22="","",VLOOKUP(C22,'Tabela Nutricional'!A:AD,23,0)*D22)</f>
        <v/>
      </c>
      <c r="Y22" s="234" t="str">
        <f>IF(C22="","",VLOOKUP(C22,'Tabela Nutricional'!A:AD,24,0)*D22)</f>
        <v/>
      </c>
      <c r="Z22" s="237" t="str">
        <f>IF(C22="","",VLOOKUP(C22,'Tabela Nutricional'!A:AD,25,0)*D22)</f>
        <v/>
      </c>
      <c r="AA22" s="234" t="str">
        <f>IF(C22="","",VLOOKUP(C22,'Tabela Nutricional'!A:AD,26,0)*D22)</f>
        <v/>
      </c>
      <c r="AB22" s="237" t="str">
        <f>IF(C22="","",VLOOKUP(C22,'Tabela Nutricional'!A:AD,27,0)*D22)</f>
        <v/>
      </c>
      <c r="AC22" s="234" t="str">
        <f>IF(C22="","",VLOOKUP(C22,'Tabela Nutricional'!A:AD,28,0)*D22)</f>
        <v/>
      </c>
      <c r="AD22" s="237" t="str">
        <f>IF(C22="","",VLOOKUP(C22,'Tabela Nutricional'!A:AD,29,0)*D22)</f>
        <v/>
      </c>
      <c r="AE22" s="234" t="str">
        <f>IF(C22="","",VLOOKUP(C22,'Tabela Nutricional'!A:AD,30,0)*D22)</f>
        <v/>
      </c>
      <c r="AF22" s="214"/>
      <c r="AG22" s="94"/>
      <c r="AH22" s="115"/>
      <c r="AI22" s="241"/>
      <c r="AJ22" s="217"/>
      <c r="AK22" s="336"/>
      <c r="AL22" s="337" t="str">
        <f>AL9</f>
        <v>Total</v>
      </c>
      <c r="AM22" s="338">
        <f t="shared" si="13"/>
        <v>0</v>
      </c>
      <c r="AN22" s="338" t="str">
        <f t="shared" si="14"/>
        <v>kcals</v>
      </c>
      <c r="AO22" s="245"/>
      <c r="AP22" s="88"/>
      <c r="AQ22" s="99"/>
      <c r="AR22" s="89"/>
      <c r="AS22" s="130"/>
      <c r="AT22" s="89"/>
      <c r="AU22" s="131"/>
      <c r="AV22" s="89"/>
      <c r="AW22" s="89"/>
      <c r="AX22" s="89"/>
    </row>
    <row r="23" spans="1:59" ht="12" customHeight="1">
      <c r="A23" s="89"/>
      <c r="B23" s="215"/>
      <c r="C23" s="356"/>
      <c r="D23" s="236"/>
      <c r="E23" s="231" t="str">
        <f t="shared" si="15"/>
        <v/>
      </c>
      <c r="F23" s="238" t="str">
        <f t="shared" si="16"/>
        <v/>
      </c>
      <c r="G23" s="233" t="str">
        <f t="shared" si="17"/>
        <v/>
      </c>
      <c r="H23" s="238" t="str">
        <f t="shared" si="18"/>
        <v/>
      </c>
      <c r="I23" s="233" t="str">
        <f t="shared" si="19"/>
        <v/>
      </c>
      <c r="J23" s="238" t="str">
        <f t="shared" si="20"/>
        <v/>
      </c>
      <c r="K23" s="233" t="str">
        <f t="shared" si="21"/>
        <v/>
      </c>
      <c r="L23" s="237" t="str">
        <f t="shared" si="22"/>
        <v/>
      </c>
      <c r="M23" s="234" t="str">
        <f>IF(C23="","",VLOOKUP(C23,'Tabela Nutricional'!A:AD,10,0)*D23)</f>
        <v/>
      </c>
      <c r="N23" s="237" t="str">
        <f>IF(C23="","",VLOOKUP(C23,'Tabela Nutricional'!A:AD,11,0)*D23)</f>
        <v/>
      </c>
      <c r="O23" s="234" t="str">
        <f>IF(C23="","",VLOOKUP(C23,'Tabela Nutricional'!A:AD,12,0)*D23)</f>
        <v/>
      </c>
      <c r="P23" s="237" t="str">
        <f>IF(C23="","",VLOOKUP(C23,'Tabela Nutricional'!A:AD,13,0)*D23)</f>
        <v/>
      </c>
      <c r="Q23" s="234" t="str">
        <f>IF(C23="","",VLOOKUP(C23,'Tabela Nutricional'!A:AD,14,0)*D23)</f>
        <v/>
      </c>
      <c r="R23" s="237" t="str">
        <f>IF(C23="","",VLOOKUP(C23,'Tabela Nutricional'!A:AD,15,0)*D23)</f>
        <v/>
      </c>
      <c r="S23" s="234" t="str">
        <f>IF(C23="","",VLOOKUP(C23,'Tabela Nutricional'!A:AD,16,0)*D23)</f>
        <v/>
      </c>
      <c r="T23" s="237" t="str">
        <f>IF(C23="","",VLOOKUP(C23,'Tabela Nutricional'!A:AD,17,0)*D23)</f>
        <v/>
      </c>
      <c r="U23" s="234" t="str">
        <f>IF(C23="","",VLOOKUP(C23,'Tabela Nutricional'!A:AD,18,0)*D23)</f>
        <v/>
      </c>
      <c r="V23" s="237" t="str">
        <f>IF(C23="","",VLOOKUP(C23,'Tabela Nutricional'!A:AD,21,0)*D23)</f>
        <v/>
      </c>
      <c r="W23" s="234" t="str">
        <f>IF(C23="","",VLOOKUP(C23,'Tabela Nutricional'!A:AD,22,0)*D23)</f>
        <v/>
      </c>
      <c r="X23" s="237" t="str">
        <f>IF(C23="","",VLOOKUP(C23,'Tabela Nutricional'!A:AD,23,0)*D23)</f>
        <v/>
      </c>
      <c r="Y23" s="234" t="str">
        <f>IF(C23="","",VLOOKUP(C23,'Tabela Nutricional'!A:AD,24,0)*D23)</f>
        <v/>
      </c>
      <c r="Z23" s="237" t="str">
        <f>IF(C23="","",VLOOKUP(C23,'Tabela Nutricional'!A:AD,25,0)*D23)</f>
        <v/>
      </c>
      <c r="AA23" s="234" t="str">
        <f>IF(C23="","",VLOOKUP(C23,'Tabela Nutricional'!A:AD,26,0)*D23)</f>
        <v/>
      </c>
      <c r="AB23" s="237" t="str">
        <f>IF(C23="","",VLOOKUP(C23,'Tabela Nutricional'!A:AD,27,0)*D23)</f>
        <v/>
      </c>
      <c r="AC23" s="234" t="str">
        <f>IF(C23="","",VLOOKUP(C23,'Tabela Nutricional'!A:AD,28,0)*D23)</f>
        <v/>
      </c>
      <c r="AD23" s="237" t="str">
        <f>IF(C23="","",VLOOKUP(C23,'Tabela Nutricional'!A:AD,29,0)*D23)</f>
        <v/>
      </c>
      <c r="AE23" s="234" t="str">
        <f>IF(C23="","",VLOOKUP(C23,'Tabela Nutricional'!A:AD,30,0)*D23)</f>
        <v/>
      </c>
      <c r="AF23" s="215"/>
      <c r="AG23" s="94"/>
      <c r="AH23" s="115"/>
      <c r="AI23" s="241"/>
      <c r="AJ23" s="243"/>
      <c r="AK23" s="336"/>
      <c r="AL23" s="339" t="s">
        <v>706</v>
      </c>
      <c r="AM23" s="338" t="str">
        <f t="shared" si="13"/>
        <v>0</v>
      </c>
      <c r="AN23" s="338" t="str">
        <f t="shared" si="13"/>
        <v>kcals</v>
      </c>
      <c r="AO23" s="245"/>
      <c r="AP23" s="88"/>
      <c r="AQ23" s="110"/>
      <c r="AR23" s="93"/>
      <c r="AS23" s="130"/>
      <c r="AT23" s="89"/>
      <c r="AU23" s="131"/>
      <c r="AV23" s="89"/>
      <c r="AW23" s="89"/>
      <c r="AX23" s="89"/>
    </row>
    <row r="24" spans="1:59" ht="12" customHeight="1">
      <c r="A24" s="89"/>
      <c r="B24" s="215"/>
      <c r="C24" s="356"/>
      <c r="D24" s="236"/>
      <c r="E24" s="231" t="str">
        <f t="shared" si="15"/>
        <v/>
      </c>
      <c r="F24" s="238" t="str">
        <f t="shared" si="16"/>
        <v/>
      </c>
      <c r="G24" s="233" t="str">
        <f t="shared" si="17"/>
        <v/>
      </c>
      <c r="H24" s="238" t="str">
        <f t="shared" si="18"/>
        <v/>
      </c>
      <c r="I24" s="233" t="str">
        <f t="shared" si="19"/>
        <v/>
      </c>
      <c r="J24" s="238" t="str">
        <f t="shared" si="20"/>
        <v/>
      </c>
      <c r="K24" s="233" t="str">
        <f t="shared" si="21"/>
        <v/>
      </c>
      <c r="L24" s="237" t="str">
        <f t="shared" si="22"/>
        <v/>
      </c>
      <c r="M24" s="234" t="str">
        <f>IF(C24="","",VLOOKUP(C24,'Tabela Nutricional'!A:AD,10,0)*D24)</f>
        <v/>
      </c>
      <c r="N24" s="237" t="str">
        <f>IF(C24="","",VLOOKUP(C24,'Tabela Nutricional'!A:AD,11,0)*D24)</f>
        <v/>
      </c>
      <c r="O24" s="234" t="str">
        <f>IF(C24="","",VLOOKUP(C24,'Tabela Nutricional'!A:AD,12,0)*D24)</f>
        <v/>
      </c>
      <c r="P24" s="237" t="str">
        <f>IF(C24="","",VLOOKUP(C24,'Tabela Nutricional'!A:AD,13,0)*D24)</f>
        <v/>
      </c>
      <c r="Q24" s="234" t="str">
        <f>IF(C24="","",VLOOKUP(C24,'Tabela Nutricional'!A:AD,14,0)*D24)</f>
        <v/>
      </c>
      <c r="R24" s="237" t="str">
        <f>IF(C24="","",VLOOKUP(C24,'Tabela Nutricional'!A:AD,15,0)*D24)</f>
        <v/>
      </c>
      <c r="S24" s="234" t="str">
        <f>IF(C24="","",VLOOKUP(C24,'Tabela Nutricional'!A:AD,16,0)*D24)</f>
        <v/>
      </c>
      <c r="T24" s="237" t="str">
        <f>IF(C24="","",VLOOKUP(C24,'Tabela Nutricional'!A:AD,17,0)*D24)</f>
        <v/>
      </c>
      <c r="U24" s="234" t="str">
        <f>IF(C24="","",VLOOKUP(C24,'Tabela Nutricional'!A:AD,18,0)*D24)</f>
        <v/>
      </c>
      <c r="V24" s="237" t="str">
        <f>IF(C24="","",VLOOKUP(C24,'Tabela Nutricional'!A:AD,21,0)*D24)</f>
        <v/>
      </c>
      <c r="W24" s="234" t="str">
        <f>IF(C24="","",VLOOKUP(C24,'Tabela Nutricional'!A:AD,22,0)*D24)</f>
        <v/>
      </c>
      <c r="X24" s="237" t="str">
        <f>IF(C24="","",VLOOKUP(C24,'Tabela Nutricional'!A:AD,23,0)*D24)</f>
        <v/>
      </c>
      <c r="Y24" s="234" t="str">
        <f>IF(C24="","",VLOOKUP(C24,'Tabela Nutricional'!A:AD,24,0)*D24)</f>
        <v/>
      </c>
      <c r="Z24" s="237" t="str">
        <f>IF(C24="","",VLOOKUP(C24,'Tabela Nutricional'!A:AD,25,0)*D24)</f>
        <v/>
      </c>
      <c r="AA24" s="234" t="str">
        <f>IF(C24="","",VLOOKUP(C24,'Tabela Nutricional'!A:AD,26,0)*D24)</f>
        <v/>
      </c>
      <c r="AB24" s="237" t="str">
        <f>IF(C24="","",VLOOKUP(C24,'Tabela Nutricional'!A:AD,27,0)*D24)</f>
        <v/>
      </c>
      <c r="AC24" s="234" t="str">
        <f>IF(C24="","",VLOOKUP(C24,'Tabela Nutricional'!A:AD,28,0)*D24)</f>
        <v/>
      </c>
      <c r="AD24" s="237" t="str">
        <f>IF(C24="","",VLOOKUP(C24,'Tabela Nutricional'!A:AD,29,0)*D24)</f>
        <v/>
      </c>
      <c r="AE24" s="234" t="str">
        <f>IF(C24="","",VLOOKUP(C24,'Tabela Nutricional'!A:AD,30,0)*D24)</f>
        <v/>
      </c>
      <c r="AF24" s="215"/>
      <c r="AG24" s="94"/>
      <c r="AH24" s="115"/>
      <c r="AI24" s="241"/>
      <c r="AJ24" s="457" t="s">
        <v>750</v>
      </c>
      <c r="AK24" s="457"/>
      <c r="AL24" s="457"/>
      <c r="AM24" s="244" t="e">
        <f>AM11</f>
        <v>#VALUE!</v>
      </c>
      <c r="AN24" s="244" t="s">
        <v>27</v>
      </c>
      <c r="AO24" s="245"/>
      <c r="AP24" s="88"/>
      <c r="AQ24" s="99"/>
      <c r="AR24" s="89"/>
      <c r="AS24" s="130"/>
      <c r="AT24" s="89"/>
      <c r="AU24" s="131"/>
      <c r="AV24" s="89"/>
      <c r="AW24" s="89"/>
      <c r="AX24" s="89"/>
    </row>
    <row r="25" spans="1:59" ht="12" customHeight="1">
      <c r="A25" s="89"/>
      <c r="B25" s="215"/>
      <c r="C25" s="356"/>
      <c r="D25" s="236"/>
      <c r="E25" s="231" t="str">
        <f t="shared" si="15"/>
        <v/>
      </c>
      <c r="F25" s="238" t="str">
        <f t="shared" si="16"/>
        <v/>
      </c>
      <c r="G25" s="233" t="str">
        <f t="shared" si="17"/>
        <v/>
      </c>
      <c r="H25" s="238" t="str">
        <f t="shared" si="18"/>
        <v/>
      </c>
      <c r="I25" s="233" t="str">
        <f t="shared" si="19"/>
        <v/>
      </c>
      <c r="J25" s="238" t="str">
        <f t="shared" si="20"/>
        <v/>
      </c>
      <c r="K25" s="233" t="str">
        <f t="shared" si="21"/>
        <v/>
      </c>
      <c r="L25" s="237" t="str">
        <f t="shared" si="22"/>
        <v/>
      </c>
      <c r="M25" s="234" t="str">
        <f>IF(C25="","",VLOOKUP(C25,'Tabela Nutricional'!A:AD,10,0)*D25)</f>
        <v/>
      </c>
      <c r="N25" s="237" t="str">
        <f>IF(C25="","",VLOOKUP(C25,'Tabela Nutricional'!A:AD,11,0)*D25)</f>
        <v/>
      </c>
      <c r="O25" s="234" t="str">
        <f>IF(C25="","",VLOOKUP(C25,'Tabela Nutricional'!A:AD,12,0)*D25)</f>
        <v/>
      </c>
      <c r="P25" s="237" t="str">
        <f>IF(C25="","",VLOOKUP(C25,'Tabela Nutricional'!A:AD,13,0)*D25)</f>
        <v/>
      </c>
      <c r="Q25" s="234" t="str">
        <f>IF(C25="","",VLOOKUP(C25,'Tabela Nutricional'!A:AD,14,0)*D25)</f>
        <v/>
      </c>
      <c r="R25" s="237" t="str">
        <f>IF(C25="","",VLOOKUP(C25,'Tabela Nutricional'!A:AD,15,0)*D25)</f>
        <v/>
      </c>
      <c r="S25" s="234" t="str">
        <f>IF(C25="","",VLOOKUP(C25,'Tabela Nutricional'!A:AD,16,0)*D25)</f>
        <v/>
      </c>
      <c r="T25" s="237" t="str">
        <f>IF(C25="","",VLOOKUP(C25,'Tabela Nutricional'!A:AD,17,0)*D25)</f>
        <v/>
      </c>
      <c r="U25" s="234" t="str">
        <f>IF(C25="","",VLOOKUP(C25,'Tabela Nutricional'!A:AD,18,0)*D25)</f>
        <v/>
      </c>
      <c r="V25" s="237" t="str">
        <f>IF(C25="","",VLOOKUP(C25,'Tabela Nutricional'!A:AD,21,0)*D25)</f>
        <v/>
      </c>
      <c r="W25" s="234" t="str">
        <f>IF(C25="","",VLOOKUP(C25,'Tabela Nutricional'!A:AD,22,0)*D25)</f>
        <v/>
      </c>
      <c r="X25" s="237" t="str">
        <f>IF(C25="","",VLOOKUP(C25,'Tabela Nutricional'!A:AD,23,0)*D25)</f>
        <v/>
      </c>
      <c r="Y25" s="234" t="str">
        <f>IF(C25="","",VLOOKUP(C25,'Tabela Nutricional'!A:AD,24,0)*D25)</f>
        <v/>
      </c>
      <c r="Z25" s="237" t="str">
        <f>IF(C25="","",VLOOKUP(C25,'Tabela Nutricional'!A:AD,25,0)*D25)</f>
        <v/>
      </c>
      <c r="AA25" s="234" t="str">
        <f>IF(C25="","",VLOOKUP(C25,'Tabela Nutricional'!A:AD,26,0)*D25)</f>
        <v/>
      </c>
      <c r="AB25" s="237" t="str">
        <f>IF(C25="","",VLOOKUP(C25,'Tabela Nutricional'!A:AD,27,0)*D25)</f>
        <v/>
      </c>
      <c r="AC25" s="234" t="str">
        <f>IF(C25="","",VLOOKUP(C25,'Tabela Nutricional'!A:AD,28,0)*D25)</f>
        <v/>
      </c>
      <c r="AD25" s="237" t="str">
        <f>IF(C25="","",VLOOKUP(C25,'Tabela Nutricional'!A:AD,29,0)*D25)</f>
        <v/>
      </c>
      <c r="AE25" s="234" t="str">
        <f>IF(C25="","",VLOOKUP(C25,'Tabela Nutricional'!A:AD,30,0)*D25)</f>
        <v/>
      </c>
      <c r="AF25" s="215"/>
      <c r="AG25" s="94"/>
      <c r="AH25" s="115"/>
      <c r="AI25" s="151"/>
      <c r="AJ25" s="116"/>
      <c r="AK25" s="116"/>
      <c r="AL25" s="117"/>
      <c r="AM25" s="117"/>
      <c r="AN25" s="116"/>
      <c r="AO25" s="118"/>
      <c r="AP25" s="88"/>
      <c r="AQ25" s="99"/>
      <c r="AR25" s="89"/>
      <c r="AS25" s="89"/>
      <c r="AT25" s="89"/>
      <c r="AU25" s="89"/>
      <c r="AV25" s="89"/>
      <c r="AW25" s="89"/>
      <c r="AX25" s="89"/>
    </row>
    <row r="26" spans="1:59" ht="12.75" customHeight="1">
      <c r="A26" s="89"/>
      <c r="B26" s="214"/>
      <c r="C26" s="356"/>
      <c r="D26" s="236"/>
      <c r="E26" s="231" t="str">
        <f t="shared" si="15"/>
        <v/>
      </c>
      <c r="F26" s="238" t="str">
        <f t="shared" si="16"/>
        <v/>
      </c>
      <c r="G26" s="233" t="str">
        <f t="shared" si="17"/>
        <v/>
      </c>
      <c r="H26" s="238" t="str">
        <f t="shared" si="18"/>
        <v/>
      </c>
      <c r="I26" s="233" t="str">
        <f t="shared" si="19"/>
        <v/>
      </c>
      <c r="J26" s="238" t="str">
        <f t="shared" si="20"/>
        <v/>
      </c>
      <c r="K26" s="233" t="str">
        <f t="shared" si="21"/>
        <v/>
      </c>
      <c r="L26" s="237" t="str">
        <f t="shared" si="22"/>
        <v/>
      </c>
      <c r="M26" s="234" t="str">
        <f>IF(C26="","",VLOOKUP(C26,'Tabela Nutricional'!A:AD,10,0)*D26)</f>
        <v/>
      </c>
      <c r="N26" s="237" t="str">
        <f>IF(C26="","",VLOOKUP(C26,'Tabela Nutricional'!A:AD,11,0)*D26)</f>
        <v/>
      </c>
      <c r="O26" s="234" t="str">
        <f>IF(C26="","",VLOOKUP(C26,'Tabela Nutricional'!A:AD,12,0)*D26)</f>
        <v/>
      </c>
      <c r="P26" s="237" t="str">
        <f>IF(C26="","",VLOOKUP(C26,'Tabela Nutricional'!A:AD,13,0)*D26)</f>
        <v/>
      </c>
      <c r="Q26" s="234" t="str">
        <f>IF(C26="","",VLOOKUP(C26,'Tabela Nutricional'!A:AD,14,0)*D26)</f>
        <v/>
      </c>
      <c r="R26" s="237" t="str">
        <f>IF(C26="","",VLOOKUP(C26,'Tabela Nutricional'!A:AD,15,0)*D26)</f>
        <v/>
      </c>
      <c r="S26" s="234" t="str">
        <f>IF(C26="","",VLOOKUP(C26,'Tabela Nutricional'!A:AD,16,0)*D26)</f>
        <v/>
      </c>
      <c r="T26" s="237" t="str">
        <f>IF(C26="","",VLOOKUP(C26,'Tabela Nutricional'!A:AD,17,0)*D26)</f>
        <v/>
      </c>
      <c r="U26" s="234" t="str">
        <f>IF(C26="","",VLOOKUP(C26,'Tabela Nutricional'!A:AD,18,0)*D26)</f>
        <v/>
      </c>
      <c r="V26" s="237" t="str">
        <f>IF(C26="","",VLOOKUP(C26,'Tabela Nutricional'!A:AD,21,0)*D26)</f>
        <v/>
      </c>
      <c r="W26" s="234" t="str">
        <f>IF(C26="","",VLOOKUP(C26,'Tabela Nutricional'!A:AD,22,0)*D26)</f>
        <v/>
      </c>
      <c r="X26" s="237" t="str">
        <f>IF(C26="","",VLOOKUP(C26,'Tabela Nutricional'!A:AD,23,0)*D26)</f>
        <v/>
      </c>
      <c r="Y26" s="234" t="str">
        <f>IF(C26="","",VLOOKUP(C26,'Tabela Nutricional'!A:AD,24,0)*D26)</f>
        <v/>
      </c>
      <c r="Z26" s="237" t="str">
        <f>IF(C26="","",VLOOKUP(C26,'Tabela Nutricional'!A:AD,25,0)*D26)</f>
        <v/>
      </c>
      <c r="AA26" s="234" t="str">
        <f>IF(C26="","",VLOOKUP(C26,'Tabela Nutricional'!A:AD,26,0)*D26)</f>
        <v/>
      </c>
      <c r="AB26" s="237" t="str">
        <f>IF(C26="","",VLOOKUP(C26,'Tabela Nutricional'!A:AD,27,0)*D26)</f>
        <v/>
      </c>
      <c r="AC26" s="234" t="str">
        <f>IF(C26="","",VLOOKUP(C26,'Tabela Nutricional'!A:AD,28,0)*D26)</f>
        <v/>
      </c>
      <c r="AD26" s="237" t="str">
        <f>IF(C26="","",VLOOKUP(C26,'Tabela Nutricional'!A:AD,29,0)*D26)</f>
        <v/>
      </c>
      <c r="AE26" s="234" t="str">
        <f>IF(C26="","",VLOOKUP(C26,'Tabela Nutricional'!A:AD,30,0)*D26)</f>
        <v/>
      </c>
      <c r="AF26" s="214"/>
      <c r="AG26" s="94"/>
      <c r="AH26" s="115"/>
      <c r="AI26" s="187">
        <f>(J14+J30+J46+J62+J78+J94+J110+J126+J142+J158+J174+J190)</f>
        <v>0</v>
      </c>
      <c r="AJ26" s="187"/>
      <c r="AK26" s="187"/>
      <c r="AL26" s="187"/>
      <c r="AM26" s="189"/>
      <c r="AN26" s="187"/>
      <c r="AO26" s="185"/>
      <c r="AP26" s="186"/>
      <c r="AQ26" s="192"/>
      <c r="AR26" s="89"/>
      <c r="AS26" s="89"/>
      <c r="AT26" s="89"/>
      <c r="AU26" s="89"/>
      <c r="AV26" s="89"/>
      <c r="AW26" s="89"/>
      <c r="AX26" s="89"/>
    </row>
    <row r="27" spans="1:59" ht="12" customHeight="1">
      <c r="A27" s="89"/>
      <c r="B27" s="214"/>
      <c r="C27" s="356"/>
      <c r="D27" s="236"/>
      <c r="E27" s="231" t="str">
        <f t="shared" si="15"/>
        <v/>
      </c>
      <c r="F27" s="238" t="str">
        <f t="shared" si="16"/>
        <v/>
      </c>
      <c r="G27" s="233" t="str">
        <f t="shared" si="17"/>
        <v/>
      </c>
      <c r="H27" s="238" t="str">
        <f t="shared" si="18"/>
        <v/>
      </c>
      <c r="I27" s="233" t="str">
        <f t="shared" si="19"/>
        <v/>
      </c>
      <c r="J27" s="238" t="str">
        <f t="shared" si="20"/>
        <v/>
      </c>
      <c r="K27" s="233" t="str">
        <f t="shared" si="21"/>
        <v/>
      </c>
      <c r="L27" s="237" t="str">
        <f t="shared" si="22"/>
        <v/>
      </c>
      <c r="M27" s="234" t="str">
        <f>IF(C27="","",VLOOKUP(C27,'Tabela Nutricional'!A:AD,10,0)*D27)</f>
        <v/>
      </c>
      <c r="N27" s="237" t="str">
        <f>IF(C27="","",VLOOKUP(C27,'Tabela Nutricional'!A:AD,11,0)*D27)</f>
        <v/>
      </c>
      <c r="O27" s="234" t="str">
        <f>IF(C27="","",VLOOKUP(C27,'Tabela Nutricional'!A:AD,12,0)*D27)</f>
        <v/>
      </c>
      <c r="P27" s="237" t="str">
        <f>IF(C27="","",VLOOKUP(C27,'Tabela Nutricional'!A:AD,13,0)*D27)</f>
        <v/>
      </c>
      <c r="Q27" s="234" t="str">
        <f>IF(C27="","",VLOOKUP(C27,'Tabela Nutricional'!A:AD,14,0)*D27)</f>
        <v/>
      </c>
      <c r="R27" s="237" t="str">
        <f>IF(C27="","",VLOOKUP(C27,'Tabela Nutricional'!A:AD,15,0)*D27)</f>
        <v/>
      </c>
      <c r="S27" s="234" t="str">
        <f>IF(C27="","",VLOOKUP(C27,'Tabela Nutricional'!A:AD,16,0)*D27)</f>
        <v/>
      </c>
      <c r="T27" s="237" t="str">
        <f>IF(C27="","",VLOOKUP(C27,'Tabela Nutricional'!A:AD,17,0)*D27)</f>
        <v/>
      </c>
      <c r="U27" s="234" t="str">
        <f>IF(C27="","",VLOOKUP(C27,'Tabela Nutricional'!A:AD,18,0)*D27)</f>
        <v/>
      </c>
      <c r="V27" s="237" t="str">
        <f>IF(C27="","",VLOOKUP(C27,'Tabela Nutricional'!A:AD,21,0)*D27)</f>
        <v/>
      </c>
      <c r="W27" s="234" t="str">
        <f>IF(C27="","",VLOOKUP(C27,'Tabela Nutricional'!A:AD,22,0)*D27)</f>
        <v/>
      </c>
      <c r="X27" s="237" t="str">
        <f>IF(C27="","",VLOOKUP(C27,'Tabela Nutricional'!A:AD,23,0)*D27)</f>
        <v/>
      </c>
      <c r="Y27" s="234" t="str">
        <f>IF(C27="","",VLOOKUP(C27,'Tabela Nutricional'!A:AD,24,0)*D27)</f>
        <v/>
      </c>
      <c r="Z27" s="237" t="str">
        <f>IF(C27="","",VLOOKUP(C27,'Tabela Nutricional'!A:AD,25,0)*D27)</f>
        <v/>
      </c>
      <c r="AA27" s="234" t="str">
        <f>IF(C27="","",VLOOKUP(C27,'Tabela Nutricional'!A:AD,26,0)*D27)</f>
        <v/>
      </c>
      <c r="AB27" s="237" t="str">
        <f>IF(C27="","",VLOOKUP(C27,'Tabela Nutricional'!A:AD,27,0)*D27)</f>
        <v/>
      </c>
      <c r="AC27" s="234" t="str">
        <f>IF(C27="","",VLOOKUP(C27,'Tabela Nutricional'!A:AD,28,0)*D27)</f>
        <v/>
      </c>
      <c r="AD27" s="237" t="str">
        <f>IF(C27="","",VLOOKUP(C27,'Tabela Nutricional'!A:AD,29,0)*D27)</f>
        <v/>
      </c>
      <c r="AE27" s="234" t="str">
        <f>IF(C27="","",VLOOKUP(C27,'Tabela Nutricional'!A:AD,30,0)*D27)</f>
        <v/>
      </c>
      <c r="AF27" s="214"/>
      <c r="AG27" s="90"/>
      <c r="AH27" s="86"/>
      <c r="AI27" s="151"/>
      <c r="AJ27" s="152"/>
      <c r="AK27" s="153"/>
      <c r="AL27" s="154"/>
      <c r="AM27" s="155"/>
      <c r="AN27" s="155"/>
      <c r="AO27" s="188">
        <f>(L14+L30+L46+L62+L78+L94+L110+L126+L142+L158+L174+L190)</f>
        <v>0</v>
      </c>
      <c r="AP27" s="188"/>
      <c r="AQ27" s="193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1:59" ht="12" customHeight="1">
      <c r="A28" s="90"/>
      <c r="B28" s="214"/>
      <c r="C28" s="356"/>
      <c r="D28" s="236"/>
      <c r="E28" s="231" t="str">
        <f t="shared" si="15"/>
        <v/>
      </c>
      <c r="F28" s="238" t="str">
        <f t="shared" si="16"/>
        <v/>
      </c>
      <c r="G28" s="233" t="str">
        <f t="shared" si="17"/>
        <v/>
      </c>
      <c r="H28" s="238" t="str">
        <f t="shared" si="18"/>
        <v/>
      </c>
      <c r="I28" s="233" t="str">
        <f t="shared" si="19"/>
        <v/>
      </c>
      <c r="J28" s="238" t="str">
        <f t="shared" si="20"/>
        <v/>
      </c>
      <c r="K28" s="233" t="str">
        <f t="shared" si="21"/>
        <v/>
      </c>
      <c r="L28" s="237" t="str">
        <f t="shared" si="22"/>
        <v/>
      </c>
      <c r="M28" s="234" t="str">
        <f>IF(C28="","",VLOOKUP(C28,'Tabela Nutricional'!A:AD,10,0)*D28)</f>
        <v/>
      </c>
      <c r="N28" s="237" t="str">
        <f>IF(C28="","",VLOOKUP(C28,'Tabela Nutricional'!A:AD,11,0)*D28)</f>
        <v/>
      </c>
      <c r="O28" s="234" t="str">
        <f>IF(C28="","",VLOOKUP(C28,'Tabela Nutricional'!A:AD,12,0)*D28)</f>
        <v/>
      </c>
      <c r="P28" s="237" t="str">
        <f>IF(C28="","",VLOOKUP(C28,'Tabela Nutricional'!A:AD,13,0)*D28)</f>
        <v/>
      </c>
      <c r="Q28" s="234" t="str">
        <f>IF(C28="","",VLOOKUP(C28,'Tabela Nutricional'!A:AD,14,0)*D28)</f>
        <v/>
      </c>
      <c r="R28" s="237" t="str">
        <f>IF(C28="","",VLOOKUP(C28,'Tabela Nutricional'!A:AD,15,0)*D28)</f>
        <v/>
      </c>
      <c r="S28" s="234" t="str">
        <f>IF(C28="","",VLOOKUP(C28,'Tabela Nutricional'!A:AD,16,0)*D28)</f>
        <v/>
      </c>
      <c r="T28" s="237" t="str">
        <f>IF(C28="","",VLOOKUP(C28,'Tabela Nutricional'!A:AD,17,0)*D28)</f>
        <v/>
      </c>
      <c r="U28" s="234" t="str">
        <f>IF(C28="","",VLOOKUP(C28,'Tabela Nutricional'!A:AD,18,0)*D28)</f>
        <v/>
      </c>
      <c r="V28" s="237" t="str">
        <f>IF(C28="","",VLOOKUP(C28,'Tabela Nutricional'!A:AD,21,0)*D28)</f>
        <v/>
      </c>
      <c r="W28" s="234" t="str">
        <f>IF(C28="","",VLOOKUP(C28,'Tabela Nutricional'!A:AD,22,0)*D28)</f>
        <v/>
      </c>
      <c r="X28" s="237" t="str">
        <f>IF(C28="","",VLOOKUP(C28,'Tabela Nutricional'!A:AD,23,0)*D28)</f>
        <v/>
      </c>
      <c r="Y28" s="234" t="str">
        <f>IF(C28="","",VLOOKUP(C28,'Tabela Nutricional'!A:AD,24,0)*D28)</f>
        <v/>
      </c>
      <c r="Z28" s="237" t="str">
        <f>IF(C28="","",VLOOKUP(C28,'Tabela Nutricional'!A:AD,25,0)*D28)</f>
        <v/>
      </c>
      <c r="AA28" s="234" t="str">
        <f>IF(C28="","",VLOOKUP(C28,'Tabela Nutricional'!A:AD,26,0)*D28)</f>
        <v/>
      </c>
      <c r="AB28" s="237" t="str">
        <f>IF(C28="","",VLOOKUP(C28,'Tabela Nutricional'!A:AD,27,0)*D28)</f>
        <v/>
      </c>
      <c r="AC28" s="234" t="str">
        <f>IF(C28="","",VLOOKUP(C28,'Tabela Nutricional'!A:AD,28,0)*D28)</f>
        <v/>
      </c>
      <c r="AD28" s="237" t="str">
        <f>IF(C28="","",VLOOKUP(C28,'Tabela Nutricional'!A:AD,29,0)*D28)</f>
        <v/>
      </c>
      <c r="AE28" s="234" t="str">
        <f>IF(C28="","",VLOOKUP(C28,'Tabela Nutricional'!A:AD,30,0)*D28)</f>
        <v/>
      </c>
      <c r="AF28" s="214"/>
      <c r="AG28" s="92"/>
      <c r="AH28" s="81"/>
      <c r="AI28" s="379"/>
      <c r="AJ28" s="380" t="s">
        <v>2898</v>
      </c>
      <c r="AK28" s="380" t="s">
        <v>26</v>
      </c>
      <c r="AL28" s="380" t="s">
        <v>2793</v>
      </c>
      <c r="AM28" s="380" t="s">
        <v>2857</v>
      </c>
      <c r="AN28" s="380" t="s">
        <v>2794</v>
      </c>
      <c r="AO28" s="381"/>
      <c r="AP28" s="380" t="s">
        <v>2899</v>
      </c>
      <c r="AQ28" s="379"/>
      <c r="AR28" s="405"/>
      <c r="AS28" s="414"/>
      <c r="AT28" s="382"/>
      <c r="AU28" s="89"/>
      <c r="AV28" s="89"/>
      <c r="AW28" s="89"/>
      <c r="AX28" s="89"/>
    </row>
    <row r="29" spans="1:59" ht="12" customHeight="1">
      <c r="A29" s="90"/>
      <c r="B29" s="214"/>
      <c r="C29" s="375"/>
      <c r="D29" s="236"/>
      <c r="E29" s="231" t="str">
        <f t="shared" si="15"/>
        <v/>
      </c>
      <c r="F29" s="238" t="str">
        <f t="shared" si="16"/>
        <v/>
      </c>
      <c r="G29" s="233" t="str">
        <f t="shared" si="17"/>
        <v/>
      </c>
      <c r="H29" s="238" t="str">
        <f t="shared" si="18"/>
        <v/>
      </c>
      <c r="I29" s="233" t="str">
        <f t="shared" si="19"/>
        <v/>
      </c>
      <c r="J29" s="238" t="str">
        <f t="shared" si="20"/>
        <v/>
      </c>
      <c r="K29" s="233" t="str">
        <f t="shared" si="21"/>
        <v/>
      </c>
      <c r="L29" s="237" t="str">
        <f t="shared" si="22"/>
        <v/>
      </c>
      <c r="M29" s="234" t="str">
        <f>IF(C29="","",VLOOKUP(C29,'Tabela Nutricional'!A:AD,10,0)*D29)</f>
        <v/>
      </c>
      <c r="N29" s="237" t="str">
        <f>IF(C29="","",VLOOKUP(C29,'Tabela Nutricional'!A:AD,11,0)*D29)</f>
        <v/>
      </c>
      <c r="O29" s="234" t="str">
        <f>IF(C29="","",VLOOKUP(C29,'Tabela Nutricional'!A:AD,12,0)*D29)</f>
        <v/>
      </c>
      <c r="P29" s="237" t="str">
        <f>IF(C29="","",VLOOKUP(C29,'Tabela Nutricional'!A:AD,13,0)*D29)</f>
        <v/>
      </c>
      <c r="Q29" s="234" t="str">
        <f>IF(C29="","",VLOOKUP(C29,'Tabela Nutricional'!A:AD,14,0)*D29)</f>
        <v/>
      </c>
      <c r="R29" s="237" t="str">
        <f>IF(C29="","",VLOOKUP(C29,'Tabela Nutricional'!A:AD,15,0)*D29)</f>
        <v/>
      </c>
      <c r="S29" s="234" t="str">
        <f>IF(C29="","",VLOOKUP(C29,'Tabela Nutricional'!A:AD,16,0)*D29)</f>
        <v/>
      </c>
      <c r="T29" s="237" t="str">
        <f>IF(C29="","",VLOOKUP(C29,'Tabela Nutricional'!A:AD,17,0)*D29)</f>
        <v/>
      </c>
      <c r="U29" s="234" t="str">
        <f>IF(C29="","",VLOOKUP(C29,'Tabela Nutricional'!A:AD,18,0)*D29)</f>
        <v/>
      </c>
      <c r="V29" s="237" t="str">
        <f>IF(C29="","",VLOOKUP(C29,'Tabela Nutricional'!A:AD,21,0)*D29)</f>
        <v/>
      </c>
      <c r="W29" s="234" t="str">
        <f>IF(C29="","",VLOOKUP(C29,'Tabela Nutricional'!A:AD,22,0)*D29)</f>
        <v/>
      </c>
      <c r="X29" s="237" t="str">
        <f>IF(C29="","",VLOOKUP(C29,'Tabela Nutricional'!A:AD,23,0)*D29)</f>
        <v/>
      </c>
      <c r="Y29" s="234" t="str">
        <f>IF(C29="","",VLOOKUP(C29,'Tabela Nutricional'!A:AD,24,0)*D29)</f>
        <v/>
      </c>
      <c r="Z29" s="237" t="str">
        <f>IF(C29="","",VLOOKUP(C29,'Tabela Nutricional'!A:AD,25,0)*D29)</f>
        <v/>
      </c>
      <c r="AA29" s="234" t="str">
        <f>IF(C29="","",VLOOKUP(C29,'Tabela Nutricional'!A:AD,26,0)*D29)</f>
        <v/>
      </c>
      <c r="AB29" s="237" t="str">
        <f>IF(C29="","",VLOOKUP(C29,'Tabela Nutricional'!A:AD,27,0)*D29)</f>
        <v/>
      </c>
      <c r="AC29" s="234" t="str">
        <f>IF(C29="","",VLOOKUP(C29,'Tabela Nutricional'!A:AD,28,0)*D29)</f>
        <v/>
      </c>
      <c r="AD29" s="237" t="str">
        <f>IF(C29="","",VLOOKUP(C29,'Tabela Nutricional'!A:AD,29,0)*D29)</f>
        <v/>
      </c>
      <c r="AE29" s="234" t="str">
        <f>IF(C29="","",VLOOKUP(C29,'Tabela Nutricional'!A:AD,30,0)*D29)</f>
        <v/>
      </c>
      <c r="AF29" s="214"/>
      <c r="AG29" s="91"/>
      <c r="AH29" s="81"/>
      <c r="AI29" s="383"/>
      <c r="AJ29" s="384" t="s">
        <v>768</v>
      </c>
      <c r="AK29" s="385">
        <f>AR29</f>
        <v>0</v>
      </c>
      <c r="AL29" s="386" t="s">
        <v>34</v>
      </c>
      <c r="AM29" s="387" t="str">
        <f>AT29</f>
        <v>25</v>
      </c>
      <c r="AN29" s="388" t="str">
        <f>IF(AK29&gt;0,(AK29/AM29),"0%")</f>
        <v>0%</v>
      </c>
      <c r="AO29" s="389"/>
      <c r="AP29" s="390"/>
      <c r="AQ29" s="379"/>
      <c r="AR29" s="249">
        <f>(L14+L30+L46+L62+L78+L94+L110+L126+L142+L158+L174+L190)</f>
        <v>0</v>
      </c>
      <c r="AS29" s="382"/>
      <c r="AT29" s="382" t="str">
        <f>IF(AP29&gt;0,AP29,"25")</f>
        <v>25</v>
      </c>
      <c r="AU29" s="89"/>
      <c r="AV29" s="89"/>
      <c r="AW29" s="89"/>
      <c r="AX29" s="89"/>
    </row>
    <row r="30" spans="1:59" ht="12" customHeight="1">
      <c r="A30" s="90"/>
      <c r="B30" s="214"/>
      <c r="C30" s="376" t="s">
        <v>27</v>
      </c>
      <c r="D30" s="216"/>
      <c r="E30" s="217" t="s">
        <v>29</v>
      </c>
      <c r="F30" s="218">
        <f t="shared" ref="F30:AE30" si="23">SUM(F20:F29)</f>
        <v>0</v>
      </c>
      <c r="G30" s="219">
        <f t="shared" si="23"/>
        <v>0</v>
      </c>
      <c r="H30" s="220">
        <f t="shared" si="23"/>
        <v>0</v>
      </c>
      <c r="I30" s="221">
        <f t="shared" si="23"/>
        <v>0</v>
      </c>
      <c r="J30" s="222">
        <f t="shared" si="23"/>
        <v>0</v>
      </c>
      <c r="K30" s="223">
        <f t="shared" si="23"/>
        <v>0</v>
      </c>
      <c r="L30" s="224">
        <f t="shared" si="23"/>
        <v>0</v>
      </c>
      <c r="M30" s="225">
        <f t="shared" si="23"/>
        <v>0</v>
      </c>
      <c r="N30" s="225">
        <f t="shared" si="23"/>
        <v>0</v>
      </c>
      <c r="O30" s="225">
        <f t="shared" si="23"/>
        <v>0</v>
      </c>
      <c r="P30" s="225">
        <f t="shared" si="23"/>
        <v>0</v>
      </c>
      <c r="Q30" s="225">
        <f t="shared" si="23"/>
        <v>0</v>
      </c>
      <c r="R30" s="225">
        <f t="shared" si="23"/>
        <v>0</v>
      </c>
      <c r="S30" s="225">
        <f t="shared" si="23"/>
        <v>0</v>
      </c>
      <c r="T30" s="225">
        <f t="shared" si="23"/>
        <v>0</v>
      </c>
      <c r="U30" s="225">
        <f t="shared" si="23"/>
        <v>0</v>
      </c>
      <c r="V30" s="225">
        <f t="shared" si="23"/>
        <v>0</v>
      </c>
      <c r="W30" s="225">
        <f t="shared" si="23"/>
        <v>0</v>
      </c>
      <c r="X30" s="225">
        <f t="shared" si="23"/>
        <v>0</v>
      </c>
      <c r="Y30" s="225">
        <f t="shared" si="23"/>
        <v>0</v>
      </c>
      <c r="Z30" s="225">
        <f t="shared" si="23"/>
        <v>0</v>
      </c>
      <c r="AA30" s="225">
        <f t="shared" si="23"/>
        <v>0</v>
      </c>
      <c r="AB30" s="225">
        <f t="shared" si="23"/>
        <v>0</v>
      </c>
      <c r="AC30" s="225">
        <f t="shared" si="23"/>
        <v>0</v>
      </c>
      <c r="AD30" s="225">
        <f t="shared" si="23"/>
        <v>0</v>
      </c>
      <c r="AE30" s="225">
        <f t="shared" si="23"/>
        <v>0</v>
      </c>
      <c r="AF30" s="214"/>
      <c r="AG30" s="91"/>
      <c r="AH30" s="81"/>
      <c r="AI30" s="383"/>
      <c r="AJ30" s="384" t="s">
        <v>770</v>
      </c>
      <c r="AK30" s="385">
        <f t="shared" ref="AK30:AK48" si="24">AR30</f>
        <v>0</v>
      </c>
      <c r="AL30" s="386" t="s">
        <v>89</v>
      </c>
      <c r="AM30" s="387" t="str">
        <f t="shared" ref="AM30:AM48" si="25">AT30</f>
        <v>1000</v>
      </c>
      <c r="AN30" s="388" t="str">
        <f t="shared" ref="AN30:AN48" si="26">IF(AK30&gt;0,(AK30/AM30),"0%")</f>
        <v>0%</v>
      </c>
      <c r="AO30" s="389"/>
      <c r="AP30" s="390"/>
      <c r="AQ30" s="379"/>
      <c r="AR30" s="249">
        <f>(M14+M30+M46+M62+M78+M94+M110+M126+M142+M158+M174+M190)</f>
        <v>0</v>
      </c>
      <c r="AS30" s="382"/>
      <c r="AT30" s="382" t="str">
        <f>IF(AP30&gt;0,AP30,"1000")</f>
        <v>1000</v>
      </c>
      <c r="AU30" s="89"/>
      <c r="AV30" s="89"/>
      <c r="AW30" s="89"/>
      <c r="AX30" s="89"/>
    </row>
    <row r="31" spans="1:59" ht="12" customHeight="1">
      <c r="A31" s="90"/>
      <c r="B31" s="214"/>
      <c r="C31" s="377">
        <f>SUM(F31:K31)</f>
        <v>0</v>
      </c>
      <c r="D31" s="216"/>
      <c r="E31" s="217" t="s">
        <v>30</v>
      </c>
      <c r="F31" s="218">
        <f t="shared" ref="F31:H31" si="27">F30*4</f>
        <v>0</v>
      </c>
      <c r="G31" s="219">
        <f t="shared" si="27"/>
        <v>0</v>
      </c>
      <c r="H31" s="220">
        <f t="shared" si="27"/>
        <v>0</v>
      </c>
      <c r="I31" s="221">
        <f t="shared" ref="I31:K31" si="28">I30*9</f>
        <v>0</v>
      </c>
      <c r="J31" s="222">
        <f t="shared" si="28"/>
        <v>0</v>
      </c>
      <c r="K31" s="223">
        <f t="shared" si="28"/>
        <v>0</v>
      </c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14"/>
      <c r="AG31" s="91"/>
      <c r="AH31" s="81"/>
      <c r="AI31" s="383"/>
      <c r="AJ31" s="384" t="s">
        <v>771</v>
      </c>
      <c r="AK31" s="385">
        <f t="shared" si="24"/>
        <v>0</v>
      </c>
      <c r="AL31" s="386" t="s">
        <v>89</v>
      </c>
      <c r="AM31" s="387" t="str">
        <f t="shared" si="25"/>
        <v>300</v>
      </c>
      <c r="AN31" s="388" t="str">
        <f t="shared" si="26"/>
        <v>0%</v>
      </c>
      <c r="AO31" s="383"/>
      <c r="AP31" s="390"/>
      <c r="AQ31" s="379"/>
      <c r="AR31" s="249">
        <f>(N14+N30+N46+N62+N78+N94+N110+N126+N142+N158+N174+N190)</f>
        <v>0</v>
      </c>
      <c r="AS31" s="382"/>
      <c r="AT31" s="382" t="str">
        <f>IF(AP31&gt;0,AP31,"300")</f>
        <v>300</v>
      </c>
      <c r="AU31" s="89"/>
      <c r="AV31" s="89"/>
      <c r="AW31" s="89"/>
      <c r="AX31" s="89"/>
    </row>
    <row r="32" spans="1:59" ht="12" customHeight="1">
      <c r="A32" s="90"/>
      <c r="B32" s="214"/>
      <c r="C32" s="311" t="str">
        <f>IF(C31&gt;0,(C31-'Cálculo de Dieta'!C31),"")</f>
        <v/>
      </c>
      <c r="D32" s="318"/>
      <c r="E32" s="310" t="s">
        <v>2829</v>
      </c>
      <c r="F32" s="311" t="str">
        <f>IF(F30&gt;0,(F30-'Cálculo de Dieta'!F30),"")</f>
        <v/>
      </c>
      <c r="G32" s="311" t="str">
        <f>IF(G30&gt;0,(G30-'Cálculo de Dieta'!G30),"")</f>
        <v/>
      </c>
      <c r="H32" s="311" t="str">
        <f>IF(H30&gt;0,(H30-'Cálculo de Dieta'!H30),"")</f>
        <v/>
      </c>
      <c r="I32" s="311" t="str">
        <f>IF(I30&gt;0,(I30-'Cálculo de Dieta'!I30),"")</f>
        <v/>
      </c>
      <c r="J32" s="311" t="str">
        <f>IF(J30&gt;0,(J30-'Cálculo de Dieta'!J30),"")</f>
        <v/>
      </c>
      <c r="K32" s="311" t="str">
        <f>IF(K30&gt;0,(K30-'Cálculo de Dieta'!K30),"")</f>
        <v/>
      </c>
      <c r="L32" s="311" t="str">
        <f>IF(L30&gt;0,(L30-'Cálculo de Dieta'!L30),"")</f>
        <v/>
      </c>
      <c r="M32" s="311" t="str">
        <f>IF(M30&gt;0,(M30-'Cálculo de Dieta'!M30),"")</f>
        <v/>
      </c>
      <c r="N32" s="311" t="str">
        <f>IF(N30&gt;0,(N30-'Cálculo de Dieta'!N30),"")</f>
        <v/>
      </c>
      <c r="O32" s="311" t="str">
        <f>IF(O30&gt;0,(O30-'Cálculo de Dieta'!O30),"")</f>
        <v/>
      </c>
      <c r="P32" s="311" t="str">
        <f>IF(P30&gt;0,(P30-'Cálculo de Dieta'!P30),"")</f>
        <v/>
      </c>
      <c r="Q32" s="311" t="str">
        <f>IF(Q30&gt;0,(Q30-'Cálculo de Dieta'!Q30),"")</f>
        <v/>
      </c>
      <c r="R32" s="311" t="str">
        <f>IF(R30&gt;0,(R30-'Cálculo de Dieta'!R30),"")</f>
        <v/>
      </c>
      <c r="S32" s="311" t="str">
        <f>IF(S30&gt;0,(S30-'Cálculo de Dieta'!S30),"")</f>
        <v/>
      </c>
      <c r="T32" s="311" t="str">
        <f>IF(T30&gt;0,(T30-'Cálculo de Dieta'!T30),"")</f>
        <v/>
      </c>
      <c r="U32" s="311" t="str">
        <f>IF(U30&gt;0,(U30-'Cálculo de Dieta'!U30),"")</f>
        <v/>
      </c>
      <c r="V32" s="311" t="str">
        <f>IF(V30&gt;0,(V30-'Cálculo de Dieta'!V30),"")</f>
        <v/>
      </c>
      <c r="W32" s="311" t="str">
        <f>IF(W30&gt;0,(W30-'Cálculo de Dieta'!W30),"")</f>
        <v/>
      </c>
      <c r="X32" s="311" t="str">
        <f>IF(X30&gt;0,(X30-'Cálculo de Dieta'!X30),"")</f>
        <v/>
      </c>
      <c r="Y32" s="311" t="str">
        <f>IF(Y30&gt;0,(Y30-'Cálculo de Dieta'!Y30),"")</f>
        <v/>
      </c>
      <c r="Z32" s="311" t="str">
        <f>IF(Z30&gt;0,(Z30-'Cálculo de Dieta'!Z30),"")</f>
        <v/>
      </c>
      <c r="AA32" s="311" t="str">
        <f>IF(AA30&gt;0,(AA30-'Cálculo de Dieta'!AA30),"")</f>
        <v/>
      </c>
      <c r="AB32" s="311" t="str">
        <f>IF(AB30&gt;0,(AB30-'Cálculo de Dieta'!AB30),"")</f>
        <v/>
      </c>
      <c r="AC32" s="311" t="str">
        <f>IF(AC30&gt;0,(AC30-'Cálculo de Dieta'!AC30),"")</f>
        <v/>
      </c>
      <c r="AD32" s="311" t="str">
        <f>IF(AD30&gt;0,(AD30-'Cálculo de Dieta'!AD30),"")</f>
        <v/>
      </c>
      <c r="AE32" s="311" t="str">
        <f>IF(AE30&gt;0,(AE30-'Cálculo de Dieta'!AE30),"")</f>
        <v/>
      </c>
      <c r="AF32" s="214"/>
      <c r="AG32" s="91"/>
      <c r="AH32" s="81"/>
      <c r="AI32" s="383"/>
      <c r="AJ32" s="384" t="s">
        <v>772</v>
      </c>
      <c r="AK32" s="385">
        <f t="shared" si="24"/>
        <v>0</v>
      </c>
      <c r="AL32" s="386" t="s">
        <v>89</v>
      </c>
      <c r="AM32" s="387" t="str">
        <f t="shared" si="25"/>
        <v>320</v>
      </c>
      <c r="AN32" s="388" t="str">
        <f t="shared" si="26"/>
        <v>0%</v>
      </c>
      <c r="AO32" s="383"/>
      <c r="AP32" s="390"/>
      <c r="AQ32" s="379"/>
      <c r="AR32" s="249">
        <f>(O14+O30+O46+O62+O78+O94+O110+O126+O142+O158+O174+O190)</f>
        <v>0</v>
      </c>
      <c r="AS32" s="382"/>
      <c r="AT32" s="382" t="str">
        <f>IF(AP32&gt;0,AP32,(IF(TMB!C10="M","400","320")))</f>
        <v>320</v>
      </c>
      <c r="AU32" s="89"/>
      <c r="AV32" s="89"/>
      <c r="AW32" s="89"/>
      <c r="AX32" s="89"/>
    </row>
    <row r="33" spans="1:50" ht="12" customHeight="1">
      <c r="A33" s="81"/>
      <c r="B33" s="81"/>
      <c r="C33" s="372"/>
      <c r="D33" s="82"/>
      <c r="E33" s="87"/>
      <c r="F33" s="83"/>
      <c r="G33" s="84"/>
      <c r="H33" s="85"/>
      <c r="I33" s="86"/>
      <c r="J33" s="86"/>
      <c r="K33" s="86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81"/>
      <c r="AG33" s="88"/>
      <c r="AH33" s="81"/>
      <c r="AI33" s="383"/>
      <c r="AJ33" s="384" t="s">
        <v>773</v>
      </c>
      <c r="AK33" s="385">
        <f t="shared" si="24"/>
        <v>0</v>
      </c>
      <c r="AL33" s="386" t="s">
        <v>89</v>
      </c>
      <c r="AM33" s="387" t="str">
        <f t="shared" si="25"/>
        <v>700</v>
      </c>
      <c r="AN33" s="388" t="str">
        <f t="shared" si="26"/>
        <v>0%</v>
      </c>
      <c r="AO33" s="383"/>
      <c r="AP33" s="390"/>
      <c r="AQ33" s="379"/>
      <c r="AR33" s="249">
        <f>(P14+P30+P46+P62+P78+P94+P110+P126+P142+P158+P174+P190)</f>
        <v>0</v>
      </c>
      <c r="AS33" s="382"/>
      <c r="AT33" s="382" t="str">
        <f>IF(AP33&gt;0,AP33,"700")</f>
        <v>700</v>
      </c>
      <c r="AU33" s="89"/>
      <c r="AV33" s="89"/>
      <c r="AW33" s="89"/>
      <c r="AX33" s="89"/>
    </row>
    <row r="34" spans="1:50" ht="12" customHeight="1">
      <c r="A34" s="81"/>
      <c r="B34" s="200"/>
      <c r="C34" s="373"/>
      <c r="D34" s="340">
        <v>3</v>
      </c>
      <c r="E34" s="307"/>
      <c r="F34" s="303"/>
      <c r="G34" s="303"/>
      <c r="H34" s="303"/>
      <c r="I34" s="303"/>
      <c r="J34" s="303"/>
      <c r="K34" s="304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2" t="s">
        <v>2786</v>
      </c>
      <c r="W34" s="202" t="s">
        <v>2786</v>
      </c>
      <c r="X34" s="202" t="s">
        <v>2786</v>
      </c>
      <c r="Y34" s="202" t="s">
        <v>2786</v>
      </c>
      <c r="Z34" s="202" t="s">
        <v>2786</v>
      </c>
      <c r="AA34" s="202" t="s">
        <v>2786</v>
      </c>
      <c r="AB34" s="201"/>
      <c r="AC34" s="202" t="s">
        <v>2786</v>
      </c>
      <c r="AD34" s="202" t="s">
        <v>2786</v>
      </c>
      <c r="AE34" s="202" t="s">
        <v>2786</v>
      </c>
      <c r="AF34" s="200"/>
      <c r="AG34" s="81"/>
      <c r="AH34" s="81"/>
      <c r="AI34" s="383"/>
      <c r="AJ34" s="384" t="s">
        <v>774</v>
      </c>
      <c r="AK34" s="385">
        <f t="shared" si="24"/>
        <v>0</v>
      </c>
      <c r="AL34" s="386" t="s">
        <v>89</v>
      </c>
      <c r="AM34" s="387" t="str">
        <f t="shared" si="25"/>
        <v>18</v>
      </c>
      <c r="AN34" s="388" t="str">
        <f t="shared" si="26"/>
        <v>0%</v>
      </c>
      <c r="AO34" s="383"/>
      <c r="AP34" s="390"/>
      <c r="AQ34" s="379"/>
      <c r="AR34" s="249">
        <f>(Q14+Q30+Q46+Q62+Q78+Q94+Q110+Q126+Q142+Q158+Q174+Q190)</f>
        <v>0</v>
      </c>
      <c r="AS34" s="382"/>
      <c r="AT34" s="382" t="str">
        <f>IF(AP34&gt;0,AP34,(IF(TMB!C10="M","8","18")))</f>
        <v>18</v>
      </c>
      <c r="AU34" s="89"/>
      <c r="AV34" s="89"/>
      <c r="AW34" s="89"/>
      <c r="AX34" s="89"/>
    </row>
    <row r="35" spans="1:50" ht="12" customHeight="1">
      <c r="A35" s="81"/>
      <c r="B35" s="203"/>
      <c r="C35" s="374" t="s">
        <v>5</v>
      </c>
      <c r="D35" s="204" t="s">
        <v>6</v>
      </c>
      <c r="E35" s="205" t="s">
        <v>7</v>
      </c>
      <c r="F35" s="206" t="s">
        <v>8</v>
      </c>
      <c r="G35" s="207" t="s">
        <v>9</v>
      </c>
      <c r="H35" s="208" t="s">
        <v>10</v>
      </c>
      <c r="I35" s="209" t="s">
        <v>11</v>
      </c>
      <c r="J35" s="210" t="s">
        <v>13</v>
      </c>
      <c r="K35" s="211" t="s">
        <v>12</v>
      </c>
      <c r="L35" s="212" t="s">
        <v>767</v>
      </c>
      <c r="M35" s="202" t="s">
        <v>792</v>
      </c>
      <c r="N35" s="202" t="s">
        <v>791</v>
      </c>
      <c r="O35" s="202" t="s">
        <v>2777</v>
      </c>
      <c r="P35" s="202" t="s">
        <v>2778</v>
      </c>
      <c r="Q35" s="202" t="s">
        <v>793</v>
      </c>
      <c r="R35" s="202" t="s">
        <v>794</v>
      </c>
      <c r="S35" s="202" t="s">
        <v>799</v>
      </c>
      <c r="T35" s="202" t="s">
        <v>2782</v>
      </c>
      <c r="U35" s="202" t="s">
        <v>795</v>
      </c>
      <c r="V35" s="202" t="s">
        <v>2783</v>
      </c>
      <c r="W35" s="202" t="s">
        <v>2779</v>
      </c>
      <c r="X35" s="202" t="s">
        <v>2780</v>
      </c>
      <c r="Y35" s="202" t="s">
        <v>796</v>
      </c>
      <c r="Z35" s="202" t="s">
        <v>797</v>
      </c>
      <c r="AA35" s="202" t="s">
        <v>798</v>
      </c>
      <c r="AB35" s="202" t="s">
        <v>2776</v>
      </c>
      <c r="AC35" s="202" t="s">
        <v>2784</v>
      </c>
      <c r="AD35" s="202" t="s">
        <v>2785</v>
      </c>
      <c r="AE35" s="202" t="s">
        <v>2781</v>
      </c>
      <c r="AF35" s="213"/>
      <c r="AG35" s="183"/>
      <c r="AH35" s="81"/>
      <c r="AI35" s="383"/>
      <c r="AJ35" s="384" t="s">
        <v>775</v>
      </c>
      <c r="AK35" s="385">
        <f t="shared" si="24"/>
        <v>0</v>
      </c>
      <c r="AL35" s="386" t="s">
        <v>89</v>
      </c>
      <c r="AM35" s="387" t="str">
        <f t="shared" si="25"/>
        <v>2300</v>
      </c>
      <c r="AN35" s="388" t="str">
        <f t="shared" si="26"/>
        <v>0%</v>
      </c>
      <c r="AO35" s="383"/>
      <c r="AP35" s="390"/>
      <c r="AQ35" s="379"/>
      <c r="AR35" s="249">
        <f>(R14+R30+R46+R62+R78+R94+R110+R126+R142+R158+R174+R190)</f>
        <v>0</v>
      </c>
      <c r="AS35" s="382"/>
      <c r="AT35" s="382" t="str">
        <f>IF(AP35&gt;0,AP35,"2300")</f>
        <v>2300</v>
      </c>
      <c r="AU35" s="89"/>
      <c r="AV35" s="89"/>
      <c r="AW35" s="89"/>
      <c r="AX35" s="89"/>
    </row>
    <row r="36" spans="1:50" ht="12" customHeight="1">
      <c r="A36" s="89"/>
      <c r="B36" s="214"/>
      <c r="C36" s="232"/>
      <c r="D36" s="235"/>
      <c r="E36" s="231" t="str">
        <f t="shared" ref="E36:E45" si="29">IF(C36="","",VLOOKUP(C36,Nutr,2,0))</f>
        <v/>
      </c>
      <c r="F36" s="238" t="str">
        <f t="shared" ref="F36:F45" si="30">IF(C36="","",VLOOKUP(C36,Nutr,3,0)*D36)</f>
        <v/>
      </c>
      <c r="G36" s="233" t="str">
        <f t="shared" ref="G36:G45" si="31">IF(C36="","",VLOOKUP(C36,Nutr,4,0)*D36)</f>
        <v/>
      </c>
      <c r="H36" s="238" t="str">
        <f t="shared" ref="H36:H45" si="32">IF(C36="","",VLOOKUP(C36,Nutr,5,0)*D36)</f>
        <v/>
      </c>
      <c r="I36" s="233" t="str">
        <f t="shared" ref="I36:I45" si="33">IF(C36="","",VLOOKUP(C36,Nutr,6,0)*D36)</f>
        <v/>
      </c>
      <c r="J36" s="238" t="str">
        <f t="shared" ref="J36:J45" si="34">IF(C36="","",VLOOKUP(C36,Nutr,7,0)*D36)</f>
        <v/>
      </c>
      <c r="K36" s="233" t="str">
        <f t="shared" ref="K36:K45" si="35">IF(C36="","",VLOOKUP(C36,Nutr,8,0)*D36)</f>
        <v/>
      </c>
      <c r="L36" s="237" t="str">
        <f>IF(C36="","",VLOOKUP(C36,Nutr,9,0)*D36)</f>
        <v/>
      </c>
      <c r="M36" s="234" t="str">
        <f>IF(C36="","",VLOOKUP(C36,'Tabela Nutricional'!A:AD,10,0)*D36)</f>
        <v/>
      </c>
      <c r="N36" s="237" t="str">
        <f>IF(C36="","",VLOOKUP(C36,'Tabela Nutricional'!A:AD,11,0)*D36)</f>
        <v/>
      </c>
      <c r="O36" s="234" t="str">
        <f>IF(C36="","",VLOOKUP(C36,'Tabela Nutricional'!A:AD,12,0)*D36)</f>
        <v/>
      </c>
      <c r="P36" s="237" t="str">
        <f>IF(C36="","",VLOOKUP(C36,'Tabela Nutricional'!A:AD,13,0)*D36)</f>
        <v/>
      </c>
      <c r="Q36" s="234" t="str">
        <f>IF(C36="","",VLOOKUP(C36,'Tabela Nutricional'!A:AD,14,0)*D36)</f>
        <v/>
      </c>
      <c r="R36" s="237" t="str">
        <f>IF(C36="","",VLOOKUP(C36,'Tabela Nutricional'!A:AD,15,0)*D36)</f>
        <v/>
      </c>
      <c r="S36" s="234" t="str">
        <f>IF(C36="","",VLOOKUP(C36,'Tabela Nutricional'!A:AD,16,0)*D36)</f>
        <v/>
      </c>
      <c r="T36" s="237" t="str">
        <f>IF(C36="","",VLOOKUP(C36,'Tabela Nutricional'!A:AD,17,0)*D36)</f>
        <v/>
      </c>
      <c r="U36" s="234" t="str">
        <f>IF(C36="","",VLOOKUP(C36,'Tabela Nutricional'!A:AD,18,0)*D36)</f>
        <v/>
      </c>
      <c r="V36" s="237" t="str">
        <f>IF(C36="","",VLOOKUP(C36,'Tabela Nutricional'!A:AD,21,0)*D36)</f>
        <v/>
      </c>
      <c r="W36" s="234" t="str">
        <f>IF(C36="","",VLOOKUP(C36,'Tabela Nutricional'!A:AD,22,0)*D36)</f>
        <v/>
      </c>
      <c r="X36" s="237" t="str">
        <f>IF(C36="","",VLOOKUP(C36,'Tabela Nutricional'!A:AD,23,0)*D36)</f>
        <v/>
      </c>
      <c r="Y36" s="234" t="str">
        <f>IF(C36="","",VLOOKUP(C36,'Tabela Nutricional'!A:AD,24,0)*D36)</f>
        <v/>
      </c>
      <c r="Z36" s="237" t="str">
        <f>IF(C36="","",VLOOKUP(C36,'Tabela Nutricional'!A:AD,25,0)*D36)</f>
        <v/>
      </c>
      <c r="AA36" s="234" t="str">
        <f>IF(C36="","",VLOOKUP(C36,'Tabela Nutricional'!A:AD,26,0)*D36)</f>
        <v/>
      </c>
      <c r="AB36" s="237" t="str">
        <f>IF(C36="","",VLOOKUP(C36,'Tabela Nutricional'!A:AD,27,0)*D36)</f>
        <v/>
      </c>
      <c r="AC36" s="234" t="str">
        <f>IF(C36="","",VLOOKUP(C36,'Tabela Nutricional'!A:AD,28,0)*D36)</f>
        <v/>
      </c>
      <c r="AD36" s="237" t="str">
        <f>IF(C36="","",VLOOKUP(C36,'Tabela Nutricional'!A:AD,29,0)*D36)</f>
        <v/>
      </c>
      <c r="AE36" s="234" t="str">
        <f>IF(C36="","",VLOOKUP(C36,'Tabela Nutricional'!A:AD,30,0)*D36)</f>
        <v/>
      </c>
      <c r="AF36" s="214"/>
      <c r="AG36" s="90"/>
      <c r="AH36" s="81"/>
      <c r="AI36" s="383"/>
      <c r="AJ36" s="384" t="s">
        <v>776</v>
      </c>
      <c r="AK36" s="385">
        <f t="shared" si="24"/>
        <v>0</v>
      </c>
      <c r="AL36" s="386" t="s">
        <v>89</v>
      </c>
      <c r="AM36" s="387" t="str">
        <f t="shared" si="25"/>
        <v>2600</v>
      </c>
      <c r="AN36" s="388" t="str">
        <f t="shared" si="26"/>
        <v>0%</v>
      </c>
      <c r="AO36" s="383"/>
      <c r="AP36" s="390"/>
      <c r="AQ36" s="379"/>
      <c r="AR36" s="249">
        <f>(S14+S30+S46+S62+S78+S94+S110+S126+S142+S158+S174+S190)</f>
        <v>0</v>
      </c>
      <c r="AS36" s="382"/>
      <c r="AT36" s="382" t="str">
        <f>IF(AP36&gt;0,AP36,"2600")</f>
        <v>2600</v>
      </c>
      <c r="AU36" s="89"/>
      <c r="AV36" s="89"/>
      <c r="AW36" s="89"/>
      <c r="AX36" s="89"/>
    </row>
    <row r="37" spans="1:50" ht="12" customHeight="1">
      <c r="A37" s="89"/>
      <c r="B37" s="214"/>
      <c r="C37" s="232"/>
      <c r="D37" s="235"/>
      <c r="E37" s="231" t="str">
        <f t="shared" si="29"/>
        <v/>
      </c>
      <c r="F37" s="238" t="str">
        <f t="shared" si="30"/>
        <v/>
      </c>
      <c r="G37" s="233" t="str">
        <f t="shared" si="31"/>
        <v/>
      </c>
      <c r="H37" s="238" t="str">
        <f t="shared" si="32"/>
        <v/>
      </c>
      <c r="I37" s="233" t="str">
        <f t="shared" si="33"/>
        <v/>
      </c>
      <c r="J37" s="238" t="str">
        <f t="shared" si="34"/>
        <v/>
      </c>
      <c r="K37" s="233" t="str">
        <f t="shared" si="35"/>
        <v/>
      </c>
      <c r="L37" s="237" t="str">
        <f t="shared" ref="L37:L45" si="36">IF(C37="","",VLOOKUP(C37,Nutr,9,0)*D37)</f>
        <v/>
      </c>
      <c r="M37" s="234" t="str">
        <f>IF(C37="","",VLOOKUP(C37,'Tabela Nutricional'!A:AD,10,0)*D37)</f>
        <v/>
      </c>
      <c r="N37" s="237" t="str">
        <f>IF(C37="","",VLOOKUP(C37,'Tabela Nutricional'!A:AD,11,0)*D37)</f>
        <v/>
      </c>
      <c r="O37" s="234" t="str">
        <f>IF(C37="","",VLOOKUP(C37,'Tabela Nutricional'!A:AD,12,0)*D37)</f>
        <v/>
      </c>
      <c r="P37" s="237" t="str">
        <f>IF(C37="","",VLOOKUP(C37,'Tabela Nutricional'!A:AD,13,0)*D37)</f>
        <v/>
      </c>
      <c r="Q37" s="234" t="str">
        <f>IF(C37="","",VLOOKUP(C37,'Tabela Nutricional'!A:AD,14,0)*D37)</f>
        <v/>
      </c>
      <c r="R37" s="237" t="str">
        <f>IF(C37="","",VLOOKUP(C37,'Tabela Nutricional'!A:AD,15,0)*D37)</f>
        <v/>
      </c>
      <c r="S37" s="234" t="str">
        <f>IF(C37="","",VLOOKUP(C37,'Tabela Nutricional'!A:AD,16,0)*D37)</f>
        <v/>
      </c>
      <c r="T37" s="237" t="str">
        <f>IF(C37="","",VLOOKUP(C37,'Tabela Nutricional'!A:AD,17,0)*D37)</f>
        <v/>
      </c>
      <c r="U37" s="234" t="str">
        <f>IF(C37="","",VLOOKUP(C37,'Tabela Nutricional'!A:AD,18,0)*D37)</f>
        <v/>
      </c>
      <c r="V37" s="237" t="str">
        <f>IF(C37="","",VLOOKUP(C37,'Tabela Nutricional'!A:AD,21,0)*D37)</f>
        <v/>
      </c>
      <c r="W37" s="234" t="str">
        <f>IF(C37="","",VLOOKUP(C37,'Tabela Nutricional'!A:AD,22,0)*D37)</f>
        <v/>
      </c>
      <c r="X37" s="237" t="str">
        <f>IF(C37="","",VLOOKUP(C37,'Tabela Nutricional'!A:AD,23,0)*D37)</f>
        <v/>
      </c>
      <c r="Y37" s="234" t="str">
        <f>IF(C37="","",VLOOKUP(C37,'Tabela Nutricional'!A:AD,24,0)*D37)</f>
        <v/>
      </c>
      <c r="Z37" s="237" t="str">
        <f>IF(C37="","",VLOOKUP(C37,'Tabela Nutricional'!A:AD,25,0)*D37)</f>
        <v/>
      </c>
      <c r="AA37" s="234" t="str">
        <f>IF(C37="","",VLOOKUP(C37,'Tabela Nutricional'!A:AD,26,0)*D37)</f>
        <v/>
      </c>
      <c r="AB37" s="237" t="str">
        <f>IF(C37="","",VLOOKUP(C37,'Tabela Nutricional'!A:AD,27,0)*D37)</f>
        <v/>
      </c>
      <c r="AC37" s="234" t="str">
        <f>IF(C37="","",VLOOKUP(C37,'Tabela Nutricional'!A:AD,28,0)*D37)</f>
        <v/>
      </c>
      <c r="AD37" s="237" t="str">
        <f>IF(C37="","",VLOOKUP(C37,'Tabela Nutricional'!A:AD,29,0)*D37)</f>
        <v/>
      </c>
      <c r="AE37" s="234" t="str">
        <f>IF(C37="","",VLOOKUP(C37,'Tabela Nutricional'!A:AD,30,0)*D37)</f>
        <v/>
      </c>
      <c r="AF37" s="214"/>
      <c r="AG37" s="90"/>
      <c r="AH37" s="81"/>
      <c r="AI37" s="383"/>
      <c r="AJ37" s="384" t="s">
        <v>777</v>
      </c>
      <c r="AK37" s="385">
        <f t="shared" si="24"/>
        <v>0</v>
      </c>
      <c r="AL37" s="386" t="s">
        <v>2792</v>
      </c>
      <c r="AM37" s="387" t="str">
        <f t="shared" si="25"/>
        <v>900</v>
      </c>
      <c r="AN37" s="388" t="str">
        <f t="shared" si="26"/>
        <v>0%</v>
      </c>
      <c r="AO37" s="383"/>
      <c r="AP37" s="390"/>
      <c r="AQ37" s="379"/>
      <c r="AR37" s="249">
        <f>(T14+T30+T46+T62+T78+T94+T110+T126+T142+T158+T174+T190)</f>
        <v>0</v>
      </c>
      <c r="AS37" s="382"/>
      <c r="AT37" s="382" t="str">
        <f>IF(AP37&gt;0,AP37,"900")</f>
        <v>900</v>
      </c>
      <c r="AU37" s="89"/>
      <c r="AV37" s="89"/>
      <c r="AW37" s="89"/>
      <c r="AX37" s="89"/>
    </row>
    <row r="38" spans="1:50" ht="12" customHeight="1">
      <c r="A38" s="89"/>
      <c r="B38" s="214"/>
      <c r="C38" s="232"/>
      <c r="D38" s="235"/>
      <c r="E38" s="231" t="str">
        <f t="shared" si="29"/>
        <v/>
      </c>
      <c r="F38" s="238" t="str">
        <f t="shared" si="30"/>
        <v/>
      </c>
      <c r="G38" s="233" t="str">
        <f t="shared" si="31"/>
        <v/>
      </c>
      <c r="H38" s="238" t="str">
        <f t="shared" si="32"/>
        <v/>
      </c>
      <c r="I38" s="233" t="str">
        <f t="shared" si="33"/>
        <v/>
      </c>
      <c r="J38" s="238" t="str">
        <f t="shared" si="34"/>
        <v/>
      </c>
      <c r="K38" s="233" t="str">
        <f t="shared" si="35"/>
        <v/>
      </c>
      <c r="L38" s="237" t="str">
        <f t="shared" si="36"/>
        <v/>
      </c>
      <c r="M38" s="234" t="str">
        <f>IF(C38="","",VLOOKUP(C38,'Tabela Nutricional'!A:AD,10,0)*D38)</f>
        <v/>
      </c>
      <c r="N38" s="237" t="str">
        <f>IF(C38="","",VLOOKUP(C38,'Tabela Nutricional'!A:AD,11,0)*D38)</f>
        <v/>
      </c>
      <c r="O38" s="234" t="str">
        <f>IF(C38="","",VLOOKUP(C38,'Tabela Nutricional'!A:AD,12,0)*D38)</f>
        <v/>
      </c>
      <c r="P38" s="237" t="str">
        <f>IF(C38="","",VLOOKUP(C38,'Tabela Nutricional'!A:AD,13,0)*D38)</f>
        <v/>
      </c>
      <c r="Q38" s="234" t="str">
        <f>IF(C38="","",VLOOKUP(C38,'Tabela Nutricional'!A:AD,14,0)*D38)</f>
        <v/>
      </c>
      <c r="R38" s="237" t="str">
        <f>IF(C38="","",VLOOKUP(C38,'Tabela Nutricional'!A:AD,15,0)*D38)</f>
        <v/>
      </c>
      <c r="S38" s="234" t="str">
        <f>IF(C38="","",VLOOKUP(C38,'Tabela Nutricional'!A:AD,16,0)*D38)</f>
        <v/>
      </c>
      <c r="T38" s="237" t="str">
        <f>IF(C38="","",VLOOKUP(C38,'Tabela Nutricional'!A:AD,17,0)*D38)</f>
        <v/>
      </c>
      <c r="U38" s="234" t="str">
        <f>IF(C38="","",VLOOKUP(C38,'Tabela Nutricional'!A:AD,18,0)*D38)</f>
        <v/>
      </c>
      <c r="V38" s="237" t="str">
        <f>IF(C38="","",VLOOKUP(C38,'Tabela Nutricional'!A:AD,21,0)*D38)</f>
        <v/>
      </c>
      <c r="W38" s="234" t="str">
        <f>IF(C38="","",VLOOKUP(C38,'Tabela Nutricional'!A:AD,22,0)*D38)</f>
        <v/>
      </c>
      <c r="X38" s="237" t="str">
        <f>IF(C38="","",VLOOKUP(C38,'Tabela Nutricional'!A:AD,23,0)*D38)</f>
        <v/>
      </c>
      <c r="Y38" s="234" t="str">
        <f>IF(C38="","",VLOOKUP(C38,'Tabela Nutricional'!A:AD,24,0)*D38)</f>
        <v/>
      </c>
      <c r="Z38" s="237" t="str">
        <f>IF(C38="","",VLOOKUP(C38,'Tabela Nutricional'!A:AD,25,0)*D38)</f>
        <v/>
      </c>
      <c r="AA38" s="234" t="str">
        <f>IF(C38="","",VLOOKUP(C38,'Tabela Nutricional'!A:AD,26,0)*D38)</f>
        <v/>
      </c>
      <c r="AB38" s="237" t="str">
        <f>IF(C38="","",VLOOKUP(C38,'Tabela Nutricional'!A:AD,27,0)*D38)</f>
        <v/>
      </c>
      <c r="AC38" s="234" t="str">
        <f>IF(C38="","",VLOOKUP(C38,'Tabela Nutricional'!A:AD,28,0)*D38)</f>
        <v/>
      </c>
      <c r="AD38" s="237" t="str">
        <f>IF(C38="","",VLOOKUP(C38,'Tabela Nutricional'!A:AD,29,0)*D38)</f>
        <v/>
      </c>
      <c r="AE38" s="234" t="str">
        <f>IF(C38="","",VLOOKUP(C38,'Tabela Nutricional'!A:AD,30,0)*D38)</f>
        <v/>
      </c>
      <c r="AF38" s="214"/>
      <c r="AG38" s="94"/>
      <c r="AH38" s="81"/>
      <c r="AI38" s="383"/>
      <c r="AJ38" s="384" t="s">
        <v>778</v>
      </c>
      <c r="AK38" s="385">
        <f t="shared" si="24"/>
        <v>0</v>
      </c>
      <c r="AL38" s="386" t="s">
        <v>89</v>
      </c>
      <c r="AM38" s="387" t="str">
        <f t="shared" si="25"/>
        <v>8</v>
      </c>
      <c r="AN38" s="388" t="str">
        <f t="shared" si="26"/>
        <v>0%</v>
      </c>
      <c r="AO38" s="383"/>
      <c r="AP38" s="390"/>
      <c r="AQ38" s="379"/>
      <c r="AR38" s="249">
        <f>(U14+U30+U46+U62+U78+U94+U110+U126+U142+U158+U174+U190)</f>
        <v>0</v>
      </c>
      <c r="AS38" s="382"/>
      <c r="AT38" s="382" t="str">
        <f>IF(AP38&gt;0,AP38,(IF(TMB!C10="M","11","8")))</f>
        <v>8</v>
      </c>
      <c r="AU38" s="89"/>
      <c r="AV38" s="89"/>
      <c r="AW38" s="89"/>
      <c r="AX38" s="89"/>
    </row>
    <row r="39" spans="1:50" ht="13.5" customHeight="1">
      <c r="A39" s="89"/>
      <c r="B39" s="215"/>
      <c r="C39" s="356"/>
      <c r="D39" s="236"/>
      <c r="E39" s="231" t="str">
        <f t="shared" si="29"/>
        <v/>
      </c>
      <c r="F39" s="238" t="str">
        <f t="shared" si="30"/>
        <v/>
      </c>
      <c r="G39" s="233" t="str">
        <f t="shared" si="31"/>
        <v/>
      </c>
      <c r="H39" s="238" t="str">
        <f t="shared" si="32"/>
        <v/>
      </c>
      <c r="I39" s="233" t="str">
        <f t="shared" si="33"/>
        <v/>
      </c>
      <c r="J39" s="238" t="str">
        <f t="shared" si="34"/>
        <v/>
      </c>
      <c r="K39" s="233" t="str">
        <f t="shared" si="35"/>
        <v/>
      </c>
      <c r="L39" s="237" t="str">
        <f t="shared" si="36"/>
        <v/>
      </c>
      <c r="M39" s="234" t="str">
        <f>IF(C39="","",VLOOKUP(C39,'Tabela Nutricional'!A:AD,10,0)*D39)</f>
        <v/>
      </c>
      <c r="N39" s="237" t="str">
        <f>IF(C39="","",VLOOKUP(C39,'Tabela Nutricional'!A:AD,11,0)*D39)</f>
        <v/>
      </c>
      <c r="O39" s="234" t="str">
        <f>IF(C39="","",VLOOKUP(C39,'Tabela Nutricional'!A:AD,12,0)*D39)</f>
        <v/>
      </c>
      <c r="P39" s="237" t="str">
        <f>IF(C39="","",VLOOKUP(C39,'Tabela Nutricional'!A:AD,13,0)*D39)</f>
        <v/>
      </c>
      <c r="Q39" s="234" t="str">
        <f>IF(C39="","",VLOOKUP(C39,'Tabela Nutricional'!A:AD,14,0)*D39)</f>
        <v/>
      </c>
      <c r="R39" s="237" t="str">
        <f>IF(C39="","",VLOOKUP(C39,'Tabela Nutricional'!A:AD,15,0)*D39)</f>
        <v/>
      </c>
      <c r="S39" s="234" t="str">
        <f>IF(C39="","",VLOOKUP(C39,'Tabela Nutricional'!A:AD,16,0)*D39)</f>
        <v/>
      </c>
      <c r="T39" s="237" t="str">
        <f>IF(C39="","",VLOOKUP(C39,'Tabela Nutricional'!A:AD,17,0)*D39)</f>
        <v/>
      </c>
      <c r="U39" s="234" t="str">
        <f>IF(C39="","",VLOOKUP(C39,'Tabela Nutricional'!A:AD,18,0)*D39)</f>
        <v/>
      </c>
      <c r="V39" s="237" t="str">
        <f>IF(C39="","",VLOOKUP(C39,'Tabela Nutricional'!A:AD,21,0)*D39)</f>
        <v/>
      </c>
      <c r="W39" s="234" t="str">
        <f>IF(C39="","",VLOOKUP(C39,'Tabela Nutricional'!A:AD,22,0)*D39)</f>
        <v/>
      </c>
      <c r="X39" s="237" t="str">
        <f>IF(C39="","",VLOOKUP(C39,'Tabela Nutricional'!A:AD,23,0)*D39)</f>
        <v/>
      </c>
      <c r="Y39" s="234" t="str">
        <f>IF(C39="","",VLOOKUP(C39,'Tabela Nutricional'!A:AD,24,0)*D39)</f>
        <v/>
      </c>
      <c r="Z39" s="237" t="str">
        <f>IF(C39="","",VLOOKUP(C39,'Tabela Nutricional'!A:AD,25,0)*D39)</f>
        <v/>
      </c>
      <c r="AA39" s="234" t="str">
        <f>IF(C39="","",VLOOKUP(C39,'Tabela Nutricional'!A:AD,26,0)*D39)</f>
        <v/>
      </c>
      <c r="AB39" s="237" t="str">
        <f>IF(C39="","",VLOOKUP(C39,'Tabela Nutricional'!A:AD,27,0)*D39)</f>
        <v/>
      </c>
      <c r="AC39" s="234" t="str">
        <f>IF(C39="","",VLOOKUP(C39,'Tabela Nutricional'!A:AD,28,0)*D39)</f>
        <v/>
      </c>
      <c r="AD39" s="237" t="str">
        <f>IF(C39="","",VLOOKUP(C39,'Tabela Nutricional'!A:AD,29,0)*D39)</f>
        <v/>
      </c>
      <c r="AE39" s="234" t="str">
        <f>IF(C39="","",VLOOKUP(C39,'Tabela Nutricional'!A:AD,30,0)*D39)</f>
        <v/>
      </c>
      <c r="AF39" s="215"/>
      <c r="AG39" s="94"/>
      <c r="AH39" s="81"/>
      <c r="AI39" s="383"/>
      <c r="AJ39" s="384" t="s">
        <v>2787</v>
      </c>
      <c r="AK39" s="385">
        <f t="shared" si="24"/>
        <v>0</v>
      </c>
      <c r="AL39" s="386" t="s">
        <v>2792</v>
      </c>
      <c r="AM39" s="387" t="str">
        <f t="shared" si="25"/>
        <v>700</v>
      </c>
      <c r="AN39" s="388" t="str">
        <f t="shared" si="26"/>
        <v>0%</v>
      </c>
      <c r="AO39" s="383"/>
      <c r="AP39" s="390"/>
      <c r="AQ39" s="379"/>
      <c r="AR39" s="249">
        <f>(V14+V30+V46+V62+V78+V94+V110+V126+V142+V158+V174+V190)</f>
        <v>0</v>
      </c>
      <c r="AS39" s="382"/>
      <c r="AT39" s="382" t="str">
        <f>IF(AP39&gt;0,AP39,(IF(TMB!C10="M","900","700")))</f>
        <v>700</v>
      </c>
      <c r="AU39" s="89"/>
      <c r="AV39" s="89"/>
      <c r="AW39" s="89"/>
      <c r="AX39" s="89"/>
    </row>
    <row r="40" spans="1:50" ht="12" customHeight="1">
      <c r="A40" s="89"/>
      <c r="B40" s="215"/>
      <c r="C40" s="356"/>
      <c r="D40" s="236"/>
      <c r="E40" s="231" t="str">
        <f t="shared" si="29"/>
        <v/>
      </c>
      <c r="F40" s="238" t="str">
        <f t="shared" si="30"/>
        <v/>
      </c>
      <c r="G40" s="233" t="str">
        <f t="shared" si="31"/>
        <v/>
      </c>
      <c r="H40" s="238" t="str">
        <f t="shared" si="32"/>
        <v/>
      </c>
      <c r="I40" s="233" t="str">
        <f t="shared" si="33"/>
        <v/>
      </c>
      <c r="J40" s="238" t="str">
        <f t="shared" si="34"/>
        <v/>
      </c>
      <c r="K40" s="233" t="str">
        <f t="shared" si="35"/>
        <v/>
      </c>
      <c r="L40" s="237" t="str">
        <f t="shared" si="36"/>
        <v/>
      </c>
      <c r="M40" s="234" t="str">
        <f>IF(C40="","",VLOOKUP(C40,'Tabela Nutricional'!A:AD,10,0)*D40)</f>
        <v/>
      </c>
      <c r="N40" s="237" t="str">
        <f>IF(C40="","",VLOOKUP(C40,'Tabela Nutricional'!A:AD,11,0)*D40)</f>
        <v/>
      </c>
      <c r="O40" s="234" t="str">
        <f>IF(C40="","",VLOOKUP(C40,'Tabela Nutricional'!A:AD,12,0)*D40)</f>
        <v/>
      </c>
      <c r="P40" s="237" t="str">
        <f>IF(C40="","",VLOOKUP(C40,'Tabela Nutricional'!A:AD,13,0)*D40)</f>
        <v/>
      </c>
      <c r="Q40" s="234" t="str">
        <f>IF(C40="","",VLOOKUP(C40,'Tabela Nutricional'!A:AD,14,0)*D40)</f>
        <v/>
      </c>
      <c r="R40" s="237" t="str">
        <f>IF(C40="","",VLOOKUP(C40,'Tabela Nutricional'!A:AD,15,0)*D40)</f>
        <v/>
      </c>
      <c r="S40" s="234" t="str">
        <f>IF(C40="","",VLOOKUP(C40,'Tabela Nutricional'!A:AD,16,0)*D40)</f>
        <v/>
      </c>
      <c r="T40" s="237" t="str">
        <f>IF(C40="","",VLOOKUP(C40,'Tabela Nutricional'!A:AD,17,0)*D40)</f>
        <v/>
      </c>
      <c r="U40" s="234" t="str">
        <f>IF(C40="","",VLOOKUP(C40,'Tabela Nutricional'!A:AD,18,0)*D40)</f>
        <v/>
      </c>
      <c r="V40" s="237" t="str">
        <f>IF(C40="","",VLOOKUP(C40,'Tabela Nutricional'!A:AD,21,0)*D40)</f>
        <v/>
      </c>
      <c r="W40" s="234" t="str">
        <f>IF(C40="","",VLOOKUP(C40,'Tabela Nutricional'!A:AD,22,0)*D40)</f>
        <v/>
      </c>
      <c r="X40" s="237" t="str">
        <f>IF(C40="","",VLOOKUP(C40,'Tabela Nutricional'!A:AD,23,0)*D40)</f>
        <v/>
      </c>
      <c r="Y40" s="234" t="str">
        <f>IF(C40="","",VLOOKUP(C40,'Tabela Nutricional'!A:AD,24,0)*D40)</f>
        <v/>
      </c>
      <c r="Z40" s="237" t="str">
        <f>IF(C40="","",VLOOKUP(C40,'Tabela Nutricional'!A:AD,25,0)*D40)</f>
        <v/>
      </c>
      <c r="AA40" s="234" t="str">
        <f>IF(C40="","",VLOOKUP(C40,'Tabela Nutricional'!A:AD,26,0)*D40)</f>
        <v/>
      </c>
      <c r="AB40" s="237" t="str">
        <f>IF(C40="","",VLOOKUP(C40,'Tabela Nutricional'!A:AD,27,0)*D40)</f>
        <v/>
      </c>
      <c r="AC40" s="234" t="str">
        <f>IF(C40="","",VLOOKUP(C40,'Tabela Nutricional'!A:AD,28,0)*D40)</f>
        <v/>
      </c>
      <c r="AD40" s="237" t="str">
        <f>IF(C40="","",VLOOKUP(C40,'Tabela Nutricional'!A:AD,29,0)*D40)</f>
        <v/>
      </c>
      <c r="AE40" s="234" t="str">
        <f>IF(C40="","",VLOOKUP(C40,'Tabela Nutricional'!A:AD,30,0)*D40)</f>
        <v/>
      </c>
      <c r="AF40" s="215"/>
      <c r="AG40" s="94"/>
      <c r="AH40" s="81"/>
      <c r="AI40" s="389"/>
      <c r="AJ40" s="384" t="s">
        <v>2788</v>
      </c>
      <c r="AK40" s="385">
        <f t="shared" si="24"/>
        <v>0</v>
      </c>
      <c r="AL40" s="386" t="s">
        <v>2792</v>
      </c>
      <c r="AM40" s="387" t="str">
        <f t="shared" si="25"/>
        <v>1,1</v>
      </c>
      <c r="AN40" s="388" t="str">
        <f t="shared" si="26"/>
        <v>0%</v>
      </c>
      <c r="AO40" s="389"/>
      <c r="AP40" s="390"/>
      <c r="AQ40" s="379"/>
      <c r="AR40" s="249">
        <f>(W14+W30+W46+W62+W78+W94+W110+W126+W142+W158+W174+W190)</f>
        <v>0</v>
      </c>
      <c r="AS40" s="382"/>
      <c r="AT40" s="382" t="str">
        <f>IF(AP40&gt;0,AP40,(IF(TMB!C10="M","1,2","1,1")))</f>
        <v>1,1</v>
      </c>
      <c r="AU40" s="89"/>
      <c r="AV40" s="89"/>
      <c r="AW40" s="89"/>
      <c r="AX40" s="89"/>
    </row>
    <row r="41" spans="1:50" ht="12" customHeight="1">
      <c r="A41" s="89"/>
      <c r="B41" s="215"/>
      <c r="C41" s="356"/>
      <c r="D41" s="236"/>
      <c r="E41" s="231" t="str">
        <f t="shared" si="29"/>
        <v/>
      </c>
      <c r="F41" s="238" t="str">
        <f t="shared" si="30"/>
        <v/>
      </c>
      <c r="G41" s="233" t="str">
        <f t="shared" si="31"/>
        <v/>
      </c>
      <c r="H41" s="238" t="str">
        <f t="shared" si="32"/>
        <v/>
      </c>
      <c r="I41" s="233" t="str">
        <f t="shared" si="33"/>
        <v/>
      </c>
      <c r="J41" s="238" t="str">
        <f t="shared" si="34"/>
        <v/>
      </c>
      <c r="K41" s="233" t="str">
        <f t="shared" si="35"/>
        <v/>
      </c>
      <c r="L41" s="237" t="str">
        <f t="shared" si="36"/>
        <v/>
      </c>
      <c r="M41" s="234" t="str">
        <f>IF(C41="","",VLOOKUP(C41,'Tabela Nutricional'!A:AD,10,0)*D41)</f>
        <v/>
      </c>
      <c r="N41" s="237" t="str">
        <f>IF(C41="","",VLOOKUP(C41,'Tabela Nutricional'!A:AD,11,0)*D41)</f>
        <v/>
      </c>
      <c r="O41" s="234" t="str">
        <f>IF(C41="","",VLOOKUP(C41,'Tabela Nutricional'!A:AD,12,0)*D41)</f>
        <v/>
      </c>
      <c r="P41" s="237" t="str">
        <f>IF(C41="","",VLOOKUP(C41,'Tabela Nutricional'!A:AD,13,0)*D41)</f>
        <v/>
      </c>
      <c r="Q41" s="234" t="str">
        <f>IF(C41="","",VLOOKUP(C41,'Tabela Nutricional'!A:AD,14,0)*D41)</f>
        <v/>
      </c>
      <c r="R41" s="237" t="str">
        <f>IF(C41="","",VLOOKUP(C41,'Tabela Nutricional'!A:AD,15,0)*D41)</f>
        <v/>
      </c>
      <c r="S41" s="234" t="str">
        <f>IF(C41="","",VLOOKUP(C41,'Tabela Nutricional'!A:AD,16,0)*D41)</f>
        <v/>
      </c>
      <c r="T41" s="237" t="str">
        <f>IF(C41="","",VLOOKUP(C41,'Tabela Nutricional'!A:AD,17,0)*D41)</f>
        <v/>
      </c>
      <c r="U41" s="234" t="str">
        <f>IF(C41="","",VLOOKUP(C41,'Tabela Nutricional'!A:AD,18,0)*D41)</f>
        <v/>
      </c>
      <c r="V41" s="237" t="str">
        <f>IF(C41="","",VLOOKUP(C41,'Tabela Nutricional'!A:AD,21,0)*D41)</f>
        <v/>
      </c>
      <c r="W41" s="234" t="str">
        <f>IF(C41="","",VLOOKUP(C41,'Tabela Nutricional'!A:AD,22,0)*D41)</f>
        <v/>
      </c>
      <c r="X41" s="237" t="str">
        <f>IF(C41="","",VLOOKUP(C41,'Tabela Nutricional'!A:AD,23,0)*D41)</f>
        <v/>
      </c>
      <c r="Y41" s="234" t="str">
        <f>IF(C41="","",VLOOKUP(C41,'Tabela Nutricional'!A:AD,24,0)*D41)</f>
        <v/>
      </c>
      <c r="Z41" s="237" t="str">
        <f>IF(C41="","",VLOOKUP(C41,'Tabela Nutricional'!A:AD,25,0)*D41)</f>
        <v/>
      </c>
      <c r="AA41" s="234" t="str">
        <f>IF(C41="","",VLOOKUP(C41,'Tabela Nutricional'!A:AD,26,0)*D41)</f>
        <v/>
      </c>
      <c r="AB41" s="237" t="str">
        <f>IF(C41="","",VLOOKUP(C41,'Tabela Nutricional'!A:AD,27,0)*D41)</f>
        <v/>
      </c>
      <c r="AC41" s="234" t="str">
        <f>IF(C41="","",VLOOKUP(C41,'Tabela Nutricional'!A:AD,28,0)*D41)</f>
        <v/>
      </c>
      <c r="AD41" s="237" t="str">
        <f>IF(C41="","",VLOOKUP(C41,'Tabela Nutricional'!A:AD,29,0)*D41)</f>
        <v/>
      </c>
      <c r="AE41" s="234" t="str">
        <f>IF(C41="","",VLOOKUP(C41,'Tabela Nutricional'!A:AD,30,0)*D41)</f>
        <v/>
      </c>
      <c r="AF41" s="215"/>
      <c r="AG41" s="94"/>
      <c r="AH41" s="81"/>
      <c r="AI41" s="389"/>
      <c r="AJ41" s="384" t="s">
        <v>2789</v>
      </c>
      <c r="AK41" s="385">
        <f t="shared" si="24"/>
        <v>0</v>
      </c>
      <c r="AL41" s="386" t="s">
        <v>89</v>
      </c>
      <c r="AM41" s="387" t="str">
        <f t="shared" si="25"/>
        <v>1,1</v>
      </c>
      <c r="AN41" s="388" t="str">
        <f t="shared" si="26"/>
        <v>0%</v>
      </c>
      <c r="AO41" s="389"/>
      <c r="AP41" s="390"/>
      <c r="AQ41" s="379"/>
      <c r="AR41" s="249">
        <f>(X14+X30+X46+X62+X78+X94+X110+X126+X142+X158+X174+X190)</f>
        <v>0</v>
      </c>
      <c r="AS41" s="382"/>
      <c r="AT41" s="382" t="str">
        <f>IF(AP41&gt;0,AP41,(IF(TMB!C10="M","1,3","1,1")))</f>
        <v>1,1</v>
      </c>
      <c r="AU41" s="89"/>
      <c r="AV41" s="89"/>
      <c r="AW41" s="89"/>
      <c r="AX41" s="89"/>
    </row>
    <row r="42" spans="1:50" ht="12" customHeight="1">
      <c r="A42" s="89"/>
      <c r="B42" s="214"/>
      <c r="C42" s="356"/>
      <c r="D42" s="236"/>
      <c r="E42" s="231" t="str">
        <f t="shared" si="29"/>
        <v/>
      </c>
      <c r="F42" s="238" t="str">
        <f t="shared" si="30"/>
        <v/>
      </c>
      <c r="G42" s="233" t="str">
        <f t="shared" si="31"/>
        <v/>
      </c>
      <c r="H42" s="238" t="str">
        <f t="shared" si="32"/>
        <v/>
      </c>
      <c r="I42" s="233" t="str">
        <f t="shared" si="33"/>
        <v/>
      </c>
      <c r="J42" s="238" t="str">
        <f t="shared" si="34"/>
        <v/>
      </c>
      <c r="K42" s="233" t="str">
        <f t="shared" si="35"/>
        <v/>
      </c>
      <c r="L42" s="237" t="str">
        <f t="shared" si="36"/>
        <v/>
      </c>
      <c r="M42" s="234" t="str">
        <f>IF(C42="","",VLOOKUP(C42,'Tabela Nutricional'!A:AD,10,0)*D42)</f>
        <v/>
      </c>
      <c r="N42" s="237" t="str">
        <f>IF(C42="","",VLOOKUP(C42,'Tabela Nutricional'!A:AD,11,0)*D42)</f>
        <v/>
      </c>
      <c r="O42" s="234" t="str">
        <f>IF(C42="","",VLOOKUP(C42,'Tabela Nutricional'!A:AD,12,0)*D42)</f>
        <v/>
      </c>
      <c r="P42" s="237" t="str">
        <f>IF(C42="","",VLOOKUP(C42,'Tabela Nutricional'!A:AD,13,0)*D42)</f>
        <v/>
      </c>
      <c r="Q42" s="234" t="str">
        <f>IF(C42="","",VLOOKUP(C42,'Tabela Nutricional'!A:AD,14,0)*D42)</f>
        <v/>
      </c>
      <c r="R42" s="237" t="str">
        <f>IF(C42="","",VLOOKUP(C42,'Tabela Nutricional'!A:AD,15,0)*D42)</f>
        <v/>
      </c>
      <c r="S42" s="234" t="str">
        <f>IF(C42="","",VLOOKUP(C42,'Tabela Nutricional'!A:AD,16,0)*D42)</f>
        <v/>
      </c>
      <c r="T42" s="237" t="str">
        <f>IF(C42="","",VLOOKUP(C42,'Tabela Nutricional'!A:AD,17,0)*D42)</f>
        <v/>
      </c>
      <c r="U42" s="234" t="str">
        <f>IF(C42="","",VLOOKUP(C42,'Tabela Nutricional'!A:AD,18,0)*D42)</f>
        <v/>
      </c>
      <c r="V42" s="237" t="str">
        <f>IF(C42="","",VLOOKUP(C42,'Tabela Nutricional'!A:AD,21,0)*D42)</f>
        <v/>
      </c>
      <c r="W42" s="234" t="str">
        <f>IF(C42="","",VLOOKUP(C42,'Tabela Nutricional'!A:AD,22,0)*D42)</f>
        <v/>
      </c>
      <c r="X42" s="237" t="str">
        <f>IF(C42="","",VLOOKUP(C42,'Tabela Nutricional'!A:AD,23,0)*D42)</f>
        <v/>
      </c>
      <c r="Y42" s="234" t="str">
        <f>IF(C42="","",VLOOKUP(C42,'Tabela Nutricional'!A:AD,24,0)*D42)</f>
        <v/>
      </c>
      <c r="Z42" s="237" t="str">
        <f>IF(C42="","",VLOOKUP(C42,'Tabela Nutricional'!A:AD,25,0)*D42)</f>
        <v/>
      </c>
      <c r="AA42" s="234" t="str">
        <f>IF(C42="","",VLOOKUP(C42,'Tabela Nutricional'!A:AD,26,0)*D42)</f>
        <v/>
      </c>
      <c r="AB42" s="237" t="str">
        <f>IF(C42="","",VLOOKUP(C42,'Tabela Nutricional'!A:AD,27,0)*D42)</f>
        <v/>
      </c>
      <c r="AC42" s="234" t="str">
        <f>IF(C42="","",VLOOKUP(C42,'Tabela Nutricional'!A:AD,28,0)*D42)</f>
        <v/>
      </c>
      <c r="AD42" s="237" t="str">
        <f>IF(C42="","",VLOOKUP(C42,'Tabela Nutricional'!A:AD,29,0)*D42)</f>
        <v/>
      </c>
      <c r="AE42" s="234" t="str">
        <f>IF(C42="","",VLOOKUP(C42,'Tabela Nutricional'!A:AD,30,0)*D42)</f>
        <v/>
      </c>
      <c r="AF42" s="214"/>
      <c r="AG42" s="94"/>
      <c r="AH42" s="81"/>
      <c r="AI42" s="389"/>
      <c r="AJ42" s="384" t="s">
        <v>789</v>
      </c>
      <c r="AK42" s="385">
        <f t="shared" si="24"/>
        <v>0</v>
      </c>
      <c r="AL42" s="386" t="s">
        <v>89</v>
      </c>
      <c r="AM42" s="387" t="str">
        <f t="shared" si="25"/>
        <v>1,3</v>
      </c>
      <c r="AN42" s="388" t="str">
        <f t="shared" si="26"/>
        <v>0%</v>
      </c>
      <c r="AO42" s="389"/>
      <c r="AP42" s="390"/>
      <c r="AQ42" s="379"/>
      <c r="AR42" s="249">
        <f>(Y14+Y30+Y46+Y62+Y78+Y94+Y110+Y126+Y142+Y158+Y174+Y190)</f>
        <v>0</v>
      </c>
      <c r="AS42" s="382"/>
      <c r="AT42" s="382" t="str">
        <f>IF(AP42&gt;0,AP42,"1,3")</f>
        <v>1,3</v>
      </c>
      <c r="AU42" s="89"/>
      <c r="AV42" s="89"/>
      <c r="AW42" s="89"/>
      <c r="AX42" s="89"/>
    </row>
    <row r="43" spans="1:50" ht="12.75" customHeight="1">
      <c r="A43" s="89"/>
      <c r="B43" s="214"/>
      <c r="C43" s="356"/>
      <c r="D43" s="236"/>
      <c r="E43" s="231" t="str">
        <f t="shared" si="29"/>
        <v/>
      </c>
      <c r="F43" s="238" t="str">
        <f t="shared" si="30"/>
        <v/>
      </c>
      <c r="G43" s="233" t="str">
        <f t="shared" si="31"/>
        <v/>
      </c>
      <c r="H43" s="238" t="str">
        <f t="shared" si="32"/>
        <v/>
      </c>
      <c r="I43" s="233" t="str">
        <f t="shared" si="33"/>
        <v/>
      </c>
      <c r="J43" s="238" t="str">
        <f t="shared" si="34"/>
        <v/>
      </c>
      <c r="K43" s="233" t="str">
        <f t="shared" si="35"/>
        <v/>
      </c>
      <c r="L43" s="237" t="str">
        <f t="shared" si="36"/>
        <v/>
      </c>
      <c r="M43" s="234" t="str">
        <f>IF(C43="","",VLOOKUP(C43,'Tabela Nutricional'!A:AD,10,0)*D43)</f>
        <v/>
      </c>
      <c r="N43" s="237" t="str">
        <f>IF(C43="","",VLOOKUP(C43,'Tabela Nutricional'!A:AD,11,0)*D43)</f>
        <v/>
      </c>
      <c r="O43" s="234" t="str">
        <f>IF(C43="","",VLOOKUP(C43,'Tabela Nutricional'!A:AD,12,0)*D43)</f>
        <v/>
      </c>
      <c r="P43" s="237" t="str">
        <f>IF(C43="","",VLOOKUP(C43,'Tabela Nutricional'!A:AD,13,0)*D43)</f>
        <v/>
      </c>
      <c r="Q43" s="234" t="str">
        <f>IF(C43="","",VLOOKUP(C43,'Tabela Nutricional'!A:AD,14,0)*D43)</f>
        <v/>
      </c>
      <c r="R43" s="237" t="str">
        <f>IF(C43="","",VLOOKUP(C43,'Tabela Nutricional'!A:AD,15,0)*D43)</f>
        <v/>
      </c>
      <c r="S43" s="234" t="str">
        <f>IF(C43="","",VLOOKUP(C43,'Tabela Nutricional'!A:AD,16,0)*D43)</f>
        <v/>
      </c>
      <c r="T43" s="237" t="str">
        <f>IF(C43="","",VLOOKUP(C43,'Tabela Nutricional'!A:AD,17,0)*D43)</f>
        <v/>
      </c>
      <c r="U43" s="234" t="str">
        <f>IF(C43="","",VLOOKUP(C43,'Tabela Nutricional'!A:AD,18,0)*D43)</f>
        <v/>
      </c>
      <c r="V43" s="237" t="str">
        <f>IF(C43="","",VLOOKUP(C43,'Tabela Nutricional'!A:AD,21,0)*D43)</f>
        <v/>
      </c>
      <c r="W43" s="234" t="str">
        <f>IF(C43="","",VLOOKUP(C43,'Tabela Nutricional'!A:AD,22,0)*D43)</f>
        <v/>
      </c>
      <c r="X43" s="237" t="str">
        <f>IF(C43="","",VLOOKUP(C43,'Tabela Nutricional'!A:AD,23,0)*D43)</f>
        <v/>
      </c>
      <c r="Y43" s="234" t="str">
        <f>IF(C43="","",VLOOKUP(C43,'Tabela Nutricional'!A:AD,24,0)*D43)</f>
        <v/>
      </c>
      <c r="Z43" s="237" t="str">
        <f>IF(C43="","",VLOOKUP(C43,'Tabela Nutricional'!A:AD,25,0)*D43)</f>
        <v/>
      </c>
      <c r="AA43" s="234" t="str">
        <f>IF(C43="","",VLOOKUP(C43,'Tabela Nutricional'!A:AD,26,0)*D43)</f>
        <v/>
      </c>
      <c r="AB43" s="237" t="str">
        <f>IF(C43="","",VLOOKUP(C43,'Tabela Nutricional'!A:AD,27,0)*D43)</f>
        <v/>
      </c>
      <c r="AC43" s="234" t="str">
        <f>IF(C43="","",VLOOKUP(C43,'Tabela Nutricional'!A:AD,28,0)*D43)</f>
        <v/>
      </c>
      <c r="AD43" s="237" t="str">
        <f>IF(C43="","",VLOOKUP(C43,'Tabela Nutricional'!A:AD,29,0)*D43)</f>
        <v/>
      </c>
      <c r="AE43" s="234" t="str">
        <f>IF(C43="","",VLOOKUP(C43,'Tabela Nutricional'!A:AD,30,0)*D43)</f>
        <v/>
      </c>
      <c r="AF43" s="214"/>
      <c r="AG43" s="90"/>
      <c r="AH43" s="95"/>
      <c r="AI43" s="389"/>
      <c r="AJ43" s="384" t="s">
        <v>790</v>
      </c>
      <c r="AK43" s="385">
        <f t="shared" si="24"/>
        <v>0</v>
      </c>
      <c r="AL43" s="386" t="s">
        <v>89</v>
      </c>
      <c r="AM43" s="387" t="str">
        <f t="shared" si="25"/>
        <v>14</v>
      </c>
      <c r="AN43" s="388" t="str">
        <f t="shared" si="26"/>
        <v>0%</v>
      </c>
      <c r="AO43" s="391"/>
      <c r="AP43" s="390"/>
      <c r="AQ43" s="379"/>
      <c r="AR43" s="249">
        <f>(Z14+Z30+Z46+Z62+Z78+Z94+Z110+Z126+Z142+Z158+Z174+Z190)</f>
        <v>0</v>
      </c>
      <c r="AS43" s="382"/>
      <c r="AT43" s="382" t="str">
        <f>IF(AP43&gt;0,AP43,(IF(TMB!C10="M","16","14")))</f>
        <v>14</v>
      </c>
      <c r="AU43" s="89"/>
      <c r="AV43" s="89"/>
      <c r="AW43" s="89"/>
      <c r="AX43" s="89"/>
    </row>
    <row r="44" spans="1:50" ht="12.75" customHeight="1">
      <c r="A44" s="90"/>
      <c r="B44" s="214"/>
      <c r="C44" s="356"/>
      <c r="D44" s="236"/>
      <c r="E44" s="231" t="str">
        <f t="shared" si="29"/>
        <v/>
      </c>
      <c r="F44" s="238" t="str">
        <f t="shared" si="30"/>
        <v/>
      </c>
      <c r="G44" s="233" t="str">
        <f t="shared" si="31"/>
        <v/>
      </c>
      <c r="H44" s="238" t="str">
        <f t="shared" si="32"/>
        <v/>
      </c>
      <c r="I44" s="233" t="str">
        <f t="shared" si="33"/>
        <v/>
      </c>
      <c r="J44" s="238" t="str">
        <f t="shared" si="34"/>
        <v/>
      </c>
      <c r="K44" s="233" t="str">
        <f t="shared" si="35"/>
        <v/>
      </c>
      <c r="L44" s="237" t="str">
        <f t="shared" si="36"/>
        <v/>
      </c>
      <c r="M44" s="234" t="str">
        <f>IF(C44="","",VLOOKUP(C44,'Tabela Nutricional'!A:AD,10,0)*D44)</f>
        <v/>
      </c>
      <c r="N44" s="237" t="str">
        <f>IF(C44="","",VLOOKUP(C44,'Tabela Nutricional'!A:AD,11,0)*D44)</f>
        <v/>
      </c>
      <c r="O44" s="234" t="str">
        <f>IF(C44="","",VLOOKUP(C44,'Tabela Nutricional'!A:AD,12,0)*D44)</f>
        <v/>
      </c>
      <c r="P44" s="237" t="str">
        <f>IF(C44="","",VLOOKUP(C44,'Tabela Nutricional'!A:AD,13,0)*D44)</f>
        <v/>
      </c>
      <c r="Q44" s="234" t="str">
        <f>IF(C44="","",VLOOKUP(C44,'Tabela Nutricional'!A:AD,14,0)*D44)</f>
        <v/>
      </c>
      <c r="R44" s="237" t="str">
        <f>IF(C44="","",VLOOKUP(C44,'Tabela Nutricional'!A:AD,15,0)*D44)</f>
        <v/>
      </c>
      <c r="S44" s="234" t="str">
        <f>IF(C44="","",VLOOKUP(C44,'Tabela Nutricional'!A:AD,16,0)*D44)</f>
        <v/>
      </c>
      <c r="T44" s="237" t="str">
        <f>IF(C44="","",VLOOKUP(C44,'Tabela Nutricional'!A:AD,17,0)*D44)</f>
        <v/>
      </c>
      <c r="U44" s="234" t="str">
        <f>IF(C44="","",VLOOKUP(C44,'Tabela Nutricional'!A:AD,18,0)*D44)</f>
        <v/>
      </c>
      <c r="V44" s="237" t="str">
        <f>IF(C44="","",VLOOKUP(C44,'Tabela Nutricional'!A:AD,21,0)*D44)</f>
        <v/>
      </c>
      <c r="W44" s="234" t="str">
        <f>IF(C44="","",VLOOKUP(C44,'Tabela Nutricional'!A:AD,22,0)*D44)</f>
        <v/>
      </c>
      <c r="X44" s="237" t="str">
        <f>IF(C44="","",VLOOKUP(C44,'Tabela Nutricional'!A:AD,23,0)*D44)</f>
        <v/>
      </c>
      <c r="Y44" s="234" t="str">
        <f>IF(C44="","",VLOOKUP(C44,'Tabela Nutricional'!A:AD,24,0)*D44)</f>
        <v/>
      </c>
      <c r="Z44" s="237" t="str">
        <f>IF(C44="","",VLOOKUP(C44,'Tabela Nutricional'!A:AD,25,0)*D44)</f>
        <v/>
      </c>
      <c r="AA44" s="234" t="str">
        <f>IF(C44="","",VLOOKUP(C44,'Tabela Nutricional'!A:AD,26,0)*D44)</f>
        <v/>
      </c>
      <c r="AB44" s="237" t="str">
        <f>IF(C44="","",VLOOKUP(C44,'Tabela Nutricional'!A:AD,27,0)*D44)</f>
        <v/>
      </c>
      <c r="AC44" s="234" t="str">
        <f>IF(C44="","",VLOOKUP(C44,'Tabela Nutricional'!A:AD,28,0)*D44)</f>
        <v/>
      </c>
      <c r="AD44" s="237" t="str">
        <f>IF(C44="","",VLOOKUP(C44,'Tabela Nutricional'!A:AD,29,0)*D44)</f>
        <v/>
      </c>
      <c r="AE44" s="234" t="str">
        <f>IF(C44="","",VLOOKUP(C44,'Tabela Nutricional'!A:AD,30,0)*D44)</f>
        <v/>
      </c>
      <c r="AF44" s="214"/>
      <c r="AG44" s="92"/>
      <c r="AH44" s="95"/>
      <c r="AI44" s="392"/>
      <c r="AJ44" s="384" t="s">
        <v>88</v>
      </c>
      <c r="AK44" s="385">
        <f t="shared" si="24"/>
        <v>0</v>
      </c>
      <c r="AL44" s="386" t="s">
        <v>89</v>
      </c>
      <c r="AM44" s="387" t="str">
        <f t="shared" si="25"/>
        <v>75</v>
      </c>
      <c r="AN44" s="388" t="str">
        <f t="shared" si="26"/>
        <v>0%</v>
      </c>
      <c r="AO44" s="391"/>
      <c r="AP44" s="390"/>
      <c r="AQ44" s="379"/>
      <c r="AR44" s="249">
        <f>(AA14+AA30+AA46+AA62+AA78+AA94+AA110+AA126+AA142+AA158+AA174+AA190)</f>
        <v>0</v>
      </c>
      <c r="AS44" s="382"/>
      <c r="AT44" s="382" t="str">
        <f>IF(AP44&gt;0,AP44,(IF(TMB!C10="M","90","75")))</f>
        <v>75</v>
      </c>
      <c r="AU44" s="89"/>
      <c r="AV44" s="89"/>
      <c r="AW44" s="89"/>
      <c r="AX44" s="89"/>
    </row>
    <row r="45" spans="1:50" ht="12.75" customHeight="1">
      <c r="A45" s="90"/>
      <c r="B45" s="214"/>
      <c r="C45" s="375"/>
      <c r="D45" s="236"/>
      <c r="E45" s="231" t="str">
        <f t="shared" si="29"/>
        <v/>
      </c>
      <c r="F45" s="238" t="str">
        <f t="shared" si="30"/>
        <v/>
      </c>
      <c r="G45" s="233" t="str">
        <f t="shared" si="31"/>
        <v/>
      </c>
      <c r="H45" s="238" t="str">
        <f t="shared" si="32"/>
        <v/>
      </c>
      <c r="I45" s="233" t="str">
        <f t="shared" si="33"/>
        <v/>
      </c>
      <c r="J45" s="238" t="str">
        <f t="shared" si="34"/>
        <v/>
      </c>
      <c r="K45" s="233" t="str">
        <f t="shared" si="35"/>
        <v/>
      </c>
      <c r="L45" s="237" t="str">
        <f t="shared" si="36"/>
        <v/>
      </c>
      <c r="M45" s="234" t="str">
        <f>IF(C45="","",VLOOKUP(C45,'Tabela Nutricional'!A:AD,10,0)*D45)</f>
        <v/>
      </c>
      <c r="N45" s="237" t="str">
        <f>IF(C45="","",VLOOKUP(C45,'Tabela Nutricional'!A:AD,11,0)*D45)</f>
        <v/>
      </c>
      <c r="O45" s="234" t="str">
        <f>IF(C45="","",VLOOKUP(C45,'Tabela Nutricional'!A:AD,12,0)*D45)</f>
        <v/>
      </c>
      <c r="P45" s="237" t="str">
        <f>IF(C45="","",VLOOKUP(C45,'Tabela Nutricional'!A:AD,13,0)*D45)</f>
        <v/>
      </c>
      <c r="Q45" s="234" t="str">
        <f>IF(C45="","",VLOOKUP(C45,'Tabela Nutricional'!A:AD,14,0)*D45)</f>
        <v/>
      </c>
      <c r="R45" s="237" t="str">
        <f>IF(C45="","",VLOOKUP(C45,'Tabela Nutricional'!A:AD,15,0)*D45)</f>
        <v/>
      </c>
      <c r="S45" s="234" t="str">
        <f>IF(C45="","",VLOOKUP(C45,'Tabela Nutricional'!A:AD,16,0)*D45)</f>
        <v/>
      </c>
      <c r="T45" s="237" t="str">
        <f>IF(C45="","",VLOOKUP(C45,'Tabela Nutricional'!A:AD,17,0)*D45)</f>
        <v/>
      </c>
      <c r="U45" s="234" t="str">
        <f>IF(C45="","",VLOOKUP(C45,'Tabela Nutricional'!A:AD,18,0)*D45)</f>
        <v/>
      </c>
      <c r="V45" s="237" t="str">
        <f>IF(C45="","",VLOOKUP(C45,'Tabela Nutricional'!A:AD,21,0)*D45)</f>
        <v/>
      </c>
      <c r="W45" s="234" t="str">
        <f>IF(C45="","",VLOOKUP(C45,'Tabela Nutricional'!A:AD,22,0)*D45)</f>
        <v/>
      </c>
      <c r="X45" s="237" t="str">
        <f>IF(C45="","",VLOOKUP(C45,'Tabela Nutricional'!A:AD,23,0)*D45)</f>
        <v/>
      </c>
      <c r="Y45" s="234" t="str">
        <f>IF(C45="","",VLOOKUP(C45,'Tabela Nutricional'!A:AD,24,0)*D45)</f>
        <v/>
      </c>
      <c r="Z45" s="237" t="str">
        <f>IF(C45="","",VLOOKUP(C45,'Tabela Nutricional'!A:AD,25,0)*D45)</f>
        <v/>
      </c>
      <c r="AA45" s="234" t="str">
        <f>IF(C45="","",VLOOKUP(C45,'Tabela Nutricional'!A:AD,26,0)*D45)</f>
        <v/>
      </c>
      <c r="AB45" s="237" t="str">
        <f>IF(C45="","",VLOOKUP(C45,'Tabela Nutricional'!A:AD,27,0)*D45)</f>
        <v/>
      </c>
      <c r="AC45" s="234" t="str">
        <f>IF(C45="","",VLOOKUP(C45,'Tabela Nutricional'!A:AD,28,0)*D45)</f>
        <v/>
      </c>
      <c r="AD45" s="237" t="str">
        <f>IF(C45="","",VLOOKUP(C45,'Tabela Nutricional'!A:AD,29,0)*D45)</f>
        <v/>
      </c>
      <c r="AE45" s="234" t="str">
        <f>IF(C45="","",VLOOKUP(C45,'Tabela Nutricional'!A:AD,30,0)*D45)</f>
        <v/>
      </c>
      <c r="AF45" s="214"/>
      <c r="AG45" s="91"/>
      <c r="AH45" s="95"/>
      <c r="AI45" s="392"/>
      <c r="AJ45" s="384" t="s">
        <v>801</v>
      </c>
      <c r="AK45" s="385">
        <f t="shared" si="24"/>
        <v>0</v>
      </c>
      <c r="AL45" s="386" t="s">
        <v>2792</v>
      </c>
      <c r="AM45" s="387" t="str">
        <f t="shared" si="25"/>
        <v>55</v>
      </c>
      <c r="AN45" s="388" t="str">
        <f t="shared" si="26"/>
        <v>0%</v>
      </c>
      <c r="AO45" s="391"/>
      <c r="AP45" s="390"/>
      <c r="AQ45" s="379"/>
      <c r="AR45" s="249">
        <f>(AB14+AB30+AB46+AB62+AB78+AB94+AB110+AB126+AB142+AB158+AB174+AB190)</f>
        <v>0</v>
      </c>
      <c r="AS45" s="382"/>
      <c r="AT45" s="382" t="str">
        <f>IF(AP45&gt;0,AP45,(IF(AW45&gt;0,AW45,"55")))</f>
        <v>55</v>
      </c>
      <c r="AU45" s="89"/>
      <c r="AV45" s="89"/>
      <c r="AW45" s="89"/>
      <c r="AX45" s="89"/>
    </row>
    <row r="46" spans="1:50" ht="12.75" customHeight="1">
      <c r="A46" s="90"/>
      <c r="B46" s="214"/>
      <c r="C46" s="376" t="s">
        <v>27</v>
      </c>
      <c r="D46" s="216"/>
      <c r="E46" s="217" t="s">
        <v>29</v>
      </c>
      <c r="F46" s="218">
        <f t="shared" ref="F46:AE46" si="37">SUM(F36:F45)</f>
        <v>0</v>
      </c>
      <c r="G46" s="219">
        <f t="shared" si="37"/>
        <v>0</v>
      </c>
      <c r="H46" s="220">
        <f t="shared" si="37"/>
        <v>0</v>
      </c>
      <c r="I46" s="221">
        <f t="shared" si="37"/>
        <v>0</v>
      </c>
      <c r="J46" s="222">
        <f t="shared" si="37"/>
        <v>0</v>
      </c>
      <c r="K46" s="223">
        <f t="shared" si="37"/>
        <v>0</v>
      </c>
      <c r="L46" s="224">
        <f t="shared" si="37"/>
        <v>0</v>
      </c>
      <c r="M46" s="225">
        <f t="shared" si="37"/>
        <v>0</v>
      </c>
      <c r="N46" s="225">
        <f t="shared" si="37"/>
        <v>0</v>
      </c>
      <c r="O46" s="225">
        <f t="shared" si="37"/>
        <v>0</v>
      </c>
      <c r="P46" s="225">
        <f t="shared" si="37"/>
        <v>0</v>
      </c>
      <c r="Q46" s="225">
        <f t="shared" si="37"/>
        <v>0</v>
      </c>
      <c r="R46" s="225">
        <f t="shared" si="37"/>
        <v>0</v>
      </c>
      <c r="S46" s="225">
        <f t="shared" si="37"/>
        <v>0</v>
      </c>
      <c r="T46" s="225">
        <f t="shared" si="37"/>
        <v>0</v>
      </c>
      <c r="U46" s="225">
        <f t="shared" si="37"/>
        <v>0</v>
      </c>
      <c r="V46" s="225">
        <f t="shared" si="37"/>
        <v>0</v>
      </c>
      <c r="W46" s="225">
        <f t="shared" si="37"/>
        <v>0</v>
      </c>
      <c r="X46" s="225">
        <f t="shared" si="37"/>
        <v>0</v>
      </c>
      <c r="Y46" s="225">
        <f t="shared" si="37"/>
        <v>0</v>
      </c>
      <c r="Z46" s="225">
        <f t="shared" si="37"/>
        <v>0</v>
      </c>
      <c r="AA46" s="225">
        <f t="shared" si="37"/>
        <v>0</v>
      </c>
      <c r="AB46" s="225">
        <f t="shared" si="37"/>
        <v>0</v>
      </c>
      <c r="AC46" s="225">
        <f t="shared" si="37"/>
        <v>0</v>
      </c>
      <c r="AD46" s="225">
        <f t="shared" si="37"/>
        <v>0</v>
      </c>
      <c r="AE46" s="225">
        <f t="shared" si="37"/>
        <v>0</v>
      </c>
      <c r="AF46" s="214"/>
      <c r="AG46" s="91"/>
      <c r="AH46" s="95"/>
      <c r="AI46" s="392"/>
      <c r="AJ46" s="384" t="s">
        <v>2790</v>
      </c>
      <c r="AK46" s="385">
        <f t="shared" si="24"/>
        <v>0</v>
      </c>
      <c r="AL46" s="386" t="s">
        <v>2792</v>
      </c>
      <c r="AM46" s="387" t="str">
        <f t="shared" si="25"/>
        <v>15</v>
      </c>
      <c r="AN46" s="388" t="str">
        <f t="shared" si="26"/>
        <v>0%</v>
      </c>
      <c r="AO46" s="392"/>
      <c r="AP46" s="390"/>
      <c r="AQ46" s="379"/>
      <c r="AR46" s="249">
        <f>(AC14+AC30+AC46+AC62+AC78+AC94+AC110+AC126+AC142+AC158+AC174+AC190)</f>
        <v>0</v>
      </c>
      <c r="AS46" s="382"/>
      <c r="AT46" s="382" t="str">
        <f>IF(AP46&gt;0,AP46,"15")</f>
        <v>15</v>
      </c>
      <c r="AU46" s="89"/>
      <c r="AV46" s="89"/>
      <c r="AW46" s="89"/>
      <c r="AX46" s="89"/>
    </row>
    <row r="47" spans="1:50" ht="12.75" customHeight="1">
      <c r="A47" s="90"/>
      <c r="B47" s="214"/>
      <c r="C47" s="377">
        <f>SUM(F47:K47)</f>
        <v>0</v>
      </c>
      <c r="D47" s="216"/>
      <c r="E47" s="217" t="s">
        <v>30</v>
      </c>
      <c r="F47" s="218">
        <f t="shared" ref="F47:H47" si="38">F46*4</f>
        <v>0</v>
      </c>
      <c r="G47" s="219">
        <f t="shared" si="38"/>
        <v>0</v>
      </c>
      <c r="H47" s="220">
        <f t="shared" si="38"/>
        <v>0</v>
      </c>
      <c r="I47" s="221">
        <f t="shared" ref="I47:K47" si="39">I46*9</f>
        <v>0</v>
      </c>
      <c r="J47" s="222">
        <f t="shared" si="39"/>
        <v>0</v>
      </c>
      <c r="K47" s="223">
        <f t="shared" si="39"/>
        <v>0</v>
      </c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14"/>
      <c r="AG47" s="91"/>
      <c r="AH47" s="95"/>
      <c r="AI47" s="392"/>
      <c r="AJ47" s="384" t="s">
        <v>90</v>
      </c>
      <c r="AK47" s="385">
        <f t="shared" si="24"/>
        <v>0</v>
      </c>
      <c r="AL47" s="386" t="s">
        <v>89</v>
      </c>
      <c r="AM47" s="387" t="str">
        <f t="shared" si="25"/>
        <v>15</v>
      </c>
      <c r="AN47" s="388" t="str">
        <f t="shared" si="26"/>
        <v>0%</v>
      </c>
      <c r="AO47" s="392"/>
      <c r="AP47" s="390"/>
      <c r="AQ47" s="379"/>
      <c r="AR47" s="249">
        <f>(AD14+AD30+AD46+AD62+AD78+AD94+AD110+AD126+AD142+AD158+AD174+AD190)</f>
        <v>0</v>
      </c>
      <c r="AS47" s="382"/>
      <c r="AT47" s="382" t="str">
        <f>IF(AP47&gt;0,AP47,"15")</f>
        <v>15</v>
      </c>
      <c r="AU47" s="89"/>
      <c r="AV47" s="89"/>
      <c r="AW47" s="89"/>
      <c r="AX47" s="89"/>
    </row>
    <row r="48" spans="1:50" ht="12.75" customHeight="1">
      <c r="A48" s="90"/>
      <c r="B48" s="214"/>
      <c r="C48" s="311" t="str">
        <f>IF(C47&gt;0,(C47-'Cálculo de Dieta'!C47),"")</f>
        <v/>
      </c>
      <c r="D48" s="318"/>
      <c r="E48" s="310" t="s">
        <v>2829</v>
      </c>
      <c r="F48" s="311" t="str">
        <f>IF(F46&gt;0,(F46-'Cálculo de Dieta'!F46),"")</f>
        <v/>
      </c>
      <c r="G48" s="311" t="str">
        <f>IF(G46&gt;0,(G46-'Cálculo de Dieta'!G46),"")</f>
        <v/>
      </c>
      <c r="H48" s="311" t="str">
        <f>IF(H46&gt;0,(H46-'Cálculo de Dieta'!H46),"")</f>
        <v/>
      </c>
      <c r="I48" s="311" t="str">
        <f>IF(I46&gt;0,(I46-'Cálculo de Dieta'!I46),"")</f>
        <v/>
      </c>
      <c r="J48" s="311" t="str">
        <f>IF(J46&gt;0,(J46-'Cálculo de Dieta'!J46),"")</f>
        <v/>
      </c>
      <c r="K48" s="311" t="str">
        <f>IF(K46&gt;0,(K46-'Cálculo de Dieta'!K46),"")</f>
        <v/>
      </c>
      <c r="L48" s="311" t="str">
        <f>IF(L46&gt;0,(L46-'Cálculo de Dieta'!L46),"")</f>
        <v/>
      </c>
      <c r="M48" s="311" t="str">
        <f>IF(M46&gt;0,(M46-'Cálculo de Dieta'!M46),"")</f>
        <v/>
      </c>
      <c r="N48" s="311" t="str">
        <f>IF(N46&gt;0,(N46-'Cálculo de Dieta'!N46),"")</f>
        <v/>
      </c>
      <c r="O48" s="311" t="str">
        <f>IF(O46&gt;0,(O46-'Cálculo de Dieta'!O46),"")</f>
        <v/>
      </c>
      <c r="P48" s="311" t="str">
        <f>IF(P46&gt;0,(P46-'Cálculo de Dieta'!P46),"")</f>
        <v/>
      </c>
      <c r="Q48" s="311" t="str">
        <f>IF(Q46&gt;0,(Q46-'Cálculo de Dieta'!Q46),"")</f>
        <v/>
      </c>
      <c r="R48" s="311" t="str">
        <f>IF(R46&gt;0,(R46-'Cálculo de Dieta'!R46),"")</f>
        <v/>
      </c>
      <c r="S48" s="311" t="str">
        <f>IF(S46&gt;0,(S46-'Cálculo de Dieta'!S46),"")</f>
        <v/>
      </c>
      <c r="T48" s="311" t="str">
        <f>IF(T46&gt;0,(T46-'Cálculo de Dieta'!T46),"")</f>
        <v/>
      </c>
      <c r="U48" s="311" t="str">
        <f>IF(U46&gt;0,(U46-'Cálculo de Dieta'!U46),"")</f>
        <v/>
      </c>
      <c r="V48" s="311" t="str">
        <f>IF(V46&gt;0,(V46-'Cálculo de Dieta'!V46),"")</f>
        <v/>
      </c>
      <c r="W48" s="311" t="str">
        <f>IF(W46&gt;0,(W46-'Cálculo de Dieta'!W46),"")</f>
        <v/>
      </c>
      <c r="X48" s="311" t="str">
        <f>IF(X46&gt;0,(X46-'Cálculo de Dieta'!X46),"")</f>
        <v/>
      </c>
      <c r="Y48" s="311" t="str">
        <f>IF(Y46&gt;0,(Y46-'Cálculo de Dieta'!Y46),"")</f>
        <v/>
      </c>
      <c r="Z48" s="311" t="str">
        <f>IF(Z46&gt;0,(Z46-'Cálculo de Dieta'!Z46),"")</f>
        <v/>
      </c>
      <c r="AA48" s="311" t="str">
        <f>IF(AA46&gt;0,(AA46-'Cálculo de Dieta'!AA46),"")</f>
        <v/>
      </c>
      <c r="AB48" s="311" t="str">
        <f>IF(AB46&gt;0,(AB46-'Cálculo de Dieta'!AB46),"")</f>
        <v/>
      </c>
      <c r="AC48" s="311" t="str">
        <f>IF(AC46&gt;0,(AC46-'Cálculo de Dieta'!AC46),"")</f>
        <v/>
      </c>
      <c r="AD48" s="311" t="str">
        <f>IF(AD46&gt;0,(AD46-'Cálculo de Dieta'!AD46),"")</f>
        <v/>
      </c>
      <c r="AE48" s="311" t="str">
        <f>IF(AE46&gt;0,(AE46-'Cálculo de Dieta'!AE46),"")</f>
        <v/>
      </c>
      <c r="AF48" s="214"/>
      <c r="AG48" s="91"/>
      <c r="AH48" s="95"/>
      <c r="AI48" s="392"/>
      <c r="AJ48" s="384" t="s">
        <v>2791</v>
      </c>
      <c r="AK48" s="385">
        <f t="shared" si="24"/>
        <v>0</v>
      </c>
      <c r="AL48" s="386" t="s">
        <v>89</v>
      </c>
      <c r="AM48" s="387" t="str">
        <f t="shared" si="25"/>
        <v>400</v>
      </c>
      <c r="AN48" s="388" t="str">
        <f t="shared" si="26"/>
        <v>0%</v>
      </c>
      <c r="AO48" s="392"/>
      <c r="AP48" s="390"/>
      <c r="AQ48" s="379"/>
      <c r="AR48" s="249">
        <f>(AE14+AE30+AE46+AE62+AE78+AE94+AE110+AE126+AE142+AE158+AE174+AE190)</f>
        <v>0</v>
      </c>
      <c r="AS48" s="382"/>
      <c r="AT48" s="382" t="str">
        <f>IF(AP48&gt;0,AP48,(IF(TMB!C18="","400","600")))</f>
        <v>400</v>
      </c>
      <c r="AU48" s="89"/>
      <c r="AV48" s="89"/>
      <c r="AW48" s="89"/>
      <c r="AX48" s="89"/>
    </row>
    <row r="49" spans="1:50" ht="12.75" customHeight="1">
      <c r="A49" s="81"/>
      <c r="B49" s="81"/>
      <c r="C49" s="372"/>
      <c r="D49" s="82"/>
      <c r="E49" s="87"/>
      <c r="F49" s="83"/>
      <c r="G49" s="84"/>
      <c r="H49" s="85"/>
      <c r="I49" s="86"/>
      <c r="J49" s="86"/>
      <c r="K49" s="86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81"/>
      <c r="AG49" s="88"/>
      <c r="AH49" s="95"/>
      <c r="AI49" s="392"/>
      <c r="AJ49" s="393"/>
      <c r="AK49" s="394"/>
      <c r="AL49" s="395"/>
      <c r="AM49" s="387"/>
      <c r="AN49" s="388" t="str">
        <f>IF(AM49&gt;0,(AK49/AM49),"")</f>
        <v/>
      </c>
      <c r="AO49" s="392"/>
      <c r="AP49" s="390"/>
      <c r="AQ49" s="379"/>
      <c r="AR49" s="250"/>
      <c r="AS49" s="382"/>
      <c r="AT49" s="382"/>
      <c r="AU49" s="89"/>
      <c r="AV49" s="89"/>
      <c r="AW49" s="89"/>
      <c r="AX49" s="89"/>
    </row>
    <row r="50" spans="1:50" ht="12.75" customHeight="1">
      <c r="A50" s="81"/>
      <c r="B50" s="200"/>
      <c r="C50" s="373"/>
      <c r="D50" s="340">
        <v>4</v>
      </c>
      <c r="E50" s="307"/>
      <c r="F50" s="303"/>
      <c r="G50" s="303"/>
      <c r="H50" s="303"/>
      <c r="I50" s="303"/>
      <c r="J50" s="303"/>
      <c r="K50" s="304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2" t="s">
        <v>2786</v>
      </c>
      <c r="W50" s="202" t="s">
        <v>2786</v>
      </c>
      <c r="X50" s="202" t="s">
        <v>2786</v>
      </c>
      <c r="Y50" s="202" t="s">
        <v>2786</v>
      </c>
      <c r="Z50" s="202" t="s">
        <v>2786</v>
      </c>
      <c r="AA50" s="202" t="s">
        <v>2786</v>
      </c>
      <c r="AB50" s="201"/>
      <c r="AC50" s="202" t="s">
        <v>2786</v>
      </c>
      <c r="AD50" s="202" t="s">
        <v>2786</v>
      </c>
      <c r="AE50" s="202" t="s">
        <v>2786</v>
      </c>
      <c r="AF50" s="200"/>
      <c r="AG50" s="190"/>
      <c r="AH50" s="190"/>
      <c r="AI50" s="379"/>
      <c r="AJ50" s="379"/>
      <c r="AK50" s="379"/>
      <c r="AL50" s="379"/>
      <c r="AM50" s="379"/>
      <c r="AN50" s="379"/>
      <c r="AO50" s="379"/>
      <c r="AP50" s="379"/>
      <c r="AQ50" s="379"/>
      <c r="AR50" s="250"/>
      <c r="AS50" s="382"/>
      <c r="AT50" s="382"/>
      <c r="AU50" s="89"/>
      <c r="AV50" s="89"/>
      <c r="AW50" s="89"/>
      <c r="AX50" s="89"/>
    </row>
    <row r="51" spans="1:50" ht="12.75" customHeight="1">
      <c r="A51" s="81"/>
      <c r="B51" s="203"/>
      <c r="C51" s="374" t="s">
        <v>5</v>
      </c>
      <c r="D51" s="204" t="s">
        <v>6</v>
      </c>
      <c r="E51" s="205" t="s">
        <v>7</v>
      </c>
      <c r="F51" s="206" t="s">
        <v>8</v>
      </c>
      <c r="G51" s="207" t="s">
        <v>9</v>
      </c>
      <c r="H51" s="208" t="s">
        <v>10</v>
      </c>
      <c r="I51" s="209" t="s">
        <v>11</v>
      </c>
      <c r="J51" s="210" t="s">
        <v>13</v>
      </c>
      <c r="K51" s="211" t="s">
        <v>12</v>
      </c>
      <c r="L51" s="212" t="s">
        <v>767</v>
      </c>
      <c r="M51" s="202" t="s">
        <v>792</v>
      </c>
      <c r="N51" s="202" t="s">
        <v>791</v>
      </c>
      <c r="O51" s="202" t="s">
        <v>2777</v>
      </c>
      <c r="P51" s="202" t="s">
        <v>2778</v>
      </c>
      <c r="Q51" s="202" t="s">
        <v>793</v>
      </c>
      <c r="R51" s="202" t="s">
        <v>794</v>
      </c>
      <c r="S51" s="202" t="s">
        <v>799</v>
      </c>
      <c r="T51" s="202" t="s">
        <v>2782</v>
      </c>
      <c r="U51" s="202" t="s">
        <v>795</v>
      </c>
      <c r="V51" s="202" t="s">
        <v>2783</v>
      </c>
      <c r="W51" s="202" t="s">
        <v>2779</v>
      </c>
      <c r="X51" s="202" t="s">
        <v>2780</v>
      </c>
      <c r="Y51" s="202" t="s">
        <v>796</v>
      </c>
      <c r="Z51" s="202" t="s">
        <v>797</v>
      </c>
      <c r="AA51" s="202" t="s">
        <v>798</v>
      </c>
      <c r="AB51" s="202" t="s">
        <v>2776</v>
      </c>
      <c r="AC51" s="202" t="s">
        <v>2784</v>
      </c>
      <c r="AD51" s="202" t="s">
        <v>2785</v>
      </c>
      <c r="AE51" s="202" t="s">
        <v>2781</v>
      </c>
      <c r="AF51" s="213"/>
      <c r="AG51" s="190"/>
      <c r="AH51" s="190"/>
      <c r="AI51" s="190"/>
      <c r="AJ51" s="190"/>
      <c r="AK51" s="190"/>
      <c r="AL51" s="190"/>
      <c r="AM51" s="190"/>
      <c r="AN51" s="190"/>
      <c r="AO51" s="190"/>
      <c r="AP51" s="89"/>
      <c r="AQ51" s="99"/>
      <c r="AR51" s="89"/>
      <c r="AS51" s="89"/>
      <c r="AT51" s="89"/>
      <c r="AU51" s="89"/>
      <c r="AV51" s="89"/>
      <c r="AW51" s="89"/>
      <c r="AX51" s="89"/>
    </row>
    <row r="52" spans="1:50" ht="12.75" customHeight="1">
      <c r="A52" s="89"/>
      <c r="B52" s="214"/>
      <c r="C52" s="232"/>
      <c r="D52" s="235"/>
      <c r="E52" s="231" t="str">
        <f t="shared" ref="E52:E61" si="40">IF(C52="","",VLOOKUP(C52,Nutr,2,0))</f>
        <v/>
      </c>
      <c r="F52" s="238" t="str">
        <f t="shared" ref="F52:F61" si="41">IF(C52="","",VLOOKUP(C52,Nutr,3,0)*D52)</f>
        <v/>
      </c>
      <c r="G52" s="233" t="str">
        <f t="shared" ref="G52:G61" si="42">IF(C52="","",VLOOKUP(C52,Nutr,4,0)*D52)</f>
        <v/>
      </c>
      <c r="H52" s="238" t="str">
        <f t="shared" ref="H52:H61" si="43">IF(C52="","",VLOOKUP(C52,Nutr,5,0)*D52)</f>
        <v/>
      </c>
      <c r="I52" s="233" t="str">
        <f t="shared" ref="I52:I61" si="44">IF(C52="","",VLOOKUP(C52,Nutr,6,0)*D52)</f>
        <v/>
      </c>
      <c r="J52" s="238" t="str">
        <f t="shared" ref="J52:J61" si="45">IF(C52="","",VLOOKUP(C52,Nutr,7,0)*D52)</f>
        <v/>
      </c>
      <c r="K52" s="233" t="str">
        <f t="shared" ref="K52:K61" si="46">IF(C52="","",VLOOKUP(C52,Nutr,8,0)*D52)</f>
        <v/>
      </c>
      <c r="L52" s="237" t="str">
        <f>IF(C52="","",VLOOKUP(C52,Nutr,9,0)*D52)</f>
        <v/>
      </c>
      <c r="M52" s="234" t="str">
        <f>IF(C52="","",VLOOKUP(C52,'Tabela Nutricional'!A:AD,10,0)*D52)</f>
        <v/>
      </c>
      <c r="N52" s="237" t="str">
        <f>IF(C52="","",VLOOKUP(C52,'Tabela Nutricional'!A:AD,11,0)*D52)</f>
        <v/>
      </c>
      <c r="O52" s="234" t="str">
        <f>IF(C52="","",VLOOKUP(C52,'Tabela Nutricional'!A:AD,12,0)*D52)</f>
        <v/>
      </c>
      <c r="P52" s="237" t="str">
        <f>IF(C52="","",VLOOKUP(C52,'Tabela Nutricional'!A:AD,13,0)*D52)</f>
        <v/>
      </c>
      <c r="Q52" s="234" t="str">
        <f>IF(C52="","",VLOOKUP(C52,'Tabela Nutricional'!A:AD,14,0)*D52)</f>
        <v/>
      </c>
      <c r="R52" s="237" t="str">
        <f>IF(C52="","",VLOOKUP(C52,'Tabela Nutricional'!A:AD,15,0)*D52)</f>
        <v/>
      </c>
      <c r="S52" s="234" t="str">
        <f>IF(C52="","",VLOOKUP(C52,'Tabela Nutricional'!A:AD,16,0)*D52)</f>
        <v/>
      </c>
      <c r="T52" s="237" t="str">
        <f>IF(C52="","",VLOOKUP(C52,'Tabela Nutricional'!A:AD,17,0)*D52)</f>
        <v/>
      </c>
      <c r="U52" s="234" t="str">
        <f>IF(C52="","",VLOOKUP(C52,'Tabela Nutricional'!A:AD,18,0)*D52)</f>
        <v/>
      </c>
      <c r="V52" s="237" t="str">
        <f>IF(C52="","",VLOOKUP(C52,'Tabela Nutricional'!A:AD,21,0)*D52)</f>
        <v/>
      </c>
      <c r="W52" s="234" t="str">
        <f>IF(C52="","",VLOOKUP(C52,'Tabela Nutricional'!A:AD,22,0)*D52)</f>
        <v/>
      </c>
      <c r="X52" s="237" t="str">
        <f>IF(C52="","",VLOOKUP(C52,'Tabela Nutricional'!A:AD,23,0)*D52)</f>
        <v/>
      </c>
      <c r="Y52" s="234" t="str">
        <f>IF(C52="","",VLOOKUP(C52,'Tabela Nutricional'!A:AD,24,0)*D52)</f>
        <v/>
      </c>
      <c r="Z52" s="237" t="str">
        <f>IF(C52="","",VLOOKUP(C52,'Tabela Nutricional'!A:AD,25,0)*D52)</f>
        <v/>
      </c>
      <c r="AA52" s="234" t="str">
        <f>IF(C52="","",VLOOKUP(C52,'Tabela Nutricional'!A:AD,26,0)*D52)</f>
        <v/>
      </c>
      <c r="AB52" s="237" t="str">
        <f>IF(C52="","",VLOOKUP(C52,'Tabela Nutricional'!A:AD,27,0)*D52)</f>
        <v/>
      </c>
      <c r="AC52" s="234" t="str">
        <f>IF(C52="","",VLOOKUP(C52,'Tabela Nutricional'!A:AD,28,0)*D52)</f>
        <v/>
      </c>
      <c r="AD52" s="237" t="str">
        <f>IF(C52="","",VLOOKUP(C52,'Tabela Nutricional'!A:AD,29,0)*D52)</f>
        <v/>
      </c>
      <c r="AE52" s="234" t="str">
        <f>IF(C52="","",VLOOKUP(C52,'Tabela Nutricional'!A:AD,30,0)*D52)</f>
        <v/>
      </c>
      <c r="AF52" s="214"/>
      <c r="AG52" s="190"/>
      <c r="AH52" s="190"/>
      <c r="AI52" s="190"/>
      <c r="AJ52" s="190"/>
      <c r="AK52" s="190"/>
      <c r="AL52" s="190"/>
      <c r="AM52" s="190"/>
      <c r="AN52" s="190"/>
      <c r="AO52" s="190"/>
      <c r="AP52" s="89"/>
      <c r="AQ52" s="99"/>
      <c r="AR52" s="89"/>
      <c r="AS52" s="89"/>
      <c r="AT52" s="89"/>
      <c r="AU52" s="89"/>
      <c r="AV52" s="89"/>
      <c r="AW52" s="89"/>
      <c r="AX52" s="89"/>
    </row>
    <row r="53" spans="1:50" ht="12.75" customHeight="1">
      <c r="A53" s="89"/>
      <c r="B53" s="214"/>
      <c r="C53" s="232"/>
      <c r="D53" s="235"/>
      <c r="E53" s="231" t="str">
        <f t="shared" si="40"/>
        <v/>
      </c>
      <c r="F53" s="238" t="str">
        <f t="shared" si="41"/>
        <v/>
      </c>
      <c r="G53" s="233" t="str">
        <f t="shared" si="42"/>
        <v/>
      </c>
      <c r="H53" s="238" t="str">
        <f t="shared" si="43"/>
        <v/>
      </c>
      <c r="I53" s="233" t="str">
        <f t="shared" si="44"/>
        <v/>
      </c>
      <c r="J53" s="238" t="str">
        <f t="shared" si="45"/>
        <v/>
      </c>
      <c r="K53" s="233" t="str">
        <f t="shared" si="46"/>
        <v/>
      </c>
      <c r="L53" s="237" t="str">
        <f t="shared" ref="L53:L61" si="47">IF(C53="","",VLOOKUP(C53,Nutr,9,0)*D53)</f>
        <v/>
      </c>
      <c r="M53" s="234" t="str">
        <f>IF(C53="","",VLOOKUP(C53,'Tabela Nutricional'!A:AD,10,0)*D53)</f>
        <v/>
      </c>
      <c r="N53" s="237" t="str">
        <f>IF(C53="","",VLOOKUP(C53,'Tabela Nutricional'!A:AD,11,0)*D53)</f>
        <v/>
      </c>
      <c r="O53" s="234" t="str">
        <f>IF(C53="","",VLOOKUP(C53,'Tabela Nutricional'!A:AD,12,0)*D53)</f>
        <v/>
      </c>
      <c r="P53" s="237" t="str">
        <f>IF(C53="","",VLOOKUP(C53,'Tabela Nutricional'!A:AD,13,0)*D53)</f>
        <v/>
      </c>
      <c r="Q53" s="234" t="str">
        <f>IF(C53="","",VLOOKUP(C53,'Tabela Nutricional'!A:AD,14,0)*D53)</f>
        <v/>
      </c>
      <c r="R53" s="237" t="str">
        <f>IF(C53="","",VLOOKUP(C53,'Tabela Nutricional'!A:AD,15,0)*D53)</f>
        <v/>
      </c>
      <c r="S53" s="234" t="str">
        <f>IF(C53="","",VLOOKUP(C53,'Tabela Nutricional'!A:AD,16,0)*D53)</f>
        <v/>
      </c>
      <c r="T53" s="237" t="str">
        <f>IF(C53="","",VLOOKUP(C53,'Tabela Nutricional'!A:AD,17,0)*D53)</f>
        <v/>
      </c>
      <c r="U53" s="234" t="str">
        <f>IF(C53="","",VLOOKUP(C53,'Tabela Nutricional'!A:AD,18,0)*D53)</f>
        <v/>
      </c>
      <c r="V53" s="237" t="str">
        <f>IF(C53="","",VLOOKUP(C53,'Tabela Nutricional'!A:AD,21,0)*D53)</f>
        <v/>
      </c>
      <c r="W53" s="234" t="str">
        <f>IF(C53="","",VLOOKUP(C53,'Tabela Nutricional'!A:AD,22,0)*D53)</f>
        <v/>
      </c>
      <c r="X53" s="237" t="str">
        <f>IF(C53="","",VLOOKUP(C53,'Tabela Nutricional'!A:AD,23,0)*D53)</f>
        <v/>
      </c>
      <c r="Y53" s="234" t="str">
        <f>IF(C53="","",VLOOKUP(C53,'Tabela Nutricional'!A:AD,24,0)*D53)</f>
        <v/>
      </c>
      <c r="Z53" s="237" t="str">
        <f>IF(C53="","",VLOOKUP(C53,'Tabela Nutricional'!A:AD,25,0)*D53)</f>
        <v/>
      </c>
      <c r="AA53" s="234" t="str">
        <f>IF(C53="","",VLOOKUP(C53,'Tabela Nutricional'!A:AD,26,0)*D53)</f>
        <v/>
      </c>
      <c r="AB53" s="237" t="str">
        <f>IF(C53="","",VLOOKUP(C53,'Tabela Nutricional'!A:AD,27,0)*D53)</f>
        <v/>
      </c>
      <c r="AC53" s="234" t="str">
        <f>IF(C53="","",VLOOKUP(C53,'Tabela Nutricional'!A:AD,28,0)*D53)</f>
        <v/>
      </c>
      <c r="AD53" s="237" t="str">
        <f>IF(C53="","",VLOOKUP(C53,'Tabela Nutricional'!A:AD,29,0)*D53)</f>
        <v/>
      </c>
      <c r="AE53" s="234" t="str">
        <f>IF(C53="","",VLOOKUP(C53,'Tabela Nutricional'!A:AD,30,0)*D53)</f>
        <v/>
      </c>
      <c r="AF53" s="214"/>
      <c r="AG53" s="190"/>
      <c r="AH53" s="190"/>
      <c r="AI53" s="190"/>
      <c r="AJ53" s="190"/>
      <c r="AK53" s="190"/>
      <c r="AL53" s="190"/>
      <c r="AM53" s="190"/>
      <c r="AN53" s="190"/>
      <c r="AO53" s="190"/>
      <c r="AP53" s="89"/>
      <c r="AQ53" s="99"/>
      <c r="AR53" s="89"/>
      <c r="AS53" s="89"/>
      <c r="AT53" s="89"/>
      <c r="AU53" s="89"/>
      <c r="AV53" s="89"/>
      <c r="AW53" s="89"/>
      <c r="AX53" s="89"/>
    </row>
    <row r="54" spans="1:50" ht="12.75" customHeight="1">
      <c r="A54" s="89"/>
      <c r="B54" s="214"/>
      <c r="C54" s="232"/>
      <c r="D54" s="235"/>
      <c r="E54" s="231" t="str">
        <f t="shared" si="40"/>
        <v/>
      </c>
      <c r="F54" s="238" t="str">
        <f t="shared" si="41"/>
        <v/>
      </c>
      <c r="G54" s="233" t="str">
        <f t="shared" si="42"/>
        <v/>
      </c>
      <c r="H54" s="238" t="str">
        <f t="shared" si="43"/>
        <v/>
      </c>
      <c r="I54" s="233" t="str">
        <f t="shared" si="44"/>
        <v/>
      </c>
      <c r="J54" s="238" t="str">
        <f t="shared" si="45"/>
        <v/>
      </c>
      <c r="K54" s="233" t="str">
        <f t="shared" si="46"/>
        <v/>
      </c>
      <c r="L54" s="237" t="str">
        <f t="shared" si="47"/>
        <v/>
      </c>
      <c r="M54" s="234" t="str">
        <f>IF(C54="","",VLOOKUP(C54,'Tabela Nutricional'!A:AD,10,0)*D54)</f>
        <v/>
      </c>
      <c r="N54" s="237" t="str">
        <f>IF(C54="","",VLOOKUP(C54,'Tabela Nutricional'!A:AD,11,0)*D54)</f>
        <v/>
      </c>
      <c r="O54" s="234" t="str">
        <f>IF(C54="","",VLOOKUP(C54,'Tabela Nutricional'!A:AD,12,0)*D54)</f>
        <v/>
      </c>
      <c r="P54" s="237" t="str">
        <f>IF(C54="","",VLOOKUP(C54,'Tabela Nutricional'!A:AD,13,0)*D54)</f>
        <v/>
      </c>
      <c r="Q54" s="234" t="str">
        <f>IF(C54="","",VLOOKUP(C54,'Tabela Nutricional'!A:AD,14,0)*D54)</f>
        <v/>
      </c>
      <c r="R54" s="237" t="str">
        <f>IF(C54="","",VLOOKUP(C54,'Tabela Nutricional'!A:AD,15,0)*D54)</f>
        <v/>
      </c>
      <c r="S54" s="234" t="str">
        <f>IF(C54="","",VLOOKUP(C54,'Tabela Nutricional'!A:AD,16,0)*D54)</f>
        <v/>
      </c>
      <c r="T54" s="237" t="str">
        <f>IF(C54="","",VLOOKUP(C54,'Tabela Nutricional'!A:AD,17,0)*D54)</f>
        <v/>
      </c>
      <c r="U54" s="234" t="str">
        <f>IF(C54="","",VLOOKUP(C54,'Tabela Nutricional'!A:AD,18,0)*D54)</f>
        <v/>
      </c>
      <c r="V54" s="237" t="str">
        <f>IF(C54="","",VLOOKUP(C54,'Tabela Nutricional'!A:AD,21,0)*D54)</f>
        <v/>
      </c>
      <c r="W54" s="234" t="str">
        <f>IF(C54="","",VLOOKUP(C54,'Tabela Nutricional'!A:AD,22,0)*D54)</f>
        <v/>
      </c>
      <c r="X54" s="237" t="str">
        <f>IF(C54="","",VLOOKUP(C54,'Tabela Nutricional'!A:AD,23,0)*D54)</f>
        <v/>
      </c>
      <c r="Y54" s="234" t="str">
        <f>IF(C54="","",VLOOKUP(C54,'Tabela Nutricional'!A:AD,24,0)*D54)</f>
        <v/>
      </c>
      <c r="Z54" s="237" t="str">
        <f>IF(C54="","",VLOOKUP(C54,'Tabela Nutricional'!A:AD,25,0)*D54)</f>
        <v/>
      </c>
      <c r="AA54" s="234" t="str">
        <f>IF(C54="","",VLOOKUP(C54,'Tabela Nutricional'!A:AD,26,0)*D54)</f>
        <v/>
      </c>
      <c r="AB54" s="237" t="str">
        <f>IF(C54="","",VLOOKUP(C54,'Tabela Nutricional'!A:AD,27,0)*D54)</f>
        <v/>
      </c>
      <c r="AC54" s="234" t="str">
        <f>IF(C54="","",VLOOKUP(C54,'Tabela Nutricional'!A:AD,28,0)*D54)</f>
        <v/>
      </c>
      <c r="AD54" s="237" t="str">
        <f>IF(C54="","",VLOOKUP(C54,'Tabela Nutricional'!A:AD,29,0)*D54)</f>
        <v/>
      </c>
      <c r="AE54" s="234" t="str">
        <f>IF(C54="","",VLOOKUP(C54,'Tabela Nutricional'!A:AD,30,0)*D54)</f>
        <v/>
      </c>
      <c r="AF54" s="214"/>
      <c r="AG54" s="190"/>
      <c r="AH54" s="190"/>
      <c r="AI54" s="190"/>
      <c r="AJ54" s="190"/>
      <c r="AK54" s="190"/>
      <c r="AL54" s="190"/>
      <c r="AM54" s="190"/>
      <c r="AN54" s="190"/>
      <c r="AO54" s="190"/>
      <c r="AP54" s="89"/>
      <c r="AQ54" s="99"/>
      <c r="AR54" s="89"/>
      <c r="AS54" s="89"/>
      <c r="AT54" s="89"/>
      <c r="AU54" s="89"/>
      <c r="AV54" s="89"/>
      <c r="AW54" s="89"/>
      <c r="AX54" s="89"/>
    </row>
    <row r="55" spans="1:50" ht="12.75" customHeight="1">
      <c r="A55" s="89"/>
      <c r="B55" s="215"/>
      <c r="C55" s="356"/>
      <c r="D55" s="236"/>
      <c r="E55" s="231" t="str">
        <f t="shared" si="40"/>
        <v/>
      </c>
      <c r="F55" s="238" t="str">
        <f t="shared" si="41"/>
        <v/>
      </c>
      <c r="G55" s="233" t="str">
        <f t="shared" si="42"/>
        <v/>
      </c>
      <c r="H55" s="238" t="str">
        <f t="shared" si="43"/>
        <v/>
      </c>
      <c r="I55" s="233" t="str">
        <f t="shared" si="44"/>
        <v/>
      </c>
      <c r="J55" s="238" t="str">
        <f t="shared" si="45"/>
        <v/>
      </c>
      <c r="K55" s="233" t="str">
        <f t="shared" si="46"/>
        <v/>
      </c>
      <c r="L55" s="237" t="str">
        <f t="shared" si="47"/>
        <v/>
      </c>
      <c r="M55" s="234" t="str">
        <f>IF(C55="","",VLOOKUP(C55,'Tabela Nutricional'!A:AD,10,0)*D55)</f>
        <v/>
      </c>
      <c r="N55" s="237" t="str">
        <f>IF(C55="","",VLOOKUP(C55,'Tabela Nutricional'!A:AD,11,0)*D55)</f>
        <v/>
      </c>
      <c r="O55" s="234" t="str">
        <f>IF(C55="","",VLOOKUP(C55,'Tabela Nutricional'!A:AD,12,0)*D55)</f>
        <v/>
      </c>
      <c r="P55" s="237" t="str">
        <f>IF(C55="","",VLOOKUP(C55,'Tabela Nutricional'!A:AD,13,0)*D55)</f>
        <v/>
      </c>
      <c r="Q55" s="234" t="str">
        <f>IF(C55="","",VLOOKUP(C55,'Tabela Nutricional'!A:AD,14,0)*D55)</f>
        <v/>
      </c>
      <c r="R55" s="237" t="str">
        <f>IF(C55="","",VLOOKUP(C55,'Tabela Nutricional'!A:AD,15,0)*D55)</f>
        <v/>
      </c>
      <c r="S55" s="234" t="str">
        <f>IF(C55="","",VLOOKUP(C55,'Tabela Nutricional'!A:AD,16,0)*D55)</f>
        <v/>
      </c>
      <c r="T55" s="237" t="str">
        <f>IF(C55="","",VLOOKUP(C55,'Tabela Nutricional'!A:AD,17,0)*D55)</f>
        <v/>
      </c>
      <c r="U55" s="234" t="str">
        <f>IF(C55="","",VLOOKUP(C55,'Tabela Nutricional'!A:AD,18,0)*D55)</f>
        <v/>
      </c>
      <c r="V55" s="237" t="str">
        <f>IF(C55="","",VLOOKUP(C55,'Tabela Nutricional'!A:AD,21,0)*D55)</f>
        <v/>
      </c>
      <c r="W55" s="234" t="str">
        <f>IF(C55="","",VLOOKUP(C55,'Tabela Nutricional'!A:AD,22,0)*D55)</f>
        <v/>
      </c>
      <c r="X55" s="237" t="str">
        <f>IF(C55="","",VLOOKUP(C55,'Tabela Nutricional'!A:AD,23,0)*D55)</f>
        <v/>
      </c>
      <c r="Y55" s="234" t="str">
        <f>IF(C55="","",VLOOKUP(C55,'Tabela Nutricional'!A:AD,24,0)*D55)</f>
        <v/>
      </c>
      <c r="Z55" s="237" t="str">
        <f>IF(C55="","",VLOOKUP(C55,'Tabela Nutricional'!A:AD,25,0)*D55)</f>
        <v/>
      </c>
      <c r="AA55" s="234" t="str">
        <f>IF(C55="","",VLOOKUP(C55,'Tabela Nutricional'!A:AD,26,0)*D55)</f>
        <v/>
      </c>
      <c r="AB55" s="237" t="str">
        <f>IF(C55="","",VLOOKUP(C55,'Tabela Nutricional'!A:AD,27,0)*D55)</f>
        <v/>
      </c>
      <c r="AC55" s="234" t="str">
        <f>IF(C55="","",VLOOKUP(C55,'Tabela Nutricional'!A:AD,28,0)*D55)</f>
        <v/>
      </c>
      <c r="AD55" s="237" t="str">
        <f>IF(C55="","",VLOOKUP(C55,'Tabela Nutricional'!A:AD,29,0)*D55)</f>
        <v/>
      </c>
      <c r="AE55" s="234" t="str">
        <f>IF(C55="","",VLOOKUP(C55,'Tabela Nutricional'!A:AD,30,0)*D55)</f>
        <v/>
      </c>
      <c r="AF55" s="215"/>
      <c r="AG55" s="190"/>
      <c r="AH55" s="190"/>
      <c r="AI55" s="190"/>
      <c r="AJ55" s="190"/>
      <c r="AK55" s="190"/>
      <c r="AL55" s="190"/>
      <c r="AM55" s="190"/>
      <c r="AN55" s="190"/>
      <c r="AO55" s="190"/>
      <c r="AP55" s="89"/>
      <c r="AQ55" s="99"/>
      <c r="AR55" s="89"/>
      <c r="AS55" s="89"/>
      <c r="AT55" s="89"/>
      <c r="AU55" s="89"/>
      <c r="AV55" s="89"/>
      <c r="AW55" s="89"/>
      <c r="AX55" s="89"/>
    </row>
    <row r="56" spans="1:50" ht="12.75" customHeight="1">
      <c r="A56" s="89"/>
      <c r="B56" s="215"/>
      <c r="C56" s="356"/>
      <c r="D56" s="236"/>
      <c r="E56" s="231" t="str">
        <f t="shared" si="40"/>
        <v/>
      </c>
      <c r="F56" s="238" t="str">
        <f t="shared" si="41"/>
        <v/>
      </c>
      <c r="G56" s="233" t="str">
        <f t="shared" si="42"/>
        <v/>
      </c>
      <c r="H56" s="238" t="str">
        <f t="shared" si="43"/>
        <v/>
      </c>
      <c r="I56" s="233" t="str">
        <f t="shared" si="44"/>
        <v/>
      </c>
      <c r="J56" s="238" t="str">
        <f t="shared" si="45"/>
        <v/>
      </c>
      <c r="K56" s="233" t="str">
        <f t="shared" si="46"/>
        <v/>
      </c>
      <c r="L56" s="237" t="str">
        <f t="shared" si="47"/>
        <v/>
      </c>
      <c r="M56" s="234" t="str">
        <f>IF(C56="","",VLOOKUP(C56,'Tabela Nutricional'!A:AD,10,0)*D56)</f>
        <v/>
      </c>
      <c r="N56" s="237" t="str">
        <f>IF(C56="","",VLOOKUP(C56,'Tabela Nutricional'!A:AD,11,0)*D56)</f>
        <v/>
      </c>
      <c r="O56" s="234" t="str">
        <f>IF(C56="","",VLOOKUP(C56,'Tabela Nutricional'!A:AD,12,0)*D56)</f>
        <v/>
      </c>
      <c r="P56" s="237" t="str">
        <f>IF(C56="","",VLOOKUP(C56,'Tabela Nutricional'!A:AD,13,0)*D56)</f>
        <v/>
      </c>
      <c r="Q56" s="234" t="str">
        <f>IF(C56="","",VLOOKUP(C56,'Tabela Nutricional'!A:AD,14,0)*D56)</f>
        <v/>
      </c>
      <c r="R56" s="237" t="str">
        <f>IF(C56="","",VLOOKUP(C56,'Tabela Nutricional'!A:AD,15,0)*D56)</f>
        <v/>
      </c>
      <c r="S56" s="234" t="str">
        <f>IF(C56="","",VLOOKUP(C56,'Tabela Nutricional'!A:AD,16,0)*D56)</f>
        <v/>
      </c>
      <c r="T56" s="237" t="str">
        <f>IF(C56="","",VLOOKUP(C56,'Tabela Nutricional'!A:AD,17,0)*D56)</f>
        <v/>
      </c>
      <c r="U56" s="234" t="str">
        <f>IF(C56="","",VLOOKUP(C56,'Tabela Nutricional'!A:AD,18,0)*D56)</f>
        <v/>
      </c>
      <c r="V56" s="237" t="str">
        <f>IF(C56="","",VLOOKUP(C56,'Tabela Nutricional'!A:AD,21,0)*D56)</f>
        <v/>
      </c>
      <c r="W56" s="234" t="str">
        <f>IF(C56="","",VLOOKUP(C56,'Tabela Nutricional'!A:AD,22,0)*D56)</f>
        <v/>
      </c>
      <c r="X56" s="237" t="str">
        <f>IF(C56="","",VLOOKUP(C56,'Tabela Nutricional'!A:AD,23,0)*D56)</f>
        <v/>
      </c>
      <c r="Y56" s="234" t="str">
        <f>IF(C56="","",VLOOKUP(C56,'Tabela Nutricional'!A:AD,24,0)*D56)</f>
        <v/>
      </c>
      <c r="Z56" s="237" t="str">
        <f>IF(C56="","",VLOOKUP(C56,'Tabela Nutricional'!A:AD,25,0)*D56)</f>
        <v/>
      </c>
      <c r="AA56" s="234" t="str">
        <f>IF(C56="","",VLOOKUP(C56,'Tabela Nutricional'!A:AD,26,0)*D56)</f>
        <v/>
      </c>
      <c r="AB56" s="237" t="str">
        <f>IF(C56="","",VLOOKUP(C56,'Tabela Nutricional'!A:AD,27,0)*D56)</f>
        <v/>
      </c>
      <c r="AC56" s="234" t="str">
        <f>IF(C56="","",VLOOKUP(C56,'Tabela Nutricional'!A:AD,28,0)*D56)</f>
        <v/>
      </c>
      <c r="AD56" s="237" t="str">
        <f>IF(C56="","",VLOOKUP(C56,'Tabela Nutricional'!A:AD,29,0)*D56)</f>
        <v/>
      </c>
      <c r="AE56" s="234" t="str">
        <f>IF(C56="","",VLOOKUP(C56,'Tabela Nutricional'!A:AD,30,0)*D56)</f>
        <v/>
      </c>
      <c r="AF56" s="215"/>
      <c r="AG56" s="190"/>
      <c r="AH56" s="190"/>
      <c r="AI56" s="190"/>
      <c r="AJ56" s="190"/>
      <c r="AK56" s="190"/>
      <c r="AL56" s="190"/>
      <c r="AM56" s="190"/>
      <c r="AN56" s="190"/>
      <c r="AO56" s="190"/>
      <c r="AP56" s="89"/>
      <c r="AQ56" s="99"/>
      <c r="AR56" s="89"/>
      <c r="AS56" s="89"/>
      <c r="AT56" s="89"/>
      <c r="AU56" s="89"/>
      <c r="AV56" s="89"/>
      <c r="AW56" s="89"/>
      <c r="AX56" s="89"/>
    </row>
    <row r="57" spans="1:50" ht="12.75" customHeight="1">
      <c r="A57" s="89"/>
      <c r="B57" s="215"/>
      <c r="C57" s="356"/>
      <c r="D57" s="236"/>
      <c r="E57" s="231" t="str">
        <f t="shared" si="40"/>
        <v/>
      </c>
      <c r="F57" s="238" t="str">
        <f t="shared" si="41"/>
        <v/>
      </c>
      <c r="G57" s="233" t="str">
        <f t="shared" si="42"/>
        <v/>
      </c>
      <c r="H57" s="238" t="str">
        <f t="shared" si="43"/>
        <v/>
      </c>
      <c r="I57" s="233" t="str">
        <f t="shared" si="44"/>
        <v/>
      </c>
      <c r="J57" s="238" t="str">
        <f t="shared" si="45"/>
        <v/>
      </c>
      <c r="K57" s="233" t="str">
        <f t="shared" si="46"/>
        <v/>
      </c>
      <c r="L57" s="237" t="str">
        <f t="shared" si="47"/>
        <v/>
      </c>
      <c r="M57" s="234" t="str">
        <f>IF(C57="","",VLOOKUP(C57,'Tabela Nutricional'!A:AD,10,0)*D57)</f>
        <v/>
      </c>
      <c r="N57" s="237" t="str">
        <f>IF(C57="","",VLOOKUP(C57,'Tabela Nutricional'!A:AD,11,0)*D57)</f>
        <v/>
      </c>
      <c r="O57" s="234" t="str">
        <f>IF(C57="","",VLOOKUP(C57,'Tabela Nutricional'!A:AD,12,0)*D57)</f>
        <v/>
      </c>
      <c r="P57" s="237" t="str">
        <f>IF(C57="","",VLOOKUP(C57,'Tabela Nutricional'!A:AD,13,0)*D57)</f>
        <v/>
      </c>
      <c r="Q57" s="234" t="str">
        <f>IF(C57="","",VLOOKUP(C57,'Tabela Nutricional'!A:AD,14,0)*D57)</f>
        <v/>
      </c>
      <c r="R57" s="237" t="str">
        <f>IF(C57="","",VLOOKUP(C57,'Tabela Nutricional'!A:AD,15,0)*D57)</f>
        <v/>
      </c>
      <c r="S57" s="234" t="str">
        <f>IF(C57="","",VLOOKUP(C57,'Tabela Nutricional'!A:AD,16,0)*D57)</f>
        <v/>
      </c>
      <c r="T57" s="237" t="str">
        <f>IF(C57="","",VLOOKUP(C57,'Tabela Nutricional'!A:AD,17,0)*D57)</f>
        <v/>
      </c>
      <c r="U57" s="234" t="str">
        <f>IF(C57="","",VLOOKUP(C57,'Tabela Nutricional'!A:AD,18,0)*D57)</f>
        <v/>
      </c>
      <c r="V57" s="237" t="str">
        <f>IF(C57="","",VLOOKUP(C57,'Tabela Nutricional'!A:AD,21,0)*D57)</f>
        <v/>
      </c>
      <c r="W57" s="234" t="str">
        <f>IF(C57="","",VLOOKUP(C57,'Tabela Nutricional'!A:AD,22,0)*D57)</f>
        <v/>
      </c>
      <c r="X57" s="237" t="str">
        <f>IF(C57="","",VLOOKUP(C57,'Tabela Nutricional'!A:AD,23,0)*D57)</f>
        <v/>
      </c>
      <c r="Y57" s="234" t="str">
        <f>IF(C57="","",VLOOKUP(C57,'Tabela Nutricional'!A:AD,24,0)*D57)</f>
        <v/>
      </c>
      <c r="Z57" s="237" t="str">
        <f>IF(C57="","",VLOOKUP(C57,'Tabela Nutricional'!A:AD,25,0)*D57)</f>
        <v/>
      </c>
      <c r="AA57" s="234" t="str">
        <f>IF(C57="","",VLOOKUP(C57,'Tabela Nutricional'!A:AD,26,0)*D57)</f>
        <v/>
      </c>
      <c r="AB57" s="237" t="str">
        <f>IF(C57="","",VLOOKUP(C57,'Tabela Nutricional'!A:AD,27,0)*D57)</f>
        <v/>
      </c>
      <c r="AC57" s="234" t="str">
        <f>IF(C57="","",VLOOKUP(C57,'Tabela Nutricional'!A:AD,28,0)*D57)</f>
        <v/>
      </c>
      <c r="AD57" s="237" t="str">
        <f>IF(C57="","",VLOOKUP(C57,'Tabela Nutricional'!A:AD,29,0)*D57)</f>
        <v/>
      </c>
      <c r="AE57" s="234" t="str">
        <f>IF(C57="","",VLOOKUP(C57,'Tabela Nutricional'!A:AD,30,0)*D57)</f>
        <v/>
      </c>
      <c r="AF57" s="215"/>
      <c r="AG57" s="190"/>
      <c r="AH57" s="190"/>
      <c r="AI57" s="190"/>
      <c r="AJ57" s="190"/>
      <c r="AK57" s="190"/>
      <c r="AL57" s="190"/>
      <c r="AM57" s="190"/>
      <c r="AN57" s="190"/>
      <c r="AO57" s="190"/>
      <c r="AP57" s="89"/>
      <c r="AQ57" s="99"/>
      <c r="AR57" s="89"/>
      <c r="AS57" s="89"/>
      <c r="AT57" s="89"/>
      <c r="AU57" s="89"/>
      <c r="AV57" s="89"/>
      <c r="AW57" s="89"/>
      <c r="AX57" s="89"/>
    </row>
    <row r="58" spans="1:50" ht="12.75" customHeight="1">
      <c r="A58" s="89"/>
      <c r="B58" s="214"/>
      <c r="C58" s="356"/>
      <c r="D58" s="236"/>
      <c r="E58" s="231" t="str">
        <f t="shared" si="40"/>
        <v/>
      </c>
      <c r="F58" s="238" t="str">
        <f t="shared" si="41"/>
        <v/>
      </c>
      <c r="G58" s="233" t="str">
        <f t="shared" si="42"/>
        <v/>
      </c>
      <c r="H58" s="238" t="str">
        <f t="shared" si="43"/>
        <v/>
      </c>
      <c r="I58" s="233" t="str">
        <f t="shared" si="44"/>
        <v/>
      </c>
      <c r="J58" s="238" t="str">
        <f t="shared" si="45"/>
        <v/>
      </c>
      <c r="K58" s="233" t="str">
        <f t="shared" si="46"/>
        <v/>
      </c>
      <c r="L58" s="237" t="str">
        <f t="shared" si="47"/>
        <v/>
      </c>
      <c r="M58" s="234" t="str">
        <f>IF(C58="","",VLOOKUP(C58,'Tabela Nutricional'!A:AD,10,0)*D58)</f>
        <v/>
      </c>
      <c r="N58" s="237" t="str">
        <f>IF(C58="","",VLOOKUP(C58,'Tabela Nutricional'!A:AD,11,0)*D58)</f>
        <v/>
      </c>
      <c r="O58" s="234" t="str">
        <f>IF(C58="","",VLOOKUP(C58,'Tabela Nutricional'!A:AD,12,0)*D58)</f>
        <v/>
      </c>
      <c r="P58" s="237" t="str">
        <f>IF(C58="","",VLOOKUP(C58,'Tabela Nutricional'!A:AD,13,0)*D58)</f>
        <v/>
      </c>
      <c r="Q58" s="234" t="str">
        <f>IF(C58="","",VLOOKUP(C58,'Tabela Nutricional'!A:AD,14,0)*D58)</f>
        <v/>
      </c>
      <c r="R58" s="237" t="str">
        <f>IF(C58="","",VLOOKUP(C58,'Tabela Nutricional'!A:AD,15,0)*D58)</f>
        <v/>
      </c>
      <c r="S58" s="234" t="str">
        <f>IF(C58="","",VLOOKUP(C58,'Tabela Nutricional'!A:AD,16,0)*D58)</f>
        <v/>
      </c>
      <c r="T58" s="237" t="str">
        <f>IF(C58="","",VLOOKUP(C58,'Tabela Nutricional'!A:AD,17,0)*D58)</f>
        <v/>
      </c>
      <c r="U58" s="234" t="str">
        <f>IF(C58="","",VLOOKUP(C58,'Tabela Nutricional'!A:AD,18,0)*D58)</f>
        <v/>
      </c>
      <c r="V58" s="237" t="str">
        <f>IF(C58="","",VLOOKUP(C58,'Tabela Nutricional'!A:AD,21,0)*D58)</f>
        <v/>
      </c>
      <c r="W58" s="234" t="str">
        <f>IF(C58="","",VLOOKUP(C58,'Tabela Nutricional'!A:AD,22,0)*D58)</f>
        <v/>
      </c>
      <c r="X58" s="237" t="str">
        <f>IF(C58="","",VLOOKUP(C58,'Tabela Nutricional'!A:AD,23,0)*D58)</f>
        <v/>
      </c>
      <c r="Y58" s="234" t="str">
        <f>IF(C58="","",VLOOKUP(C58,'Tabela Nutricional'!A:AD,24,0)*D58)</f>
        <v/>
      </c>
      <c r="Z58" s="237" t="str">
        <f>IF(C58="","",VLOOKUP(C58,'Tabela Nutricional'!A:AD,25,0)*D58)</f>
        <v/>
      </c>
      <c r="AA58" s="234" t="str">
        <f>IF(C58="","",VLOOKUP(C58,'Tabela Nutricional'!A:AD,26,0)*D58)</f>
        <v/>
      </c>
      <c r="AB58" s="237" t="str">
        <f>IF(C58="","",VLOOKUP(C58,'Tabela Nutricional'!A:AD,27,0)*D58)</f>
        <v/>
      </c>
      <c r="AC58" s="234" t="str">
        <f>IF(C58="","",VLOOKUP(C58,'Tabela Nutricional'!A:AD,28,0)*D58)</f>
        <v/>
      </c>
      <c r="AD58" s="237" t="str">
        <f>IF(C58="","",VLOOKUP(C58,'Tabela Nutricional'!A:AD,29,0)*D58)</f>
        <v/>
      </c>
      <c r="AE58" s="234" t="str">
        <f>IF(C58="","",VLOOKUP(C58,'Tabela Nutricional'!A:AD,30,0)*D58)</f>
        <v/>
      </c>
      <c r="AF58" s="214"/>
      <c r="AG58" s="190"/>
      <c r="AH58" s="190"/>
      <c r="AI58" s="190"/>
      <c r="AJ58" s="190"/>
      <c r="AK58" s="190"/>
      <c r="AL58" s="190"/>
      <c r="AM58" s="190"/>
      <c r="AN58" s="190"/>
      <c r="AO58" s="190"/>
      <c r="AP58" s="89"/>
      <c r="AQ58" s="99"/>
      <c r="AR58" s="89"/>
      <c r="AS58" s="89"/>
      <c r="AT58" s="89"/>
      <c r="AU58" s="89"/>
      <c r="AV58" s="89"/>
      <c r="AW58" s="89"/>
      <c r="AX58" s="89"/>
    </row>
    <row r="59" spans="1:50" ht="12.75" customHeight="1">
      <c r="A59" s="89"/>
      <c r="B59" s="214"/>
      <c r="C59" s="356"/>
      <c r="D59" s="236"/>
      <c r="E59" s="231" t="str">
        <f t="shared" si="40"/>
        <v/>
      </c>
      <c r="F59" s="238" t="str">
        <f t="shared" si="41"/>
        <v/>
      </c>
      <c r="G59" s="233" t="str">
        <f t="shared" si="42"/>
        <v/>
      </c>
      <c r="H59" s="238" t="str">
        <f t="shared" si="43"/>
        <v/>
      </c>
      <c r="I59" s="233" t="str">
        <f t="shared" si="44"/>
        <v/>
      </c>
      <c r="J59" s="238" t="str">
        <f t="shared" si="45"/>
        <v/>
      </c>
      <c r="K59" s="233" t="str">
        <f t="shared" si="46"/>
        <v/>
      </c>
      <c r="L59" s="237" t="str">
        <f t="shared" si="47"/>
        <v/>
      </c>
      <c r="M59" s="234" t="str">
        <f>IF(C59="","",VLOOKUP(C59,'Tabela Nutricional'!A:AD,10,0)*D59)</f>
        <v/>
      </c>
      <c r="N59" s="237" t="str">
        <f>IF(C59="","",VLOOKUP(C59,'Tabela Nutricional'!A:AD,11,0)*D59)</f>
        <v/>
      </c>
      <c r="O59" s="234" t="str">
        <f>IF(C59="","",VLOOKUP(C59,'Tabela Nutricional'!A:AD,12,0)*D59)</f>
        <v/>
      </c>
      <c r="P59" s="237" t="str">
        <f>IF(C59="","",VLOOKUP(C59,'Tabela Nutricional'!A:AD,13,0)*D59)</f>
        <v/>
      </c>
      <c r="Q59" s="234" t="str">
        <f>IF(C59="","",VLOOKUP(C59,'Tabela Nutricional'!A:AD,14,0)*D59)</f>
        <v/>
      </c>
      <c r="R59" s="237" t="str">
        <f>IF(C59="","",VLOOKUP(C59,'Tabela Nutricional'!A:AD,15,0)*D59)</f>
        <v/>
      </c>
      <c r="S59" s="234" t="str">
        <f>IF(C59="","",VLOOKUP(C59,'Tabela Nutricional'!A:AD,16,0)*D59)</f>
        <v/>
      </c>
      <c r="T59" s="237" t="str">
        <f>IF(C59="","",VLOOKUP(C59,'Tabela Nutricional'!A:AD,17,0)*D59)</f>
        <v/>
      </c>
      <c r="U59" s="234" t="str">
        <f>IF(C59="","",VLOOKUP(C59,'Tabela Nutricional'!A:AD,18,0)*D59)</f>
        <v/>
      </c>
      <c r="V59" s="237" t="str">
        <f>IF(C59="","",VLOOKUP(C59,'Tabela Nutricional'!A:AD,21,0)*D59)</f>
        <v/>
      </c>
      <c r="W59" s="234" t="str">
        <f>IF(C59="","",VLOOKUP(C59,'Tabela Nutricional'!A:AD,22,0)*D59)</f>
        <v/>
      </c>
      <c r="X59" s="237" t="str">
        <f>IF(C59="","",VLOOKUP(C59,'Tabela Nutricional'!A:AD,23,0)*D59)</f>
        <v/>
      </c>
      <c r="Y59" s="234" t="str">
        <f>IF(C59="","",VLOOKUP(C59,'Tabela Nutricional'!A:AD,24,0)*D59)</f>
        <v/>
      </c>
      <c r="Z59" s="237" t="str">
        <f>IF(C59="","",VLOOKUP(C59,'Tabela Nutricional'!A:AD,25,0)*D59)</f>
        <v/>
      </c>
      <c r="AA59" s="234" t="str">
        <f>IF(C59="","",VLOOKUP(C59,'Tabela Nutricional'!A:AD,26,0)*D59)</f>
        <v/>
      </c>
      <c r="AB59" s="237" t="str">
        <f>IF(C59="","",VLOOKUP(C59,'Tabela Nutricional'!A:AD,27,0)*D59)</f>
        <v/>
      </c>
      <c r="AC59" s="234" t="str">
        <f>IF(C59="","",VLOOKUP(C59,'Tabela Nutricional'!A:AD,28,0)*D59)</f>
        <v/>
      </c>
      <c r="AD59" s="237" t="str">
        <f>IF(C59="","",VLOOKUP(C59,'Tabela Nutricional'!A:AD,29,0)*D59)</f>
        <v/>
      </c>
      <c r="AE59" s="234" t="str">
        <f>IF(C59="","",VLOOKUP(C59,'Tabela Nutricional'!A:AD,30,0)*D59)</f>
        <v/>
      </c>
      <c r="AF59" s="214"/>
      <c r="AG59" s="190"/>
      <c r="AH59" s="190"/>
      <c r="AI59" s="190"/>
      <c r="AJ59" s="190"/>
      <c r="AK59" s="190"/>
      <c r="AL59" s="190"/>
      <c r="AM59" s="190"/>
      <c r="AN59" s="190"/>
      <c r="AO59" s="190"/>
      <c r="AP59" s="89"/>
      <c r="AQ59" s="99"/>
      <c r="AR59" s="89"/>
      <c r="AS59" s="89"/>
      <c r="AT59" s="89"/>
      <c r="AU59" s="89"/>
      <c r="AV59" s="89"/>
      <c r="AW59" s="89"/>
      <c r="AX59" s="89"/>
    </row>
    <row r="60" spans="1:50" ht="12.75" customHeight="1">
      <c r="A60" s="90"/>
      <c r="B60" s="214"/>
      <c r="C60" s="356"/>
      <c r="D60" s="236"/>
      <c r="E60" s="231" t="str">
        <f t="shared" si="40"/>
        <v/>
      </c>
      <c r="F60" s="238" t="str">
        <f t="shared" si="41"/>
        <v/>
      </c>
      <c r="G60" s="233" t="str">
        <f t="shared" si="42"/>
        <v/>
      </c>
      <c r="H60" s="238" t="str">
        <f t="shared" si="43"/>
        <v/>
      </c>
      <c r="I60" s="233" t="str">
        <f t="shared" si="44"/>
        <v/>
      </c>
      <c r="J60" s="238" t="str">
        <f t="shared" si="45"/>
        <v/>
      </c>
      <c r="K60" s="233" t="str">
        <f t="shared" si="46"/>
        <v/>
      </c>
      <c r="L60" s="237" t="str">
        <f t="shared" si="47"/>
        <v/>
      </c>
      <c r="M60" s="234" t="str">
        <f>IF(C60="","",VLOOKUP(C60,'Tabela Nutricional'!A:AD,10,0)*D60)</f>
        <v/>
      </c>
      <c r="N60" s="237" t="str">
        <f>IF(C60="","",VLOOKUP(C60,'Tabela Nutricional'!A:AD,11,0)*D60)</f>
        <v/>
      </c>
      <c r="O60" s="234" t="str">
        <f>IF(C60="","",VLOOKUP(C60,'Tabela Nutricional'!A:AD,12,0)*D60)</f>
        <v/>
      </c>
      <c r="P60" s="237" t="str">
        <f>IF(C60="","",VLOOKUP(C60,'Tabela Nutricional'!A:AD,13,0)*D60)</f>
        <v/>
      </c>
      <c r="Q60" s="234" t="str">
        <f>IF(C60="","",VLOOKUP(C60,'Tabela Nutricional'!A:AD,14,0)*D60)</f>
        <v/>
      </c>
      <c r="R60" s="237" t="str">
        <f>IF(C60="","",VLOOKUP(C60,'Tabela Nutricional'!A:AD,15,0)*D60)</f>
        <v/>
      </c>
      <c r="S60" s="234" t="str">
        <f>IF(C60="","",VLOOKUP(C60,'Tabela Nutricional'!A:AD,16,0)*D60)</f>
        <v/>
      </c>
      <c r="T60" s="237" t="str">
        <f>IF(C60="","",VLOOKUP(C60,'Tabela Nutricional'!A:AD,17,0)*D60)</f>
        <v/>
      </c>
      <c r="U60" s="234" t="str">
        <f>IF(C60="","",VLOOKUP(C60,'Tabela Nutricional'!A:AD,18,0)*D60)</f>
        <v/>
      </c>
      <c r="V60" s="237" t="str">
        <f>IF(C60="","",VLOOKUP(C60,'Tabela Nutricional'!A:AD,21,0)*D60)</f>
        <v/>
      </c>
      <c r="W60" s="234" t="str">
        <f>IF(C60="","",VLOOKUP(C60,'Tabela Nutricional'!A:AD,22,0)*D60)</f>
        <v/>
      </c>
      <c r="X60" s="237" t="str">
        <f>IF(C60="","",VLOOKUP(C60,'Tabela Nutricional'!A:AD,23,0)*D60)</f>
        <v/>
      </c>
      <c r="Y60" s="234" t="str">
        <f>IF(C60="","",VLOOKUP(C60,'Tabela Nutricional'!A:AD,24,0)*D60)</f>
        <v/>
      </c>
      <c r="Z60" s="237" t="str">
        <f>IF(C60="","",VLOOKUP(C60,'Tabela Nutricional'!A:AD,25,0)*D60)</f>
        <v/>
      </c>
      <c r="AA60" s="234" t="str">
        <f>IF(C60="","",VLOOKUP(C60,'Tabela Nutricional'!A:AD,26,0)*D60)</f>
        <v/>
      </c>
      <c r="AB60" s="237" t="str">
        <f>IF(C60="","",VLOOKUP(C60,'Tabela Nutricional'!A:AD,27,0)*D60)</f>
        <v/>
      </c>
      <c r="AC60" s="234" t="str">
        <f>IF(C60="","",VLOOKUP(C60,'Tabela Nutricional'!A:AD,28,0)*D60)</f>
        <v/>
      </c>
      <c r="AD60" s="237" t="str">
        <f>IF(C60="","",VLOOKUP(C60,'Tabela Nutricional'!A:AD,29,0)*D60)</f>
        <v/>
      </c>
      <c r="AE60" s="234" t="str">
        <f>IF(C60="","",VLOOKUP(C60,'Tabela Nutricional'!A:AD,30,0)*D60)</f>
        <v/>
      </c>
      <c r="AF60" s="214"/>
      <c r="AG60" s="190"/>
      <c r="AH60" s="190"/>
      <c r="AI60" s="190"/>
      <c r="AJ60" s="190"/>
      <c r="AK60" s="190"/>
      <c r="AL60" s="190"/>
      <c r="AM60" s="190"/>
      <c r="AN60" s="190"/>
      <c r="AO60" s="190"/>
      <c r="AP60" s="89"/>
      <c r="AQ60" s="99"/>
      <c r="AR60" s="89"/>
      <c r="AS60" s="89"/>
      <c r="AT60" s="89"/>
      <c r="AU60" s="89"/>
      <c r="AV60" s="89"/>
      <c r="AW60" s="89"/>
      <c r="AX60" s="89"/>
    </row>
    <row r="61" spans="1:50" ht="12.75" customHeight="1">
      <c r="A61" s="90"/>
      <c r="B61" s="214"/>
      <c r="C61" s="375"/>
      <c r="D61" s="236"/>
      <c r="E61" s="231" t="str">
        <f t="shared" si="40"/>
        <v/>
      </c>
      <c r="F61" s="238" t="str">
        <f t="shared" si="41"/>
        <v/>
      </c>
      <c r="G61" s="233" t="str">
        <f t="shared" si="42"/>
        <v/>
      </c>
      <c r="H61" s="238" t="str">
        <f t="shared" si="43"/>
        <v/>
      </c>
      <c r="I61" s="233" t="str">
        <f t="shared" si="44"/>
        <v/>
      </c>
      <c r="J61" s="238" t="str">
        <f t="shared" si="45"/>
        <v/>
      </c>
      <c r="K61" s="233" t="str">
        <f t="shared" si="46"/>
        <v/>
      </c>
      <c r="L61" s="237" t="str">
        <f t="shared" si="47"/>
        <v/>
      </c>
      <c r="M61" s="234" t="str">
        <f>IF(C61="","",VLOOKUP(C61,'Tabela Nutricional'!A:AD,10,0)*D61)</f>
        <v/>
      </c>
      <c r="N61" s="237" t="str">
        <f>IF(C61="","",VLOOKUP(C61,'Tabela Nutricional'!A:AD,11,0)*D61)</f>
        <v/>
      </c>
      <c r="O61" s="234" t="str">
        <f>IF(C61="","",VLOOKUP(C61,'Tabela Nutricional'!A:AD,12,0)*D61)</f>
        <v/>
      </c>
      <c r="P61" s="237" t="str">
        <f>IF(C61="","",VLOOKUP(C61,'Tabela Nutricional'!A:AD,13,0)*D61)</f>
        <v/>
      </c>
      <c r="Q61" s="234" t="str">
        <f>IF(C61="","",VLOOKUP(C61,'Tabela Nutricional'!A:AD,14,0)*D61)</f>
        <v/>
      </c>
      <c r="R61" s="237" t="str">
        <f>IF(C61="","",VLOOKUP(C61,'Tabela Nutricional'!A:AD,15,0)*D61)</f>
        <v/>
      </c>
      <c r="S61" s="234" t="str">
        <f>IF(C61="","",VLOOKUP(C61,'Tabela Nutricional'!A:AD,16,0)*D61)</f>
        <v/>
      </c>
      <c r="T61" s="237" t="str">
        <f>IF(C61="","",VLOOKUP(C61,'Tabela Nutricional'!A:AD,17,0)*D61)</f>
        <v/>
      </c>
      <c r="U61" s="234" t="str">
        <f>IF(C61="","",VLOOKUP(C61,'Tabela Nutricional'!A:AD,18,0)*D61)</f>
        <v/>
      </c>
      <c r="V61" s="237" t="str">
        <f>IF(C61="","",VLOOKUP(C61,'Tabela Nutricional'!A:AD,21,0)*D61)</f>
        <v/>
      </c>
      <c r="W61" s="234" t="str">
        <f>IF(C61="","",VLOOKUP(C61,'Tabela Nutricional'!A:AD,22,0)*D61)</f>
        <v/>
      </c>
      <c r="X61" s="237" t="str">
        <f>IF(C61="","",VLOOKUP(C61,'Tabela Nutricional'!A:AD,23,0)*D61)</f>
        <v/>
      </c>
      <c r="Y61" s="234" t="str">
        <f>IF(C61="","",VLOOKUP(C61,'Tabela Nutricional'!A:AD,24,0)*D61)</f>
        <v/>
      </c>
      <c r="Z61" s="237" t="str">
        <f>IF(C61="","",VLOOKUP(C61,'Tabela Nutricional'!A:AD,25,0)*D61)</f>
        <v/>
      </c>
      <c r="AA61" s="234" t="str">
        <f>IF(C61="","",VLOOKUP(C61,'Tabela Nutricional'!A:AD,26,0)*D61)</f>
        <v/>
      </c>
      <c r="AB61" s="237" t="str">
        <f>IF(C61="","",VLOOKUP(C61,'Tabela Nutricional'!A:AD,27,0)*D61)</f>
        <v/>
      </c>
      <c r="AC61" s="234" t="str">
        <f>IF(C61="","",VLOOKUP(C61,'Tabela Nutricional'!A:AD,28,0)*D61)</f>
        <v/>
      </c>
      <c r="AD61" s="237" t="str">
        <f>IF(C61="","",VLOOKUP(C61,'Tabela Nutricional'!A:AD,29,0)*D61)</f>
        <v/>
      </c>
      <c r="AE61" s="234" t="str">
        <f>IF(C61="","",VLOOKUP(C61,'Tabela Nutricional'!A:AD,30,0)*D61)</f>
        <v/>
      </c>
      <c r="AF61" s="214"/>
      <c r="AG61" s="190"/>
      <c r="AH61" s="190"/>
      <c r="AI61" s="190"/>
      <c r="AJ61" s="190"/>
      <c r="AK61" s="190"/>
      <c r="AL61" s="190"/>
      <c r="AM61" s="190"/>
      <c r="AN61" s="190"/>
      <c r="AO61" s="190"/>
      <c r="AP61" s="89"/>
      <c r="AQ61" s="99"/>
      <c r="AR61" s="89"/>
      <c r="AS61" s="89"/>
      <c r="AT61" s="89"/>
      <c r="AU61" s="89"/>
      <c r="AV61" s="89"/>
      <c r="AW61" s="89"/>
      <c r="AX61" s="89"/>
    </row>
    <row r="62" spans="1:50" ht="12.75" customHeight="1">
      <c r="A62" s="90"/>
      <c r="B62" s="214"/>
      <c r="C62" s="376" t="s">
        <v>27</v>
      </c>
      <c r="D62" s="216"/>
      <c r="E62" s="217" t="s">
        <v>29</v>
      </c>
      <c r="F62" s="218">
        <f t="shared" ref="F62:AE62" si="48">SUM(F52:F61)</f>
        <v>0</v>
      </c>
      <c r="G62" s="219">
        <f t="shared" si="48"/>
        <v>0</v>
      </c>
      <c r="H62" s="220">
        <f t="shared" si="48"/>
        <v>0</v>
      </c>
      <c r="I62" s="221">
        <f t="shared" si="48"/>
        <v>0</v>
      </c>
      <c r="J62" s="222">
        <f t="shared" si="48"/>
        <v>0</v>
      </c>
      <c r="K62" s="223">
        <f t="shared" si="48"/>
        <v>0</v>
      </c>
      <c r="L62" s="224">
        <f t="shared" si="48"/>
        <v>0</v>
      </c>
      <c r="M62" s="225">
        <f t="shared" si="48"/>
        <v>0</v>
      </c>
      <c r="N62" s="225">
        <f t="shared" si="48"/>
        <v>0</v>
      </c>
      <c r="O62" s="225">
        <f t="shared" si="48"/>
        <v>0</v>
      </c>
      <c r="P62" s="225">
        <f t="shared" si="48"/>
        <v>0</v>
      </c>
      <c r="Q62" s="225">
        <f t="shared" si="48"/>
        <v>0</v>
      </c>
      <c r="R62" s="225">
        <f t="shared" si="48"/>
        <v>0</v>
      </c>
      <c r="S62" s="225">
        <f t="shared" si="48"/>
        <v>0</v>
      </c>
      <c r="T62" s="225">
        <f t="shared" si="48"/>
        <v>0</v>
      </c>
      <c r="U62" s="225">
        <f t="shared" si="48"/>
        <v>0</v>
      </c>
      <c r="V62" s="225">
        <f t="shared" si="48"/>
        <v>0</v>
      </c>
      <c r="W62" s="225">
        <f t="shared" si="48"/>
        <v>0</v>
      </c>
      <c r="X62" s="225">
        <f t="shared" si="48"/>
        <v>0</v>
      </c>
      <c r="Y62" s="225">
        <f t="shared" si="48"/>
        <v>0</v>
      </c>
      <c r="Z62" s="225">
        <f t="shared" si="48"/>
        <v>0</v>
      </c>
      <c r="AA62" s="225">
        <f t="shared" si="48"/>
        <v>0</v>
      </c>
      <c r="AB62" s="225">
        <f t="shared" si="48"/>
        <v>0</v>
      </c>
      <c r="AC62" s="225">
        <f t="shared" si="48"/>
        <v>0</v>
      </c>
      <c r="AD62" s="225">
        <f t="shared" si="48"/>
        <v>0</v>
      </c>
      <c r="AE62" s="225">
        <f t="shared" si="48"/>
        <v>0</v>
      </c>
      <c r="AF62" s="214"/>
      <c r="AG62" s="190"/>
      <c r="AH62" s="190"/>
      <c r="AI62" s="190"/>
      <c r="AJ62" s="190"/>
      <c r="AK62" s="190"/>
      <c r="AL62" s="190"/>
      <c r="AM62" s="190"/>
      <c r="AN62" s="190"/>
      <c r="AO62" s="190"/>
      <c r="AP62" s="89"/>
      <c r="AQ62" s="99"/>
      <c r="AR62" s="89"/>
      <c r="AS62" s="89"/>
      <c r="AT62" s="89"/>
      <c r="AU62" s="89"/>
      <c r="AV62" s="89"/>
      <c r="AW62" s="89"/>
      <c r="AX62" s="89"/>
    </row>
    <row r="63" spans="1:50" ht="12.75" customHeight="1">
      <c r="A63" s="90"/>
      <c r="B63" s="214"/>
      <c r="C63" s="377">
        <f>SUM(F63:K63)</f>
        <v>0</v>
      </c>
      <c r="D63" s="216"/>
      <c r="E63" s="217" t="s">
        <v>30</v>
      </c>
      <c r="F63" s="218">
        <f t="shared" ref="F63:H63" si="49">F62*4</f>
        <v>0</v>
      </c>
      <c r="G63" s="219">
        <f t="shared" si="49"/>
        <v>0</v>
      </c>
      <c r="H63" s="220">
        <f t="shared" si="49"/>
        <v>0</v>
      </c>
      <c r="I63" s="221">
        <f t="shared" ref="I63:K63" si="50">I62*9</f>
        <v>0</v>
      </c>
      <c r="J63" s="222">
        <f t="shared" si="50"/>
        <v>0</v>
      </c>
      <c r="K63" s="223">
        <f t="shared" si="50"/>
        <v>0</v>
      </c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14"/>
      <c r="AG63" s="190"/>
      <c r="AH63" s="190"/>
      <c r="AI63" s="190"/>
      <c r="AJ63" s="190"/>
      <c r="AK63" s="190"/>
      <c r="AL63" s="190"/>
      <c r="AM63" s="190"/>
      <c r="AN63" s="190"/>
      <c r="AO63" s="190"/>
      <c r="AP63" s="89"/>
      <c r="AQ63" s="99"/>
      <c r="AR63" s="89"/>
      <c r="AS63" s="89"/>
      <c r="AT63" s="89"/>
      <c r="AU63" s="89"/>
      <c r="AV63" s="89"/>
      <c r="AW63" s="89"/>
      <c r="AX63" s="89"/>
    </row>
    <row r="64" spans="1:50" ht="12.75" customHeight="1">
      <c r="A64" s="90"/>
      <c r="B64" s="214"/>
      <c r="C64" s="311" t="str">
        <f>IF(C63&gt;0,(C63-'Cálculo de Dieta'!C63),"")</f>
        <v/>
      </c>
      <c r="D64" s="318"/>
      <c r="E64" s="310" t="s">
        <v>2829</v>
      </c>
      <c r="F64" s="311" t="str">
        <f>IF(F62&gt;0,(F62-'Cálculo de Dieta'!F62),"")</f>
        <v/>
      </c>
      <c r="G64" s="311" t="str">
        <f>IF(G62&gt;0,(G62-'Cálculo de Dieta'!G62),"")</f>
        <v/>
      </c>
      <c r="H64" s="311" t="str">
        <f>IF(H62&gt;0,(H62-'Cálculo de Dieta'!H62),"")</f>
        <v/>
      </c>
      <c r="I64" s="311" t="str">
        <f>IF(I62&gt;0,(I62-'Cálculo de Dieta'!I62),"")</f>
        <v/>
      </c>
      <c r="J64" s="311" t="str">
        <f>IF(J62&gt;0,(J62-'Cálculo de Dieta'!J62),"")</f>
        <v/>
      </c>
      <c r="K64" s="311" t="str">
        <f>IF(K62&gt;0,(K62-'Cálculo de Dieta'!K62),"")</f>
        <v/>
      </c>
      <c r="L64" s="311" t="str">
        <f>IF(L62&gt;0,(L62-'Cálculo de Dieta'!L62),"")</f>
        <v/>
      </c>
      <c r="M64" s="311" t="str">
        <f>IF(M62&gt;0,(M62-'Cálculo de Dieta'!M62),"")</f>
        <v/>
      </c>
      <c r="N64" s="311" t="str">
        <f>IF(N62&gt;0,(N62-'Cálculo de Dieta'!N62),"")</f>
        <v/>
      </c>
      <c r="O64" s="311" t="str">
        <f>IF(O62&gt;0,(O62-'Cálculo de Dieta'!O62),"")</f>
        <v/>
      </c>
      <c r="P64" s="311" t="str">
        <f>IF(P62&gt;0,(P62-'Cálculo de Dieta'!P62),"")</f>
        <v/>
      </c>
      <c r="Q64" s="311" t="str">
        <f>IF(Q62&gt;0,(Q62-'Cálculo de Dieta'!Q62),"")</f>
        <v/>
      </c>
      <c r="R64" s="311" t="str">
        <f>IF(R62&gt;0,(R62-'Cálculo de Dieta'!R62),"")</f>
        <v/>
      </c>
      <c r="S64" s="311" t="str">
        <f>IF(S62&gt;0,(S62-'Cálculo de Dieta'!S62),"")</f>
        <v/>
      </c>
      <c r="T64" s="311" t="str">
        <f>IF(T62&gt;0,(T62-'Cálculo de Dieta'!T62),"")</f>
        <v/>
      </c>
      <c r="U64" s="311" t="str">
        <f>IF(U62&gt;0,(U62-'Cálculo de Dieta'!U62),"")</f>
        <v/>
      </c>
      <c r="V64" s="311" t="str">
        <f>IF(V62&gt;0,(V62-'Cálculo de Dieta'!V62),"")</f>
        <v/>
      </c>
      <c r="W64" s="311" t="str">
        <f>IF(W62&gt;0,(W62-'Cálculo de Dieta'!W62),"")</f>
        <v/>
      </c>
      <c r="X64" s="311" t="str">
        <f>IF(X62&gt;0,(X62-'Cálculo de Dieta'!X62),"")</f>
        <v/>
      </c>
      <c r="Y64" s="311" t="str">
        <f>IF(Y62&gt;0,(Y62-'Cálculo de Dieta'!Y62),"")</f>
        <v/>
      </c>
      <c r="Z64" s="311" t="str">
        <f>IF(Z62&gt;0,(Z62-'Cálculo de Dieta'!Z62),"")</f>
        <v/>
      </c>
      <c r="AA64" s="311" t="str">
        <f>IF(AA62&gt;0,(AA62-'Cálculo de Dieta'!AA62),"")</f>
        <v/>
      </c>
      <c r="AB64" s="311" t="str">
        <f>IF(AB62&gt;0,(AB62-'Cálculo de Dieta'!AB62),"")</f>
        <v/>
      </c>
      <c r="AC64" s="311" t="str">
        <f>IF(AC62&gt;0,(AC62-'Cálculo de Dieta'!AC62),"")</f>
        <v/>
      </c>
      <c r="AD64" s="311" t="str">
        <f>IF(AD62&gt;0,(AD62-'Cálculo de Dieta'!AD62),"")</f>
        <v/>
      </c>
      <c r="AE64" s="311" t="str">
        <f>IF(AE62&gt;0,(AE62-'Cálculo de Dieta'!AE62),"")</f>
        <v/>
      </c>
      <c r="AF64" s="214"/>
      <c r="AG64" s="190"/>
      <c r="AH64" s="190"/>
      <c r="AI64" s="190"/>
      <c r="AJ64" s="190"/>
      <c r="AK64" s="190"/>
      <c r="AL64" s="190"/>
      <c r="AM64" s="190"/>
      <c r="AN64" s="190"/>
      <c r="AO64" s="190"/>
      <c r="AP64" s="89"/>
      <c r="AQ64" s="99"/>
      <c r="AR64" s="89"/>
      <c r="AS64" s="89"/>
      <c r="AT64" s="89"/>
      <c r="AU64" s="89"/>
      <c r="AV64" s="89"/>
      <c r="AW64" s="89"/>
      <c r="AX64" s="89"/>
    </row>
    <row r="65" spans="1:50" ht="12.75" customHeight="1">
      <c r="A65" s="81"/>
      <c r="B65" s="81"/>
      <c r="C65" s="372"/>
      <c r="D65" s="82"/>
      <c r="E65" s="87"/>
      <c r="F65" s="83"/>
      <c r="G65" s="84"/>
      <c r="H65" s="85"/>
      <c r="I65" s="86"/>
      <c r="J65" s="86"/>
      <c r="K65" s="86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81"/>
      <c r="AG65" s="190"/>
      <c r="AH65" s="190"/>
      <c r="AI65" s="190"/>
      <c r="AJ65" s="190"/>
      <c r="AK65" s="89"/>
      <c r="AL65" s="99"/>
      <c r="AM65" s="99"/>
      <c r="AN65" s="89"/>
      <c r="AO65" s="89"/>
      <c r="AP65" s="89"/>
      <c r="AQ65" s="99"/>
      <c r="AR65" s="89"/>
      <c r="AS65" s="89"/>
      <c r="AT65" s="89"/>
      <c r="AU65" s="89"/>
      <c r="AV65" s="89"/>
      <c r="AW65" s="89"/>
      <c r="AX65" s="89"/>
    </row>
    <row r="66" spans="1:50" ht="12.75" customHeight="1">
      <c r="A66" s="81"/>
      <c r="B66" s="200"/>
      <c r="C66" s="373"/>
      <c r="D66" s="340">
        <v>5</v>
      </c>
      <c r="E66" s="307"/>
      <c r="F66" s="303"/>
      <c r="G66" s="303"/>
      <c r="H66" s="303"/>
      <c r="I66" s="303"/>
      <c r="J66" s="303"/>
      <c r="K66" s="304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2" t="s">
        <v>2786</v>
      </c>
      <c r="W66" s="202" t="s">
        <v>2786</v>
      </c>
      <c r="X66" s="202" t="s">
        <v>2786</v>
      </c>
      <c r="Y66" s="202" t="s">
        <v>2786</v>
      </c>
      <c r="Z66" s="202" t="s">
        <v>2786</v>
      </c>
      <c r="AA66" s="202" t="s">
        <v>2786</v>
      </c>
      <c r="AB66" s="201"/>
      <c r="AC66" s="202" t="s">
        <v>2786</v>
      </c>
      <c r="AD66" s="202" t="s">
        <v>2786</v>
      </c>
      <c r="AE66" s="202" t="s">
        <v>2786</v>
      </c>
      <c r="AF66" s="200"/>
      <c r="AG66" s="81"/>
      <c r="AH66" s="108"/>
      <c r="AI66" s="108"/>
      <c r="AJ66" s="89"/>
      <c r="AK66" s="89"/>
      <c r="AL66" s="99"/>
      <c r="AM66" s="99"/>
      <c r="AN66" s="89"/>
      <c r="AO66" s="89"/>
      <c r="AP66" s="89"/>
      <c r="AQ66" s="99"/>
      <c r="AR66" s="89"/>
      <c r="AS66" s="89"/>
      <c r="AT66" s="89"/>
      <c r="AU66" s="89"/>
      <c r="AV66" s="89"/>
      <c r="AW66" s="89"/>
      <c r="AX66" s="89"/>
    </row>
    <row r="67" spans="1:50" ht="12.75" customHeight="1">
      <c r="A67" s="81"/>
      <c r="B67" s="203"/>
      <c r="C67" s="374" t="s">
        <v>5</v>
      </c>
      <c r="D67" s="204" t="s">
        <v>6</v>
      </c>
      <c r="E67" s="205" t="s">
        <v>7</v>
      </c>
      <c r="F67" s="206" t="s">
        <v>8</v>
      </c>
      <c r="G67" s="207" t="s">
        <v>9</v>
      </c>
      <c r="H67" s="208" t="s">
        <v>10</v>
      </c>
      <c r="I67" s="209" t="s">
        <v>11</v>
      </c>
      <c r="J67" s="210" t="s">
        <v>13</v>
      </c>
      <c r="K67" s="211" t="s">
        <v>12</v>
      </c>
      <c r="L67" s="212" t="s">
        <v>767</v>
      </c>
      <c r="M67" s="202" t="s">
        <v>792</v>
      </c>
      <c r="N67" s="202" t="s">
        <v>791</v>
      </c>
      <c r="O67" s="202" t="s">
        <v>2777</v>
      </c>
      <c r="P67" s="202" t="s">
        <v>2778</v>
      </c>
      <c r="Q67" s="202" t="s">
        <v>793</v>
      </c>
      <c r="R67" s="202" t="s">
        <v>794</v>
      </c>
      <c r="S67" s="202" t="s">
        <v>799</v>
      </c>
      <c r="T67" s="202" t="s">
        <v>2782</v>
      </c>
      <c r="U67" s="202" t="s">
        <v>795</v>
      </c>
      <c r="V67" s="202" t="s">
        <v>2783</v>
      </c>
      <c r="W67" s="202" t="s">
        <v>2779</v>
      </c>
      <c r="X67" s="202" t="s">
        <v>2780</v>
      </c>
      <c r="Y67" s="202" t="s">
        <v>796</v>
      </c>
      <c r="Z67" s="202" t="s">
        <v>797</v>
      </c>
      <c r="AA67" s="202" t="s">
        <v>798</v>
      </c>
      <c r="AB67" s="202" t="s">
        <v>2776</v>
      </c>
      <c r="AC67" s="202" t="s">
        <v>2784</v>
      </c>
      <c r="AD67" s="202" t="s">
        <v>2785</v>
      </c>
      <c r="AE67" s="202" t="s">
        <v>2781</v>
      </c>
      <c r="AF67" s="213"/>
      <c r="AG67" s="183"/>
      <c r="AH67" s="108"/>
      <c r="AI67" s="108"/>
      <c r="AJ67" s="89"/>
      <c r="AK67" s="89"/>
      <c r="AL67" s="99"/>
      <c r="AM67" s="99"/>
      <c r="AN67" s="89"/>
      <c r="AO67" s="89"/>
      <c r="AP67" s="89"/>
      <c r="AQ67" s="99"/>
      <c r="AR67" s="89"/>
      <c r="AS67" s="89"/>
      <c r="AT67" s="89"/>
      <c r="AU67" s="89"/>
      <c r="AV67" s="89"/>
      <c r="AW67" s="89"/>
      <c r="AX67" s="89"/>
    </row>
    <row r="68" spans="1:50" ht="12.75" customHeight="1">
      <c r="A68" s="89"/>
      <c r="B68" s="214"/>
      <c r="C68" s="232"/>
      <c r="D68" s="235"/>
      <c r="E68" s="231" t="str">
        <f t="shared" ref="E68:E77" si="51">IF(C68="","",VLOOKUP(C68,Nutr,2,0))</f>
        <v/>
      </c>
      <c r="F68" s="238" t="str">
        <f t="shared" ref="F68:F77" si="52">IF(C68="","",VLOOKUP(C68,Nutr,3,0)*D68)</f>
        <v/>
      </c>
      <c r="G68" s="233" t="str">
        <f t="shared" ref="G68:G77" si="53">IF(C68="","",VLOOKUP(C68,Nutr,4,0)*D68)</f>
        <v/>
      </c>
      <c r="H68" s="238" t="str">
        <f t="shared" ref="H68:H77" si="54">IF(C68="","",VLOOKUP(C68,Nutr,5,0)*D68)</f>
        <v/>
      </c>
      <c r="I68" s="233" t="str">
        <f t="shared" ref="I68:I77" si="55">IF(C68="","",VLOOKUP(C68,Nutr,6,0)*D68)</f>
        <v/>
      </c>
      <c r="J68" s="238" t="str">
        <f t="shared" ref="J68:J77" si="56">IF(C68="","",VLOOKUP(C68,Nutr,7,0)*D68)</f>
        <v/>
      </c>
      <c r="K68" s="233" t="str">
        <f t="shared" ref="K68:K77" si="57">IF(C68="","",VLOOKUP(C68,Nutr,8,0)*D68)</f>
        <v/>
      </c>
      <c r="L68" s="237" t="str">
        <f>IF(C68="","",VLOOKUP(C68,Nutr,9,0)*D68)</f>
        <v/>
      </c>
      <c r="M68" s="234" t="str">
        <f>IF(C68="","",VLOOKUP(C68,'Tabela Nutricional'!A:AD,10,0)*D68)</f>
        <v/>
      </c>
      <c r="N68" s="237" t="str">
        <f>IF(C68="","",VLOOKUP(C68,'Tabela Nutricional'!A:AD,11,0)*D68)</f>
        <v/>
      </c>
      <c r="O68" s="234" t="str">
        <f>IF(C68="","",VLOOKUP(C68,'Tabela Nutricional'!A:AD,12,0)*D68)</f>
        <v/>
      </c>
      <c r="P68" s="237" t="str">
        <f>IF(C68="","",VLOOKUP(C68,'Tabela Nutricional'!A:AD,13,0)*D68)</f>
        <v/>
      </c>
      <c r="Q68" s="234" t="str">
        <f>IF(C68="","",VLOOKUP(C68,'Tabela Nutricional'!A:AD,14,0)*D68)</f>
        <v/>
      </c>
      <c r="R68" s="237" t="str">
        <f>IF(C68="","",VLOOKUP(C68,'Tabela Nutricional'!A:AD,15,0)*D68)</f>
        <v/>
      </c>
      <c r="S68" s="234" t="str">
        <f>IF(C68="","",VLOOKUP(C68,'Tabela Nutricional'!A:AD,16,0)*D68)</f>
        <v/>
      </c>
      <c r="T68" s="237" t="str">
        <f>IF(C68="","",VLOOKUP(C68,'Tabela Nutricional'!A:AD,17,0)*D68)</f>
        <v/>
      </c>
      <c r="U68" s="234" t="str">
        <f>IF(C68="","",VLOOKUP(C68,'Tabela Nutricional'!A:AD,18,0)*D68)</f>
        <v/>
      </c>
      <c r="V68" s="237" t="str">
        <f>IF(C68="","",VLOOKUP(C68,'Tabela Nutricional'!A:AD,21,0)*D68)</f>
        <v/>
      </c>
      <c r="W68" s="234" t="str">
        <f>IF(C68="","",VLOOKUP(C68,'Tabela Nutricional'!A:AD,22,0)*D68)</f>
        <v/>
      </c>
      <c r="X68" s="237" t="str">
        <f>IF(C68="","",VLOOKUP(C68,'Tabela Nutricional'!A:AD,23,0)*D68)</f>
        <v/>
      </c>
      <c r="Y68" s="234" t="str">
        <f>IF(C68="","",VLOOKUP(C68,'Tabela Nutricional'!A:AD,24,0)*D68)</f>
        <v/>
      </c>
      <c r="Z68" s="237" t="str">
        <f>IF(C68="","",VLOOKUP(C68,'Tabela Nutricional'!A:AD,25,0)*D68)</f>
        <v/>
      </c>
      <c r="AA68" s="234" t="str">
        <f>IF(C68="","",VLOOKUP(C68,'Tabela Nutricional'!A:AD,26,0)*D68)</f>
        <v/>
      </c>
      <c r="AB68" s="237" t="str">
        <f>IF(C68="","",VLOOKUP(C68,'Tabela Nutricional'!A:AD,27,0)*D68)</f>
        <v/>
      </c>
      <c r="AC68" s="234" t="str">
        <f>IF(C68="","",VLOOKUP(C68,'Tabela Nutricional'!A:AD,28,0)*D68)</f>
        <v/>
      </c>
      <c r="AD68" s="237" t="str">
        <f>IF(C68="","",VLOOKUP(C68,'Tabela Nutricional'!A:AD,29,0)*D68)</f>
        <v/>
      </c>
      <c r="AE68" s="234" t="str">
        <f>IF(C68="","",VLOOKUP(C68,'Tabela Nutricional'!A:AD,30,0)*D68)</f>
        <v/>
      </c>
      <c r="AF68" s="214"/>
      <c r="AG68" s="90"/>
      <c r="AH68" s="108"/>
      <c r="AI68" s="108"/>
      <c r="AJ68" s="89"/>
      <c r="AK68" s="89"/>
      <c r="AL68" s="99"/>
      <c r="AM68" s="99"/>
      <c r="AN68" s="89"/>
      <c r="AO68" s="89"/>
      <c r="AP68" s="89"/>
      <c r="AQ68" s="99"/>
      <c r="AR68" s="89"/>
      <c r="AS68" s="89"/>
      <c r="AT68" s="89"/>
      <c r="AU68" s="89"/>
      <c r="AV68" s="89"/>
      <c r="AW68" s="89"/>
      <c r="AX68" s="89"/>
    </row>
    <row r="69" spans="1:50" ht="12.75" customHeight="1">
      <c r="A69" s="89"/>
      <c r="B69" s="214"/>
      <c r="C69" s="232"/>
      <c r="D69" s="235"/>
      <c r="E69" s="231" t="str">
        <f t="shared" si="51"/>
        <v/>
      </c>
      <c r="F69" s="238" t="str">
        <f t="shared" si="52"/>
        <v/>
      </c>
      <c r="G69" s="233" t="str">
        <f t="shared" si="53"/>
        <v/>
      </c>
      <c r="H69" s="238" t="str">
        <f t="shared" si="54"/>
        <v/>
      </c>
      <c r="I69" s="233" t="str">
        <f t="shared" si="55"/>
        <v/>
      </c>
      <c r="J69" s="238" t="str">
        <f t="shared" si="56"/>
        <v/>
      </c>
      <c r="K69" s="233" t="str">
        <f t="shared" si="57"/>
        <v/>
      </c>
      <c r="L69" s="237" t="str">
        <f t="shared" ref="L69:L77" si="58">IF(C69="","",VLOOKUP(C69,Nutr,9,0)*D69)</f>
        <v/>
      </c>
      <c r="M69" s="234" t="str">
        <f>IF(C69="","",VLOOKUP(C69,'Tabela Nutricional'!A:AD,10,0)*D69)</f>
        <v/>
      </c>
      <c r="N69" s="237" t="str">
        <f>IF(C69="","",VLOOKUP(C69,'Tabela Nutricional'!A:AD,11,0)*D69)</f>
        <v/>
      </c>
      <c r="O69" s="234" t="str">
        <f>IF(C69="","",VLOOKUP(C69,'Tabela Nutricional'!A:AD,12,0)*D69)</f>
        <v/>
      </c>
      <c r="P69" s="237" t="str">
        <f>IF(C69="","",VLOOKUP(C69,'Tabela Nutricional'!A:AD,13,0)*D69)</f>
        <v/>
      </c>
      <c r="Q69" s="234" t="str">
        <f>IF(C69="","",VLOOKUP(C69,'Tabela Nutricional'!A:AD,14,0)*D69)</f>
        <v/>
      </c>
      <c r="R69" s="237" t="str">
        <f>IF(C69="","",VLOOKUP(C69,'Tabela Nutricional'!A:AD,15,0)*D69)</f>
        <v/>
      </c>
      <c r="S69" s="234" t="str">
        <f>IF(C69="","",VLOOKUP(C69,'Tabela Nutricional'!A:AD,16,0)*D69)</f>
        <v/>
      </c>
      <c r="T69" s="237" t="str">
        <f>IF(C69="","",VLOOKUP(C69,'Tabela Nutricional'!A:AD,17,0)*D69)</f>
        <v/>
      </c>
      <c r="U69" s="234" t="str">
        <f>IF(C69="","",VLOOKUP(C69,'Tabela Nutricional'!A:AD,18,0)*D69)</f>
        <v/>
      </c>
      <c r="V69" s="237" t="str">
        <f>IF(C69="","",VLOOKUP(C69,'Tabela Nutricional'!A:AD,21,0)*D69)</f>
        <v/>
      </c>
      <c r="W69" s="234" t="str">
        <f>IF(C69="","",VLOOKUP(C69,'Tabela Nutricional'!A:AD,22,0)*D69)</f>
        <v/>
      </c>
      <c r="X69" s="237" t="str">
        <f>IF(C69="","",VLOOKUP(C69,'Tabela Nutricional'!A:AD,23,0)*D69)</f>
        <v/>
      </c>
      <c r="Y69" s="234" t="str">
        <f>IF(C69="","",VLOOKUP(C69,'Tabela Nutricional'!A:AD,24,0)*D69)</f>
        <v/>
      </c>
      <c r="Z69" s="237" t="str">
        <f>IF(C69="","",VLOOKUP(C69,'Tabela Nutricional'!A:AD,25,0)*D69)</f>
        <v/>
      </c>
      <c r="AA69" s="234" t="str">
        <f>IF(C69="","",VLOOKUP(C69,'Tabela Nutricional'!A:AD,26,0)*D69)</f>
        <v/>
      </c>
      <c r="AB69" s="237" t="str">
        <f>IF(C69="","",VLOOKUP(C69,'Tabela Nutricional'!A:AD,27,0)*D69)</f>
        <v/>
      </c>
      <c r="AC69" s="234" t="str">
        <f>IF(C69="","",VLOOKUP(C69,'Tabela Nutricional'!A:AD,28,0)*D69)</f>
        <v/>
      </c>
      <c r="AD69" s="237" t="str">
        <f>IF(C69="","",VLOOKUP(C69,'Tabela Nutricional'!A:AD,29,0)*D69)</f>
        <v/>
      </c>
      <c r="AE69" s="234" t="str">
        <f>IF(C69="","",VLOOKUP(C69,'Tabela Nutricional'!A:AD,30,0)*D69)</f>
        <v/>
      </c>
      <c r="AF69" s="214"/>
      <c r="AG69" s="90"/>
      <c r="AH69" s="108"/>
      <c r="AI69" s="108"/>
      <c r="AJ69" s="89"/>
      <c r="AK69" s="89"/>
      <c r="AL69" s="99"/>
      <c r="AM69" s="99"/>
      <c r="AN69" s="89"/>
      <c r="AO69" s="89"/>
      <c r="AP69" s="89"/>
      <c r="AQ69" s="99"/>
      <c r="AR69" s="89"/>
      <c r="AS69" s="89"/>
      <c r="AT69" s="89"/>
      <c r="AU69" s="89"/>
      <c r="AV69" s="89"/>
      <c r="AW69" s="89"/>
      <c r="AX69" s="89"/>
    </row>
    <row r="70" spans="1:50" ht="12.75" customHeight="1">
      <c r="A70" s="89"/>
      <c r="B70" s="214"/>
      <c r="C70" s="356"/>
      <c r="D70" s="236"/>
      <c r="E70" s="231" t="str">
        <f t="shared" si="51"/>
        <v/>
      </c>
      <c r="F70" s="238" t="str">
        <f t="shared" si="52"/>
        <v/>
      </c>
      <c r="G70" s="233" t="str">
        <f t="shared" si="53"/>
        <v/>
      </c>
      <c r="H70" s="238" t="str">
        <f t="shared" si="54"/>
        <v/>
      </c>
      <c r="I70" s="233" t="str">
        <f t="shared" si="55"/>
        <v/>
      </c>
      <c r="J70" s="238" t="str">
        <f t="shared" si="56"/>
        <v/>
      </c>
      <c r="K70" s="233" t="str">
        <f t="shared" si="57"/>
        <v/>
      </c>
      <c r="L70" s="237" t="str">
        <f t="shared" si="58"/>
        <v/>
      </c>
      <c r="M70" s="234" t="str">
        <f>IF(C70="","",VLOOKUP(C70,'Tabela Nutricional'!A:AD,10,0)*D70)</f>
        <v/>
      </c>
      <c r="N70" s="237" t="str">
        <f>IF(C70="","",VLOOKUP(C70,'Tabela Nutricional'!A:AD,11,0)*D70)</f>
        <v/>
      </c>
      <c r="O70" s="234" t="str">
        <f>IF(C70="","",VLOOKUP(C70,'Tabela Nutricional'!A:AD,12,0)*D70)</f>
        <v/>
      </c>
      <c r="P70" s="237" t="str">
        <f>IF(C70="","",VLOOKUP(C70,'Tabela Nutricional'!A:AD,13,0)*D70)</f>
        <v/>
      </c>
      <c r="Q70" s="234" t="str">
        <f>IF(C70="","",VLOOKUP(C70,'Tabela Nutricional'!A:AD,14,0)*D70)</f>
        <v/>
      </c>
      <c r="R70" s="237" t="str">
        <f>IF(C70="","",VLOOKUP(C70,'Tabela Nutricional'!A:AD,15,0)*D70)</f>
        <v/>
      </c>
      <c r="S70" s="234" t="str">
        <f>IF(C70="","",VLOOKUP(C70,'Tabela Nutricional'!A:AD,16,0)*D70)</f>
        <v/>
      </c>
      <c r="T70" s="237" t="str">
        <f>IF(C70="","",VLOOKUP(C70,'Tabela Nutricional'!A:AD,17,0)*D70)</f>
        <v/>
      </c>
      <c r="U70" s="234" t="str">
        <f>IF(C70="","",VLOOKUP(C70,'Tabela Nutricional'!A:AD,18,0)*D70)</f>
        <v/>
      </c>
      <c r="V70" s="237" t="str">
        <f>IF(C70="","",VLOOKUP(C70,'Tabela Nutricional'!A:AD,21,0)*D70)</f>
        <v/>
      </c>
      <c r="W70" s="234" t="str">
        <f>IF(C70="","",VLOOKUP(C70,'Tabela Nutricional'!A:AD,22,0)*D70)</f>
        <v/>
      </c>
      <c r="X70" s="237" t="str">
        <f>IF(C70="","",VLOOKUP(C70,'Tabela Nutricional'!A:AD,23,0)*D70)</f>
        <v/>
      </c>
      <c r="Y70" s="234" t="str">
        <f>IF(C70="","",VLOOKUP(C70,'Tabela Nutricional'!A:AD,24,0)*D70)</f>
        <v/>
      </c>
      <c r="Z70" s="237" t="str">
        <f>IF(C70="","",VLOOKUP(C70,'Tabela Nutricional'!A:AD,25,0)*D70)</f>
        <v/>
      </c>
      <c r="AA70" s="234" t="str">
        <f>IF(C70="","",VLOOKUP(C70,'Tabela Nutricional'!A:AD,26,0)*D70)</f>
        <v/>
      </c>
      <c r="AB70" s="237" t="str">
        <f>IF(C70="","",VLOOKUP(C70,'Tabela Nutricional'!A:AD,27,0)*D70)</f>
        <v/>
      </c>
      <c r="AC70" s="234" t="str">
        <f>IF(C70="","",VLOOKUP(C70,'Tabela Nutricional'!A:AD,28,0)*D70)</f>
        <v/>
      </c>
      <c r="AD70" s="237" t="str">
        <f>IF(C70="","",VLOOKUP(C70,'Tabela Nutricional'!A:AD,29,0)*D70)</f>
        <v/>
      </c>
      <c r="AE70" s="234" t="str">
        <f>IF(C70="","",VLOOKUP(C70,'Tabela Nutricional'!A:AD,30,0)*D70)</f>
        <v/>
      </c>
      <c r="AF70" s="214"/>
      <c r="AG70" s="94"/>
      <c r="AH70" s="108"/>
      <c r="AI70" s="108"/>
      <c r="AJ70" s="89"/>
      <c r="AK70" s="89"/>
      <c r="AL70" s="99"/>
      <c r="AM70" s="99"/>
      <c r="AN70" s="89"/>
      <c r="AO70" s="89"/>
      <c r="AP70" s="89"/>
      <c r="AQ70" s="99"/>
      <c r="AR70" s="89"/>
      <c r="AS70" s="89"/>
      <c r="AT70" s="89"/>
      <c r="AU70" s="89"/>
      <c r="AV70" s="89"/>
      <c r="AW70" s="89"/>
      <c r="AX70" s="89"/>
    </row>
    <row r="71" spans="1:50" ht="12.75" customHeight="1">
      <c r="A71" s="89"/>
      <c r="B71" s="215"/>
      <c r="C71" s="356"/>
      <c r="D71" s="236"/>
      <c r="E71" s="231" t="str">
        <f t="shared" si="51"/>
        <v/>
      </c>
      <c r="F71" s="238" t="str">
        <f t="shared" si="52"/>
        <v/>
      </c>
      <c r="G71" s="233" t="str">
        <f t="shared" si="53"/>
        <v/>
      </c>
      <c r="H71" s="238" t="str">
        <f t="shared" si="54"/>
        <v/>
      </c>
      <c r="I71" s="233" t="str">
        <f t="shared" si="55"/>
        <v/>
      </c>
      <c r="J71" s="238" t="str">
        <f t="shared" si="56"/>
        <v/>
      </c>
      <c r="K71" s="233" t="str">
        <f t="shared" si="57"/>
        <v/>
      </c>
      <c r="L71" s="237" t="str">
        <f t="shared" si="58"/>
        <v/>
      </c>
      <c r="M71" s="234" t="str">
        <f>IF(C71="","",VLOOKUP(C71,'Tabela Nutricional'!A:AD,10,0)*D71)</f>
        <v/>
      </c>
      <c r="N71" s="237" t="str">
        <f>IF(C71="","",VLOOKUP(C71,'Tabela Nutricional'!A:AD,11,0)*D71)</f>
        <v/>
      </c>
      <c r="O71" s="234" t="str">
        <f>IF(C71="","",VLOOKUP(C71,'Tabela Nutricional'!A:AD,12,0)*D71)</f>
        <v/>
      </c>
      <c r="P71" s="237" t="str">
        <f>IF(C71="","",VLOOKUP(C71,'Tabela Nutricional'!A:AD,13,0)*D71)</f>
        <v/>
      </c>
      <c r="Q71" s="234" t="str">
        <f>IF(C71="","",VLOOKUP(C71,'Tabela Nutricional'!A:AD,14,0)*D71)</f>
        <v/>
      </c>
      <c r="R71" s="237" t="str">
        <f>IF(C71="","",VLOOKUP(C71,'Tabela Nutricional'!A:AD,15,0)*D71)</f>
        <v/>
      </c>
      <c r="S71" s="234" t="str">
        <f>IF(C71="","",VLOOKUP(C71,'Tabela Nutricional'!A:AD,16,0)*D71)</f>
        <v/>
      </c>
      <c r="T71" s="237" t="str">
        <f>IF(C71="","",VLOOKUP(C71,'Tabela Nutricional'!A:AD,17,0)*D71)</f>
        <v/>
      </c>
      <c r="U71" s="234" t="str">
        <f>IF(C71="","",VLOOKUP(C71,'Tabela Nutricional'!A:AD,18,0)*D71)</f>
        <v/>
      </c>
      <c r="V71" s="237" t="str">
        <f>IF(C71="","",VLOOKUP(C71,'Tabela Nutricional'!A:AD,21,0)*D71)</f>
        <v/>
      </c>
      <c r="W71" s="234" t="str">
        <f>IF(C71="","",VLOOKUP(C71,'Tabela Nutricional'!A:AD,22,0)*D71)</f>
        <v/>
      </c>
      <c r="X71" s="237" t="str">
        <f>IF(C71="","",VLOOKUP(C71,'Tabela Nutricional'!A:AD,23,0)*D71)</f>
        <v/>
      </c>
      <c r="Y71" s="234" t="str">
        <f>IF(C71="","",VLOOKUP(C71,'Tabela Nutricional'!A:AD,24,0)*D71)</f>
        <v/>
      </c>
      <c r="Z71" s="237" t="str">
        <f>IF(C71="","",VLOOKUP(C71,'Tabela Nutricional'!A:AD,25,0)*D71)</f>
        <v/>
      </c>
      <c r="AA71" s="234" t="str">
        <f>IF(C71="","",VLOOKUP(C71,'Tabela Nutricional'!A:AD,26,0)*D71)</f>
        <v/>
      </c>
      <c r="AB71" s="237" t="str">
        <f>IF(C71="","",VLOOKUP(C71,'Tabela Nutricional'!A:AD,27,0)*D71)</f>
        <v/>
      </c>
      <c r="AC71" s="234" t="str">
        <f>IF(C71="","",VLOOKUP(C71,'Tabela Nutricional'!A:AD,28,0)*D71)</f>
        <v/>
      </c>
      <c r="AD71" s="237" t="str">
        <f>IF(C71="","",VLOOKUP(C71,'Tabela Nutricional'!A:AD,29,0)*D71)</f>
        <v/>
      </c>
      <c r="AE71" s="234" t="str">
        <f>IF(C71="","",VLOOKUP(C71,'Tabela Nutricional'!A:AD,30,0)*D71)</f>
        <v/>
      </c>
      <c r="AF71" s="215"/>
      <c r="AG71" s="94"/>
      <c r="AH71" s="108"/>
      <c r="AI71" s="108"/>
      <c r="AJ71" s="89"/>
      <c r="AK71" s="89"/>
      <c r="AL71" s="99"/>
      <c r="AM71" s="99"/>
      <c r="AN71" s="89"/>
      <c r="AO71" s="89"/>
      <c r="AP71" s="89"/>
      <c r="AQ71" s="99"/>
      <c r="AR71" s="89"/>
      <c r="AS71" s="89"/>
      <c r="AT71" s="89"/>
      <c r="AU71" s="89"/>
      <c r="AV71" s="89"/>
      <c r="AW71" s="89"/>
      <c r="AX71" s="89"/>
    </row>
    <row r="72" spans="1:50" ht="12.75" customHeight="1">
      <c r="A72" s="89"/>
      <c r="B72" s="215"/>
      <c r="C72" s="356"/>
      <c r="D72" s="236"/>
      <c r="E72" s="231" t="str">
        <f t="shared" si="51"/>
        <v/>
      </c>
      <c r="F72" s="238" t="str">
        <f t="shared" si="52"/>
        <v/>
      </c>
      <c r="G72" s="233" t="str">
        <f t="shared" si="53"/>
        <v/>
      </c>
      <c r="H72" s="238" t="str">
        <f t="shared" si="54"/>
        <v/>
      </c>
      <c r="I72" s="233" t="str">
        <f t="shared" si="55"/>
        <v/>
      </c>
      <c r="J72" s="238" t="str">
        <f t="shared" si="56"/>
        <v/>
      </c>
      <c r="K72" s="233" t="str">
        <f t="shared" si="57"/>
        <v/>
      </c>
      <c r="L72" s="237" t="str">
        <f t="shared" si="58"/>
        <v/>
      </c>
      <c r="M72" s="234" t="str">
        <f>IF(C72="","",VLOOKUP(C72,'Tabela Nutricional'!A:AD,10,0)*D72)</f>
        <v/>
      </c>
      <c r="N72" s="237" t="str">
        <f>IF(C72="","",VLOOKUP(C72,'Tabela Nutricional'!A:AD,11,0)*D72)</f>
        <v/>
      </c>
      <c r="O72" s="234" t="str">
        <f>IF(C72="","",VLOOKUP(C72,'Tabela Nutricional'!A:AD,12,0)*D72)</f>
        <v/>
      </c>
      <c r="P72" s="237" t="str">
        <f>IF(C72="","",VLOOKUP(C72,'Tabela Nutricional'!A:AD,13,0)*D72)</f>
        <v/>
      </c>
      <c r="Q72" s="234" t="str">
        <f>IF(C72="","",VLOOKUP(C72,'Tabela Nutricional'!A:AD,14,0)*D72)</f>
        <v/>
      </c>
      <c r="R72" s="237" t="str">
        <f>IF(C72="","",VLOOKUP(C72,'Tabela Nutricional'!A:AD,15,0)*D72)</f>
        <v/>
      </c>
      <c r="S72" s="234" t="str">
        <f>IF(C72="","",VLOOKUP(C72,'Tabela Nutricional'!A:AD,16,0)*D72)</f>
        <v/>
      </c>
      <c r="T72" s="237" t="str">
        <f>IF(C72="","",VLOOKUP(C72,'Tabela Nutricional'!A:AD,17,0)*D72)</f>
        <v/>
      </c>
      <c r="U72" s="234" t="str">
        <f>IF(C72="","",VLOOKUP(C72,'Tabela Nutricional'!A:AD,18,0)*D72)</f>
        <v/>
      </c>
      <c r="V72" s="237" t="str">
        <f>IF(C72="","",VLOOKUP(C72,'Tabela Nutricional'!A:AD,21,0)*D72)</f>
        <v/>
      </c>
      <c r="W72" s="234" t="str">
        <f>IF(C72="","",VLOOKUP(C72,'Tabela Nutricional'!A:AD,22,0)*D72)</f>
        <v/>
      </c>
      <c r="X72" s="237" t="str">
        <f>IF(C72="","",VLOOKUP(C72,'Tabela Nutricional'!A:AD,23,0)*D72)</f>
        <v/>
      </c>
      <c r="Y72" s="234" t="str">
        <f>IF(C72="","",VLOOKUP(C72,'Tabela Nutricional'!A:AD,24,0)*D72)</f>
        <v/>
      </c>
      <c r="Z72" s="237" t="str">
        <f>IF(C72="","",VLOOKUP(C72,'Tabela Nutricional'!A:AD,25,0)*D72)</f>
        <v/>
      </c>
      <c r="AA72" s="234" t="str">
        <f>IF(C72="","",VLOOKUP(C72,'Tabela Nutricional'!A:AD,26,0)*D72)</f>
        <v/>
      </c>
      <c r="AB72" s="237" t="str">
        <f>IF(C72="","",VLOOKUP(C72,'Tabela Nutricional'!A:AD,27,0)*D72)</f>
        <v/>
      </c>
      <c r="AC72" s="234" t="str">
        <f>IF(C72="","",VLOOKUP(C72,'Tabela Nutricional'!A:AD,28,0)*D72)</f>
        <v/>
      </c>
      <c r="AD72" s="237" t="str">
        <f>IF(C72="","",VLOOKUP(C72,'Tabela Nutricional'!A:AD,29,0)*D72)</f>
        <v/>
      </c>
      <c r="AE72" s="234" t="str">
        <f>IF(C72="","",VLOOKUP(C72,'Tabela Nutricional'!A:AD,30,0)*D72)</f>
        <v/>
      </c>
      <c r="AF72" s="215"/>
      <c r="AG72" s="94"/>
      <c r="AH72" s="108"/>
      <c r="AI72" s="108"/>
      <c r="AJ72" s="89"/>
      <c r="AK72" s="89"/>
      <c r="AL72" s="99"/>
      <c r="AM72" s="99"/>
      <c r="AN72" s="89"/>
      <c r="AO72" s="89"/>
      <c r="AP72" s="89"/>
      <c r="AQ72" s="99"/>
      <c r="AR72" s="89"/>
      <c r="AS72" s="89"/>
      <c r="AT72" s="89"/>
      <c r="AU72" s="89"/>
      <c r="AV72" s="89"/>
      <c r="AW72" s="89"/>
      <c r="AX72" s="89"/>
    </row>
    <row r="73" spans="1:50" ht="12.75" customHeight="1">
      <c r="A73" s="89"/>
      <c r="B73" s="215"/>
      <c r="C73" s="356"/>
      <c r="D73" s="236"/>
      <c r="E73" s="231" t="str">
        <f t="shared" si="51"/>
        <v/>
      </c>
      <c r="F73" s="238" t="str">
        <f t="shared" si="52"/>
        <v/>
      </c>
      <c r="G73" s="233" t="str">
        <f t="shared" si="53"/>
        <v/>
      </c>
      <c r="H73" s="238" t="str">
        <f t="shared" si="54"/>
        <v/>
      </c>
      <c r="I73" s="233" t="str">
        <f t="shared" si="55"/>
        <v/>
      </c>
      <c r="J73" s="238" t="str">
        <f t="shared" si="56"/>
        <v/>
      </c>
      <c r="K73" s="233" t="str">
        <f t="shared" si="57"/>
        <v/>
      </c>
      <c r="L73" s="237" t="str">
        <f t="shared" si="58"/>
        <v/>
      </c>
      <c r="M73" s="234" t="str">
        <f>IF(C73="","",VLOOKUP(C73,'Tabela Nutricional'!A:AD,10,0)*D73)</f>
        <v/>
      </c>
      <c r="N73" s="237" t="str">
        <f>IF(C73="","",VLOOKUP(C73,'Tabela Nutricional'!A:AD,11,0)*D73)</f>
        <v/>
      </c>
      <c r="O73" s="234" t="str">
        <f>IF(C73="","",VLOOKUP(C73,'Tabela Nutricional'!A:AD,12,0)*D73)</f>
        <v/>
      </c>
      <c r="P73" s="237" t="str">
        <f>IF(C73="","",VLOOKUP(C73,'Tabela Nutricional'!A:AD,13,0)*D73)</f>
        <v/>
      </c>
      <c r="Q73" s="234" t="str">
        <f>IF(C73="","",VLOOKUP(C73,'Tabela Nutricional'!A:AD,14,0)*D73)</f>
        <v/>
      </c>
      <c r="R73" s="237" t="str">
        <f>IF(C73="","",VLOOKUP(C73,'Tabela Nutricional'!A:AD,15,0)*D73)</f>
        <v/>
      </c>
      <c r="S73" s="234" t="str">
        <f>IF(C73="","",VLOOKUP(C73,'Tabela Nutricional'!A:AD,16,0)*D73)</f>
        <v/>
      </c>
      <c r="T73" s="237" t="str">
        <f>IF(C73="","",VLOOKUP(C73,'Tabela Nutricional'!A:AD,17,0)*D73)</f>
        <v/>
      </c>
      <c r="U73" s="234" t="str">
        <f>IF(C73="","",VLOOKUP(C73,'Tabela Nutricional'!A:AD,18,0)*D73)</f>
        <v/>
      </c>
      <c r="V73" s="237" t="str">
        <f>IF(C73="","",VLOOKUP(C73,'Tabela Nutricional'!A:AD,21,0)*D73)</f>
        <v/>
      </c>
      <c r="W73" s="234" t="str">
        <f>IF(C73="","",VLOOKUP(C73,'Tabela Nutricional'!A:AD,22,0)*D73)</f>
        <v/>
      </c>
      <c r="X73" s="237" t="str">
        <f>IF(C73="","",VLOOKUP(C73,'Tabela Nutricional'!A:AD,23,0)*D73)</f>
        <v/>
      </c>
      <c r="Y73" s="234" t="str">
        <f>IF(C73="","",VLOOKUP(C73,'Tabela Nutricional'!A:AD,24,0)*D73)</f>
        <v/>
      </c>
      <c r="Z73" s="237" t="str">
        <f>IF(C73="","",VLOOKUP(C73,'Tabela Nutricional'!A:AD,25,0)*D73)</f>
        <v/>
      </c>
      <c r="AA73" s="234" t="str">
        <f>IF(C73="","",VLOOKUP(C73,'Tabela Nutricional'!A:AD,26,0)*D73)</f>
        <v/>
      </c>
      <c r="AB73" s="237" t="str">
        <f>IF(C73="","",VLOOKUP(C73,'Tabela Nutricional'!A:AD,27,0)*D73)</f>
        <v/>
      </c>
      <c r="AC73" s="234" t="str">
        <f>IF(C73="","",VLOOKUP(C73,'Tabela Nutricional'!A:AD,28,0)*D73)</f>
        <v/>
      </c>
      <c r="AD73" s="237" t="str">
        <f>IF(C73="","",VLOOKUP(C73,'Tabela Nutricional'!A:AD,29,0)*D73)</f>
        <v/>
      </c>
      <c r="AE73" s="234" t="str">
        <f>IF(C73="","",VLOOKUP(C73,'Tabela Nutricional'!A:AD,30,0)*D73)</f>
        <v/>
      </c>
      <c r="AF73" s="215"/>
      <c r="AG73" s="94"/>
      <c r="AH73" s="108"/>
      <c r="AI73" s="108"/>
      <c r="AJ73" s="89"/>
      <c r="AK73" s="89"/>
      <c r="AL73" s="99"/>
      <c r="AM73" s="99"/>
      <c r="AN73" s="89"/>
      <c r="AO73" s="89"/>
      <c r="AP73" s="89"/>
      <c r="AQ73" s="99"/>
      <c r="AR73" s="89"/>
      <c r="AS73" s="89"/>
      <c r="AT73" s="89"/>
      <c r="AU73" s="89"/>
      <c r="AV73" s="89"/>
      <c r="AW73" s="89"/>
      <c r="AX73" s="89"/>
    </row>
    <row r="74" spans="1:50" ht="12.75" customHeight="1">
      <c r="A74" s="89"/>
      <c r="B74" s="214"/>
      <c r="C74" s="356"/>
      <c r="D74" s="236"/>
      <c r="E74" s="231" t="str">
        <f t="shared" si="51"/>
        <v/>
      </c>
      <c r="F74" s="238" t="str">
        <f t="shared" si="52"/>
        <v/>
      </c>
      <c r="G74" s="233" t="str">
        <f t="shared" si="53"/>
        <v/>
      </c>
      <c r="H74" s="238" t="str">
        <f t="shared" si="54"/>
        <v/>
      </c>
      <c r="I74" s="233" t="str">
        <f t="shared" si="55"/>
        <v/>
      </c>
      <c r="J74" s="238" t="str">
        <f t="shared" si="56"/>
        <v/>
      </c>
      <c r="K74" s="233" t="str">
        <f t="shared" si="57"/>
        <v/>
      </c>
      <c r="L74" s="237" t="str">
        <f t="shared" si="58"/>
        <v/>
      </c>
      <c r="M74" s="234" t="str">
        <f>IF(C74="","",VLOOKUP(C74,'Tabela Nutricional'!A:AD,10,0)*D74)</f>
        <v/>
      </c>
      <c r="N74" s="237" t="str">
        <f>IF(C74="","",VLOOKUP(C74,'Tabela Nutricional'!A:AD,11,0)*D74)</f>
        <v/>
      </c>
      <c r="O74" s="234" t="str">
        <f>IF(C74="","",VLOOKUP(C74,'Tabela Nutricional'!A:AD,12,0)*D74)</f>
        <v/>
      </c>
      <c r="P74" s="237" t="str">
        <f>IF(C74="","",VLOOKUP(C74,'Tabela Nutricional'!A:AD,13,0)*D74)</f>
        <v/>
      </c>
      <c r="Q74" s="234" t="str">
        <f>IF(C74="","",VLOOKUP(C74,'Tabela Nutricional'!A:AD,14,0)*D74)</f>
        <v/>
      </c>
      <c r="R74" s="237" t="str">
        <f>IF(C74="","",VLOOKUP(C74,'Tabela Nutricional'!A:AD,15,0)*D74)</f>
        <v/>
      </c>
      <c r="S74" s="234" t="str">
        <f>IF(C74="","",VLOOKUP(C74,'Tabela Nutricional'!A:AD,16,0)*D74)</f>
        <v/>
      </c>
      <c r="T74" s="237" t="str">
        <f>IF(C74="","",VLOOKUP(C74,'Tabela Nutricional'!A:AD,17,0)*D74)</f>
        <v/>
      </c>
      <c r="U74" s="234" t="str">
        <f>IF(C74="","",VLOOKUP(C74,'Tabela Nutricional'!A:AD,18,0)*D74)</f>
        <v/>
      </c>
      <c r="V74" s="237" t="str">
        <f>IF(C74="","",VLOOKUP(C74,'Tabela Nutricional'!A:AD,21,0)*D74)</f>
        <v/>
      </c>
      <c r="W74" s="234" t="str">
        <f>IF(C74="","",VLOOKUP(C74,'Tabela Nutricional'!A:AD,22,0)*D74)</f>
        <v/>
      </c>
      <c r="X74" s="237" t="str">
        <f>IF(C74="","",VLOOKUP(C74,'Tabela Nutricional'!A:AD,23,0)*D74)</f>
        <v/>
      </c>
      <c r="Y74" s="234" t="str">
        <f>IF(C74="","",VLOOKUP(C74,'Tabela Nutricional'!A:AD,24,0)*D74)</f>
        <v/>
      </c>
      <c r="Z74" s="237" t="str">
        <f>IF(C74="","",VLOOKUP(C74,'Tabela Nutricional'!A:AD,25,0)*D74)</f>
        <v/>
      </c>
      <c r="AA74" s="234" t="str">
        <f>IF(C74="","",VLOOKUP(C74,'Tabela Nutricional'!A:AD,26,0)*D74)</f>
        <v/>
      </c>
      <c r="AB74" s="237" t="str">
        <f>IF(C74="","",VLOOKUP(C74,'Tabela Nutricional'!A:AD,27,0)*D74)</f>
        <v/>
      </c>
      <c r="AC74" s="234" t="str">
        <f>IF(C74="","",VLOOKUP(C74,'Tabela Nutricional'!A:AD,28,0)*D74)</f>
        <v/>
      </c>
      <c r="AD74" s="237" t="str">
        <f>IF(C74="","",VLOOKUP(C74,'Tabela Nutricional'!A:AD,29,0)*D74)</f>
        <v/>
      </c>
      <c r="AE74" s="234" t="str">
        <f>IF(C74="","",VLOOKUP(C74,'Tabela Nutricional'!A:AD,30,0)*D74)</f>
        <v/>
      </c>
      <c r="AF74" s="214"/>
      <c r="AG74" s="94"/>
      <c r="AH74" s="108"/>
      <c r="AI74" s="108"/>
      <c r="AJ74" s="89"/>
      <c r="AK74" s="89"/>
      <c r="AL74" s="99"/>
      <c r="AM74" s="99"/>
      <c r="AN74" s="89"/>
      <c r="AO74" s="89"/>
      <c r="AP74" s="89"/>
      <c r="AQ74" s="99"/>
      <c r="AR74" s="89"/>
      <c r="AS74" s="89"/>
      <c r="AT74" s="89"/>
      <c r="AU74" s="89"/>
      <c r="AV74" s="89"/>
      <c r="AW74" s="89"/>
      <c r="AX74" s="89"/>
    </row>
    <row r="75" spans="1:50" ht="12.75" customHeight="1">
      <c r="A75" s="89"/>
      <c r="B75" s="214"/>
      <c r="C75" s="356"/>
      <c r="D75" s="236"/>
      <c r="E75" s="231" t="str">
        <f t="shared" si="51"/>
        <v/>
      </c>
      <c r="F75" s="238" t="str">
        <f t="shared" si="52"/>
        <v/>
      </c>
      <c r="G75" s="233" t="str">
        <f t="shared" si="53"/>
        <v/>
      </c>
      <c r="H75" s="238" t="str">
        <f t="shared" si="54"/>
        <v/>
      </c>
      <c r="I75" s="233" t="str">
        <f t="shared" si="55"/>
        <v/>
      </c>
      <c r="J75" s="238" t="str">
        <f t="shared" si="56"/>
        <v/>
      </c>
      <c r="K75" s="233" t="str">
        <f t="shared" si="57"/>
        <v/>
      </c>
      <c r="L75" s="237" t="str">
        <f t="shared" si="58"/>
        <v/>
      </c>
      <c r="M75" s="234" t="str">
        <f>IF(C75="","",VLOOKUP(C75,'Tabela Nutricional'!A:AD,10,0)*D75)</f>
        <v/>
      </c>
      <c r="N75" s="237" t="str">
        <f>IF(C75="","",VLOOKUP(C75,'Tabela Nutricional'!A:AD,11,0)*D75)</f>
        <v/>
      </c>
      <c r="O75" s="234" t="str">
        <f>IF(C75="","",VLOOKUP(C75,'Tabela Nutricional'!A:AD,12,0)*D75)</f>
        <v/>
      </c>
      <c r="P75" s="237" t="str">
        <f>IF(C75="","",VLOOKUP(C75,'Tabela Nutricional'!A:AD,13,0)*D75)</f>
        <v/>
      </c>
      <c r="Q75" s="234" t="str">
        <f>IF(C75="","",VLOOKUP(C75,'Tabela Nutricional'!A:AD,14,0)*D75)</f>
        <v/>
      </c>
      <c r="R75" s="237" t="str">
        <f>IF(C75="","",VLOOKUP(C75,'Tabela Nutricional'!A:AD,15,0)*D75)</f>
        <v/>
      </c>
      <c r="S75" s="234" t="str">
        <f>IF(C75="","",VLOOKUP(C75,'Tabela Nutricional'!A:AD,16,0)*D75)</f>
        <v/>
      </c>
      <c r="T75" s="237" t="str">
        <f>IF(C75="","",VLOOKUP(C75,'Tabela Nutricional'!A:AD,17,0)*D75)</f>
        <v/>
      </c>
      <c r="U75" s="234" t="str">
        <f>IF(C75="","",VLOOKUP(C75,'Tabela Nutricional'!A:AD,18,0)*D75)</f>
        <v/>
      </c>
      <c r="V75" s="237" t="str">
        <f>IF(C75="","",VLOOKUP(C75,'Tabela Nutricional'!A:AD,21,0)*D75)</f>
        <v/>
      </c>
      <c r="W75" s="234" t="str">
        <f>IF(C75="","",VLOOKUP(C75,'Tabela Nutricional'!A:AD,22,0)*D75)</f>
        <v/>
      </c>
      <c r="X75" s="237" t="str">
        <f>IF(C75="","",VLOOKUP(C75,'Tabela Nutricional'!A:AD,23,0)*D75)</f>
        <v/>
      </c>
      <c r="Y75" s="234" t="str">
        <f>IF(C75="","",VLOOKUP(C75,'Tabela Nutricional'!A:AD,24,0)*D75)</f>
        <v/>
      </c>
      <c r="Z75" s="237" t="str">
        <f>IF(C75="","",VLOOKUP(C75,'Tabela Nutricional'!A:AD,25,0)*D75)</f>
        <v/>
      </c>
      <c r="AA75" s="234" t="str">
        <f>IF(C75="","",VLOOKUP(C75,'Tabela Nutricional'!A:AD,26,0)*D75)</f>
        <v/>
      </c>
      <c r="AB75" s="237" t="str">
        <f>IF(C75="","",VLOOKUP(C75,'Tabela Nutricional'!A:AD,27,0)*D75)</f>
        <v/>
      </c>
      <c r="AC75" s="234" t="str">
        <f>IF(C75="","",VLOOKUP(C75,'Tabela Nutricional'!A:AD,28,0)*D75)</f>
        <v/>
      </c>
      <c r="AD75" s="237" t="str">
        <f>IF(C75="","",VLOOKUP(C75,'Tabela Nutricional'!A:AD,29,0)*D75)</f>
        <v/>
      </c>
      <c r="AE75" s="234" t="str">
        <f>IF(C75="","",VLOOKUP(C75,'Tabela Nutricional'!A:AD,30,0)*D75)</f>
        <v/>
      </c>
      <c r="AF75" s="214"/>
      <c r="AG75" s="90"/>
      <c r="AH75" s="108"/>
      <c r="AI75" s="108"/>
      <c r="AJ75" s="89"/>
      <c r="AK75" s="89"/>
      <c r="AL75" s="99"/>
      <c r="AM75" s="99"/>
      <c r="AN75" s="89"/>
      <c r="AO75" s="89"/>
      <c r="AP75" s="89"/>
      <c r="AQ75" s="99"/>
      <c r="AR75" s="89"/>
      <c r="AS75" s="89"/>
      <c r="AT75" s="89"/>
      <c r="AU75" s="89"/>
      <c r="AV75" s="89"/>
      <c r="AW75" s="89"/>
      <c r="AX75" s="89"/>
    </row>
    <row r="76" spans="1:50" ht="12.75" customHeight="1">
      <c r="A76" s="90"/>
      <c r="B76" s="214"/>
      <c r="C76" s="356"/>
      <c r="D76" s="236"/>
      <c r="E76" s="231" t="str">
        <f t="shared" si="51"/>
        <v/>
      </c>
      <c r="F76" s="238" t="str">
        <f t="shared" si="52"/>
        <v/>
      </c>
      <c r="G76" s="233" t="str">
        <f t="shared" si="53"/>
        <v/>
      </c>
      <c r="H76" s="238" t="str">
        <f t="shared" si="54"/>
        <v/>
      </c>
      <c r="I76" s="233" t="str">
        <f t="shared" si="55"/>
        <v/>
      </c>
      <c r="J76" s="238" t="str">
        <f t="shared" si="56"/>
        <v/>
      </c>
      <c r="K76" s="233" t="str">
        <f t="shared" si="57"/>
        <v/>
      </c>
      <c r="L76" s="237" t="str">
        <f t="shared" si="58"/>
        <v/>
      </c>
      <c r="M76" s="234" t="str">
        <f>IF(C76="","",VLOOKUP(C76,'Tabela Nutricional'!A:AD,10,0)*D76)</f>
        <v/>
      </c>
      <c r="N76" s="237" t="str">
        <f>IF(C76="","",VLOOKUP(C76,'Tabela Nutricional'!A:AD,11,0)*D76)</f>
        <v/>
      </c>
      <c r="O76" s="234" t="str">
        <f>IF(C76="","",VLOOKUP(C76,'Tabela Nutricional'!A:AD,12,0)*D76)</f>
        <v/>
      </c>
      <c r="P76" s="237" t="str">
        <f>IF(C76="","",VLOOKUP(C76,'Tabela Nutricional'!A:AD,13,0)*D76)</f>
        <v/>
      </c>
      <c r="Q76" s="234" t="str">
        <f>IF(C76="","",VLOOKUP(C76,'Tabela Nutricional'!A:AD,14,0)*D76)</f>
        <v/>
      </c>
      <c r="R76" s="237" t="str">
        <f>IF(C76="","",VLOOKUP(C76,'Tabela Nutricional'!A:AD,15,0)*D76)</f>
        <v/>
      </c>
      <c r="S76" s="234" t="str">
        <f>IF(C76="","",VLOOKUP(C76,'Tabela Nutricional'!A:AD,16,0)*D76)</f>
        <v/>
      </c>
      <c r="T76" s="237" t="str">
        <f>IF(C76="","",VLOOKUP(C76,'Tabela Nutricional'!A:AD,17,0)*D76)</f>
        <v/>
      </c>
      <c r="U76" s="234" t="str">
        <f>IF(C76="","",VLOOKUP(C76,'Tabela Nutricional'!A:AD,18,0)*D76)</f>
        <v/>
      </c>
      <c r="V76" s="237" t="str">
        <f>IF(C76="","",VLOOKUP(C76,'Tabela Nutricional'!A:AD,21,0)*D76)</f>
        <v/>
      </c>
      <c r="W76" s="234" t="str">
        <f>IF(C76="","",VLOOKUP(C76,'Tabela Nutricional'!A:AD,22,0)*D76)</f>
        <v/>
      </c>
      <c r="X76" s="237" t="str">
        <f>IF(C76="","",VLOOKUP(C76,'Tabela Nutricional'!A:AD,23,0)*D76)</f>
        <v/>
      </c>
      <c r="Y76" s="234" t="str">
        <f>IF(C76="","",VLOOKUP(C76,'Tabela Nutricional'!A:AD,24,0)*D76)</f>
        <v/>
      </c>
      <c r="Z76" s="237" t="str">
        <f>IF(C76="","",VLOOKUP(C76,'Tabela Nutricional'!A:AD,25,0)*D76)</f>
        <v/>
      </c>
      <c r="AA76" s="234" t="str">
        <f>IF(C76="","",VLOOKUP(C76,'Tabela Nutricional'!A:AD,26,0)*D76)</f>
        <v/>
      </c>
      <c r="AB76" s="237" t="str">
        <f>IF(C76="","",VLOOKUP(C76,'Tabela Nutricional'!A:AD,27,0)*D76)</f>
        <v/>
      </c>
      <c r="AC76" s="234" t="str">
        <f>IF(C76="","",VLOOKUP(C76,'Tabela Nutricional'!A:AD,28,0)*D76)</f>
        <v/>
      </c>
      <c r="AD76" s="237" t="str">
        <f>IF(C76="","",VLOOKUP(C76,'Tabela Nutricional'!A:AD,29,0)*D76)</f>
        <v/>
      </c>
      <c r="AE76" s="234" t="str">
        <f>IF(C76="","",VLOOKUP(C76,'Tabela Nutricional'!A:AD,30,0)*D76)</f>
        <v/>
      </c>
      <c r="AF76" s="214"/>
      <c r="AG76" s="92"/>
      <c r="AH76" s="108"/>
      <c r="AI76" s="108"/>
      <c r="AJ76" s="89"/>
      <c r="AK76" s="89"/>
      <c r="AL76" s="99"/>
      <c r="AM76" s="99"/>
      <c r="AN76" s="89"/>
      <c r="AO76" s="89"/>
      <c r="AP76" s="89"/>
      <c r="AQ76" s="99"/>
      <c r="AR76" s="89"/>
      <c r="AS76" s="89"/>
      <c r="AT76" s="89"/>
      <c r="AU76" s="89"/>
      <c r="AV76" s="89"/>
      <c r="AW76" s="89"/>
      <c r="AX76" s="89"/>
    </row>
    <row r="77" spans="1:50" ht="12.75" customHeight="1">
      <c r="A77" s="90"/>
      <c r="B77" s="214"/>
      <c r="C77" s="375"/>
      <c r="D77" s="236"/>
      <c r="E77" s="231" t="str">
        <f t="shared" si="51"/>
        <v/>
      </c>
      <c r="F77" s="238" t="str">
        <f t="shared" si="52"/>
        <v/>
      </c>
      <c r="G77" s="233" t="str">
        <f t="shared" si="53"/>
        <v/>
      </c>
      <c r="H77" s="238" t="str">
        <f t="shared" si="54"/>
        <v/>
      </c>
      <c r="I77" s="233" t="str">
        <f t="shared" si="55"/>
        <v/>
      </c>
      <c r="J77" s="238" t="str">
        <f t="shared" si="56"/>
        <v/>
      </c>
      <c r="K77" s="233" t="str">
        <f t="shared" si="57"/>
        <v/>
      </c>
      <c r="L77" s="237" t="str">
        <f t="shared" si="58"/>
        <v/>
      </c>
      <c r="M77" s="234" t="str">
        <f>IF(C77="","",VLOOKUP(C77,'Tabela Nutricional'!A:AD,10,0)*D77)</f>
        <v/>
      </c>
      <c r="N77" s="237" t="str">
        <f>IF(C77="","",VLOOKUP(C77,'Tabela Nutricional'!A:AD,11,0)*D77)</f>
        <v/>
      </c>
      <c r="O77" s="234" t="str">
        <f>IF(C77="","",VLOOKUP(C77,'Tabela Nutricional'!A:AD,12,0)*D77)</f>
        <v/>
      </c>
      <c r="P77" s="237" t="str">
        <f>IF(C77="","",VLOOKUP(C77,'Tabela Nutricional'!A:AD,13,0)*D77)</f>
        <v/>
      </c>
      <c r="Q77" s="234" t="str">
        <f>IF(C77="","",VLOOKUP(C77,'Tabela Nutricional'!A:AD,14,0)*D77)</f>
        <v/>
      </c>
      <c r="R77" s="237" t="str">
        <f>IF(C77="","",VLOOKUP(C77,'Tabela Nutricional'!A:AD,15,0)*D77)</f>
        <v/>
      </c>
      <c r="S77" s="234" t="str">
        <f>IF(C77="","",VLOOKUP(C77,'Tabela Nutricional'!A:AD,16,0)*D77)</f>
        <v/>
      </c>
      <c r="T77" s="237" t="str">
        <f>IF(C77="","",VLOOKUP(C77,'Tabela Nutricional'!A:AD,17,0)*D77)</f>
        <v/>
      </c>
      <c r="U77" s="234" t="str">
        <f>IF(C77="","",VLOOKUP(C77,'Tabela Nutricional'!A:AD,18,0)*D77)</f>
        <v/>
      </c>
      <c r="V77" s="237" t="str">
        <f>IF(C77="","",VLOOKUP(C77,'Tabela Nutricional'!A:AD,21,0)*D77)</f>
        <v/>
      </c>
      <c r="W77" s="234" t="str">
        <f>IF(C77="","",VLOOKUP(C77,'Tabela Nutricional'!A:AD,22,0)*D77)</f>
        <v/>
      </c>
      <c r="X77" s="237" t="str">
        <f>IF(C77="","",VLOOKUP(C77,'Tabela Nutricional'!A:AD,23,0)*D77)</f>
        <v/>
      </c>
      <c r="Y77" s="234" t="str">
        <f>IF(C77="","",VLOOKUP(C77,'Tabela Nutricional'!A:AD,24,0)*D77)</f>
        <v/>
      </c>
      <c r="Z77" s="237" t="str">
        <f>IF(C77="","",VLOOKUP(C77,'Tabela Nutricional'!A:AD,25,0)*D77)</f>
        <v/>
      </c>
      <c r="AA77" s="234" t="str">
        <f>IF(C77="","",VLOOKUP(C77,'Tabela Nutricional'!A:AD,26,0)*D77)</f>
        <v/>
      </c>
      <c r="AB77" s="237" t="str">
        <f>IF(C77="","",VLOOKUP(C77,'Tabela Nutricional'!A:AD,27,0)*D77)</f>
        <v/>
      </c>
      <c r="AC77" s="234" t="str">
        <f>IF(C77="","",VLOOKUP(C77,'Tabela Nutricional'!A:AD,28,0)*D77)</f>
        <v/>
      </c>
      <c r="AD77" s="237" t="str">
        <f>IF(C77="","",VLOOKUP(C77,'Tabela Nutricional'!A:AD,29,0)*D77)</f>
        <v/>
      </c>
      <c r="AE77" s="234" t="str">
        <f>IF(C77="","",VLOOKUP(C77,'Tabela Nutricional'!A:AD,30,0)*D77)</f>
        <v/>
      </c>
      <c r="AF77" s="214"/>
      <c r="AG77" s="91"/>
      <c r="AH77" s="108"/>
      <c r="AI77" s="108"/>
      <c r="AJ77" s="89"/>
      <c r="AK77" s="89"/>
      <c r="AL77" s="99"/>
      <c r="AM77" s="99"/>
      <c r="AN77" s="89"/>
      <c r="AO77" s="89"/>
      <c r="AP77" s="89"/>
      <c r="AQ77" s="99"/>
      <c r="AR77" s="89"/>
      <c r="AS77" s="89"/>
      <c r="AT77" s="89"/>
      <c r="AU77" s="89"/>
      <c r="AV77" s="89"/>
      <c r="AW77" s="89"/>
      <c r="AX77" s="89"/>
    </row>
    <row r="78" spans="1:50" ht="12.75" customHeight="1">
      <c r="A78" s="90"/>
      <c r="B78" s="214"/>
      <c r="C78" s="376" t="s">
        <v>27</v>
      </c>
      <c r="D78" s="216"/>
      <c r="E78" s="217" t="s">
        <v>29</v>
      </c>
      <c r="F78" s="218">
        <f t="shared" ref="F78:AE78" si="59">SUM(F68:F77)</f>
        <v>0</v>
      </c>
      <c r="G78" s="219">
        <f t="shared" si="59"/>
        <v>0</v>
      </c>
      <c r="H78" s="220">
        <f t="shared" si="59"/>
        <v>0</v>
      </c>
      <c r="I78" s="221">
        <f t="shared" si="59"/>
        <v>0</v>
      </c>
      <c r="J78" s="222">
        <f t="shared" si="59"/>
        <v>0</v>
      </c>
      <c r="K78" s="223">
        <f t="shared" si="59"/>
        <v>0</v>
      </c>
      <c r="L78" s="224">
        <f t="shared" si="59"/>
        <v>0</v>
      </c>
      <c r="M78" s="225">
        <f t="shared" si="59"/>
        <v>0</v>
      </c>
      <c r="N78" s="225">
        <f t="shared" si="59"/>
        <v>0</v>
      </c>
      <c r="O78" s="225">
        <f t="shared" si="59"/>
        <v>0</v>
      </c>
      <c r="P78" s="225">
        <f t="shared" si="59"/>
        <v>0</v>
      </c>
      <c r="Q78" s="225">
        <f t="shared" si="59"/>
        <v>0</v>
      </c>
      <c r="R78" s="225">
        <f t="shared" si="59"/>
        <v>0</v>
      </c>
      <c r="S78" s="225">
        <f t="shared" si="59"/>
        <v>0</v>
      </c>
      <c r="T78" s="225">
        <f t="shared" si="59"/>
        <v>0</v>
      </c>
      <c r="U78" s="225">
        <f t="shared" si="59"/>
        <v>0</v>
      </c>
      <c r="V78" s="225">
        <f t="shared" si="59"/>
        <v>0</v>
      </c>
      <c r="W78" s="225">
        <f t="shared" si="59"/>
        <v>0</v>
      </c>
      <c r="X78" s="225">
        <f t="shared" si="59"/>
        <v>0</v>
      </c>
      <c r="Y78" s="225">
        <f t="shared" si="59"/>
        <v>0</v>
      </c>
      <c r="Z78" s="225">
        <f t="shared" si="59"/>
        <v>0</v>
      </c>
      <c r="AA78" s="225">
        <f t="shared" si="59"/>
        <v>0</v>
      </c>
      <c r="AB78" s="225">
        <f t="shared" si="59"/>
        <v>0</v>
      </c>
      <c r="AC78" s="225">
        <f t="shared" si="59"/>
        <v>0</v>
      </c>
      <c r="AD78" s="225">
        <f t="shared" si="59"/>
        <v>0</v>
      </c>
      <c r="AE78" s="225">
        <f t="shared" si="59"/>
        <v>0</v>
      </c>
      <c r="AF78" s="214"/>
      <c r="AG78" s="91"/>
      <c r="AH78" s="108"/>
      <c r="AI78" s="108"/>
      <c r="AJ78" s="89"/>
      <c r="AK78" s="89"/>
      <c r="AL78" s="99"/>
      <c r="AM78" s="99"/>
      <c r="AN78" s="89"/>
      <c r="AO78" s="89"/>
      <c r="AP78" s="89"/>
      <c r="AQ78" s="99"/>
      <c r="AR78" s="89"/>
      <c r="AS78" s="89"/>
      <c r="AT78" s="89"/>
      <c r="AU78" s="89"/>
      <c r="AV78" s="89"/>
      <c r="AW78" s="89"/>
      <c r="AX78" s="89"/>
    </row>
    <row r="79" spans="1:50" ht="12.75" customHeight="1">
      <c r="A79" s="90"/>
      <c r="B79" s="214"/>
      <c r="C79" s="377">
        <f>SUM(F79:K79)</f>
        <v>0</v>
      </c>
      <c r="D79" s="216"/>
      <c r="E79" s="217" t="s">
        <v>30</v>
      </c>
      <c r="F79" s="218">
        <f t="shared" ref="F79:H79" si="60">F78*4</f>
        <v>0</v>
      </c>
      <c r="G79" s="219">
        <f t="shared" si="60"/>
        <v>0</v>
      </c>
      <c r="H79" s="220">
        <f t="shared" si="60"/>
        <v>0</v>
      </c>
      <c r="I79" s="221">
        <f t="shared" ref="I79:K79" si="61">I78*9</f>
        <v>0</v>
      </c>
      <c r="J79" s="222">
        <f t="shared" si="61"/>
        <v>0</v>
      </c>
      <c r="K79" s="223">
        <f t="shared" si="61"/>
        <v>0</v>
      </c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14"/>
      <c r="AG79" s="91"/>
      <c r="AH79" s="108"/>
      <c r="AI79" s="108"/>
      <c r="AJ79" s="89"/>
      <c r="AK79" s="89"/>
      <c r="AL79" s="99"/>
      <c r="AM79" s="99"/>
      <c r="AN79" s="89"/>
      <c r="AO79" s="89"/>
      <c r="AP79" s="89"/>
      <c r="AQ79" s="99"/>
      <c r="AR79" s="89"/>
      <c r="AS79" s="89"/>
      <c r="AT79" s="89"/>
      <c r="AU79" s="89"/>
      <c r="AV79" s="89"/>
      <c r="AW79" s="89"/>
      <c r="AX79" s="89"/>
    </row>
    <row r="80" spans="1:50" ht="12.75" customHeight="1">
      <c r="A80" s="90"/>
      <c r="B80" s="214"/>
      <c r="C80" s="311" t="str">
        <f>IF(C79&gt;0,(C79-'Cálculo de Dieta'!C79),"")</f>
        <v/>
      </c>
      <c r="D80" s="318"/>
      <c r="E80" s="310" t="s">
        <v>2829</v>
      </c>
      <c r="F80" s="311" t="str">
        <f>IF(F78&gt;0,(F78-'Cálculo de Dieta'!F78),"")</f>
        <v/>
      </c>
      <c r="G80" s="311" t="str">
        <f>IF(G78&gt;0,(G78-'Cálculo de Dieta'!G78),"")</f>
        <v/>
      </c>
      <c r="H80" s="311" t="str">
        <f>IF(H78&gt;0,(H78-'Cálculo de Dieta'!H78),"")</f>
        <v/>
      </c>
      <c r="I80" s="311" t="str">
        <f>IF(I78&gt;0,(I78-'Cálculo de Dieta'!I78),"")</f>
        <v/>
      </c>
      <c r="J80" s="311" t="str">
        <f>IF(J78&gt;0,(J78-'Cálculo de Dieta'!J78),"")</f>
        <v/>
      </c>
      <c r="K80" s="311" t="str">
        <f>IF(K78&gt;0,(K78-'Cálculo de Dieta'!K78),"")</f>
        <v/>
      </c>
      <c r="L80" s="311" t="str">
        <f>IF(L78&gt;0,(L78-'Cálculo de Dieta'!L78),"")</f>
        <v/>
      </c>
      <c r="M80" s="311" t="str">
        <f>IF(M78&gt;0,(M78-'Cálculo de Dieta'!M78),"")</f>
        <v/>
      </c>
      <c r="N80" s="311" t="str">
        <f>IF(N78&gt;0,(N78-'Cálculo de Dieta'!N78),"")</f>
        <v/>
      </c>
      <c r="O80" s="311" t="str">
        <f>IF(O78&gt;0,(O78-'Cálculo de Dieta'!O78),"")</f>
        <v/>
      </c>
      <c r="P80" s="311" t="str">
        <f>IF(P78&gt;0,(P78-'Cálculo de Dieta'!P78),"")</f>
        <v/>
      </c>
      <c r="Q80" s="311" t="str">
        <f>IF(Q78&gt;0,(Q78-'Cálculo de Dieta'!Q78),"")</f>
        <v/>
      </c>
      <c r="R80" s="311" t="str">
        <f>IF(R78&gt;0,(R78-'Cálculo de Dieta'!R78),"")</f>
        <v/>
      </c>
      <c r="S80" s="311" t="str">
        <f>IF(S78&gt;0,(S78-'Cálculo de Dieta'!S78),"")</f>
        <v/>
      </c>
      <c r="T80" s="311" t="str">
        <f>IF(T78&gt;0,(T78-'Cálculo de Dieta'!T78),"")</f>
        <v/>
      </c>
      <c r="U80" s="311" t="str">
        <f>IF(U78&gt;0,(U78-'Cálculo de Dieta'!U78),"")</f>
        <v/>
      </c>
      <c r="V80" s="311" t="str">
        <f>IF(V78&gt;0,(V78-'Cálculo de Dieta'!V78),"")</f>
        <v/>
      </c>
      <c r="W80" s="311" t="str">
        <f>IF(W78&gt;0,(W78-'Cálculo de Dieta'!W78),"")</f>
        <v/>
      </c>
      <c r="X80" s="311" t="str">
        <f>IF(X78&gt;0,(X78-'Cálculo de Dieta'!X78),"")</f>
        <v/>
      </c>
      <c r="Y80" s="311" t="str">
        <f>IF(Y78&gt;0,(Y78-'Cálculo de Dieta'!Y78),"")</f>
        <v/>
      </c>
      <c r="Z80" s="311" t="str">
        <f>IF(Z78&gt;0,(Z78-'Cálculo de Dieta'!Z78),"")</f>
        <v/>
      </c>
      <c r="AA80" s="311" t="str">
        <f>IF(AA78&gt;0,(AA78-'Cálculo de Dieta'!AA78),"")</f>
        <v/>
      </c>
      <c r="AB80" s="311" t="str">
        <f>IF(AB78&gt;0,(AB78-'Cálculo de Dieta'!AB78),"")</f>
        <v/>
      </c>
      <c r="AC80" s="311" t="str">
        <f>IF(AC78&gt;0,(AC78-'Cálculo de Dieta'!AC78),"")</f>
        <v/>
      </c>
      <c r="AD80" s="311" t="str">
        <f>IF(AD78&gt;0,(AD78-'Cálculo de Dieta'!AD78),"")</f>
        <v/>
      </c>
      <c r="AE80" s="311" t="str">
        <f>IF(AE78&gt;0,(AE78-'Cálculo de Dieta'!AE78),"")</f>
        <v/>
      </c>
      <c r="AF80" s="214"/>
      <c r="AG80" s="91"/>
      <c r="AH80" s="108"/>
      <c r="AI80" s="108"/>
      <c r="AJ80" s="89"/>
      <c r="AK80" s="89"/>
      <c r="AL80" s="99"/>
      <c r="AM80" s="99"/>
      <c r="AN80" s="89"/>
      <c r="AO80" s="89"/>
      <c r="AP80" s="89"/>
      <c r="AQ80" s="99"/>
      <c r="AR80" s="89"/>
      <c r="AS80" s="89"/>
      <c r="AT80" s="89"/>
      <c r="AU80" s="89"/>
      <c r="AV80" s="89"/>
      <c r="AW80" s="89"/>
      <c r="AX80" s="89"/>
    </row>
    <row r="81" spans="1:50" ht="12.75" customHeight="1">
      <c r="A81" s="81"/>
      <c r="B81" s="81"/>
      <c r="C81" s="372"/>
      <c r="D81" s="82"/>
      <c r="E81" s="87"/>
      <c r="F81" s="83"/>
      <c r="G81" s="84"/>
      <c r="H81" s="85"/>
      <c r="I81" s="86"/>
      <c r="J81" s="86"/>
      <c r="K81" s="86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81"/>
      <c r="AG81" s="88"/>
      <c r="AH81" s="108"/>
      <c r="AI81" s="108"/>
      <c r="AJ81" s="89"/>
      <c r="AK81" s="89"/>
      <c r="AL81" s="99"/>
      <c r="AM81" s="99"/>
      <c r="AN81" s="89"/>
      <c r="AO81" s="89"/>
      <c r="AP81" s="89"/>
      <c r="AQ81" s="99"/>
      <c r="AR81" s="89"/>
      <c r="AS81" s="89"/>
      <c r="AT81" s="89"/>
      <c r="AU81" s="89"/>
      <c r="AV81" s="89"/>
      <c r="AW81" s="89"/>
      <c r="AX81" s="89"/>
    </row>
    <row r="82" spans="1:50" ht="12.75" customHeight="1">
      <c r="A82" s="81"/>
      <c r="B82" s="200"/>
      <c r="C82" s="373"/>
      <c r="D82" s="340">
        <v>6</v>
      </c>
      <c r="E82" s="307"/>
      <c r="F82" s="303"/>
      <c r="G82" s="303"/>
      <c r="H82" s="303"/>
      <c r="I82" s="303"/>
      <c r="J82" s="303"/>
      <c r="K82" s="304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2" t="s">
        <v>2786</v>
      </c>
      <c r="W82" s="202" t="s">
        <v>2786</v>
      </c>
      <c r="X82" s="202" t="s">
        <v>2786</v>
      </c>
      <c r="Y82" s="202" t="s">
        <v>2786</v>
      </c>
      <c r="Z82" s="202" t="s">
        <v>2786</v>
      </c>
      <c r="AA82" s="202" t="s">
        <v>2786</v>
      </c>
      <c r="AB82" s="201"/>
      <c r="AC82" s="202" t="s">
        <v>2786</v>
      </c>
      <c r="AD82" s="202" t="s">
        <v>2786</v>
      </c>
      <c r="AE82" s="202" t="s">
        <v>2786</v>
      </c>
      <c r="AF82" s="200"/>
      <c r="AG82" s="81"/>
      <c r="AH82" s="108"/>
      <c r="AI82" s="108"/>
      <c r="AJ82" s="89"/>
      <c r="AK82" s="89"/>
      <c r="AL82" s="99"/>
      <c r="AM82" s="99"/>
      <c r="AN82" s="89"/>
      <c r="AO82" s="89"/>
      <c r="AP82" s="89"/>
      <c r="AQ82" s="99"/>
      <c r="AR82" s="89"/>
      <c r="AS82" s="89"/>
      <c r="AT82" s="89"/>
      <c r="AU82" s="89"/>
      <c r="AV82" s="89"/>
      <c r="AW82" s="89"/>
      <c r="AX82" s="89"/>
    </row>
    <row r="83" spans="1:50" ht="12.75" customHeight="1">
      <c r="A83" s="81"/>
      <c r="B83" s="203"/>
      <c r="C83" s="374" t="s">
        <v>5</v>
      </c>
      <c r="D83" s="204" t="s">
        <v>6</v>
      </c>
      <c r="E83" s="205" t="s">
        <v>7</v>
      </c>
      <c r="F83" s="206" t="s">
        <v>8</v>
      </c>
      <c r="G83" s="207" t="s">
        <v>9</v>
      </c>
      <c r="H83" s="208" t="s">
        <v>10</v>
      </c>
      <c r="I83" s="209" t="s">
        <v>11</v>
      </c>
      <c r="J83" s="210" t="s">
        <v>13</v>
      </c>
      <c r="K83" s="211" t="s">
        <v>12</v>
      </c>
      <c r="L83" s="212" t="s">
        <v>767</v>
      </c>
      <c r="M83" s="202" t="s">
        <v>792</v>
      </c>
      <c r="N83" s="202" t="s">
        <v>791</v>
      </c>
      <c r="O83" s="202" t="s">
        <v>2777</v>
      </c>
      <c r="P83" s="202" t="s">
        <v>2778</v>
      </c>
      <c r="Q83" s="202" t="s">
        <v>793</v>
      </c>
      <c r="R83" s="202" t="s">
        <v>794</v>
      </c>
      <c r="S83" s="202" t="s">
        <v>799</v>
      </c>
      <c r="T83" s="202" t="s">
        <v>2782</v>
      </c>
      <c r="U83" s="202" t="s">
        <v>795</v>
      </c>
      <c r="V83" s="202" t="s">
        <v>2783</v>
      </c>
      <c r="W83" s="202" t="s">
        <v>2779</v>
      </c>
      <c r="X83" s="202" t="s">
        <v>2780</v>
      </c>
      <c r="Y83" s="202" t="s">
        <v>796</v>
      </c>
      <c r="Z83" s="202" t="s">
        <v>797</v>
      </c>
      <c r="AA83" s="202" t="s">
        <v>798</v>
      </c>
      <c r="AB83" s="202" t="s">
        <v>2776</v>
      </c>
      <c r="AC83" s="202" t="s">
        <v>2784</v>
      </c>
      <c r="AD83" s="202" t="s">
        <v>2785</v>
      </c>
      <c r="AE83" s="202" t="s">
        <v>2781</v>
      </c>
      <c r="AF83" s="213"/>
      <c r="AG83" s="183"/>
      <c r="AH83" s="108"/>
      <c r="AI83" s="108"/>
      <c r="AJ83" s="89"/>
      <c r="AK83" s="89"/>
      <c r="AL83" s="99"/>
      <c r="AM83" s="99"/>
      <c r="AN83" s="89"/>
      <c r="AO83" s="89"/>
      <c r="AP83" s="89"/>
      <c r="AQ83" s="99"/>
      <c r="AR83" s="89"/>
      <c r="AS83" s="89"/>
      <c r="AT83" s="89"/>
      <c r="AU83" s="89"/>
      <c r="AV83" s="89"/>
      <c r="AW83" s="89"/>
      <c r="AX83" s="89"/>
    </row>
    <row r="84" spans="1:50" ht="12.75" customHeight="1">
      <c r="A84" s="89"/>
      <c r="B84" s="214"/>
      <c r="C84" s="232"/>
      <c r="D84" s="235"/>
      <c r="E84" s="231" t="str">
        <f t="shared" ref="E84:E93" si="62">IF(C84="","",VLOOKUP(C84,Nutr,2,0))</f>
        <v/>
      </c>
      <c r="F84" s="238" t="str">
        <f t="shared" ref="F84:F93" si="63">IF(C84="","",VLOOKUP(C84,Nutr,3,0)*D84)</f>
        <v/>
      </c>
      <c r="G84" s="233" t="str">
        <f t="shared" ref="G84:G93" si="64">IF(C84="","",VLOOKUP(C84,Nutr,4,0)*D84)</f>
        <v/>
      </c>
      <c r="H84" s="238" t="str">
        <f t="shared" ref="H84:H93" si="65">IF(C84="","",VLOOKUP(C84,Nutr,5,0)*D84)</f>
        <v/>
      </c>
      <c r="I84" s="233" t="str">
        <f t="shared" ref="I84:I93" si="66">IF(C84="","",VLOOKUP(C84,Nutr,6,0)*D84)</f>
        <v/>
      </c>
      <c r="J84" s="238" t="str">
        <f t="shared" ref="J84:J93" si="67">IF(C84="","",VLOOKUP(C84,Nutr,7,0)*D84)</f>
        <v/>
      </c>
      <c r="K84" s="233" t="str">
        <f t="shared" ref="K84:K93" si="68">IF(C84="","",VLOOKUP(C84,Nutr,8,0)*D84)</f>
        <v/>
      </c>
      <c r="L84" s="237" t="str">
        <f>IF(C84="","",VLOOKUP(C84,Nutr,9,0)*D84)</f>
        <v/>
      </c>
      <c r="M84" s="234" t="str">
        <f>IF(C84="","",VLOOKUP(C84,'Tabela Nutricional'!A:AD,10,0)*D84)</f>
        <v/>
      </c>
      <c r="N84" s="237" t="str">
        <f>IF(C84="","",VLOOKUP(C84,'Tabela Nutricional'!A:AD,11,0)*D84)</f>
        <v/>
      </c>
      <c r="O84" s="234" t="str">
        <f>IF(C84="","",VLOOKUP(C84,'Tabela Nutricional'!A:AD,12,0)*D84)</f>
        <v/>
      </c>
      <c r="P84" s="237" t="str">
        <f>IF(C84="","",VLOOKUP(C84,'Tabela Nutricional'!A:AD,13,0)*D84)</f>
        <v/>
      </c>
      <c r="Q84" s="234" t="str">
        <f>IF(C84="","",VLOOKUP(C84,'Tabela Nutricional'!A:AD,14,0)*D84)</f>
        <v/>
      </c>
      <c r="R84" s="237" t="str">
        <f>IF(C84="","",VLOOKUP(C84,'Tabela Nutricional'!A:AD,15,0)*D84)</f>
        <v/>
      </c>
      <c r="S84" s="234" t="str">
        <f>IF(C84="","",VLOOKUP(C84,'Tabela Nutricional'!A:AD,16,0)*D84)</f>
        <v/>
      </c>
      <c r="T84" s="237" t="str">
        <f>IF(C84="","",VLOOKUP(C84,'Tabela Nutricional'!A:AD,17,0)*D84)</f>
        <v/>
      </c>
      <c r="U84" s="234" t="str">
        <f>IF(C84="","",VLOOKUP(C84,'Tabela Nutricional'!A:AD,18,0)*D84)</f>
        <v/>
      </c>
      <c r="V84" s="237" t="str">
        <f>IF(C84="","",VLOOKUP(C84,'Tabela Nutricional'!A:AD,21,0)*D84)</f>
        <v/>
      </c>
      <c r="W84" s="234" t="str">
        <f>IF(C84="","",VLOOKUP(C84,'Tabela Nutricional'!A:AD,22,0)*D84)</f>
        <v/>
      </c>
      <c r="X84" s="237" t="str">
        <f>IF(C84="","",VLOOKUP(C84,'Tabela Nutricional'!A:AD,23,0)*D84)</f>
        <v/>
      </c>
      <c r="Y84" s="234" t="str">
        <f>IF(C84="","",VLOOKUP(C84,'Tabela Nutricional'!A:AD,24,0)*D84)</f>
        <v/>
      </c>
      <c r="Z84" s="237" t="str">
        <f>IF(C84="","",VLOOKUP(C84,'Tabela Nutricional'!A:AD,25,0)*D84)</f>
        <v/>
      </c>
      <c r="AA84" s="234" t="str">
        <f>IF(C84="","",VLOOKUP(C84,'Tabela Nutricional'!A:AD,26,0)*D84)</f>
        <v/>
      </c>
      <c r="AB84" s="237" t="str">
        <f>IF(C84="","",VLOOKUP(C84,'Tabela Nutricional'!A:AD,27,0)*D84)</f>
        <v/>
      </c>
      <c r="AC84" s="234" t="str">
        <f>IF(C84="","",VLOOKUP(C84,'Tabela Nutricional'!A:AD,28,0)*D84)</f>
        <v/>
      </c>
      <c r="AD84" s="237" t="str">
        <f>IF(C84="","",VLOOKUP(C84,'Tabela Nutricional'!A:AD,29,0)*D84)</f>
        <v/>
      </c>
      <c r="AE84" s="234" t="str">
        <f>IF(C84="","",VLOOKUP(C84,'Tabela Nutricional'!A:AD,30,0)*D84)</f>
        <v/>
      </c>
      <c r="AF84" s="214"/>
      <c r="AG84" s="90"/>
      <c r="AH84" s="108"/>
      <c r="AI84" s="108"/>
      <c r="AJ84" s="89"/>
      <c r="AK84" s="89"/>
      <c r="AL84" s="99"/>
      <c r="AM84" s="99"/>
      <c r="AN84" s="89"/>
      <c r="AO84" s="89"/>
      <c r="AP84" s="89"/>
      <c r="AQ84" s="99"/>
      <c r="AR84" s="89"/>
      <c r="AS84" s="89"/>
      <c r="AT84" s="89"/>
      <c r="AU84" s="89"/>
      <c r="AV84" s="89"/>
      <c r="AW84" s="89"/>
      <c r="AX84" s="89"/>
    </row>
    <row r="85" spans="1:50" ht="12.75" customHeight="1">
      <c r="A85" s="89"/>
      <c r="B85" s="214"/>
      <c r="C85" s="232"/>
      <c r="D85" s="235"/>
      <c r="E85" s="231" t="str">
        <f t="shared" si="62"/>
        <v/>
      </c>
      <c r="F85" s="238" t="str">
        <f t="shared" si="63"/>
        <v/>
      </c>
      <c r="G85" s="233" t="str">
        <f t="shared" si="64"/>
        <v/>
      </c>
      <c r="H85" s="238" t="str">
        <f t="shared" si="65"/>
        <v/>
      </c>
      <c r="I85" s="233" t="str">
        <f t="shared" si="66"/>
        <v/>
      </c>
      <c r="J85" s="238" t="str">
        <f t="shared" si="67"/>
        <v/>
      </c>
      <c r="K85" s="233" t="str">
        <f t="shared" si="68"/>
        <v/>
      </c>
      <c r="L85" s="237" t="str">
        <f t="shared" ref="L85:L93" si="69">IF(C85="","",VLOOKUP(C85,Nutr,9,0)*D85)</f>
        <v/>
      </c>
      <c r="M85" s="234" t="str">
        <f>IF(C85="","",VLOOKUP(C85,'Tabela Nutricional'!A:AD,10,0)*D85)</f>
        <v/>
      </c>
      <c r="N85" s="237" t="str">
        <f>IF(C85="","",VLOOKUP(C85,'Tabela Nutricional'!A:AD,11,0)*D85)</f>
        <v/>
      </c>
      <c r="O85" s="234" t="str">
        <f>IF(C85="","",VLOOKUP(C85,'Tabela Nutricional'!A:AD,12,0)*D85)</f>
        <v/>
      </c>
      <c r="P85" s="237" t="str">
        <f>IF(C85="","",VLOOKUP(C85,'Tabela Nutricional'!A:AD,13,0)*D85)</f>
        <v/>
      </c>
      <c r="Q85" s="234" t="str">
        <f>IF(C85="","",VLOOKUP(C85,'Tabela Nutricional'!A:AD,14,0)*D85)</f>
        <v/>
      </c>
      <c r="R85" s="237" t="str">
        <f>IF(C85="","",VLOOKUP(C85,'Tabela Nutricional'!A:AD,15,0)*D85)</f>
        <v/>
      </c>
      <c r="S85" s="234" t="str">
        <f>IF(C85="","",VLOOKUP(C85,'Tabela Nutricional'!A:AD,16,0)*D85)</f>
        <v/>
      </c>
      <c r="T85" s="237" t="str">
        <f>IF(C85="","",VLOOKUP(C85,'Tabela Nutricional'!A:AD,17,0)*D85)</f>
        <v/>
      </c>
      <c r="U85" s="234" t="str">
        <f>IF(C85="","",VLOOKUP(C85,'Tabela Nutricional'!A:AD,18,0)*D85)</f>
        <v/>
      </c>
      <c r="V85" s="237" t="str">
        <f>IF(C85="","",VLOOKUP(C85,'Tabela Nutricional'!A:AD,21,0)*D85)</f>
        <v/>
      </c>
      <c r="W85" s="234" t="str">
        <f>IF(C85="","",VLOOKUP(C85,'Tabela Nutricional'!A:AD,22,0)*D85)</f>
        <v/>
      </c>
      <c r="X85" s="237" t="str">
        <f>IF(C85="","",VLOOKUP(C85,'Tabela Nutricional'!A:AD,23,0)*D85)</f>
        <v/>
      </c>
      <c r="Y85" s="234" t="str">
        <f>IF(C85="","",VLOOKUP(C85,'Tabela Nutricional'!A:AD,24,0)*D85)</f>
        <v/>
      </c>
      <c r="Z85" s="237" t="str">
        <f>IF(C85="","",VLOOKUP(C85,'Tabela Nutricional'!A:AD,25,0)*D85)</f>
        <v/>
      </c>
      <c r="AA85" s="234" t="str">
        <f>IF(C85="","",VLOOKUP(C85,'Tabela Nutricional'!A:AD,26,0)*D85)</f>
        <v/>
      </c>
      <c r="AB85" s="237" t="str">
        <f>IF(C85="","",VLOOKUP(C85,'Tabela Nutricional'!A:AD,27,0)*D85)</f>
        <v/>
      </c>
      <c r="AC85" s="234" t="str">
        <f>IF(C85="","",VLOOKUP(C85,'Tabela Nutricional'!A:AD,28,0)*D85)</f>
        <v/>
      </c>
      <c r="AD85" s="237" t="str">
        <f>IF(C85="","",VLOOKUP(C85,'Tabela Nutricional'!A:AD,29,0)*D85)</f>
        <v/>
      </c>
      <c r="AE85" s="234" t="str">
        <f>IF(C85="","",VLOOKUP(C85,'Tabela Nutricional'!A:AD,30,0)*D85)</f>
        <v/>
      </c>
      <c r="AF85" s="214"/>
      <c r="AG85" s="90"/>
      <c r="AH85" s="108"/>
      <c r="AI85" s="108"/>
      <c r="AJ85" s="89"/>
      <c r="AK85" s="89"/>
      <c r="AL85" s="99"/>
      <c r="AM85" s="99"/>
      <c r="AN85" s="89"/>
      <c r="AO85" s="89"/>
      <c r="AP85" s="89"/>
      <c r="AQ85" s="99"/>
      <c r="AR85" s="89"/>
      <c r="AS85" s="89"/>
      <c r="AT85" s="89"/>
      <c r="AU85" s="89"/>
      <c r="AV85" s="89"/>
      <c r="AW85" s="89"/>
      <c r="AX85" s="89"/>
    </row>
    <row r="86" spans="1:50" ht="12.75" customHeight="1">
      <c r="A86" s="89"/>
      <c r="B86" s="214"/>
      <c r="C86" s="232"/>
      <c r="D86" s="235"/>
      <c r="E86" s="231" t="str">
        <f t="shared" si="62"/>
        <v/>
      </c>
      <c r="F86" s="238" t="str">
        <f t="shared" si="63"/>
        <v/>
      </c>
      <c r="G86" s="233" t="str">
        <f t="shared" si="64"/>
        <v/>
      </c>
      <c r="H86" s="238" t="str">
        <f t="shared" si="65"/>
        <v/>
      </c>
      <c r="I86" s="233" t="str">
        <f t="shared" si="66"/>
        <v/>
      </c>
      <c r="J86" s="238" t="str">
        <f t="shared" si="67"/>
        <v/>
      </c>
      <c r="K86" s="233" t="str">
        <f t="shared" si="68"/>
        <v/>
      </c>
      <c r="L86" s="237" t="str">
        <f t="shared" si="69"/>
        <v/>
      </c>
      <c r="M86" s="234" t="str">
        <f>IF(C86="","",VLOOKUP(C86,'Tabela Nutricional'!A:AD,10,0)*D86)</f>
        <v/>
      </c>
      <c r="N86" s="237" t="str">
        <f>IF(C86="","",VLOOKUP(C86,'Tabela Nutricional'!A:AD,11,0)*D86)</f>
        <v/>
      </c>
      <c r="O86" s="234" t="str">
        <f>IF(C86="","",VLOOKUP(C86,'Tabela Nutricional'!A:AD,12,0)*D86)</f>
        <v/>
      </c>
      <c r="P86" s="237" t="str">
        <f>IF(C86="","",VLOOKUP(C86,'Tabela Nutricional'!A:AD,13,0)*D86)</f>
        <v/>
      </c>
      <c r="Q86" s="234" t="str">
        <f>IF(C86="","",VLOOKUP(C86,'Tabela Nutricional'!A:AD,14,0)*D86)</f>
        <v/>
      </c>
      <c r="R86" s="237" t="str">
        <f>IF(C86="","",VLOOKUP(C86,'Tabela Nutricional'!A:AD,15,0)*D86)</f>
        <v/>
      </c>
      <c r="S86" s="234" t="str">
        <f>IF(C86="","",VLOOKUP(C86,'Tabela Nutricional'!A:AD,16,0)*D86)</f>
        <v/>
      </c>
      <c r="T86" s="237" t="str">
        <f>IF(C86="","",VLOOKUP(C86,'Tabela Nutricional'!A:AD,17,0)*D86)</f>
        <v/>
      </c>
      <c r="U86" s="234" t="str">
        <f>IF(C86="","",VLOOKUP(C86,'Tabela Nutricional'!A:AD,18,0)*D86)</f>
        <v/>
      </c>
      <c r="V86" s="237" t="str">
        <f>IF(C86="","",VLOOKUP(C86,'Tabela Nutricional'!A:AD,21,0)*D86)</f>
        <v/>
      </c>
      <c r="W86" s="234" t="str">
        <f>IF(C86="","",VLOOKUP(C86,'Tabela Nutricional'!A:AD,22,0)*D86)</f>
        <v/>
      </c>
      <c r="X86" s="237" t="str">
        <f>IF(C86="","",VLOOKUP(C86,'Tabela Nutricional'!A:AD,23,0)*D86)</f>
        <v/>
      </c>
      <c r="Y86" s="234" t="str">
        <f>IF(C86="","",VLOOKUP(C86,'Tabela Nutricional'!A:AD,24,0)*D86)</f>
        <v/>
      </c>
      <c r="Z86" s="237" t="str">
        <f>IF(C86="","",VLOOKUP(C86,'Tabela Nutricional'!A:AD,25,0)*D86)</f>
        <v/>
      </c>
      <c r="AA86" s="234" t="str">
        <f>IF(C86="","",VLOOKUP(C86,'Tabela Nutricional'!A:AD,26,0)*D86)</f>
        <v/>
      </c>
      <c r="AB86" s="237" t="str">
        <f>IF(C86="","",VLOOKUP(C86,'Tabela Nutricional'!A:AD,27,0)*D86)</f>
        <v/>
      </c>
      <c r="AC86" s="234" t="str">
        <f>IF(C86="","",VLOOKUP(C86,'Tabela Nutricional'!A:AD,28,0)*D86)</f>
        <v/>
      </c>
      <c r="AD86" s="237" t="str">
        <f>IF(C86="","",VLOOKUP(C86,'Tabela Nutricional'!A:AD,29,0)*D86)</f>
        <v/>
      </c>
      <c r="AE86" s="234" t="str">
        <f>IF(C86="","",VLOOKUP(C86,'Tabela Nutricional'!A:AD,30,0)*D86)</f>
        <v/>
      </c>
      <c r="AF86" s="214"/>
      <c r="AG86" s="94"/>
      <c r="AH86" s="108"/>
      <c r="AI86" s="108"/>
      <c r="AJ86" s="89"/>
      <c r="AK86" s="89"/>
      <c r="AL86" s="99"/>
      <c r="AM86" s="99"/>
      <c r="AN86" s="89"/>
      <c r="AO86" s="89"/>
      <c r="AP86" s="89"/>
      <c r="AQ86" s="99"/>
      <c r="AR86" s="89"/>
      <c r="AS86" s="89"/>
      <c r="AT86" s="89"/>
      <c r="AU86" s="89"/>
      <c r="AV86" s="89"/>
      <c r="AW86" s="89"/>
      <c r="AX86" s="89"/>
    </row>
    <row r="87" spans="1:50" ht="12.75" customHeight="1">
      <c r="A87" s="89"/>
      <c r="B87" s="215"/>
      <c r="C87" s="356"/>
      <c r="D87" s="236"/>
      <c r="E87" s="231" t="str">
        <f t="shared" si="62"/>
        <v/>
      </c>
      <c r="F87" s="238" t="str">
        <f t="shared" si="63"/>
        <v/>
      </c>
      <c r="G87" s="233" t="str">
        <f t="shared" si="64"/>
        <v/>
      </c>
      <c r="H87" s="238" t="str">
        <f t="shared" si="65"/>
        <v/>
      </c>
      <c r="I87" s="233" t="str">
        <f t="shared" si="66"/>
        <v/>
      </c>
      <c r="J87" s="238" t="str">
        <f t="shared" si="67"/>
        <v/>
      </c>
      <c r="K87" s="233" t="str">
        <f t="shared" si="68"/>
        <v/>
      </c>
      <c r="L87" s="237" t="str">
        <f t="shared" si="69"/>
        <v/>
      </c>
      <c r="M87" s="234" t="str">
        <f>IF(C87="","",VLOOKUP(C87,'Tabela Nutricional'!A:AD,10,0)*D87)</f>
        <v/>
      </c>
      <c r="N87" s="237" t="str">
        <f>IF(C87="","",VLOOKUP(C87,'Tabela Nutricional'!A:AD,11,0)*D87)</f>
        <v/>
      </c>
      <c r="O87" s="234" t="str">
        <f>IF(C87="","",VLOOKUP(C87,'Tabela Nutricional'!A:AD,12,0)*D87)</f>
        <v/>
      </c>
      <c r="P87" s="237" t="str">
        <f>IF(C87="","",VLOOKUP(C87,'Tabela Nutricional'!A:AD,13,0)*D87)</f>
        <v/>
      </c>
      <c r="Q87" s="234" t="str">
        <f>IF(C87="","",VLOOKUP(C87,'Tabela Nutricional'!A:AD,14,0)*D87)</f>
        <v/>
      </c>
      <c r="R87" s="237" t="str">
        <f>IF(C87="","",VLOOKUP(C87,'Tabela Nutricional'!A:AD,15,0)*D87)</f>
        <v/>
      </c>
      <c r="S87" s="234" t="str">
        <f>IF(C87="","",VLOOKUP(C87,'Tabela Nutricional'!A:AD,16,0)*D87)</f>
        <v/>
      </c>
      <c r="T87" s="237" t="str">
        <f>IF(C87="","",VLOOKUP(C87,'Tabela Nutricional'!A:AD,17,0)*D87)</f>
        <v/>
      </c>
      <c r="U87" s="234" t="str">
        <f>IF(C87="","",VLOOKUP(C87,'Tabela Nutricional'!A:AD,18,0)*D87)</f>
        <v/>
      </c>
      <c r="V87" s="237" t="str">
        <f>IF(C87="","",VLOOKUP(C87,'Tabela Nutricional'!A:AD,21,0)*D87)</f>
        <v/>
      </c>
      <c r="W87" s="234" t="str">
        <f>IF(C87="","",VLOOKUP(C87,'Tabela Nutricional'!A:AD,22,0)*D87)</f>
        <v/>
      </c>
      <c r="X87" s="237" t="str">
        <f>IF(C87="","",VLOOKUP(C87,'Tabela Nutricional'!A:AD,23,0)*D87)</f>
        <v/>
      </c>
      <c r="Y87" s="234" t="str">
        <f>IF(C87="","",VLOOKUP(C87,'Tabela Nutricional'!A:AD,24,0)*D87)</f>
        <v/>
      </c>
      <c r="Z87" s="237" t="str">
        <f>IF(C87="","",VLOOKUP(C87,'Tabela Nutricional'!A:AD,25,0)*D87)</f>
        <v/>
      </c>
      <c r="AA87" s="234" t="str">
        <f>IF(C87="","",VLOOKUP(C87,'Tabela Nutricional'!A:AD,26,0)*D87)</f>
        <v/>
      </c>
      <c r="AB87" s="237" t="str">
        <f>IF(C87="","",VLOOKUP(C87,'Tabela Nutricional'!A:AD,27,0)*D87)</f>
        <v/>
      </c>
      <c r="AC87" s="234" t="str">
        <f>IF(C87="","",VLOOKUP(C87,'Tabela Nutricional'!A:AD,28,0)*D87)</f>
        <v/>
      </c>
      <c r="AD87" s="237" t="str">
        <f>IF(C87="","",VLOOKUP(C87,'Tabela Nutricional'!A:AD,29,0)*D87)</f>
        <v/>
      </c>
      <c r="AE87" s="234" t="str">
        <f>IF(C87="","",VLOOKUP(C87,'Tabela Nutricional'!A:AD,30,0)*D87)</f>
        <v/>
      </c>
      <c r="AF87" s="215"/>
      <c r="AG87" s="94"/>
      <c r="AH87" s="108"/>
      <c r="AI87" s="108"/>
      <c r="AJ87" s="89"/>
      <c r="AK87" s="89"/>
      <c r="AL87" s="99"/>
      <c r="AM87" s="99"/>
      <c r="AN87" s="89"/>
      <c r="AO87" s="89"/>
      <c r="AP87" s="89"/>
      <c r="AQ87" s="99"/>
      <c r="AR87" s="89"/>
      <c r="AS87" s="89"/>
      <c r="AT87" s="89"/>
      <c r="AU87" s="89"/>
      <c r="AV87" s="89"/>
      <c r="AW87" s="89"/>
      <c r="AX87" s="89"/>
    </row>
    <row r="88" spans="1:50" ht="12.75" customHeight="1">
      <c r="A88" s="89"/>
      <c r="B88" s="215"/>
      <c r="C88" s="356"/>
      <c r="D88" s="236"/>
      <c r="E88" s="231" t="str">
        <f t="shared" si="62"/>
        <v/>
      </c>
      <c r="F88" s="238" t="str">
        <f t="shared" si="63"/>
        <v/>
      </c>
      <c r="G88" s="233" t="str">
        <f t="shared" si="64"/>
        <v/>
      </c>
      <c r="H88" s="238" t="str">
        <f t="shared" si="65"/>
        <v/>
      </c>
      <c r="I88" s="233" t="str">
        <f t="shared" si="66"/>
        <v/>
      </c>
      <c r="J88" s="238" t="str">
        <f t="shared" si="67"/>
        <v/>
      </c>
      <c r="K88" s="233" t="str">
        <f t="shared" si="68"/>
        <v/>
      </c>
      <c r="L88" s="237" t="str">
        <f t="shared" si="69"/>
        <v/>
      </c>
      <c r="M88" s="234" t="str">
        <f>IF(C88="","",VLOOKUP(C88,'Tabela Nutricional'!A:AD,10,0)*D88)</f>
        <v/>
      </c>
      <c r="N88" s="237" t="str">
        <f>IF(C88="","",VLOOKUP(C88,'Tabela Nutricional'!A:AD,11,0)*D88)</f>
        <v/>
      </c>
      <c r="O88" s="234" t="str">
        <f>IF(C88="","",VLOOKUP(C88,'Tabela Nutricional'!A:AD,12,0)*D88)</f>
        <v/>
      </c>
      <c r="P88" s="237" t="str">
        <f>IF(C88="","",VLOOKUP(C88,'Tabela Nutricional'!A:AD,13,0)*D88)</f>
        <v/>
      </c>
      <c r="Q88" s="234" t="str">
        <f>IF(C88="","",VLOOKUP(C88,'Tabela Nutricional'!A:AD,14,0)*D88)</f>
        <v/>
      </c>
      <c r="R88" s="237" t="str">
        <f>IF(C88="","",VLOOKUP(C88,'Tabela Nutricional'!A:AD,15,0)*D88)</f>
        <v/>
      </c>
      <c r="S88" s="234" t="str">
        <f>IF(C88="","",VLOOKUP(C88,'Tabela Nutricional'!A:AD,16,0)*D88)</f>
        <v/>
      </c>
      <c r="T88" s="237" t="str">
        <f>IF(C88="","",VLOOKUP(C88,'Tabela Nutricional'!A:AD,17,0)*D88)</f>
        <v/>
      </c>
      <c r="U88" s="234" t="str">
        <f>IF(C88="","",VLOOKUP(C88,'Tabela Nutricional'!A:AD,18,0)*D88)</f>
        <v/>
      </c>
      <c r="V88" s="237" t="str">
        <f>IF(C88="","",VLOOKUP(C88,'Tabela Nutricional'!A:AD,21,0)*D88)</f>
        <v/>
      </c>
      <c r="W88" s="234" t="str">
        <f>IF(C88="","",VLOOKUP(C88,'Tabela Nutricional'!A:AD,22,0)*D88)</f>
        <v/>
      </c>
      <c r="X88" s="237" t="str">
        <f>IF(C88="","",VLOOKUP(C88,'Tabela Nutricional'!A:AD,23,0)*D88)</f>
        <v/>
      </c>
      <c r="Y88" s="234" t="str">
        <f>IF(C88="","",VLOOKUP(C88,'Tabela Nutricional'!A:AD,24,0)*D88)</f>
        <v/>
      </c>
      <c r="Z88" s="237" t="str">
        <f>IF(C88="","",VLOOKUP(C88,'Tabela Nutricional'!A:AD,25,0)*D88)</f>
        <v/>
      </c>
      <c r="AA88" s="234" t="str">
        <f>IF(C88="","",VLOOKUP(C88,'Tabela Nutricional'!A:AD,26,0)*D88)</f>
        <v/>
      </c>
      <c r="AB88" s="237" t="str">
        <f>IF(C88="","",VLOOKUP(C88,'Tabela Nutricional'!A:AD,27,0)*D88)</f>
        <v/>
      </c>
      <c r="AC88" s="234" t="str">
        <f>IF(C88="","",VLOOKUP(C88,'Tabela Nutricional'!A:AD,28,0)*D88)</f>
        <v/>
      </c>
      <c r="AD88" s="237" t="str">
        <f>IF(C88="","",VLOOKUP(C88,'Tabela Nutricional'!A:AD,29,0)*D88)</f>
        <v/>
      </c>
      <c r="AE88" s="234" t="str">
        <f>IF(C88="","",VLOOKUP(C88,'Tabela Nutricional'!A:AD,30,0)*D88)</f>
        <v/>
      </c>
      <c r="AF88" s="215"/>
      <c r="AG88" s="94"/>
      <c r="AH88" s="108"/>
      <c r="AI88" s="108"/>
      <c r="AJ88" s="89"/>
      <c r="AK88" s="89"/>
      <c r="AL88" s="99"/>
      <c r="AM88" s="99"/>
      <c r="AN88" s="89"/>
      <c r="AO88" s="89"/>
      <c r="AP88" s="89"/>
      <c r="AQ88" s="99"/>
      <c r="AR88" s="89"/>
      <c r="AS88" s="89"/>
      <c r="AT88" s="89"/>
      <c r="AU88" s="89"/>
      <c r="AV88" s="89"/>
      <c r="AW88" s="89"/>
      <c r="AX88" s="89"/>
    </row>
    <row r="89" spans="1:50" ht="12.75" customHeight="1">
      <c r="A89" s="89"/>
      <c r="B89" s="215"/>
      <c r="C89" s="356"/>
      <c r="D89" s="236"/>
      <c r="E89" s="231" t="str">
        <f t="shared" si="62"/>
        <v/>
      </c>
      <c r="F89" s="238" t="str">
        <f t="shared" si="63"/>
        <v/>
      </c>
      <c r="G89" s="233" t="str">
        <f t="shared" si="64"/>
        <v/>
      </c>
      <c r="H89" s="238" t="str">
        <f t="shared" si="65"/>
        <v/>
      </c>
      <c r="I89" s="233" t="str">
        <f t="shared" si="66"/>
        <v/>
      </c>
      <c r="J89" s="238" t="str">
        <f t="shared" si="67"/>
        <v/>
      </c>
      <c r="K89" s="233" t="str">
        <f t="shared" si="68"/>
        <v/>
      </c>
      <c r="L89" s="237" t="str">
        <f t="shared" si="69"/>
        <v/>
      </c>
      <c r="M89" s="234" t="str">
        <f>IF(C89="","",VLOOKUP(C89,'Tabela Nutricional'!A:AD,10,0)*D89)</f>
        <v/>
      </c>
      <c r="N89" s="237" t="str">
        <f>IF(C89="","",VLOOKUP(C89,'Tabela Nutricional'!A:AD,11,0)*D89)</f>
        <v/>
      </c>
      <c r="O89" s="234" t="str">
        <f>IF(C89="","",VLOOKUP(C89,'Tabela Nutricional'!A:AD,12,0)*D89)</f>
        <v/>
      </c>
      <c r="P89" s="237" t="str">
        <f>IF(C89="","",VLOOKUP(C89,'Tabela Nutricional'!A:AD,13,0)*D89)</f>
        <v/>
      </c>
      <c r="Q89" s="234" t="str">
        <f>IF(C89="","",VLOOKUP(C89,'Tabela Nutricional'!A:AD,14,0)*D89)</f>
        <v/>
      </c>
      <c r="R89" s="237" t="str">
        <f>IF(C89="","",VLOOKUP(C89,'Tabela Nutricional'!A:AD,15,0)*D89)</f>
        <v/>
      </c>
      <c r="S89" s="234" t="str">
        <f>IF(C89="","",VLOOKUP(C89,'Tabela Nutricional'!A:AD,16,0)*D89)</f>
        <v/>
      </c>
      <c r="T89" s="237" t="str">
        <f>IF(C89="","",VLOOKUP(C89,'Tabela Nutricional'!A:AD,17,0)*D89)</f>
        <v/>
      </c>
      <c r="U89" s="234" t="str">
        <f>IF(C89="","",VLOOKUP(C89,'Tabela Nutricional'!A:AD,18,0)*D89)</f>
        <v/>
      </c>
      <c r="V89" s="237" t="str">
        <f>IF(C89="","",VLOOKUP(C89,'Tabela Nutricional'!A:AD,21,0)*D89)</f>
        <v/>
      </c>
      <c r="W89" s="234" t="str">
        <f>IF(C89="","",VLOOKUP(C89,'Tabela Nutricional'!A:AD,22,0)*D89)</f>
        <v/>
      </c>
      <c r="X89" s="237" t="str">
        <f>IF(C89="","",VLOOKUP(C89,'Tabela Nutricional'!A:AD,23,0)*D89)</f>
        <v/>
      </c>
      <c r="Y89" s="234" t="str">
        <f>IF(C89="","",VLOOKUP(C89,'Tabela Nutricional'!A:AD,24,0)*D89)</f>
        <v/>
      </c>
      <c r="Z89" s="237" t="str">
        <f>IF(C89="","",VLOOKUP(C89,'Tabela Nutricional'!A:AD,25,0)*D89)</f>
        <v/>
      </c>
      <c r="AA89" s="234" t="str">
        <f>IF(C89="","",VLOOKUP(C89,'Tabela Nutricional'!A:AD,26,0)*D89)</f>
        <v/>
      </c>
      <c r="AB89" s="237" t="str">
        <f>IF(C89="","",VLOOKUP(C89,'Tabela Nutricional'!A:AD,27,0)*D89)</f>
        <v/>
      </c>
      <c r="AC89" s="234" t="str">
        <f>IF(C89="","",VLOOKUP(C89,'Tabela Nutricional'!A:AD,28,0)*D89)</f>
        <v/>
      </c>
      <c r="AD89" s="237" t="str">
        <f>IF(C89="","",VLOOKUP(C89,'Tabela Nutricional'!A:AD,29,0)*D89)</f>
        <v/>
      </c>
      <c r="AE89" s="234" t="str">
        <f>IF(C89="","",VLOOKUP(C89,'Tabela Nutricional'!A:AD,30,0)*D89)</f>
        <v/>
      </c>
      <c r="AF89" s="215"/>
      <c r="AG89" s="94"/>
      <c r="AH89" s="108"/>
      <c r="AI89" s="108"/>
      <c r="AJ89" s="89"/>
      <c r="AK89" s="89"/>
      <c r="AL89" s="99"/>
      <c r="AM89" s="99"/>
      <c r="AN89" s="89"/>
      <c r="AO89" s="89"/>
      <c r="AP89" s="89"/>
      <c r="AQ89" s="99"/>
      <c r="AR89" s="89"/>
      <c r="AS89" s="89"/>
      <c r="AT89" s="89"/>
      <c r="AU89" s="89"/>
      <c r="AV89" s="89"/>
      <c r="AW89" s="89"/>
      <c r="AX89" s="89"/>
    </row>
    <row r="90" spans="1:50" ht="12.75" customHeight="1">
      <c r="A90" s="89"/>
      <c r="B90" s="214"/>
      <c r="C90" s="356"/>
      <c r="D90" s="236"/>
      <c r="E90" s="231" t="str">
        <f t="shared" si="62"/>
        <v/>
      </c>
      <c r="F90" s="238" t="str">
        <f t="shared" si="63"/>
        <v/>
      </c>
      <c r="G90" s="233" t="str">
        <f t="shared" si="64"/>
        <v/>
      </c>
      <c r="H90" s="238" t="str">
        <f t="shared" si="65"/>
        <v/>
      </c>
      <c r="I90" s="233" t="str">
        <f t="shared" si="66"/>
        <v/>
      </c>
      <c r="J90" s="238" t="str">
        <f t="shared" si="67"/>
        <v/>
      </c>
      <c r="K90" s="233" t="str">
        <f t="shared" si="68"/>
        <v/>
      </c>
      <c r="L90" s="237" t="str">
        <f t="shared" si="69"/>
        <v/>
      </c>
      <c r="M90" s="234" t="str">
        <f>IF(C90="","",VLOOKUP(C90,'Tabela Nutricional'!A:AD,10,0)*D90)</f>
        <v/>
      </c>
      <c r="N90" s="237" t="str">
        <f>IF(C90="","",VLOOKUP(C90,'Tabela Nutricional'!A:AD,11,0)*D90)</f>
        <v/>
      </c>
      <c r="O90" s="234" t="str">
        <f>IF(C90="","",VLOOKUP(C90,'Tabela Nutricional'!A:AD,12,0)*D90)</f>
        <v/>
      </c>
      <c r="P90" s="237" t="str">
        <f>IF(C90="","",VLOOKUP(C90,'Tabela Nutricional'!A:AD,13,0)*D90)</f>
        <v/>
      </c>
      <c r="Q90" s="234" t="str">
        <f>IF(C90="","",VLOOKUP(C90,'Tabela Nutricional'!A:AD,14,0)*D90)</f>
        <v/>
      </c>
      <c r="R90" s="237" t="str">
        <f>IF(C90="","",VLOOKUP(C90,'Tabela Nutricional'!A:AD,15,0)*D90)</f>
        <v/>
      </c>
      <c r="S90" s="234" t="str">
        <f>IF(C90="","",VLOOKUP(C90,'Tabela Nutricional'!A:AD,16,0)*D90)</f>
        <v/>
      </c>
      <c r="T90" s="237" t="str">
        <f>IF(C90="","",VLOOKUP(C90,'Tabela Nutricional'!A:AD,17,0)*D90)</f>
        <v/>
      </c>
      <c r="U90" s="234" t="str">
        <f>IF(C90="","",VLOOKUP(C90,'Tabela Nutricional'!A:AD,18,0)*D90)</f>
        <v/>
      </c>
      <c r="V90" s="237" t="str">
        <f>IF(C90="","",VLOOKUP(C90,'Tabela Nutricional'!A:AD,21,0)*D90)</f>
        <v/>
      </c>
      <c r="W90" s="234" t="str">
        <f>IF(C90="","",VLOOKUP(C90,'Tabela Nutricional'!A:AD,22,0)*D90)</f>
        <v/>
      </c>
      <c r="X90" s="237" t="str">
        <f>IF(C90="","",VLOOKUP(C90,'Tabela Nutricional'!A:AD,23,0)*D90)</f>
        <v/>
      </c>
      <c r="Y90" s="234" t="str">
        <f>IF(C90="","",VLOOKUP(C90,'Tabela Nutricional'!A:AD,24,0)*D90)</f>
        <v/>
      </c>
      <c r="Z90" s="237" t="str">
        <f>IF(C90="","",VLOOKUP(C90,'Tabela Nutricional'!A:AD,25,0)*D90)</f>
        <v/>
      </c>
      <c r="AA90" s="234" t="str">
        <f>IF(C90="","",VLOOKUP(C90,'Tabela Nutricional'!A:AD,26,0)*D90)</f>
        <v/>
      </c>
      <c r="AB90" s="237" t="str">
        <f>IF(C90="","",VLOOKUP(C90,'Tabela Nutricional'!A:AD,27,0)*D90)</f>
        <v/>
      </c>
      <c r="AC90" s="234" t="str">
        <f>IF(C90="","",VLOOKUP(C90,'Tabela Nutricional'!A:AD,28,0)*D90)</f>
        <v/>
      </c>
      <c r="AD90" s="237" t="str">
        <f>IF(C90="","",VLOOKUP(C90,'Tabela Nutricional'!A:AD,29,0)*D90)</f>
        <v/>
      </c>
      <c r="AE90" s="234" t="str">
        <f>IF(C90="","",VLOOKUP(C90,'Tabela Nutricional'!A:AD,30,0)*D90)</f>
        <v/>
      </c>
      <c r="AF90" s="214"/>
      <c r="AG90" s="94"/>
      <c r="AH90" s="108"/>
      <c r="AI90" s="108"/>
      <c r="AJ90" s="89"/>
      <c r="AK90" s="89"/>
      <c r="AL90" s="99"/>
      <c r="AM90" s="99"/>
      <c r="AN90" s="89"/>
      <c r="AO90" s="89"/>
      <c r="AP90" s="89"/>
      <c r="AQ90" s="99"/>
      <c r="AR90" s="89"/>
      <c r="AS90" s="89"/>
      <c r="AT90" s="89"/>
      <c r="AU90" s="89"/>
      <c r="AV90" s="89"/>
      <c r="AW90" s="89"/>
      <c r="AX90" s="89"/>
    </row>
    <row r="91" spans="1:50" ht="12.75" customHeight="1">
      <c r="A91" s="89"/>
      <c r="B91" s="214"/>
      <c r="C91" s="356"/>
      <c r="D91" s="236"/>
      <c r="E91" s="231" t="str">
        <f t="shared" si="62"/>
        <v/>
      </c>
      <c r="F91" s="238" t="str">
        <f t="shared" si="63"/>
        <v/>
      </c>
      <c r="G91" s="233" t="str">
        <f t="shared" si="64"/>
        <v/>
      </c>
      <c r="H91" s="238" t="str">
        <f t="shared" si="65"/>
        <v/>
      </c>
      <c r="I91" s="233" t="str">
        <f t="shared" si="66"/>
        <v/>
      </c>
      <c r="J91" s="238" t="str">
        <f t="shared" si="67"/>
        <v/>
      </c>
      <c r="K91" s="233" t="str">
        <f t="shared" si="68"/>
        <v/>
      </c>
      <c r="L91" s="237" t="str">
        <f t="shared" si="69"/>
        <v/>
      </c>
      <c r="M91" s="234" t="str">
        <f>IF(C91="","",VLOOKUP(C91,'Tabela Nutricional'!A:AD,10,0)*D91)</f>
        <v/>
      </c>
      <c r="N91" s="237" t="str">
        <f>IF(C91="","",VLOOKUP(C91,'Tabela Nutricional'!A:AD,11,0)*D91)</f>
        <v/>
      </c>
      <c r="O91" s="234" t="str">
        <f>IF(C91="","",VLOOKUP(C91,'Tabela Nutricional'!A:AD,12,0)*D91)</f>
        <v/>
      </c>
      <c r="P91" s="237" t="str">
        <f>IF(C91="","",VLOOKUP(C91,'Tabela Nutricional'!A:AD,13,0)*D91)</f>
        <v/>
      </c>
      <c r="Q91" s="234" t="str">
        <f>IF(C91="","",VLOOKUP(C91,'Tabela Nutricional'!A:AD,14,0)*D91)</f>
        <v/>
      </c>
      <c r="R91" s="237" t="str">
        <f>IF(C91="","",VLOOKUP(C91,'Tabela Nutricional'!A:AD,15,0)*D91)</f>
        <v/>
      </c>
      <c r="S91" s="234" t="str">
        <f>IF(C91="","",VLOOKUP(C91,'Tabela Nutricional'!A:AD,16,0)*D91)</f>
        <v/>
      </c>
      <c r="T91" s="237" t="str">
        <f>IF(C91="","",VLOOKUP(C91,'Tabela Nutricional'!A:AD,17,0)*D91)</f>
        <v/>
      </c>
      <c r="U91" s="234" t="str">
        <f>IF(C91="","",VLOOKUP(C91,'Tabela Nutricional'!A:AD,18,0)*D91)</f>
        <v/>
      </c>
      <c r="V91" s="237" t="str">
        <f>IF(C91="","",VLOOKUP(C91,'Tabela Nutricional'!A:AD,21,0)*D91)</f>
        <v/>
      </c>
      <c r="W91" s="234" t="str">
        <f>IF(C91="","",VLOOKUP(C91,'Tabela Nutricional'!A:AD,22,0)*D91)</f>
        <v/>
      </c>
      <c r="X91" s="237" t="str">
        <f>IF(C91="","",VLOOKUP(C91,'Tabela Nutricional'!A:AD,23,0)*D91)</f>
        <v/>
      </c>
      <c r="Y91" s="234" t="str">
        <f>IF(C91="","",VLOOKUP(C91,'Tabela Nutricional'!A:AD,24,0)*D91)</f>
        <v/>
      </c>
      <c r="Z91" s="237" t="str">
        <f>IF(C91="","",VLOOKUP(C91,'Tabela Nutricional'!A:AD,25,0)*D91)</f>
        <v/>
      </c>
      <c r="AA91" s="234" t="str">
        <f>IF(C91="","",VLOOKUP(C91,'Tabela Nutricional'!A:AD,26,0)*D91)</f>
        <v/>
      </c>
      <c r="AB91" s="237" t="str">
        <f>IF(C91="","",VLOOKUP(C91,'Tabela Nutricional'!A:AD,27,0)*D91)</f>
        <v/>
      </c>
      <c r="AC91" s="234" t="str">
        <f>IF(C91="","",VLOOKUP(C91,'Tabela Nutricional'!A:AD,28,0)*D91)</f>
        <v/>
      </c>
      <c r="AD91" s="237" t="str">
        <f>IF(C91="","",VLOOKUP(C91,'Tabela Nutricional'!A:AD,29,0)*D91)</f>
        <v/>
      </c>
      <c r="AE91" s="234" t="str">
        <f>IF(C91="","",VLOOKUP(C91,'Tabela Nutricional'!A:AD,30,0)*D91)</f>
        <v/>
      </c>
      <c r="AF91" s="214"/>
      <c r="AG91" s="90"/>
      <c r="AH91" s="108"/>
      <c r="AI91" s="108"/>
      <c r="AJ91" s="89"/>
      <c r="AK91" s="89"/>
      <c r="AL91" s="99"/>
      <c r="AM91" s="99"/>
      <c r="AN91" s="89"/>
      <c r="AO91" s="89"/>
      <c r="AP91" s="89"/>
      <c r="AQ91" s="99"/>
      <c r="AR91" s="89"/>
      <c r="AS91" s="89"/>
      <c r="AT91" s="89"/>
      <c r="AU91" s="89"/>
      <c r="AV91" s="89"/>
      <c r="AW91" s="89"/>
      <c r="AX91" s="89"/>
    </row>
    <row r="92" spans="1:50" ht="12.75" customHeight="1">
      <c r="A92" s="90"/>
      <c r="B92" s="214"/>
      <c r="C92" s="356"/>
      <c r="D92" s="236"/>
      <c r="E92" s="231" t="str">
        <f t="shared" si="62"/>
        <v/>
      </c>
      <c r="F92" s="238" t="str">
        <f t="shared" si="63"/>
        <v/>
      </c>
      <c r="G92" s="233" t="str">
        <f t="shared" si="64"/>
        <v/>
      </c>
      <c r="H92" s="238" t="str">
        <f t="shared" si="65"/>
        <v/>
      </c>
      <c r="I92" s="233" t="str">
        <f t="shared" si="66"/>
        <v/>
      </c>
      <c r="J92" s="238" t="str">
        <f t="shared" si="67"/>
        <v/>
      </c>
      <c r="K92" s="233" t="str">
        <f t="shared" si="68"/>
        <v/>
      </c>
      <c r="L92" s="237" t="str">
        <f t="shared" si="69"/>
        <v/>
      </c>
      <c r="M92" s="234" t="str">
        <f>IF(C92="","",VLOOKUP(C92,'Tabela Nutricional'!A:AD,10,0)*D92)</f>
        <v/>
      </c>
      <c r="N92" s="237" t="str">
        <f>IF(C92="","",VLOOKUP(C92,'Tabela Nutricional'!A:AD,11,0)*D92)</f>
        <v/>
      </c>
      <c r="O92" s="234" t="str">
        <f>IF(C92="","",VLOOKUP(C92,'Tabela Nutricional'!A:AD,12,0)*D92)</f>
        <v/>
      </c>
      <c r="P92" s="237" t="str">
        <f>IF(C92="","",VLOOKUP(C92,'Tabela Nutricional'!A:AD,13,0)*D92)</f>
        <v/>
      </c>
      <c r="Q92" s="234" t="str">
        <f>IF(C92="","",VLOOKUP(C92,'Tabela Nutricional'!A:AD,14,0)*D92)</f>
        <v/>
      </c>
      <c r="R92" s="237" t="str">
        <f>IF(C92="","",VLOOKUP(C92,'Tabela Nutricional'!A:AD,15,0)*D92)</f>
        <v/>
      </c>
      <c r="S92" s="234" t="str">
        <f>IF(C92="","",VLOOKUP(C92,'Tabela Nutricional'!A:AD,16,0)*D92)</f>
        <v/>
      </c>
      <c r="T92" s="237" t="str">
        <f>IF(C92="","",VLOOKUP(C92,'Tabela Nutricional'!A:AD,17,0)*D92)</f>
        <v/>
      </c>
      <c r="U92" s="234" t="str">
        <f>IF(C92="","",VLOOKUP(C92,'Tabela Nutricional'!A:AD,18,0)*D92)</f>
        <v/>
      </c>
      <c r="V92" s="237" t="str">
        <f>IF(C92="","",VLOOKUP(C92,'Tabela Nutricional'!A:AD,21,0)*D92)</f>
        <v/>
      </c>
      <c r="W92" s="234" t="str">
        <f>IF(C92="","",VLOOKUP(C92,'Tabela Nutricional'!A:AD,22,0)*D92)</f>
        <v/>
      </c>
      <c r="X92" s="237" t="str">
        <f>IF(C92="","",VLOOKUP(C92,'Tabela Nutricional'!A:AD,23,0)*D92)</f>
        <v/>
      </c>
      <c r="Y92" s="234" t="str">
        <f>IF(C92="","",VLOOKUP(C92,'Tabela Nutricional'!A:AD,24,0)*D92)</f>
        <v/>
      </c>
      <c r="Z92" s="237" t="str">
        <f>IF(C92="","",VLOOKUP(C92,'Tabela Nutricional'!A:AD,25,0)*D92)</f>
        <v/>
      </c>
      <c r="AA92" s="234" t="str">
        <f>IF(C92="","",VLOOKUP(C92,'Tabela Nutricional'!A:AD,26,0)*D92)</f>
        <v/>
      </c>
      <c r="AB92" s="237" t="str">
        <f>IF(C92="","",VLOOKUP(C92,'Tabela Nutricional'!A:AD,27,0)*D92)</f>
        <v/>
      </c>
      <c r="AC92" s="234" t="str">
        <f>IF(C92="","",VLOOKUP(C92,'Tabela Nutricional'!A:AD,28,0)*D92)</f>
        <v/>
      </c>
      <c r="AD92" s="237" t="str">
        <f>IF(C92="","",VLOOKUP(C92,'Tabela Nutricional'!A:AD,29,0)*D92)</f>
        <v/>
      </c>
      <c r="AE92" s="234" t="str">
        <f>IF(C92="","",VLOOKUP(C92,'Tabela Nutricional'!A:AD,30,0)*D92)</f>
        <v/>
      </c>
      <c r="AF92" s="214"/>
      <c r="AG92" s="92"/>
      <c r="AH92" s="108"/>
      <c r="AI92" s="108"/>
      <c r="AJ92" s="89"/>
      <c r="AK92" s="89"/>
      <c r="AL92" s="99"/>
      <c r="AM92" s="99"/>
      <c r="AN92" s="89"/>
      <c r="AO92" s="89"/>
      <c r="AP92" s="89"/>
      <c r="AQ92" s="99"/>
      <c r="AR92" s="89"/>
      <c r="AS92" s="89"/>
      <c r="AT92" s="89"/>
      <c r="AU92" s="89"/>
      <c r="AV92" s="89"/>
      <c r="AW92" s="89"/>
      <c r="AX92" s="89"/>
    </row>
    <row r="93" spans="1:50" ht="12.75" customHeight="1">
      <c r="A93" s="90"/>
      <c r="B93" s="214"/>
      <c r="C93" s="375"/>
      <c r="D93" s="236"/>
      <c r="E93" s="231" t="str">
        <f t="shared" si="62"/>
        <v/>
      </c>
      <c r="F93" s="238" t="str">
        <f t="shared" si="63"/>
        <v/>
      </c>
      <c r="G93" s="233" t="str">
        <f t="shared" si="64"/>
        <v/>
      </c>
      <c r="H93" s="238" t="str">
        <f t="shared" si="65"/>
        <v/>
      </c>
      <c r="I93" s="233" t="str">
        <f t="shared" si="66"/>
        <v/>
      </c>
      <c r="J93" s="238" t="str">
        <f t="shared" si="67"/>
        <v/>
      </c>
      <c r="K93" s="233" t="str">
        <f t="shared" si="68"/>
        <v/>
      </c>
      <c r="L93" s="237" t="str">
        <f t="shared" si="69"/>
        <v/>
      </c>
      <c r="M93" s="234" t="str">
        <f>IF(C93="","",VLOOKUP(C93,'Tabela Nutricional'!A:AD,10,0)*D93)</f>
        <v/>
      </c>
      <c r="N93" s="237" t="str">
        <f>IF(C93="","",VLOOKUP(C93,'Tabela Nutricional'!A:AD,11,0)*D93)</f>
        <v/>
      </c>
      <c r="O93" s="234" t="str">
        <f>IF(C93="","",VLOOKUP(C93,'Tabela Nutricional'!A:AD,12,0)*D93)</f>
        <v/>
      </c>
      <c r="P93" s="237" t="str">
        <f>IF(C93="","",VLOOKUP(C93,'Tabela Nutricional'!A:AD,13,0)*D93)</f>
        <v/>
      </c>
      <c r="Q93" s="234" t="str">
        <f>IF(C93="","",VLOOKUP(C93,'Tabela Nutricional'!A:AD,14,0)*D93)</f>
        <v/>
      </c>
      <c r="R93" s="237" t="str">
        <f>IF(C93="","",VLOOKUP(C93,'Tabela Nutricional'!A:AD,15,0)*D93)</f>
        <v/>
      </c>
      <c r="S93" s="234" t="str">
        <f>IF(C93="","",VLOOKUP(C93,'Tabela Nutricional'!A:AD,16,0)*D93)</f>
        <v/>
      </c>
      <c r="T93" s="237" t="str">
        <f>IF(C93="","",VLOOKUP(C93,'Tabela Nutricional'!A:AD,17,0)*D93)</f>
        <v/>
      </c>
      <c r="U93" s="234" t="str">
        <f>IF(C93="","",VLOOKUP(C93,'Tabela Nutricional'!A:AD,18,0)*D93)</f>
        <v/>
      </c>
      <c r="V93" s="237" t="str">
        <f>IF(C93="","",VLOOKUP(C93,'Tabela Nutricional'!A:AD,21,0)*D93)</f>
        <v/>
      </c>
      <c r="W93" s="234" t="str">
        <f>IF(C93="","",VLOOKUP(C93,'Tabela Nutricional'!A:AD,22,0)*D93)</f>
        <v/>
      </c>
      <c r="X93" s="237" t="str">
        <f>IF(C93="","",VLOOKUP(C93,'Tabela Nutricional'!A:AD,23,0)*D93)</f>
        <v/>
      </c>
      <c r="Y93" s="234" t="str">
        <f>IF(C93="","",VLOOKUP(C93,'Tabela Nutricional'!A:AD,24,0)*D93)</f>
        <v/>
      </c>
      <c r="Z93" s="237" t="str">
        <f>IF(C93="","",VLOOKUP(C93,'Tabela Nutricional'!A:AD,25,0)*D93)</f>
        <v/>
      </c>
      <c r="AA93" s="234" t="str">
        <f>IF(C93="","",VLOOKUP(C93,'Tabela Nutricional'!A:AD,26,0)*D93)</f>
        <v/>
      </c>
      <c r="AB93" s="237" t="str">
        <f>IF(C93="","",VLOOKUP(C93,'Tabela Nutricional'!A:AD,27,0)*D93)</f>
        <v/>
      </c>
      <c r="AC93" s="234" t="str">
        <f>IF(C93="","",VLOOKUP(C93,'Tabela Nutricional'!A:AD,28,0)*D93)</f>
        <v/>
      </c>
      <c r="AD93" s="237" t="str">
        <f>IF(C93="","",VLOOKUP(C93,'Tabela Nutricional'!A:AD,29,0)*D93)</f>
        <v/>
      </c>
      <c r="AE93" s="234" t="str">
        <f>IF(C93="","",VLOOKUP(C93,'Tabela Nutricional'!A:AD,30,0)*D93)</f>
        <v/>
      </c>
      <c r="AF93" s="214"/>
      <c r="AG93" s="91"/>
      <c r="AH93" s="108"/>
      <c r="AI93" s="108"/>
      <c r="AJ93" s="89"/>
      <c r="AK93" s="89"/>
      <c r="AL93" s="99"/>
      <c r="AM93" s="99"/>
      <c r="AN93" s="89"/>
      <c r="AO93" s="89"/>
      <c r="AP93" s="89"/>
      <c r="AQ93" s="99"/>
      <c r="AR93" s="89"/>
      <c r="AS93" s="89"/>
      <c r="AT93" s="89"/>
      <c r="AU93" s="89"/>
      <c r="AV93" s="89"/>
      <c r="AW93" s="89"/>
      <c r="AX93" s="89"/>
    </row>
    <row r="94" spans="1:50" ht="12.75" customHeight="1">
      <c r="A94" s="90"/>
      <c r="B94" s="214"/>
      <c r="C94" s="376" t="s">
        <v>27</v>
      </c>
      <c r="D94" s="216"/>
      <c r="E94" s="217" t="s">
        <v>29</v>
      </c>
      <c r="F94" s="218">
        <f t="shared" ref="F94:AE94" si="70">SUM(F84:F93)</f>
        <v>0</v>
      </c>
      <c r="G94" s="219">
        <f t="shared" si="70"/>
        <v>0</v>
      </c>
      <c r="H94" s="220">
        <f t="shared" si="70"/>
        <v>0</v>
      </c>
      <c r="I94" s="221">
        <f t="shared" si="70"/>
        <v>0</v>
      </c>
      <c r="J94" s="222">
        <f t="shared" si="70"/>
        <v>0</v>
      </c>
      <c r="K94" s="223">
        <f t="shared" si="70"/>
        <v>0</v>
      </c>
      <c r="L94" s="224">
        <f t="shared" si="70"/>
        <v>0</v>
      </c>
      <c r="M94" s="225">
        <f t="shared" si="70"/>
        <v>0</v>
      </c>
      <c r="N94" s="225">
        <f t="shared" si="70"/>
        <v>0</v>
      </c>
      <c r="O94" s="225">
        <f t="shared" si="70"/>
        <v>0</v>
      </c>
      <c r="P94" s="225">
        <f t="shared" si="70"/>
        <v>0</v>
      </c>
      <c r="Q94" s="225">
        <f t="shared" si="70"/>
        <v>0</v>
      </c>
      <c r="R94" s="225">
        <f t="shared" si="70"/>
        <v>0</v>
      </c>
      <c r="S94" s="225">
        <f t="shared" si="70"/>
        <v>0</v>
      </c>
      <c r="T94" s="225">
        <f t="shared" si="70"/>
        <v>0</v>
      </c>
      <c r="U94" s="225">
        <f t="shared" si="70"/>
        <v>0</v>
      </c>
      <c r="V94" s="225">
        <f t="shared" si="70"/>
        <v>0</v>
      </c>
      <c r="W94" s="225">
        <f t="shared" si="70"/>
        <v>0</v>
      </c>
      <c r="X94" s="225">
        <f t="shared" si="70"/>
        <v>0</v>
      </c>
      <c r="Y94" s="225">
        <f t="shared" si="70"/>
        <v>0</v>
      </c>
      <c r="Z94" s="225">
        <f t="shared" si="70"/>
        <v>0</v>
      </c>
      <c r="AA94" s="225">
        <f t="shared" si="70"/>
        <v>0</v>
      </c>
      <c r="AB94" s="225">
        <f t="shared" si="70"/>
        <v>0</v>
      </c>
      <c r="AC94" s="225">
        <f t="shared" si="70"/>
        <v>0</v>
      </c>
      <c r="AD94" s="225">
        <f t="shared" si="70"/>
        <v>0</v>
      </c>
      <c r="AE94" s="225">
        <f t="shared" si="70"/>
        <v>0</v>
      </c>
      <c r="AF94" s="214"/>
      <c r="AG94" s="91"/>
      <c r="AH94" s="108"/>
      <c r="AI94" s="108"/>
      <c r="AJ94" s="89"/>
      <c r="AK94" s="89"/>
      <c r="AL94" s="99"/>
      <c r="AM94" s="99"/>
      <c r="AN94" s="89"/>
      <c r="AO94" s="89"/>
      <c r="AP94" s="89"/>
      <c r="AQ94" s="99"/>
      <c r="AR94" s="89"/>
      <c r="AS94" s="89"/>
      <c r="AT94" s="89"/>
      <c r="AU94" s="89"/>
      <c r="AV94" s="89"/>
      <c r="AW94" s="89"/>
      <c r="AX94" s="89"/>
    </row>
    <row r="95" spans="1:50" ht="12.75" customHeight="1">
      <c r="A95" s="90"/>
      <c r="B95" s="214"/>
      <c r="C95" s="377">
        <f>SUM(F95:K95)</f>
        <v>0</v>
      </c>
      <c r="D95" s="216"/>
      <c r="E95" s="217" t="s">
        <v>30</v>
      </c>
      <c r="F95" s="218">
        <f t="shared" ref="F95:H95" si="71">F94*4</f>
        <v>0</v>
      </c>
      <c r="G95" s="219">
        <f t="shared" si="71"/>
        <v>0</v>
      </c>
      <c r="H95" s="220">
        <f t="shared" si="71"/>
        <v>0</v>
      </c>
      <c r="I95" s="221">
        <f t="shared" ref="I95:K95" si="72">I94*9</f>
        <v>0</v>
      </c>
      <c r="J95" s="222">
        <f t="shared" si="72"/>
        <v>0</v>
      </c>
      <c r="K95" s="223">
        <f t="shared" si="72"/>
        <v>0</v>
      </c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14"/>
      <c r="AG95" s="91"/>
      <c r="AH95" s="108"/>
      <c r="AI95" s="108"/>
      <c r="AJ95" s="89"/>
      <c r="AK95" s="89"/>
      <c r="AL95" s="99"/>
      <c r="AM95" s="99"/>
      <c r="AN95" s="89"/>
      <c r="AO95" s="89"/>
      <c r="AP95" s="89"/>
      <c r="AQ95" s="99"/>
      <c r="AR95" s="89"/>
      <c r="AS95" s="89"/>
      <c r="AT95" s="89"/>
      <c r="AU95" s="89"/>
      <c r="AV95" s="89"/>
      <c r="AW95" s="89"/>
      <c r="AX95" s="89"/>
    </row>
    <row r="96" spans="1:50" ht="12.75" customHeight="1">
      <c r="A96" s="90"/>
      <c r="B96" s="214"/>
      <c r="C96" s="311" t="str">
        <f>IF(C95&gt;0,(C95-'Cálculo de Dieta'!C95),"")</f>
        <v/>
      </c>
      <c r="D96" s="318"/>
      <c r="E96" s="310" t="s">
        <v>2829</v>
      </c>
      <c r="F96" s="311" t="str">
        <f>IF(F94&gt;0,(F94-'Cálculo de Dieta'!F94),"")</f>
        <v/>
      </c>
      <c r="G96" s="311" t="str">
        <f>IF(G94&gt;0,(G94-'Cálculo de Dieta'!G94),"")</f>
        <v/>
      </c>
      <c r="H96" s="311" t="str">
        <f>IF(H94&gt;0,(H94-'Cálculo de Dieta'!H94),"")</f>
        <v/>
      </c>
      <c r="I96" s="311" t="str">
        <f>IF(I94&gt;0,(I94-'Cálculo de Dieta'!I94),"")</f>
        <v/>
      </c>
      <c r="J96" s="311" t="str">
        <f>IF(J94&gt;0,(J94-'Cálculo de Dieta'!J94),"")</f>
        <v/>
      </c>
      <c r="K96" s="311" t="str">
        <f>IF(K94&gt;0,(K94-'Cálculo de Dieta'!K94),"")</f>
        <v/>
      </c>
      <c r="L96" s="311" t="str">
        <f>IF(L94&gt;0,(L94-'Cálculo de Dieta'!L94),"")</f>
        <v/>
      </c>
      <c r="M96" s="311" t="str">
        <f>IF(M94&gt;0,(M94-'Cálculo de Dieta'!M94),"")</f>
        <v/>
      </c>
      <c r="N96" s="311" t="str">
        <f>IF(N94&gt;0,(N94-'Cálculo de Dieta'!N94),"")</f>
        <v/>
      </c>
      <c r="O96" s="311" t="str">
        <f>IF(O94&gt;0,(O94-'Cálculo de Dieta'!O94),"")</f>
        <v/>
      </c>
      <c r="P96" s="311" t="str">
        <f>IF(P94&gt;0,(P94-'Cálculo de Dieta'!P94),"")</f>
        <v/>
      </c>
      <c r="Q96" s="311" t="str">
        <f>IF(Q94&gt;0,(Q94-'Cálculo de Dieta'!Q94),"")</f>
        <v/>
      </c>
      <c r="R96" s="311" t="str">
        <f>IF(R94&gt;0,(R94-'Cálculo de Dieta'!R94),"")</f>
        <v/>
      </c>
      <c r="S96" s="311" t="str">
        <f>IF(S94&gt;0,(S94-'Cálculo de Dieta'!S94),"")</f>
        <v/>
      </c>
      <c r="T96" s="311" t="str">
        <f>IF(T94&gt;0,(T94-'Cálculo de Dieta'!T94),"")</f>
        <v/>
      </c>
      <c r="U96" s="311" t="str">
        <f>IF(U94&gt;0,(U94-'Cálculo de Dieta'!U94),"")</f>
        <v/>
      </c>
      <c r="V96" s="311" t="str">
        <f>IF(V94&gt;0,(V94-'Cálculo de Dieta'!V94),"")</f>
        <v/>
      </c>
      <c r="W96" s="311" t="str">
        <f>IF(W94&gt;0,(W94-'Cálculo de Dieta'!W94),"")</f>
        <v/>
      </c>
      <c r="X96" s="311" t="str">
        <f>IF(X94&gt;0,(X94-'Cálculo de Dieta'!X94),"")</f>
        <v/>
      </c>
      <c r="Y96" s="311" t="str">
        <f>IF(Y94&gt;0,(Y94-'Cálculo de Dieta'!Y94),"")</f>
        <v/>
      </c>
      <c r="Z96" s="311" t="str">
        <f>IF(Z94&gt;0,(Z94-'Cálculo de Dieta'!Z94),"")</f>
        <v/>
      </c>
      <c r="AA96" s="311" t="str">
        <f>IF(AA94&gt;0,(AA94-'Cálculo de Dieta'!AA94),"")</f>
        <v/>
      </c>
      <c r="AB96" s="311" t="str">
        <f>IF(AB94&gt;0,(AB94-'Cálculo de Dieta'!AB94),"")</f>
        <v/>
      </c>
      <c r="AC96" s="311" t="str">
        <f>IF(AC94&gt;0,(AC94-'Cálculo de Dieta'!AC94),"")</f>
        <v/>
      </c>
      <c r="AD96" s="311" t="str">
        <f>IF(AD94&gt;0,(AD94-'Cálculo de Dieta'!AD94),"")</f>
        <v/>
      </c>
      <c r="AE96" s="311" t="str">
        <f>IF(AE94&gt;0,(AE94-'Cálculo de Dieta'!AE94),"")</f>
        <v/>
      </c>
      <c r="AF96" s="214"/>
      <c r="AG96" s="91"/>
      <c r="AH96" s="108"/>
      <c r="AI96" s="108"/>
      <c r="AJ96" s="89"/>
      <c r="AK96" s="89"/>
      <c r="AL96" s="99"/>
      <c r="AM96" s="99"/>
      <c r="AN96" s="89"/>
      <c r="AO96" s="89"/>
      <c r="AP96" s="89"/>
      <c r="AQ96" s="99"/>
      <c r="AR96" s="89"/>
      <c r="AS96" s="89"/>
      <c r="AT96" s="89"/>
      <c r="AU96" s="89"/>
      <c r="AV96" s="89"/>
      <c r="AW96" s="89"/>
      <c r="AX96" s="89"/>
    </row>
    <row r="97" spans="1:50" ht="12.75" customHeight="1">
      <c r="A97" s="81"/>
      <c r="B97" s="81"/>
      <c r="C97" s="372"/>
      <c r="D97" s="82"/>
      <c r="E97" s="87"/>
      <c r="F97" s="83"/>
      <c r="G97" s="84"/>
      <c r="H97" s="85"/>
      <c r="I97" s="86"/>
      <c r="J97" s="86"/>
      <c r="K97" s="86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81"/>
      <c r="AG97" s="88"/>
      <c r="AH97" s="108"/>
      <c r="AI97" s="108"/>
      <c r="AJ97" s="89"/>
      <c r="AK97" s="89"/>
      <c r="AL97" s="99"/>
      <c r="AM97" s="99"/>
      <c r="AN97" s="89"/>
      <c r="AO97" s="89"/>
      <c r="AP97" s="89"/>
      <c r="AQ97" s="99"/>
      <c r="AR97" s="89"/>
      <c r="AS97" s="89"/>
      <c r="AT97" s="89"/>
      <c r="AU97" s="89"/>
      <c r="AV97" s="89"/>
      <c r="AW97" s="89"/>
      <c r="AX97" s="89"/>
    </row>
    <row r="98" spans="1:50" ht="12.75" customHeight="1">
      <c r="A98" s="81"/>
      <c r="B98" s="200"/>
      <c r="C98" s="373"/>
      <c r="D98" s="340">
        <v>7</v>
      </c>
      <c r="E98" s="307"/>
      <c r="F98" s="303"/>
      <c r="G98" s="303"/>
      <c r="H98" s="303"/>
      <c r="I98" s="303"/>
      <c r="J98" s="303"/>
      <c r="K98" s="304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2" t="s">
        <v>2786</v>
      </c>
      <c r="W98" s="202" t="s">
        <v>2786</v>
      </c>
      <c r="X98" s="202" t="s">
        <v>2786</v>
      </c>
      <c r="Y98" s="202" t="s">
        <v>2786</v>
      </c>
      <c r="Z98" s="202" t="s">
        <v>2786</v>
      </c>
      <c r="AA98" s="202" t="s">
        <v>2786</v>
      </c>
      <c r="AB98" s="201"/>
      <c r="AC98" s="202" t="s">
        <v>2786</v>
      </c>
      <c r="AD98" s="202" t="s">
        <v>2786</v>
      </c>
      <c r="AE98" s="202" t="s">
        <v>2786</v>
      </c>
      <c r="AF98" s="200"/>
      <c r="AG98" s="81"/>
      <c r="AH98" s="108"/>
      <c r="AI98" s="108"/>
      <c r="AJ98" s="89"/>
      <c r="AK98" s="89"/>
      <c r="AL98" s="99"/>
      <c r="AM98" s="99"/>
      <c r="AN98" s="89"/>
      <c r="AO98" s="89"/>
      <c r="AP98" s="89"/>
      <c r="AQ98" s="99"/>
      <c r="AR98" s="89"/>
      <c r="AS98" s="89"/>
      <c r="AT98" s="89"/>
      <c r="AU98" s="89"/>
      <c r="AV98" s="89"/>
      <c r="AW98" s="89"/>
      <c r="AX98" s="89"/>
    </row>
    <row r="99" spans="1:50" ht="12.75" customHeight="1">
      <c r="A99" s="81"/>
      <c r="B99" s="203"/>
      <c r="C99" s="374" t="s">
        <v>5</v>
      </c>
      <c r="D99" s="204" t="s">
        <v>6</v>
      </c>
      <c r="E99" s="205" t="s">
        <v>7</v>
      </c>
      <c r="F99" s="206" t="s">
        <v>8</v>
      </c>
      <c r="G99" s="207" t="s">
        <v>9</v>
      </c>
      <c r="H99" s="208" t="s">
        <v>10</v>
      </c>
      <c r="I99" s="209" t="s">
        <v>11</v>
      </c>
      <c r="J99" s="210" t="s">
        <v>13</v>
      </c>
      <c r="K99" s="211" t="s">
        <v>12</v>
      </c>
      <c r="L99" s="212" t="s">
        <v>767</v>
      </c>
      <c r="M99" s="202" t="s">
        <v>792</v>
      </c>
      <c r="N99" s="202" t="s">
        <v>791</v>
      </c>
      <c r="O99" s="202" t="s">
        <v>2777</v>
      </c>
      <c r="P99" s="202" t="s">
        <v>2778</v>
      </c>
      <c r="Q99" s="202" t="s">
        <v>793</v>
      </c>
      <c r="R99" s="202" t="s">
        <v>794</v>
      </c>
      <c r="S99" s="202" t="s">
        <v>799</v>
      </c>
      <c r="T99" s="202" t="s">
        <v>2782</v>
      </c>
      <c r="U99" s="202" t="s">
        <v>795</v>
      </c>
      <c r="V99" s="202" t="s">
        <v>2783</v>
      </c>
      <c r="W99" s="202" t="s">
        <v>2779</v>
      </c>
      <c r="X99" s="202" t="s">
        <v>2780</v>
      </c>
      <c r="Y99" s="202" t="s">
        <v>796</v>
      </c>
      <c r="Z99" s="202" t="s">
        <v>797</v>
      </c>
      <c r="AA99" s="202" t="s">
        <v>798</v>
      </c>
      <c r="AB99" s="202" t="s">
        <v>2776</v>
      </c>
      <c r="AC99" s="202" t="s">
        <v>2784</v>
      </c>
      <c r="AD99" s="202" t="s">
        <v>2785</v>
      </c>
      <c r="AE99" s="202" t="s">
        <v>2781</v>
      </c>
      <c r="AF99" s="213"/>
      <c r="AG99" s="183"/>
      <c r="AH99" s="108"/>
      <c r="AI99" s="108"/>
      <c r="AJ99" s="89"/>
      <c r="AK99" s="89"/>
      <c r="AL99" s="99"/>
      <c r="AM99" s="99"/>
      <c r="AN99" s="89"/>
      <c r="AO99" s="89"/>
      <c r="AP99" s="89"/>
      <c r="AQ99" s="99"/>
      <c r="AR99" s="89"/>
      <c r="AS99" s="89"/>
      <c r="AT99" s="89"/>
      <c r="AU99" s="89"/>
      <c r="AV99" s="89"/>
      <c r="AW99" s="89"/>
      <c r="AX99" s="89"/>
    </row>
    <row r="100" spans="1:50" ht="12.75" customHeight="1">
      <c r="A100" s="89"/>
      <c r="B100" s="214"/>
      <c r="C100" s="232"/>
      <c r="D100" s="235"/>
      <c r="E100" s="231" t="str">
        <f t="shared" ref="E100:E109" si="73">IF(C100="","",VLOOKUP(C100,Nutr,2,0))</f>
        <v/>
      </c>
      <c r="F100" s="238" t="str">
        <f t="shared" ref="F100:F109" si="74">IF(C100="","",VLOOKUP(C100,Nutr,3,0)*D100)</f>
        <v/>
      </c>
      <c r="G100" s="233" t="str">
        <f t="shared" ref="G100:G109" si="75">IF(C100="","",VLOOKUP(C100,Nutr,4,0)*D100)</f>
        <v/>
      </c>
      <c r="H100" s="238" t="str">
        <f t="shared" ref="H100:H109" si="76">IF(C100="","",VLOOKUP(C100,Nutr,5,0)*D100)</f>
        <v/>
      </c>
      <c r="I100" s="233" t="str">
        <f t="shared" ref="I100:I109" si="77">IF(C100="","",VLOOKUP(C100,Nutr,6,0)*D100)</f>
        <v/>
      </c>
      <c r="J100" s="238" t="str">
        <f t="shared" ref="J100:J109" si="78">IF(C100="","",VLOOKUP(C100,Nutr,7,0)*D100)</f>
        <v/>
      </c>
      <c r="K100" s="233" t="str">
        <f t="shared" ref="K100:K109" si="79">IF(C100="","",VLOOKUP(C100,Nutr,8,0)*D100)</f>
        <v/>
      </c>
      <c r="L100" s="237" t="str">
        <f>IF(C100="","",VLOOKUP(C100,Nutr,9,0)*D100)</f>
        <v/>
      </c>
      <c r="M100" s="234" t="str">
        <f>IF(C100="","",VLOOKUP(C100,'Tabela Nutricional'!A:AD,10,0)*D100)</f>
        <v/>
      </c>
      <c r="N100" s="237" t="str">
        <f>IF(C100="","",VLOOKUP(C100,'Tabela Nutricional'!A:AD,11,0)*D100)</f>
        <v/>
      </c>
      <c r="O100" s="234" t="str">
        <f>IF(C100="","",VLOOKUP(C100,'Tabela Nutricional'!A:AD,12,0)*D100)</f>
        <v/>
      </c>
      <c r="P100" s="237" t="str">
        <f>IF(C100="","",VLOOKUP(C100,'Tabela Nutricional'!A:AD,13,0)*D100)</f>
        <v/>
      </c>
      <c r="Q100" s="234" t="str">
        <f>IF(C100="","",VLOOKUP(C100,'Tabela Nutricional'!A:AD,14,0)*D100)</f>
        <v/>
      </c>
      <c r="R100" s="237" t="str">
        <f>IF(C100="","",VLOOKUP(C100,'Tabela Nutricional'!A:AD,15,0)*D100)</f>
        <v/>
      </c>
      <c r="S100" s="234" t="str">
        <f>IF(C100="","",VLOOKUP(C100,'Tabela Nutricional'!A:AD,16,0)*D100)</f>
        <v/>
      </c>
      <c r="T100" s="237" t="str">
        <f>IF(C100="","",VLOOKUP(C100,'Tabela Nutricional'!A:AD,17,0)*D100)</f>
        <v/>
      </c>
      <c r="U100" s="234" t="str">
        <f>IF(C100="","",VLOOKUP(C100,'Tabela Nutricional'!A:AD,18,0)*D100)</f>
        <v/>
      </c>
      <c r="V100" s="237" t="str">
        <f>IF(C100="","",VLOOKUP(C100,'Tabela Nutricional'!A:AD,21,0)*D100)</f>
        <v/>
      </c>
      <c r="W100" s="234" t="str">
        <f>IF(C100="","",VLOOKUP(C100,'Tabela Nutricional'!A:AD,22,0)*D100)</f>
        <v/>
      </c>
      <c r="X100" s="237" t="str">
        <f>IF(C100="","",VLOOKUP(C100,'Tabela Nutricional'!A:AD,23,0)*D100)</f>
        <v/>
      </c>
      <c r="Y100" s="234" t="str">
        <f>IF(C100="","",VLOOKUP(C100,'Tabela Nutricional'!A:AD,24,0)*D100)</f>
        <v/>
      </c>
      <c r="Z100" s="237" t="str">
        <f>IF(C100="","",VLOOKUP(C100,'Tabela Nutricional'!A:AD,25,0)*D100)</f>
        <v/>
      </c>
      <c r="AA100" s="234" t="str">
        <f>IF(C100="","",VLOOKUP(C100,'Tabela Nutricional'!A:AD,26,0)*D100)</f>
        <v/>
      </c>
      <c r="AB100" s="237" t="str">
        <f>IF(C100="","",VLOOKUP(C100,'Tabela Nutricional'!A:AD,27,0)*D100)</f>
        <v/>
      </c>
      <c r="AC100" s="234" t="str">
        <f>IF(C100="","",VLOOKUP(C100,'Tabela Nutricional'!A:AD,28,0)*D100)</f>
        <v/>
      </c>
      <c r="AD100" s="237" t="str">
        <f>IF(C100="","",VLOOKUP(C100,'Tabela Nutricional'!A:AD,29,0)*D100)</f>
        <v/>
      </c>
      <c r="AE100" s="234" t="str">
        <f>IF(C100="","",VLOOKUP(C100,'Tabela Nutricional'!A:AD,30,0)*D100)</f>
        <v/>
      </c>
      <c r="AF100" s="214"/>
      <c r="AG100" s="90"/>
      <c r="AH100" s="108"/>
      <c r="AI100" s="108"/>
      <c r="AJ100" s="89"/>
      <c r="AK100" s="89"/>
      <c r="AL100" s="99"/>
      <c r="AM100" s="99"/>
      <c r="AN100" s="89"/>
      <c r="AO100" s="89"/>
      <c r="AP100" s="89"/>
      <c r="AQ100" s="99"/>
      <c r="AR100" s="89"/>
      <c r="AS100" s="89"/>
      <c r="AT100" s="89"/>
      <c r="AU100" s="89"/>
      <c r="AV100" s="89"/>
      <c r="AW100" s="89"/>
      <c r="AX100" s="89"/>
    </row>
    <row r="101" spans="1:50" ht="12.75" customHeight="1">
      <c r="A101" s="89"/>
      <c r="B101" s="214"/>
      <c r="C101" s="232"/>
      <c r="D101" s="235"/>
      <c r="E101" s="231" t="str">
        <f t="shared" si="73"/>
        <v/>
      </c>
      <c r="F101" s="238" t="str">
        <f t="shared" si="74"/>
        <v/>
      </c>
      <c r="G101" s="233" t="str">
        <f t="shared" si="75"/>
        <v/>
      </c>
      <c r="H101" s="238" t="str">
        <f t="shared" si="76"/>
        <v/>
      </c>
      <c r="I101" s="233" t="str">
        <f t="shared" si="77"/>
        <v/>
      </c>
      <c r="J101" s="238" t="str">
        <f t="shared" si="78"/>
        <v/>
      </c>
      <c r="K101" s="233" t="str">
        <f t="shared" si="79"/>
        <v/>
      </c>
      <c r="L101" s="237" t="str">
        <f t="shared" ref="L101:L109" si="80">IF(C101="","",VLOOKUP(C101,Nutr,9,0)*D101)</f>
        <v/>
      </c>
      <c r="M101" s="234" t="str">
        <f>IF(C101="","",VLOOKUP(C101,'Tabela Nutricional'!A:AD,10,0)*D101)</f>
        <v/>
      </c>
      <c r="N101" s="237" t="str">
        <f>IF(C101="","",VLOOKUP(C101,'Tabela Nutricional'!A:AD,11,0)*D101)</f>
        <v/>
      </c>
      <c r="O101" s="234" t="str">
        <f>IF(C101="","",VLOOKUP(C101,'Tabela Nutricional'!A:AD,12,0)*D101)</f>
        <v/>
      </c>
      <c r="P101" s="237" t="str">
        <f>IF(C101="","",VLOOKUP(C101,'Tabela Nutricional'!A:AD,13,0)*D101)</f>
        <v/>
      </c>
      <c r="Q101" s="234" t="str">
        <f>IF(C101="","",VLOOKUP(C101,'Tabela Nutricional'!A:AD,14,0)*D101)</f>
        <v/>
      </c>
      <c r="R101" s="237" t="str">
        <f>IF(C101="","",VLOOKUP(C101,'Tabela Nutricional'!A:AD,15,0)*D101)</f>
        <v/>
      </c>
      <c r="S101" s="234" t="str">
        <f>IF(C101="","",VLOOKUP(C101,'Tabela Nutricional'!A:AD,16,0)*D101)</f>
        <v/>
      </c>
      <c r="T101" s="237" t="str">
        <f>IF(C101="","",VLOOKUP(C101,'Tabela Nutricional'!A:AD,17,0)*D101)</f>
        <v/>
      </c>
      <c r="U101" s="234" t="str">
        <f>IF(C101="","",VLOOKUP(C101,'Tabela Nutricional'!A:AD,18,0)*D101)</f>
        <v/>
      </c>
      <c r="V101" s="237" t="str">
        <f>IF(C101="","",VLOOKUP(C101,'Tabela Nutricional'!A:AD,21,0)*D101)</f>
        <v/>
      </c>
      <c r="W101" s="234" t="str">
        <f>IF(C101="","",VLOOKUP(C101,'Tabela Nutricional'!A:AD,22,0)*D101)</f>
        <v/>
      </c>
      <c r="X101" s="237" t="str">
        <f>IF(C101="","",VLOOKUP(C101,'Tabela Nutricional'!A:AD,23,0)*D101)</f>
        <v/>
      </c>
      <c r="Y101" s="234" t="str">
        <f>IF(C101="","",VLOOKUP(C101,'Tabela Nutricional'!A:AD,24,0)*D101)</f>
        <v/>
      </c>
      <c r="Z101" s="237" t="str">
        <f>IF(C101="","",VLOOKUP(C101,'Tabela Nutricional'!A:AD,25,0)*D101)</f>
        <v/>
      </c>
      <c r="AA101" s="234" t="str">
        <f>IF(C101="","",VLOOKUP(C101,'Tabela Nutricional'!A:AD,26,0)*D101)</f>
        <v/>
      </c>
      <c r="AB101" s="237" t="str">
        <f>IF(C101="","",VLOOKUP(C101,'Tabela Nutricional'!A:AD,27,0)*D101)</f>
        <v/>
      </c>
      <c r="AC101" s="234" t="str">
        <f>IF(C101="","",VLOOKUP(C101,'Tabela Nutricional'!A:AD,28,0)*D101)</f>
        <v/>
      </c>
      <c r="AD101" s="237" t="str">
        <f>IF(C101="","",VLOOKUP(C101,'Tabela Nutricional'!A:AD,29,0)*D101)</f>
        <v/>
      </c>
      <c r="AE101" s="234" t="str">
        <f>IF(C101="","",VLOOKUP(C101,'Tabela Nutricional'!A:AD,30,0)*D101)</f>
        <v/>
      </c>
      <c r="AF101" s="214"/>
      <c r="AG101" s="90"/>
      <c r="AH101" s="108"/>
      <c r="AI101" s="108"/>
      <c r="AJ101" s="89"/>
      <c r="AK101" s="89"/>
      <c r="AL101" s="99"/>
      <c r="AM101" s="99"/>
      <c r="AN101" s="89"/>
      <c r="AO101" s="89"/>
      <c r="AP101" s="89"/>
      <c r="AQ101" s="99"/>
      <c r="AR101" s="89"/>
      <c r="AS101" s="89"/>
      <c r="AT101" s="89"/>
      <c r="AU101" s="89"/>
      <c r="AV101" s="89"/>
      <c r="AW101" s="89"/>
      <c r="AX101" s="89"/>
    </row>
    <row r="102" spans="1:50" ht="12.75" customHeight="1">
      <c r="A102" s="89"/>
      <c r="B102" s="214"/>
      <c r="C102" s="232"/>
      <c r="D102" s="235"/>
      <c r="E102" s="231" t="str">
        <f t="shared" si="73"/>
        <v/>
      </c>
      <c r="F102" s="238" t="str">
        <f t="shared" si="74"/>
        <v/>
      </c>
      <c r="G102" s="233" t="str">
        <f t="shared" si="75"/>
        <v/>
      </c>
      <c r="H102" s="238" t="str">
        <f t="shared" si="76"/>
        <v/>
      </c>
      <c r="I102" s="233" t="str">
        <f t="shared" si="77"/>
        <v/>
      </c>
      <c r="J102" s="238" t="str">
        <f t="shared" si="78"/>
        <v/>
      </c>
      <c r="K102" s="233" t="str">
        <f t="shared" si="79"/>
        <v/>
      </c>
      <c r="L102" s="237" t="str">
        <f t="shared" si="80"/>
        <v/>
      </c>
      <c r="M102" s="234" t="str">
        <f>IF(C102="","",VLOOKUP(C102,'Tabela Nutricional'!A:AD,10,0)*D102)</f>
        <v/>
      </c>
      <c r="N102" s="237" t="str">
        <f>IF(C102="","",VLOOKUP(C102,'Tabela Nutricional'!A:AD,11,0)*D102)</f>
        <v/>
      </c>
      <c r="O102" s="234" t="str">
        <f>IF(C102="","",VLOOKUP(C102,'Tabela Nutricional'!A:AD,12,0)*D102)</f>
        <v/>
      </c>
      <c r="P102" s="237" t="str">
        <f>IF(C102="","",VLOOKUP(C102,'Tabela Nutricional'!A:AD,13,0)*D102)</f>
        <v/>
      </c>
      <c r="Q102" s="234" t="str">
        <f>IF(C102="","",VLOOKUP(C102,'Tabela Nutricional'!A:AD,14,0)*D102)</f>
        <v/>
      </c>
      <c r="R102" s="237" t="str">
        <f>IF(C102="","",VLOOKUP(C102,'Tabela Nutricional'!A:AD,15,0)*D102)</f>
        <v/>
      </c>
      <c r="S102" s="234" t="str">
        <f>IF(C102="","",VLOOKUP(C102,'Tabela Nutricional'!A:AD,16,0)*D102)</f>
        <v/>
      </c>
      <c r="T102" s="237" t="str">
        <f>IF(C102="","",VLOOKUP(C102,'Tabela Nutricional'!A:AD,17,0)*D102)</f>
        <v/>
      </c>
      <c r="U102" s="234" t="str">
        <f>IF(C102="","",VLOOKUP(C102,'Tabela Nutricional'!A:AD,18,0)*D102)</f>
        <v/>
      </c>
      <c r="V102" s="237" t="str">
        <f>IF(C102="","",VLOOKUP(C102,'Tabela Nutricional'!A:AD,21,0)*D102)</f>
        <v/>
      </c>
      <c r="W102" s="234" t="str">
        <f>IF(C102="","",VLOOKUP(C102,'Tabela Nutricional'!A:AD,22,0)*D102)</f>
        <v/>
      </c>
      <c r="X102" s="237" t="str">
        <f>IF(C102="","",VLOOKUP(C102,'Tabela Nutricional'!A:AD,23,0)*D102)</f>
        <v/>
      </c>
      <c r="Y102" s="234" t="str">
        <f>IF(C102="","",VLOOKUP(C102,'Tabela Nutricional'!A:AD,24,0)*D102)</f>
        <v/>
      </c>
      <c r="Z102" s="237" t="str">
        <f>IF(C102="","",VLOOKUP(C102,'Tabela Nutricional'!A:AD,25,0)*D102)</f>
        <v/>
      </c>
      <c r="AA102" s="234" t="str">
        <f>IF(C102="","",VLOOKUP(C102,'Tabela Nutricional'!A:AD,26,0)*D102)</f>
        <v/>
      </c>
      <c r="AB102" s="237" t="str">
        <f>IF(C102="","",VLOOKUP(C102,'Tabela Nutricional'!A:AD,27,0)*D102)</f>
        <v/>
      </c>
      <c r="AC102" s="234" t="str">
        <f>IF(C102="","",VLOOKUP(C102,'Tabela Nutricional'!A:AD,28,0)*D102)</f>
        <v/>
      </c>
      <c r="AD102" s="237" t="str">
        <f>IF(C102="","",VLOOKUP(C102,'Tabela Nutricional'!A:AD,29,0)*D102)</f>
        <v/>
      </c>
      <c r="AE102" s="234" t="str">
        <f>IF(C102="","",VLOOKUP(C102,'Tabela Nutricional'!A:AD,30,0)*D102)</f>
        <v/>
      </c>
      <c r="AF102" s="214"/>
      <c r="AG102" s="94"/>
      <c r="AH102" s="108"/>
      <c r="AI102" s="108"/>
      <c r="AJ102" s="89"/>
      <c r="AK102" s="89"/>
      <c r="AL102" s="99"/>
      <c r="AM102" s="99"/>
      <c r="AN102" s="89"/>
      <c r="AO102" s="89"/>
      <c r="AP102" s="89"/>
      <c r="AQ102" s="99"/>
      <c r="AR102" s="89"/>
      <c r="AS102" s="89"/>
      <c r="AT102" s="89"/>
      <c r="AU102" s="89"/>
      <c r="AV102" s="89"/>
      <c r="AW102" s="89"/>
      <c r="AX102" s="89"/>
    </row>
    <row r="103" spans="1:50" ht="12.75" customHeight="1">
      <c r="A103" s="89"/>
      <c r="B103" s="215"/>
      <c r="C103" s="356"/>
      <c r="D103" s="236"/>
      <c r="E103" s="231" t="str">
        <f t="shared" si="73"/>
        <v/>
      </c>
      <c r="F103" s="238" t="str">
        <f t="shared" si="74"/>
        <v/>
      </c>
      <c r="G103" s="233" t="str">
        <f t="shared" si="75"/>
        <v/>
      </c>
      <c r="H103" s="238" t="str">
        <f t="shared" si="76"/>
        <v/>
      </c>
      <c r="I103" s="233" t="str">
        <f t="shared" si="77"/>
        <v/>
      </c>
      <c r="J103" s="238" t="str">
        <f t="shared" si="78"/>
        <v/>
      </c>
      <c r="K103" s="233" t="str">
        <f t="shared" si="79"/>
        <v/>
      </c>
      <c r="L103" s="237" t="str">
        <f t="shared" si="80"/>
        <v/>
      </c>
      <c r="M103" s="234" t="str">
        <f>IF(C103="","",VLOOKUP(C103,'Tabela Nutricional'!A:AD,10,0)*D103)</f>
        <v/>
      </c>
      <c r="N103" s="237" t="str">
        <f>IF(C103="","",VLOOKUP(C103,'Tabela Nutricional'!A:AD,11,0)*D103)</f>
        <v/>
      </c>
      <c r="O103" s="234" t="str">
        <f>IF(C103="","",VLOOKUP(C103,'Tabela Nutricional'!A:AD,12,0)*D103)</f>
        <v/>
      </c>
      <c r="P103" s="237" t="str">
        <f>IF(C103="","",VLOOKUP(C103,'Tabela Nutricional'!A:AD,13,0)*D103)</f>
        <v/>
      </c>
      <c r="Q103" s="234" t="str">
        <f>IF(C103="","",VLOOKUP(C103,'Tabela Nutricional'!A:AD,14,0)*D103)</f>
        <v/>
      </c>
      <c r="R103" s="237" t="str">
        <f>IF(C103="","",VLOOKUP(C103,'Tabela Nutricional'!A:AD,15,0)*D103)</f>
        <v/>
      </c>
      <c r="S103" s="234" t="str">
        <f>IF(C103="","",VLOOKUP(C103,'Tabela Nutricional'!A:AD,16,0)*D103)</f>
        <v/>
      </c>
      <c r="T103" s="237" t="str">
        <f>IF(C103="","",VLOOKUP(C103,'Tabela Nutricional'!A:AD,17,0)*D103)</f>
        <v/>
      </c>
      <c r="U103" s="234" t="str">
        <f>IF(C103="","",VLOOKUP(C103,'Tabela Nutricional'!A:AD,18,0)*D103)</f>
        <v/>
      </c>
      <c r="V103" s="237" t="str">
        <f>IF(C103="","",VLOOKUP(C103,'Tabela Nutricional'!A:AD,21,0)*D103)</f>
        <v/>
      </c>
      <c r="W103" s="234" t="str">
        <f>IF(C103="","",VLOOKUP(C103,'Tabela Nutricional'!A:AD,22,0)*D103)</f>
        <v/>
      </c>
      <c r="X103" s="237" t="str">
        <f>IF(C103="","",VLOOKUP(C103,'Tabela Nutricional'!A:AD,23,0)*D103)</f>
        <v/>
      </c>
      <c r="Y103" s="234" t="str">
        <f>IF(C103="","",VLOOKUP(C103,'Tabela Nutricional'!A:AD,24,0)*D103)</f>
        <v/>
      </c>
      <c r="Z103" s="237" t="str">
        <f>IF(C103="","",VLOOKUP(C103,'Tabela Nutricional'!A:AD,25,0)*D103)</f>
        <v/>
      </c>
      <c r="AA103" s="234" t="str">
        <f>IF(C103="","",VLOOKUP(C103,'Tabela Nutricional'!A:AD,26,0)*D103)</f>
        <v/>
      </c>
      <c r="AB103" s="237" t="str">
        <f>IF(C103="","",VLOOKUP(C103,'Tabela Nutricional'!A:AD,27,0)*D103)</f>
        <v/>
      </c>
      <c r="AC103" s="234" t="str">
        <f>IF(C103="","",VLOOKUP(C103,'Tabela Nutricional'!A:AD,28,0)*D103)</f>
        <v/>
      </c>
      <c r="AD103" s="237" t="str">
        <f>IF(C103="","",VLOOKUP(C103,'Tabela Nutricional'!A:AD,29,0)*D103)</f>
        <v/>
      </c>
      <c r="AE103" s="234" t="str">
        <f>IF(C103="","",VLOOKUP(C103,'Tabela Nutricional'!A:AD,30,0)*D103)</f>
        <v/>
      </c>
      <c r="AF103" s="215"/>
      <c r="AG103" s="94"/>
      <c r="AH103" s="108"/>
      <c r="AI103" s="108"/>
      <c r="AJ103" s="89"/>
      <c r="AK103" s="89"/>
      <c r="AL103" s="99"/>
      <c r="AM103" s="99"/>
      <c r="AN103" s="89"/>
      <c r="AO103" s="89"/>
      <c r="AP103" s="89"/>
      <c r="AQ103" s="99"/>
      <c r="AR103" s="89"/>
      <c r="AS103" s="89"/>
      <c r="AT103" s="89"/>
      <c r="AU103" s="89"/>
      <c r="AV103" s="89"/>
      <c r="AW103" s="89"/>
      <c r="AX103" s="89"/>
    </row>
    <row r="104" spans="1:50" ht="12.75" customHeight="1">
      <c r="A104" s="89"/>
      <c r="B104" s="215"/>
      <c r="C104" s="356"/>
      <c r="D104" s="236"/>
      <c r="E104" s="231" t="str">
        <f t="shared" si="73"/>
        <v/>
      </c>
      <c r="F104" s="238" t="str">
        <f t="shared" si="74"/>
        <v/>
      </c>
      <c r="G104" s="233" t="str">
        <f t="shared" si="75"/>
        <v/>
      </c>
      <c r="H104" s="238" t="str">
        <f t="shared" si="76"/>
        <v/>
      </c>
      <c r="I104" s="233" t="str">
        <f t="shared" si="77"/>
        <v/>
      </c>
      <c r="J104" s="238" t="str">
        <f t="shared" si="78"/>
        <v/>
      </c>
      <c r="K104" s="233" t="str">
        <f t="shared" si="79"/>
        <v/>
      </c>
      <c r="L104" s="237" t="str">
        <f t="shared" si="80"/>
        <v/>
      </c>
      <c r="M104" s="234" t="str">
        <f>IF(C104="","",VLOOKUP(C104,'Tabela Nutricional'!A:AD,10,0)*D104)</f>
        <v/>
      </c>
      <c r="N104" s="237" t="str">
        <f>IF(C104="","",VLOOKUP(C104,'Tabela Nutricional'!A:AD,11,0)*D104)</f>
        <v/>
      </c>
      <c r="O104" s="234" t="str">
        <f>IF(C104="","",VLOOKUP(C104,'Tabela Nutricional'!A:AD,12,0)*D104)</f>
        <v/>
      </c>
      <c r="P104" s="237" t="str">
        <f>IF(C104="","",VLOOKUP(C104,'Tabela Nutricional'!A:AD,13,0)*D104)</f>
        <v/>
      </c>
      <c r="Q104" s="234" t="str">
        <f>IF(C104="","",VLOOKUP(C104,'Tabela Nutricional'!A:AD,14,0)*D104)</f>
        <v/>
      </c>
      <c r="R104" s="237" t="str">
        <f>IF(C104="","",VLOOKUP(C104,'Tabela Nutricional'!A:AD,15,0)*D104)</f>
        <v/>
      </c>
      <c r="S104" s="234" t="str">
        <f>IF(C104="","",VLOOKUP(C104,'Tabela Nutricional'!A:AD,16,0)*D104)</f>
        <v/>
      </c>
      <c r="T104" s="237" t="str">
        <f>IF(C104="","",VLOOKUP(C104,'Tabela Nutricional'!A:AD,17,0)*D104)</f>
        <v/>
      </c>
      <c r="U104" s="234" t="str">
        <f>IF(C104="","",VLOOKUP(C104,'Tabela Nutricional'!A:AD,18,0)*D104)</f>
        <v/>
      </c>
      <c r="V104" s="237" t="str">
        <f>IF(C104="","",VLOOKUP(C104,'Tabela Nutricional'!A:AD,21,0)*D104)</f>
        <v/>
      </c>
      <c r="W104" s="234" t="str">
        <f>IF(C104="","",VLOOKUP(C104,'Tabela Nutricional'!A:AD,22,0)*D104)</f>
        <v/>
      </c>
      <c r="X104" s="237" t="str">
        <f>IF(C104="","",VLOOKUP(C104,'Tabela Nutricional'!A:AD,23,0)*D104)</f>
        <v/>
      </c>
      <c r="Y104" s="234" t="str">
        <f>IF(C104="","",VLOOKUP(C104,'Tabela Nutricional'!A:AD,24,0)*D104)</f>
        <v/>
      </c>
      <c r="Z104" s="237" t="str">
        <f>IF(C104="","",VLOOKUP(C104,'Tabela Nutricional'!A:AD,25,0)*D104)</f>
        <v/>
      </c>
      <c r="AA104" s="234" t="str">
        <f>IF(C104="","",VLOOKUP(C104,'Tabela Nutricional'!A:AD,26,0)*D104)</f>
        <v/>
      </c>
      <c r="AB104" s="237" t="str">
        <f>IF(C104="","",VLOOKUP(C104,'Tabela Nutricional'!A:AD,27,0)*D104)</f>
        <v/>
      </c>
      <c r="AC104" s="234" t="str">
        <f>IF(C104="","",VLOOKUP(C104,'Tabela Nutricional'!A:AD,28,0)*D104)</f>
        <v/>
      </c>
      <c r="AD104" s="237" t="str">
        <f>IF(C104="","",VLOOKUP(C104,'Tabela Nutricional'!A:AD,29,0)*D104)</f>
        <v/>
      </c>
      <c r="AE104" s="234" t="str">
        <f>IF(C104="","",VLOOKUP(C104,'Tabela Nutricional'!A:AD,30,0)*D104)</f>
        <v/>
      </c>
      <c r="AF104" s="215"/>
      <c r="AG104" s="94"/>
      <c r="AH104" s="108"/>
      <c r="AI104" s="108"/>
      <c r="AJ104" s="89"/>
      <c r="AK104" s="89"/>
      <c r="AL104" s="99"/>
      <c r="AM104" s="99"/>
      <c r="AN104" s="89"/>
      <c r="AO104" s="89"/>
      <c r="AP104" s="89"/>
      <c r="AQ104" s="99"/>
      <c r="AR104" s="89"/>
      <c r="AS104" s="89"/>
      <c r="AT104" s="89"/>
      <c r="AU104" s="89"/>
      <c r="AV104" s="89"/>
      <c r="AW104" s="89"/>
      <c r="AX104" s="89"/>
    </row>
    <row r="105" spans="1:50" ht="12.75" customHeight="1">
      <c r="A105" s="89"/>
      <c r="B105" s="215"/>
      <c r="C105" s="356"/>
      <c r="D105" s="236"/>
      <c r="E105" s="231" t="str">
        <f t="shared" si="73"/>
        <v/>
      </c>
      <c r="F105" s="238" t="str">
        <f t="shared" si="74"/>
        <v/>
      </c>
      <c r="G105" s="233" t="str">
        <f t="shared" si="75"/>
        <v/>
      </c>
      <c r="H105" s="238" t="str">
        <f t="shared" si="76"/>
        <v/>
      </c>
      <c r="I105" s="233" t="str">
        <f t="shared" si="77"/>
        <v/>
      </c>
      <c r="J105" s="238" t="str">
        <f t="shared" si="78"/>
        <v/>
      </c>
      <c r="K105" s="233" t="str">
        <f t="shared" si="79"/>
        <v/>
      </c>
      <c r="L105" s="237" t="str">
        <f t="shared" si="80"/>
        <v/>
      </c>
      <c r="M105" s="234" t="str">
        <f>IF(C105="","",VLOOKUP(C105,'Tabela Nutricional'!A:AD,10,0)*D105)</f>
        <v/>
      </c>
      <c r="N105" s="237" t="str">
        <f>IF(C105="","",VLOOKUP(C105,'Tabela Nutricional'!A:AD,11,0)*D105)</f>
        <v/>
      </c>
      <c r="O105" s="234" t="str">
        <f>IF(C105="","",VLOOKUP(C105,'Tabela Nutricional'!A:AD,12,0)*D105)</f>
        <v/>
      </c>
      <c r="P105" s="237" t="str">
        <f>IF(C105="","",VLOOKUP(C105,'Tabela Nutricional'!A:AD,13,0)*D105)</f>
        <v/>
      </c>
      <c r="Q105" s="234" t="str">
        <f>IF(C105="","",VLOOKUP(C105,'Tabela Nutricional'!A:AD,14,0)*D105)</f>
        <v/>
      </c>
      <c r="R105" s="237" t="str">
        <f>IF(C105="","",VLOOKUP(C105,'Tabela Nutricional'!A:AD,15,0)*D105)</f>
        <v/>
      </c>
      <c r="S105" s="234" t="str">
        <f>IF(C105="","",VLOOKUP(C105,'Tabela Nutricional'!A:AD,16,0)*D105)</f>
        <v/>
      </c>
      <c r="T105" s="237" t="str">
        <f>IF(C105="","",VLOOKUP(C105,'Tabela Nutricional'!A:AD,17,0)*D105)</f>
        <v/>
      </c>
      <c r="U105" s="234" t="str">
        <f>IF(C105="","",VLOOKUP(C105,'Tabela Nutricional'!A:AD,18,0)*D105)</f>
        <v/>
      </c>
      <c r="V105" s="237" t="str">
        <f>IF(C105="","",VLOOKUP(C105,'Tabela Nutricional'!A:AD,21,0)*D105)</f>
        <v/>
      </c>
      <c r="W105" s="234" t="str">
        <f>IF(C105="","",VLOOKUP(C105,'Tabela Nutricional'!A:AD,22,0)*D105)</f>
        <v/>
      </c>
      <c r="X105" s="237" t="str">
        <f>IF(C105="","",VLOOKUP(C105,'Tabela Nutricional'!A:AD,23,0)*D105)</f>
        <v/>
      </c>
      <c r="Y105" s="234" t="str">
        <f>IF(C105="","",VLOOKUP(C105,'Tabela Nutricional'!A:AD,24,0)*D105)</f>
        <v/>
      </c>
      <c r="Z105" s="237" t="str">
        <f>IF(C105="","",VLOOKUP(C105,'Tabela Nutricional'!A:AD,25,0)*D105)</f>
        <v/>
      </c>
      <c r="AA105" s="234" t="str">
        <f>IF(C105="","",VLOOKUP(C105,'Tabela Nutricional'!A:AD,26,0)*D105)</f>
        <v/>
      </c>
      <c r="AB105" s="237" t="str">
        <f>IF(C105="","",VLOOKUP(C105,'Tabela Nutricional'!A:AD,27,0)*D105)</f>
        <v/>
      </c>
      <c r="AC105" s="234" t="str">
        <f>IF(C105="","",VLOOKUP(C105,'Tabela Nutricional'!A:AD,28,0)*D105)</f>
        <v/>
      </c>
      <c r="AD105" s="237" t="str">
        <f>IF(C105="","",VLOOKUP(C105,'Tabela Nutricional'!A:AD,29,0)*D105)</f>
        <v/>
      </c>
      <c r="AE105" s="234" t="str">
        <f>IF(C105="","",VLOOKUP(C105,'Tabela Nutricional'!A:AD,30,0)*D105)</f>
        <v/>
      </c>
      <c r="AF105" s="215"/>
      <c r="AG105" s="94"/>
      <c r="AH105" s="108"/>
      <c r="AI105" s="108"/>
      <c r="AJ105" s="89"/>
      <c r="AK105" s="89"/>
      <c r="AL105" s="99"/>
      <c r="AM105" s="99"/>
      <c r="AN105" s="89"/>
      <c r="AO105" s="89"/>
      <c r="AP105" s="89"/>
      <c r="AQ105" s="99"/>
      <c r="AR105" s="89"/>
      <c r="AS105" s="89"/>
      <c r="AT105" s="89"/>
      <c r="AU105" s="89"/>
      <c r="AV105" s="89"/>
      <c r="AW105" s="89"/>
      <c r="AX105" s="89"/>
    </row>
    <row r="106" spans="1:50" ht="12.75" customHeight="1">
      <c r="A106" s="89"/>
      <c r="B106" s="214"/>
      <c r="C106" s="356"/>
      <c r="D106" s="236"/>
      <c r="E106" s="231" t="str">
        <f t="shared" si="73"/>
        <v/>
      </c>
      <c r="F106" s="238" t="str">
        <f t="shared" si="74"/>
        <v/>
      </c>
      <c r="G106" s="233" t="str">
        <f t="shared" si="75"/>
        <v/>
      </c>
      <c r="H106" s="238" t="str">
        <f t="shared" si="76"/>
        <v/>
      </c>
      <c r="I106" s="233" t="str">
        <f t="shared" si="77"/>
        <v/>
      </c>
      <c r="J106" s="238" t="str">
        <f t="shared" si="78"/>
        <v/>
      </c>
      <c r="K106" s="233" t="str">
        <f t="shared" si="79"/>
        <v/>
      </c>
      <c r="L106" s="237" t="str">
        <f t="shared" si="80"/>
        <v/>
      </c>
      <c r="M106" s="234" t="str">
        <f>IF(C106="","",VLOOKUP(C106,'Tabela Nutricional'!A:AD,10,0)*D106)</f>
        <v/>
      </c>
      <c r="N106" s="237" t="str">
        <f>IF(C106="","",VLOOKUP(C106,'Tabela Nutricional'!A:AD,11,0)*D106)</f>
        <v/>
      </c>
      <c r="O106" s="234" t="str">
        <f>IF(C106="","",VLOOKUP(C106,'Tabela Nutricional'!A:AD,12,0)*D106)</f>
        <v/>
      </c>
      <c r="P106" s="237" t="str">
        <f>IF(C106="","",VLOOKUP(C106,'Tabela Nutricional'!A:AD,13,0)*D106)</f>
        <v/>
      </c>
      <c r="Q106" s="234" t="str">
        <f>IF(C106="","",VLOOKUP(C106,'Tabela Nutricional'!A:AD,14,0)*D106)</f>
        <v/>
      </c>
      <c r="R106" s="237" t="str">
        <f>IF(C106="","",VLOOKUP(C106,'Tabela Nutricional'!A:AD,15,0)*D106)</f>
        <v/>
      </c>
      <c r="S106" s="234" t="str">
        <f>IF(C106="","",VLOOKUP(C106,'Tabela Nutricional'!A:AD,16,0)*D106)</f>
        <v/>
      </c>
      <c r="T106" s="237" t="str">
        <f>IF(C106="","",VLOOKUP(C106,'Tabela Nutricional'!A:AD,17,0)*D106)</f>
        <v/>
      </c>
      <c r="U106" s="234" t="str">
        <f>IF(C106="","",VLOOKUP(C106,'Tabela Nutricional'!A:AD,18,0)*D106)</f>
        <v/>
      </c>
      <c r="V106" s="237" t="str">
        <f>IF(C106="","",VLOOKUP(C106,'Tabela Nutricional'!A:AD,21,0)*D106)</f>
        <v/>
      </c>
      <c r="W106" s="234" t="str">
        <f>IF(C106="","",VLOOKUP(C106,'Tabela Nutricional'!A:AD,22,0)*D106)</f>
        <v/>
      </c>
      <c r="X106" s="237" t="str">
        <f>IF(C106="","",VLOOKUP(C106,'Tabela Nutricional'!A:AD,23,0)*D106)</f>
        <v/>
      </c>
      <c r="Y106" s="234" t="str">
        <f>IF(C106="","",VLOOKUP(C106,'Tabela Nutricional'!A:AD,24,0)*D106)</f>
        <v/>
      </c>
      <c r="Z106" s="237" t="str">
        <f>IF(C106="","",VLOOKUP(C106,'Tabela Nutricional'!A:AD,25,0)*D106)</f>
        <v/>
      </c>
      <c r="AA106" s="234" t="str">
        <f>IF(C106="","",VLOOKUP(C106,'Tabela Nutricional'!A:AD,26,0)*D106)</f>
        <v/>
      </c>
      <c r="AB106" s="237" t="str">
        <f>IF(C106="","",VLOOKUP(C106,'Tabela Nutricional'!A:AD,27,0)*D106)</f>
        <v/>
      </c>
      <c r="AC106" s="234" t="str">
        <f>IF(C106="","",VLOOKUP(C106,'Tabela Nutricional'!A:AD,28,0)*D106)</f>
        <v/>
      </c>
      <c r="AD106" s="237" t="str">
        <f>IF(C106="","",VLOOKUP(C106,'Tabela Nutricional'!A:AD,29,0)*D106)</f>
        <v/>
      </c>
      <c r="AE106" s="234" t="str">
        <f>IF(C106="","",VLOOKUP(C106,'Tabela Nutricional'!A:AD,30,0)*D106)</f>
        <v/>
      </c>
      <c r="AF106" s="214"/>
      <c r="AG106" s="94"/>
      <c r="AH106" s="108"/>
      <c r="AI106" s="108"/>
      <c r="AJ106" s="89"/>
      <c r="AK106" s="89"/>
      <c r="AL106" s="99"/>
      <c r="AM106" s="99"/>
      <c r="AN106" s="89"/>
      <c r="AO106" s="89"/>
      <c r="AP106" s="89"/>
      <c r="AQ106" s="99"/>
      <c r="AR106" s="89"/>
      <c r="AS106" s="89"/>
      <c r="AT106" s="89"/>
      <c r="AU106" s="89"/>
      <c r="AV106" s="89"/>
      <c r="AW106" s="89"/>
      <c r="AX106" s="89"/>
    </row>
    <row r="107" spans="1:50" ht="12.75" customHeight="1">
      <c r="A107" s="89"/>
      <c r="B107" s="214"/>
      <c r="C107" s="356"/>
      <c r="D107" s="236"/>
      <c r="E107" s="231" t="str">
        <f t="shared" si="73"/>
        <v/>
      </c>
      <c r="F107" s="238" t="str">
        <f t="shared" si="74"/>
        <v/>
      </c>
      <c r="G107" s="233" t="str">
        <f t="shared" si="75"/>
        <v/>
      </c>
      <c r="H107" s="238" t="str">
        <f t="shared" si="76"/>
        <v/>
      </c>
      <c r="I107" s="233" t="str">
        <f t="shared" si="77"/>
        <v/>
      </c>
      <c r="J107" s="238" t="str">
        <f t="shared" si="78"/>
        <v/>
      </c>
      <c r="K107" s="233" t="str">
        <f t="shared" si="79"/>
        <v/>
      </c>
      <c r="L107" s="237" t="str">
        <f t="shared" si="80"/>
        <v/>
      </c>
      <c r="M107" s="234" t="str">
        <f>IF(C107="","",VLOOKUP(C107,'Tabela Nutricional'!A:AD,10,0)*D107)</f>
        <v/>
      </c>
      <c r="N107" s="237" t="str">
        <f>IF(C107="","",VLOOKUP(C107,'Tabela Nutricional'!A:AD,11,0)*D107)</f>
        <v/>
      </c>
      <c r="O107" s="234" t="str">
        <f>IF(C107="","",VLOOKUP(C107,'Tabela Nutricional'!A:AD,12,0)*D107)</f>
        <v/>
      </c>
      <c r="P107" s="237" t="str">
        <f>IF(C107="","",VLOOKUP(C107,'Tabela Nutricional'!A:AD,13,0)*D107)</f>
        <v/>
      </c>
      <c r="Q107" s="234" t="str">
        <f>IF(C107="","",VLOOKUP(C107,'Tabela Nutricional'!A:AD,14,0)*D107)</f>
        <v/>
      </c>
      <c r="R107" s="237" t="str">
        <f>IF(C107="","",VLOOKUP(C107,'Tabela Nutricional'!A:AD,15,0)*D107)</f>
        <v/>
      </c>
      <c r="S107" s="234" t="str">
        <f>IF(C107="","",VLOOKUP(C107,'Tabela Nutricional'!A:AD,16,0)*D107)</f>
        <v/>
      </c>
      <c r="T107" s="237" t="str">
        <f>IF(C107="","",VLOOKUP(C107,'Tabela Nutricional'!A:AD,17,0)*D107)</f>
        <v/>
      </c>
      <c r="U107" s="234" t="str">
        <f>IF(C107="","",VLOOKUP(C107,'Tabela Nutricional'!A:AD,18,0)*D107)</f>
        <v/>
      </c>
      <c r="V107" s="237" t="str">
        <f>IF(C107="","",VLOOKUP(C107,'Tabela Nutricional'!A:AD,21,0)*D107)</f>
        <v/>
      </c>
      <c r="W107" s="234" t="str">
        <f>IF(C107="","",VLOOKUP(C107,'Tabela Nutricional'!A:AD,22,0)*D107)</f>
        <v/>
      </c>
      <c r="X107" s="237" t="str">
        <f>IF(C107="","",VLOOKUP(C107,'Tabela Nutricional'!A:AD,23,0)*D107)</f>
        <v/>
      </c>
      <c r="Y107" s="234" t="str">
        <f>IF(C107="","",VLOOKUP(C107,'Tabela Nutricional'!A:AD,24,0)*D107)</f>
        <v/>
      </c>
      <c r="Z107" s="237" t="str">
        <f>IF(C107="","",VLOOKUP(C107,'Tabela Nutricional'!A:AD,25,0)*D107)</f>
        <v/>
      </c>
      <c r="AA107" s="234" t="str">
        <f>IF(C107="","",VLOOKUP(C107,'Tabela Nutricional'!A:AD,26,0)*D107)</f>
        <v/>
      </c>
      <c r="AB107" s="237" t="str">
        <f>IF(C107="","",VLOOKUP(C107,'Tabela Nutricional'!A:AD,27,0)*D107)</f>
        <v/>
      </c>
      <c r="AC107" s="234" t="str">
        <f>IF(C107="","",VLOOKUP(C107,'Tabela Nutricional'!A:AD,28,0)*D107)</f>
        <v/>
      </c>
      <c r="AD107" s="237" t="str">
        <f>IF(C107="","",VLOOKUP(C107,'Tabela Nutricional'!A:AD,29,0)*D107)</f>
        <v/>
      </c>
      <c r="AE107" s="234" t="str">
        <f>IF(C107="","",VLOOKUP(C107,'Tabela Nutricional'!A:AD,30,0)*D107)</f>
        <v/>
      </c>
      <c r="AF107" s="214"/>
      <c r="AG107" s="90"/>
      <c r="AH107" s="108"/>
      <c r="AI107" s="108"/>
      <c r="AJ107" s="89"/>
      <c r="AK107" s="89"/>
      <c r="AL107" s="99"/>
      <c r="AM107" s="99"/>
      <c r="AN107" s="89"/>
      <c r="AO107" s="89"/>
      <c r="AP107" s="89"/>
      <c r="AQ107" s="99"/>
      <c r="AR107" s="89"/>
      <c r="AS107" s="89"/>
      <c r="AT107" s="89"/>
      <c r="AU107" s="89"/>
      <c r="AV107" s="89"/>
      <c r="AW107" s="89"/>
      <c r="AX107" s="89"/>
    </row>
    <row r="108" spans="1:50" ht="12.75" customHeight="1">
      <c r="A108" s="90"/>
      <c r="B108" s="214"/>
      <c r="C108" s="356"/>
      <c r="D108" s="236"/>
      <c r="E108" s="231" t="str">
        <f t="shared" si="73"/>
        <v/>
      </c>
      <c r="F108" s="238" t="str">
        <f t="shared" si="74"/>
        <v/>
      </c>
      <c r="G108" s="233" t="str">
        <f t="shared" si="75"/>
        <v/>
      </c>
      <c r="H108" s="238" t="str">
        <f t="shared" si="76"/>
        <v/>
      </c>
      <c r="I108" s="233" t="str">
        <f t="shared" si="77"/>
        <v/>
      </c>
      <c r="J108" s="238" t="str">
        <f t="shared" si="78"/>
        <v/>
      </c>
      <c r="K108" s="233" t="str">
        <f t="shared" si="79"/>
        <v/>
      </c>
      <c r="L108" s="237" t="str">
        <f t="shared" si="80"/>
        <v/>
      </c>
      <c r="M108" s="234" t="str">
        <f>IF(C108="","",VLOOKUP(C108,'Tabela Nutricional'!A:AD,10,0)*D108)</f>
        <v/>
      </c>
      <c r="N108" s="237" t="str">
        <f>IF(C108="","",VLOOKUP(C108,'Tabela Nutricional'!A:AD,11,0)*D108)</f>
        <v/>
      </c>
      <c r="O108" s="234" t="str">
        <f>IF(C108="","",VLOOKUP(C108,'Tabela Nutricional'!A:AD,12,0)*D108)</f>
        <v/>
      </c>
      <c r="P108" s="237" t="str">
        <f>IF(C108="","",VLOOKUP(C108,'Tabela Nutricional'!A:AD,13,0)*D108)</f>
        <v/>
      </c>
      <c r="Q108" s="234" t="str">
        <f>IF(C108="","",VLOOKUP(C108,'Tabela Nutricional'!A:AD,14,0)*D108)</f>
        <v/>
      </c>
      <c r="R108" s="237" t="str">
        <f>IF(C108="","",VLOOKUP(C108,'Tabela Nutricional'!A:AD,15,0)*D108)</f>
        <v/>
      </c>
      <c r="S108" s="234" t="str">
        <f>IF(C108="","",VLOOKUP(C108,'Tabela Nutricional'!A:AD,16,0)*D108)</f>
        <v/>
      </c>
      <c r="T108" s="237" t="str">
        <f>IF(C108="","",VLOOKUP(C108,'Tabela Nutricional'!A:AD,17,0)*D108)</f>
        <v/>
      </c>
      <c r="U108" s="234" t="str">
        <f>IF(C108="","",VLOOKUP(C108,'Tabela Nutricional'!A:AD,18,0)*D108)</f>
        <v/>
      </c>
      <c r="V108" s="237" t="str">
        <f>IF(C108="","",VLOOKUP(C108,'Tabela Nutricional'!A:AD,21,0)*D108)</f>
        <v/>
      </c>
      <c r="W108" s="234" t="str">
        <f>IF(C108="","",VLOOKUP(C108,'Tabela Nutricional'!A:AD,22,0)*D108)</f>
        <v/>
      </c>
      <c r="X108" s="237" t="str">
        <f>IF(C108="","",VLOOKUP(C108,'Tabela Nutricional'!A:AD,23,0)*D108)</f>
        <v/>
      </c>
      <c r="Y108" s="234" t="str">
        <f>IF(C108="","",VLOOKUP(C108,'Tabela Nutricional'!A:AD,24,0)*D108)</f>
        <v/>
      </c>
      <c r="Z108" s="237" t="str">
        <f>IF(C108="","",VLOOKUP(C108,'Tabela Nutricional'!A:AD,25,0)*D108)</f>
        <v/>
      </c>
      <c r="AA108" s="234" t="str">
        <f>IF(C108="","",VLOOKUP(C108,'Tabela Nutricional'!A:AD,26,0)*D108)</f>
        <v/>
      </c>
      <c r="AB108" s="237" t="str">
        <f>IF(C108="","",VLOOKUP(C108,'Tabela Nutricional'!A:AD,27,0)*D108)</f>
        <v/>
      </c>
      <c r="AC108" s="234" t="str">
        <f>IF(C108="","",VLOOKUP(C108,'Tabela Nutricional'!A:AD,28,0)*D108)</f>
        <v/>
      </c>
      <c r="AD108" s="237" t="str">
        <f>IF(C108="","",VLOOKUP(C108,'Tabela Nutricional'!A:AD,29,0)*D108)</f>
        <v/>
      </c>
      <c r="AE108" s="234" t="str">
        <f>IF(C108="","",VLOOKUP(C108,'Tabela Nutricional'!A:AD,30,0)*D108)</f>
        <v/>
      </c>
      <c r="AF108" s="214"/>
      <c r="AG108" s="92"/>
      <c r="AH108" s="108"/>
      <c r="AI108" s="108"/>
      <c r="AJ108" s="89"/>
      <c r="AK108" s="89"/>
      <c r="AL108" s="99"/>
      <c r="AM108" s="99"/>
      <c r="AN108" s="89"/>
      <c r="AO108" s="89"/>
      <c r="AP108" s="89"/>
      <c r="AQ108" s="99"/>
      <c r="AR108" s="89"/>
      <c r="AS108" s="89"/>
      <c r="AT108" s="89"/>
      <c r="AU108" s="89"/>
      <c r="AV108" s="89"/>
      <c r="AW108" s="89"/>
      <c r="AX108" s="89"/>
    </row>
    <row r="109" spans="1:50" ht="12.75" customHeight="1">
      <c r="A109" s="90"/>
      <c r="B109" s="214"/>
      <c r="C109" s="375"/>
      <c r="D109" s="236"/>
      <c r="E109" s="231" t="str">
        <f t="shared" si="73"/>
        <v/>
      </c>
      <c r="F109" s="238" t="str">
        <f t="shared" si="74"/>
        <v/>
      </c>
      <c r="G109" s="233" t="str">
        <f t="shared" si="75"/>
        <v/>
      </c>
      <c r="H109" s="238" t="str">
        <f t="shared" si="76"/>
        <v/>
      </c>
      <c r="I109" s="233" t="str">
        <f t="shared" si="77"/>
        <v/>
      </c>
      <c r="J109" s="238" t="str">
        <f t="shared" si="78"/>
        <v/>
      </c>
      <c r="K109" s="233" t="str">
        <f t="shared" si="79"/>
        <v/>
      </c>
      <c r="L109" s="237" t="str">
        <f t="shared" si="80"/>
        <v/>
      </c>
      <c r="M109" s="234" t="str">
        <f>IF(C109="","",VLOOKUP(C109,'Tabela Nutricional'!A:AD,10,0)*D109)</f>
        <v/>
      </c>
      <c r="N109" s="237" t="str">
        <f>IF(C109="","",VLOOKUP(C109,'Tabela Nutricional'!A:AD,11,0)*D109)</f>
        <v/>
      </c>
      <c r="O109" s="234" t="str">
        <f>IF(C109="","",VLOOKUP(C109,'Tabela Nutricional'!A:AD,12,0)*D109)</f>
        <v/>
      </c>
      <c r="P109" s="237" t="str">
        <f>IF(C109="","",VLOOKUP(C109,'Tabela Nutricional'!A:AD,13,0)*D109)</f>
        <v/>
      </c>
      <c r="Q109" s="234" t="str">
        <f>IF(C109="","",VLOOKUP(C109,'Tabela Nutricional'!A:AD,14,0)*D109)</f>
        <v/>
      </c>
      <c r="R109" s="237" t="str">
        <f>IF(C109="","",VLOOKUP(C109,'Tabela Nutricional'!A:AD,15,0)*D109)</f>
        <v/>
      </c>
      <c r="S109" s="234" t="str">
        <f>IF(C109="","",VLOOKUP(C109,'Tabela Nutricional'!A:AD,16,0)*D109)</f>
        <v/>
      </c>
      <c r="T109" s="237" t="str">
        <f>IF(C109="","",VLOOKUP(C109,'Tabela Nutricional'!A:AD,17,0)*D109)</f>
        <v/>
      </c>
      <c r="U109" s="234" t="str">
        <f>IF(C109="","",VLOOKUP(C109,'Tabela Nutricional'!A:AD,18,0)*D109)</f>
        <v/>
      </c>
      <c r="V109" s="237" t="str">
        <f>IF(C109="","",VLOOKUP(C109,'Tabela Nutricional'!A:AD,21,0)*D109)</f>
        <v/>
      </c>
      <c r="W109" s="234" t="str">
        <f>IF(C109="","",VLOOKUP(C109,'Tabela Nutricional'!A:AD,22,0)*D109)</f>
        <v/>
      </c>
      <c r="X109" s="237" t="str">
        <f>IF(C109="","",VLOOKUP(C109,'Tabela Nutricional'!A:AD,23,0)*D109)</f>
        <v/>
      </c>
      <c r="Y109" s="234" t="str">
        <f>IF(C109="","",VLOOKUP(C109,'Tabela Nutricional'!A:AD,24,0)*D109)</f>
        <v/>
      </c>
      <c r="Z109" s="237" t="str">
        <f>IF(C109="","",VLOOKUP(C109,'Tabela Nutricional'!A:AD,25,0)*D109)</f>
        <v/>
      </c>
      <c r="AA109" s="234" t="str">
        <f>IF(C109="","",VLOOKUP(C109,'Tabela Nutricional'!A:AD,26,0)*D109)</f>
        <v/>
      </c>
      <c r="AB109" s="237" t="str">
        <f>IF(C109="","",VLOOKUP(C109,'Tabela Nutricional'!A:AD,27,0)*D109)</f>
        <v/>
      </c>
      <c r="AC109" s="234" t="str">
        <f>IF(C109="","",VLOOKUP(C109,'Tabela Nutricional'!A:AD,28,0)*D109)</f>
        <v/>
      </c>
      <c r="AD109" s="237" t="str">
        <f>IF(C109="","",VLOOKUP(C109,'Tabela Nutricional'!A:AD,29,0)*D109)</f>
        <v/>
      </c>
      <c r="AE109" s="234" t="str">
        <f>IF(C109="","",VLOOKUP(C109,'Tabela Nutricional'!A:AD,30,0)*D109)</f>
        <v/>
      </c>
      <c r="AF109" s="214"/>
      <c r="AG109" s="91"/>
      <c r="AH109" s="108"/>
      <c r="AI109" s="108"/>
      <c r="AJ109" s="89"/>
      <c r="AK109" s="89"/>
      <c r="AL109" s="99"/>
      <c r="AM109" s="99"/>
      <c r="AN109" s="89"/>
      <c r="AO109" s="89"/>
      <c r="AP109" s="89"/>
      <c r="AQ109" s="99"/>
      <c r="AR109" s="89"/>
      <c r="AS109" s="89"/>
      <c r="AT109" s="89"/>
      <c r="AU109" s="89"/>
      <c r="AV109" s="89"/>
      <c r="AW109" s="89"/>
      <c r="AX109" s="89"/>
    </row>
    <row r="110" spans="1:50" ht="12.75" customHeight="1">
      <c r="A110" s="90"/>
      <c r="B110" s="214"/>
      <c r="C110" s="376" t="s">
        <v>27</v>
      </c>
      <c r="D110" s="216"/>
      <c r="E110" s="217" t="s">
        <v>29</v>
      </c>
      <c r="F110" s="218">
        <f t="shared" ref="F110:AE110" si="81">SUM(F100:F109)</f>
        <v>0</v>
      </c>
      <c r="G110" s="219">
        <f t="shared" si="81"/>
        <v>0</v>
      </c>
      <c r="H110" s="220">
        <f t="shared" si="81"/>
        <v>0</v>
      </c>
      <c r="I110" s="221">
        <f t="shared" si="81"/>
        <v>0</v>
      </c>
      <c r="J110" s="222">
        <f t="shared" si="81"/>
        <v>0</v>
      </c>
      <c r="K110" s="223">
        <f t="shared" si="81"/>
        <v>0</v>
      </c>
      <c r="L110" s="224">
        <f t="shared" si="81"/>
        <v>0</v>
      </c>
      <c r="M110" s="225">
        <f t="shared" si="81"/>
        <v>0</v>
      </c>
      <c r="N110" s="225">
        <f t="shared" si="81"/>
        <v>0</v>
      </c>
      <c r="O110" s="225">
        <f t="shared" si="81"/>
        <v>0</v>
      </c>
      <c r="P110" s="225">
        <f t="shared" si="81"/>
        <v>0</v>
      </c>
      <c r="Q110" s="225">
        <f t="shared" si="81"/>
        <v>0</v>
      </c>
      <c r="R110" s="225">
        <f t="shared" si="81"/>
        <v>0</v>
      </c>
      <c r="S110" s="225">
        <f t="shared" si="81"/>
        <v>0</v>
      </c>
      <c r="T110" s="225">
        <f t="shared" si="81"/>
        <v>0</v>
      </c>
      <c r="U110" s="225">
        <f t="shared" si="81"/>
        <v>0</v>
      </c>
      <c r="V110" s="225">
        <f t="shared" si="81"/>
        <v>0</v>
      </c>
      <c r="W110" s="225">
        <f t="shared" si="81"/>
        <v>0</v>
      </c>
      <c r="X110" s="225">
        <f t="shared" si="81"/>
        <v>0</v>
      </c>
      <c r="Y110" s="225">
        <f t="shared" si="81"/>
        <v>0</v>
      </c>
      <c r="Z110" s="225">
        <f t="shared" si="81"/>
        <v>0</v>
      </c>
      <c r="AA110" s="225">
        <f t="shared" si="81"/>
        <v>0</v>
      </c>
      <c r="AB110" s="225">
        <f t="shared" si="81"/>
        <v>0</v>
      </c>
      <c r="AC110" s="225">
        <f t="shared" si="81"/>
        <v>0</v>
      </c>
      <c r="AD110" s="225">
        <f t="shared" si="81"/>
        <v>0</v>
      </c>
      <c r="AE110" s="225">
        <f t="shared" si="81"/>
        <v>0</v>
      </c>
      <c r="AF110" s="214"/>
      <c r="AG110" s="91"/>
      <c r="AH110" s="108"/>
      <c r="AI110" s="108"/>
      <c r="AJ110" s="89"/>
      <c r="AK110" s="89"/>
      <c r="AL110" s="99"/>
      <c r="AM110" s="99"/>
      <c r="AN110" s="89"/>
      <c r="AO110" s="89"/>
      <c r="AP110" s="89"/>
      <c r="AQ110" s="99"/>
      <c r="AR110" s="89"/>
      <c r="AS110" s="89"/>
      <c r="AT110" s="89"/>
      <c r="AU110" s="89"/>
      <c r="AV110" s="89"/>
      <c r="AW110" s="89"/>
      <c r="AX110" s="89"/>
    </row>
    <row r="111" spans="1:50" ht="12.75" customHeight="1">
      <c r="A111" s="90"/>
      <c r="B111" s="214"/>
      <c r="C111" s="377">
        <f>SUM(F111:K111)</f>
        <v>0</v>
      </c>
      <c r="D111" s="216"/>
      <c r="E111" s="217" t="s">
        <v>30</v>
      </c>
      <c r="F111" s="218">
        <f t="shared" ref="F111:H111" si="82">F110*4</f>
        <v>0</v>
      </c>
      <c r="G111" s="219">
        <f t="shared" si="82"/>
        <v>0</v>
      </c>
      <c r="H111" s="220">
        <f t="shared" si="82"/>
        <v>0</v>
      </c>
      <c r="I111" s="221">
        <f t="shared" ref="I111:K111" si="83">I110*9</f>
        <v>0</v>
      </c>
      <c r="J111" s="222">
        <f t="shared" si="83"/>
        <v>0</v>
      </c>
      <c r="K111" s="223">
        <f t="shared" si="83"/>
        <v>0</v>
      </c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14"/>
      <c r="AG111" s="91"/>
      <c r="AH111" s="108"/>
      <c r="AI111" s="108"/>
      <c r="AJ111" s="89"/>
      <c r="AK111" s="89"/>
      <c r="AL111" s="99"/>
      <c r="AM111" s="99"/>
      <c r="AN111" s="89"/>
      <c r="AO111" s="89"/>
      <c r="AP111" s="89"/>
      <c r="AQ111" s="99"/>
      <c r="AR111" s="89"/>
      <c r="AS111" s="89"/>
      <c r="AT111" s="89"/>
      <c r="AU111" s="89"/>
      <c r="AV111" s="89"/>
      <c r="AW111" s="89"/>
      <c r="AX111" s="89"/>
    </row>
    <row r="112" spans="1:50" ht="12.75" customHeight="1">
      <c r="A112" s="90"/>
      <c r="B112" s="214"/>
      <c r="C112" s="311" t="str">
        <f>IF(C111&gt;0,(C111-'Cálculo de Dieta'!C111),"")</f>
        <v/>
      </c>
      <c r="D112" s="318"/>
      <c r="E112" s="310" t="s">
        <v>2829</v>
      </c>
      <c r="F112" s="311" t="str">
        <f>IF(F110&gt;0,(F110-'Cálculo de Dieta'!F110),"")</f>
        <v/>
      </c>
      <c r="G112" s="311" t="str">
        <f>IF(G110&gt;0,(G110-'Cálculo de Dieta'!G110),"")</f>
        <v/>
      </c>
      <c r="H112" s="311" t="str">
        <f>IF(H110&gt;0,(H110-'Cálculo de Dieta'!H110),"")</f>
        <v/>
      </c>
      <c r="I112" s="311" t="str">
        <f>IF(I110&gt;0,(I110-'Cálculo de Dieta'!I110),"")</f>
        <v/>
      </c>
      <c r="J112" s="311" t="str">
        <f>IF(J110&gt;0,(J110-'Cálculo de Dieta'!J110),"")</f>
        <v/>
      </c>
      <c r="K112" s="311" t="str">
        <f>IF(K110&gt;0,(K110-'Cálculo de Dieta'!K110),"")</f>
        <v/>
      </c>
      <c r="L112" s="311" t="str">
        <f>IF(L110&gt;0,(L110-'Cálculo de Dieta'!L110),"")</f>
        <v/>
      </c>
      <c r="M112" s="311" t="str">
        <f>IF(M110&gt;0,(M110-'Cálculo de Dieta'!M110),"")</f>
        <v/>
      </c>
      <c r="N112" s="311" t="str">
        <f>IF(N110&gt;0,(N110-'Cálculo de Dieta'!N110),"")</f>
        <v/>
      </c>
      <c r="O112" s="311" t="str">
        <f>IF(O110&gt;0,(O110-'Cálculo de Dieta'!O110),"")</f>
        <v/>
      </c>
      <c r="P112" s="311" t="str">
        <f>IF(P110&gt;0,(P110-'Cálculo de Dieta'!P110),"")</f>
        <v/>
      </c>
      <c r="Q112" s="311" t="str">
        <f>IF(Q110&gt;0,(Q110-'Cálculo de Dieta'!Q110),"")</f>
        <v/>
      </c>
      <c r="R112" s="311" t="str">
        <f>IF(R110&gt;0,(R110-'Cálculo de Dieta'!R110),"")</f>
        <v/>
      </c>
      <c r="S112" s="311" t="str">
        <f>IF(S110&gt;0,(S110-'Cálculo de Dieta'!S110),"")</f>
        <v/>
      </c>
      <c r="T112" s="311" t="str">
        <f>IF(T110&gt;0,(T110-'Cálculo de Dieta'!T110),"")</f>
        <v/>
      </c>
      <c r="U112" s="311" t="str">
        <f>IF(U110&gt;0,(U110-'Cálculo de Dieta'!U110),"")</f>
        <v/>
      </c>
      <c r="V112" s="311" t="str">
        <f>IF(V110&gt;0,(V110-'Cálculo de Dieta'!V110),"")</f>
        <v/>
      </c>
      <c r="W112" s="311" t="str">
        <f>IF(W110&gt;0,(W110-'Cálculo de Dieta'!W110),"")</f>
        <v/>
      </c>
      <c r="X112" s="311" t="str">
        <f>IF(X110&gt;0,(X110-'Cálculo de Dieta'!X110),"")</f>
        <v/>
      </c>
      <c r="Y112" s="311" t="str">
        <f>IF(Y110&gt;0,(Y110-'Cálculo de Dieta'!Y110),"")</f>
        <v/>
      </c>
      <c r="Z112" s="311" t="str">
        <f>IF(Z110&gt;0,(Z110-'Cálculo de Dieta'!Z110),"")</f>
        <v/>
      </c>
      <c r="AA112" s="311" t="str">
        <f>IF(AA110&gt;0,(AA110-'Cálculo de Dieta'!AA110),"")</f>
        <v/>
      </c>
      <c r="AB112" s="311" t="str">
        <f>IF(AB110&gt;0,(AB110-'Cálculo de Dieta'!AB110),"")</f>
        <v/>
      </c>
      <c r="AC112" s="311" t="str">
        <f>IF(AC110&gt;0,(AC110-'Cálculo de Dieta'!AC110),"")</f>
        <v/>
      </c>
      <c r="AD112" s="311" t="str">
        <f>IF(AD110&gt;0,(AD110-'Cálculo de Dieta'!AD110),"")</f>
        <v/>
      </c>
      <c r="AE112" s="311" t="str">
        <f>IF(AE110&gt;0,(AE110-'Cálculo de Dieta'!AE110),"")</f>
        <v/>
      </c>
      <c r="AF112" s="214"/>
      <c r="AG112" s="91"/>
      <c r="AH112" s="108"/>
      <c r="AI112" s="108"/>
      <c r="AJ112" s="89"/>
      <c r="AK112" s="89"/>
      <c r="AL112" s="99"/>
      <c r="AM112" s="99"/>
      <c r="AN112" s="89"/>
      <c r="AO112" s="89"/>
      <c r="AP112" s="89"/>
      <c r="AQ112" s="99"/>
      <c r="AR112" s="89"/>
      <c r="AS112" s="89"/>
      <c r="AT112" s="89"/>
      <c r="AU112" s="89"/>
      <c r="AV112" s="89"/>
      <c r="AW112" s="89"/>
      <c r="AX112" s="89"/>
    </row>
    <row r="113" spans="1:50" ht="12.75" customHeight="1">
      <c r="A113" s="81"/>
      <c r="B113" s="81"/>
      <c r="C113" s="372"/>
      <c r="D113" s="82"/>
      <c r="E113" s="87"/>
      <c r="F113" s="83"/>
      <c r="G113" s="84"/>
      <c r="H113" s="85"/>
      <c r="I113" s="86"/>
      <c r="J113" s="86"/>
      <c r="K113" s="86"/>
      <c r="L113" s="139"/>
      <c r="M113" s="139"/>
      <c r="N113" s="139"/>
      <c r="O113" s="139"/>
      <c r="P113" s="139"/>
      <c r="Q113" s="139"/>
      <c r="R113" s="139"/>
      <c r="S113" s="139"/>
      <c r="T113" s="139"/>
      <c r="U113" s="139"/>
      <c r="V113" s="139"/>
      <c r="W113" s="139"/>
      <c r="X113" s="139"/>
      <c r="Y113" s="139"/>
      <c r="Z113" s="139"/>
      <c r="AA113" s="139"/>
      <c r="AB113" s="139"/>
      <c r="AC113" s="139"/>
      <c r="AD113" s="139"/>
      <c r="AE113" s="139"/>
      <c r="AF113" s="81"/>
      <c r="AG113" s="88"/>
      <c r="AH113" s="108"/>
      <c r="AI113" s="108"/>
      <c r="AJ113" s="89"/>
      <c r="AK113" s="89"/>
      <c r="AL113" s="99"/>
      <c r="AM113" s="99"/>
      <c r="AN113" s="89"/>
      <c r="AO113" s="89"/>
      <c r="AP113" s="89"/>
      <c r="AQ113" s="99"/>
      <c r="AR113" s="89"/>
      <c r="AS113" s="89"/>
      <c r="AT113" s="89"/>
      <c r="AU113" s="89"/>
      <c r="AV113" s="89"/>
      <c r="AW113" s="89"/>
      <c r="AX113" s="89"/>
    </row>
    <row r="114" spans="1:50" ht="12.75" customHeight="1">
      <c r="A114" s="81"/>
      <c r="B114" s="200"/>
      <c r="C114" s="373"/>
      <c r="D114" s="340">
        <v>8</v>
      </c>
      <c r="E114" s="307"/>
      <c r="F114" s="303"/>
      <c r="G114" s="303"/>
      <c r="H114" s="303"/>
      <c r="I114" s="303"/>
      <c r="J114" s="303"/>
      <c r="K114" s="304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2" t="s">
        <v>2786</v>
      </c>
      <c r="W114" s="202" t="s">
        <v>2786</v>
      </c>
      <c r="X114" s="202" t="s">
        <v>2786</v>
      </c>
      <c r="Y114" s="202" t="s">
        <v>2786</v>
      </c>
      <c r="Z114" s="202" t="s">
        <v>2786</v>
      </c>
      <c r="AA114" s="202" t="s">
        <v>2786</v>
      </c>
      <c r="AB114" s="201"/>
      <c r="AC114" s="202" t="s">
        <v>2786</v>
      </c>
      <c r="AD114" s="202" t="s">
        <v>2786</v>
      </c>
      <c r="AE114" s="202" t="s">
        <v>2786</v>
      </c>
      <c r="AF114" s="200"/>
      <c r="AG114" s="81"/>
      <c r="AH114" s="108"/>
      <c r="AI114" s="108"/>
      <c r="AJ114" s="89"/>
      <c r="AK114" s="89"/>
      <c r="AL114" s="99"/>
      <c r="AM114" s="99"/>
      <c r="AN114" s="89"/>
      <c r="AO114" s="89"/>
      <c r="AP114" s="89"/>
      <c r="AQ114" s="99"/>
      <c r="AR114" s="89"/>
      <c r="AS114" s="89"/>
      <c r="AT114" s="89"/>
      <c r="AU114" s="89"/>
      <c r="AV114" s="89"/>
      <c r="AW114" s="89"/>
      <c r="AX114" s="89"/>
    </row>
    <row r="115" spans="1:50" ht="12.75" customHeight="1">
      <c r="A115" s="81"/>
      <c r="B115" s="203"/>
      <c r="C115" s="374" t="s">
        <v>5</v>
      </c>
      <c r="D115" s="204" t="s">
        <v>6</v>
      </c>
      <c r="E115" s="205" t="s">
        <v>7</v>
      </c>
      <c r="F115" s="206" t="s">
        <v>8</v>
      </c>
      <c r="G115" s="207" t="s">
        <v>9</v>
      </c>
      <c r="H115" s="208" t="s">
        <v>10</v>
      </c>
      <c r="I115" s="209" t="s">
        <v>11</v>
      </c>
      <c r="J115" s="210" t="s">
        <v>13</v>
      </c>
      <c r="K115" s="211" t="s">
        <v>12</v>
      </c>
      <c r="L115" s="212" t="s">
        <v>767</v>
      </c>
      <c r="M115" s="202" t="s">
        <v>792</v>
      </c>
      <c r="N115" s="202" t="s">
        <v>791</v>
      </c>
      <c r="O115" s="202" t="s">
        <v>2777</v>
      </c>
      <c r="P115" s="202" t="s">
        <v>2778</v>
      </c>
      <c r="Q115" s="202" t="s">
        <v>793</v>
      </c>
      <c r="R115" s="202" t="s">
        <v>794</v>
      </c>
      <c r="S115" s="202" t="s">
        <v>799</v>
      </c>
      <c r="T115" s="202" t="s">
        <v>2782</v>
      </c>
      <c r="U115" s="202" t="s">
        <v>795</v>
      </c>
      <c r="V115" s="202" t="s">
        <v>2783</v>
      </c>
      <c r="W115" s="202" t="s">
        <v>2779</v>
      </c>
      <c r="X115" s="202" t="s">
        <v>2780</v>
      </c>
      <c r="Y115" s="202" t="s">
        <v>796</v>
      </c>
      <c r="Z115" s="202" t="s">
        <v>797</v>
      </c>
      <c r="AA115" s="202" t="s">
        <v>798</v>
      </c>
      <c r="AB115" s="202" t="s">
        <v>2776</v>
      </c>
      <c r="AC115" s="202" t="s">
        <v>2784</v>
      </c>
      <c r="AD115" s="202" t="s">
        <v>2785</v>
      </c>
      <c r="AE115" s="202" t="s">
        <v>2781</v>
      </c>
      <c r="AF115" s="213"/>
      <c r="AG115" s="183"/>
      <c r="AH115" s="108"/>
      <c r="AI115" s="108"/>
      <c r="AJ115" s="89"/>
      <c r="AK115" s="89"/>
      <c r="AL115" s="99"/>
      <c r="AM115" s="99"/>
      <c r="AN115" s="89"/>
      <c r="AO115" s="89"/>
      <c r="AP115" s="89"/>
      <c r="AQ115" s="99"/>
      <c r="AR115" s="89"/>
      <c r="AS115" s="89"/>
      <c r="AT115" s="89"/>
      <c r="AU115" s="89"/>
      <c r="AV115" s="89"/>
      <c r="AW115" s="89"/>
      <c r="AX115" s="89"/>
    </row>
    <row r="116" spans="1:50" ht="12.75" customHeight="1">
      <c r="A116" s="89"/>
      <c r="B116" s="214"/>
      <c r="C116" s="232"/>
      <c r="D116" s="235"/>
      <c r="E116" s="231" t="str">
        <f t="shared" ref="E116:E125" si="84">IF(C116="","",VLOOKUP(C116,Nutr,2,0))</f>
        <v/>
      </c>
      <c r="F116" s="238" t="str">
        <f t="shared" ref="F116:F125" si="85">IF(C116="","",VLOOKUP(C116,Nutr,3,0)*D116)</f>
        <v/>
      </c>
      <c r="G116" s="233" t="str">
        <f t="shared" ref="G116:G125" si="86">IF(C116="","",VLOOKUP(C116,Nutr,4,0)*D116)</f>
        <v/>
      </c>
      <c r="H116" s="238" t="str">
        <f t="shared" ref="H116:H125" si="87">IF(C116="","",VLOOKUP(C116,Nutr,5,0)*D116)</f>
        <v/>
      </c>
      <c r="I116" s="233" t="str">
        <f t="shared" ref="I116:I125" si="88">IF(C116="","",VLOOKUP(C116,Nutr,6,0)*D116)</f>
        <v/>
      </c>
      <c r="J116" s="238" t="str">
        <f t="shared" ref="J116:J125" si="89">IF(C116="","",VLOOKUP(C116,Nutr,7,0)*D116)</f>
        <v/>
      </c>
      <c r="K116" s="233" t="str">
        <f t="shared" ref="K116:K125" si="90">IF(C116="","",VLOOKUP(C116,Nutr,8,0)*D116)</f>
        <v/>
      </c>
      <c r="L116" s="237" t="str">
        <f>IF(C116="","",VLOOKUP(C116,Nutr,9,0)*D116)</f>
        <v/>
      </c>
      <c r="M116" s="234" t="str">
        <f>IF(C116="","",VLOOKUP(C116,'Tabela Nutricional'!A:AD,10,0)*D116)</f>
        <v/>
      </c>
      <c r="N116" s="237" t="str">
        <f>IF(C116="","",VLOOKUP(C116,'Tabela Nutricional'!A:AD,11,0)*D116)</f>
        <v/>
      </c>
      <c r="O116" s="234" t="str">
        <f>IF(C116="","",VLOOKUP(C116,'Tabela Nutricional'!A:AD,12,0)*D116)</f>
        <v/>
      </c>
      <c r="P116" s="237" t="str">
        <f>IF(C116="","",VLOOKUP(C116,'Tabela Nutricional'!A:AD,13,0)*D116)</f>
        <v/>
      </c>
      <c r="Q116" s="234" t="str">
        <f>IF(C116="","",VLOOKUP(C116,'Tabela Nutricional'!A:AD,14,0)*D116)</f>
        <v/>
      </c>
      <c r="R116" s="237" t="str">
        <f>IF(C116="","",VLOOKUP(C116,'Tabela Nutricional'!A:AD,15,0)*D116)</f>
        <v/>
      </c>
      <c r="S116" s="234" t="str">
        <f>IF(C116="","",VLOOKUP(C116,'Tabela Nutricional'!A:AD,16,0)*D116)</f>
        <v/>
      </c>
      <c r="T116" s="237" t="str">
        <f>IF(C116="","",VLOOKUP(C116,'Tabela Nutricional'!A:AD,17,0)*D116)</f>
        <v/>
      </c>
      <c r="U116" s="234" t="str">
        <f>IF(C116="","",VLOOKUP(C116,'Tabela Nutricional'!A:AD,18,0)*D116)</f>
        <v/>
      </c>
      <c r="V116" s="237" t="str">
        <f>IF(C116="","",VLOOKUP(C116,'Tabela Nutricional'!A:AD,21,0)*D116)</f>
        <v/>
      </c>
      <c r="W116" s="234" t="str">
        <f>IF(C116="","",VLOOKUP(C116,'Tabela Nutricional'!A:AD,22,0)*D116)</f>
        <v/>
      </c>
      <c r="X116" s="237" t="str">
        <f>IF(C116="","",VLOOKUP(C116,'Tabela Nutricional'!A:AD,23,0)*D116)</f>
        <v/>
      </c>
      <c r="Y116" s="234" t="str">
        <f>IF(C116="","",VLOOKUP(C116,'Tabela Nutricional'!A:AD,24,0)*D116)</f>
        <v/>
      </c>
      <c r="Z116" s="237" t="str">
        <f>IF(C116="","",VLOOKUP(C116,'Tabela Nutricional'!A:AD,25,0)*D116)</f>
        <v/>
      </c>
      <c r="AA116" s="234" t="str">
        <f>IF(C116="","",VLOOKUP(C116,'Tabela Nutricional'!A:AD,26,0)*D116)</f>
        <v/>
      </c>
      <c r="AB116" s="237" t="str">
        <f>IF(C116="","",VLOOKUP(C116,'Tabela Nutricional'!A:AD,27,0)*D116)</f>
        <v/>
      </c>
      <c r="AC116" s="234" t="str">
        <f>IF(C116="","",VLOOKUP(C116,'Tabela Nutricional'!A:AD,28,0)*D116)</f>
        <v/>
      </c>
      <c r="AD116" s="237" t="str">
        <f>IF(C116="","",VLOOKUP(C116,'Tabela Nutricional'!A:AD,29,0)*D116)</f>
        <v/>
      </c>
      <c r="AE116" s="234" t="str">
        <f>IF(C116="","",VLOOKUP(C116,'Tabela Nutricional'!A:AD,30,0)*D116)</f>
        <v/>
      </c>
      <c r="AF116" s="214"/>
      <c r="AG116" s="90"/>
      <c r="AH116" s="108"/>
      <c r="AI116" s="108"/>
      <c r="AJ116" s="89"/>
      <c r="AK116" s="89"/>
      <c r="AL116" s="99"/>
      <c r="AM116" s="99"/>
      <c r="AN116" s="89"/>
      <c r="AO116" s="89"/>
      <c r="AP116" s="89"/>
      <c r="AQ116" s="99"/>
      <c r="AR116" s="89"/>
      <c r="AS116" s="89"/>
      <c r="AT116" s="89"/>
      <c r="AU116" s="89"/>
      <c r="AV116" s="89"/>
      <c r="AW116" s="89"/>
      <c r="AX116" s="89"/>
    </row>
    <row r="117" spans="1:50" ht="12.75" customHeight="1">
      <c r="A117" s="89"/>
      <c r="B117" s="214"/>
      <c r="C117" s="232"/>
      <c r="D117" s="235"/>
      <c r="E117" s="231" t="str">
        <f t="shared" si="84"/>
        <v/>
      </c>
      <c r="F117" s="238" t="str">
        <f t="shared" si="85"/>
        <v/>
      </c>
      <c r="G117" s="233" t="str">
        <f t="shared" si="86"/>
        <v/>
      </c>
      <c r="H117" s="238" t="str">
        <f t="shared" si="87"/>
        <v/>
      </c>
      <c r="I117" s="233" t="str">
        <f t="shared" si="88"/>
        <v/>
      </c>
      <c r="J117" s="238" t="str">
        <f t="shared" si="89"/>
        <v/>
      </c>
      <c r="K117" s="233" t="str">
        <f t="shared" si="90"/>
        <v/>
      </c>
      <c r="L117" s="237" t="str">
        <f t="shared" ref="L117:L125" si="91">IF(C117="","",VLOOKUP(C117,Nutr,9,0)*D117)</f>
        <v/>
      </c>
      <c r="M117" s="234" t="str">
        <f>IF(C117="","",VLOOKUP(C117,'Tabela Nutricional'!A:AD,10,0)*D117)</f>
        <v/>
      </c>
      <c r="N117" s="237" t="str">
        <f>IF(C117="","",VLOOKUP(C117,'Tabela Nutricional'!A:AD,11,0)*D117)</f>
        <v/>
      </c>
      <c r="O117" s="234" t="str">
        <f>IF(C117="","",VLOOKUP(C117,'Tabela Nutricional'!A:AD,12,0)*D117)</f>
        <v/>
      </c>
      <c r="P117" s="237" t="str">
        <f>IF(C117="","",VLOOKUP(C117,'Tabela Nutricional'!A:AD,13,0)*D117)</f>
        <v/>
      </c>
      <c r="Q117" s="234" t="str">
        <f>IF(C117="","",VLOOKUP(C117,'Tabela Nutricional'!A:AD,14,0)*D117)</f>
        <v/>
      </c>
      <c r="R117" s="237" t="str">
        <f>IF(C117="","",VLOOKUP(C117,'Tabela Nutricional'!A:AD,15,0)*D117)</f>
        <v/>
      </c>
      <c r="S117" s="234" t="str">
        <f>IF(C117="","",VLOOKUP(C117,'Tabela Nutricional'!A:AD,16,0)*D117)</f>
        <v/>
      </c>
      <c r="T117" s="237" t="str">
        <f>IF(C117="","",VLOOKUP(C117,'Tabela Nutricional'!A:AD,17,0)*D117)</f>
        <v/>
      </c>
      <c r="U117" s="234" t="str">
        <f>IF(C117="","",VLOOKUP(C117,'Tabela Nutricional'!A:AD,18,0)*D117)</f>
        <v/>
      </c>
      <c r="V117" s="237" t="str">
        <f>IF(C117="","",VLOOKUP(C117,'Tabela Nutricional'!A:AD,21,0)*D117)</f>
        <v/>
      </c>
      <c r="W117" s="234" t="str">
        <f>IF(C117="","",VLOOKUP(C117,'Tabela Nutricional'!A:AD,22,0)*D117)</f>
        <v/>
      </c>
      <c r="X117" s="237" t="str">
        <f>IF(C117="","",VLOOKUP(C117,'Tabela Nutricional'!A:AD,23,0)*D117)</f>
        <v/>
      </c>
      <c r="Y117" s="234" t="str">
        <f>IF(C117="","",VLOOKUP(C117,'Tabela Nutricional'!A:AD,24,0)*D117)</f>
        <v/>
      </c>
      <c r="Z117" s="237" t="str">
        <f>IF(C117="","",VLOOKUP(C117,'Tabela Nutricional'!A:AD,25,0)*D117)</f>
        <v/>
      </c>
      <c r="AA117" s="234" t="str">
        <f>IF(C117="","",VLOOKUP(C117,'Tabela Nutricional'!A:AD,26,0)*D117)</f>
        <v/>
      </c>
      <c r="AB117" s="237" t="str">
        <f>IF(C117="","",VLOOKUP(C117,'Tabela Nutricional'!A:AD,27,0)*D117)</f>
        <v/>
      </c>
      <c r="AC117" s="234" t="str">
        <f>IF(C117="","",VLOOKUP(C117,'Tabela Nutricional'!A:AD,28,0)*D117)</f>
        <v/>
      </c>
      <c r="AD117" s="237" t="str">
        <f>IF(C117="","",VLOOKUP(C117,'Tabela Nutricional'!A:AD,29,0)*D117)</f>
        <v/>
      </c>
      <c r="AE117" s="234" t="str">
        <f>IF(C117="","",VLOOKUP(C117,'Tabela Nutricional'!A:AD,30,0)*D117)</f>
        <v/>
      </c>
      <c r="AF117" s="214"/>
      <c r="AG117" s="90"/>
      <c r="AH117" s="108"/>
      <c r="AI117" s="108"/>
      <c r="AJ117" s="89"/>
      <c r="AK117" s="89"/>
      <c r="AL117" s="99"/>
      <c r="AM117" s="99"/>
      <c r="AN117" s="89"/>
      <c r="AO117" s="89"/>
      <c r="AP117" s="89"/>
      <c r="AQ117" s="99"/>
      <c r="AR117" s="89"/>
      <c r="AS117" s="89"/>
      <c r="AT117" s="89"/>
      <c r="AU117" s="89"/>
      <c r="AV117" s="89"/>
      <c r="AW117" s="89"/>
      <c r="AX117" s="89"/>
    </row>
    <row r="118" spans="1:50" ht="12.75" customHeight="1">
      <c r="A118" s="89"/>
      <c r="B118" s="214"/>
      <c r="C118" s="232"/>
      <c r="D118" s="235"/>
      <c r="E118" s="231" t="str">
        <f t="shared" si="84"/>
        <v/>
      </c>
      <c r="F118" s="238" t="str">
        <f t="shared" si="85"/>
        <v/>
      </c>
      <c r="G118" s="233" t="str">
        <f t="shared" si="86"/>
        <v/>
      </c>
      <c r="H118" s="238" t="str">
        <f t="shared" si="87"/>
        <v/>
      </c>
      <c r="I118" s="233" t="str">
        <f t="shared" si="88"/>
        <v/>
      </c>
      <c r="J118" s="238" t="str">
        <f t="shared" si="89"/>
        <v/>
      </c>
      <c r="K118" s="233" t="str">
        <f t="shared" si="90"/>
        <v/>
      </c>
      <c r="L118" s="237" t="str">
        <f t="shared" si="91"/>
        <v/>
      </c>
      <c r="M118" s="234" t="str">
        <f>IF(C118="","",VLOOKUP(C118,'Tabela Nutricional'!A:AD,10,0)*D118)</f>
        <v/>
      </c>
      <c r="N118" s="237" t="str">
        <f>IF(C118="","",VLOOKUP(C118,'Tabela Nutricional'!A:AD,11,0)*D118)</f>
        <v/>
      </c>
      <c r="O118" s="234" t="str">
        <f>IF(C118="","",VLOOKUP(C118,'Tabela Nutricional'!A:AD,12,0)*D118)</f>
        <v/>
      </c>
      <c r="P118" s="237" t="str">
        <f>IF(C118="","",VLOOKUP(C118,'Tabela Nutricional'!A:AD,13,0)*D118)</f>
        <v/>
      </c>
      <c r="Q118" s="234" t="str">
        <f>IF(C118="","",VLOOKUP(C118,'Tabela Nutricional'!A:AD,14,0)*D118)</f>
        <v/>
      </c>
      <c r="R118" s="237" t="str">
        <f>IF(C118="","",VLOOKUP(C118,'Tabela Nutricional'!A:AD,15,0)*D118)</f>
        <v/>
      </c>
      <c r="S118" s="234" t="str">
        <f>IF(C118="","",VLOOKUP(C118,'Tabela Nutricional'!A:AD,16,0)*D118)</f>
        <v/>
      </c>
      <c r="T118" s="237" t="str">
        <f>IF(C118="","",VLOOKUP(C118,'Tabela Nutricional'!A:AD,17,0)*D118)</f>
        <v/>
      </c>
      <c r="U118" s="234" t="str">
        <f>IF(C118="","",VLOOKUP(C118,'Tabela Nutricional'!A:AD,18,0)*D118)</f>
        <v/>
      </c>
      <c r="V118" s="237" t="str">
        <f>IF(C118="","",VLOOKUP(C118,'Tabela Nutricional'!A:AD,21,0)*D118)</f>
        <v/>
      </c>
      <c r="W118" s="234" t="str">
        <f>IF(C118="","",VLOOKUP(C118,'Tabela Nutricional'!A:AD,22,0)*D118)</f>
        <v/>
      </c>
      <c r="X118" s="237" t="str">
        <f>IF(C118="","",VLOOKUP(C118,'Tabela Nutricional'!A:AD,23,0)*D118)</f>
        <v/>
      </c>
      <c r="Y118" s="234" t="str">
        <f>IF(C118="","",VLOOKUP(C118,'Tabela Nutricional'!A:AD,24,0)*D118)</f>
        <v/>
      </c>
      <c r="Z118" s="237" t="str">
        <f>IF(C118="","",VLOOKUP(C118,'Tabela Nutricional'!A:AD,25,0)*D118)</f>
        <v/>
      </c>
      <c r="AA118" s="234" t="str">
        <f>IF(C118="","",VLOOKUP(C118,'Tabela Nutricional'!A:AD,26,0)*D118)</f>
        <v/>
      </c>
      <c r="AB118" s="237" t="str">
        <f>IF(C118="","",VLOOKUP(C118,'Tabela Nutricional'!A:AD,27,0)*D118)</f>
        <v/>
      </c>
      <c r="AC118" s="234" t="str">
        <f>IF(C118="","",VLOOKUP(C118,'Tabela Nutricional'!A:AD,28,0)*D118)</f>
        <v/>
      </c>
      <c r="AD118" s="237" t="str">
        <f>IF(C118="","",VLOOKUP(C118,'Tabela Nutricional'!A:AD,29,0)*D118)</f>
        <v/>
      </c>
      <c r="AE118" s="234" t="str">
        <f>IF(C118="","",VLOOKUP(C118,'Tabela Nutricional'!A:AD,30,0)*D118)</f>
        <v/>
      </c>
      <c r="AF118" s="214"/>
      <c r="AG118" s="94"/>
      <c r="AH118" s="108"/>
      <c r="AI118" s="108"/>
      <c r="AJ118" s="89"/>
      <c r="AK118" s="89"/>
      <c r="AL118" s="99"/>
      <c r="AM118" s="99"/>
      <c r="AN118" s="89"/>
      <c r="AO118" s="89"/>
      <c r="AP118" s="89"/>
      <c r="AQ118" s="99"/>
      <c r="AR118" s="89"/>
      <c r="AS118" s="89"/>
      <c r="AT118" s="89"/>
      <c r="AU118" s="89"/>
      <c r="AV118" s="89"/>
      <c r="AW118" s="89"/>
      <c r="AX118" s="89"/>
    </row>
    <row r="119" spans="1:50" ht="12.75" customHeight="1">
      <c r="A119" s="89"/>
      <c r="B119" s="215"/>
      <c r="C119" s="356"/>
      <c r="D119" s="236"/>
      <c r="E119" s="231" t="str">
        <f t="shared" si="84"/>
        <v/>
      </c>
      <c r="F119" s="238" t="str">
        <f t="shared" si="85"/>
        <v/>
      </c>
      <c r="G119" s="233" t="str">
        <f t="shared" si="86"/>
        <v/>
      </c>
      <c r="H119" s="238" t="str">
        <f t="shared" si="87"/>
        <v/>
      </c>
      <c r="I119" s="233" t="str">
        <f t="shared" si="88"/>
        <v/>
      </c>
      <c r="J119" s="238" t="str">
        <f t="shared" si="89"/>
        <v/>
      </c>
      <c r="K119" s="233" t="str">
        <f t="shared" si="90"/>
        <v/>
      </c>
      <c r="L119" s="237" t="str">
        <f t="shared" si="91"/>
        <v/>
      </c>
      <c r="M119" s="234" t="str">
        <f>IF(C119="","",VLOOKUP(C119,'Tabela Nutricional'!A:AD,10,0)*D119)</f>
        <v/>
      </c>
      <c r="N119" s="237" t="str">
        <f>IF(C119="","",VLOOKUP(C119,'Tabela Nutricional'!A:AD,11,0)*D119)</f>
        <v/>
      </c>
      <c r="O119" s="234" t="str">
        <f>IF(C119="","",VLOOKUP(C119,'Tabela Nutricional'!A:AD,12,0)*D119)</f>
        <v/>
      </c>
      <c r="P119" s="237" t="str">
        <f>IF(C119="","",VLOOKUP(C119,'Tabela Nutricional'!A:AD,13,0)*D119)</f>
        <v/>
      </c>
      <c r="Q119" s="234" t="str">
        <f>IF(C119="","",VLOOKUP(C119,'Tabela Nutricional'!A:AD,14,0)*D119)</f>
        <v/>
      </c>
      <c r="R119" s="237" t="str">
        <f>IF(C119="","",VLOOKUP(C119,'Tabela Nutricional'!A:AD,15,0)*D119)</f>
        <v/>
      </c>
      <c r="S119" s="234" t="str">
        <f>IF(C119="","",VLOOKUP(C119,'Tabela Nutricional'!A:AD,16,0)*D119)</f>
        <v/>
      </c>
      <c r="T119" s="237" t="str">
        <f>IF(C119="","",VLOOKUP(C119,'Tabela Nutricional'!A:AD,17,0)*D119)</f>
        <v/>
      </c>
      <c r="U119" s="234" t="str">
        <f>IF(C119="","",VLOOKUP(C119,'Tabela Nutricional'!A:AD,18,0)*D119)</f>
        <v/>
      </c>
      <c r="V119" s="237" t="str">
        <f>IF(C119="","",VLOOKUP(C119,'Tabela Nutricional'!A:AD,21,0)*D119)</f>
        <v/>
      </c>
      <c r="W119" s="234" t="str">
        <f>IF(C119="","",VLOOKUP(C119,'Tabela Nutricional'!A:AD,22,0)*D119)</f>
        <v/>
      </c>
      <c r="X119" s="237" t="str">
        <f>IF(C119="","",VLOOKUP(C119,'Tabela Nutricional'!A:AD,23,0)*D119)</f>
        <v/>
      </c>
      <c r="Y119" s="234" t="str">
        <f>IF(C119="","",VLOOKUP(C119,'Tabela Nutricional'!A:AD,24,0)*D119)</f>
        <v/>
      </c>
      <c r="Z119" s="237" t="str">
        <f>IF(C119="","",VLOOKUP(C119,'Tabela Nutricional'!A:AD,25,0)*D119)</f>
        <v/>
      </c>
      <c r="AA119" s="234" t="str">
        <f>IF(C119="","",VLOOKUP(C119,'Tabela Nutricional'!A:AD,26,0)*D119)</f>
        <v/>
      </c>
      <c r="AB119" s="237" t="str">
        <f>IF(C119="","",VLOOKUP(C119,'Tabela Nutricional'!A:AD,27,0)*D119)</f>
        <v/>
      </c>
      <c r="AC119" s="234" t="str">
        <f>IF(C119="","",VLOOKUP(C119,'Tabela Nutricional'!A:AD,28,0)*D119)</f>
        <v/>
      </c>
      <c r="AD119" s="237" t="str">
        <f>IF(C119="","",VLOOKUP(C119,'Tabela Nutricional'!A:AD,29,0)*D119)</f>
        <v/>
      </c>
      <c r="AE119" s="234" t="str">
        <f>IF(C119="","",VLOOKUP(C119,'Tabela Nutricional'!A:AD,30,0)*D119)</f>
        <v/>
      </c>
      <c r="AF119" s="215"/>
      <c r="AG119" s="94"/>
      <c r="AH119" s="108"/>
      <c r="AI119" s="108"/>
      <c r="AJ119" s="89"/>
      <c r="AK119" s="89"/>
      <c r="AL119" s="99"/>
      <c r="AM119" s="99"/>
      <c r="AN119" s="89"/>
      <c r="AO119" s="89"/>
      <c r="AP119" s="89"/>
      <c r="AQ119" s="99"/>
      <c r="AR119" s="89"/>
      <c r="AS119" s="89"/>
      <c r="AT119" s="89"/>
      <c r="AU119" s="89"/>
      <c r="AV119" s="89"/>
      <c r="AW119" s="89"/>
      <c r="AX119" s="89"/>
    </row>
    <row r="120" spans="1:50" ht="12.75" customHeight="1">
      <c r="A120" s="89"/>
      <c r="B120" s="215"/>
      <c r="C120" s="356"/>
      <c r="D120" s="236"/>
      <c r="E120" s="231" t="str">
        <f t="shared" si="84"/>
        <v/>
      </c>
      <c r="F120" s="238" t="str">
        <f t="shared" si="85"/>
        <v/>
      </c>
      <c r="G120" s="233" t="str">
        <f t="shared" si="86"/>
        <v/>
      </c>
      <c r="H120" s="238" t="str">
        <f t="shared" si="87"/>
        <v/>
      </c>
      <c r="I120" s="233" t="str">
        <f t="shared" si="88"/>
        <v/>
      </c>
      <c r="J120" s="238" t="str">
        <f t="shared" si="89"/>
        <v/>
      </c>
      <c r="K120" s="233" t="str">
        <f t="shared" si="90"/>
        <v/>
      </c>
      <c r="L120" s="237" t="str">
        <f t="shared" si="91"/>
        <v/>
      </c>
      <c r="M120" s="234" t="str">
        <f>IF(C120="","",VLOOKUP(C120,'Tabela Nutricional'!A:AD,10,0)*D120)</f>
        <v/>
      </c>
      <c r="N120" s="237" t="str">
        <f>IF(C120="","",VLOOKUP(C120,'Tabela Nutricional'!A:AD,11,0)*D120)</f>
        <v/>
      </c>
      <c r="O120" s="234" t="str">
        <f>IF(C120="","",VLOOKUP(C120,'Tabela Nutricional'!A:AD,12,0)*D120)</f>
        <v/>
      </c>
      <c r="P120" s="237" t="str">
        <f>IF(C120="","",VLOOKUP(C120,'Tabela Nutricional'!A:AD,13,0)*D120)</f>
        <v/>
      </c>
      <c r="Q120" s="234" t="str">
        <f>IF(C120="","",VLOOKUP(C120,'Tabela Nutricional'!A:AD,14,0)*D120)</f>
        <v/>
      </c>
      <c r="R120" s="237" t="str">
        <f>IF(C120="","",VLOOKUP(C120,'Tabela Nutricional'!A:AD,15,0)*D120)</f>
        <v/>
      </c>
      <c r="S120" s="234" t="str">
        <f>IF(C120="","",VLOOKUP(C120,'Tabela Nutricional'!A:AD,16,0)*D120)</f>
        <v/>
      </c>
      <c r="T120" s="237" t="str">
        <f>IF(C120="","",VLOOKUP(C120,'Tabela Nutricional'!A:AD,17,0)*D120)</f>
        <v/>
      </c>
      <c r="U120" s="234" t="str">
        <f>IF(C120="","",VLOOKUP(C120,'Tabela Nutricional'!A:AD,18,0)*D120)</f>
        <v/>
      </c>
      <c r="V120" s="237" t="str">
        <f>IF(C120="","",VLOOKUP(C120,'Tabela Nutricional'!A:AD,21,0)*D120)</f>
        <v/>
      </c>
      <c r="W120" s="234" t="str">
        <f>IF(C120="","",VLOOKUP(C120,'Tabela Nutricional'!A:AD,22,0)*D120)</f>
        <v/>
      </c>
      <c r="X120" s="237" t="str">
        <f>IF(C120="","",VLOOKUP(C120,'Tabela Nutricional'!A:AD,23,0)*D120)</f>
        <v/>
      </c>
      <c r="Y120" s="234" t="str">
        <f>IF(C120="","",VLOOKUP(C120,'Tabela Nutricional'!A:AD,24,0)*D120)</f>
        <v/>
      </c>
      <c r="Z120" s="237" t="str">
        <f>IF(C120="","",VLOOKUP(C120,'Tabela Nutricional'!A:AD,25,0)*D120)</f>
        <v/>
      </c>
      <c r="AA120" s="234" t="str">
        <f>IF(C120="","",VLOOKUP(C120,'Tabela Nutricional'!A:AD,26,0)*D120)</f>
        <v/>
      </c>
      <c r="AB120" s="237" t="str">
        <f>IF(C120="","",VLOOKUP(C120,'Tabela Nutricional'!A:AD,27,0)*D120)</f>
        <v/>
      </c>
      <c r="AC120" s="234" t="str">
        <f>IF(C120="","",VLOOKUP(C120,'Tabela Nutricional'!A:AD,28,0)*D120)</f>
        <v/>
      </c>
      <c r="AD120" s="237" t="str">
        <f>IF(C120="","",VLOOKUP(C120,'Tabela Nutricional'!A:AD,29,0)*D120)</f>
        <v/>
      </c>
      <c r="AE120" s="234" t="str">
        <f>IF(C120="","",VLOOKUP(C120,'Tabela Nutricional'!A:AD,30,0)*D120)</f>
        <v/>
      </c>
      <c r="AF120" s="215"/>
      <c r="AG120" s="94"/>
      <c r="AH120" s="108"/>
      <c r="AI120" s="108"/>
      <c r="AJ120" s="89"/>
      <c r="AK120" s="89"/>
      <c r="AL120" s="99"/>
      <c r="AM120" s="99"/>
      <c r="AN120" s="89"/>
      <c r="AO120" s="89"/>
      <c r="AP120" s="89"/>
      <c r="AQ120" s="99"/>
      <c r="AR120" s="89"/>
      <c r="AS120" s="89"/>
      <c r="AT120" s="89"/>
      <c r="AU120" s="89"/>
      <c r="AV120" s="89"/>
      <c r="AW120" s="89"/>
      <c r="AX120" s="89"/>
    </row>
    <row r="121" spans="1:50" ht="12.75" customHeight="1">
      <c r="A121" s="89"/>
      <c r="B121" s="215"/>
      <c r="C121" s="356"/>
      <c r="D121" s="236"/>
      <c r="E121" s="231" t="str">
        <f t="shared" si="84"/>
        <v/>
      </c>
      <c r="F121" s="238" t="str">
        <f t="shared" si="85"/>
        <v/>
      </c>
      <c r="G121" s="233" t="str">
        <f t="shared" si="86"/>
        <v/>
      </c>
      <c r="H121" s="238" t="str">
        <f t="shared" si="87"/>
        <v/>
      </c>
      <c r="I121" s="233" t="str">
        <f t="shared" si="88"/>
        <v/>
      </c>
      <c r="J121" s="238" t="str">
        <f t="shared" si="89"/>
        <v/>
      </c>
      <c r="K121" s="233" t="str">
        <f t="shared" si="90"/>
        <v/>
      </c>
      <c r="L121" s="237" t="str">
        <f t="shared" si="91"/>
        <v/>
      </c>
      <c r="M121" s="234" t="str">
        <f>IF(C121="","",VLOOKUP(C121,'Tabela Nutricional'!A:AD,10,0)*D121)</f>
        <v/>
      </c>
      <c r="N121" s="237" t="str">
        <f>IF(C121="","",VLOOKUP(C121,'Tabela Nutricional'!A:AD,11,0)*D121)</f>
        <v/>
      </c>
      <c r="O121" s="234" t="str">
        <f>IF(C121="","",VLOOKUP(C121,'Tabela Nutricional'!A:AD,12,0)*D121)</f>
        <v/>
      </c>
      <c r="P121" s="237" t="str">
        <f>IF(C121="","",VLOOKUP(C121,'Tabela Nutricional'!A:AD,13,0)*D121)</f>
        <v/>
      </c>
      <c r="Q121" s="234" t="str">
        <f>IF(C121="","",VLOOKUP(C121,'Tabela Nutricional'!A:AD,14,0)*D121)</f>
        <v/>
      </c>
      <c r="R121" s="237" t="str">
        <f>IF(C121="","",VLOOKUP(C121,'Tabela Nutricional'!A:AD,15,0)*D121)</f>
        <v/>
      </c>
      <c r="S121" s="234" t="str">
        <f>IF(C121="","",VLOOKUP(C121,'Tabela Nutricional'!A:AD,16,0)*D121)</f>
        <v/>
      </c>
      <c r="T121" s="237" t="str">
        <f>IF(C121="","",VLOOKUP(C121,'Tabela Nutricional'!A:AD,17,0)*D121)</f>
        <v/>
      </c>
      <c r="U121" s="234" t="str">
        <f>IF(C121="","",VLOOKUP(C121,'Tabela Nutricional'!A:AD,18,0)*D121)</f>
        <v/>
      </c>
      <c r="V121" s="237" t="str">
        <f>IF(C121="","",VLOOKUP(C121,'Tabela Nutricional'!A:AD,21,0)*D121)</f>
        <v/>
      </c>
      <c r="W121" s="234" t="str">
        <f>IF(C121="","",VLOOKUP(C121,'Tabela Nutricional'!A:AD,22,0)*D121)</f>
        <v/>
      </c>
      <c r="X121" s="237" t="str">
        <f>IF(C121="","",VLOOKUP(C121,'Tabela Nutricional'!A:AD,23,0)*D121)</f>
        <v/>
      </c>
      <c r="Y121" s="234" t="str">
        <f>IF(C121="","",VLOOKUP(C121,'Tabela Nutricional'!A:AD,24,0)*D121)</f>
        <v/>
      </c>
      <c r="Z121" s="237" t="str">
        <f>IF(C121="","",VLOOKUP(C121,'Tabela Nutricional'!A:AD,25,0)*D121)</f>
        <v/>
      </c>
      <c r="AA121" s="234" t="str">
        <f>IF(C121="","",VLOOKUP(C121,'Tabela Nutricional'!A:AD,26,0)*D121)</f>
        <v/>
      </c>
      <c r="AB121" s="237" t="str">
        <f>IF(C121="","",VLOOKUP(C121,'Tabela Nutricional'!A:AD,27,0)*D121)</f>
        <v/>
      </c>
      <c r="AC121" s="234" t="str">
        <f>IF(C121="","",VLOOKUP(C121,'Tabela Nutricional'!A:AD,28,0)*D121)</f>
        <v/>
      </c>
      <c r="AD121" s="237" t="str">
        <f>IF(C121="","",VLOOKUP(C121,'Tabela Nutricional'!A:AD,29,0)*D121)</f>
        <v/>
      </c>
      <c r="AE121" s="234" t="str">
        <f>IF(C121="","",VLOOKUP(C121,'Tabela Nutricional'!A:AD,30,0)*D121)</f>
        <v/>
      </c>
      <c r="AF121" s="215"/>
      <c r="AG121" s="94"/>
      <c r="AH121" s="108"/>
      <c r="AI121" s="108"/>
      <c r="AJ121" s="89"/>
      <c r="AK121" s="89"/>
      <c r="AL121" s="99"/>
      <c r="AM121" s="99"/>
      <c r="AN121" s="89"/>
      <c r="AO121" s="89"/>
      <c r="AP121" s="89"/>
      <c r="AQ121" s="99"/>
      <c r="AR121" s="89"/>
      <c r="AS121" s="89"/>
      <c r="AT121" s="89"/>
      <c r="AU121" s="89"/>
      <c r="AV121" s="89"/>
      <c r="AW121" s="89"/>
      <c r="AX121" s="89"/>
    </row>
    <row r="122" spans="1:50" ht="12.75" customHeight="1">
      <c r="A122" s="89"/>
      <c r="B122" s="214"/>
      <c r="C122" s="356"/>
      <c r="D122" s="236"/>
      <c r="E122" s="231" t="str">
        <f t="shared" si="84"/>
        <v/>
      </c>
      <c r="F122" s="238" t="str">
        <f t="shared" si="85"/>
        <v/>
      </c>
      <c r="G122" s="233" t="str">
        <f t="shared" si="86"/>
        <v/>
      </c>
      <c r="H122" s="238" t="str">
        <f t="shared" si="87"/>
        <v/>
      </c>
      <c r="I122" s="233" t="str">
        <f t="shared" si="88"/>
        <v/>
      </c>
      <c r="J122" s="238" t="str">
        <f t="shared" si="89"/>
        <v/>
      </c>
      <c r="K122" s="233" t="str">
        <f t="shared" si="90"/>
        <v/>
      </c>
      <c r="L122" s="237" t="str">
        <f t="shared" si="91"/>
        <v/>
      </c>
      <c r="M122" s="234" t="str">
        <f>IF(C122="","",VLOOKUP(C122,'Tabela Nutricional'!A:AD,10,0)*D122)</f>
        <v/>
      </c>
      <c r="N122" s="237" t="str">
        <f>IF(C122="","",VLOOKUP(C122,'Tabela Nutricional'!A:AD,11,0)*D122)</f>
        <v/>
      </c>
      <c r="O122" s="234" t="str">
        <f>IF(C122="","",VLOOKUP(C122,'Tabela Nutricional'!A:AD,12,0)*D122)</f>
        <v/>
      </c>
      <c r="P122" s="237" t="str">
        <f>IF(C122="","",VLOOKUP(C122,'Tabela Nutricional'!A:AD,13,0)*D122)</f>
        <v/>
      </c>
      <c r="Q122" s="234" t="str">
        <f>IF(C122="","",VLOOKUP(C122,'Tabela Nutricional'!A:AD,14,0)*D122)</f>
        <v/>
      </c>
      <c r="R122" s="237" t="str">
        <f>IF(C122="","",VLOOKUP(C122,'Tabela Nutricional'!A:AD,15,0)*D122)</f>
        <v/>
      </c>
      <c r="S122" s="234" t="str">
        <f>IF(C122="","",VLOOKUP(C122,'Tabela Nutricional'!A:AD,16,0)*D122)</f>
        <v/>
      </c>
      <c r="T122" s="237" t="str">
        <f>IF(C122="","",VLOOKUP(C122,'Tabela Nutricional'!A:AD,17,0)*D122)</f>
        <v/>
      </c>
      <c r="U122" s="234" t="str">
        <f>IF(C122="","",VLOOKUP(C122,'Tabela Nutricional'!A:AD,18,0)*D122)</f>
        <v/>
      </c>
      <c r="V122" s="237" t="str">
        <f>IF(C122="","",VLOOKUP(C122,'Tabela Nutricional'!A:AD,21,0)*D122)</f>
        <v/>
      </c>
      <c r="W122" s="234" t="str">
        <f>IF(C122="","",VLOOKUP(C122,'Tabela Nutricional'!A:AD,22,0)*D122)</f>
        <v/>
      </c>
      <c r="X122" s="237" t="str">
        <f>IF(C122="","",VLOOKUP(C122,'Tabela Nutricional'!A:AD,23,0)*D122)</f>
        <v/>
      </c>
      <c r="Y122" s="234" t="str">
        <f>IF(C122="","",VLOOKUP(C122,'Tabela Nutricional'!A:AD,24,0)*D122)</f>
        <v/>
      </c>
      <c r="Z122" s="237" t="str">
        <f>IF(C122="","",VLOOKUP(C122,'Tabela Nutricional'!A:AD,25,0)*D122)</f>
        <v/>
      </c>
      <c r="AA122" s="234" t="str">
        <f>IF(C122="","",VLOOKUP(C122,'Tabela Nutricional'!A:AD,26,0)*D122)</f>
        <v/>
      </c>
      <c r="AB122" s="237" t="str">
        <f>IF(C122="","",VLOOKUP(C122,'Tabela Nutricional'!A:AD,27,0)*D122)</f>
        <v/>
      </c>
      <c r="AC122" s="234" t="str">
        <f>IF(C122="","",VLOOKUP(C122,'Tabela Nutricional'!A:AD,28,0)*D122)</f>
        <v/>
      </c>
      <c r="AD122" s="237" t="str">
        <f>IF(C122="","",VLOOKUP(C122,'Tabela Nutricional'!A:AD,29,0)*D122)</f>
        <v/>
      </c>
      <c r="AE122" s="234" t="str">
        <f>IF(C122="","",VLOOKUP(C122,'Tabela Nutricional'!A:AD,30,0)*D122)</f>
        <v/>
      </c>
      <c r="AF122" s="214"/>
      <c r="AG122" s="94"/>
      <c r="AH122" s="108"/>
      <c r="AI122" s="108"/>
      <c r="AJ122" s="89"/>
      <c r="AK122" s="89"/>
      <c r="AL122" s="99"/>
      <c r="AM122" s="99"/>
      <c r="AN122" s="89"/>
      <c r="AO122" s="89"/>
      <c r="AP122" s="89"/>
      <c r="AQ122" s="99"/>
      <c r="AR122" s="89"/>
      <c r="AS122" s="89"/>
      <c r="AT122" s="89"/>
      <c r="AU122" s="89"/>
      <c r="AV122" s="89"/>
      <c r="AW122" s="89"/>
      <c r="AX122" s="89"/>
    </row>
    <row r="123" spans="1:50" ht="12.75" customHeight="1">
      <c r="A123" s="89"/>
      <c r="B123" s="214"/>
      <c r="C123" s="356"/>
      <c r="D123" s="236"/>
      <c r="E123" s="231" t="str">
        <f t="shared" si="84"/>
        <v/>
      </c>
      <c r="F123" s="238" t="str">
        <f t="shared" si="85"/>
        <v/>
      </c>
      <c r="G123" s="233" t="str">
        <f t="shared" si="86"/>
        <v/>
      </c>
      <c r="H123" s="238" t="str">
        <f t="shared" si="87"/>
        <v/>
      </c>
      <c r="I123" s="233" t="str">
        <f t="shared" si="88"/>
        <v/>
      </c>
      <c r="J123" s="238" t="str">
        <f t="shared" si="89"/>
        <v/>
      </c>
      <c r="K123" s="233" t="str">
        <f t="shared" si="90"/>
        <v/>
      </c>
      <c r="L123" s="237" t="str">
        <f t="shared" si="91"/>
        <v/>
      </c>
      <c r="M123" s="234" t="str">
        <f>IF(C123="","",VLOOKUP(C123,'Tabela Nutricional'!A:AD,10,0)*D123)</f>
        <v/>
      </c>
      <c r="N123" s="237" t="str">
        <f>IF(C123="","",VLOOKUP(C123,'Tabela Nutricional'!A:AD,11,0)*D123)</f>
        <v/>
      </c>
      <c r="O123" s="234" t="str">
        <f>IF(C123="","",VLOOKUP(C123,'Tabela Nutricional'!A:AD,12,0)*D123)</f>
        <v/>
      </c>
      <c r="P123" s="237" t="str">
        <f>IF(C123="","",VLOOKUP(C123,'Tabela Nutricional'!A:AD,13,0)*D123)</f>
        <v/>
      </c>
      <c r="Q123" s="234" t="str">
        <f>IF(C123="","",VLOOKUP(C123,'Tabela Nutricional'!A:AD,14,0)*D123)</f>
        <v/>
      </c>
      <c r="R123" s="237" t="str">
        <f>IF(C123="","",VLOOKUP(C123,'Tabela Nutricional'!A:AD,15,0)*D123)</f>
        <v/>
      </c>
      <c r="S123" s="234" t="str">
        <f>IF(C123="","",VLOOKUP(C123,'Tabela Nutricional'!A:AD,16,0)*D123)</f>
        <v/>
      </c>
      <c r="T123" s="237" t="str">
        <f>IF(C123="","",VLOOKUP(C123,'Tabela Nutricional'!A:AD,17,0)*D123)</f>
        <v/>
      </c>
      <c r="U123" s="234" t="str">
        <f>IF(C123="","",VLOOKUP(C123,'Tabela Nutricional'!A:AD,18,0)*D123)</f>
        <v/>
      </c>
      <c r="V123" s="237" t="str">
        <f>IF(C123="","",VLOOKUP(C123,'Tabela Nutricional'!A:AD,21,0)*D123)</f>
        <v/>
      </c>
      <c r="W123" s="234" t="str">
        <f>IF(C123="","",VLOOKUP(C123,'Tabela Nutricional'!A:AD,22,0)*D123)</f>
        <v/>
      </c>
      <c r="X123" s="237" t="str">
        <f>IF(C123="","",VLOOKUP(C123,'Tabela Nutricional'!A:AD,23,0)*D123)</f>
        <v/>
      </c>
      <c r="Y123" s="234" t="str">
        <f>IF(C123="","",VLOOKUP(C123,'Tabela Nutricional'!A:AD,24,0)*D123)</f>
        <v/>
      </c>
      <c r="Z123" s="237" t="str">
        <f>IF(C123="","",VLOOKUP(C123,'Tabela Nutricional'!A:AD,25,0)*D123)</f>
        <v/>
      </c>
      <c r="AA123" s="234" t="str">
        <f>IF(C123="","",VLOOKUP(C123,'Tabela Nutricional'!A:AD,26,0)*D123)</f>
        <v/>
      </c>
      <c r="AB123" s="237" t="str">
        <f>IF(C123="","",VLOOKUP(C123,'Tabela Nutricional'!A:AD,27,0)*D123)</f>
        <v/>
      </c>
      <c r="AC123" s="234" t="str">
        <f>IF(C123="","",VLOOKUP(C123,'Tabela Nutricional'!A:AD,28,0)*D123)</f>
        <v/>
      </c>
      <c r="AD123" s="237" t="str">
        <f>IF(C123="","",VLOOKUP(C123,'Tabela Nutricional'!A:AD,29,0)*D123)</f>
        <v/>
      </c>
      <c r="AE123" s="234" t="str">
        <f>IF(C123="","",VLOOKUP(C123,'Tabela Nutricional'!A:AD,30,0)*D123)</f>
        <v/>
      </c>
      <c r="AF123" s="214"/>
      <c r="AG123" s="90"/>
      <c r="AH123" s="108"/>
      <c r="AI123" s="108"/>
      <c r="AJ123" s="89"/>
      <c r="AK123" s="89"/>
      <c r="AL123" s="99"/>
      <c r="AM123" s="99"/>
      <c r="AN123" s="89"/>
      <c r="AO123" s="89"/>
      <c r="AP123" s="89"/>
      <c r="AQ123" s="99"/>
      <c r="AR123" s="89"/>
      <c r="AS123" s="89"/>
      <c r="AT123" s="89"/>
      <c r="AU123" s="89"/>
      <c r="AV123" s="89"/>
      <c r="AW123" s="89"/>
      <c r="AX123" s="89"/>
    </row>
    <row r="124" spans="1:50" ht="12.75" customHeight="1">
      <c r="A124" s="90"/>
      <c r="B124" s="214"/>
      <c r="C124" s="356"/>
      <c r="D124" s="236"/>
      <c r="E124" s="231" t="str">
        <f t="shared" si="84"/>
        <v/>
      </c>
      <c r="F124" s="238" t="str">
        <f t="shared" si="85"/>
        <v/>
      </c>
      <c r="G124" s="233" t="str">
        <f t="shared" si="86"/>
        <v/>
      </c>
      <c r="H124" s="238" t="str">
        <f t="shared" si="87"/>
        <v/>
      </c>
      <c r="I124" s="233" t="str">
        <f t="shared" si="88"/>
        <v/>
      </c>
      <c r="J124" s="238" t="str">
        <f t="shared" si="89"/>
        <v/>
      </c>
      <c r="K124" s="233" t="str">
        <f t="shared" si="90"/>
        <v/>
      </c>
      <c r="L124" s="237" t="str">
        <f t="shared" si="91"/>
        <v/>
      </c>
      <c r="M124" s="234" t="str">
        <f>IF(C124="","",VLOOKUP(C124,'Tabela Nutricional'!A:AD,10,0)*D124)</f>
        <v/>
      </c>
      <c r="N124" s="237" t="str">
        <f>IF(C124="","",VLOOKUP(C124,'Tabela Nutricional'!A:AD,11,0)*D124)</f>
        <v/>
      </c>
      <c r="O124" s="234" t="str">
        <f>IF(C124="","",VLOOKUP(C124,'Tabela Nutricional'!A:AD,12,0)*D124)</f>
        <v/>
      </c>
      <c r="P124" s="237" t="str">
        <f>IF(C124="","",VLOOKUP(C124,'Tabela Nutricional'!A:AD,13,0)*D124)</f>
        <v/>
      </c>
      <c r="Q124" s="234" t="str">
        <f>IF(C124="","",VLOOKUP(C124,'Tabela Nutricional'!A:AD,14,0)*D124)</f>
        <v/>
      </c>
      <c r="R124" s="237" t="str">
        <f>IF(C124="","",VLOOKUP(C124,'Tabela Nutricional'!A:AD,15,0)*D124)</f>
        <v/>
      </c>
      <c r="S124" s="234" t="str">
        <f>IF(C124="","",VLOOKUP(C124,'Tabela Nutricional'!A:AD,16,0)*D124)</f>
        <v/>
      </c>
      <c r="T124" s="237" t="str">
        <f>IF(C124="","",VLOOKUP(C124,'Tabela Nutricional'!A:AD,17,0)*D124)</f>
        <v/>
      </c>
      <c r="U124" s="234" t="str">
        <f>IF(C124="","",VLOOKUP(C124,'Tabela Nutricional'!A:AD,18,0)*D124)</f>
        <v/>
      </c>
      <c r="V124" s="237" t="str">
        <f>IF(C124="","",VLOOKUP(C124,'Tabela Nutricional'!A:AD,21,0)*D124)</f>
        <v/>
      </c>
      <c r="W124" s="234" t="str">
        <f>IF(C124="","",VLOOKUP(C124,'Tabela Nutricional'!A:AD,22,0)*D124)</f>
        <v/>
      </c>
      <c r="X124" s="237" t="str">
        <f>IF(C124="","",VLOOKUP(C124,'Tabela Nutricional'!A:AD,23,0)*D124)</f>
        <v/>
      </c>
      <c r="Y124" s="234" t="str">
        <f>IF(C124="","",VLOOKUP(C124,'Tabela Nutricional'!A:AD,24,0)*D124)</f>
        <v/>
      </c>
      <c r="Z124" s="237" t="str">
        <f>IF(C124="","",VLOOKUP(C124,'Tabela Nutricional'!A:AD,25,0)*D124)</f>
        <v/>
      </c>
      <c r="AA124" s="234" t="str">
        <f>IF(C124="","",VLOOKUP(C124,'Tabela Nutricional'!A:AD,26,0)*D124)</f>
        <v/>
      </c>
      <c r="AB124" s="237" t="str">
        <f>IF(C124="","",VLOOKUP(C124,'Tabela Nutricional'!A:AD,27,0)*D124)</f>
        <v/>
      </c>
      <c r="AC124" s="234" t="str">
        <f>IF(C124="","",VLOOKUP(C124,'Tabela Nutricional'!A:AD,28,0)*D124)</f>
        <v/>
      </c>
      <c r="AD124" s="237" t="str">
        <f>IF(C124="","",VLOOKUP(C124,'Tabela Nutricional'!A:AD,29,0)*D124)</f>
        <v/>
      </c>
      <c r="AE124" s="234" t="str">
        <f>IF(C124="","",VLOOKUP(C124,'Tabela Nutricional'!A:AD,30,0)*D124)</f>
        <v/>
      </c>
      <c r="AF124" s="214"/>
      <c r="AG124" s="92"/>
      <c r="AH124" s="108"/>
      <c r="AI124" s="108"/>
      <c r="AJ124" s="89"/>
      <c r="AK124" s="89"/>
      <c r="AL124" s="99"/>
      <c r="AM124" s="99"/>
      <c r="AN124" s="89"/>
      <c r="AO124" s="89"/>
      <c r="AP124" s="89"/>
      <c r="AQ124" s="99"/>
      <c r="AR124" s="89"/>
      <c r="AS124" s="89"/>
      <c r="AT124" s="89"/>
      <c r="AU124" s="89"/>
      <c r="AV124" s="89"/>
      <c r="AW124" s="89"/>
      <c r="AX124" s="89"/>
    </row>
    <row r="125" spans="1:50" ht="12.75" customHeight="1">
      <c r="A125" s="90"/>
      <c r="B125" s="214"/>
      <c r="C125" s="375"/>
      <c r="D125" s="236"/>
      <c r="E125" s="231" t="str">
        <f t="shared" si="84"/>
        <v/>
      </c>
      <c r="F125" s="238" t="str">
        <f t="shared" si="85"/>
        <v/>
      </c>
      <c r="G125" s="233" t="str">
        <f t="shared" si="86"/>
        <v/>
      </c>
      <c r="H125" s="238" t="str">
        <f t="shared" si="87"/>
        <v/>
      </c>
      <c r="I125" s="233" t="str">
        <f t="shared" si="88"/>
        <v/>
      </c>
      <c r="J125" s="238" t="str">
        <f t="shared" si="89"/>
        <v/>
      </c>
      <c r="K125" s="233" t="str">
        <f t="shared" si="90"/>
        <v/>
      </c>
      <c r="L125" s="237" t="str">
        <f t="shared" si="91"/>
        <v/>
      </c>
      <c r="M125" s="234" t="str">
        <f>IF(C125="","",VLOOKUP(C125,'Tabela Nutricional'!A:AD,10,0)*D125)</f>
        <v/>
      </c>
      <c r="N125" s="237" t="str">
        <f>IF(C125="","",VLOOKUP(C125,'Tabela Nutricional'!A:AD,11,0)*D125)</f>
        <v/>
      </c>
      <c r="O125" s="234" t="str">
        <f>IF(C125="","",VLOOKUP(C125,'Tabela Nutricional'!A:AD,12,0)*D125)</f>
        <v/>
      </c>
      <c r="P125" s="237" t="str">
        <f>IF(C125="","",VLOOKUP(C125,'Tabela Nutricional'!A:AD,13,0)*D125)</f>
        <v/>
      </c>
      <c r="Q125" s="234" t="str">
        <f>IF(C125="","",VLOOKUP(C125,'Tabela Nutricional'!A:AD,14,0)*D125)</f>
        <v/>
      </c>
      <c r="R125" s="237" t="str">
        <f>IF(C125="","",VLOOKUP(C125,'Tabela Nutricional'!A:AD,15,0)*D125)</f>
        <v/>
      </c>
      <c r="S125" s="234" t="str">
        <f>IF(C125="","",VLOOKUP(C125,'Tabela Nutricional'!A:AD,16,0)*D125)</f>
        <v/>
      </c>
      <c r="T125" s="237" t="str">
        <f>IF(C125="","",VLOOKUP(C125,'Tabela Nutricional'!A:AD,17,0)*D125)</f>
        <v/>
      </c>
      <c r="U125" s="234" t="str">
        <f>IF(C125="","",VLOOKUP(C125,'Tabela Nutricional'!A:AD,18,0)*D125)</f>
        <v/>
      </c>
      <c r="V125" s="237" t="str">
        <f>IF(C125="","",VLOOKUP(C125,'Tabela Nutricional'!A:AD,21,0)*D125)</f>
        <v/>
      </c>
      <c r="W125" s="234" t="str">
        <f>IF(C125="","",VLOOKUP(C125,'Tabela Nutricional'!A:AD,22,0)*D125)</f>
        <v/>
      </c>
      <c r="X125" s="237" t="str">
        <f>IF(C125="","",VLOOKUP(C125,'Tabela Nutricional'!A:AD,23,0)*D125)</f>
        <v/>
      </c>
      <c r="Y125" s="234" t="str">
        <f>IF(C125="","",VLOOKUP(C125,'Tabela Nutricional'!A:AD,24,0)*D125)</f>
        <v/>
      </c>
      <c r="Z125" s="237" t="str">
        <f>IF(C125="","",VLOOKUP(C125,'Tabela Nutricional'!A:AD,25,0)*D125)</f>
        <v/>
      </c>
      <c r="AA125" s="234" t="str">
        <f>IF(C125="","",VLOOKUP(C125,'Tabela Nutricional'!A:AD,26,0)*D125)</f>
        <v/>
      </c>
      <c r="AB125" s="237" t="str">
        <f>IF(C125="","",VLOOKUP(C125,'Tabela Nutricional'!A:AD,27,0)*D125)</f>
        <v/>
      </c>
      <c r="AC125" s="234" t="str">
        <f>IF(C125="","",VLOOKUP(C125,'Tabela Nutricional'!A:AD,28,0)*D125)</f>
        <v/>
      </c>
      <c r="AD125" s="237" t="str">
        <f>IF(C125="","",VLOOKUP(C125,'Tabela Nutricional'!A:AD,29,0)*D125)</f>
        <v/>
      </c>
      <c r="AE125" s="234" t="str">
        <f>IF(C125="","",VLOOKUP(C125,'Tabela Nutricional'!A:AD,30,0)*D125)</f>
        <v/>
      </c>
      <c r="AF125" s="214"/>
      <c r="AG125" s="91"/>
      <c r="AH125" s="108"/>
      <c r="AI125" s="108"/>
      <c r="AJ125" s="89"/>
      <c r="AK125" s="89"/>
      <c r="AL125" s="99"/>
      <c r="AM125" s="99"/>
      <c r="AN125" s="89"/>
      <c r="AO125" s="89"/>
      <c r="AP125" s="89"/>
      <c r="AQ125" s="99"/>
      <c r="AR125" s="89"/>
      <c r="AS125" s="89"/>
      <c r="AT125" s="89"/>
      <c r="AU125" s="89"/>
      <c r="AV125" s="89"/>
      <c r="AW125" s="89"/>
      <c r="AX125" s="89"/>
    </row>
    <row r="126" spans="1:50" ht="12.75" customHeight="1">
      <c r="A126" s="90"/>
      <c r="B126" s="214"/>
      <c r="C126" s="376" t="s">
        <v>27</v>
      </c>
      <c r="D126" s="216"/>
      <c r="E126" s="217" t="s">
        <v>29</v>
      </c>
      <c r="F126" s="218">
        <f t="shared" ref="F126:AE126" si="92">SUM(F116:F125)</f>
        <v>0</v>
      </c>
      <c r="G126" s="219">
        <f t="shared" si="92"/>
        <v>0</v>
      </c>
      <c r="H126" s="220">
        <f t="shared" si="92"/>
        <v>0</v>
      </c>
      <c r="I126" s="221">
        <f t="shared" si="92"/>
        <v>0</v>
      </c>
      <c r="J126" s="222">
        <f t="shared" si="92"/>
        <v>0</v>
      </c>
      <c r="K126" s="223">
        <f t="shared" si="92"/>
        <v>0</v>
      </c>
      <c r="L126" s="224">
        <f t="shared" si="92"/>
        <v>0</v>
      </c>
      <c r="M126" s="225">
        <f t="shared" si="92"/>
        <v>0</v>
      </c>
      <c r="N126" s="225">
        <f t="shared" si="92"/>
        <v>0</v>
      </c>
      <c r="O126" s="225">
        <f t="shared" si="92"/>
        <v>0</v>
      </c>
      <c r="P126" s="225">
        <f t="shared" si="92"/>
        <v>0</v>
      </c>
      <c r="Q126" s="225">
        <f t="shared" si="92"/>
        <v>0</v>
      </c>
      <c r="R126" s="225">
        <f t="shared" si="92"/>
        <v>0</v>
      </c>
      <c r="S126" s="225">
        <f t="shared" si="92"/>
        <v>0</v>
      </c>
      <c r="T126" s="225">
        <f t="shared" si="92"/>
        <v>0</v>
      </c>
      <c r="U126" s="225">
        <f t="shared" si="92"/>
        <v>0</v>
      </c>
      <c r="V126" s="225">
        <f t="shared" si="92"/>
        <v>0</v>
      </c>
      <c r="W126" s="225">
        <f t="shared" si="92"/>
        <v>0</v>
      </c>
      <c r="X126" s="225">
        <f t="shared" si="92"/>
        <v>0</v>
      </c>
      <c r="Y126" s="225">
        <f t="shared" si="92"/>
        <v>0</v>
      </c>
      <c r="Z126" s="225">
        <f t="shared" si="92"/>
        <v>0</v>
      </c>
      <c r="AA126" s="225">
        <f t="shared" si="92"/>
        <v>0</v>
      </c>
      <c r="AB126" s="225">
        <f t="shared" si="92"/>
        <v>0</v>
      </c>
      <c r="AC126" s="225">
        <f t="shared" si="92"/>
        <v>0</v>
      </c>
      <c r="AD126" s="225">
        <f t="shared" si="92"/>
        <v>0</v>
      </c>
      <c r="AE126" s="225">
        <f t="shared" si="92"/>
        <v>0</v>
      </c>
      <c r="AF126" s="214"/>
      <c r="AG126" s="91"/>
      <c r="AH126" s="108"/>
      <c r="AI126" s="108"/>
      <c r="AJ126" s="89"/>
      <c r="AK126" s="89"/>
      <c r="AL126" s="99"/>
      <c r="AM126" s="99"/>
      <c r="AN126" s="89"/>
      <c r="AO126" s="89"/>
      <c r="AP126" s="89"/>
      <c r="AQ126" s="99"/>
      <c r="AR126" s="89"/>
      <c r="AS126" s="89"/>
      <c r="AT126" s="89"/>
      <c r="AU126" s="89"/>
      <c r="AV126" s="89"/>
      <c r="AW126" s="89"/>
      <c r="AX126" s="89"/>
    </row>
    <row r="127" spans="1:50" ht="12.75" customHeight="1">
      <c r="A127" s="90"/>
      <c r="B127" s="214"/>
      <c r="C127" s="377">
        <f>SUM(F127:K127)</f>
        <v>0</v>
      </c>
      <c r="D127" s="216"/>
      <c r="E127" s="217" t="s">
        <v>30</v>
      </c>
      <c r="F127" s="218">
        <f t="shared" ref="F127:H127" si="93">F126*4</f>
        <v>0</v>
      </c>
      <c r="G127" s="219">
        <f t="shared" si="93"/>
        <v>0</v>
      </c>
      <c r="H127" s="220">
        <f t="shared" si="93"/>
        <v>0</v>
      </c>
      <c r="I127" s="221">
        <f t="shared" ref="I127:K127" si="94">I126*9</f>
        <v>0</v>
      </c>
      <c r="J127" s="222">
        <f t="shared" si="94"/>
        <v>0</v>
      </c>
      <c r="K127" s="223">
        <f t="shared" si="94"/>
        <v>0</v>
      </c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14"/>
      <c r="AG127" s="91"/>
      <c r="AH127" s="108"/>
      <c r="AI127" s="108"/>
      <c r="AJ127" s="89"/>
      <c r="AK127" s="89"/>
      <c r="AL127" s="99"/>
      <c r="AM127" s="99"/>
      <c r="AN127" s="89"/>
      <c r="AO127" s="89"/>
      <c r="AP127" s="89"/>
      <c r="AQ127" s="99"/>
      <c r="AR127" s="89"/>
      <c r="AS127" s="89"/>
      <c r="AT127" s="89"/>
      <c r="AU127" s="89"/>
      <c r="AV127" s="89"/>
      <c r="AW127" s="89"/>
      <c r="AX127" s="89"/>
    </row>
    <row r="128" spans="1:50" ht="12.75" customHeight="1">
      <c r="A128" s="90"/>
      <c r="B128" s="214"/>
      <c r="C128" s="311" t="str">
        <f>IF(C127&gt;0,(C127-'Cálculo de Dieta'!C127),"")</f>
        <v/>
      </c>
      <c r="D128" s="318"/>
      <c r="E128" s="310" t="s">
        <v>2829</v>
      </c>
      <c r="F128" s="311" t="str">
        <f>IF(F126&gt;0,(F126-'Cálculo de Dieta'!F126),"")</f>
        <v/>
      </c>
      <c r="G128" s="311" t="str">
        <f>IF(G126&gt;0,(G126-'Cálculo de Dieta'!G126),"")</f>
        <v/>
      </c>
      <c r="H128" s="311" t="str">
        <f>IF(H126&gt;0,(H126-'Cálculo de Dieta'!H126),"")</f>
        <v/>
      </c>
      <c r="I128" s="311" t="str">
        <f>IF(I126&gt;0,(I126-'Cálculo de Dieta'!I126),"")</f>
        <v/>
      </c>
      <c r="J128" s="311" t="str">
        <f>IF(J126&gt;0,(J126-'Cálculo de Dieta'!J126),"")</f>
        <v/>
      </c>
      <c r="K128" s="311" t="str">
        <f>IF(K126&gt;0,(K126-'Cálculo de Dieta'!K126),"")</f>
        <v/>
      </c>
      <c r="L128" s="311" t="str">
        <f>IF(L126&gt;0,(L126-'Cálculo de Dieta'!L126),"")</f>
        <v/>
      </c>
      <c r="M128" s="311" t="str">
        <f>IF(M126&gt;0,(M126-'Cálculo de Dieta'!M126),"")</f>
        <v/>
      </c>
      <c r="N128" s="311" t="str">
        <f>IF(N126&gt;0,(N126-'Cálculo de Dieta'!N126),"")</f>
        <v/>
      </c>
      <c r="O128" s="311" t="str">
        <f>IF(O126&gt;0,(O126-'Cálculo de Dieta'!O126),"")</f>
        <v/>
      </c>
      <c r="P128" s="311" t="str">
        <f>IF(P126&gt;0,(P126-'Cálculo de Dieta'!P126),"")</f>
        <v/>
      </c>
      <c r="Q128" s="311" t="str">
        <f>IF(Q126&gt;0,(Q126-'Cálculo de Dieta'!Q126),"")</f>
        <v/>
      </c>
      <c r="R128" s="311" t="str">
        <f>IF(R126&gt;0,(R126-'Cálculo de Dieta'!R126),"")</f>
        <v/>
      </c>
      <c r="S128" s="311" t="str">
        <f>IF(S126&gt;0,(S126-'Cálculo de Dieta'!S126),"")</f>
        <v/>
      </c>
      <c r="T128" s="311" t="str">
        <f>IF(T126&gt;0,(T126-'Cálculo de Dieta'!T126),"")</f>
        <v/>
      </c>
      <c r="U128" s="311" t="str">
        <f>IF(U126&gt;0,(U126-'Cálculo de Dieta'!U126),"")</f>
        <v/>
      </c>
      <c r="V128" s="311" t="str">
        <f>IF(V126&gt;0,(V126-'Cálculo de Dieta'!V126),"")</f>
        <v/>
      </c>
      <c r="W128" s="311" t="str">
        <f>IF(W126&gt;0,(W126-'Cálculo de Dieta'!W126),"")</f>
        <v/>
      </c>
      <c r="X128" s="311" t="str">
        <f>IF(X126&gt;0,(X126-'Cálculo de Dieta'!X126),"")</f>
        <v/>
      </c>
      <c r="Y128" s="311" t="str">
        <f>IF(Y126&gt;0,(Y126-'Cálculo de Dieta'!Y126),"")</f>
        <v/>
      </c>
      <c r="Z128" s="311" t="str">
        <f>IF(Z126&gt;0,(Z126-'Cálculo de Dieta'!Z126),"")</f>
        <v/>
      </c>
      <c r="AA128" s="311" t="str">
        <f>IF(AA126&gt;0,(AA126-'Cálculo de Dieta'!AA126),"")</f>
        <v/>
      </c>
      <c r="AB128" s="311" t="str">
        <f>IF(AB126&gt;0,(AB126-'Cálculo de Dieta'!AB126),"")</f>
        <v/>
      </c>
      <c r="AC128" s="311" t="str">
        <f>IF(AC126&gt;0,(AC126-'Cálculo de Dieta'!AC126),"")</f>
        <v/>
      </c>
      <c r="AD128" s="311" t="str">
        <f>IF(AD126&gt;0,(AD126-'Cálculo de Dieta'!AD126),"")</f>
        <v/>
      </c>
      <c r="AE128" s="311" t="str">
        <f>IF(AE126&gt;0,(AE126-'Cálculo de Dieta'!AE126),"")</f>
        <v/>
      </c>
      <c r="AF128" s="214"/>
      <c r="AG128" s="91"/>
      <c r="AH128" s="108"/>
      <c r="AI128" s="108"/>
      <c r="AJ128" s="89"/>
      <c r="AK128" s="89"/>
      <c r="AL128" s="99"/>
      <c r="AM128" s="99"/>
      <c r="AN128" s="89"/>
      <c r="AO128" s="89"/>
      <c r="AP128" s="89"/>
      <c r="AQ128" s="99"/>
      <c r="AR128" s="89"/>
      <c r="AS128" s="89"/>
      <c r="AT128" s="89"/>
      <c r="AU128" s="89"/>
      <c r="AV128" s="89"/>
      <c r="AW128" s="89"/>
      <c r="AX128" s="89"/>
    </row>
    <row r="129" spans="1:50" ht="12.75" customHeight="1">
      <c r="A129" s="81"/>
      <c r="B129" s="81"/>
      <c r="C129" s="372"/>
      <c r="D129" s="82"/>
      <c r="E129" s="87"/>
      <c r="F129" s="83"/>
      <c r="G129" s="84"/>
      <c r="H129" s="85"/>
      <c r="I129" s="86"/>
      <c r="J129" s="86"/>
      <c r="K129" s="86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81"/>
      <c r="AG129" s="88"/>
      <c r="AH129" s="108"/>
      <c r="AI129" s="108"/>
      <c r="AJ129" s="89"/>
      <c r="AK129" s="89"/>
      <c r="AL129" s="99"/>
      <c r="AM129" s="99"/>
      <c r="AN129" s="89"/>
      <c r="AO129" s="89"/>
      <c r="AP129" s="89"/>
      <c r="AQ129" s="99"/>
      <c r="AR129" s="89"/>
      <c r="AS129" s="89"/>
      <c r="AT129" s="89"/>
      <c r="AU129" s="89"/>
      <c r="AV129" s="89"/>
      <c r="AW129" s="89"/>
      <c r="AX129" s="89"/>
    </row>
    <row r="130" spans="1:50" ht="12.75" customHeight="1">
      <c r="A130" s="81"/>
      <c r="B130" s="200"/>
      <c r="C130" s="373"/>
      <c r="D130" s="340">
        <v>9</v>
      </c>
      <c r="E130" s="307"/>
      <c r="F130" s="303"/>
      <c r="G130" s="303"/>
      <c r="H130" s="303"/>
      <c r="I130" s="303"/>
      <c r="J130" s="303"/>
      <c r="K130" s="304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2" t="s">
        <v>2786</v>
      </c>
      <c r="W130" s="202" t="s">
        <v>2786</v>
      </c>
      <c r="X130" s="202" t="s">
        <v>2786</v>
      </c>
      <c r="Y130" s="202" t="s">
        <v>2786</v>
      </c>
      <c r="Z130" s="202" t="s">
        <v>2786</v>
      </c>
      <c r="AA130" s="202" t="s">
        <v>2786</v>
      </c>
      <c r="AB130" s="201"/>
      <c r="AC130" s="202" t="s">
        <v>2786</v>
      </c>
      <c r="AD130" s="202" t="s">
        <v>2786</v>
      </c>
      <c r="AE130" s="202" t="s">
        <v>2786</v>
      </c>
      <c r="AF130" s="200"/>
      <c r="AG130" s="81"/>
      <c r="AH130" s="108"/>
      <c r="AI130" s="108"/>
      <c r="AJ130" s="89"/>
      <c r="AK130" s="89"/>
      <c r="AL130" s="99"/>
      <c r="AM130" s="99"/>
      <c r="AN130" s="89"/>
      <c r="AO130" s="89"/>
      <c r="AP130" s="89"/>
      <c r="AQ130" s="99"/>
      <c r="AR130" s="89"/>
      <c r="AS130" s="89"/>
      <c r="AT130" s="89"/>
      <c r="AU130" s="89"/>
      <c r="AV130" s="89"/>
      <c r="AW130" s="89"/>
      <c r="AX130" s="89"/>
    </row>
    <row r="131" spans="1:50" ht="12.75" customHeight="1">
      <c r="A131" s="81"/>
      <c r="B131" s="203"/>
      <c r="C131" s="374" t="s">
        <v>5</v>
      </c>
      <c r="D131" s="204" t="s">
        <v>6</v>
      </c>
      <c r="E131" s="205" t="s">
        <v>7</v>
      </c>
      <c r="F131" s="206" t="s">
        <v>8</v>
      </c>
      <c r="G131" s="207" t="s">
        <v>9</v>
      </c>
      <c r="H131" s="208" t="s">
        <v>10</v>
      </c>
      <c r="I131" s="209" t="s">
        <v>11</v>
      </c>
      <c r="J131" s="210" t="s">
        <v>13</v>
      </c>
      <c r="K131" s="211" t="s">
        <v>12</v>
      </c>
      <c r="L131" s="212" t="s">
        <v>767</v>
      </c>
      <c r="M131" s="202" t="s">
        <v>792</v>
      </c>
      <c r="N131" s="202" t="s">
        <v>791</v>
      </c>
      <c r="O131" s="202" t="s">
        <v>2777</v>
      </c>
      <c r="P131" s="202" t="s">
        <v>2778</v>
      </c>
      <c r="Q131" s="202" t="s">
        <v>793</v>
      </c>
      <c r="R131" s="202" t="s">
        <v>794</v>
      </c>
      <c r="S131" s="202" t="s">
        <v>799</v>
      </c>
      <c r="T131" s="202" t="s">
        <v>2782</v>
      </c>
      <c r="U131" s="202" t="s">
        <v>795</v>
      </c>
      <c r="V131" s="202" t="s">
        <v>2783</v>
      </c>
      <c r="W131" s="202" t="s">
        <v>2779</v>
      </c>
      <c r="X131" s="202" t="s">
        <v>2780</v>
      </c>
      <c r="Y131" s="202" t="s">
        <v>796</v>
      </c>
      <c r="Z131" s="202" t="s">
        <v>797</v>
      </c>
      <c r="AA131" s="202" t="s">
        <v>798</v>
      </c>
      <c r="AB131" s="202" t="s">
        <v>2776</v>
      </c>
      <c r="AC131" s="202" t="s">
        <v>2784</v>
      </c>
      <c r="AD131" s="202" t="s">
        <v>2785</v>
      </c>
      <c r="AE131" s="202" t="s">
        <v>2781</v>
      </c>
      <c r="AF131" s="213"/>
      <c r="AG131" s="183"/>
      <c r="AH131" s="108"/>
      <c r="AI131" s="108"/>
      <c r="AJ131" s="89"/>
      <c r="AK131" s="89"/>
      <c r="AL131" s="99"/>
      <c r="AM131" s="99"/>
      <c r="AN131" s="89"/>
      <c r="AO131" s="89"/>
      <c r="AP131" s="89"/>
      <c r="AQ131" s="99"/>
      <c r="AR131" s="89"/>
      <c r="AS131" s="89"/>
      <c r="AT131" s="89"/>
      <c r="AU131" s="89"/>
      <c r="AV131" s="89"/>
      <c r="AW131" s="89"/>
      <c r="AX131" s="89"/>
    </row>
    <row r="132" spans="1:50" ht="12.75" customHeight="1">
      <c r="A132" s="89"/>
      <c r="B132" s="214"/>
      <c r="C132" s="232"/>
      <c r="D132" s="235"/>
      <c r="E132" s="231" t="str">
        <f t="shared" ref="E132:E141" si="95">IF(C132="","",VLOOKUP(C132,Nutr,2,0))</f>
        <v/>
      </c>
      <c r="F132" s="238" t="str">
        <f t="shared" ref="F132:F141" si="96">IF(C132="","",VLOOKUP(C132,Nutr,3,0)*D132)</f>
        <v/>
      </c>
      <c r="G132" s="233" t="str">
        <f t="shared" ref="G132:G141" si="97">IF(C132="","",VLOOKUP(C132,Nutr,4,0)*D132)</f>
        <v/>
      </c>
      <c r="H132" s="238" t="str">
        <f t="shared" ref="H132:H141" si="98">IF(C132="","",VLOOKUP(C132,Nutr,5,0)*D132)</f>
        <v/>
      </c>
      <c r="I132" s="233" t="str">
        <f t="shared" ref="I132:I141" si="99">IF(C132="","",VLOOKUP(C132,Nutr,6,0)*D132)</f>
        <v/>
      </c>
      <c r="J132" s="238" t="str">
        <f t="shared" ref="J132:J141" si="100">IF(C132="","",VLOOKUP(C132,Nutr,7,0)*D132)</f>
        <v/>
      </c>
      <c r="K132" s="233" t="str">
        <f t="shared" ref="K132:K141" si="101">IF(C132="","",VLOOKUP(C132,Nutr,8,0)*D132)</f>
        <v/>
      </c>
      <c r="L132" s="237" t="str">
        <f>IF(C132="","",VLOOKUP(C132,Nutr,9,0)*D132)</f>
        <v/>
      </c>
      <c r="M132" s="234" t="str">
        <f>IF(C132="","",VLOOKUP(C132,'Tabela Nutricional'!A:AD,10,0)*D132)</f>
        <v/>
      </c>
      <c r="N132" s="237" t="str">
        <f>IF(C132="","",VLOOKUP(C132,'Tabela Nutricional'!A:AD,11,0)*D132)</f>
        <v/>
      </c>
      <c r="O132" s="234" t="str">
        <f>IF(C132="","",VLOOKUP(C132,'Tabela Nutricional'!A:AD,12,0)*D132)</f>
        <v/>
      </c>
      <c r="P132" s="237" t="str">
        <f>IF(C132="","",VLOOKUP(C132,'Tabela Nutricional'!A:AD,13,0)*D132)</f>
        <v/>
      </c>
      <c r="Q132" s="234" t="str">
        <f>IF(C132="","",VLOOKUP(C132,'Tabela Nutricional'!A:AD,14,0)*D132)</f>
        <v/>
      </c>
      <c r="R132" s="237" t="str">
        <f>IF(C132="","",VLOOKUP(C132,'Tabela Nutricional'!A:AD,15,0)*D132)</f>
        <v/>
      </c>
      <c r="S132" s="234" t="str">
        <f>IF(C132="","",VLOOKUP(C132,'Tabela Nutricional'!A:AD,16,0)*D132)</f>
        <v/>
      </c>
      <c r="T132" s="237" t="str">
        <f>IF(C132="","",VLOOKUP(C132,'Tabela Nutricional'!A:AD,17,0)*D132)</f>
        <v/>
      </c>
      <c r="U132" s="234" t="str">
        <f>IF(C132="","",VLOOKUP(C132,'Tabela Nutricional'!A:AD,18,0)*D132)</f>
        <v/>
      </c>
      <c r="V132" s="237" t="str">
        <f>IF(C132="","",VLOOKUP(C132,'Tabela Nutricional'!A:AD,21,0)*D132)</f>
        <v/>
      </c>
      <c r="W132" s="234" t="str">
        <f>IF(C132="","",VLOOKUP(C132,'Tabela Nutricional'!A:AD,22,0)*D132)</f>
        <v/>
      </c>
      <c r="X132" s="237" t="str">
        <f>IF(C132="","",VLOOKUP(C132,'Tabela Nutricional'!A:AD,23,0)*D132)</f>
        <v/>
      </c>
      <c r="Y132" s="234" t="str">
        <f>IF(C132="","",VLOOKUP(C132,'Tabela Nutricional'!A:AD,24,0)*D132)</f>
        <v/>
      </c>
      <c r="Z132" s="237" t="str">
        <f>IF(C132="","",VLOOKUP(C132,'Tabela Nutricional'!A:AD,25,0)*D132)</f>
        <v/>
      </c>
      <c r="AA132" s="234" t="str">
        <f>IF(C132="","",VLOOKUP(C132,'Tabela Nutricional'!A:AD,26,0)*D132)</f>
        <v/>
      </c>
      <c r="AB132" s="237" t="str">
        <f>IF(C132="","",VLOOKUP(C132,'Tabela Nutricional'!A:AD,27,0)*D132)</f>
        <v/>
      </c>
      <c r="AC132" s="234" t="str">
        <f>IF(C132="","",VLOOKUP(C132,'Tabela Nutricional'!A:AD,28,0)*D132)</f>
        <v/>
      </c>
      <c r="AD132" s="237" t="str">
        <f>IF(C132="","",VLOOKUP(C132,'Tabela Nutricional'!A:AD,29,0)*D132)</f>
        <v/>
      </c>
      <c r="AE132" s="234" t="str">
        <f>IF(C132="","",VLOOKUP(C132,'Tabela Nutricional'!A:AD,30,0)*D132)</f>
        <v/>
      </c>
      <c r="AF132" s="214"/>
      <c r="AG132" s="90"/>
      <c r="AH132" s="108"/>
      <c r="AI132" s="108"/>
      <c r="AJ132" s="89"/>
      <c r="AK132" s="89"/>
      <c r="AL132" s="99"/>
      <c r="AM132" s="99"/>
      <c r="AN132" s="89"/>
      <c r="AO132" s="89"/>
      <c r="AP132" s="89"/>
      <c r="AQ132" s="99"/>
      <c r="AR132" s="89"/>
      <c r="AS132" s="89"/>
      <c r="AT132" s="89"/>
      <c r="AU132" s="89"/>
      <c r="AV132" s="89"/>
      <c r="AW132" s="89"/>
      <c r="AX132" s="89"/>
    </row>
    <row r="133" spans="1:50" ht="12.75" customHeight="1">
      <c r="A133" s="89"/>
      <c r="B133" s="214"/>
      <c r="C133" s="232"/>
      <c r="D133" s="235"/>
      <c r="E133" s="231" t="str">
        <f t="shared" si="95"/>
        <v/>
      </c>
      <c r="F133" s="238" t="str">
        <f t="shared" si="96"/>
        <v/>
      </c>
      <c r="G133" s="233" t="str">
        <f t="shared" si="97"/>
        <v/>
      </c>
      <c r="H133" s="238" t="str">
        <f t="shared" si="98"/>
        <v/>
      </c>
      <c r="I133" s="233" t="str">
        <f t="shared" si="99"/>
        <v/>
      </c>
      <c r="J133" s="238" t="str">
        <f t="shared" si="100"/>
        <v/>
      </c>
      <c r="K133" s="233" t="str">
        <f t="shared" si="101"/>
        <v/>
      </c>
      <c r="L133" s="237" t="str">
        <f t="shared" ref="L133:L141" si="102">IF(C133="","",VLOOKUP(C133,Nutr,9,0)*D133)</f>
        <v/>
      </c>
      <c r="M133" s="234" t="str">
        <f>IF(C133="","",VLOOKUP(C133,'Tabela Nutricional'!A:AD,10,0)*D133)</f>
        <v/>
      </c>
      <c r="N133" s="237" t="str">
        <f>IF(C133="","",VLOOKUP(C133,'Tabela Nutricional'!A:AD,11,0)*D133)</f>
        <v/>
      </c>
      <c r="O133" s="234" t="str">
        <f>IF(C133="","",VLOOKUP(C133,'Tabela Nutricional'!A:AD,12,0)*D133)</f>
        <v/>
      </c>
      <c r="P133" s="237" t="str">
        <f>IF(C133="","",VLOOKUP(C133,'Tabela Nutricional'!A:AD,13,0)*D133)</f>
        <v/>
      </c>
      <c r="Q133" s="234" t="str">
        <f>IF(C133="","",VLOOKUP(C133,'Tabela Nutricional'!A:AD,14,0)*D133)</f>
        <v/>
      </c>
      <c r="R133" s="237" t="str">
        <f>IF(C133="","",VLOOKUP(C133,'Tabela Nutricional'!A:AD,15,0)*D133)</f>
        <v/>
      </c>
      <c r="S133" s="234" t="str">
        <f>IF(C133="","",VLOOKUP(C133,'Tabela Nutricional'!A:AD,16,0)*D133)</f>
        <v/>
      </c>
      <c r="T133" s="237" t="str">
        <f>IF(C133="","",VLOOKUP(C133,'Tabela Nutricional'!A:AD,17,0)*D133)</f>
        <v/>
      </c>
      <c r="U133" s="234" t="str">
        <f>IF(C133="","",VLOOKUP(C133,'Tabela Nutricional'!A:AD,18,0)*D133)</f>
        <v/>
      </c>
      <c r="V133" s="237" t="str">
        <f>IF(C133="","",VLOOKUP(C133,'Tabela Nutricional'!A:AD,21,0)*D133)</f>
        <v/>
      </c>
      <c r="W133" s="234" t="str">
        <f>IF(C133="","",VLOOKUP(C133,'Tabela Nutricional'!A:AD,22,0)*D133)</f>
        <v/>
      </c>
      <c r="X133" s="237" t="str">
        <f>IF(C133="","",VLOOKUP(C133,'Tabela Nutricional'!A:AD,23,0)*D133)</f>
        <v/>
      </c>
      <c r="Y133" s="234" t="str">
        <f>IF(C133="","",VLOOKUP(C133,'Tabela Nutricional'!A:AD,24,0)*D133)</f>
        <v/>
      </c>
      <c r="Z133" s="237" t="str">
        <f>IF(C133="","",VLOOKUP(C133,'Tabela Nutricional'!A:AD,25,0)*D133)</f>
        <v/>
      </c>
      <c r="AA133" s="234" t="str">
        <f>IF(C133="","",VLOOKUP(C133,'Tabela Nutricional'!A:AD,26,0)*D133)</f>
        <v/>
      </c>
      <c r="AB133" s="237" t="str">
        <f>IF(C133="","",VLOOKUP(C133,'Tabela Nutricional'!A:AD,27,0)*D133)</f>
        <v/>
      </c>
      <c r="AC133" s="234" t="str">
        <f>IF(C133="","",VLOOKUP(C133,'Tabela Nutricional'!A:AD,28,0)*D133)</f>
        <v/>
      </c>
      <c r="AD133" s="237" t="str">
        <f>IF(C133="","",VLOOKUP(C133,'Tabela Nutricional'!A:AD,29,0)*D133)</f>
        <v/>
      </c>
      <c r="AE133" s="234" t="str">
        <f>IF(C133="","",VLOOKUP(C133,'Tabela Nutricional'!A:AD,30,0)*D133)</f>
        <v/>
      </c>
      <c r="AF133" s="214"/>
      <c r="AG133" s="90"/>
      <c r="AH133" s="108"/>
      <c r="AI133" s="108"/>
      <c r="AJ133" s="89"/>
      <c r="AK133" s="89"/>
      <c r="AL133" s="99"/>
      <c r="AM133" s="99"/>
      <c r="AN133" s="89"/>
      <c r="AO133" s="89"/>
      <c r="AP133" s="89"/>
      <c r="AQ133" s="99"/>
      <c r="AR133" s="89"/>
      <c r="AS133" s="89"/>
      <c r="AT133" s="89"/>
      <c r="AU133" s="89"/>
      <c r="AV133" s="89"/>
      <c r="AW133" s="89"/>
      <c r="AX133" s="89"/>
    </row>
    <row r="134" spans="1:50" ht="12.75" customHeight="1">
      <c r="A134" s="89"/>
      <c r="B134" s="214"/>
      <c r="C134" s="232"/>
      <c r="D134" s="235"/>
      <c r="E134" s="231" t="str">
        <f t="shared" si="95"/>
        <v/>
      </c>
      <c r="F134" s="238" t="str">
        <f t="shared" si="96"/>
        <v/>
      </c>
      <c r="G134" s="233" t="str">
        <f t="shared" si="97"/>
        <v/>
      </c>
      <c r="H134" s="238" t="str">
        <f t="shared" si="98"/>
        <v/>
      </c>
      <c r="I134" s="233" t="str">
        <f t="shared" si="99"/>
        <v/>
      </c>
      <c r="J134" s="238" t="str">
        <f t="shared" si="100"/>
        <v/>
      </c>
      <c r="K134" s="233" t="str">
        <f t="shared" si="101"/>
        <v/>
      </c>
      <c r="L134" s="237" t="str">
        <f t="shared" si="102"/>
        <v/>
      </c>
      <c r="M134" s="234" t="str">
        <f>IF(C134="","",VLOOKUP(C134,'Tabela Nutricional'!A:AD,10,0)*D134)</f>
        <v/>
      </c>
      <c r="N134" s="237" t="str">
        <f>IF(C134="","",VLOOKUP(C134,'Tabela Nutricional'!A:AD,11,0)*D134)</f>
        <v/>
      </c>
      <c r="O134" s="234" t="str">
        <f>IF(C134="","",VLOOKUP(C134,'Tabela Nutricional'!A:AD,12,0)*D134)</f>
        <v/>
      </c>
      <c r="P134" s="237" t="str">
        <f>IF(C134="","",VLOOKUP(C134,'Tabela Nutricional'!A:AD,13,0)*D134)</f>
        <v/>
      </c>
      <c r="Q134" s="234" t="str">
        <f>IF(C134="","",VLOOKUP(C134,'Tabela Nutricional'!A:AD,14,0)*D134)</f>
        <v/>
      </c>
      <c r="R134" s="237" t="str">
        <f>IF(C134="","",VLOOKUP(C134,'Tabela Nutricional'!A:AD,15,0)*D134)</f>
        <v/>
      </c>
      <c r="S134" s="234" t="str">
        <f>IF(C134="","",VLOOKUP(C134,'Tabela Nutricional'!A:AD,16,0)*D134)</f>
        <v/>
      </c>
      <c r="T134" s="237" t="str">
        <f>IF(C134="","",VLOOKUP(C134,'Tabela Nutricional'!A:AD,17,0)*D134)</f>
        <v/>
      </c>
      <c r="U134" s="234" t="str">
        <f>IF(C134="","",VLOOKUP(C134,'Tabela Nutricional'!A:AD,18,0)*D134)</f>
        <v/>
      </c>
      <c r="V134" s="237" t="str">
        <f>IF(C134="","",VLOOKUP(C134,'Tabela Nutricional'!A:AD,21,0)*D134)</f>
        <v/>
      </c>
      <c r="W134" s="234" t="str">
        <f>IF(C134="","",VLOOKUP(C134,'Tabela Nutricional'!A:AD,22,0)*D134)</f>
        <v/>
      </c>
      <c r="X134" s="237" t="str">
        <f>IF(C134="","",VLOOKUP(C134,'Tabela Nutricional'!A:AD,23,0)*D134)</f>
        <v/>
      </c>
      <c r="Y134" s="234" t="str">
        <f>IF(C134="","",VLOOKUP(C134,'Tabela Nutricional'!A:AD,24,0)*D134)</f>
        <v/>
      </c>
      <c r="Z134" s="237" t="str">
        <f>IF(C134="","",VLOOKUP(C134,'Tabela Nutricional'!A:AD,25,0)*D134)</f>
        <v/>
      </c>
      <c r="AA134" s="234" t="str">
        <f>IF(C134="","",VLOOKUP(C134,'Tabela Nutricional'!A:AD,26,0)*D134)</f>
        <v/>
      </c>
      <c r="AB134" s="237" t="str">
        <f>IF(C134="","",VLOOKUP(C134,'Tabela Nutricional'!A:AD,27,0)*D134)</f>
        <v/>
      </c>
      <c r="AC134" s="234" t="str">
        <f>IF(C134="","",VLOOKUP(C134,'Tabela Nutricional'!A:AD,28,0)*D134)</f>
        <v/>
      </c>
      <c r="AD134" s="237" t="str">
        <f>IF(C134="","",VLOOKUP(C134,'Tabela Nutricional'!A:AD,29,0)*D134)</f>
        <v/>
      </c>
      <c r="AE134" s="234" t="str">
        <f>IF(C134="","",VLOOKUP(C134,'Tabela Nutricional'!A:AD,30,0)*D134)</f>
        <v/>
      </c>
      <c r="AF134" s="214"/>
      <c r="AG134" s="94"/>
      <c r="AH134" s="108"/>
      <c r="AI134" s="108"/>
      <c r="AJ134" s="89"/>
      <c r="AK134" s="89"/>
      <c r="AL134" s="99"/>
      <c r="AM134" s="99"/>
      <c r="AN134" s="89"/>
      <c r="AO134" s="89"/>
      <c r="AP134" s="89"/>
      <c r="AQ134" s="99"/>
      <c r="AR134" s="89"/>
      <c r="AS134" s="89"/>
      <c r="AT134" s="89"/>
      <c r="AU134" s="89"/>
      <c r="AV134" s="89"/>
      <c r="AW134" s="89"/>
      <c r="AX134" s="89"/>
    </row>
    <row r="135" spans="1:50" ht="12.75" customHeight="1">
      <c r="A135" s="89"/>
      <c r="B135" s="215"/>
      <c r="C135" s="356"/>
      <c r="D135" s="236"/>
      <c r="E135" s="231" t="str">
        <f t="shared" si="95"/>
        <v/>
      </c>
      <c r="F135" s="238" t="str">
        <f t="shared" si="96"/>
        <v/>
      </c>
      <c r="G135" s="233" t="str">
        <f t="shared" si="97"/>
        <v/>
      </c>
      <c r="H135" s="238" t="str">
        <f t="shared" si="98"/>
        <v/>
      </c>
      <c r="I135" s="233" t="str">
        <f t="shared" si="99"/>
        <v/>
      </c>
      <c r="J135" s="238" t="str">
        <f t="shared" si="100"/>
        <v/>
      </c>
      <c r="K135" s="233" t="str">
        <f t="shared" si="101"/>
        <v/>
      </c>
      <c r="L135" s="237" t="str">
        <f t="shared" si="102"/>
        <v/>
      </c>
      <c r="M135" s="234" t="str">
        <f>IF(C135="","",VLOOKUP(C135,'Tabela Nutricional'!A:AD,10,0)*D135)</f>
        <v/>
      </c>
      <c r="N135" s="237" t="str">
        <f>IF(C135="","",VLOOKUP(C135,'Tabela Nutricional'!A:AD,11,0)*D135)</f>
        <v/>
      </c>
      <c r="O135" s="234" t="str">
        <f>IF(C135="","",VLOOKUP(C135,'Tabela Nutricional'!A:AD,12,0)*D135)</f>
        <v/>
      </c>
      <c r="P135" s="237" t="str">
        <f>IF(C135="","",VLOOKUP(C135,'Tabela Nutricional'!A:AD,13,0)*D135)</f>
        <v/>
      </c>
      <c r="Q135" s="234" t="str">
        <f>IF(C135="","",VLOOKUP(C135,'Tabela Nutricional'!A:AD,14,0)*D135)</f>
        <v/>
      </c>
      <c r="R135" s="237" t="str">
        <f>IF(C135="","",VLOOKUP(C135,'Tabela Nutricional'!A:AD,15,0)*D135)</f>
        <v/>
      </c>
      <c r="S135" s="234" t="str">
        <f>IF(C135="","",VLOOKUP(C135,'Tabela Nutricional'!A:AD,16,0)*D135)</f>
        <v/>
      </c>
      <c r="T135" s="237" t="str">
        <f>IF(C135="","",VLOOKUP(C135,'Tabela Nutricional'!A:AD,17,0)*D135)</f>
        <v/>
      </c>
      <c r="U135" s="234" t="str">
        <f>IF(C135="","",VLOOKUP(C135,'Tabela Nutricional'!A:AD,18,0)*D135)</f>
        <v/>
      </c>
      <c r="V135" s="237" t="str">
        <f>IF(C135="","",VLOOKUP(C135,'Tabela Nutricional'!A:AD,21,0)*D135)</f>
        <v/>
      </c>
      <c r="W135" s="234" t="str">
        <f>IF(C135="","",VLOOKUP(C135,'Tabela Nutricional'!A:AD,22,0)*D135)</f>
        <v/>
      </c>
      <c r="X135" s="237" t="str">
        <f>IF(C135="","",VLOOKUP(C135,'Tabela Nutricional'!A:AD,23,0)*D135)</f>
        <v/>
      </c>
      <c r="Y135" s="234" t="str">
        <f>IF(C135="","",VLOOKUP(C135,'Tabela Nutricional'!A:AD,24,0)*D135)</f>
        <v/>
      </c>
      <c r="Z135" s="237" t="str">
        <f>IF(C135="","",VLOOKUP(C135,'Tabela Nutricional'!A:AD,25,0)*D135)</f>
        <v/>
      </c>
      <c r="AA135" s="234" t="str">
        <f>IF(C135="","",VLOOKUP(C135,'Tabela Nutricional'!A:AD,26,0)*D135)</f>
        <v/>
      </c>
      <c r="AB135" s="237" t="str">
        <f>IF(C135="","",VLOOKUP(C135,'Tabela Nutricional'!A:AD,27,0)*D135)</f>
        <v/>
      </c>
      <c r="AC135" s="234" t="str">
        <f>IF(C135="","",VLOOKUP(C135,'Tabela Nutricional'!A:AD,28,0)*D135)</f>
        <v/>
      </c>
      <c r="AD135" s="237" t="str">
        <f>IF(C135="","",VLOOKUP(C135,'Tabela Nutricional'!A:AD,29,0)*D135)</f>
        <v/>
      </c>
      <c r="AE135" s="234" t="str">
        <f>IF(C135="","",VLOOKUP(C135,'Tabela Nutricional'!A:AD,30,0)*D135)</f>
        <v/>
      </c>
      <c r="AF135" s="215"/>
      <c r="AG135" s="94"/>
      <c r="AH135" s="108"/>
      <c r="AI135" s="108"/>
      <c r="AJ135" s="89"/>
      <c r="AK135" s="89"/>
      <c r="AL135" s="99"/>
      <c r="AM135" s="99"/>
      <c r="AN135" s="89"/>
      <c r="AO135" s="89"/>
      <c r="AP135" s="89"/>
      <c r="AQ135" s="99"/>
      <c r="AR135" s="89"/>
      <c r="AS135" s="89"/>
      <c r="AT135" s="89"/>
      <c r="AU135" s="89"/>
      <c r="AV135" s="89"/>
      <c r="AW135" s="89"/>
      <c r="AX135" s="89"/>
    </row>
    <row r="136" spans="1:50" ht="12.75" customHeight="1">
      <c r="A136" s="89"/>
      <c r="B136" s="215"/>
      <c r="C136" s="356"/>
      <c r="D136" s="236"/>
      <c r="E136" s="231" t="str">
        <f t="shared" si="95"/>
        <v/>
      </c>
      <c r="F136" s="238" t="str">
        <f t="shared" si="96"/>
        <v/>
      </c>
      <c r="G136" s="233" t="str">
        <f t="shared" si="97"/>
        <v/>
      </c>
      <c r="H136" s="238" t="str">
        <f t="shared" si="98"/>
        <v/>
      </c>
      <c r="I136" s="233" t="str">
        <f t="shared" si="99"/>
        <v/>
      </c>
      <c r="J136" s="238" t="str">
        <f t="shared" si="100"/>
        <v/>
      </c>
      <c r="K136" s="233" t="str">
        <f t="shared" si="101"/>
        <v/>
      </c>
      <c r="L136" s="237" t="str">
        <f t="shared" si="102"/>
        <v/>
      </c>
      <c r="M136" s="234" t="str">
        <f>IF(C136="","",VLOOKUP(C136,'Tabela Nutricional'!A:AD,10,0)*D136)</f>
        <v/>
      </c>
      <c r="N136" s="237" t="str">
        <f>IF(C136="","",VLOOKUP(C136,'Tabela Nutricional'!A:AD,11,0)*D136)</f>
        <v/>
      </c>
      <c r="O136" s="234" t="str">
        <f>IF(C136="","",VLOOKUP(C136,'Tabela Nutricional'!A:AD,12,0)*D136)</f>
        <v/>
      </c>
      <c r="P136" s="237" t="str">
        <f>IF(C136="","",VLOOKUP(C136,'Tabela Nutricional'!A:AD,13,0)*D136)</f>
        <v/>
      </c>
      <c r="Q136" s="234" t="str">
        <f>IF(C136="","",VLOOKUP(C136,'Tabela Nutricional'!A:AD,14,0)*D136)</f>
        <v/>
      </c>
      <c r="R136" s="237" t="str">
        <f>IF(C136="","",VLOOKUP(C136,'Tabela Nutricional'!A:AD,15,0)*D136)</f>
        <v/>
      </c>
      <c r="S136" s="234" t="str">
        <f>IF(C136="","",VLOOKUP(C136,'Tabela Nutricional'!A:AD,16,0)*D136)</f>
        <v/>
      </c>
      <c r="T136" s="237" t="str">
        <f>IF(C136="","",VLOOKUP(C136,'Tabela Nutricional'!A:AD,17,0)*D136)</f>
        <v/>
      </c>
      <c r="U136" s="234" t="str">
        <f>IF(C136="","",VLOOKUP(C136,'Tabela Nutricional'!A:AD,18,0)*D136)</f>
        <v/>
      </c>
      <c r="V136" s="237" t="str">
        <f>IF(C136="","",VLOOKUP(C136,'Tabela Nutricional'!A:AD,21,0)*D136)</f>
        <v/>
      </c>
      <c r="W136" s="234" t="str">
        <f>IF(C136="","",VLOOKUP(C136,'Tabela Nutricional'!A:AD,22,0)*D136)</f>
        <v/>
      </c>
      <c r="X136" s="237" t="str">
        <f>IF(C136="","",VLOOKUP(C136,'Tabela Nutricional'!A:AD,23,0)*D136)</f>
        <v/>
      </c>
      <c r="Y136" s="234" t="str">
        <f>IF(C136="","",VLOOKUP(C136,'Tabela Nutricional'!A:AD,24,0)*D136)</f>
        <v/>
      </c>
      <c r="Z136" s="237" t="str">
        <f>IF(C136="","",VLOOKUP(C136,'Tabela Nutricional'!A:AD,25,0)*D136)</f>
        <v/>
      </c>
      <c r="AA136" s="234" t="str">
        <f>IF(C136="","",VLOOKUP(C136,'Tabela Nutricional'!A:AD,26,0)*D136)</f>
        <v/>
      </c>
      <c r="AB136" s="237" t="str">
        <f>IF(C136="","",VLOOKUP(C136,'Tabela Nutricional'!A:AD,27,0)*D136)</f>
        <v/>
      </c>
      <c r="AC136" s="234" t="str">
        <f>IF(C136="","",VLOOKUP(C136,'Tabela Nutricional'!A:AD,28,0)*D136)</f>
        <v/>
      </c>
      <c r="AD136" s="237" t="str">
        <f>IF(C136="","",VLOOKUP(C136,'Tabela Nutricional'!A:AD,29,0)*D136)</f>
        <v/>
      </c>
      <c r="AE136" s="234" t="str">
        <f>IF(C136="","",VLOOKUP(C136,'Tabela Nutricional'!A:AD,30,0)*D136)</f>
        <v/>
      </c>
      <c r="AF136" s="215"/>
      <c r="AG136" s="94"/>
      <c r="AH136" s="108"/>
      <c r="AI136" s="108"/>
      <c r="AJ136" s="89"/>
      <c r="AK136" s="89"/>
      <c r="AL136" s="99"/>
      <c r="AM136" s="99"/>
      <c r="AN136" s="89"/>
      <c r="AO136" s="89"/>
      <c r="AP136" s="89"/>
      <c r="AQ136" s="99"/>
      <c r="AR136" s="89"/>
      <c r="AS136" s="89"/>
      <c r="AT136" s="89"/>
      <c r="AU136" s="89"/>
      <c r="AV136" s="89"/>
      <c r="AW136" s="89"/>
      <c r="AX136" s="89"/>
    </row>
    <row r="137" spans="1:50" ht="12.75" customHeight="1">
      <c r="A137" s="89"/>
      <c r="B137" s="215"/>
      <c r="C137" s="356"/>
      <c r="D137" s="236"/>
      <c r="E137" s="231" t="str">
        <f t="shared" si="95"/>
        <v/>
      </c>
      <c r="F137" s="238" t="str">
        <f t="shared" si="96"/>
        <v/>
      </c>
      <c r="G137" s="233" t="str">
        <f t="shared" si="97"/>
        <v/>
      </c>
      <c r="H137" s="238" t="str">
        <f t="shared" si="98"/>
        <v/>
      </c>
      <c r="I137" s="233" t="str">
        <f t="shared" si="99"/>
        <v/>
      </c>
      <c r="J137" s="238" t="str">
        <f t="shared" si="100"/>
        <v/>
      </c>
      <c r="K137" s="233" t="str">
        <f t="shared" si="101"/>
        <v/>
      </c>
      <c r="L137" s="237" t="str">
        <f t="shared" si="102"/>
        <v/>
      </c>
      <c r="M137" s="234" t="str">
        <f>IF(C137="","",VLOOKUP(C137,'Tabela Nutricional'!A:AD,10,0)*D137)</f>
        <v/>
      </c>
      <c r="N137" s="237" t="str">
        <f>IF(C137="","",VLOOKUP(C137,'Tabela Nutricional'!A:AD,11,0)*D137)</f>
        <v/>
      </c>
      <c r="O137" s="234" t="str">
        <f>IF(C137="","",VLOOKUP(C137,'Tabela Nutricional'!A:AD,12,0)*D137)</f>
        <v/>
      </c>
      <c r="P137" s="237" t="str">
        <f>IF(C137="","",VLOOKUP(C137,'Tabela Nutricional'!A:AD,13,0)*D137)</f>
        <v/>
      </c>
      <c r="Q137" s="234" t="str">
        <f>IF(C137="","",VLOOKUP(C137,'Tabela Nutricional'!A:AD,14,0)*D137)</f>
        <v/>
      </c>
      <c r="R137" s="237" t="str">
        <f>IF(C137="","",VLOOKUP(C137,'Tabela Nutricional'!A:AD,15,0)*D137)</f>
        <v/>
      </c>
      <c r="S137" s="234" t="str">
        <f>IF(C137="","",VLOOKUP(C137,'Tabela Nutricional'!A:AD,16,0)*D137)</f>
        <v/>
      </c>
      <c r="T137" s="237" t="str">
        <f>IF(C137="","",VLOOKUP(C137,'Tabela Nutricional'!A:AD,17,0)*D137)</f>
        <v/>
      </c>
      <c r="U137" s="234" t="str">
        <f>IF(C137="","",VLOOKUP(C137,'Tabela Nutricional'!A:AD,18,0)*D137)</f>
        <v/>
      </c>
      <c r="V137" s="237" t="str">
        <f>IF(C137="","",VLOOKUP(C137,'Tabela Nutricional'!A:AD,21,0)*D137)</f>
        <v/>
      </c>
      <c r="W137" s="234" t="str">
        <f>IF(C137="","",VLOOKUP(C137,'Tabela Nutricional'!A:AD,22,0)*D137)</f>
        <v/>
      </c>
      <c r="X137" s="237" t="str">
        <f>IF(C137="","",VLOOKUP(C137,'Tabela Nutricional'!A:AD,23,0)*D137)</f>
        <v/>
      </c>
      <c r="Y137" s="234" t="str">
        <f>IF(C137="","",VLOOKUP(C137,'Tabela Nutricional'!A:AD,24,0)*D137)</f>
        <v/>
      </c>
      <c r="Z137" s="237" t="str">
        <f>IF(C137="","",VLOOKUP(C137,'Tabela Nutricional'!A:AD,25,0)*D137)</f>
        <v/>
      </c>
      <c r="AA137" s="234" t="str">
        <f>IF(C137="","",VLOOKUP(C137,'Tabela Nutricional'!A:AD,26,0)*D137)</f>
        <v/>
      </c>
      <c r="AB137" s="237" t="str">
        <f>IF(C137="","",VLOOKUP(C137,'Tabela Nutricional'!A:AD,27,0)*D137)</f>
        <v/>
      </c>
      <c r="AC137" s="234" t="str">
        <f>IF(C137="","",VLOOKUP(C137,'Tabela Nutricional'!A:AD,28,0)*D137)</f>
        <v/>
      </c>
      <c r="AD137" s="237" t="str">
        <f>IF(C137="","",VLOOKUP(C137,'Tabela Nutricional'!A:AD,29,0)*D137)</f>
        <v/>
      </c>
      <c r="AE137" s="234" t="str">
        <f>IF(C137="","",VLOOKUP(C137,'Tabela Nutricional'!A:AD,30,0)*D137)</f>
        <v/>
      </c>
      <c r="AF137" s="215"/>
      <c r="AG137" s="94"/>
      <c r="AH137" s="108"/>
      <c r="AI137" s="108"/>
      <c r="AJ137" s="89"/>
      <c r="AK137" s="89"/>
      <c r="AL137" s="99"/>
      <c r="AM137" s="99"/>
      <c r="AN137" s="89"/>
      <c r="AO137" s="89"/>
      <c r="AP137" s="89"/>
      <c r="AQ137" s="99"/>
      <c r="AR137" s="89"/>
      <c r="AS137" s="89"/>
      <c r="AT137" s="89"/>
      <c r="AU137" s="89"/>
      <c r="AV137" s="89"/>
      <c r="AW137" s="89"/>
      <c r="AX137" s="89"/>
    </row>
    <row r="138" spans="1:50" ht="12.75" customHeight="1">
      <c r="A138" s="89"/>
      <c r="B138" s="214"/>
      <c r="C138" s="356"/>
      <c r="D138" s="236"/>
      <c r="E138" s="231" t="str">
        <f t="shared" si="95"/>
        <v/>
      </c>
      <c r="F138" s="238" t="str">
        <f t="shared" si="96"/>
        <v/>
      </c>
      <c r="G138" s="233" t="str">
        <f t="shared" si="97"/>
        <v/>
      </c>
      <c r="H138" s="238" t="str">
        <f t="shared" si="98"/>
        <v/>
      </c>
      <c r="I138" s="233" t="str">
        <f t="shared" si="99"/>
        <v/>
      </c>
      <c r="J138" s="238" t="str">
        <f t="shared" si="100"/>
        <v/>
      </c>
      <c r="K138" s="233" t="str">
        <f t="shared" si="101"/>
        <v/>
      </c>
      <c r="L138" s="237" t="str">
        <f t="shared" si="102"/>
        <v/>
      </c>
      <c r="M138" s="234" t="str">
        <f>IF(C138="","",VLOOKUP(C138,'Tabela Nutricional'!A:AD,10,0)*D138)</f>
        <v/>
      </c>
      <c r="N138" s="237" t="str">
        <f>IF(C138="","",VLOOKUP(C138,'Tabela Nutricional'!A:AD,11,0)*D138)</f>
        <v/>
      </c>
      <c r="O138" s="234" t="str">
        <f>IF(C138="","",VLOOKUP(C138,'Tabela Nutricional'!A:AD,12,0)*D138)</f>
        <v/>
      </c>
      <c r="P138" s="237" t="str">
        <f>IF(C138="","",VLOOKUP(C138,'Tabela Nutricional'!A:AD,13,0)*D138)</f>
        <v/>
      </c>
      <c r="Q138" s="234" t="str">
        <f>IF(C138="","",VLOOKUP(C138,'Tabela Nutricional'!A:AD,14,0)*D138)</f>
        <v/>
      </c>
      <c r="R138" s="237" t="str">
        <f>IF(C138="","",VLOOKUP(C138,'Tabela Nutricional'!A:AD,15,0)*D138)</f>
        <v/>
      </c>
      <c r="S138" s="234" t="str">
        <f>IF(C138="","",VLOOKUP(C138,'Tabela Nutricional'!A:AD,16,0)*D138)</f>
        <v/>
      </c>
      <c r="T138" s="237" t="str">
        <f>IF(C138="","",VLOOKUP(C138,'Tabela Nutricional'!A:AD,17,0)*D138)</f>
        <v/>
      </c>
      <c r="U138" s="234" t="str">
        <f>IF(C138="","",VLOOKUP(C138,'Tabela Nutricional'!A:AD,18,0)*D138)</f>
        <v/>
      </c>
      <c r="V138" s="237" t="str">
        <f>IF(C138="","",VLOOKUP(C138,'Tabela Nutricional'!A:AD,21,0)*D138)</f>
        <v/>
      </c>
      <c r="W138" s="234" t="str">
        <f>IF(C138="","",VLOOKUP(C138,'Tabela Nutricional'!A:AD,22,0)*D138)</f>
        <v/>
      </c>
      <c r="X138" s="237" t="str">
        <f>IF(C138="","",VLOOKUP(C138,'Tabela Nutricional'!A:AD,23,0)*D138)</f>
        <v/>
      </c>
      <c r="Y138" s="234" t="str">
        <f>IF(C138="","",VLOOKUP(C138,'Tabela Nutricional'!A:AD,24,0)*D138)</f>
        <v/>
      </c>
      <c r="Z138" s="237" t="str">
        <f>IF(C138="","",VLOOKUP(C138,'Tabela Nutricional'!A:AD,25,0)*D138)</f>
        <v/>
      </c>
      <c r="AA138" s="234" t="str">
        <f>IF(C138="","",VLOOKUP(C138,'Tabela Nutricional'!A:AD,26,0)*D138)</f>
        <v/>
      </c>
      <c r="AB138" s="237" t="str">
        <f>IF(C138="","",VLOOKUP(C138,'Tabela Nutricional'!A:AD,27,0)*D138)</f>
        <v/>
      </c>
      <c r="AC138" s="234" t="str">
        <f>IF(C138="","",VLOOKUP(C138,'Tabela Nutricional'!A:AD,28,0)*D138)</f>
        <v/>
      </c>
      <c r="AD138" s="237" t="str">
        <f>IF(C138="","",VLOOKUP(C138,'Tabela Nutricional'!A:AD,29,0)*D138)</f>
        <v/>
      </c>
      <c r="AE138" s="234" t="str">
        <f>IF(C138="","",VLOOKUP(C138,'Tabela Nutricional'!A:AD,30,0)*D138)</f>
        <v/>
      </c>
      <c r="AF138" s="214"/>
      <c r="AG138" s="94"/>
      <c r="AH138" s="108"/>
      <c r="AI138" s="108"/>
      <c r="AJ138" s="89"/>
      <c r="AK138" s="89"/>
      <c r="AL138" s="99"/>
      <c r="AM138" s="99"/>
      <c r="AN138" s="89"/>
      <c r="AO138" s="89"/>
      <c r="AP138" s="89"/>
      <c r="AQ138" s="99"/>
      <c r="AR138" s="89"/>
      <c r="AS138" s="89"/>
      <c r="AT138" s="89"/>
      <c r="AU138" s="89"/>
      <c r="AV138" s="89"/>
      <c r="AW138" s="89"/>
      <c r="AX138" s="89"/>
    </row>
    <row r="139" spans="1:50" ht="12.75" customHeight="1">
      <c r="A139" s="89"/>
      <c r="B139" s="214"/>
      <c r="C139" s="356"/>
      <c r="D139" s="236"/>
      <c r="E139" s="231" t="str">
        <f t="shared" si="95"/>
        <v/>
      </c>
      <c r="F139" s="238" t="str">
        <f t="shared" si="96"/>
        <v/>
      </c>
      <c r="G139" s="233" t="str">
        <f t="shared" si="97"/>
        <v/>
      </c>
      <c r="H139" s="238" t="str">
        <f t="shared" si="98"/>
        <v/>
      </c>
      <c r="I139" s="233" t="str">
        <f t="shared" si="99"/>
        <v/>
      </c>
      <c r="J139" s="238" t="str">
        <f t="shared" si="100"/>
        <v/>
      </c>
      <c r="K139" s="233" t="str">
        <f t="shared" si="101"/>
        <v/>
      </c>
      <c r="L139" s="237" t="str">
        <f t="shared" si="102"/>
        <v/>
      </c>
      <c r="M139" s="234" t="str">
        <f>IF(C139="","",VLOOKUP(C139,'Tabela Nutricional'!A:AD,10,0)*D139)</f>
        <v/>
      </c>
      <c r="N139" s="237" t="str">
        <f>IF(C139="","",VLOOKUP(C139,'Tabela Nutricional'!A:AD,11,0)*D139)</f>
        <v/>
      </c>
      <c r="O139" s="234" t="str">
        <f>IF(C139="","",VLOOKUP(C139,'Tabela Nutricional'!A:AD,12,0)*D139)</f>
        <v/>
      </c>
      <c r="P139" s="237" t="str">
        <f>IF(C139="","",VLOOKUP(C139,'Tabela Nutricional'!A:AD,13,0)*D139)</f>
        <v/>
      </c>
      <c r="Q139" s="234" t="str">
        <f>IF(C139="","",VLOOKUP(C139,'Tabela Nutricional'!A:AD,14,0)*D139)</f>
        <v/>
      </c>
      <c r="R139" s="237" t="str">
        <f>IF(C139="","",VLOOKUP(C139,'Tabela Nutricional'!A:AD,15,0)*D139)</f>
        <v/>
      </c>
      <c r="S139" s="234" t="str">
        <f>IF(C139="","",VLOOKUP(C139,'Tabela Nutricional'!A:AD,16,0)*D139)</f>
        <v/>
      </c>
      <c r="T139" s="237" t="str">
        <f>IF(C139="","",VLOOKUP(C139,'Tabela Nutricional'!A:AD,17,0)*D139)</f>
        <v/>
      </c>
      <c r="U139" s="234" t="str">
        <f>IF(C139="","",VLOOKUP(C139,'Tabela Nutricional'!A:AD,18,0)*D139)</f>
        <v/>
      </c>
      <c r="V139" s="237" t="str">
        <f>IF(C139="","",VLOOKUP(C139,'Tabela Nutricional'!A:AD,21,0)*D139)</f>
        <v/>
      </c>
      <c r="W139" s="234" t="str">
        <f>IF(C139="","",VLOOKUP(C139,'Tabela Nutricional'!A:AD,22,0)*D139)</f>
        <v/>
      </c>
      <c r="X139" s="237" t="str">
        <f>IF(C139="","",VLOOKUP(C139,'Tabela Nutricional'!A:AD,23,0)*D139)</f>
        <v/>
      </c>
      <c r="Y139" s="234" t="str">
        <f>IF(C139="","",VLOOKUP(C139,'Tabela Nutricional'!A:AD,24,0)*D139)</f>
        <v/>
      </c>
      <c r="Z139" s="237" t="str">
        <f>IF(C139="","",VLOOKUP(C139,'Tabela Nutricional'!A:AD,25,0)*D139)</f>
        <v/>
      </c>
      <c r="AA139" s="234" t="str">
        <f>IF(C139="","",VLOOKUP(C139,'Tabela Nutricional'!A:AD,26,0)*D139)</f>
        <v/>
      </c>
      <c r="AB139" s="237" t="str">
        <f>IF(C139="","",VLOOKUP(C139,'Tabela Nutricional'!A:AD,27,0)*D139)</f>
        <v/>
      </c>
      <c r="AC139" s="234" t="str">
        <f>IF(C139="","",VLOOKUP(C139,'Tabela Nutricional'!A:AD,28,0)*D139)</f>
        <v/>
      </c>
      <c r="AD139" s="237" t="str">
        <f>IF(C139="","",VLOOKUP(C139,'Tabela Nutricional'!A:AD,29,0)*D139)</f>
        <v/>
      </c>
      <c r="AE139" s="234" t="str">
        <f>IF(C139="","",VLOOKUP(C139,'Tabela Nutricional'!A:AD,30,0)*D139)</f>
        <v/>
      </c>
      <c r="AF139" s="214"/>
      <c r="AG139" s="90"/>
      <c r="AH139" s="108"/>
      <c r="AI139" s="108"/>
      <c r="AJ139" s="89"/>
      <c r="AK139" s="89"/>
      <c r="AL139" s="99"/>
      <c r="AM139" s="99"/>
      <c r="AN139" s="89"/>
      <c r="AO139" s="89"/>
      <c r="AP139" s="89"/>
      <c r="AQ139" s="99"/>
      <c r="AR139" s="89"/>
      <c r="AS139" s="89"/>
      <c r="AT139" s="89"/>
      <c r="AU139" s="89"/>
      <c r="AV139" s="89"/>
      <c r="AW139" s="89"/>
      <c r="AX139" s="89"/>
    </row>
    <row r="140" spans="1:50" ht="12.75" customHeight="1">
      <c r="A140" s="90"/>
      <c r="B140" s="214"/>
      <c r="C140" s="356"/>
      <c r="D140" s="236"/>
      <c r="E140" s="231" t="str">
        <f t="shared" si="95"/>
        <v/>
      </c>
      <c r="F140" s="238" t="str">
        <f t="shared" si="96"/>
        <v/>
      </c>
      <c r="G140" s="233" t="str">
        <f t="shared" si="97"/>
        <v/>
      </c>
      <c r="H140" s="238" t="str">
        <f t="shared" si="98"/>
        <v/>
      </c>
      <c r="I140" s="233" t="str">
        <f t="shared" si="99"/>
        <v/>
      </c>
      <c r="J140" s="238" t="str">
        <f t="shared" si="100"/>
        <v/>
      </c>
      <c r="K140" s="233" t="str">
        <f t="shared" si="101"/>
        <v/>
      </c>
      <c r="L140" s="237" t="str">
        <f t="shared" si="102"/>
        <v/>
      </c>
      <c r="M140" s="234" t="str">
        <f>IF(C140="","",VLOOKUP(C140,'Tabela Nutricional'!A:AD,10,0)*D140)</f>
        <v/>
      </c>
      <c r="N140" s="237" t="str">
        <f>IF(C140="","",VLOOKUP(C140,'Tabela Nutricional'!A:AD,11,0)*D140)</f>
        <v/>
      </c>
      <c r="O140" s="234" t="str">
        <f>IF(C140="","",VLOOKUP(C140,'Tabela Nutricional'!A:AD,12,0)*D140)</f>
        <v/>
      </c>
      <c r="P140" s="237" t="str">
        <f>IF(C140="","",VLOOKUP(C140,'Tabela Nutricional'!A:AD,13,0)*D140)</f>
        <v/>
      </c>
      <c r="Q140" s="234" t="str">
        <f>IF(C140="","",VLOOKUP(C140,'Tabela Nutricional'!A:AD,14,0)*D140)</f>
        <v/>
      </c>
      <c r="R140" s="237" t="str">
        <f>IF(C140="","",VLOOKUP(C140,'Tabela Nutricional'!A:AD,15,0)*D140)</f>
        <v/>
      </c>
      <c r="S140" s="234" t="str">
        <f>IF(C140="","",VLOOKUP(C140,'Tabela Nutricional'!A:AD,16,0)*D140)</f>
        <v/>
      </c>
      <c r="T140" s="237" t="str">
        <f>IF(C140="","",VLOOKUP(C140,'Tabela Nutricional'!A:AD,17,0)*D140)</f>
        <v/>
      </c>
      <c r="U140" s="234" t="str">
        <f>IF(C140="","",VLOOKUP(C140,'Tabela Nutricional'!A:AD,18,0)*D140)</f>
        <v/>
      </c>
      <c r="V140" s="237" t="str">
        <f>IF(C140="","",VLOOKUP(C140,'Tabela Nutricional'!A:AD,21,0)*D140)</f>
        <v/>
      </c>
      <c r="W140" s="234" t="str">
        <f>IF(C140="","",VLOOKUP(C140,'Tabela Nutricional'!A:AD,22,0)*D140)</f>
        <v/>
      </c>
      <c r="X140" s="237" t="str">
        <f>IF(C140="","",VLOOKUP(C140,'Tabela Nutricional'!A:AD,23,0)*D140)</f>
        <v/>
      </c>
      <c r="Y140" s="234" t="str">
        <f>IF(C140="","",VLOOKUP(C140,'Tabela Nutricional'!A:AD,24,0)*D140)</f>
        <v/>
      </c>
      <c r="Z140" s="237" t="str">
        <f>IF(C140="","",VLOOKUP(C140,'Tabela Nutricional'!A:AD,25,0)*D140)</f>
        <v/>
      </c>
      <c r="AA140" s="234" t="str">
        <f>IF(C140="","",VLOOKUP(C140,'Tabela Nutricional'!A:AD,26,0)*D140)</f>
        <v/>
      </c>
      <c r="AB140" s="237" t="str">
        <f>IF(C140="","",VLOOKUP(C140,'Tabela Nutricional'!A:AD,27,0)*D140)</f>
        <v/>
      </c>
      <c r="AC140" s="234" t="str">
        <f>IF(C140="","",VLOOKUP(C140,'Tabela Nutricional'!A:AD,28,0)*D140)</f>
        <v/>
      </c>
      <c r="AD140" s="237" t="str">
        <f>IF(C140="","",VLOOKUP(C140,'Tabela Nutricional'!A:AD,29,0)*D140)</f>
        <v/>
      </c>
      <c r="AE140" s="234" t="str">
        <f>IF(C140="","",VLOOKUP(C140,'Tabela Nutricional'!A:AD,30,0)*D140)</f>
        <v/>
      </c>
      <c r="AF140" s="214"/>
      <c r="AG140" s="92"/>
      <c r="AH140" s="108"/>
      <c r="AI140" s="108"/>
      <c r="AJ140" s="89"/>
      <c r="AK140" s="89"/>
      <c r="AL140" s="99"/>
      <c r="AM140" s="99"/>
      <c r="AN140" s="89"/>
      <c r="AO140" s="89"/>
      <c r="AP140" s="89"/>
      <c r="AQ140" s="99"/>
      <c r="AR140" s="89"/>
      <c r="AS140" s="89"/>
      <c r="AT140" s="89"/>
      <c r="AU140" s="89"/>
      <c r="AV140" s="89"/>
      <c r="AW140" s="89"/>
      <c r="AX140" s="89"/>
    </row>
    <row r="141" spans="1:50" ht="12.75" customHeight="1">
      <c r="A141" s="90"/>
      <c r="B141" s="214"/>
      <c r="C141" s="375"/>
      <c r="D141" s="236"/>
      <c r="E141" s="231" t="str">
        <f t="shared" si="95"/>
        <v/>
      </c>
      <c r="F141" s="238" t="str">
        <f t="shared" si="96"/>
        <v/>
      </c>
      <c r="G141" s="233" t="str">
        <f t="shared" si="97"/>
        <v/>
      </c>
      <c r="H141" s="238" t="str">
        <f t="shared" si="98"/>
        <v/>
      </c>
      <c r="I141" s="233" t="str">
        <f t="shared" si="99"/>
        <v/>
      </c>
      <c r="J141" s="238" t="str">
        <f t="shared" si="100"/>
        <v/>
      </c>
      <c r="K141" s="233" t="str">
        <f t="shared" si="101"/>
        <v/>
      </c>
      <c r="L141" s="237" t="str">
        <f t="shared" si="102"/>
        <v/>
      </c>
      <c r="M141" s="234" t="str">
        <f>IF(C141="","",VLOOKUP(C141,'Tabela Nutricional'!A:AD,10,0)*D141)</f>
        <v/>
      </c>
      <c r="N141" s="237" t="str">
        <f>IF(C141="","",VLOOKUP(C141,'Tabela Nutricional'!A:AD,11,0)*D141)</f>
        <v/>
      </c>
      <c r="O141" s="234" t="str">
        <f>IF(C141="","",VLOOKUP(C141,'Tabela Nutricional'!A:AD,12,0)*D141)</f>
        <v/>
      </c>
      <c r="P141" s="237" t="str">
        <f>IF(C141="","",VLOOKUP(C141,'Tabela Nutricional'!A:AD,13,0)*D141)</f>
        <v/>
      </c>
      <c r="Q141" s="234" t="str">
        <f>IF(C141="","",VLOOKUP(C141,'Tabela Nutricional'!A:AD,14,0)*D141)</f>
        <v/>
      </c>
      <c r="R141" s="237" t="str">
        <f>IF(C141="","",VLOOKUP(C141,'Tabela Nutricional'!A:AD,15,0)*D141)</f>
        <v/>
      </c>
      <c r="S141" s="234" t="str">
        <f>IF(C141="","",VLOOKUP(C141,'Tabela Nutricional'!A:AD,16,0)*D141)</f>
        <v/>
      </c>
      <c r="T141" s="237" t="str">
        <f>IF(C141="","",VLOOKUP(C141,'Tabela Nutricional'!A:AD,17,0)*D141)</f>
        <v/>
      </c>
      <c r="U141" s="234" t="str">
        <f>IF(C141="","",VLOOKUP(C141,'Tabela Nutricional'!A:AD,18,0)*D141)</f>
        <v/>
      </c>
      <c r="V141" s="237" t="str">
        <f>IF(C141="","",VLOOKUP(C141,'Tabela Nutricional'!A:AD,21,0)*D141)</f>
        <v/>
      </c>
      <c r="W141" s="234" t="str">
        <f>IF(C141="","",VLOOKUP(C141,'Tabela Nutricional'!A:AD,22,0)*D141)</f>
        <v/>
      </c>
      <c r="X141" s="237" t="str">
        <f>IF(C141="","",VLOOKUP(C141,'Tabela Nutricional'!A:AD,23,0)*D141)</f>
        <v/>
      </c>
      <c r="Y141" s="234" t="str">
        <f>IF(C141="","",VLOOKUP(C141,'Tabela Nutricional'!A:AD,24,0)*D141)</f>
        <v/>
      </c>
      <c r="Z141" s="237" t="str">
        <f>IF(C141="","",VLOOKUP(C141,'Tabela Nutricional'!A:AD,25,0)*D141)</f>
        <v/>
      </c>
      <c r="AA141" s="234" t="str">
        <f>IF(C141="","",VLOOKUP(C141,'Tabela Nutricional'!A:AD,26,0)*D141)</f>
        <v/>
      </c>
      <c r="AB141" s="237" t="str">
        <f>IF(C141="","",VLOOKUP(C141,'Tabela Nutricional'!A:AD,27,0)*D141)</f>
        <v/>
      </c>
      <c r="AC141" s="234" t="str">
        <f>IF(C141="","",VLOOKUP(C141,'Tabela Nutricional'!A:AD,28,0)*D141)</f>
        <v/>
      </c>
      <c r="AD141" s="237" t="str">
        <f>IF(C141="","",VLOOKUP(C141,'Tabela Nutricional'!A:AD,29,0)*D141)</f>
        <v/>
      </c>
      <c r="AE141" s="234" t="str">
        <f>IF(C141="","",VLOOKUP(C141,'Tabela Nutricional'!A:AD,30,0)*D141)</f>
        <v/>
      </c>
      <c r="AF141" s="214"/>
      <c r="AG141" s="91"/>
      <c r="AH141" s="108"/>
      <c r="AI141" s="108"/>
      <c r="AJ141" s="89"/>
      <c r="AK141" s="89"/>
      <c r="AL141" s="99"/>
      <c r="AM141" s="99"/>
      <c r="AN141" s="89"/>
      <c r="AO141" s="89"/>
      <c r="AP141" s="89"/>
      <c r="AQ141" s="99"/>
      <c r="AR141" s="89"/>
      <c r="AS141" s="89"/>
      <c r="AT141" s="89"/>
      <c r="AU141" s="89"/>
      <c r="AV141" s="89"/>
      <c r="AW141" s="89"/>
      <c r="AX141" s="89"/>
    </row>
    <row r="142" spans="1:50" ht="12.75" customHeight="1">
      <c r="A142" s="90"/>
      <c r="B142" s="214"/>
      <c r="C142" s="376" t="s">
        <v>27</v>
      </c>
      <c r="D142" s="216"/>
      <c r="E142" s="217" t="s">
        <v>29</v>
      </c>
      <c r="F142" s="218">
        <f t="shared" ref="F142:AE142" si="103">SUM(F132:F141)</f>
        <v>0</v>
      </c>
      <c r="G142" s="219">
        <f t="shared" si="103"/>
        <v>0</v>
      </c>
      <c r="H142" s="220">
        <f t="shared" si="103"/>
        <v>0</v>
      </c>
      <c r="I142" s="221">
        <f t="shared" si="103"/>
        <v>0</v>
      </c>
      <c r="J142" s="222">
        <f t="shared" si="103"/>
        <v>0</v>
      </c>
      <c r="K142" s="223">
        <f t="shared" si="103"/>
        <v>0</v>
      </c>
      <c r="L142" s="224">
        <f t="shared" si="103"/>
        <v>0</v>
      </c>
      <c r="M142" s="225">
        <f t="shared" si="103"/>
        <v>0</v>
      </c>
      <c r="N142" s="225">
        <f t="shared" si="103"/>
        <v>0</v>
      </c>
      <c r="O142" s="225">
        <f t="shared" si="103"/>
        <v>0</v>
      </c>
      <c r="P142" s="225">
        <f t="shared" si="103"/>
        <v>0</v>
      </c>
      <c r="Q142" s="225">
        <f t="shared" si="103"/>
        <v>0</v>
      </c>
      <c r="R142" s="225">
        <f t="shared" si="103"/>
        <v>0</v>
      </c>
      <c r="S142" s="225">
        <f t="shared" si="103"/>
        <v>0</v>
      </c>
      <c r="T142" s="225">
        <f t="shared" si="103"/>
        <v>0</v>
      </c>
      <c r="U142" s="225">
        <f t="shared" si="103"/>
        <v>0</v>
      </c>
      <c r="V142" s="225">
        <f t="shared" si="103"/>
        <v>0</v>
      </c>
      <c r="W142" s="225">
        <f t="shared" si="103"/>
        <v>0</v>
      </c>
      <c r="X142" s="225">
        <f t="shared" si="103"/>
        <v>0</v>
      </c>
      <c r="Y142" s="225">
        <f t="shared" si="103"/>
        <v>0</v>
      </c>
      <c r="Z142" s="225">
        <f t="shared" si="103"/>
        <v>0</v>
      </c>
      <c r="AA142" s="225">
        <f t="shared" si="103"/>
        <v>0</v>
      </c>
      <c r="AB142" s="225">
        <f t="shared" si="103"/>
        <v>0</v>
      </c>
      <c r="AC142" s="225">
        <f t="shared" si="103"/>
        <v>0</v>
      </c>
      <c r="AD142" s="225">
        <f t="shared" si="103"/>
        <v>0</v>
      </c>
      <c r="AE142" s="225">
        <f t="shared" si="103"/>
        <v>0</v>
      </c>
      <c r="AF142" s="214"/>
      <c r="AG142" s="91"/>
      <c r="AH142" s="108"/>
      <c r="AI142" s="108"/>
      <c r="AJ142" s="89"/>
      <c r="AK142" s="89"/>
      <c r="AL142" s="99"/>
      <c r="AM142" s="99"/>
      <c r="AN142" s="89"/>
      <c r="AO142" s="89"/>
      <c r="AP142" s="89"/>
      <c r="AQ142" s="99"/>
      <c r="AR142" s="89"/>
      <c r="AS142" s="89"/>
      <c r="AT142" s="89"/>
      <c r="AU142" s="89"/>
      <c r="AV142" s="89"/>
      <c r="AW142" s="89"/>
      <c r="AX142" s="89"/>
    </row>
    <row r="143" spans="1:50" ht="12.75" customHeight="1">
      <c r="A143" s="90"/>
      <c r="B143" s="214"/>
      <c r="C143" s="377">
        <f>SUM(F143:K143)</f>
        <v>0</v>
      </c>
      <c r="D143" s="216"/>
      <c r="E143" s="217" t="s">
        <v>30</v>
      </c>
      <c r="F143" s="218">
        <f t="shared" ref="F143:H143" si="104">F142*4</f>
        <v>0</v>
      </c>
      <c r="G143" s="219">
        <f t="shared" si="104"/>
        <v>0</v>
      </c>
      <c r="H143" s="220">
        <f t="shared" si="104"/>
        <v>0</v>
      </c>
      <c r="I143" s="221">
        <f t="shared" ref="I143:K143" si="105">I142*9</f>
        <v>0</v>
      </c>
      <c r="J143" s="222">
        <f t="shared" si="105"/>
        <v>0</v>
      </c>
      <c r="K143" s="223">
        <f t="shared" si="105"/>
        <v>0</v>
      </c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  <c r="Z143" s="226"/>
      <c r="AA143" s="226"/>
      <c r="AB143" s="226"/>
      <c r="AC143" s="226"/>
      <c r="AD143" s="226"/>
      <c r="AE143" s="226"/>
      <c r="AF143" s="214"/>
      <c r="AG143" s="91"/>
      <c r="AH143" s="108"/>
      <c r="AI143" s="108"/>
      <c r="AJ143" s="89"/>
      <c r="AK143" s="89"/>
      <c r="AL143" s="99"/>
      <c r="AM143" s="99"/>
      <c r="AN143" s="89"/>
      <c r="AO143" s="89"/>
      <c r="AP143" s="89"/>
      <c r="AQ143" s="99"/>
      <c r="AR143" s="89"/>
      <c r="AS143" s="89"/>
      <c r="AT143" s="89"/>
      <c r="AU143" s="89"/>
      <c r="AV143" s="89"/>
      <c r="AW143" s="89"/>
      <c r="AX143" s="89"/>
    </row>
    <row r="144" spans="1:50" ht="12.75" customHeight="1">
      <c r="A144" s="90"/>
      <c r="B144" s="214"/>
      <c r="C144" s="311" t="str">
        <f>IF(C143&gt;0,(C143-'Cálculo de Dieta'!C143),"")</f>
        <v/>
      </c>
      <c r="D144" s="318"/>
      <c r="E144" s="310" t="s">
        <v>2829</v>
      </c>
      <c r="F144" s="311" t="str">
        <f>IF(F142&gt;0,(F142-'Cálculo de Dieta'!F142),"")</f>
        <v/>
      </c>
      <c r="G144" s="311" t="str">
        <f>IF(G142&gt;0,(G142-'Cálculo de Dieta'!G142),"")</f>
        <v/>
      </c>
      <c r="H144" s="311" t="str">
        <f>IF(H142&gt;0,(H142-'Cálculo de Dieta'!H142),"")</f>
        <v/>
      </c>
      <c r="I144" s="311" t="str">
        <f>IF(I142&gt;0,(I142-'Cálculo de Dieta'!I142),"")</f>
        <v/>
      </c>
      <c r="J144" s="311" t="str">
        <f>IF(J142&gt;0,(J142-'Cálculo de Dieta'!J142),"")</f>
        <v/>
      </c>
      <c r="K144" s="311" t="str">
        <f>IF(K142&gt;0,(K142-'Cálculo de Dieta'!K142),"")</f>
        <v/>
      </c>
      <c r="L144" s="311" t="str">
        <f>IF(L142&gt;0,(L142-'Cálculo de Dieta'!L142),"")</f>
        <v/>
      </c>
      <c r="M144" s="311" t="str">
        <f>IF(M142&gt;0,(M142-'Cálculo de Dieta'!M142),"")</f>
        <v/>
      </c>
      <c r="N144" s="311" t="str">
        <f>IF(N142&gt;0,(N142-'Cálculo de Dieta'!N142),"")</f>
        <v/>
      </c>
      <c r="O144" s="311" t="str">
        <f>IF(O142&gt;0,(O142-'Cálculo de Dieta'!O142),"")</f>
        <v/>
      </c>
      <c r="P144" s="311" t="str">
        <f>IF(P142&gt;0,(P142-'Cálculo de Dieta'!P142),"")</f>
        <v/>
      </c>
      <c r="Q144" s="311" t="str">
        <f>IF(Q142&gt;0,(Q142-'Cálculo de Dieta'!Q142),"")</f>
        <v/>
      </c>
      <c r="R144" s="311" t="str">
        <f>IF(R142&gt;0,(R142-'Cálculo de Dieta'!R142),"")</f>
        <v/>
      </c>
      <c r="S144" s="311" t="str">
        <f>IF(S142&gt;0,(S142-'Cálculo de Dieta'!S142),"")</f>
        <v/>
      </c>
      <c r="T144" s="311" t="str">
        <f>IF(T142&gt;0,(T142-'Cálculo de Dieta'!T142),"")</f>
        <v/>
      </c>
      <c r="U144" s="311" t="str">
        <f>IF(U142&gt;0,(U142-'Cálculo de Dieta'!U142),"")</f>
        <v/>
      </c>
      <c r="V144" s="311" t="str">
        <f>IF(V142&gt;0,(V142-'Cálculo de Dieta'!V142),"")</f>
        <v/>
      </c>
      <c r="W144" s="311" t="str">
        <f>IF(W142&gt;0,(W142-'Cálculo de Dieta'!W142),"")</f>
        <v/>
      </c>
      <c r="X144" s="311" t="str">
        <f>IF(X142&gt;0,(X142-'Cálculo de Dieta'!X142),"")</f>
        <v/>
      </c>
      <c r="Y144" s="311" t="str">
        <f>IF(Y142&gt;0,(Y142-'Cálculo de Dieta'!Y142),"")</f>
        <v/>
      </c>
      <c r="Z144" s="311" t="str">
        <f>IF(Z142&gt;0,(Z142-'Cálculo de Dieta'!Z142),"")</f>
        <v/>
      </c>
      <c r="AA144" s="311" t="str">
        <f>IF(AA142&gt;0,(AA142-'Cálculo de Dieta'!AA142),"")</f>
        <v/>
      </c>
      <c r="AB144" s="311" t="str">
        <f>IF(AB142&gt;0,(AB142-'Cálculo de Dieta'!AB142),"")</f>
        <v/>
      </c>
      <c r="AC144" s="311" t="str">
        <f>IF(AC142&gt;0,(AC142-'Cálculo de Dieta'!AC142),"")</f>
        <v/>
      </c>
      <c r="AD144" s="311" t="str">
        <f>IF(AD142&gt;0,(AD142-'Cálculo de Dieta'!AD142),"")</f>
        <v/>
      </c>
      <c r="AE144" s="311" t="str">
        <f>IF(AE142&gt;0,(AE142-'Cálculo de Dieta'!AE142),"")</f>
        <v/>
      </c>
      <c r="AF144" s="214"/>
      <c r="AG144" s="91"/>
      <c r="AH144" s="108"/>
      <c r="AI144" s="108"/>
      <c r="AJ144" s="89"/>
      <c r="AK144" s="89"/>
      <c r="AL144" s="99"/>
      <c r="AM144" s="99"/>
      <c r="AN144" s="89"/>
      <c r="AO144" s="89"/>
      <c r="AP144" s="89"/>
      <c r="AQ144" s="99"/>
      <c r="AR144" s="89"/>
      <c r="AS144" s="89"/>
      <c r="AT144" s="89"/>
      <c r="AU144" s="89"/>
      <c r="AV144" s="89"/>
      <c r="AW144" s="89"/>
      <c r="AX144" s="89"/>
    </row>
    <row r="145" spans="1:50" ht="12.75" customHeight="1">
      <c r="A145" s="81"/>
      <c r="B145" s="81"/>
      <c r="C145" s="372"/>
      <c r="D145" s="82"/>
      <c r="E145" s="87"/>
      <c r="F145" s="83"/>
      <c r="G145" s="84"/>
      <c r="H145" s="85"/>
      <c r="I145" s="86"/>
      <c r="J145" s="86"/>
      <c r="K145" s="86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81"/>
      <c r="AG145" s="88"/>
      <c r="AH145" s="108"/>
      <c r="AI145" s="108"/>
      <c r="AJ145" s="89"/>
      <c r="AK145" s="89"/>
      <c r="AL145" s="99"/>
      <c r="AM145" s="99"/>
      <c r="AN145" s="89"/>
      <c r="AO145" s="89"/>
      <c r="AP145" s="89"/>
      <c r="AQ145" s="99"/>
      <c r="AR145" s="89"/>
      <c r="AS145" s="89"/>
      <c r="AT145" s="89"/>
      <c r="AU145" s="89"/>
      <c r="AV145" s="89"/>
      <c r="AW145" s="89"/>
      <c r="AX145" s="89"/>
    </row>
    <row r="146" spans="1:50" ht="12.75" customHeight="1">
      <c r="A146" s="81"/>
      <c r="B146" s="200"/>
      <c r="C146" s="373"/>
      <c r="D146" s="340">
        <v>10</v>
      </c>
      <c r="E146" s="307"/>
      <c r="F146" s="303"/>
      <c r="G146" s="303"/>
      <c r="H146" s="303"/>
      <c r="I146" s="303"/>
      <c r="J146" s="303"/>
      <c r="K146" s="304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2" t="s">
        <v>2786</v>
      </c>
      <c r="W146" s="202" t="s">
        <v>2786</v>
      </c>
      <c r="X146" s="202" t="s">
        <v>2786</v>
      </c>
      <c r="Y146" s="202" t="s">
        <v>2786</v>
      </c>
      <c r="Z146" s="202" t="s">
        <v>2786</v>
      </c>
      <c r="AA146" s="202" t="s">
        <v>2786</v>
      </c>
      <c r="AB146" s="201"/>
      <c r="AC146" s="202" t="s">
        <v>2786</v>
      </c>
      <c r="AD146" s="202" t="s">
        <v>2786</v>
      </c>
      <c r="AE146" s="202" t="s">
        <v>2786</v>
      </c>
      <c r="AF146" s="200"/>
      <c r="AG146" s="81"/>
      <c r="AH146" s="108"/>
      <c r="AI146" s="108"/>
      <c r="AJ146" s="89"/>
      <c r="AK146" s="89"/>
      <c r="AL146" s="99"/>
      <c r="AM146" s="99"/>
      <c r="AN146" s="89"/>
      <c r="AO146" s="89"/>
      <c r="AP146" s="89"/>
      <c r="AQ146" s="99"/>
      <c r="AR146" s="89"/>
      <c r="AS146" s="89"/>
      <c r="AT146" s="89"/>
      <c r="AU146" s="89"/>
      <c r="AV146" s="89"/>
      <c r="AW146" s="89"/>
      <c r="AX146" s="89"/>
    </row>
    <row r="147" spans="1:50" ht="12.75" customHeight="1">
      <c r="A147" s="81"/>
      <c r="B147" s="203"/>
      <c r="C147" s="374" t="s">
        <v>5</v>
      </c>
      <c r="D147" s="204" t="s">
        <v>6</v>
      </c>
      <c r="E147" s="205" t="s">
        <v>7</v>
      </c>
      <c r="F147" s="206" t="s">
        <v>8</v>
      </c>
      <c r="G147" s="207" t="s">
        <v>9</v>
      </c>
      <c r="H147" s="208" t="s">
        <v>10</v>
      </c>
      <c r="I147" s="209" t="s">
        <v>11</v>
      </c>
      <c r="J147" s="210" t="s">
        <v>13</v>
      </c>
      <c r="K147" s="211" t="s">
        <v>12</v>
      </c>
      <c r="L147" s="212" t="s">
        <v>767</v>
      </c>
      <c r="M147" s="202" t="s">
        <v>792</v>
      </c>
      <c r="N147" s="202" t="s">
        <v>791</v>
      </c>
      <c r="O147" s="202" t="s">
        <v>2777</v>
      </c>
      <c r="P147" s="202" t="s">
        <v>2778</v>
      </c>
      <c r="Q147" s="202" t="s">
        <v>793</v>
      </c>
      <c r="R147" s="202" t="s">
        <v>794</v>
      </c>
      <c r="S147" s="202" t="s">
        <v>799</v>
      </c>
      <c r="T147" s="202" t="s">
        <v>2782</v>
      </c>
      <c r="U147" s="202" t="s">
        <v>795</v>
      </c>
      <c r="V147" s="202" t="s">
        <v>2783</v>
      </c>
      <c r="W147" s="202" t="s">
        <v>2779</v>
      </c>
      <c r="X147" s="202" t="s">
        <v>2780</v>
      </c>
      <c r="Y147" s="202" t="s">
        <v>796</v>
      </c>
      <c r="Z147" s="202" t="s">
        <v>797</v>
      </c>
      <c r="AA147" s="202" t="s">
        <v>798</v>
      </c>
      <c r="AB147" s="202" t="s">
        <v>2776</v>
      </c>
      <c r="AC147" s="202" t="s">
        <v>2784</v>
      </c>
      <c r="AD147" s="202" t="s">
        <v>2785</v>
      </c>
      <c r="AE147" s="202" t="s">
        <v>2781</v>
      </c>
      <c r="AF147" s="213"/>
      <c r="AG147" s="183"/>
      <c r="AH147" s="108"/>
      <c r="AI147" s="108"/>
      <c r="AJ147" s="89"/>
      <c r="AK147" s="89"/>
      <c r="AL147" s="99"/>
      <c r="AM147" s="99"/>
      <c r="AN147" s="89"/>
      <c r="AO147" s="89"/>
      <c r="AP147" s="89"/>
      <c r="AQ147" s="99"/>
      <c r="AR147" s="89"/>
      <c r="AS147" s="89"/>
      <c r="AT147" s="89"/>
      <c r="AU147" s="89"/>
      <c r="AV147" s="89"/>
      <c r="AW147" s="89"/>
      <c r="AX147" s="89"/>
    </row>
    <row r="148" spans="1:50" ht="12.75" customHeight="1">
      <c r="A148" s="89"/>
      <c r="B148" s="214"/>
      <c r="C148" s="232"/>
      <c r="D148" s="235"/>
      <c r="E148" s="231" t="str">
        <f t="shared" ref="E148:E157" si="106">IF(C148="","",VLOOKUP(C148,Nutr,2,0))</f>
        <v/>
      </c>
      <c r="F148" s="238" t="str">
        <f t="shared" ref="F148:F157" si="107">IF(C148="","",VLOOKUP(C148,Nutr,3,0)*D148)</f>
        <v/>
      </c>
      <c r="G148" s="233" t="str">
        <f t="shared" ref="G148:G157" si="108">IF(C148="","",VLOOKUP(C148,Nutr,4,0)*D148)</f>
        <v/>
      </c>
      <c r="H148" s="238" t="str">
        <f t="shared" ref="H148:H157" si="109">IF(C148="","",VLOOKUP(C148,Nutr,5,0)*D148)</f>
        <v/>
      </c>
      <c r="I148" s="233" t="str">
        <f t="shared" ref="I148:I157" si="110">IF(C148="","",VLOOKUP(C148,Nutr,6,0)*D148)</f>
        <v/>
      </c>
      <c r="J148" s="238" t="str">
        <f t="shared" ref="J148:J157" si="111">IF(C148="","",VLOOKUP(C148,Nutr,7,0)*D148)</f>
        <v/>
      </c>
      <c r="K148" s="233" t="str">
        <f t="shared" ref="K148:K157" si="112">IF(C148="","",VLOOKUP(C148,Nutr,8,0)*D148)</f>
        <v/>
      </c>
      <c r="L148" s="237" t="str">
        <f>IF(C148="","",VLOOKUP(C148,Nutr,9,0)*D148)</f>
        <v/>
      </c>
      <c r="M148" s="234" t="str">
        <f>IF(C148="","",VLOOKUP(C148,'Tabela Nutricional'!A:AD,10,0)*D148)</f>
        <v/>
      </c>
      <c r="N148" s="237" t="str">
        <f>IF(C148="","",VLOOKUP(C148,'Tabela Nutricional'!A:AD,11,0)*D148)</f>
        <v/>
      </c>
      <c r="O148" s="234" t="str">
        <f>IF(C148="","",VLOOKUP(C148,'Tabela Nutricional'!A:AD,12,0)*D148)</f>
        <v/>
      </c>
      <c r="P148" s="237" t="str">
        <f>IF(C148="","",VLOOKUP(C148,'Tabela Nutricional'!A:AD,13,0)*D148)</f>
        <v/>
      </c>
      <c r="Q148" s="234" t="str">
        <f>IF(C148="","",VLOOKUP(C148,'Tabela Nutricional'!A:AD,14,0)*D148)</f>
        <v/>
      </c>
      <c r="R148" s="237" t="str">
        <f>IF(C148="","",VLOOKUP(C148,'Tabela Nutricional'!A:AD,15,0)*D148)</f>
        <v/>
      </c>
      <c r="S148" s="234" t="str">
        <f>IF(C148="","",VLOOKUP(C148,'Tabela Nutricional'!A:AD,16,0)*D148)</f>
        <v/>
      </c>
      <c r="T148" s="237" t="str">
        <f>IF(C148="","",VLOOKUP(C148,'Tabela Nutricional'!A:AD,17,0)*D148)</f>
        <v/>
      </c>
      <c r="U148" s="234" t="str">
        <f>IF(C148="","",VLOOKUP(C148,'Tabela Nutricional'!A:AD,18,0)*D148)</f>
        <v/>
      </c>
      <c r="V148" s="237" t="str">
        <f>IF(C148="","",VLOOKUP(C148,'Tabela Nutricional'!A:AD,21,0)*D148)</f>
        <v/>
      </c>
      <c r="W148" s="234" t="str">
        <f>IF(C148="","",VLOOKUP(C148,'Tabela Nutricional'!A:AD,22,0)*D148)</f>
        <v/>
      </c>
      <c r="X148" s="237" t="str">
        <f>IF(C148="","",VLOOKUP(C148,'Tabela Nutricional'!A:AD,23,0)*D148)</f>
        <v/>
      </c>
      <c r="Y148" s="234" t="str">
        <f>IF(C148="","",VLOOKUP(C148,'Tabela Nutricional'!A:AD,24,0)*D148)</f>
        <v/>
      </c>
      <c r="Z148" s="237" t="str">
        <f>IF(C148="","",VLOOKUP(C148,'Tabela Nutricional'!A:AD,25,0)*D148)</f>
        <v/>
      </c>
      <c r="AA148" s="234" t="str">
        <f>IF(C148="","",VLOOKUP(C148,'Tabela Nutricional'!A:AD,26,0)*D148)</f>
        <v/>
      </c>
      <c r="AB148" s="237" t="str">
        <f>IF(C148="","",VLOOKUP(C148,'Tabela Nutricional'!A:AD,27,0)*D148)</f>
        <v/>
      </c>
      <c r="AC148" s="234" t="str">
        <f>IF(C148="","",VLOOKUP(C148,'Tabela Nutricional'!A:AD,28,0)*D148)</f>
        <v/>
      </c>
      <c r="AD148" s="237" t="str">
        <f>IF(C148="","",VLOOKUP(C148,'Tabela Nutricional'!A:AD,29,0)*D148)</f>
        <v/>
      </c>
      <c r="AE148" s="234" t="str">
        <f>IF(C148="","",VLOOKUP(C148,'Tabela Nutricional'!A:AD,30,0)*D148)</f>
        <v/>
      </c>
      <c r="AF148" s="214"/>
      <c r="AG148" s="90"/>
      <c r="AH148" s="108"/>
      <c r="AI148" s="108"/>
      <c r="AJ148" s="89"/>
      <c r="AK148" s="89"/>
      <c r="AL148" s="99"/>
      <c r="AM148" s="99"/>
      <c r="AN148" s="89"/>
      <c r="AO148" s="89"/>
      <c r="AP148" s="89"/>
      <c r="AQ148" s="99"/>
      <c r="AR148" s="89"/>
      <c r="AS148" s="89"/>
      <c r="AT148" s="89"/>
      <c r="AU148" s="89"/>
      <c r="AV148" s="89"/>
      <c r="AW148" s="89"/>
      <c r="AX148" s="89"/>
    </row>
    <row r="149" spans="1:50" ht="12.75" customHeight="1">
      <c r="A149" s="89"/>
      <c r="B149" s="214"/>
      <c r="C149" s="232"/>
      <c r="D149" s="235"/>
      <c r="E149" s="231" t="str">
        <f t="shared" si="106"/>
        <v/>
      </c>
      <c r="F149" s="238" t="str">
        <f t="shared" si="107"/>
        <v/>
      </c>
      <c r="G149" s="233" t="str">
        <f t="shared" si="108"/>
        <v/>
      </c>
      <c r="H149" s="238" t="str">
        <f t="shared" si="109"/>
        <v/>
      </c>
      <c r="I149" s="233" t="str">
        <f t="shared" si="110"/>
        <v/>
      </c>
      <c r="J149" s="238" t="str">
        <f t="shared" si="111"/>
        <v/>
      </c>
      <c r="K149" s="233" t="str">
        <f t="shared" si="112"/>
        <v/>
      </c>
      <c r="L149" s="237" t="str">
        <f t="shared" ref="L149:L157" si="113">IF(C149="","",VLOOKUP(C149,Nutr,9,0)*D149)</f>
        <v/>
      </c>
      <c r="M149" s="234" t="str">
        <f>IF(C149="","",VLOOKUP(C149,'Tabela Nutricional'!A:AD,10,0)*D149)</f>
        <v/>
      </c>
      <c r="N149" s="237" t="str">
        <f>IF(C149="","",VLOOKUP(C149,'Tabela Nutricional'!A:AD,11,0)*D149)</f>
        <v/>
      </c>
      <c r="O149" s="234" t="str">
        <f>IF(C149="","",VLOOKUP(C149,'Tabela Nutricional'!A:AD,12,0)*D149)</f>
        <v/>
      </c>
      <c r="P149" s="237" t="str">
        <f>IF(C149="","",VLOOKUP(C149,'Tabela Nutricional'!A:AD,13,0)*D149)</f>
        <v/>
      </c>
      <c r="Q149" s="234" t="str">
        <f>IF(C149="","",VLOOKUP(C149,'Tabela Nutricional'!A:AD,14,0)*D149)</f>
        <v/>
      </c>
      <c r="R149" s="237" t="str">
        <f>IF(C149="","",VLOOKUP(C149,'Tabela Nutricional'!A:AD,15,0)*D149)</f>
        <v/>
      </c>
      <c r="S149" s="234" t="str">
        <f>IF(C149="","",VLOOKUP(C149,'Tabela Nutricional'!A:AD,16,0)*D149)</f>
        <v/>
      </c>
      <c r="T149" s="237" t="str">
        <f>IF(C149="","",VLOOKUP(C149,'Tabela Nutricional'!A:AD,17,0)*D149)</f>
        <v/>
      </c>
      <c r="U149" s="234" t="str">
        <f>IF(C149="","",VLOOKUP(C149,'Tabela Nutricional'!A:AD,18,0)*D149)</f>
        <v/>
      </c>
      <c r="V149" s="237" t="str">
        <f>IF(C149="","",VLOOKUP(C149,'Tabela Nutricional'!A:AD,21,0)*D149)</f>
        <v/>
      </c>
      <c r="W149" s="234" t="str">
        <f>IF(C149="","",VLOOKUP(C149,'Tabela Nutricional'!A:AD,22,0)*D149)</f>
        <v/>
      </c>
      <c r="X149" s="237" t="str">
        <f>IF(C149="","",VLOOKUP(C149,'Tabela Nutricional'!A:AD,23,0)*D149)</f>
        <v/>
      </c>
      <c r="Y149" s="234" t="str">
        <f>IF(C149="","",VLOOKUP(C149,'Tabela Nutricional'!A:AD,24,0)*D149)</f>
        <v/>
      </c>
      <c r="Z149" s="237" t="str">
        <f>IF(C149="","",VLOOKUP(C149,'Tabela Nutricional'!A:AD,25,0)*D149)</f>
        <v/>
      </c>
      <c r="AA149" s="234" t="str">
        <f>IF(C149="","",VLOOKUP(C149,'Tabela Nutricional'!A:AD,26,0)*D149)</f>
        <v/>
      </c>
      <c r="AB149" s="237" t="str">
        <f>IF(C149="","",VLOOKUP(C149,'Tabela Nutricional'!A:AD,27,0)*D149)</f>
        <v/>
      </c>
      <c r="AC149" s="234" t="str">
        <f>IF(C149="","",VLOOKUP(C149,'Tabela Nutricional'!A:AD,28,0)*D149)</f>
        <v/>
      </c>
      <c r="AD149" s="237" t="str">
        <f>IF(C149="","",VLOOKUP(C149,'Tabela Nutricional'!A:AD,29,0)*D149)</f>
        <v/>
      </c>
      <c r="AE149" s="234" t="str">
        <f>IF(C149="","",VLOOKUP(C149,'Tabela Nutricional'!A:AD,30,0)*D149)</f>
        <v/>
      </c>
      <c r="AF149" s="214"/>
      <c r="AG149" s="90"/>
      <c r="AH149" s="108"/>
      <c r="AI149" s="108"/>
      <c r="AJ149" s="89"/>
      <c r="AK149" s="89"/>
      <c r="AL149" s="99"/>
      <c r="AM149" s="99"/>
      <c r="AN149" s="89"/>
      <c r="AO149" s="89"/>
      <c r="AP149" s="89"/>
      <c r="AQ149" s="99"/>
      <c r="AR149" s="89"/>
      <c r="AS149" s="89"/>
      <c r="AT149" s="89"/>
      <c r="AU149" s="89"/>
      <c r="AV149" s="89"/>
      <c r="AW149" s="89"/>
      <c r="AX149" s="89"/>
    </row>
    <row r="150" spans="1:50" ht="12.75" customHeight="1">
      <c r="A150" s="89"/>
      <c r="B150" s="214"/>
      <c r="C150" s="232"/>
      <c r="D150" s="235"/>
      <c r="E150" s="231" t="str">
        <f t="shared" si="106"/>
        <v/>
      </c>
      <c r="F150" s="238" t="str">
        <f t="shared" si="107"/>
        <v/>
      </c>
      <c r="G150" s="233" t="str">
        <f t="shared" si="108"/>
        <v/>
      </c>
      <c r="H150" s="238" t="str">
        <f t="shared" si="109"/>
        <v/>
      </c>
      <c r="I150" s="233" t="str">
        <f t="shared" si="110"/>
        <v/>
      </c>
      <c r="J150" s="238" t="str">
        <f t="shared" si="111"/>
        <v/>
      </c>
      <c r="K150" s="233" t="str">
        <f t="shared" si="112"/>
        <v/>
      </c>
      <c r="L150" s="237" t="str">
        <f t="shared" si="113"/>
        <v/>
      </c>
      <c r="M150" s="234" t="str">
        <f>IF(C150="","",VLOOKUP(C150,'Tabela Nutricional'!A:AD,10,0)*D150)</f>
        <v/>
      </c>
      <c r="N150" s="237" t="str">
        <f>IF(C150="","",VLOOKUP(C150,'Tabela Nutricional'!A:AD,11,0)*D150)</f>
        <v/>
      </c>
      <c r="O150" s="234" t="str">
        <f>IF(C150="","",VLOOKUP(C150,'Tabela Nutricional'!A:AD,12,0)*D150)</f>
        <v/>
      </c>
      <c r="P150" s="237" t="str">
        <f>IF(C150="","",VLOOKUP(C150,'Tabela Nutricional'!A:AD,13,0)*D150)</f>
        <v/>
      </c>
      <c r="Q150" s="234" t="str">
        <f>IF(C150="","",VLOOKUP(C150,'Tabela Nutricional'!A:AD,14,0)*D150)</f>
        <v/>
      </c>
      <c r="R150" s="237" t="str">
        <f>IF(C150="","",VLOOKUP(C150,'Tabela Nutricional'!A:AD,15,0)*D150)</f>
        <v/>
      </c>
      <c r="S150" s="234" t="str">
        <f>IF(C150="","",VLOOKUP(C150,'Tabela Nutricional'!A:AD,16,0)*D150)</f>
        <v/>
      </c>
      <c r="T150" s="237" t="str">
        <f>IF(C150="","",VLOOKUP(C150,'Tabela Nutricional'!A:AD,17,0)*D150)</f>
        <v/>
      </c>
      <c r="U150" s="234" t="str">
        <f>IF(C150="","",VLOOKUP(C150,'Tabela Nutricional'!A:AD,18,0)*D150)</f>
        <v/>
      </c>
      <c r="V150" s="237" t="str">
        <f>IF(C150="","",VLOOKUP(C150,'Tabela Nutricional'!A:AD,21,0)*D150)</f>
        <v/>
      </c>
      <c r="W150" s="234" t="str">
        <f>IF(C150="","",VLOOKUP(C150,'Tabela Nutricional'!A:AD,22,0)*D150)</f>
        <v/>
      </c>
      <c r="X150" s="237" t="str">
        <f>IF(C150="","",VLOOKUP(C150,'Tabela Nutricional'!A:AD,23,0)*D150)</f>
        <v/>
      </c>
      <c r="Y150" s="234" t="str">
        <f>IF(C150="","",VLOOKUP(C150,'Tabela Nutricional'!A:AD,24,0)*D150)</f>
        <v/>
      </c>
      <c r="Z150" s="237" t="str">
        <f>IF(C150="","",VLOOKUP(C150,'Tabela Nutricional'!A:AD,25,0)*D150)</f>
        <v/>
      </c>
      <c r="AA150" s="234" t="str">
        <f>IF(C150="","",VLOOKUP(C150,'Tabela Nutricional'!A:AD,26,0)*D150)</f>
        <v/>
      </c>
      <c r="AB150" s="237" t="str">
        <f>IF(C150="","",VLOOKUP(C150,'Tabela Nutricional'!A:AD,27,0)*D150)</f>
        <v/>
      </c>
      <c r="AC150" s="234" t="str">
        <f>IF(C150="","",VLOOKUP(C150,'Tabela Nutricional'!A:AD,28,0)*D150)</f>
        <v/>
      </c>
      <c r="AD150" s="237" t="str">
        <f>IF(C150="","",VLOOKUP(C150,'Tabela Nutricional'!A:AD,29,0)*D150)</f>
        <v/>
      </c>
      <c r="AE150" s="234" t="str">
        <f>IF(C150="","",VLOOKUP(C150,'Tabela Nutricional'!A:AD,30,0)*D150)</f>
        <v/>
      </c>
      <c r="AF150" s="214"/>
      <c r="AG150" s="94"/>
      <c r="AH150" s="108"/>
      <c r="AI150" s="108"/>
      <c r="AJ150" s="89"/>
      <c r="AK150" s="89"/>
      <c r="AL150" s="99"/>
      <c r="AM150" s="99"/>
      <c r="AN150" s="89"/>
      <c r="AO150" s="89"/>
      <c r="AP150" s="89"/>
      <c r="AQ150" s="99"/>
      <c r="AR150" s="89"/>
      <c r="AS150" s="89"/>
      <c r="AT150" s="89"/>
      <c r="AU150" s="89"/>
      <c r="AV150" s="89"/>
      <c r="AW150" s="89"/>
      <c r="AX150" s="89"/>
    </row>
    <row r="151" spans="1:50" ht="12.75" customHeight="1">
      <c r="A151" s="89"/>
      <c r="B151" s="215"/>
      <c r="C151" s="356"/>
      <c r="D151" s="236"/>
      <c r="E151" s="231" t="str">
        <f t="shared" si="106"/>
        <v/>
      </c>
      <c r="F151" s="238" t="str">
        <f t="shared" si="107"/>
        <v/>
      </c>
      <c r="G151" s="233" t="str">
        <f t="shared" si="108"/>
        <v/>
      </c>
      <c r="H151" s="238" t="str">
        <f t="shared" si="109"/>
        <v/>
      </c>
      <c r="I151" s="233" t="str">
        <f t="shared" si="110"/>
        <v/>
      </c>
      <c r="J151" s="238" t="str">
        <f t="shared" si="111"/>
        <v/>
      </c>
      <c r="K151" s="233" t="str">
        <f t="shared" si="112"/>
        <v/>
      </c>
      <c r="L151" s="237" t="str">
        <f t="shared" si="113"/>
        <v/>
      </c>
      <c r="M151" s="234" t="str">
        <f>IF(C151="","",VLOOKUP(C151,'Tabela Nutricional'!A:AD,10,0)*D151)</f>
        <v/>
      </c>
      <c r="N151" s="237" t="str">
        <f>IF(C151="","",VLOOKUP(C151,'Tabela Nutricional'!A:AD,11,0)*D151)</f>
        <v/>
      </c>
      <c r="O151" s="234" t="str">
        <f>IF(C151="","",VLOOKUP(C151,'Tabela Nutricional'!A:AD,12,0)*D151)</f>
        <v/>
      </c>
      <c r="P151" s="237" t="str">
        <f>IF(C151="","",VLOOKUP(C151,'Tabela Nutricional'!A:AD,13,0)*D151)</f>
        <v/>
      </c>
      <c r="Q151" s="234" t="str">
        <f>IF(C151="","",VLOOKUP(C151,'Tabela Nutricional'!A:AD,14,0)*D151)</f>
        <v/>
      </c>
      <c r="R151" s="237" t="str">
        <f>IF(C151="","",VLOOKUP(C151,'Tabela Nutricional'!A:AD,15,0)*D151)</f>
        <v/>
      </c>
      <c r="S151" s="234" t="str">
        <f>IF(C151="","",VLOOKUP(C151,'Tabela Nutricional'!A:AD,16,0)*D151)</f>
        <v/>
      </c>
      <c r="T151" s="237" t="str">
        <f>IF(C151="","",VLOOKUP(C151,'Tabela Nutricional'!A:AD,17,0)*D151)</f>
        <v/>
      </c>
      <c r="U151" s="234" t="str">
        <f>IF(C151="","",VLOOKUP(C151,'Tabela Nutricional'!A:AD,18,0)*D151)</f>
        <v/>
      </c>
      <c r="V151" s="237" t="str">
        <f>IF(C151="","",VLOOKUP(C151,'Tabela Nutricional'!A:AD,21,0)*D151)</f>
        <v/>
      </c>
      <c r="W151" s="234" t="str">
        <f>IF(C151="","",VLOOKUP(C151,'Tabela Nutricional'!A:AD,22,0)*D151)</f>
        <v/>
      </c>
      <c r="X151" s="237" t="str">
        <f>IF(C151="","",VLOOKUP(C151,'Tabela Nutricional'!A:AD,23,0)*D151)</f>
        <v/>
      </c>
      <c r="Y151" s="234" t="str">
        <f>IF(C151="","",VLOOKUP(C151,'Tabela Nutricional'!A:AD,24,0)*D151)</f>
        <v/>
      </c>
      <c r="Z151" s="237" t="str">
        <f>IF(C151="","",VLOOKUP(C151,'Tabela Nutricional'!A:AD,25,0)*D151)</f>
        <v/>
      </c>
      <c r="AA151" s="234" t="str">
        <f>IF(C151="","",VLOOKUP(C151,'Tabela Nutricional'!A:AD,26,0)*D151)</f>
        <v/>
      </c>
      <c r="AB151" s="237" t="str">
        <f>IF(C151="","",VLOOKUP(C151,'Tabela Nutricional'!A:AD,27,0)*D151)</f>
        <v/>
      </c>
      <c r="AC151" s="234" t="str">
        <f>IF(C151="","",VLOOKUP(C151,'Tabela Nutricional'!A:AD,28,0)*D151)</f>
        <v/>
      </c>
      <c r="AD151" s="237" t="str">
        <f>IF(C151="","",VLOOKUP(C151,'Tabela Nutricional'!A:AD,29,0)*D151)</f>
        <v/>
      </c>
      <c r="AE151" s="234" t="str">
        <f>IF(C151="","",VLOOKUP(C151,'Tabela Nutricional'!A:AD,30,0)*D151)</f>
        <v/>
      </c>
      <c r="AF151" s="215"/>
      <c r="AG151" s="94"/>
      <c r="AH151" s="108"/>
      <c r="AI151" s="108"/>
      <c r="AJ151" s="89"/>
      <c r="AK151" s="89"/>
      <c r="AL151" s="99"/>
      <c r="AM151" s="99"/>
      <c r="AN151" s="89"/>
      <c r="AO151" s="89"/>
      <c r="AP151" s="89"/>
      <c r="AQ151" s="99"/>
      <c r="AR151" s="89"/>
      <c r="AS151" s="89"/>
      <c r="AT151" s="89"/>
      <c r="AU151" s="89"/>
      <c r="AV151" s="89"/>
      <c r="AW151" s="89"/>
      <c r="AX151" s="89"/>
    </row>
    <row r="152" spans="1:50" ht="12.75" customHeight="1">
      <c r="A152" s="89"/>
      <c r="B152" s="215"/>
      <c r="C152" s="356"/>
      <c r="D152" s="236"/>
      <c r="E152" s="231" t="str">
        <f t="shared" si="106"/>
        <v/>
      </c>
      <c r="F152" s="238" t="str">
        <f t="shared" si="107"/>
        <v/>
      </c>
      <c r="G152" s="233" t="str">
        <f t="shared" si="108"/>
        <v/>
      </c>
      <c r="H152" s="238" t="str">
        <f t="shared" si="109"/>
        <v/>
      </c>
      <c r="I152" s="233" t="str">
        <f t="shared" si="110"/>
        <v/>
      </c>
      <c r="J152" s="238" t="str">
        <f t="shared" si="111"/>
        <v/>
      </c>
      <c r="K152" s="233" t="str">
        <f t="shared" si="112"/>
        <v/>
      </c>
      <c r="L152" s="237" t="str">
        <f t="shared" si="113"/>
        <v/>
      </c>
      <c r="M152" s="234" t="str">
        <f>IF(C152="","",VLOOKUP(C152,'Tabela Nutricional'!A:AD,10,0)*D152)</f>
        <v/>
      </c>
      <c r="N152" s="237" t="str">
        <f>IF(C152="","",VLOOKUP(C152,'Tabela Nutricional'!A:AD,11,0)*D152)</f>
        <v/>
      </c>
      <c r="O152" s="234" t="str">
        <f>IF(C152="","",VLOOKUP(C152,'Tabela Nutricional'!A:AD,12,0)*D152)</f>
        <v/>
      </c>
      <c r="P152" s="237" t="str">
        <f>IF(C152="","",VLOOKUP(C152,'Tabela Nutricional'!A:AD,13,0)*D152)</f>
        <v/>
      </c>
      <c r="Q152" s="234" t="str">
        <f>IF(C152="","",VLOOKUP(C152,'Tabela Nutricional'!A:AD,14,0)*D152)</f>
        <v/>
      </c>
      <c r="R152" s="237" t="str">
        <f>IF(C152="","",VLOOKUP(C152,'Tabela Nutricional'!A:AD,15,0)*D152)</f>
        <v/>
      </c>
      <c r="S152" s="234" t="str">
        <f>IF(C152="","",VLOOKUP(C152,'Tabela Nutricional'!A:AD,16,0)*D152)</f>
        <v/>
      </c>
      <c r="T152" s="237" t="str">
        <f>IF(C152="","",VLOOKUP(C152,'Tabela Nutricional'!A:AD,17,0)*D152)</f>
        <v/>
      </c>
      <c r="U152" s="234" t="str">
        <f>IF(C152="","",VLOOKUP(C152,'Tabela Nutricional'!A:AD,18,0)*D152)</f>
        <v/>
      </c>
      <c r="V152" s="237" t="str">
        <f>IF(C152="","",VLOOKUP(C152,'Tabela Nutricional'!A:AD,21,0)*D152)</f>
        <v/>
      </c>
      <c r="W152" s="234" t="str">
        <f>IF(C152="","",VLOOKUP(C152,'Tabela Nutricional'!A:AD,22,0)*D152)</f>
        <v/>
      </c>
      <c r="X152" s="237" t="str">
        <f>IF(C152="","",VLOOKUP(C152,'Tabela Nutricional'!A:AD,23,0)*D152)</f>
        <v/>
      </c>
      <c r="Y152" s="234" t="str">
        <f>IF(C152="","",VLOOKUP(C152,'Tabela Nutricional'!A:AD,24,0)*D152)</f>
        <v/>
      </c>
      <c r="Z152" s="237" t="str">
        <f>IF(C152="","",VLOOKUP(C152,'Tabela Nutricional'!A:AD,25,0)*D152)</f>
        <v/>
      </c>
      <c r="AA152" s="234" t="str">
        <f>IF(C152="","",VLOOKUP(C152,'Tabela Nutricional'!A:AD,26,0)*D152)</f>
        <v/>
      </c>
      <c r="AB152" s="237" t="str">
        <f>IF(C152="","",VLOOKUP(C152,'Tabela Nutricional'!A:AD,27,0)*D152)</f>
        <v/>
      </c>
      <c r="AC152" s="234" t="str">
        <f>IF(C152="","",VLOOKUP(C152,'Tabela Nutricional'!A:AD,28,0)*D152)</f>
        <v/>
      </c>
      <c r="AD152" s="237" t="str">
        <f>IF(C152="","",VLOOKUP(C152,'Tabela Nutricional'!A:AD,29,0)*D152)</f>
        <v/>
      </c>
      <c r="AE152" s="234" t="str">
        <f>IF(C152="","",VLOOKUP(C152,'Tabela Nutricional'!A:AD,30,0)*D152)</f>
        <v/>
      </c>
      <c r="AF152" s="215"/>
      <c r="AG152" s="94"/>
      <c r="AH152" s="108"/>
      <c r="AI152" s="108"/>
      <c r="AJ152" s="89"/>
      <c r="AK152" s="89"/>
      <c r="AL152" s="99"/>
      <c r="AM152" s="99"/>
      <c r="AN152" s="89"/>
      <c r="AO152" s="89"/>
      <c r="AP152" s="89"/>
      <c r="AQ152" s="99"/>
      <c r="AR152" s="89"/>
      <c r="AS152" s="89"/>
      <c r="AT152" s="89"/>
      <c r="AU152" s="89"/>
      <c r="AV152" s="89"/>
      <c r="AW152" s="89"/>
      <c r="AX152" s="89"/>
    </row>
    <row r="153" spans="1:50" ht="12.75" customHeight="1">
      <c r="A153" s="89"/>
      <c r="B153" s="215"/>
      <c r="C153" s="356"/>
      <c r="D153" s="236"/>
      <c r="E153" s="231" t="str">
        <f t="shared" si="106"/>
        <v/>
      </c>
      <c r="F153" s="238" t="str">
        <f t="shared" si="107"/>
        <v/>
      </c>
      <c r="G153" s="233" t="str">
        <f t="shared" si="108"/>
        <v/>
      </c>
      <c r="H153" s="238" t="str">
        <f t="shared" si="109"/>
        <v/>
      </c>
      <c r="I153" s="233" t="str">
        <f t="shared" si="110"/>
        <v/>
      </c>
      <c r="J153" s="238" t="str">
        <f t="shared" si="111"/>
        <v/>
      </c>
      <c r="K153" s="233" t="str">
        <f t="shared" si="112"/>
        <v/>
      </c>
      <c r="L153" s="237" t="str">
        <f t="shared" si="113"/>
        <v/>
      </c>
      <c r="M153" s="234" t="str">
        <f>IF(C153="","",VLOOKUP(C153,'Tabela Nutricional'!A:AD,10,0)*D153)</f>
        <v/>
      </c>
      <c r="N153" s="237" t="str">
        <f>IF(C153="","",VLOOKUP(C153,'Tabela Nutricional'!A:AD,11,0)*D153)</f>
        <v/>
      </c>
      <c r="O153" s="234" t="str">
        <f>IF(C153="","",VLOOKUP(C153,'Tabela Nutricional'!A:AD,12,0)*D153)</f>
        <v/>
      </c>
      <c r="P153" s="237" t="str">
        <f>IF(C153="","",VLOOKUP(C153,'Tabela Nutricional'!A:AD,13,0)*D153)</f>
        <v/>
      </c>
      <c r="Q153" s="234" t="str">
        <f>IF(C153="","",VLOOKUP(C153,'Tabela Nutricional'!A:AD,14,0)*D153)</f>
        <v/>
      </c>
      <c r="R153" s="237" t="str">
        <f>IF(C153="","",VLOOKUP(C153,'Tabela Nutricional'!A:AD,15,0)*D153)</f>
        <v/>
      </c>
      <c r="S153" s="234" t="str">
        <f>IF(C153="","",VLOOKUP(C153,'Tabela Nutricional'!A:AD,16,0)*D153)</f>
        <v/>
      </c>
      <c r="T153" s="237" t="str">
        <f>IF(C153="","",VLOOKUP(C153,'Tabela Nutricional'!A:AD,17,0)*D153)</f>
        <v/>
      </c>
      <c r="U153" s="234" t="str">
        <f>IF(C153="","",VLOOKUP(C153,'Tabela Nutricional'!A:AD,18,0)*D153)</f>
        <v/>
      </c>
      <c r="V153" s="237" t="str">
        <f>IF(C153="","",VLOOKUP(C153,'Tabela Nutricional'!A:AD,21,0)*D153)</f>
        <v/>
      </c>
      <c r="W153" s="234" t="str">
        <f>IF(C153="","",VLOOKUP(C153,'Tabela Nutricional'!A:AD,22,0)*D153)</f>
        <v/>
      </c>
      <c r="X153" s="237" t="str">
        <f>IF(C153="","",VLOOKUP(C153,'Tabela Nutricional'!A:AD,23,0)*D153)</f>
        <v/>
      </c>
      <c r="Y153" s="234" t="str">
        <f>IF(C153="","",VLOOKUP(C153,'Tabela Nutricional'!A:AD,24,0)*D153)</f>
        <v/>
      </c>
      <c r="Z153" s="237" t="str">
        <f>IF(C153="","",VLOOKUP(C153,'Tabela Nutricional'!A:AD,25,0)*D153)</f>
        <v/>
      </c>
      <c r="AA153" s="234" t="str">
        <f>IF(C153="","",VLOOKUP(C153,'Tabela Nutricional'!A:AD,26,0)*D153)</f>
        <v/>
      </c>
      <c r="AB153" s="237" t="str">
        <f>IF(C153="","",VLOOKUP(C153,'Tabela Nutricional'!A:AD,27,0)*D153)</f>
        <v/>
      </c>
      <c r="AC153" s="234" t="str">
        <f>IF(C153="","",VLOOKUP(C153,'Tabela Nutricional'!A:AD,28,0)*D153)</f>
        <v/>
      </c>
      <c r="AD153" s="237" t="str">
        <f>IF(C153="","",VLOOKUP(C153,'Tabela Nutricional'!A:AD,29,0)*D153)</f>
        <v/>
      </c>
      <c r="AE153" s="234" t="str">
        <f>IF(C153="","",VLOOKUP(C153,'Tabela Nutricional'!A:AD,30,0)*D153)</f>
        <v/>
      </c>
      <c r="AF153" s="215"/>
      <c r="AG153" s="94"/>
      <c r="AH153" s="108"/>
      <c r="AI153" s="108"/>
      <c r="AJ153" s="89"/>
      <c r="AK153" s="89"/>
      <c r="AL153" s="99"/>
      <c r="AM153" s="99"/>
      <c r="AN153" s="89"/>
      <c r="AO153" s="89"/>
      <c r="AP153" s="89"/>
      <c r="AQ153" s="99"/>
      <c r="AR153" s="89"/>
      <c r="AS153" s="89"/>
      <c r="AT153" s="89"/>
      <c r="AU153" s="89"/>
      <c r="AV153" s="89"/>
      <c r="AW153" s="89"/>
      <c r="AX153" s="89"/>
    </row>
    <row r="154" spans="1:50" ht="12.75" customHeight="1">
      <c r="A154" s="89"/>
      <c r="B154" s="214"/>
      <c r="C154" s="356"/>
      <c r="D154" s="236"/>
      <c r="E154" s="231" t="str">
        <f t="shared" si="106"/>
        <v/>
      </c>
      <c r="F154" s="238" t="str">
        <f t="shared" si="107"/>
        <v/>
      </c>
      <c r="G154" s="233" t="str">
        <f t="shared" si="108"/>
        <v/>
      </c>
      <c r="H154" s="238" t="str">
        <f t="shared" si="109"/>
        <v/>
      </c>
      <c r="I154" s="233" t="str">
        <f t="shared" si="110"/>
        <v/>
      </c>
      <c r="J154" s="238" t="str">
        <f t="shared" si="111"/>
        <v/>
      </c>
      <c r="K154" s="233" t="str">
        <f t="shared" si="112"/>
        <v/>
      </c>
      <c r="L154" s="237" t="str">
        <f t="shared" si="113"/>
        <v/>
      </c>
      <c r="M154" s="234" t="str">
        <f>IF(C154="","",VLOOKUP(C154,'Tabela Nutricional'!A:AD,10,0)*D154)</f>
        <v/>
      </c>
      <c r="N154" s="237" t="str">
        <f>IF(C154="","",VLOOKUP(C154,'Tabela Nutricional'!A:AD,11,0)*D154)</f>
        <v/>
      </c>
      <c r="O154" s="234" t="str">
        <f>IF(C154="","",VLOOKUP(C154,'Tabela Nutricional'!A:AD,12,0)*D154)</f>
        <v/>
      </c>
      <c r="P154" s="237" t="str">
        <f>IF(C154="","",VLOOKUP(C154,'Tabela Nutricional'!A:AD,13,0)*D154)</f>
        <v/>
      </c>
      <c r="Q154" s="234" t="str">
        <f>IF(C154="","",VLOOKUP(C154,'Tabela Nutricional'!A:AD,14,0)*D154)</f>
        <v/>
      </c>
      <c r="R154" s="237" t="str">
        <f>IF(C154="","",VLOOKUP(C154,'Tabela Nutricional'!A:AD,15,0)*D154)</f>
        <v/>
      </c>
      <c r="S154" s="234" t="str">
        <f>IF(C154="","",VLOOKUP(C154,'Tabela Nutricional'!A:AD,16,0)*D154)</f>
        <v/>
      </c>
      <c r="T154" s="237" t="str">
        <f>IF(C154="","",VLOOKUP(C154,'Tabela Nutricional'!A:AD,17,0)*D154)</f>
        <v/>
      </c>
      <c r="U154" s="234" t="str">
        <f>IF(C154="","",VLOOKUP(C154,'Tabela Nutricional'!A:AD,18,0)*D154)</f>
        <v/>
      </c>
      <c r="V154" s="237" t="str">
        <f>IF(C154="","",VLOOKUP(C154,'Tabela Nutricional'!A:AD,21,0)*D154)</f>
        <v/>
      </c>
      <c r="W154" s="234" t="str">
        <f>IF(C154="","",VLOOKUP(C154,'Tabela Nutricional'!A:AD,22,0)*D154)</f>
        <v/>
      </c>
      <c r="X154" s="237" t="str">
        <f>IF(C154="","",VLOOKUP(C154,'Tabela Nutricional'!A:AD,23,0)*D154)</f>
        <v/>
      </c>
      <c r="Y154" s="234" t="str">
        <f>IF(C154="","",VLOOKUP(C154,'Tabela Nutricional'!A:AD,24,0)*D154)</f>
        <v/>
      </c>
      <c r="Z154" s="237" t="str">
        <f>IF(C154="","",VLOOKUP(C154,'Tabela Nutricional'!A:AD,25,0)*D154)</f>
        <v/>
      </c>
      <c r="AA154" s="234" t="str">
        <f>IF(C154="","",VLOOKUP(C154,'Tabela Nutricional'!A:AD,26,0)*D154)</f>
        <v/>
      </c>
      <c r="AB154" s="237" t="str">
        <f>IF(C154="","",VLOOKUP(C154,'Tabela Nutricional'!A:AD,27,0)*D154)</f>
        <v/>
      </c>
      <c r="AC154" s="234" t="str">
        <f>IF(C154="","",VLOOKUP(C154,'Tabela Nutricional'!A:AD,28,0)*D154)</f>
        <v/>
      </c>
      <c r="AD154" s="237" t="str">
        <f>IF(C154="","",VLOOKUP(C154,'Tabela Nutricional'!A:AD,29,0)*D154)</f>
        <v/>
      </c>
      <c r="AE154" s="234" t="str">
        <f>IF(C154="","",VLOOKUP(C154,'Tabela Nutricional'!A:AD,30,0)*D154)</f>
        <v/>
      </c>
      <c r="AF154" s="214"/>
      <c r="AG154" s="94"/>
      <c r="AH154" s="108"/>
      <c r="AI154" s="108"/>
      <c r="AJ154" s="89"/>
      <c r="AK154" s="89"/>
      <c r="AL154" s="99"/>
      <c r="AM154" s="99"/>
      <c r="AN154" s="89"/>
      <c r="AO154" s="89"/>
      <c r="AP154" s="89"/>
      <c r="AQ154" s="99"/>
      <c r="AR154" s="89"/>
      <c r="AS154" s="89"/>
      <c r="AT154" s="89"/>
      <c r="AU154" s="89"/>
      <c r="AV154" s="89"/>
      <c r="AW154" s="89"/>
      <c r="AX154" s="89"/>
    </row>
    <row r="155" spans="1:50" ht="12.75" customHeight="1">
      <c r="A155" s="89"/>
      <c r="B155" s="214"/>
      <c r="C155" s="356"/>
      <c r="D155" s="236"/>
      <c r="E155" s="231" t="str">
        <f t="shared" si="106"/>
        <v/>
      </c>
      <c r="F155" s="238" t="str">
        <f t="shared" si="107"/>
        <v/>
      </c>
      <c r="G155" s="233" t="str">
        <f t="shared" si="108"/>
        <v/>
      </c>
      <c r="H155" s="238" t="str">
        <f t="shared" si="109"/>
        <v/>
      </c>
      <c r="I155" s="233" t="str">
        <f t="shared" si="110"/>
        <v/>
      </c>
      <c r="J155" s="238" t="str">
        <f t="shared" si="111"/>
        <v/>
      </c>
      <c r="K155" s="233" t="str">
        <f t="shared" si="112"/>
        <v/>
      </c>
      <c r="L155" s="237" t="str">
        <f t="shared" si="113"/>
        <v/>
      </c>
      <c r="M155" s="234" t="str">
        <f>IF(C155="","",VLOOKUP(C155,'Tabela Nutricional'!A:AD,10,0)*D155)</f>
        <v/>
      </c>
      <c r="N155" s="237" t="str">
        <f>IF(C155="","",VLOOKUP(C155,'Tabela Nutricional'!A:AD,11,0)*D155)</f>
        <v/>
      </c>
      <c r="O155" s="234" t="str">
        <f>IF(C155="","",VLOOKUP(C155,'Tabela Nutricional'!A:AD,12,0)*D155)</f>
        <v/>
      </c>
      <c r="P155" s="237" t="str">
        <f>IF(C155="","",VLOOKUP(C155,'Tabela Nutricional'!A:AD,13,0)*D155)</f>
        <v/>
      </c>
      <c r="Q155" s="234" t="str">
        <f>IF(C155="","",VLOOKUP(C155,'Tabela Nutricional'!A:AD,14,0)*D155)</f>
        <v/>
      </c>
      <c r="R155" s="237" t="str">
        <f>IF(C155="","",VLOOKUP(C155,'Tabela Nutricional'!A:AD,15,0)*D155)</f>
        <v/>
      </c>
      <c r="S155" s="234" t="str">
        <f>IF(C155="","",VLOOKUP(C155,'Tabela Nutricional'!A:AD,16,0)*D155)</f>
        <v/>
      </c>
      <c r="T155" s="237" t="str">
        <f>IF(C155="","",VLOOKUP(C155,'Tabela Nutricional'!A:AD,17,0)*D155)</f>
        <v/>
      </c>
      <c r="U155" s="234" t="str">
        <f>IF(C155="","",VLOOKUP(C155,'Tabela Nutricional'!A:AD,18,0)*D155)</f>
        <v/>
      </c>
      <c r="V155" s="237" t="str">
        <f>IF(C155="","",VLOOKUP(C155,'Tabela Nutricional'!A:AD,21,0)*D155)</f>
        <v/>
      </c>
      <c r="W155" s="234" t="str">
        <f>IF(C155="","",VLOOKUP(C155,'Tabela Nutricional'!A:AD,22,0)*D155)</f>
        <v/>
      </c>
      <c r="X155" s="237" t="str">
        <f>IF(C155="","",VLOOKUP(C155,'Tabela Nutricional'!A:AD,23,0)*D155)</f>
        <v/>
      </c>
      <c r="Y155" s="234" t="str">
        <f>IF(C155="","",VLOOKUP(C155,'Tabela Nutricional'!A:AD,24,0)*D155)</f>
        <v/>
      </c>
      <c r="Z155" s="237" t="str">
        <f>IF(C155="","",VLOOKUP(C155,'Tabela Nutricional'!A:AD,25,0)*D155)</f>
        <v/>
      </c>
      <c r="AA155" s="234" t="str">
        <f>IF(C155="","",VLOOKUP(C155,'Tabela Nutricional'!A:AD,26,0)*D155)</f>
        <v/>
      </c>
      <c r="AB155" s="237" t="str">
        <f>IF(C155="","",VLOOKUP(C155,'Tabela Nutricional'!A:AD,27,0)*D155)</f>
        <v/>
      </c>
      <c r="AC155" s="234" t="str">
        <f>IF(C155="","",VLOOKUP(C155,'Tabela Nutricional'!A:AD,28,0)*D155)</f>
        <v/>
      </c>
      <c r="AD155" s="237" t="str">
        <f>IF(C155="","",VLOOKUP(C155,'Tabela Nutricional'!A:AD,29,0)*D155)</f>
        <v/>
      </c>
      <c r="AE155" s="234" t="str">
        <f>IF(C155="","",VLOOKUP(C155,'Tabela Nutricional'!A:AD,30,0)*D155)</f>
        <v/>
      </c>
      <c r="AF155" s="214"/>
      <c r="AG155" s="90"/>
      <c r="AH155" s="108"/>
      <c r="AI155" s="108"/>
      <c r="AJ155" s="89"/>
      <c r="AK155" s="89"/>
      <c r="AL155" s="99"/>
      <c r="AM155" s="99"/>
      <c r="AN155" s="89"/>
      <c r="AO155" s="89"/>
      <c r="AP155" s="89"/>
      <c r="AQ155" s="99"/>
      <c r="AR155" s="89"/>
      <c r="AS155" s="89"/>
      <c r="AT155" s="89"/>
      <c r="AU155" s="89"/>
      <c r="AV155" s="89"/>
      <c r="AW155" s="89"/>
      <c r="AX155" s="89"/>
    </row>
    <row r="156" spans="1:50" ht="12.75" customHeight="1">
      <c r="A156" s="90"/>
      <c r="B156" s="214"/>
      <c r="C156" s="356"/>
      <c r="D156" s="236"/>
      <c r="E156" s="231" t="str">
        <f t="shared" si="106"/>
        <v/>
      </c>
      <c r="F156" s="238" t="str">
        <f t="shared" si="107"/>
        <v/>
      </c>
      <c r="G156" s="233" t="str">
        <f t="shared" si="108"/>
        <v/>
      </c>
      <c r="H156" s="238" t="str">
        <f t="shared" si="109"/>
        <v/>
      </c>
      <c r="I156" s="233" t="str">
        <f t="shared" si="110"/>
        <v/>
      </c>
      <c r="J156" s="238" t="str">
        <f t="shared" si="111"/>
        <v/>
      </c>
      <c r="K156" s="233" t="str">
        <f t="shared" si="112"/>
        <v/>
      </c>
      <c r="L156" s="237" t="str">
        <f t="shared" si="113"/>
        <v/>
      </c>
      <c r="M156" s="234" t="str">
        <f>IF(C156="","",VLOOKUP(C156,'Tabela Nutricional'!A:AD,10,0)*D156)</f>
        <v/>
      </c>
      <c r="N156" s="237" t="str">
        <f>IF(C156="","",VLOOKUP(C156,'Tabela Nutricional'!A:AD,11,0)*D156)</f>
        <v/>
      </c>
      <c r="O156" s="234" t="str">
        <f>IF(C156="","",VLOOKUP(C156,'Tabela Nutricional'!A:AD,12,0)*D156)</f>
        <v/>
      </c>
      <c r="P156" s="237" t="str">
        <f>IF(C156="","",VLOOKUP(C156,'Tabela Nutricional'!A:AD,13,0)*D156)</f>
        <v/>
      </c>
      <c r="Q156" s="234" t="str">
        <f>IF(C156="","",VLOOKUP(C156,'Tabela Nutricional'!A:AD,14,0)*D156)</f>
        <v/>
      </c>
      <c r="R156" s="237" t="str">
        <f>IF(C156="","",VLOOKUP(C156,'Tabela Nutricional'!A:AD,15,0)*D156)</f>
        <v/>
      </c>
      <c r="S156" s="234" t="str">
        <f>IF(C156="","",VLOOKUP(C156,'Tabela Nutricional'!A:AD,16,0)*D156)</f>
        <v/>
      </c>
      <c r="T156" s="237" t="str">
        <f>IF(C156="","",VLOOKUP(C156,'Tabela Nutricional'!A:AD,17,0)*D156)</f>
        <v/>
      </c>
      <c r="U156" s="234" t="str">
        <f>IF(C156="","",VLOOKUP(C156,'Tabela Nutricional'!A:AD,18,0)*D156)</f>
        <v/>
      </c>
      <c r="V156" s="237" t="str">
        <f>IF(C156="","",VLOOKUP(C156,'Tabela Nutricional'!A:AD,21,0)*D156)</f>
        <v/>
      </c>
      <c r="W156" s="234" t="str">
        <f>IF(C156="","",VLOOKUP(C156,'Tabela Nutricional'!A:AD,22,0)*D156)</f>
        <v/>
      </c>
      <c r="X156" s="237" t="str">
        <f>IF(C156="","",VLOOKUP(C156,'Tabela Nutricional'!A:AD,23,0)*D156)</f>
        <v/>
      </c>
      <c r="Y156" s="234" t="str">
        <f>IF(C156="","",VLOOKUP(C156,'Tabela Nutricional'!A:AD,24,0)*D156)</f>
        <v/>
      </c>
      <c r="Z156" s="237" t="str">
        <f>IF(C156="","",VLOOKUP(C156,'Tabela Nutricional'!A:AD,25,0)*D156)</f>
        <v/>
      </c>
      <c r="AA156" s="234" t="str">
        <f>IF(C156="","",VLOOKUP(C156,'Tabela Nutricional'!A:AD,26,0)*D156)</f>
        <v/>
      </c>
      <c r="AB156" s="237" t="str">
        <f>IF(C156="","",VLOOKUP(C156,'Tabela Nutricional'!A:AD,27,0)*D156)</f>
        <v/>
      </c>
      <c r="AC156" s="234" t="str">
        <f>IF(C156="","",VLOOKUP(C156,'Tabela Nutricional'!A:AD,28,0)*D156)</f>
        <v/>
      </c>
      <c r="AD156" s="237" t="str">
        <f>IF(C156="","",VLOOKUP(C156,'Tabela Nutricional'!A:AD,29,0)*D156)</f>
        <v/>
      </c>
      <c r="AE156" s="234" t="str">
        <f>IF(C156="","",VLOOKUP(C156,'Tabela Nutricional'!A:AD,30,0)*D156)</f>
        <v/>
      </c>
      <c r="AF156" s="214"/>
      <c r="AG156" s="92"/>
      <c r="AH156" s="108"/>
      <c r="AI156" s="108"/>
      <c r="AJ156" s="89"/>
      <c r="AK156" s="89"/>
      <c r="AL156" s="99"/>
      <c r="AM156" s="99"/>
      <c r="AN156" s="89"/>
      <c r="AO156" s="89"/>
      <c r="AP156" s="89"/>
      <c r="AQ156" s="99"/>
      <c r="AR156" s="89"/>
      <c r="AS156" s="89"/>
      <c r="AT156" s="89"/>
      <c r="AU156" s="89"/>
      <c r="AV156" s="89"/>
      <c r="AW156" s="89"/>
      <c r="AX156" s="89"/>
    </row>
    <row r="157" spans="1:50" ht="12.75" customHeight="1">
      <c r="A157" s="90"/>
      <c r="B157" s="214"/>
      <c r="C157" s="375"/>
      <c r="D157" s="236"/>
      <c r="E157" s="231" t="str">
        <f t="shared" si="106"/>
        <v/>
      </c>
      <c r="F157" s="238" t="str">
        <f t="shared" si="107"/>
        <v/>
      </c>
      <c r="G157" s="233" t="str">
        <f t="shared" si="108"/>
        <v/>
      </c>
      <c r="H157" s="238" t="str">
        <f t="shared" si="109"/>
        <v/>
      </c>
      <c r="I157" s="233" t="str">
        <f t="shared" si="110"/>
        <v/>
      </c>
      <c r="J157" s="238" t="str">
        <f t="shared" si="111"/>
        <v/>
      </c>
      <c r="K157" s="233" t="str">
        <f t="shared" si="112"/>
        <v/>
      </c>
      <c r="L157" s="237" t="str">
        <f t="shared" si="113"/>
        <v/>
      </c>
      <c r="M157" s="234" t="str">
        <f>IF(C157="","",VLOOKUP(C157,'Tabela Nutricional'!A:AD,10,0)*D157)</f>
        <v/>
      </c>
      <c r="N157" s="237" t="str">
        <f>IF(C157="","",VLOOKUP(C157,'Tabela Nutricional'!A:AD,11,0)*D157)</f>
        <v/>
      </c>
      <c r="O157" s="234" t="str">
        <f>IF(C157="","",VLOOKUP(C157,'Tabela Nutricional'!A:AD,12,0)*D157)</f>
        <v/>
      </c>
      <c r="P157" s="237" t="str">
        <f>IF(C157="","",VLOOKUP(C157,'Tabela Nutricional'!A:AD,13,0)*D157)</f>
        <v/>
      </c>
      <c r="Q157" s="234" t="str">
        <f>IF(C157="","",VLOOKUP(C157,'Tabela Nutricional'!A:AD,14,0)*D157)</f>
        <v/>
      </c>
      <c r="R157" s="237" t="str">
        <f>IF(C157="","",VLOOKUP(C157,'Tabela Nutricional'!A:AD,15,0)*D157)</f>
        <v/>
      </c>
      <c r="S157" s="234" t="str">
        <f>IF(C157="","",VLOOKUP(C157,'Tabela Nutricional'!A:AD,16,0)*D157)</f>
        <v/>
      </c>
      <c r="T157" s="237" t="str">
        <f>IF(C157="","",VLOOKUP(C157,'Tabela Nutricional'!A:AD,17,0)*D157)</f>
        <v/>
      </c>
      <c r="U157" s="234" t="str">
        <f>IF(C157="","",VLOOKUP(C157,'Tabela Nutricional'!A:AD,18,0)*D157)</f>
        <v/>
      </c>
      <c r="V157" s="237" t="str">
        <f>IF(C157="","",VLOOKUP(C157,'Tabela Nutricional'!A:AD,21,0)*D157)</f>
        <v/>
      </c>
      <c r="W157" s="234" t="str">
        <f>IF(C157="","",VLOOKUP(C157,'Tabela Nutricional'!A:AD,22,0)*D157)</f>
        <v/>
      </c>
      <c r="X157" s="237" t="str">
        <f>IF(C157="","",VLOOKUP(C157,'Tabela Nutricional'!A:AD,23,0)*D157)</f>
        <v/>
      </c>
      <c r="Y157" s="234" t="str">
        <f>IF(C157="","",VLOOKUP(C157,'Tabela Nutricional'!A:AD,24,0)*D157)</f>
        <v/>
      </c>
      <c r="Z157" s="237" t="str">
        <f>IF(C157="","",VLOOKUP(C157,'Tabela Nutricional'!A:AD,25,0)*D157)</f>
        <v/>
      </c>
      <c r="AA157" s="234" t="str">
        <f>IF(C157="","",VLOOKUP(C157,'Tabela Nutricional'!A:AD,26,0)*D157)</f>
        <v/>
      </c>
      <c r="AB157" s="237" t="str">
        <f>IF(C157="","",VLOOKUP(C157,'Tabela Nutricional'!A:AD,27,0)*D157)</f>
        <v/>
      </c>
      <c r="AC157" s="234" t="str">
        <f>IF(C157="","",VLOOKUP(C157,'Tabela Nutricional'!A:AD,28,0)*D157)</f>
        <v/>
      </c>
      <c r="AD157" s="237" t="str">
        <f>IF(C157="","",VLOOKUP(C157,'Tabela Nutricional'!A:AD,29,0)*D157)</f>
        <v/>
      </c>
      <c r="AE157" s="234" t="str">
        <f>IF(C157="","",VLOOKUP(C157,'Tabela Nutricional'!A:AD,30,0)*D157)</f>
        <v/>
      </c>
      <c r="AF157" s="214"/>
      <c r="AG157" s="91"/>
      <c r="AH157" s="108"/>
      <c r="AI157" s="108"/>
      <c r="AJ157" s="89"/>
      <c r="AK157" s="89"/>
      <c r="AL157" s="99"/>
      <c r="AM157" s="99"/>
      <c r="AN157" s="89"/>
      <c r="AO157" s="89"/>
      <c r="AP157" s="89"/>
      <c r="AQ157" s="99"/>
      <c r="AR157" s="89"/>
      <c r="AS157" s="89"/>
      <c r="AT157" s="89"/>
      <c r="AU157" s="89"/>
      <c r="AV157" s="89"/>
      <c r="AW157" s="89"/>
      <c r="AX157" s="89"/>
    </row>
    <row r="158" spans="1:50" ht="12.75" customHeight="1">
      <c r="A158" s="90"/>
      <c r="B158" s="214"/>
      <c r="C158" s="376" t="s">
        <v>27</v>
      </c>
      <c r="D158" s="216"/>
      <c r="E158" s="217" t="s">
        <v>29</v>
      </c>
      <c r="F158" s="218">
        <f t="shared" ref="F158:AE158" si="114">SUM(F148:F157)</f>
        <v>0</v>
      </c>
      <c r="G158" s="219">
        <f t="shared" si="114"/>
        <v>0</v>
      </c>
      <c r="H158" s="220">
        <f t="shared" si="114"/>
        <v>0</v>
      </c>
      <c r="I158" s="221">
        <f t="shared" si="114"/>
        <v>0</v>
      </c>
      <c r="J158" s="222">
        <f t="shared" si="114"/>
        <v>0</v>
      </c>
      <c r="K158" s="223">
        <f t="shared" si="114"/>
        <v>0</v>
      </c>
      <c r="L158" s="224">
        <f t="shared" si="114"/>
        <v>0</v>
      </c>
      <c r="M158" s="225">
        <f t="shared" si="114"/>
        <v>0</v>
      </c>
      <c r="N158" s="225">
        <f t="shared" si="114"/>
        <v>0</v>
      </c>
      <c r="O158" s="225">
        <f t="shared" si="114"/>
        <v>0</v>
      </c>
      <c r="P158" s="225">
        <f t="shared" si="114"/>
        <v>0</v>
      </c>
      <c r="Q158" s="225">
        <f t="shared" si="114"/>
        <v>0</v>
      </c>
      <c r="R158" s="225">
        <f t="shared" si="114"/>
        <v>0</v>
      </c>
      <c r="S158" s="225">
        <f t="shared" si="114"/>
        <v>0</v>
      </c>
      <c r="T158" s="225">
        <f t="shared" si="114"/>
        <v>0</v>
      </c>
      <c r="U158" s="225">
        <f t="shared" si="114"/>
        <v>0</v>
      </c>
      <c r="V158" s="225">
        <f t="shared" si="114"/>
        <v>0</v>
      </c>
      <c r="W158" s="225">
        <f t="shared" si="114"/>
        <v>0</v>
      </c>
      <c r="X158" s="225">
        <f t="shared" si="114"/>
        <v>0</v>
      </c>
      <c r="Y158" s="225">
        <f t="shared" si="114"/>
        <v>0</v>
      </c>
      <c r="Z158" s="225">
        <f t="shared" si="114"/>
        <v>0</v>
      </c>
      <c r="AA158" s="225">
        <f t="shared" si="114"/>
        <v>0</v>
      </c>
      <c r="AB158" s="225">
        <f t="shared" si="114"/>
        <v>0</v>
      </c>
      <c r="AC158" s="225">
        <f t="shared" si="114"/>
        <v>0</v>
      </c>
      <c r="AD158" s="225">
        <f t="shared" si="114"/>
        <v>0</v>
      </c>
      <c r="AE158" s="225">
        <f t="shared" si="114"/>
        <v>0</v>
      </c>
      <c r="AF158" s="214"/>
      <c r="AG158" s="91"/>
      <c r="AH158" s="108"/>
      <c r="AI158" s="108"/>
      <c r="AJ158" s="89"/>
      <c r="AK158" s="89"/>
      <c r="AL158" s="99"/>
      <c r="AM158" s="99"/>
      <c r="AN158" s="89"/>
      <c r="AO158" s="89"/>
      <c r="AP158" s="89"/>
      <c r="AQ158" s="99"/>
      <c r="AR158" s="89"/>
      <c r="AS158" s="89"/>
      <c r="AT158" s="89"/>
      <c r="AU158" s="89"/>
      <c r="AV158" s="89"/>
      <c r="AW158" s="89"/>
      <c r="AX158" s="89"/>
    </row>
    <row r="159" spans="1:50" ht="12.75" customHeight="1">
      <c r="A159" s="90"/>
      <c r="B159" s="214"/>
      <c r="C159" s="377">
        <f>SUM(F159:K159)</f>
        <v>0</v>
      </c>
      <c r="D159" s="216"/>
      <c r="E159" s="217" t="s">
        <v>30</v>
      </c>
      <c r="F159" s="218">
        <f t="shared" ref="F159:H159" si="115">F158*4</f>
        <v>0</v>
      </c>
      <c r="G159" s="219">
        <f t="shared" si="115"/>
        <v>0</v>
      </c>
      <c r="H159" s="220">
        <f t="shared" si="115"/>
        <v>0</v>
      </c>
      <c r="I159" s="221">
        <f t="shared" ref="I159:K159" si="116">I158*9</f>
        <v>0</v>
      </c>
      <c r="J159" s="222">
        <f t="shared" si="116"/>
        <v>0</v>
      </c>
      <c r="K159" s="223">
        <f t="shared" si="116"/>
        <v>0</v>
      </c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  <c r="Z159" s="226"/>
      <c r="AA159" s="226"/>
      <c r="AB159" s="226"/>
      <c r="AC159" s="226"/>
      <c r="AD159" s="226"/>
      <c r="AE159" s="226"/>
      <c r="AF159" s="214"/>
      <c r="AG159" s="91"/>
      <c r="AH159" s="108"/>
      <c r="AI159" s="108"/>
      <c r="AJ159" s="89"/>
      <c r="AK159" s="89"/>
      <c r="AL159" s="99"/>
      <c r="AM159" s="99"/>
      <c r="AN159" s="89"/>
      <c r="AO159" s="89"/>
      <c r="AP159" s="89"/>
      <c r="AQ159" s="99"/>
      <c r="AR159" s="89"/>
      <c r="AS159" s="89"/>
      <c r="AT159" s="89"/>
      <c r="AU159" s="89"/>
      <c r="AV159" s="89"/>
      <c r="AW159" s="89"/>
      <c r="AX159" s="89"/>
    </row>
    <row r="160" spans="1:50" ht="12.75" customHeight="1">
      <c r="A160" s="90"/>
      <c r="B160" s="214"/>
      <c r="C160" s="311" t="str">
        <f>IF(C159&gt;0,(C159-'Cálculo de Dieta'!C159),"")</f>
        <v/>
      </c>
      <c r="D160" s="318"/>
      <c r="E160" s="310" t="s">
        <v>2829</v>
      </c>
      <c r="F160" s="311" t="str">
        <f>IF(F158&gt;0,(F158-'Cálculo de Dieta'!F158),"")</f>
        <v/>
      </c>
      <c r="G160" s="311" t="str">
        <f>IF(G158&gt;0,(G158-'Cálculo de Dieta'!G158),"")</f>
        <v/>
      </c>
      <c r="H160" s="311" t="str">
        <f>IF(H158&gt;0,(H158-'Cálculo de Dieta'!H158),"")</f>
        <v/>
      </c>
      <c r="I160" s="311" t="str">
        <f>IF(I158&gt;0,(I158-'Cálculo de Dieta'!I158),"")</f>
        <v/>
      </c>
      <c r="J160" s="311" t="str">
        <f>IF(J158&gt;0,(J158-'Cálculo de Dieta'!J158),"")</f>
        <v/>
      </c>
      <c r="K160" s="311" t="str">
        <f>IF(K158&gt;0,(K158-'Cálculo de Dieta'!K158),"")</f>
        <v/>
      </c>
      <c r="L160" s="311" t="str">
        <f>IF(L158&gt;0,(L158-'Cálculo de Dieta'!L158),"")</f>
        <v/>
      </c>
      <c r="M160" s="311" t="str">
        <f>IF(M158&gt;0,(M158-'Cálculo de Dieta'!M158),"")</f>
        <v/>
      </c>
      <c r="N160" s="311" t="str">
        <f>IF(N158&gt;0,(N158-'Cálculo de Dieta'!N158),"")</f>
        <v/>
      </c>
      <c r="O160" s="311" t="str">
        <f>IF(O158&gt;0,(O158-'Cálculo de Dieta'!O158),"")</f>
        <v/>
      </c>
      <c r="P160" s="311" t="str">
        <f>IF(P158&gt;0,(P158-'Cálculo de Dieta'!P158),"")</f>
        <v/>
      </c>
      <c r="Q160" s="311" t="str">
        <f>IF(Q158&gt;0,(Q158-'Cálculo de Dieta'!Q158),"")</f>
        <v/>
      </c>
      <c r="R160" s="311" t="str">
        <f>IF(R158&gt;0,(R158-'Cálculo de Dieta'!R158),"")</f>
        <v/>
      </c>
      <c r="S160" s="311" t="str">
        <f>IF(S158&gt;0,(S158-'Cálculo de Dieta'!S158),"")</f>
        <v/>
      </c>
      <c r="T160" s="311" t="str">
        <f>IF(T158&gt;0,(T158-'Cálculo de Dieta'!T158),"")</f>
        <v/>
      </c>
      <c r="U160" s="311" t="str">
        <f>IF(U158&gt;0,(U158-'Cálculo de Dieta'!U158),"")</f>
        <v/>
      </c>
      <c r="V160" s="311" t="str">
        <f>IF(V158&gt;0,(V158-'Cálculo de Dieta'!V158),"")</f>
        <v/>
      </c>
      <c r="W160" s="311" t="str">
        <f>IF(W158&gt;0,(W158-'Cálculo de Dieta'!W158),"")</f>
        <v/>
      </c>
      <c r="X160" s="311" t="str">
        <f>IF(X158&gt;0,(X158-'Cálculo de Dieta'!X158),"")</f>
        <v/>
      </c>
      <c r="Y160" s="311" t="str">
        <f>IF(Y158&gt;0,(Y158-'Cálculo de Dieta'!Y158),"")</f>
        <v/>
      </c>
      <c r="Z160" s="311" t="str">
        <f>IF(Z158&gt;0,(Z158-'Cálculo de Dieta'!Z158),"")</f>
        <v/>
      </c>
      <c r="AA160" s="311" t="str">
        <f>IF(AA158&gt;0,(AA158-'Cálculo de Dieta'!AA158),"")</f>
        <v/>
      </c>
      <c r="AB160" s="311" t="str">
        <f>IF(AB158&gt;0,(AB158-'Cálculo de Dieta'!AB158),"")</f>
        <v/>
      </c>
      <c r="AC160" s="311" t="str">
        <f>IF(AC158&gt;0,(AC158-'Cálculo de Dieta'!AC158),"")</f>
        <v/>
      </c>
      <c r="AD160" s="311" t="str">
        <f>IF(AD158&gt;0,(AD158-'Cálculo de Dieta'!AD158),"")</f>
        <v/>
      </c>
      <c r="AE160" s="311" t="str">
        <f>IF(AE158&gt;0,(AE158-'Cálculo de Dieta'!AE158),"")</f>
        <v/>
      </c>
      <c r="AF160" s="214"/>
      <c r="AG160" s="91"/>
      <c r="AH160" s="108"/>
      <c r="AI160" s="108"/>
      <c r="AJ160" s="89"/>
      <c r="AK160" s="89"/>
      <c r="AL160" s="99"/>
      <c r="AM160" s="99"/>
      <c r="AN160" s="89"/>
      <c r="AO160" s="89"/>
      <c r="AP160" s="89"/>
      <c r="AQ160" s="99"/>
      <c r="AR160" s="89"/>
      <c r="AS160" s="89"/>
      <c r="AT160" s="89"/>
      <c r="AU160" s="89"/>
      <c r="AV160" s="89"/>
      <c r="AW160" s="89"/>
      <c r="AX160" s="89"/>
    </row>
    <row r="161" spans="1:50" ht="12.75" customHeight="1">
      <c r="A161" s="81"/>
      <c r="B161" s="81"/>
      <c r="C161" s="372"/>
      <c r="D161" s="82"/>
      <c r="E161" s="87"/>
      <c r="F161" s="83"/>
      <c r="G161" s="84"/>
      <c r="H161" s="85"/>
      <c r="I161" s="86"/>
      <c r="J161" s="86"/>
      <c r="K161" s="86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81"/>
      <c r="AG161" s="88"/>
      <c r="AH161" s="108"/>
      <c r="AI161" s="108"/>
      <c r="AJ161" s="89"/>
      <c r="AK161" s="89"/>
      <c r="AL161" s="99"/>
      <c r="AM161" s="99"/>
      <c r="AN161" s="89"/>
      <c r="AO161" s="89"/>
      <c r="AP161" s="89"/>
      <c r="AQ161" s="99"/>
      <c r="AR161" s="89"/>
      <c r="AS161" s="89"/>
      <c r="AT161" s="89"/>
      <c r="AU161" s="89"/>
      <c r="AV161" s="89"/>
      <c r="AW161" s="89"/>
      <c r="AX161" s="89"/>
    </row>
    <row r="162" spans="1:50" ht="12.75" customHeight="1">
      <c r="A162" s="81"/>
      <c r="B162" s="200"/>
      <c r="C162" s="373"/>
      <c r="D162" s="340">
        <v>11</v>
      </c>
      <c r="E162" s="307"/>
      <c r="F162" s="303"/>
      <c r="G162" s="303"/>
      <c r="H162" s="303"/>
      <c r="I162" s="303"/>
      <c r="J162" s="303"/>
      <c r="K162" s="304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2" t="s">
        <v>2786</v>
      </c>
      <c r="W162" s="202" t="s">
        <v>2786</v>
      </c>
      <c r="X162" s="202" t="s">
        <v>2786</v>
      </c>
      <c r="Y162" s="202" t="s">
        <v>2786</v>
      </c>
      <c r="Z162" s="202" t="s">
        <v>2786</v>
      </c>
      <c r="AA162" s="202" t="s">
        <v>2786</v>
      </c>
      <c r="AB162" s="201"/>
      <c r="AC162" s="202" t="s">
        <v>2786</v>
      </c>
      <c r="AD162" s="202" t="s">
        <v>2786</v>
      </c>
      <c r="AE162" s="202" t="s">
        <v>2786</v>
      </c>
      <c r="AF162" s="200"/>
      <c r="AG162" s="81"/>
      <c r="AH162" s="108"/>
      <c r="AI162" s="108"/>
      <c r="AJ162" s="89"/>
      <c r="AK162" s="89"/>
      <c r="AL162" s="99"/>
      <c r="AM162" s="99"/>
      <c r="AN162" s="89"/>
      <c r="AO162" s="89"/>
      <c r="AP162" s="89"/>
      <c r="AQ162" s="99"/>
      <c r="AR162" s="89"/>
      <c r="AS162" s="89"/>
      <c r="AT162" s="89"/>
      <c r="AU162" s="89"/>
      <c r="AV162" s="89"/>
      <c r="AW162" s="89"/>
      <c r="AX162" s="89"/>
    </row>
    <row r="163" spans="1:50" ht="12.75" customHeight="1">
      <c r="A163" s="81"/>
      <c r="B163" s="203"/>
      <c r="C163" s="374" t="s">
        <v>5</v>
      </c>
      <c r="D163" s="204" t="s">
        <v>6</v>
      </c>
      <c r="E163" s="205" t="s">
        <v>7</v>
      </c>
      <c r="F163" s="206" t="s">
        <v>8</v>
      </c>
      <c r="G163" s="207" t="s">
        <v>9</v>
      </c>
      <c r="H163" s="208" t="s">
        <v>10</v>
      </c>
      <c r="I163" s="209" t="s">
        <v>11</v>
      </c>
      <c r="J163" s="210" t="s">
        <v>13</v>
      </c>
      <c r="K163" s="211" t="s">
        <v>12</v>
      </c>
      <c r="L163" s="212" t="s">
        <v>767</v>
      </c>
      <c r="M163" s="202" t="s">
        <v>792</v>
      </c>
      <c r="N163" s="202" t="s">
        <v>791</v>
      </c>
      <c r="O163" s="202" t="s">
        <v>2777</v>
      </c>
      <c r="P163" s="202" t="s">
        <v>2778</v>
      </c>
      <c r="Q163" s="202" t="s">
        <v>793</v>
      </c>
      <c r="R163" s="202" t="s">
        <v>794</v>
      </c>
      <c r="S163" s="202" t="s">
        <v>799</v>
      </c>
      <c r="T163" s="202" t="s">
        <v>2782</v>
      </c>
      <c r="U163" s="202" t="s">
        <v>795</v>
      </c>
      <c r="V163" s="202" t="s">
        <v>2783</v>
      </c>
      <c r="W163" s="202" t="s">
        <v>2779</v>
      </c>
      <c r="X163" s="202" t="s">
        <v>2780</v>
      </c>
      <c r="Y163" s="202" t="s">
        <v>796</v>
      </c>
      <c r="Z163" s="202" t="s">
        <v>797</v>
      </c>
      <c r="AA163" s="202" t="s">
        <v>798</v>
      </c>
      <c r="AB163" s="202" t="s">
        <v>2776</v>
      </c>
      <c r="AC163" s="202" t="s">
        <v>2784</v>
      </c>
      <c r="AD163" s="202" t="s">
        <v>2785</v>
      </c>
      <c r="AE163" s="202" t="s">
        <v>2781</v>
      </c>
      <c r="AF163" s="213"/>
      <c r="AG163" s="183"/>
      <c r="AH163" s="108"/>
      <c r="AI163" s="108"/>
      <c r="AJ163" s="89"/>
      <c r="AK163" s="89"/>
      <c r="AL163" s="99"/>
      <c r="AM163" s="99"/>
      <c r="AN163" s="89"/>
      <c r="AO163" s="89"/>
      <c r="AP163" s="89"/>
      <c r="AQ163" s="99"/>
      <c r="AR163" s="89"/>
      <c r="AS163" s="89"/>
      <c r="AT163" s="89"/>
      <c r="AU163" s="89"/>
      <c r="AV163" s="89"/>
      <c r="AW163" s="89"/>
      <c r="AX163" s="89"/>
    </row>
    <row r="164" spans="1:50" ht="12.75" customHeight="1">
      <c r="A164" s="89"/>
      <c r="B164" s="214"/>
      <c r="C164" s="232"/>
      <c r="D164" s="235"/>
      <c r="E164" s="231" t="str">
        <f t="shared" ref="E164:E173" si="117">IF(C164="","",VLOOKUP(C164,Nutr,2,0))</f>
        <v/>
      </c>
      <c r="F164" s="238" t="str">
        <f t="shared" ref="F164:F173" si="118">IF(C164="","",VLOOKUP(C164,Nutr,3,0)*D164)</f>
        <v/>
      </c>
      <c r="G164" s="233" t="str">
        <f t="shared" ref="G164:G173" si="119">IF(C164="","",VLOOKUP(C164,Nutr,4,0)*D164)</f>
        <v/>
      </c>
      <c r="H164" s="238" t="str">
        <f t="shared" ref="H164:H173" si="120">IF(C164="","",VLOOKUP(C164,Nutr,5,0)*D164)</f>
        <v/>
      </c>
      <c r="I164" s="233" t="str">
        <f t="shared" ref="I164:I173" si="121">IF(C164="","",VLOOKUP(C164,Nutr,6,0)*D164)</f>
        <v/>
      </c>
      <c r="J164" s="238" t="str">
        <f t="shared" ref="J164:J173" si="122">IF(C164="","",VLOOKUP(C164,Nutr,7,0)*D164)</f>
        <v/>
      </c>
      <c r="K164" s="233" t="str">
        <f t="shared" ref="K164:K173" si="123">IF(C164="","",VLOOKUP(C164,Nutr,8,0)*D164)</f>
        <v/>
      </c>
      <c r="L164" s="237" t="str">
        <f>IF(C164="","",VLOOKUP(C164,Nutr,9,0)*D164)</f>
        <v/>
      </c>
      <c r="M164" s="234" t="str">
        <f>IF(C164="","",VLOOKUP(C164,'Tabela Nutricional'!A:AD,10,0)*D164)</f>
        <v/>
      </c>
      <c r="N164" s="237" t="str">
        <f>IF(C164="","",VLOOKUP(C164,'Tabela Nutricional'!A:AD,11,0)*D164)</f>
        <v/>
      </c>
      <c r="O164" s="234" t="str">
        <f>IF(C164="","",VLOOKUP(C164,'Tabela Nutricional'!A:AD,12,0)*D164)</f>
        <v/>
      </c>
      <c r="P164" s="237" t="str">
        <f>IF(C164="","",VLOOKUP(C164,'Tabela Nutricional'!A:AD,13,0)*D164)</f>
        <v/>
      </c>
      <c r="Q164" s="234" t="str">
        <f>IF(C164="","",VLOOKUP(C164,'Tabela Nutricional'!A:AD,14,0)*D164)</f>
        <v/>
      </c>
      <c r="R164" s="237" t="str">
        <f>IF(C164="","",VLOOKUP(C164,'Tabela Nutricional'!A:AD,15,0)*D164)</f>
        <v/>
      </c>
      <c r="S164" s="234" t="str">
        <f>IF(C164="","",VLOOKUP(C164,'Tabela Nutricional'!A:AD,16,0)*D164)</f>
        <v/>
      </c>
      <c r="T164" s="237" t="str">
        <f>IF(C164="","",VLOOKUP(C164,'Tabela Nutricional'!A:AD,17,0)*D164)</f>
        <v/>
      </c>
      <c r="U164" s="234" t="str">
        <f>IF(C164="","",VLOOKUP(C164,'Tabela Nutricional'!A:AD,18,0)*D164)</f>
        <v/>
      </c>
      <c r="V164" s="237" t="str">
        <f>IF(C164="","",VLOOKUP(C164,'Tabela Nutricional'!A:AD,21,0)*D164)</f>
        <v/>
      </c>
      <c r="W164" s="234" t="str">
        <f>IF(C164="","",VLOOKUP(C164,'Tabela Nutricional'!A:AD,22,0)*D164)</f>
        <v/>
      </c>
      <c r="X164" s="237" t="str">
        <f>IF(C164="","",VLOOKUP(C164,'Tabela Nutricional'!A:AD,23,0)*D164)</f>
        <v/>
      </c>
      <c r="Y164" s="234" t="str">
        <f>IF(C164="","",VLOOKUP(C164,'Tabela Nutricional'!A:AD,24,0)*D164)</f>
        <v/>
      </c>
      <c r="Z164" s="237" t="str">
        <f>IF(C164="","",VLOOKUP(C164,'Tabela Nutricional'!A:AD,25,0)*D164)</f>
        <v/>
      </c>
      <c r="AA164" s="234" t="str">
        <f>IF(C164="","",VLOOKUP(C164,'Tabela Nutricional'!A:AD,26,0)*D164)</f>
        <v/>
      </c>
      <c r="AB164" s="237" t="str">
        <f>IF(C164="","",VLOOKUP(C164,'Tabela Nutricional'!A:AD,27,0)*D164)</f>
        <v/>
      </c>
      <c r="AC164" s="234" t="str">
        <f>IF(C164="","",VLOOKUP(C164,'Tabela Nutricional'!A:AD,28,0)*D164)</f>
        <v/>
      </c>
      <c r="AD164" s="237" t="str">
        <f>IF(C164="","",VLOOKUP(C164,'Tabela Nutricional'!A:AD,29,0)*D164)</f>
        <v/>
      </c>
      <c r="AE164" s="234" t="str">
        <f>IF(C164="","",VLOOKUP(C164,'Tabela Nutricional'!A:AD,30,0)*D164)</f>
        <v/>
      </c>
      <c r="AF164" s="214"/>
      <c r="AG164" s="90"/>
      <c r="AH164" s="108"/>
      <c r="AI164" s="108"/>
      <c r="AJ164" s="89"/>
      <c r="AK164" s="89"/>
      <c r="AL164" s="99"/>
      <c r="AM164" s="99"/>
      <c r="AN164" s="89"/>
      <c r="AO164" s="89"/>
      <c r="AP164" s="89"/>
      <c r="AQ164" s="99"/>
      <c r="AR164" s="89"/>
      <c r="AS164" s="89"/>
      <c r="AT164" s="89"/>
      <c r="AU164" s="89"/>
      <c r="AV164" s="89"/>
      <c r="AW164" s="89"/>
      <c r="AX164" s="89"/>
    </row>
    <row r="165" spans="1:50" ht="12.75" customHeight="1">
      <c r="A165" s="89"/>
      <c r="B165" s="214"/>
      <c r="C165" s="232"/>
      <c r="D165" s="235"/>
      <c r="E165" s="231" t="str">
        <f t="shared" si="117"/>
        <v/>
      </c>
      <c r="F165" s="238" t="str">
        <f t="shared" si="118"/>
        <v/>
      </c>
      <c r="G165" s="233" t="str">
        <f t="shared" si="119"/>
        <v/>
      </c>
      <c r="H165" s="238" t="str">
        <f t="shared" si="120"/>
        <v/>
      </c>
      <c r="I165" s="233" t="str">
        <f t="shared" si="121"/>
        <v/>
      </c>
      <c r="J165" s="238" t="str">
        <f t="shared" si="122"/>
        <v/>
      </c>
      <c r="K165" s="233" t="str">
        <f t="shared" si="123"/>
        <v/>
      </c>
      <c r="L165" s="237" t="str">
        <f t="shared" ref="L165:L173" si="124">IF(C165="","",VLOOKUP(C165,Nutr,9,0)*D165)</f>
        <v/>
      </c>
      <c r="M165" s="234" t="str">
        <f>IF(C165="","",VLOOKUP(C165,'Tabela Nutricional'!A:AD,10,0)*D165)</f>
        <v/>
      </c>
      <c r="N165" s="237" t="str">
        <f>IF(C165="","",VLOOKUP(C165,'Tabela Nutricional'!A:AD,11,0)*D165)</f>
        <v/>
      </c>
      <c r="O165" s="234" t="str">
        <f>IF(C165="","",VLOOKUP(C165,'Tabela Nutricional'!A:AD,12,0)*D165)</f>
        <v/>
      </c>
      <c r="P165" s="237" t="str">
        <f>IF(C165="","",VLOOKUP(C165,'Tabela Nutricional'!A:AD,13,0)*D165)</f>
        <v/>
      </c>
      <c r="Q165" s="234" t="str">
        <f>IF(C165="","",VLOOKUP(C165,'Tabela Nutricional'!A:AD,14,0)*D165)</f>
        <v/>
      </c>
      <c r="R165" s="237" t="str">
        <f>IF(C165="","",VLOOKUP(C165,'Tabela Nutricional'!A:AD,15,0)*D165)</f>
        <v/>
      </c>
      <c r="S165" s="234" t="str">
        <f>IF(C165="","",VLOOKUP(C165,'Tabela Nutricional'!A:AD,16,0)*D165)</f>
        <v/>
      </c>
      <c r="T165" s="237" t="str">
        <f>IF(C165="","",VLOOKUP(C165,'Tabela Nutricional'!A:AD,17,0)*D165)</f>
        <v/>
      </c>
      <c r="U165" s="234" t="str">
        <f>IF(C165="","",VLOOKUP(C165,'Tabela Nutricional'!A:AD,18,0)*D165)</f>
        <v/>
      </c>
      <c r="V165" s="237" t="str">
        <f>IF(C165="","",VLOOKUP(C165,'Tabela Nutricional'!A:AD,21,0)*D165)</f>
        <v/>
      </c>
      <c r="W165" s="234" t="str">
        <f>IF(C165="","",VLOOKUP(C165,'Tabela Nutricional'!A:AD,22,0)*D165)</f>
        <v/>
      </c>
      <c r="X165" s="237" t="str">
        <f>IF(C165="","",VLOOKUP(C165,'Tabela Nutricional'!A:AD,23,0)*D165)</f>
        <v/>
      </c>
      <c r="Y165" s="234" t="str">
        <f>IF(C165="","",VLOOKUP(C165,'Tabela Nutricional'!A:AD,24,0)*D165)</f>
        <v/>
      </c>
      <c r="Z165" s="237" t="str">
        <f>IF(C165="","",VLOOKUP(C165,'Tabela Nutricional'!A:AD,25,0)*D165)</f>
        <v/>
      </c>
      <c r="AA165" s="234" t="str">
        <f>IF(C165="","",VLOOKUP(C165,'Tabela Nutricional'!A:AD,26,0)*D165)</f>
        <v/>
      </c>
      <c r="AB165" s="237" t="str">
        <f>IF(C165="","",VLOOKUP(C165,'Tabela Nutricional'!A:AD,27,0)*D165)</f>
        <v/>
      </c>
      <c r="AC165" s="234" t="str">
        <f>IF(C165="","",VLOOKUP(C165,'Tabela Nutricional'!A:AD,28,0)*D165)</f>
        <v/>
      </c>
      <c r="AD165" s="237" t="str">
        <f>IF(C165="","",VLOOKUP(C165,'Tabela Nutricional'!A:AD,29,0)*D165)</f>
        <v/>
      </c>
      <c r="AE165" s="234" t="str">
        <f>IF(C165="","",VLOOKUP(C165,'Tabela Nutricional'!A:AD,30,0)*D165)</f>
        <v/>
      </c>
      <c r="AF165" s="214"/>
      <c r="AG165" s="90"/>
      <c r="AH165" s="108"/>
      <c r="AI165" s="108"/>
      <c r="AJ165" s="89"/>
      <c r="AK165" s="89"/>
      <c r="AL165" s="99"/>
      <c r="AM165" s="99"/>
      <c r="AN165" s="89"/>
      <c r="AO165" s="89"/>
      <c r="AP165" s="89"/>
      <c r="AQ165" s="99"/>
      <c r="AR165" s="89"/>
      <c r="AS165" s="89"/>
      <c r="AT165" s="89"/>
      <c r="AU165" s="89"/>
      <c r="AV165" s="89"/>
      <c r="AW165" s="89"/>
      <c r="AX165" s="89"/>
    </row>
    <row r="166" spans="1:50" ht="12.75" customHeight="1">
      <c r="A166" s="89"/>
      <c r="B166" s="214"/>
      <c r="C166" s="232"/>
      <c r="D166" s="235"/>
      <c r="E166" s="231" t="str">
        <f t="shared" si="117"/>
        <v/>
      </c>
      <c r="F166" s="238" t="str">
        <f t="shared" si="118"/>
        <v/>
      </c>
      <c r="G166" s="233" t="str">
        <f t="shared" si="119"/>
        <v/>
      </c>
      <c r="H166" s="238" t="str">
        <f t="shared" si="120"/>
        <v/>
      </c>
      <c r="I166" s="233" t="str">
        <f t="shared" si="121"/>
        <v/>
      </c>
      <c r="J166" s="238" t="str">
        <f t="shared" si="122"/>
        <v/>
      </c>
      <c r="K166" s="233" t="str">
        <f t="shared" si="123"/>
        <v/>
      </c>
      <c r="L166" s="237" t="str">
        <f t="shared" si="124"/>
        <v/>
      </c>
      <c r="M166" s="234" t="str">
        <f>IF(C166="","",VLOOKUP(C166,'Tabela Nutricional'!A:AD,10,0)*D166)</f>
        <v/>
      </c>
      <c r="N166" s="237" t="str">
        <f>IF(C166="","",VLOOKUP(C166,'Tabela Nutricional'!A:AD,11,0)*D166)</f>
        <v/>
      </c>
      <c r="O166" s="234" t="str">
        <f>IF(C166="","",VLOOKUP(C166,'Tabela Nutricional'!A:AD,12,0)*D166)</f>
        <v/>
      </c>
      <c r="P166" s="237" t="str">
        <f>IF(C166="","",VLOOKUP(C166,'Tabela Nutricional'!A:AD,13,0)*D166)</f>
        <v/>
      </c>
      <c r="Q166" s="234" t="str">
        <f>IF(C166="","",VLOOKUP(C166,'Tabela Nutricional'!A:AD,14,0)*D166)</f>
        <v/>
      </c>
      <c r="R166" s="237" t="str">
        <f>IF(C166="","",VLOOKUP(C166,'Tabela Nutricional'!A:AD,15,0)*D166)</f>
        <v/>
      </c>
      <c r="S166" s="234" t="str">
        <f>IF(C166="","",VLOOKUP(C166,'Tabela Nutricional'!A:AD,16,0)*D166)</f>
        <v/>
      </c>
      <c r="T166" s="237" t="str">
        <f>IF(C166="","",VLOOKUP(C166,'Tabela Nutricional'!A:AD,17,0)*D166)</f>
        <v/>
      </c>
      <c r="U166" s="234" t="str">
        <f>IF(C166="","",VLOOKUP(C166,'Tabela Nutricional'!A:AD,18,0)*D166)</f>
        <v/>
      </c>
      <c r="V166" s="237" t="str">
        <f>IF(C166="","",VLOOKUP(C166,'Tabela Nutricional'!A:AD,21,0)*D166)</f>
        <v/>
      </c>
      <c r="W166" s="234" t="str">
        <f>IF(C166="","",VLOOKUP(C166,'Tabela Nutricional'!A:AD,22,0)*D166)</f>
        <v/>
      </c>
      <c r="X166" s="237" t="str">
        <f>IF(C166="","",VLOOKUP(C166,'Tabela Nutricional'!A:AD,23,0)*D166)</f>
        <v/>
      </c>
      <c r="Y166" s="234" t="str">
        <f>IF(C166="","",VLOOKUP(C166,'Tabela Nutricional'!A:AD,24,0)*D166)</f>
        <v/>
      </c>
      <c r="Z166" s="237" t="str">
        <f>IF(C166="","",VLOOKUP(C166,'Tabela Nutricional'!A:AD,25,0)*D166)</f>
        <v/>
      </c>
      <c r="AA166" s="234" t="str">
        <f>IF(C166="","",VLOOKUP(C166,'Tabela Nutricional'!A:AD,26,0)*D166)</f>
        <v/>
      </c>
      <c r="AB166" s="237" t="str">
        <f>IF(C166="","",VLOOKUP(C166,'Tabela Nutricional'!A:AD,27,0)*D166)</f>
        <v/>
      </c>
      <c r="AC166" s="234" t="str">
        <f>IF(C166="","",VLOOKUP(C166,'Tabela Nutricional'!A:AD,28,0)*D166)</f>
        <v/>
      </c>
      <c r="AD166" s="237" t="str">
        <f>IF(C166="","",VLOOKUP(C166,'Tabela Nutricional'!A:AD,29,0)*D166)</f>
        <v/>
      </c>
      <c r="AE166" s="234" t="str">
        <f>IF(C166="","",VLOOKUP(C166,'Tabela Nutricional'!A:AD,30,0)*D166)</f>
        <v/>
      </c>
      <c r="AF166" s="214"/>
      <c r="AG166" s="94"/>
      <c r="AH166" s="108"/>
      <c r="AI166" s="108"/>
      <c r="AJ166" s="89"/>
      <c r="AK166" s="89"/>
      <c r="AL166" s="99"/>
      <c r="AM166" s="99"/>
      <c r="AN166" s="89"/>
      <c r="AO166" s="89"/>
      <c r="AP166" s="89"/>
      <c r="AQ166" s="99"/>
      <c r="AR166" s="89"/>
      <c r="AS166" s="89"/>
      <c r="AT166" s="89"/>
      <c r="AU166" s="89"/>
      <c r="AV166" s="89"/>
      <c r="AW166" s="89"/>
      <c r="AX166" s="89"/>
    </row>
    <row r="167" spans="1:50" ht="12.75" customHeight="1">
      <c r="A167" s="89"/>
      <c r="B167" s="215"/>
      <c r="C167" s="356"/>
      <c r="D167" s="236"/>
      <c r="E167" s="231" t="str">
        <f t="shared" si="117"/>
        <v/>
      </c>
      <c r="F167" s="238" t="str">
        <f t="shared" si="118"/>
        <v/>
      </c>
      <c r="G167" s="233" t="str">
        <f t="shared" si="119"/>
        <v/>
      </c>
      <c r="H167" s="238" t="str">
        <f t="shared" si="120"/>
        <v/>
      </c>
      <c r="I167" s="233" t="str">
        <f t="shared" si="121"/>
        <v/>
      </c>
      <c r="J167" s="238" t="str">
        <f t="shared" si="122"/>
        <v/>
      </c>
      <c r="K167" s="233" t="str">
        <f t="shared" si="123"/>
        <v/>
      </c>
      <c r="L167" s="237" t="str">
        <f t="shared" si="124"/>
        <v/>
      </c>
      <c r="M167" s="234" t="str">
        <f>IF(C167="","",VLOOKUP(C167,'Tabela Nutricional'!A:AD,10,0)*D167)</f>
        <v/>
      </c>
      <c r="N167" s="237" t="str">
        <f>IF(C167="","",VLOOKUP(C167,'Tabela Nutricional'!A:AD,11,0)*D167)</f>
        <v/>
      </c>
      <c r="O167" s="234" t="str">
        <f>IF(C167="","",VLOOKUP(C167,'Tabela Nutricional'!A:AD,12,0)*D167)</f>
        <v/>
      </c>
      <c r="P167" s="237" t="str">
        <f>IF(C167="","",VLOOKUP(C167,'Tabela Nutricional'!A:AD,13,0)*D167)</f>
        <v/>
      </c>
      <c r="Q167" s="234" t="str">
        <f>IF(C167="","",VLOOKUP(C167,'Tabela Nutricional'!A:AD,14,0)*D167)</f>
        <v/>
      </c>
      <c r="R167" s="237" t="str">
        <f>IF(C167="","",VLOOKUP(C167,'Tabela Nutricional'!A:AD,15,0)*D167)</f>
        <v/>
      </c>
      <c r="S167" s="234" t="str">
        <f>IF(C167="","",VLOOKUP(C167,'Tabela Nutricional'!A:AD,16,0)*D167)</f>
        <v/>
      </c>
      <c r="T167" s="237" t="str">
        <f>IF(C167="","",VLOOKUP(C167,'Tabela Nutricional'!A:AD,17,0)*D167)</f>
        <v/>
      </c>
      <c r="U167" s="234" t="str">
        <f>IF(C167="","",VLOOKUP(C167,'Tabela Nutricional'!A:AD,18,0)*D167)</f>
        <v/>
      </c>
      <c r="V167" s="237" t="str">
        <f>IF(C167="","",VLOOKUP(C167,'Tabela Nutricional'!A:AD,21,0)*D167)</f>
        <v/>
      </c>
      <c r="W167" s="234" t="str">
        <f>IF(C167="","",VLOOKUP(C167,'Tabela Nutricional'!A:AD,22,0)*D167)</f>
        <v/>
      </c>
      <c r="X167" s="237" t="str">
        <f>IF(C167="","",VLOOKUP(C167,'Tabela Nutricional'!A:AD,23,0)*D167)</f>
        <v/>
      </c>
      <c r="Y167" s="234" t="str">
        <f>IF(C167="","",VLOOKUP(C167,'Tabela Nutricional'!A:AD,24,0)*D167)</f>
        <v/>
      </c>
      <c r="Z167" s="237" t="str">
        <f>IF(C167="","",VLOOKUP(C167,'Tabela Nutricional'!A:AD,25,0)*D167)</f>
        <v/>
      </c>
      <c r="AA167" s="234" t="str">
        <f>IF(C167="","",VLOOKUP(C167,'Tabela Nutricional'!A:AD,26,0)*D167)</f>
        <v/>
      </c>
      <c r="AB167" s="237" t="str">
        <f>IF(C167="","",VLOOKUP(C167,'Tabela Nutricional'!A:AD,27,0)*D167)</f>
        <v/>
      </c>
      <c r="AC167" s="234" t="str">
        <f>IF(C167="","",VLOOKUP(C167,'Tabela Nutricional'!A:AD,28,0)*D167)</f>
        <v/>
      </c>
      <c r="AD167" s="237" t="str">
        <f>IF(C167="","",VLOOKUP(C167,'Tabela Nutricional'!A:AD,29,0)*D167)</f>
        <v/>
      </c>
      <c r="AE167" s="234" t="str">
        <f>IF(C167="","",VLOOKUP(C167,'Tabela Nutricional'!A:AD,30,0)*D167)</f>
        <v/>
      </c>
      <c r="AF167" s="215"/>
      <c r="AG167" s="94"/>
      <c r="AH167" s="108"/>
      <c r="AI167" s="108"/>
      <c r="AJ167" s="89"/>
      <c r="AK167" s="89"/>
      <c r="AL167" s="99"/>
      <c r="AM167" s="99"/>
      <c r="AN167" s="89"/>
      <c r="AO167" s="89"/>
      <c r="AP167" s="89"/>
      <c r="AQ167" s="99"/>
      <c r="AR167" s="89"/>
      <c r="AS167" s="89"/>
      <c r="AT167" s="89"/>
      <c r="AU167" s="89"/>
      <c r="AV167" s="89"/>
      <c r="AW167" s="89"/>
      <c r="AX167" s="89"/>
    </row>
    <row r="168" spans="1:50" ht="12.75" customHeight="1">
      <c r="A168" s="89"/>
      <c r="B168" s="215"/>
      <c r="C168" s="356"/>
      <c r="D168" s="236"/>
      <c r="E168" s="231" t="str">
        <f t="shared" si="117"/>
        <v/>
      </c>
      <c r="F168" s="238" t="str">
        <f t="shared" si="118"/>
        <v/>
      </c>
      <c r="G168" s="233" t="str">
        <f t="shared" si="119"/>
        <v/>
      </c>
      <c r="H168" s="238" t="str">
        <f t="shared" si="120"/>
        <v/>
      </c>
      <c r="I168" s="233" t="str">
        <f t="shared" si="121"/>
        <v/>
      </c>
      <c r="J168" s="238" t="str">
        <f t="shared" si="122"/>
        <v/>
      </c>
      <c r="K168" s="233" t="str">
        <f t="shared" si="123"/>
        <v/>
      </c>
      <c r="L168" s="237" t="str">
        <f t="shared" si="124"/>
        <v/>
      </c>
      <c r="M168" s="234" t="str">
        <f>IF(C168="","",VLOOKUP(C168,'Tabela Nutricional'!A:AD,10,0)*D168)</f>
        <v/>
      </c>
      <c r="N168" s="237" t="str">
        <f>IF(C168="","",VLOOKUP(C168,'Tabela Nutricional'!A:AD,11,0)*D168)</f>
        <v/>
      </c>
      <c r="O168" s="234" t="str">
        <f>IF(C168="","",VLOOKUP(C168,'Tabela Nutricional'!A:AD,12,0)*D168)</f>
        <v/>
      </c>
      <c r="P168" s="237" t="str">
        <f>IF(C168="","",VLOOKUP(C168,'Tabela Nutricional'!A:AD,13,0)*D168)</f>
        <v/>
      </c>
      <c r="Q168" s="234" t="str">
        <f>IF(C168="","",VLOOKUP(C168,'Tabela Nutricional'!A:AD,14,0)*D168)</f>
        <v/>
      </c>
      <c r="R168" s="237" t="str">
        <f>IF(C168="","",VLOOKUP(C168,'Tabela Nutricional'!A:AD,15,0)*D168)</f>
        <v/>
      </c>
      <c r="S168" s="234" t="str">
        <f>IF(C168="","",VLOOKUP(C168,'Tabela Nutricional'!A:AD,16,0)*D168)</f>
        <v/>
      </c>
      <c r="T168" s="237" t="str">
        <f>IF(C168="","",VLOOKUP(C168,'Tabela Nutricional'!A:AD,17,0)*D168)</f>
        <v/>
      </c>
      <c r="U168" s="234" t="str">
        <f>IF(C168="","",VLOOKUP(C168,'Tabela Nutricional'!A:AD,18,0)*D168)</f>
        <v/>
      </c>
      <c r="V168" s="237" t="str">
        <f>IF(C168="","",VLOOKUP(C168,'Tabela Nutricional'!A:AD,21,0)*D168)</f>
        <v/>
      </c>
      <c r="W168" s="234" t="str">
        <f>IF(C168="","",VLOOKUP(C168,'Tabela Nutricional'!A:AD,22,0)*D168)</f>
        <v/>
      </c>
      <c r="X168" s="237" t="str">
        <f>IF(C168="","",VLOOKUP(C168,'Tabela Nutricional'!A:AD,23,0)*D168)</f>
        <v/>
      </c>
      <c r="Y168" s="234" t="str">
        <f>IF(C168="","",VLOOKUP(C168,'Tabela Nutricional'!A:AD,24,0)*D168)</f>
        <v/>
      </c>
      <c r="Z168" s="237" t="str">
        <f>IF(C168="","",VLOOKUP(C168,'Tabela Nutricional'!A:AD,25,0)*D168)</f>
        <v/>
      </c>
      <c r="AA168" s="234" t="str">
        <f>IF(C168="","",VLOOKUP(C168,'Tabela Nutricional'!A:AD,26,0)*D168)</f>
        <v/>
      </c>
      <c r="AB168" s="237" t="str">
        <f>IF(C168="","",VLOOKUP(C168,'Tabela Nutricional'!A:AD,27,0)*D168)</f>
        <v/>
      </c>
      <c r="AC168" s="234" t="str">
        <f>IF(C168="","",VLOOKUP(C168,'Tabela Nutricional'!A:AD,28,0)*D168)</f>
        <v/>
      </c>
      <c r="AD168" s="237" t="str">
        <f>IF(C168="","",VLOOKUP(C168,'Tabela Nutricional'!A:AD,29,0)*D168)</f>
        <v/>
      </c>
      <c r="AE168" s="234" t="str">
        <f>IF(C168="","",VLOOKUP(C168,'Tabela Nutricional'!A:AD,30,0)*D168)</f>
        <v/>
      </c>
      <c r="AF168" s="215"/>
      <c r="AG168" s="94"/>
      <c r="AH168" s="108"/>
      <c r="AI168" s="108"/>
      <c r="AJ168" s="89"/>
      <c r="AK168" s="89"/>
      <c r="AL168" s="99"/>
      <c r="AM168" s="99"/>
      <c r="AN168" s="89"/>
      <c r="AO168" s="89"/>
      <c r="AP168" s="89"/>
      <c r="AQ168" s="99"/>
      <c r="AR168" s="89"/>
      <c r="AS168" s="89"/>
      <c r="AT168" s="89"/>
      <c r="AU168" s="89"/>
      <c r="AV168" s="89"/>
      <c r="AW168" s="89"/>
      <c r="AX168" s="89"/>
    </row>
    <row r="169" spans="1:50" ht="12.75" customHeight="1">
      <c r="A169" s="89"/>
      <c r="B169" s="215"/>
      <c r="C169" s="356"/>
      <c r="D169" s="236"/>
      <c r="E169" s="231" t="str">
        <f t="shared" si="117"/>
        <v/>
      </c>
      <c r="F169" s="238" t="str">
        <f t="shared" si="118"/>
        <v/>
      </c>
      <c r="G169" s="233" t="str">
        <f t="shared" si="119"/>
        <v/>
      </c>
      <c r="H169" s="238" t="str">
        <f t="shared" si="120"/>
        <v/>
      </c>
      <c r="I169" s="233" t="str">
        <f t="shared" si="121"/>
        <v/>
      </c>
      <c r="J169" s="238" t="str">
        <f t="shared" si="122"/>
        <v/>
      </c>
      <c r="K169" s="233" t="str">
        <f t="shared" si="123"/>
        <v/>
      </c>
      <c r="L169" s="237" t="str">
        <f t="shared" si="124"/>
        <v/>
      </c>
      <c r="M169" s="234" t="str">
        <f>IF(C169="","",VLOOKUP(C169,'Tabela Nutricional'!A:AD,10,0)*D169)</f>
        <v/>
      </c>
      <c r="N169" s="237" t="str">
        <f>IF(C169="","",VLOOKUP(C169,'Tabela Nutricional'!A:AD,11,0)*D169)</f>
        <v/>
      </c>
      <c r="O169" s="234" t="str">
        <f>IF(C169="","",VLOOKUP(C169,'Tabela Nutricional'!A:AD,12,0)*D169)</f>
        <v/>
      </c>
      <c r="P169" s="237" t="str">
        <f>IF(C169="","",VLOOKUP(C169,'Tabela Nutricional'!A:AD,13,0)*D169)</f>
        <v/>
      </c>
      <c r="Q169" s="234" t="str">
        <f>IF(C169="","",VLOOKUP(C169,'Tabela Nutricional'!A:AD,14,0)*D169)</f>
        <v/>
      </c>
      <c r="R169" s="237" t="str">
        <f>IF(C169="","",VLOOKUP(C169,'Tabela Nutricional'!A:AD,15,0)*D169)</f>
        <v/>
      </c>
      <c r="S169" s="234" t="str">
        <f>IF(C169="","",VLOOKUP(C169,'Tabela Nutricional'!A:AD,16,0)*D169)</f>
        <v/>
      </c>
      <c r="T169" s="237" t="str">
        <f>IF(C169="","",VLOOKUP(C169,'Tabela Nutricional'!A:AD,17,0)*D169)</f>
        <v/>
      </c>
      <c r="U169" s="234" t="str">
        <f>IF(C169="","",VLOOKUP(C169,'Tabela Nutricional'!A:AD,18,0)*D169)</f>
        <v/>
      </c>
      <c r="V169" s="237" t="str">
        <f>IF(C169="","",VLOOKUP(C169,'Tabela Nutricional'!A:AD,21,0)*D169)</f>
        <v/>
      </c>
      <c r="W169" s="234" t="str">
        <f>IF(C169="","",VLOOKUP(C169,'Tabela Nutricional'!A:AD,22,0)*D169)</f>
        <v/>
      </c>
      <c r="X169" s="237" t="str">
        <f>IF(C169="","",VLOOKUP(C169,'Tabela Nutricional'!A:AD,23,0)*D169)</f>
        <v/>
      </c>
      <c r="Y169" s="234" t="str">
        <f>IF(C169="","",VLOOKUP(C169,'Tabela Nutricional'!A:AD,24,0)*D169)</f>
        <v/>
      </c>
      <c r="Z169" s="237" t="str">
        <f>IF(C169="","",VLOOKUP(C169,'Tabela Nutricional'!A:AD,25,0)*D169)</f>
        <v/>
      </c>
      <c r="AA169" s="234" t="str">
        <f>IF(C169="","",VLOOKUP(C169,'Tabela Nutricional'!A:AD,26,0)*D169)</f>
        <v/>
      </c>
      <c r="AB169" s="237" t="str">
        <f>IF(C169="","",VLOOKUP(C169,'Tabela Nutricional'!A:AD,27,0)*D169)</f>
        <v/>
      </c>
      <c r="AC169" s="234" t="str">
        <f>IF(C169="","",VLOOKUP(C169,'Tabela Nutricional'!A:AD,28,0)*D169)</f>
        <v/>
      </c>
      <c r="AD169" s="237" t="str">
        <f>IF(C169="","",VLOOKUP(C169,'Tabela Nutricional'!A:AD,29,0)*D169)</f>
        <v/>
      </c>
      <c r="AE169" s="234" t="str">
        <f>IF(C169="","",VLOOKUP(C169,'Tabela Nutricional'!A:AD,30,0)*D169)</f>
        <v/>
      </c>
      <c r="AF169" s="215"/>
      <c r="AG169" s="94"/>
      <c r="AH169" s="108"/>
      <c r="AI169" s="108"/>
      <c r="AJ169" s="89"/>
      <c r="AK169" s="89"/>
      <c r="AL169" s="99"/>
      <c r="AM169" s="99"/>
      <c r="AN169" s="89"/>
      <c r="AO169" s="89"/>
      <c r="AP169" s="89"/>
      <c r="AQ169" s="99"/>
      <c r="AR169" s="89"/>
      <c r="AS169" s="89"/>
      <c r="AT169" s="89"/>
      <c r="AU169" s="89"/>
      <c r="AV169" s="89"/>
      <c r="AW169" s="89"/>
      <c r="AX169" s="89"/>
    </row>
    <row r="170" spans="1:50" ht="12.75" customHeight="1">
      <c r="A170" s="89"/>
      <c r="B170" s="214"/>
      <c r="C170" s="356"/>
      <c r="D170" s="236"/>
      <c r="E170" s="231" t="str">
        <f t="shared" si="117"/>
        <v/>
      </c>
      <c r="F170" s="238" t="str">
        <f t="shared" si="118"/>
        <v/>
      </c>
      <c r="G170" s="233" t="str">
        <f t="shared" si="119"/>
        <v/>
      </c>
      <c r="H170" s="238" t="str">
        <f t="shared" si="120"/>
        <v/>
      </c>
      <c r="I170" s="233" t="str">
        <f t="shared" si="121"/>
        <v/>
      </c>
      <c r="J170" s="238" t="str">
        <f t="shared" si="122"/>
        <v/>
      </c>
      <c r="K170" s="233" t="str">
        <f t="shared" si="123"/>
        <v/>
      </c>
      <c r="L170" s="237" t="str">
        <f t="shared" si="124"/>
        <v/>
      </c>
      <c r="M170" s="234" t="str">
        <f>IF(C170="","",VLOOKUP(C170,'Tabela Nutricional'!A:AD,10,0)*D170)</f>
        <v/>
      </c>
      <c r="N170" s="237" t="str">
        <f>IF(C170="","",VLOOKUP(C170,'Tabela Nutricional'!A:AD,11,0)*D170)</f>
        <v/>
      </c>
      <c r="O170" s="234" t="str">
        <f>IF(C170="","",VLOOKUP(C170,'Tabela Nutricional'!A:AD,12,0)*D170)</f>
        <v/>
      </c>
      <c r="P170" s="237" t="str">
        <f>IF(C170="","",VLOOKUP(C170,'Tabela Nutricional'!A:AD,13,0)*D170)</f>
        <v/>
      </c>
      <c r="Q170" s="234" t="str">
        <f>IF(C170="","",VLOOKUP(C170,'Tabela Nutricional'!A:AD,14,0)*D170)</f>
        <v/>
      </c>
      <c r="R170" s="237" t="str">
        <f>IF(C170="","",VLOOKUP(C170,'Tabela Nutricional'!A:AD,15,0)*D170)</f>
        <v/>
      </c>
      <c r="S170" s="234" t="str">
        <f>IF(C170="","",VLOOKUP(C170,'Tabela Nutricional'!A:AD,16,0)*D170)</f>
        <v/>
      </c>
      <c r="T170" s="237" t="str">
        <f>IF(C170="","",VLOOKUP(C170,'Tabela Nutricional'!A:AD,17,0)*D170)</f>
        <v/>
      </c>
      <c r="U170" s="234" t="str">
        <f>IF(C170="","",VLOOKUP(C170,'Tabela Nutricional'!A:AD,18,0)*D170)</f>
        <v/>
      </c>
      <c r="V170" s="237" t="str">
        <f>IF(C170="","",VLOOKUP(C170,'Tabela Nutricional'!A:AD,21,0)*D170)</f>
        <v/>
      </c>
      <c r="W170" s="234" t="str">
        <f>IF(C170="","",VLOOKUP(C170,'Tabela Nutricional'!A:AD,22,0)*D170)</f>
        <v/>
      </c>
      <c r="X170" s="237" t="str">
        <f>IF(C170="","",VLOOKUP(C170,'Tabela Nutricional'!A:AD,23,0)*D170)</f>
        <v/>
      </c>
      <c r="Y170" s="234" t="str">
        <f>IF(C170="","",VLOOKUP(C170,'Tabela Nutricional'!A:AD,24,0)*D170)</f>
        <v/>
      </c>
      <c r="Z170" s="237" t="str">
        <f>IF(C170="","",VLOOKUP(C170,'Tabela Nutricional'!A:AD,25,0)*D170)</f>
        <v/>
      </c>
      <c r="AA170" s="234" t="str">
        <f>IF(C170="","",VLOOKUP(C170,'Tabela Nutricional'!A:AD,26,0)*D170)</f>
        <v/>
      </c>
      <c r="AB170" s="237" t="str">
        <f>IF(C170="","",VLOOKUP(C170,'Tabela Nutricional'!A:AD,27,0)*D170)</f>
        <v/>
      </c>
      <c r="AC170" s="234" t="str">
        <f>IF(C170="","",VLOOKUP(C170,'Tabela Nutricional'!A:AD,28,0)*D170)</f>
        <v/>
      </c>
      <c r="AD170" s="237" t="str">
        <f>IF(C170="","",VLOOKUP(C170,'Tabela Nutricional'!A:AD,29,0)*D170)</f>
        <v/>
      </c>
      <c r="AE170" s="234" t="str">
        <f>IF(C170="","",VLOOKUP(C170,'Tabela Nutricional'!A:AD,30,0)*D170)</f>
        <v/>
      </c>
      <c r="AF170" s="214"/>
      <c r="AG170" s="94"/>
      <c r="AH170" s="108"/>
      <c r="AI170" s="108"/>
      <c r="AJ170" s="89"/>
      <c r="AK170" s="89"/>
      <c r="AL170" s="99"/>
      <c r="AM170" s="99"/>
      <c r="AN170" s="89"/>
      <c r="AO170" s="89"/>
      <c r="AP170" s="89"/>
      <c r="AQ170" s="99"/>
      <c r="AR170" s="89"/>
      <c r="AS170" s="89"/>
      <c r="AT170" s="89"/>
      <c r="AU170" s="89"/>
      <c r="AV170" s="89"/>
      <c r="AW170" s="89"/>
      <c r="AX170" s="89"/>
    </row>
    <row r="171" spans="1:50" ht="12.75" customHeight="1">
      <c r="A171" s="89"/>
      <c r="B171" s="214"/>
      <c r="C171" s="356"/>
      <c r="D171" s="236"/>
      <c r="E171" s="231" t="str">
        <f t="shared" si="117"/>
        <v/>
      </c>
      <c r="F171" s="238" t="str">
        <f t="shared" si="118"/>
        <v/>
      </c>
      <c r="G171" s="233" t="str">
        <f t="shared" si="119"/>
        <v/>
      </c>
      <c r="H171" s="238" t="str">
        <f t="shared" si="120"/>
        <v/>
      </c>
      <c r="I171" s="233" t="str">
        <f t="shared" si="121"/>
        <v/>
      </c>
      <c r="J171" s="238" t="str">
        <f t="shared" si="122"/>
        <v/>
      </c>
      <c r="K171" s="233" t="str">
        <f t="shared" si="123"/>
        <v/>
      </c>
      <c r="L171" s="237" t="str">
        <f t="shared" si="124"/>
        <v/>
      </c>
      <c r="M171" s="234" t="str">
        <f>IF(C171="","",VLOOKUP(C171,'Tabela Nutricional'!A:AD,10,0)*D171)</f>
        <v/>
      </c>
      <c r="N171" s="237" t="str">
        <f>IF(C171="","",VLOOKUP(C171,'Tabela Nutricional'!A:AD,11,0)*D171)</f>
        <v/>
      </c>
      <c r="O171" s="234" t="str">
        <f>IF(C171="","",VLOOKUP(C171,'Tabela Nutricional'!A:AD,12,0)*D171)</f>
        <v/>
      </c>
      <c r="P171" s="237" t="str">
        <f>IF(C171="","",VLOOKUP(C171,'Tabela Nutricional'!A:AD,13,0)*D171)</f>
        <v/>
      </c>
      <c r="Q171" s="234" t="str">
        <f>IF(C171="","",VLOOKUP(C171,'Tabela Nutricional'!A:AD,14,0)*D171)</f>
        <v/>
      </c>
      <c r="R171" s="237" t="str">
        <f>IF(C171="","",VLOOKUP(C171,'Tabela Nutricional'!A:AD,15,0)*D171)</f>
        <v/>
      </c>
      <c r="S171" s="234" t="str">
        <f>IF(C171="","",VLOOKUP(C171,'Tabela Nutricional'!A:AD,16,0)*D171)</f>
        <v/>
      </c>
      <c r="T171" s="237" t="str">
        <f>IF(C171="","",VLOOKUP(C171,'Tabela Nutricional'!A:AD,17,0)*D171)</f>
        <v/>
      </c>
      <c r="U171" s="234" t="str">
        <f>IF(C171="","",VLOOKUP(C171,'Tabela Nutricional'!A:AD,18,0)*D171)</f>
        <v/>
      </c>
      <c r="V171" s="237" t="str">
        <f>IF(C171="","",VLOOKUP(C171,'Tabela Nutricional'!A:AD,21,0)*D171)</f>
        <v/>
      </c>
      <c r="W171" s="234" t="str">
        <f>IF(C171="","",VLOOKUP(C171,'Tabela Nutricional'!A:AD,22,0)*D171)</f>
        <v/>
      </c>
      <c r="X171" s="237" t="str">
        <f>IF(C171="","",VLOOKUP(C171,'Tabela Nutricional'!A:AD,23,0)*D171)</f>
        <v/>
      </c>
      <c r="Y171" s="234" t="str">
        <f>IF(C171="","",VLOOKUP(C171,'Tabela Nutricional'!A:AD,24,0)*D171)</f>
        <v/>
      </c>
      <c r="Z171" s="237" t="str">
        <f>IF(C171="","",VLOOKUP(C171,'Tabela Nutricional'!A:AD,25,0)*D171)</f>
        <v/>
      </c>
      <c r="AA171" s="234" t="str">
        <f>IF(C171="","",VLOOKUP(C171,'Tabela Nutricional'!A:AD,26,0)*D171)</f>
        <v/>
      </c>
      <c r="AB171" s="237" t="str">
        <f>IF(C171="","",VLOOKUP(C171,'Tabela Nutricional'!A:AD,27,0)*D171)</f>
        <v/>
      </c>
      <c r="AC171" s="234" t="str">
        <f>IF(C171="","",VLOOKUP(C171,'Tabela Nutricional'!A:AD,28,0)*D171)</f>
        <v/>
      </c>
      <c r="AD171" s="237" t="str">
        <f>IF(C171="","",VLOOKUP(C171,'Tabela Nutricional'!A:AD,29,0)*D171)</f>
        <v/>
      </c>
      <c r="AE171" s="234" t="str">
        <f>IF(C171="","",VLOOKUP(C171,'Tabela Nutricional'!A:AD,30,0)*D171)</f>
        <v/>
      </c>
      <c r="AF171" s="214"/>
      <c r="AG171" s="90"/>
      <c r="AH171" s="108"/>
      <c r="AI171" s="108"/>
      <c r="AJ171" s="89"/>
      <c r="AK171" s="89"/>
      <c r="AL171" s="99"/>
      <c r="AM171" s="99"/>
      <c r="AN171" s="89"/>
      <c r="AO171" s="89"/>
      <c r="AP171" s="89"/>
      <c r="AQ171" s="99"/>
      <c r="AR171" s="89"/>
      <c r="AS171" s="89"/>
      <c r="AT171" s="89"/>
      <c r="AU171" s="89"/>
      <c r="AV171" s="89"/>
      <c r="AW171" s="89"/>
      <c r="AX171" s="89"/>
    </row>
    <row r="172" spans="1:50" ht="12.75" customHeight="1">
      <c r="A172" s="90"/>
      <c r="B172" s="214"/>
      <c r="C172" s="356"/>
      <c r="D172" s="236"/>
      <c r="E172" s="231" t="str">
        <f t="shared" si="117"/>
        <v/>
      </c>
      <c r="F172" s="238" t="str">
        <f t="shared" si="118"/>
        <v/>
      </c>
      <c r="G172" s="233" t="str">
        <f t="shared" si="119"/>
        <v/>
      </c>
      <c r="H172" s="238" t="str">
        <f t="shared" si="120"/>
        <v/>
      </c>
      <c r="I172" s="233" t="str">
        <f t="shared" si="121"/>
        <v/>
      </c>
      <c r="J172" s="238" t="str">
        <f t="shared" si="122"/>
        <v/>
      </c>
      <c r="K172" s="233" t="str">
        <f t="shared" si="123"/>
        <v/>
      </c>
      <c r="L172" s="237" t="str">
        <f t="shared" si="124"/>
        <v/>
      </c>
      <c r="M172" s="234" t="str">
        <f>IF(C172="","",VLOOKUP(C172,'Tabela Nutricional'!A:AD,10,0)*D172)</f>
        <v/>
      </c>
      <c r="N172" s="237" t="str">
        <f>IF(C172="","",VLOOKUP(C172,'Tabela Nutricional'!A:AD,11,0)*D172)</f>
        <v/>
      </c>
      <c r="O172" s="234" t="str">
        <f>IF(C172="","",VLOOKUP(C172,'Tabela Nutricional'!A:AD,12,0)*D172)</f>
        <v/>
      </c>
      <c r="P172" s="237" t="str">
        <f>IF(C172="","",VLOOKUP(C172,'Tabela Nutricional'!A:AD,13,0)*D172)</f>
        <v/>
      </c>
      <c r="Q172" s="234" t="str">
        <f>IF(C172="","",VLOOKUP(C172,'Tabela Nutricional'!A:AD,14,0)*D172)</f>
        <v/>
      </c>
      <c r="R172" s="237" t="str">
        <f>IF(C172="","",VLOOKUP(C172,'Tabela Nutricional'!A:AD,15,0)*D172)</f>
        <v/>
      </c>
      <c r="S172" s="234" t="str">
        <f>IF(C172="","",VLOOKUP(C172,'Tabela Nutricional'!A:AD,16,0)*D172)</f>
        <v/>
      </c>
      <c r="T172" s="237" t="str">
        <f>IF(C172="","",VLOOKUP(C172,'Tabela Nutricional'!A:AD,17,0)*D172)</f>
        <v/>
      </c>
      <c r="U172" s="234" t="str">
        <f>IF(C172="","",VLOOKUP(C172,'Tabela Nutricional'!A:AD,18,0)*D172)</f>
        <v/>
      </c>
      <c r="V172" s="237" t="str">
        <f>IF(C172="","",VLOOKUP(C172,'Tabela Nutricional'!A:AD,21,0)*D172)</f>
        <v/>
      </c>
      <c r="W172" s="234" t="str">
        <f>IF(C172="","",VLOOKUP(C172,'Tabela Nutricional'!A:AD,22,0)*D172)</f>
        <v/>
      </c>
      <c r="X172" s="237" t="str">
        <f>IF(C172="","",VLOOKUP(C172,'Tabela Nutricional'!A:AD,23,0)*D172)</f>
        <v/>
      </c>
      <c r="Y172" s="234" t="str">
        <f>IF(C172="","",VLOOKUP(C172,'Tabela Nutricional'!A:AD,24,0)*D172)</f>
        <v/>
      </c>
      <c r="Z172" s="237" t="str">
        <f>IF(C172="","",VLOOKUP(C172,'Tabela Nutricional'!A:AD,25,0)*D172)</f>
        <v/>
      </c>
      <c r="AA172" s="234" t="str">
        <f>IF(C172="","",VLOOKUP(C172,'Tabela Nutricional'!A:AD,26,0)*D172)</f>
        <v/>
      </c>
      <c r="AB172" s="237" t="str">
        <f>IF(C172="","",VLOOKUP(C172,'Tabela Nutricional'!A:AD,27,0)*D172)</f>
        <v/>
      </c>
      <c r="AC172" s="234" t="str">
        <f>IF(C172="","",VLOOKUP(C172,'Tabela Nutricional'!A:AD,28,0)*D172)</f>
        <v/>
      </c>
      <c r="AD172" s="237" t="str">
        <f>IF(C172="","",VLOOKUP(C172,'Tabela Nutricional'!A:AD,29,0)*D172)</f>
        <v/>
      </c>
      <c r="AE172" s="234" t="str">
        <f>IF(C172="","",VLOOKUP(C172,'Tabela Nutricional'!A:AD,30,0)*D172)</f>
        <v/>
      </c>
      <c r="AF172" s="214"/>
      <c r="AG172" s="92"/>
      <c r="AH172" s="108"/>
      <c r="AI172" s="108"/>
      <c r="AJ172" s="89"/>
      <c r="AK172" s="89"/>
      <c r="AL172" s="99"/>
      <c r="AM172" s="99"/>
      <c r="AN172" s="89"/>
      <c r="AO172" s="89"/>
      <c r="AP172" s="89"/>
      <c r="AQ172" s="99"/>
      <c r="AR172" s="89"/>
      <c r="AS172" s="89"/>
      <c r="AT172" s="89"/>
      <c r="AU172" s="89"/>
      <c r="AV172" s="89"/>
      <c r="AW172" s="89"/>
      <c r="AX172" s="89"/>
    </row>
    <row r="173" spans="1:50" ht="12.75" customHeight="1">
      <c r="A173" s="90"/>
      <c r="B173" s="214"/>
      <c r="C173" s="375"/>
      <c r="D173" s="236"/>
      <c r="E173" s="231" t="str">
        <f t="shared" si="117"/>
        <v/>
      </c>
      <c r="F173" s="238" t="str">
        <f t="shared" si="118"/>
        <v/>
      </c>
      <c r="G173" s="233" t="str">
        <f t="shared" si="119"/>
        <v/>
      </c>
      <c r="H173" s="238" t="str">
        <f t="shared" si="120"/>
        <v/>
      </c>
      <c r="I173" s="233" t="str">
        <f t="shared" si="121"/>
        <v/>
      </c>
      <c r="J173" s="238" t="str">
        <f t="shared" si="122"/>
        <v/>
      </c>
      <c r="K173" s="233" t="str">
        <f t="shared" si="123"/>
        <v/>
      </c>
      <c r="L173" s="237" t="str">
        <f t="shared" si="124"/>
        <v/>
      </c>
      <c r="M173" s="234" t="str">
        <f>IF(C173="","",VLOOKUP(C173,'Tabela Nutricional'!A:AD,10,0)*D173)</f>
        <v/>
      </c>
      <c r="N173" s="237" t="str">
        <f>IF(C173="","",VLOOKUP(C173,'Tabela Nutricional'!A:AD,11,0)*D173)</f>
        <v/>
      </c>
      <c r="O173" s="234" t="str">
        <f>IF(C173="","",VLOOKUP(C173,'Tabela Nutricional'!A:AD,12,0)*D173)</f>
        <v/>
      </c>
      <c r="P173" s="237" t="str">
        <f>IF(C173="","",VLOOKUP(C173,'Tabela Nutricional'!A:AD,13,0)*D173)</f>
        <v/>
      </c>
      <c r="Q173" s="234" t="str">
        <f>IF(C173="","",VLOOKUP(C173,'Tabela Nutricional'!A:AD,14,0)*D173)</f>
        <v/>
      </c>
      <c r="R173" s="237" t="str">
        <f>IF(C173="","",VLOOKUP(C173,'Tabela Nutricional'!A:AD,15,0)*D173)</f>
        <v/>
      </c>
      <c r="S173" s="234" t="str">
        <f>IF(C173="","",VLOOKUP(C173,'Tabela Nutricional'!A:AD,16,0)*D173)</f>
        <v/>
      </c>
      <c r="T173" s="237" t="str">
        <f>IF(C173="","",VLOOKUP(C173,'Tabela Nutricional'!A:AD,17,0)*D173)</f>
        <v/>
      </c>
      <c r="U173" s="234" t="str">
        <f>IF(C173="","",VLOOKUP(C173,'Tabela Nutricional'!A:AD,18,0)*D173)</f>
        <v/>
      </c>
      <c r="V173" s="237" t="str">
        <f>IF(C173="","",VLOOKUP(C173,'Tabela Nutricional'!A:AD,21,0)*D173)</f>
        <v/>
      </c>
      <c r="W173" s="234" t="str">
        <f>IF(C173="","",VLOOKUP(C173,'Tabela Nutricional'!A:AD,22,0)*D173)</f>
        <v/>
      </c>
      <c r="X173" s="237" t="str">
        <f>IF(C173="","",VLOOKUP(C173,'Tabela Nutricional'!A:AD,23,0)*D173)</f>
        <v/>
      </c>
      <c r="Y173" s="234" t="str">
        <f>IF(C173="","",VLOOKUP(C173,'Tabela Nutricional'!A:AD,24,0)*D173)</f>
        <v/>
      </c>
      <c r="Z173" s="237" t="str">
        <f>IF(C173="","",VLOOKUP(C173,'Tabela Nutricional'!A:AD,25,0)*D173)</f>
        <v/>
      </c>
      <c r="AA173" s="234" t="str">
        <f>IF(C173="","",VLOOKUP(C173,'Tabela Nutricional'!A:AD,26,0)*D173)</f>
        <v/>
      </c>
      <c r="AB173" s="237" t="str">
        <f>IF(C173="","",VLOOKUP(C173,'Tabela Nutricional'!A:AD,27,0)*D173)</f>
        <v/>
      </c>
      <c r="AC173" s="234" t="str">
        <f>IF(C173="","",VLOOKUP(C173,'Tabela Nutricional'!A:AD,28,0)*D173)</f>
        <v/>
      </c>
      <c r="AD173" s="237" t="str">
        <f>IF(C173="","",VLOOKUP(C173,'Tabela Nutricional'!A:AD,29,0)*D173)</f>
        <v/>
      </c>
      <c r="AE173" s="234" t="str">
        <f>IF(C173="","",VLOOKUP(C173,'Tabela Nutricional'!A:AD,30,0)*D173)</f>
        <v/>
      </c>
      <c r="AF173" s="214"/>
      <c r="AG173" s="91"/>
      <c r="AH173" s="108"/>
      <c r="AI173" s="108"/>
      <c r="AJ173" s="89"/>
      <c r="AK173" s="89"/>
      <c r="AL173" s="99"/>
      <c r="AM173" s="99"/>
      <c r="AN173" s="89"/>
      <c r="AO173" s="89"/>
      <c r="AP173" s="89"/>
      <c r="AQ173" s="99"/>
      <c r="AR173" s="89"/>
      <c r="AS173" s="89"/>
      <c r="AT173" s="89"/>
      <c r="AU173" s="89"/>
      <c r="AV173" s="89"/>
      <c r="AW173" s="89"/>
      <c r="AX173" s="89"/>
    </row>
    <row r="174" spans="1:50" ht="12.75" customHeight="1">
      <c r="A174" s="90"/>
      <c r="B174" s="214"/>
      <c r="C174" s="376" t="s">
        <v>27</v>
      </c>
      <c r="D174" s="216"/>
      <c r="E174" s="217" t="s">
        <v>29</v>
      </c>
      <c r="F174" s="218">
        <f t="shared" ref="F174:AE174" si="125">SUM(F164:F173)</f>
        <v>0</v>
      </c>
      <c r="G174" s="219">
        <f t="shared" si="125"/>
        <v>0</v>
      </c>
      <c r="H174" s="220">
        <f t="shared" si="125"/>
        <v>0</v>
      </c>
      <c r="I174" s="221">
        <f t="shared" si="125"/>
        <v>0</v>
      </c>
      <c r="J174" s="222">
        <f t="shared" si="125"/>
        <v>0</v>
      </c>
      <c r="K174" s="223">
        <f t="shared" si="125"/>
        <v>0</v>
      </c>
      <c r="L174" s="224">
        <f t="shared" si="125"/>
        <v>0</v>
      </c>
      <c r="M174" s="225">
        <f t="shared" si="125"/>
        <v>0</v>
      </c>
      <c r="N174" s="225">
        <f t="shared" si="125"/>
        <v>0</v>
      </c>
      <c r="O174" s="225">
        <f t="shared" si="125"/>
        <v>0</v>
      </c>
      <c r="P174" s="225">
        <f t="shared" si="125"/>
        <v>0</v>
      </c>
      <c r="Q174" s="225">
        <f t="shared" si="125"/>
        <v>0</v>
      </c>
      <c r="R174" s="225">
        <f t="shared" si="125"/>
        <v>0</v>
      </c>
      <c r="S174" s="225">
        <f t="shared" si="125"/>
        <v>0</v>
      </c>
      <c r="T174" s="225">
        <f t="shared" si="125"/>
        <v>0</v>
      </c>
      <c r="U174" s="225">
        <f t="shared" si="125"/>
        <v>0</v>
      </c>
      <c r="V174" s="225">
        <f t="shared" si="125"/>
        <v>0</v>
      </c>
      <c r="W174" s="225">
        <f t="shared" si="125"/>
        <v>0</v>
      </c>
      <c r="X174" s="225">
        <f t="shared" si="125"/>
        <v>0</v>
      </c>
      <c r="Y174" s="225">
        <f t="shared" si="125"/>
        <v>0</v>
      </c>
      <c r="Z174" s="225">
        <f t="shared" si="125"/>
        <v>0</v>
      </c>
      <c r="AA174" s="225">
        <f t="shared" si="125"/>
        <v>0</v>
      </c>
      <c r="AB174" s="225">
        <f t="shared" si="125"/>
        <v>0</v>
      </c>
      <c r="AC174" s="225">
        <f t="shared" si="125"/>
        <v>0</v>
      </c>
      <c r="AD174" s="225">
        <f t="shared" si="125"/>
        <v>0</v>
      </c>
      <c r="AE174" s="225">
        <f t="shared" si="125"/>
        <v>0</v>
      </c>
      <c r="AF174" s="214"/>
      <c r="AG174" s="91"/>
      <c r="AH174" s="108"/>
      <c r="AI174" s="108"/>
      <c r="AJ174" s="89"/>
      <c r="AK174" s="89"/>
      <c r="AL174" s="99"/>
      <c r="AM174" s="99"/>
      <c r="AN174" s="89"/>
      <c r="AO174" s="89"/>
      <c r="AP174" s="89"/>
      <c r="AQ174" s="99"/>
      <c r="AR174" s="89"/>
      <c r="AS174" s="89"/>
      <c r="AT174" s="89"/>
      <c r="AU174" s="89"/>
      <c r="AV174" s="89"/>
      <c r="AW174" s="89"/>
      <c r="AX174" s="89"/>
    </row>
    <row r="175" spans="1:50" ht="12.75" customHeight="1">
      <c r="A175" s="90"/>
      <c r="B175" s="214"/>
      <c r="C175" s="377">
        <f>SUM(F175:K175)</f>
        <v>0</v>
      </c>
      <c r="D175" s="216"/>
      <c r="E175" s="217" t="s">
        <v>30</v>
      </c>
      <c r="F175" s="218">
        <f t="shared" ref="F175:H175" si="126">F174*4</f>
        <v>0</v>
      </c>
      <c r="G175" s="219">
        <f t="shared" si="126"/>
        <v>0</v>
      </c>
      <c r="H175" s="220">
        <f t="shared" si="126"/>
        <v>0</v>
      </c>
      <c r="I175" s="221">
        <f t="shared" ref="I175:K175" si="127">I174*9</f>
        <v>0</v>
      </c>
      <c r="J175" s="222">
        <f t="shared" si="127"/>
        <v>0</v>
      </c>
      <c r="K175" s="223">
        <f t="shared" si="127"/>
        <v>0</v>
      </c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  <c r="Z175" s="226"/>
      <c r="AA175" s="226"/>
      <c r="AB175" s="226"/>
      <c r="AC175" s="226"/>
      <c r="AD175" s="226"/>
      <c r="AE175" s="226"/>
      <c r="AF175" s="214"/>
      <c r="AG175" s="91"/>
      <c r="AH175" s="108"/>
      <c r="AI175" s="108"/>
      <c r="AJ175" s="89"/>
      <c r="AK175" s="89"/>
      <c r="AL175" s="99"/>
      <c r="AM175" s="99"/>
      <c r="AN175" s="89"/>
      <c r="AO175" s="89"/>
      <c r="AP175" s="89"/>
      <c r="AQ175" s="99"/>
      <c r="AR175" s="89"/>
      <c r="AS175" s="89"/>
      <c r="AT175" s="89"/>
      <c r="AU175" s="89"/>
      <c r="AV175" s="89"/>
      <c r="AW175" s="89"/>
      <c r="AX175" s="89"/>
    </row>
    <row r="176" spans="1:50" ht="12.75" customHeight="1">
      <c r="A176" s="90"/>
      <c r="B176" s="214"/>
      <c r="C176" s="311" t="str">
        <f>IF(C175&gt;0,(C175-'Cálculo de Dieta'!C175),"")</f>
        <v/>
      </c>
      <c r="D176" s="318"/>
      <c r="E176" s="310" t="s">
        <v>2829</v>
      </c>
      <c r="F176" s="311" t="str">
        <f>IF(F174&gt;0,(F174-'Cálculo de Dieta'!F174),"")</f>
        <v/>
      </c>
      <c r="G176" s="311" t="str">
        <f>IF(G174&gt;0,(G174-'Cálculo de Dieta'!G174),"")</f>
        <v/>
      </c>
      <c r="H176" s="311" t="str">
        <f>IF(H174&gt;0,(H174-'Cálculo de Dieta'!H174),"")</f>
        <v/>
      </c>
      <c r="I176" s="311" t="str">
        <f>IF(I174&gt;0,(I174-'Cálculo de Dieta'!I174),"")</f>
        <v/>
      </c>
      <c r="J176" s="311" t="str">
        <f>IF(J174&gt;0,(J174-'Cálculo de Dieta'!J174),"")</f>
        <v/>
      </c>
      <c r="K176" s="311" t="str">
        <f>IF(K174&gt;0,(K174-'Cálculo de Dieta'!K174),"")</f>
        <v/>
      </c>
      <c r="L176" s="311" t="str">
        <f>IF(L174&gt;0,(L174-'Cálculo de Dieta'!L174),"")</f>
        <v/>
      </c>
      <c r="M176" s="311" t="str">
        <f>IF(M174&gt;0,(M174-'Cálculo de Dieta'!M174),"")</f>
        <v/>
      </c>
      <c r="N176" s="311" t="str">
        <f>IF(N174&gt;0,(N174-'Cálculo de Dieta'!N174),"")</f>
        <v/>
      </c>
      <c r="O176" s="311" t="str">
        <f>IF(O174&gt;0,(O174-'Cálculo de Dieta'!O174),"")</f>
        <v/>
      </c>
      <c r="P176" s="311" t="str">
        <f>IF(P174&gt;0,(P174-'Cálculo de Dieta'!P174),"")</f>
        <v/>
      </c>
      <c r="Q176" s="311" t="str">
        <f>IF(Q174&gt;0,(Q174-'Cálculo de Dieta'!Q174),"")</f>
        <v/>
      </c>
      <c r="R176" s="311" t="str">
        <f>IF(R174&gt;0,(R174-'Cálculo de Dieta'!R174),"")</f>
        <v/>
      </c>
      <c r="S176" s="311" t="str">
        <f>IF(S174&gt;0,(S174-'Cálculo de Dieta'!S174),"")</f>
        <v/>
      </c>
      <c r="T176" s="311" t="str">
        <f>IF(T174&gt;0,(T174-'Cálculo de Dieta'!T174),"")</f>
        <v/>
      </c>
      <c r="U176" s="311" t="str">
        <f>IF(U174&gt;0,(U174-'Cálculo de Dieta'!U174),"")</f>
        <v/>
      </c>
      <c r="V176" s="311" t="str">
        <f>IF(V174&gt;0,(V174-'Cálculo de Dieta'!V174),"")</f>
        <v/>
      </c>
      <c r="W176" s="311" t="str">
        <f>IF(W174&gt;0,(W174-'Cálculo de Dieta'!W174),"")</f>
        <v/>
      </c>
      <c r="X176" s="311" t="str">
        <f>IF(X174&gt;0,(X174-'Cálculo de Dieta'!X174),"")</f>
        <v/>
      </c>
      <c r="Y176" s="311" t="str">
        <f>IF(Y174&gt;0,(Y174-'Cálculo de Dieta'!Y174),"")</f>
        <v/>
      </c>
      <c r="Z176" s="311" t="str">
        <f>IF(Z174&gt;0,(Z174-'Cálculo de Dieta'!Z174),"")</f>
        <v/>
      </c>
      <c r="AA176" s="311" t="str">
        <f>IF(AA174&gt;0,(AA174-'Cálculo de Dieta'!AA174),"")</f>
        <v/>
      </c>
      <c r="AB176" s="311" t="str">
        <f>IF(AB174&gt;0,(AB174-'Cálculo de Dieta'!AB174),"")</f>
        <v/>
      </c>
      <c r="AC176" s="311" t="str">
        <f>IF(AC174&gt;0,(AC174-'Cálculo de Dieta'!AC174),"")</f>
        <v/>
      </c>
      <c r="AD176" s="311" t="str">
        <f>IF(AD174&gt;0,(AD174-'Cálculo de Dieta'!AD174),"")</f>
        <v/>
      </c>
      <c r="AE176" s="311" t="str">
        <f>IF(AE174&gt;0,(AE174-'Cálculo de Dieta'!AE174),"")</f>
        <v/>
      </c>
      <c r="AF176" s="214"/>
      <c r="AG176" s="91"/>
      <c r="AH176" s="108"/>
      <c r="AI176" s="108"/>
      <c r="AJ176" s="89"/>
      <c r="AK176" s="89"/>
      <c r="AL176" s="99"/>
      <c r="AM176" s="99"/>
      <c r="AN176" s="89"/>
      <c r="AO176" s="89"/>
      <c r="AP176" s="89"/>
      <c r="AQ176" s="99"/>
      <c r="AR176" s="89"/>
      <c r="AS176" s="89"/>
      <c r="AT176" s="89"/>
      <c r="AU176" s="89"/>
      <c r="AV176" s="89"/>
      <c r="AW176" s="89"/>
      <c r="AX176" s="89"/>
    </row>
    <row r="177" spans="1:50" ht="12.75" customHeight="1">
      <c r="A177" s="81"/>
      <c r="B177" s="81"/>
      <c r="C177" s="372"/>
      <c r="D177" s="82"/>
      <c r="E177" s="87"/>
      <c r="F177" s="83"/>
      <c r="G177" s="84"/>
      <c r="H177" s="85"/>
      <c r="I177" s="86"/>
      <c r="J177" s="86"/>
      <c r="K177" s="86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81"/>
      <c r="AG177" s="88"/>
      <c r="AH177" s="108"/>
      <c r="AI177" s="108"/>
      <c r="AJ177" s="89"/>
      <c r="AK177" s="89"/>
      <c r="AL177" s="99"/>
      <c r="AM177" s="99"/>
      <c r="AN177" s="89"/>
      <c r="AO177" s="89"/>
      <c r="AP177" s="89"/>
      <c r="AQ177" s="99"/>
      <c r="AR177" s="89"/>
      <c r="AS177" s="89"/>
      <c r="AT177" s="89"/>
      <c r="AU177" s="89"/>
      <c r="AV177" s="89"/>
      <c r="AW177" s="89"/>
      <c r="AX177" s="89"/>
    </row>
    <row r="178" spans="1:50" ht="12.75" customHeight="1">
      <c r="A178" s="81"/>
      <c r="B178" s="200"/>
      <c r="C178" s="373"/>
      <c r="D178" s="340">
        <v>12</v>
      </c>
      <c r="E178" s="307"/>
      <c r="F178" s="303"/>
      <c r="G178" s="303"/>
      <c r="H178" s="303"/>
      <c r="I178" s="303"/>
      <c r="J178" s="303"/>
      <c r="K178" s="304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2" t="s">
        <v>2786</v>
      </c>
      <c r="W178" s="202" t="s">
        <v>2786</v>
      </c>
      <c r="X178" s="202" t="s">
        <v>2786</v>
      </c>
      <c r="Y178" s="202" t="s">
        <v>2786</v>
      </c>
      <c r="Z178" s="202" t="s">
        <v>2786</v>
      </c>
      <c r="AA178" s="202" t="s">
        <v>2786</v>
      </c>
      <c r="AB178" s="201"/>
      <c r="AC178" s="202" t="s">
        <v>2786</v>
      </c>
      <c r="AD178" s="202" t="s">
        <v>2786</v>
      </c>
      <c r="AE178" s="202" t="s">
        <v>2786</v>
      </c>
      <c r="AF178" s="200"/>
      <c r="AG178" s="81"/>
      <c r="AH178" s="108"/>
      <c r="AI178" s="108"/>
      <c r="AJ178" s="89"/>
      <c r="AK178" s="89"/>
      <c r="AL178" s="99"/>
      <c r="AM178" s="99"/>
      <c r="AN178" s="89"/>
      <c r="AO178" s="89"/>
      <c r="AP178" s="89"/>
      <c r="AQ178" s="99"/>
      <c r="AR178" s="89"/>
      <c r="AS178" s="89"/>
      <c r="AT178" s="89"/>
      <c r="AU178" s="89"/>
      <c r="AV178" s="89"/>
      <c r="AW178" s="89"/>
      <c r="AX178" s="89"/>
    </row>
    <row r="179" spans="1:50" ht="12.75" customHeight="1">
      <c r="A179" s="81"/>
      <c r="B179" s="203"/>
      <c r="C179" s="374" t="s">
        <v>5</v>
      </c>
      <c r="D179" s="204" t="s">
        <v>6</v>
      </c>
      <c r="E179" s="205" t="s">
        <v>7</v>
      </c>
      <c r="F179" s="206" t="s">
        <v>8</v>
      </c>
      <c r="G179" s="207" t="s">
        <v>9</v>
      </c>
      <c r="H179" s="208" t="s">
        <v>10</v>
      </c>
      <c r="I179" s="209" t="s">
        <v>11</v>
      </c>
      <c r="J179" s="210" t="s">
        <v>13</v>
      </c>
      <c r="K179" s="211" t="s">
        <v>12</v>
      </c>
      <c r="L179" s="212" t="s">
        <v>767</v>
      </c>
      <c r="M179" s="202" t="s">
        <v>792</v>
      </c>
      <c r="N179" s="202" t="s">
        <v>791</v>
      </c>
      <c r="O179" s="202" t="s">
        <v>2777</v>
      </c>
      <c r="P179" s="202" t="s">
        <v>2778</v>
      </c>
      <c r="Q179" s="202" t="s">
        <v>793</v>
      </c>
      <c r="R179" s="202" t="s">
        <v>794</v>
      </c>
      <c r="S179" s="202" t="s">
        <v>799</v>
      </c>
      <c r="T179" s="202" t="s">
        <v>2782</v>
      </c>
      <c r="U179" s="202" t="s">
        <v>795</v>
      </c>
      <c r="V179" s="202" t="s">
        <v>2783</v>
      </c>
      <c r="W179" s="202" t="s">
        <v>2779</v>
      </c>
      <c r="X179" s="202" t="s">
        <v>2780</v>
      </c>
      <c r="Y179" s="202" t="s">
        <v>796</v>
      </c>
      <c r="Z179" s="202" t="s">
        <v>797</v>
      </c>
      <c r="AA179" s="202" t="s">
        <v>798</v>
      </c>
      <c r="AB179" s="202" t="s">
        <v>2776</v>
      </c>
      <c r="AC179" s="202" t="s">
        <v>2784</v>
      </c>
      <c r="AD179" s="202" t="s">
        <v>2785</v>
      </c>
      <c r="AE179" s="202" t="s">
        <v>2781</v>
      </c>
      <c r="AF179" s="213"/>
      <c r="AG179" s="183"/>
      <c r="AH179" s="108"/>
      <c r="AI179" s="108"/>
      <c r="AJ179" s="89"/>
      <c r="AK179" s="89"/>
      <c r="AL179" s="99"/>
      <c r="AM179" s="99"/>
      <c r="AN179" s="89"/>
      <c r="AO179" s="89"/>
      <c r="AP179" s="89"/>
      <c r="AQ179" s="99"/>
      <c r="AR179" s="89"/>
      <c r="AS179" s="89"/>
      <c r="AT179" s="89"/>
      <c r="AU179" s="89"/>
      <c r="AV179" s="89"/>
      <c r="AW179" s="89"/>
      <c r="AX179" s="89"/>
    </row>
    <row r="180" spans="1:50" ht="12.75" customHeight="1">
      <c r="A180" s="89"/>
      <c r="B180" s="214"/>
      <c r="C180" s="232"/>
      <c r="D180" s="235"/>
      <c r="E180" s="231" t="str">
        <f t="shared" ref="E180:E189" si="128">IF(C180="","",VLOOKUP(C180,Nutr,2,0))</f>
        <v/>
      </c>
      <c r="F180" s="238" t="str">
        <f t="shared" ref="F180:F189" si="129">IF(C180="","",VLOOKUP(C180,Nutr,3,0)*D180)</f>
        <v/>
      </c>
      <c r="G180" s="233" t="str">
        <f t="shared" ref="G180:G189" si="130">IF(C180="","",VLOOKUP(C180,Nutr,4,0)*D180)</f>
        <v/>
      </c>
      <c r="H180" s="238" t="str">
        <f t="shared" ref="H180:H189" si="131">IF(C180="","",VLOOKUP(C180,Nutr,5,0)*D180)</f>
        <v/>
      </c>
      <c r="I180" s="233" t="str">
        <f t="shared" ref="I180:I189" si="132">IF(C180="","",VLOOKUP(C180,Nutr,6,0)*D180)</f>
        <v/>
      </c>
      <c r="J180" s="238" t="str">
        <f t="shared" ref="J180:J189" si="133">IF(C180="","",VLOOKUP(C180,Nutr,7,0)*D180)</f>
        <v/>
      </c>
      <c r="K180" s="233" t="str">
        <f t="shared" ref="K180:K189" si="134">IF(C180="","",VLOOKUP(C180,Nutr,8,0)*D180)</f>
        <v/>
      </c>
      <c r="L180" s="237" t="str">
        <f>IF(C180="","",VLOOKUP(C180,Nutr,9,0)*D180)</f>
        <v/>
      </c>
      <c r="M180" s="234" t="str">
        <f>IF(C180="","",VLOOKUP(C180,'Tabela Nutricional'!A:AD,10,0)*D180)</f>
        <v/>
      </c>
      <c r="N180" s="237" t="str">
        <f>IF(C180="","",VLOOKUP(C180,'Tabela Nutricional'!A:AD,11,0)*D180)</f>
        <v/>
      </c>
      <c r="O180" s="234" t="str">
        <f>IF(C180="","",VLOOKUP(C180,'Tabela Nutricional'!A:AD,12,0)*D180)</f>
        <v/>
      </c>
      <c r="P180" s="237" t="str">
        <f>IF(C180="","",VLOOKUP(C180,'Tabela Nutricional'!A:AD,13,0)*D180)</f>
        <v/>
      </c>
      <c r="Q180" s="234" t="str">
        <f>IF(C180="","",VLOOKUP(C180,'Tabela Nutricional'!A:AD,14,0)*D180)</f>
        <v/>
      </c>
      <c r="R180" s="237" t="str">
        <f>IF(C180="","",VLOOKUP(C180,'Tabela Nutricional'!A:AD,15,0)*D180)</f>
        <v/>
      </c>
      <c r="S180" s="234" t="str">
        <f>IF(C180="","",VLOOKUP(C180,'Tabela Nutricional'!A:AD,16,0)*D180)</f>
        <v/>
      </c>
      <c r="T180" s="237" t="str">
        <f>IF(C180="","",VLOOKUP(C180,'Tabela Nutricional'!A:AD,17,0)*D180)</f>
        <v/>
      </c>
      <c r="U180" s="234" t="str">
        <f>IF(C180="","",VLOOKUP(C180,'Tabela Nutricional'!A:AD,18,0)*D180)</f>
        <v/>
      </c>
      <c r="V180" s="237" t="str">
        <f>IF(C180="","",VLOOKUP(C180,'Tabela Nutricional'!A:AD,21,0)*D180)</f>
        <v/>
      </c>
      <c r="W180" s="234" t="str">
        <f>IF(C180="","",VLOOKUP(C180,'Tabela Nutricional'!A:AD,22,0)*D180)</f>
        <v/>
      </c>
      <c r="X180" s="237" t="str">
        <f>IF(C180="","",VLOOKUP(C180,'Tabela Nutricional'!A:AD,23,0)*D180)</f>
        <v/>
      </c>
      <c r="Y180" s="234" t="str">
        <f>IF(C180="","",VLOOKUP(C180,'Tabela Nutricional'!A:AD,24,0)*D180)</f>
        <v/>
      </c>
      <c r="Z180" s="237" t="str">
        <f>IF(C180="","",VLOOKUP(C180,'Tabela Nutricional'!A:AD,25,0)*D180)</f>
        <v/>
      </c>
      <c r="AA180" s="234" t="str">
        <f>IF(C180="","",VLOOKUP(C180,'Tabela Nutricional'!A:AD,26,0)*D180)</f>
        <v/>
      </c>
      <c r="AB180" s="237" t="str">
        <f>IF(C180="","",VLOOKUP(C180,'Tabela Nutricional'!A:AD,27,0)*D180)</f>
        <v/>
      </c>
      <c r="AC180" s="234" t="str">
        <f>IF(C180="","",VLOOKUP(C180,'Tabela Nutricional'!A:AD,28,0)*D180)</f>
        <v/>
      </c>
      <c r="AD180" s="237" t="str">
        <f>IF(C180="","",VLOOKUP(C180,'Tabela Nutricional'!A:AD,29,0)*D180)</f>
        <v/>
      </c>
      <c r="AE180" s="234" t="str">
        <f>IF(C180="","",VLOOKUP(C180,'Tabela Nutricional'!A:AD,30,0)*D180)</f>
        <v/>
      </c>
      <c r="AF180" s="214"/>
      <c r="AG180" s="90"/>
      <c r="AH180" s="108"/>
      <c r="AI180" s="108"/>
      <c r="AJ180" s="89"/>
      <c r="AK180" s="89"/>
      <c r="AL180" s="99"/>
      <c r="AM180" s="99"/>
      <c r="AN180" s="89"/>
      <c r="AO180" s="89"/>
      <c r="AP180" s="89"/>
      <c r="AQ180" s="99"/>
      <c r="AR180" s="89"/>
      <c r="AS180" s="89"/>
      <c r="AT180" s="89"/>
      <c r="AU180" s="89"/>
      <c r="AV180" s="89"/>
      <c r="AW180" s="89"/>
      <c r="AX180" s="89"/>
    </row>
    <row r="181" spans="1:50" ht="12.75" customHeight="1">
      <c r="A181" s="89"/>
      <c r="B181" s="214"/>
      <c r="C181" s="232"/>
      <c r="D181" s="235"/>
      <c r="E181" s="231" t="str">
        <f t="shared" si="128"/>
        <v/>
      </c>
      <c r="F181" s="238" t="str">
        <f t="shared" si="129"/>
        <v/>
      </c>
      <c r="G181" s="233" t="str">
        <f t="shared" si="130"/>
        <v/>
      </c>
      <c r="H181" s="238" t="str">
        <f t="shared" si="131"/>
        <v/>
      </c>
      <c r="I181" s="233" t="str">
        <f t="shared" si="132"/>
        <v/>
      </c>
      <c r="J181" s="238" t="str">
        <f t="shared" si="133"/>
        <v/>
      </c>
      <c r="K181" s="233" t="str">
        <f t="shared" si="134"/>
        <v/>
      </c>
      <c r="L181" s="237" t="str">
        <f t="shared" ref="L181:L189" si="135">IF(C181="","",VLOOKUP(C181,Nutr,9,0)*D181)</f>
        <v/>
      </c>
      <c r="M181" s="234" t="str">
        <f>IF(C181="","",VLOOKUP(C181,'Tabela Nutricional'!A:AD,10,0)*D181)</f>
        <v/>
      </c>
      <c r="N181" s="237" t="str">
        <f>IF(C181="","",VLOOKUP(C181,'Tabela Nutricional'!A:AD,11,0)*D181)</f>
        <v/>
      </c>
      <c r="O181" s="234" t="str">
        <f>IF(C181="","",VLOOKUP(C181,'Tabela Nutricional'!A:AD,12,0)*D181)</f>
        <v/>
      </c>
      <c r="P181" s="237" t="str">
        <f>IF(C181="","",VLOOKUP(C181,'Tabela Nutricional'!A:AD,13,0)*D181)</f>
        <v/>
      </c>
      <c r="Q181" s="234" t="str">
        <f>IF(C181="","",VLOOKUP(C181,'Tabela Nutricional'!A:AD,14,0)*D181)</f>
        <v/>
      </c>
      <c r="R181" s="237" t="str">
        <f>IF(C181="","",VLOOKUP(C181,'Tabela Nutricional'!A:AD,15,0)*D181)</f>
        <v/>
      </c>
      <c r="S181" s="234" t="str">
        <f>IF(C181="","",VLOOKUP(C181,'Tabela Nutricional'!A:AD,16,0)*D181)</f>
        <v/>
      </c>
      <c r="T181" s="237" t="str">
        <f>IF(C181="","",VLOOKUP(C181,'Tabela Nutricional'!A:AD,17,0)*D181)</f>
        <v/>
      </c>
      <c r="U181" s="234" t="str">
        <f>IF(C181="","",VLOOKUP(C181,'Tabela Nutricional'!A:AD,18,0)*D181)</f>
        <v/>
      </c>
      <c r="V181" s="237" t="str">
        <f>IF(C181="","",VLOOKUP(C181,'Tabela Nutricional'!A:AD,21,0)*D181)</f>
        <v/>
      </c>
      <c r="W181" s="234" t="str">
        <f>IF(C181="","",VLOOKUP(C181,'Tabela Nutricional'!A:AD,22,0)*D181)</f>
        <v/>
      </c>
      <c r="X181" s="237" t="str">
        <f>IF(C181="","",VLOOKUP(C181,'Tabela Nutricional'!A:AD,23,0)*D181)</f>
        <v/>
      </c>
      <c r="Y181" s="234" t="str">
        <f>IF(C181="","",VLOOKUP(C181,'Tabela Nutricional'!A:AD,24,0)*D181)</f>
        <v/>
      </c>
      <c r="Z181" s="237" t="str">
        <f>IF(C181="","",VLOOKUP(C181,'Tabela Nutricional'!A:AD,25,0)*D181)</f>
        <v/>
      </c>
      <c r="AA181" s="234" t="str">
        <f>IF(C181="","",VLOOKUP(C181,'Tabela Nutricional'!A:AD,26,0)*D181)</f>
        <v/>
      </c>
      <c r="AB181" s="237" t="str">
        <f>IF(C181="","",VLOOKUP(C181,'Tabela Nutricional'!A:AD,27,0)*D181)</f>
        <v/>
      </c>
      <c r="AC181" s="234" t="str">
        <f>IF(C181="","",VLOOKUP(C181,'Tabela Nutricional'!A:AD,28,0)*D181)</f>
        <v/>
      </c>
      <c r="AD181" s="237" t="str">
        <f>IF(C181="","",VLOOKUP(C181,'Tabela Nutricional'!A:AD,29,0)*D181)</f>
        <v/>
      </c>
      <c r="AE181" s="234" t="str">
        <f>IF(C181="","",VLOOKUP(C181,'Tabela Nutricional'!A:AD,30,0)*D181)</f>
        <v/>
      </c>
      <c r="AF181" s="214"/>
      <c r="AG181" s="90"/>
      <c r="AH181" s="108"/>
      <c r="AI181" s="108"/>
      <c r="AJ181" s="89"/>
      <c r="AK181" s="89"/>
      <c r="AL181" s="99"/>
      <c r="AM181" s="99"/>
      <c r="AN181" s="89"/>
      <c r="AO181" s="89"/>
      <c r="AP181" s="89"/>
      <c r="AQ181" s="99"/>
      <c r="AR181" s="89"/>
      <c r="AS181" s="89"/>
      <c r="AT181" s="89"/>
      <c r="AU181" s="89"/>
      <c r="AV181" s="89"/>
      <c r="AW181" s="89"/>
      <c r="AX181" s="89"/>
    </row>
    <row r="182" spans="1:50" ht="12.75" customHeight="1">
      <c r="A182" s="89"/>
      <c r="B182" s="214"/>
      <c r="C182" s="232"/>
      <c r="D182" s="235"/>
      <c r="E182" s="231" t="str">
        <f t="shared" si="128"/>
        <v/>
      </c>
      <c r="F182" s="238" t="str">
        <f t="shared" si="129"/>
        <v/>
      </c>
      <c r="G182" s="233" t="str">
        <f t="shared" si="130"/>
        <v/>
      </c>
      <c r="H182" s="238" t="str">
        <f t="shared" si="131"/>
        <v/>
      </c>
      <c r="I182" s="233" t="str">
        <f t="shared" si="132"/>
        <v/>
      </c>
      <c r="J182" s="238" t="str">
        <f t="shared" si="133"/>
        <v/>
      </c>
      <c r="K182" s="233" t="str">
        <f t="shared" si="134"/>
        <v/>
      </c>
      <c r="L182" s="237" t="str">
        <f t="shared" si="135"/>
        <v/>
      </c>
      <c r="M182" s="234" t="str">
        <f>IF(C182="","",VLOOKUP(C182,'Tabela Nutricional'!A:AD,10,0)*D182)</f>
        <v/>
      </c>
      <c r="N182" s="237" t="str">
        <f>IF(C182="","",VLOOKUP(C182,'Tabela Nutricional'!A:AD,11,0)*D182)</f>
        <v/>
      </c>
      <c r="O182" s="234" t="str">
        <f>IF(C182="","",VLOOKUP(C182,'Tabela Nutricional'!A:AD,12,0)*D182)</f>
        <v/>
      </c>
      <c r="P182" s="237" t="str">
        <f>IF(C182="","",VLOOKUP(C182,'Tabela Nutricional'!A:AD,13,0)*D182)</f>
        <v/>
      </c>
      <c r="Q182" s="234" t="str">
        <f>IF(C182="","",VLOOKUP(C182,'Tabela Nutricional'!A:AD,14,0)*D182)</f>
        <v/>
      </c>
      <c r="R182" s="237" t="str">
        <f>IF(C182="","",VLOOKUP(C182,'Tabela Nutricional'!A:AD,15,0)*D182)</f>
        <v/>
      </c>
      <c r="S182" s="234" t="str">
        <f>IF(C182="","",VLOOKUP(C182,'Tabela Nutricional'!A:AD,16,0)*D182)</f>
        <v/>
      </c>
      <c r="T182" s="237" t="str">
        <f>IF(C182="","",VLOOKUP(C182,'Tabela Nutricional'!A:AD,17,0)*D182)</f>
        <v/>
      </c>
      <c r="U182" s="234" t="str">
        <f>IF(C182="","",VLOOKUP(C182,'Tabela Nutricional'!A:AD,18,0)*D182)</f>
        <v/>
      </c>
      <c r="V182" s="237" t="str">
        <f>IF(C182="","",VLOOKUP(C182,'Tabela Nutricional'!A:AD,21,0)*D182)</f>
        <v/>
      </c>
      <c r="W182" s="234" t="str">
        <f>IF(C182="","",VLOOKUP(C182,'Tabela Nutricional'!A:AD,22,0)*D182)</f>
        <v/>
      </c>
      <c r="X182" s="237" t="str">
        <f>IF(C182="","",VLOOKUP(C182,'Tabela Nutricional'!A:AD,23,0)*D182)</f>
        <v/>
      </c>
      <c r="Y182" s="234" t="str">
        <f>IF(C182="","",VLOOKUP(C182,'Tabela Nutricional'!A:AD,24,0)*D182)</f>
        <v/>
      </c>
      <c r="Z182" s="237" t="str">
        <f>IF(C182="","",VLOOKUP(C182,'Tabela Nutricional'!A:AD,25,0)*D182)</f>
        <v/>
      </c>
      <c r="AA182" s="234" t="str">
        <f>IF(C182="","",VLOOKUP(C182,'Tabela Nutricional'!A:AD,26,0)*D182)</f>
        <v/>
      </c>
      <c r="AB182" s="237" t="str">
        <f>IF(C182="","",VLOOKUP(C182,'Tabela Nutricional'!A:AD,27,0)*D182)</f>
        <v/>
      </c>
      <c r="AC182" s="234" t="str">
        <f>IF(C182="","",VLOOKUP(C182,'Tabela Nutricional'!A:AD,28,0)*D182)</f>
        <v/>
      </c>
      <c r="AD182" s="237" t="str">
        <f>IF(C182="","",VLOOKUP(C182,'Tabela Nutricional'!A:AD,29,0)*D182)</f>
        <v/>
      </c>
      <c r="AE182" s="234" t="str">
        <f>IF(C182="","",VLOOKUP(C182,'Tabela Nutricional'!A:AD,30,0)*D182)</f>
        <v/>
      </c>
      <c r="AF182" s="214"/>
      <c r="AG182" s="94"/>
      <c r="AH182" s="108"/>
      <c r="AI182" s="108"/>
      <c r="AJ182" s="89"/>
      <c r="AK182" s="89"/>
      <c r="AL182" s="99"/>
      <c r="AM182" s="99"/>
      <c r="AN182" s="89"/>
      <c r="AO182" s="89"/>
      <c r="AP182" s="89"/>
      <c r="AQ182" s="99"/>
      <c r="AR182" s="89"/>
      <c r="AS182" s="89"/>
      <c r="AT182" s="89"/>
      <c r="AU182" s="89"/>
      <c r="AV182" s="89"/>
      <c r="AW182" s="89"/>
      <c r="AX182" s="89"/>
    </row>
    <row r="183" spans="1:50" ht="12.75" customHeight="1">
      <c r="A183" s="89"/>
      <c r="B183" s="215"/>
      <c r="C183" s="356"/>
      <c r="D183" s="236"/>
      <c r="E183" s="231" t="str">
        <f t="shared" si="128"/>
        <v/>
      </c>
      <c r="F183" s="238" t="str">
        <f t="shared" si="129"/>
        <v/>
      </c>
      <c r="G183" s="233" t="str">
        <f t="shared" si="130"/>
        <v/>
      </c>
      <c r="H183" s="238" t="str">
        <f t="shared" si="131"/>
        <v/>
      </c>
      <c r="I183" s="233" t="str">
        <f t="shared" si="132"/>
        <v/>
      </c>
      <c r="J183" s="238" t="str">
        <f t="shared" si="133"/>
        <v/>
      </c>
      <c r="K183" s="233" t="str">
        <f t="shared" si="134"/>
        <v/>
      </c>
      <c r="L183" s="237" t="str">
        <f t="shared" si="135"/>
        <v/>
      </c>
      <c r="M183" s="234" t="str">
        <f>IF(C183="","",VLOOKUP(C183,'Tabela Nutricional'!A:AD,10,0)*D183)</f>
        <v/>
      </c>
      <c r="N183" s="237" t="str">
        <f>IF(C183="","",VLOOKUP(C183,'Tabela Nutricional'!A:AD,11,0)*D183)</f>
        <v/>
      </c>
      <c r="O183" s="234" t="str">
        <f>IF(C183="","",VLOOKUP(C183,'Tabela Nutricional'!A:AD,12,0)*D183)</f>
        <v/>
      </c>
      <c r="P183" s="237" t="str">
        <f>IF(C183="","",VLOOKUP(C183,'Tabela Nutricional'!A:AD,13,0)*D183)</f>
        <v/>
      </c>
      <c r="Q183" s="234" t="str">
        <f>IF(C183="","",VLOOKUP(C183,'Tabela Nutricional'!A:AD,14,0)*D183)</f>
        <v/>
      </c>
      <c r="R183" s="237" t="str">
        <f>IF(C183="","",VLOOKUP(C183,'Tabela Nutricional'!A:AD,15,0)*D183)</f>
        <v/>
      </c>
      <c r="S183" s="234" t="str">
        <f>IF(C183="","",VLOOKUP(C183,'Tabela Nutricional'!A:AD,16,0)*D183)</f>
        <v/>
      </c>
      <c r="T183" s="237" t="str">
        <f>IF(C183="","",VLOOKUP(C183,'Tabela Nutricional'!A:AD,17,0)*D183)</f>
        <v/>
      </c>
      <c r="U183" s="234" t="str">
        <f>IF(C183="","",VLOOKUP(C183,'Tabela Nutricional'!A:AD,18,0)*D183)</f>
        <v/>
      </c>
      <c r="V183" s="237" t="str">
        <f>IF(C183="","",VLOOKUP(C183,'Tabela Nutricional'!A:AD,21,0)*D183)</f>
        <v/>
      </c>
      <c r="W183" s="234" t="str">
        <f>IF(C183="","",VLOOKUP(C183,'Tabela Nutricional'!A:AD,22,0)*D183)</f>
        <v/>
      </c>
      <c r="X183" s="237" t="str">
        <f>IF(C183="","",VLOOKUP(C183,'Tabela Nutricional'!A:AD,23,0)*D183)</f>
        <v/>
      </c>
      <c r="Y183" s="234" t="str">
        <f>IF(C183="","",VLOOKUP(C183,'Tabela Nutricional'!A:AD,24,0)*D183)</f>
        <v/>
      </c>
      <c r="Z183" s="237" t="str">
        <f>IF(C183="","",VLOOKUP(C183,'Tabela Nutricional'!A:AD,25,0)*D183)</f>
        <v/>
      </c>
      <c r="AA183" s="234" t="str">
        <f>IF(C183="","",VLOOKUP(C183,'Tabela Nutricional'!A:AD,26,0)*D183)</f>
        <v/>
      </c>
      <c r="AB183" s="237" t="str">
        <f>IF(C183="","",VLOOKUP(C183,'Tabela Nutricional'!A:AD,27,0)*D183)</f>
        <v/>
      </c>
      <c r="AC183" s="234" t="str">
        <f>IF(C183="","",VLOOKUP(C183,'Tabela Nutricional'!A:AD,28,0)*D183)</f>
        <v/>
      </c>
      <c r="AD183" s="237" t="str">
        <f>IF(C183="","",VLOOKUP(C183,'Tabela Nutricional'!A:AD,29,0)*D183)</f>
        <v/>
      </c>
      <c r="AE183" s="234" t="str">
        <f>IF(C183="","",VLOOKUP(C183,'Tabela Nutricional'!A:AD,30,0)*D183)</f>
        <v/>
      </c>
      <c r="AF183" s="215"/>
      <c r="AG183" s="94"/>
      <c r="AH183" s="108"/>
      <c r="AI183" s="108"/>
      <c r="AJ183" s="89"/>
      <c r="AK183" s="89"/>
      <c r="AL183" s="99"/>
      <c r="AM183" s="99"/>
      <c r="AN183" s="89"/>
      <c r="AO183" s="89"/>
      <c r="AP183" s="89"/>
      <c r="AQ183" s="99"/>
      <c r="AR183" s="89"/>
      <c r="AS183" s="89"/>
      <c r="AT183" s="89"/>
      <c r="AU183" s="89"/>
      <c r="AV183" s="89"/>
      <c r="AW183" s="89"/>
      <c r="AX183" s="89"/>
    </row>
    <row r="184" spans="1:50" ht="12.75" customHeight="1">
      <c r="A184" s="89"/>
      <c r="B184" s="215"/>
      <c r="C184" s="356"/>
      <c r="D184" s="236"/>
      <c r="E184" s="231" t="str">
        <f t="shared" si="128"/>
        <v/>
      </c>
      <c r="F184" s="238" t="str">
        <f t="shared" si="129"/>
        <v/>
      </c>
      <c r="G184" s="233" t="str">
        <f t="shared" si="130"/>
        <v/>
      </c>
      <c r="H184" s="238" t="str">
        <f t="shared" si="131"/>
        <v/>
      </c>
      <c r="I184" s="233" t="str">
        <f t="shared" si="132"/>
        <v/>
      </c>
      <c r="J184" s="238" t="str">
        <f t="shared" si="133"/>
        <v/>
      </c>
      <c r="K184" s="233" t="str">
        <f t="shared" si="134"/>
        <v/>
      </c>
      <c r="L184" s="237" t="str">
        <f t="shared" si="135"/>
        <v/>
      </c>
      <c r="M184" s="234" t="str">
        <f>IF(C184="","",VLOOKUP(C184,'Tabela Nutricional'!A:AD,10,0)*D184)</f>
        <v/>
      </c>
      <c r="N184" s="237" t="str">
        <f>IF(C184="","",VLOOKUP(C184,'Tabela Nutricional'!A:AD,11,0)*D184)</f>
        <v/>
      </c>
      <c r="O184" s="234" t="str">
        <f>IF(C184="","",VLOOKUP(C184,'Tabela Nutricional'!A:AD,12,0)*D184)</f>
        <v/>
      </c>
      <c r="P184" s="237" t="str">
        <f>IF(C184="","",VLOOKUP(C184,'Tabela Nutricional'!A:AD,13,0)*D184)</f>
        <v/>
      </c>
      <c r="Q184" s="234" t="str">
        <f>IF(C184="","",VLOOKUP(C184,'Tabela Nutricional'!A:AD,14,0)*D184)</f>
        <v/>
      </c>
      <c r="R184" s="237" t="str">
        <f>IF(C184="","",VLOOKUP(C184,'Tabela Nutricional'!A:AD,15,0)*D184)</f>
        <v/>
      </c>
      <c r="S184" s="234" t="str">
        <f>IF(C184="","",VLOOKUP(C184,'Tabela Nutricional'!A:AD,16,0)*D184)</f>
        <v/>
      </c>
      <c r="T184" s="237" t="str">
        <f>IF(C184="","",VLOOKUP(C184,'Tabela Nutricional'!A:AD,17,0)*D184)</f>
        <v/>
      </c>
      <c r="U184" s="234" t="str">
        <f>IF(C184="","",VLOOKUP(C184,'Tabela Nutricional'!A:AD,18,0)*D184)</f>
        <v/>
      </c>
      <c r="V184" s="237" t="str">
        <f>IF(C184="","",VLOOKUP(C184,'Tabela Nutricional'!A:AD,21,0)*D184)</f>
        <v/>
      </c>
      <c r="W184" s="234" t="str">
        <f>IF(C184="","",VLOOKUP(C184,'Tabela Nutricional'!A:AD,22,0)*D184)</f>
        <v/>
      </c>
      <c r="X184" s="237" t="str">
        <f>IF(C184="","",VLOOKUP(C184,'Tabela Nutricional'!A:AD,23,0)*D184)</f>
        <v/>
      </c>
      <c r="Y184" s="234" t="str">
        <f>IF(C184="","",VLOOKUP(C184,'Tabela Nutricional'!A:AD,24,0)*D184)</f>
        <v/>
      </c>
      <c r="Z184" s="237" t="str">
        <f>IF(C184="","",VLOOKUP(C184,'Tabela Nutricional'!A:AD,25,0)*D184)</f>
        <v/>
      </c>
      <c r="AA184" s="234" t="str">
        <f>IF(C184="","",VLOOKUP(C184,'Tabela Nutricional'!A:AD,26,0)*D184)</f>
        <v/>
      </c>
      <c r="AB184" s="237" t="str">
        <f>IF(C184="","",VLOOKUP(C184,'Tabela Nutricional'!A:AD,27,0)*D184)</f>
        <v/>
      </c>
      <c r="AC184" s="234" t="str">
        <f>IF(C184="","",VLOOKUP(C184,'Tabela Nutricional'!A:AD,28,0)*D184)</f>
        <v/>
      </c>
      <c r="AD184" s="237" t="str">
        <f>IF(C184="","",VLOOKUP(C184,'Tabela Nutricional'!A:AD,29,0)*D184)</f>
        <v/>
      </c>
      <c r="AE184" s="234" t="str">
        <f>IF(C184="","",VLOOKUP(C184,'Tabela Nutricional'!A:AD,30,0)*D184)</f>
        <v/>
      </c>
      <c r="AF184" s="215"/>
      <c r="AG184" s="94"/>
      <c r="AH184" s="108"/>
      <c r="AI184" s="108"/>
      <c r="AJ184" s="89"/>
      <c r="AK184" s="89"/>
      <c r="AL184" s="99"/>
      <c r="AM184" s="99"/>
      <c r="AN184" s="89"/>
      <c r="AO184" s="89"/>
      <c r="AP184" s="89"/>
      <c r="AQ184" s="99"/>
      <c r="AR184" s="89"/>
      <c r="AS184" s="89"/>
      <c r="AT184" s="89"/>
      <c r="AU184" s="89"/>
      <c r="AV184" s="89"/>
      <c r="AW184" s="89"/>
      <c r="AX184" s="89"/>
    </row>
    <row r="185" spans="1:50" ht="12.75" customHeight="1">
      <c r="A185" s="89"/>
      <c r="B185" s="215"/>
      <c r="C185" s="356"/>
      <c r="D185" s="236"/>
      <c r="E185" s="231" t="str">
        <f t="shared" si="128"/>
        <v/>
      </c>
      <c r="F185" s="238" t="str">
        <f t="shared" si="129"/>
        <v/>
      </c>
      <c r="G185" s="233" t="str">
        <f t="shared" si="130"/>
        <v/>
      </c>
      <c r="H185" s="238" t="str">
        <f t="shared" si="131"/>
        <v/>
      </c>
      <c r="I185" s="233" t="str">
        <f t="shared" si="132"/>
        <v/>
      </c>
      <c r="J185" s="238" t="str">
        <f t="shared" si="133"/>
        <v/>
      </c>
      <c r="K185" s="233" t="str">
        <f t="shared" si="134"/>
        <v/>
      </c>
      <c r="L185" s="237" t="str">
        <f t="shared" si="135"/>
        <v/>
      </c>
      <c r="M185" s="234" t="str">
        <f>IF(C185="","",VLOOKUP(C185,'Tabela Nutricional'!A:AD,10,0)*D185)</f>
        <v/>
      </c>
      <c r="N185" s="237" t="str">
        <f>IF(C185="","",VLOOKUP(C185,'Tabela Nutricional'!A:AD,11,0)*D185)</f>
        <v/>
      </c>
      <c r="O185" s="234" t="str">
        <f>IF(C185="","",VLOOKUP(C185,'Tabela Nutricional'!A:AD,12,0)*D185)</f>
        <v/>
      </c>
      <c r="P185" s="237" t="str">
        <f>IF(C185="","",VLOOKUP(C185,'Tabela Nutricional'!A:AD,13,0)*D185)</f>
        <v/>
      </c>
      <c r="Q185" s="234" t="str">
        <f>IF(C185="","",VLOOKUP(C185,'Tabela Nutricional'!A:AD,14,0)*D185)</f>
        <v/>
      </c>
      <c r="R185" s="237" t="str">
        <f>IF(C185="","",VLOOKUP(C185,'Tabela Nutricional'!A:AD,15,0)*D185)</f>
        <v/>
      </c>
      <c r="S185" s="234" t="str">
        <f>IF(C185="","",VLOOKUP(C185,'Tabela Nutricional'!A:AD,16,0)*D185)</f>
        <v/>
      </c>
      <c r="T185" s="237" t="str">
        <f>IF(C185="","",VLOOKUP(C185,'Tabela Nutricional'!A:AD,17,0)*D185)</f>
        <v/>
      </c>
      <c r="U185" s="234" t="str">
        <f>IF(C185="","",VLOOKUP(C185,'Tabela Nutricional'!A:AD,18,0)*D185)</f>
        <v/>
      </c>
      <c r="V185" s="237" t="str">
        <f>IF(C185="","",VLOOKUP(C185,'Tabela Nutricional'!A:AD,21,0)*D185)</f>
        <v/>
      </c>
      <c r="W185" s="234" t="str">
        <f>IF(C185="","",VLOOKUP(C185,'Tabela Nutricional'!A:AD,22,0)*D185)</f>
        <v/>
      </c>
      <c r="X185" s="237" t="str">
        <f>IF(C185="","",VLOOKUP(C185,'Tabela Nutricional'!A:AD,23,0)*D185)</f>
        <v/>
      </c>
      <c r="Y185" s="234" t="str">
        <f>IF(C185="","",VLOOKUP(C185,'Tabela Nutricional'!A:AD,24,0)*D185)</f>
        <v/>
      </c>
      <c r="Z185" s="237" t="str">
        <f>IF(C185="","",VLOOKUP(C185,'Tabela Nutricional'!A:AD,25,0)*D185)</f>
        <v/>
      </c>
      <c r="AA185" s="234" t="str">
        <f>IF(C185="","",VLOOKUP(C185,'Tabela Nutricional'!A:AD,26,0)*D185)</f>
        <v/>
      </c>
      <c r="AB185" s="237" t="str">
        <f>IF(C185="","",VLOOKUP(C185,'Tabela Nutricional'!A:AD,27,0)*D185)</f>
        <v/>
      </c>
      <c r="AC185" s="234" t="str">
        <f>IF(C185="","",VLOOKUP(C185,'Tabela Nutricional'!A:AD,28,0)*D185)</f>
        <v/>
      </c>
      <c r="AD185" s="237" t="str">
        <f>IF(C185="","",VLOOKUP(C185,'Tabela Nutricional'!A:AD,29,0)*D185)</f>
        <v/>
      </c>
      <c r="AE185" s="234" t="str">
        <f>IF(C185="","",VLOOKUP(C185,'Tabela Nutricional'!A:AD,30,0)*D185)</f>
        <v/>
      </c>
      <c r="AF185" s="215"/>
      <c r="AG185" s="94"/>
      <c r="AH185" s="108"/>
      <c r="AI185" s="108"/>
      <c r="AJ185" s="89"/>
      <c r="AK185" s="89"/>
      <c r="AL185" s="99"/>
      <c r="AM185" s="99"/>
      <c r="AN185" s="89"/>
      <c r="AO185" s="89"/>
      <c r="AP185" s="89"/>
      <c r="AQ185" s="99"/>
      <c r="AR185" s="89"/>
      <c r="AS185" s="89"/>
      <c r="AT185" s="89"/>
      <c r="AU185" s="89"/>
      <c r="AV185" s="89"/>
      <c r="AW185" s="89"/>
      <c r="AX185" s="89"/>
    </row>
    <row r="186" spans="1:50" ht="12.75" customHeight="1">
      <c r="A186" s="89"/>
      <c r="B186" s="214"/>
      <c r="C186" s="356"/>
      <c r="D186" s="236"/>
      <c r="E186" s="231" t="str">
        <f t="shared" si="128"/>
        <v/>
      </c>
      <c r="F186" s="238" t="str">
        <f t="shared" si="129"/>
        <v/>
      </c>
      <c r="G186" s="233" t="str">
        <f t="shared" si="130"/>
        <v/>
      </c>
      <c r="H186" s="238" t="str">
        <f t="shared" si="131"/>
        <v/>
      </c>
      <c r="I186" s="233" t="str">
        <f t="shared" si="132"/>
        <v/>
      </c>
      <c r="J186" s="238" t="str">
        <f t="shared" si="133"/>
        <v/>
      </c>
      <c r="K186" s="233" t="str">
        <f t="shared" si="134"/>
        <v/>
      </c>
      <c r="L186" s="237" t="str">
        <f t="shared" si="135"/>
        <v/>
      </c>
      <c r="M186" s="234" t="str">
        <f>IF(C186="","",VLOOKUP(C186,'Tabela Nutricional'!A:AD,10,0)*D186)</f>
        <v/>
      </c>
      <c r="N186" s="237" t="str">
        <f>IF(C186="","",VLOOKUP(C186,'Tabela Nutricional'!A:AD,11,0)*D186)</f>
        <v/>
      </c>
      <c r="O186" s="234" t="str">
        <f>IF(C186="","",VLOOKUP(C186,'Tabela Nutricional'!A:AD,12,0)*D186)</f>
        <v/>
      </c>
      <c r="P186" s="237" t="str">
        <f>IF(C186="","",VLOOKUP(C186,'Tabela Nutricional'!A:AD,13,0)*D186)</f>
        <v/>
      </c>
      <c r="Q186" s="234" t="str">
        <f>IF(C186="","",VLOOKUP(C186,'Tabela Nutricional'!A:AD,14,0)*D186)</f>
        <v/>
      </c>
      <c r="R186" s="237" t="str">
        <f>IF(C186="","",VLOOKUP(C186,'Tabela Nutricional'!A:AD,15,0)*D186)</f>
        <v/>
      </c>
      <c r="S186" s="234" t="str">
        <f>IF(C186="","",VLOOKUP(C186,'Tabela Nutricional'!A:AD,16,0)*D186)</f>
        <v/>
      </c>
      <c r="T186" s="237" t="str">
        <f>IF(C186="","",VLOOKUP(C186,'Tabela Nutricional'!A:AD,17,0)*D186)</f>
        <v/>
      </c>
      <c r="U186" s="234" t="str">
        <f>IF(C186="","",VLOOKUP(C186,'Tabela Nutricional'!A:AD,18,0)*D186)</f>
        <v/>
      </c>
      <c r="V186" s="237" t="str">
        <f>IF(C186="","",VLOOKUP(C186,'Tabela Nutricional'!A:AD,21,0)*D186)</f>
        <v/>
      </c>
      <c r="W186" s="234" t="str">
        <f>IF(C186="","",VLOOKUP(C186,'Tabela Nutricional'!A:AD,22,0)*D186)</f>
        <v/>
      </c>
      <c r="X186" s="237" t="str">
        <f>IF(C186="","",VLOOKUP(C186,'Tabela Nutricional'!A:AD,23,0)*D186)</f>
        <v/>
      </c>
      <c r="Y186" s="234" t="str">
        <f>IF(C186="","",VLOOKUP(C186,'Tabela Nutricional'!A:AD,24,0)*D186)</f>
        <v/>
      </c>
      <c r="Z186" s="237" t="str">
        <f>IF(C186="","",VLOOKUP(C186,'Tabela Nutricional'!A:AD,25,0)*D186)</f>
        <v/>
      </c>
      <c r="AA186" s="234" t="str">
        <f>IF(C186="","",VLOOKUP(C186,'Tabela Nutricional'!A:AD,26,0)*D186)</f>
        <v/>
      </c>
      <c r="AB186" s="237" t="str">
        <f>IF(C186="","",VLOOKUP(C186,'Tabela Nutricional'!A:AD,27,0)*D186)</f>
        <v/>
      </c>
      <c r="AC186" s="234" t="str">
        <f>IF(C186="","",VLOOKUP(C186,'Tabela Nutricional'!A:AD,28,0)*D186)</f>
        <v/>
      </c>
      <c r="AD186" s="237" t="str">
        <f>IF(C186="","",VLOOKUP(C186,'Tabela Nutricional'!A:AD,29,0)*D186)</f>
        <v/>
      </c>
      <c r="AE186" s="234" t="str">
        <f>IF(C186="","",VLOOKUP(C186,'Tabela Nutricional'!A:AD,30,0)*D186)</f>
        <v/>
      </c>
      <c r="AF186" s="214"/>
      <c r="AG186" s="94"/>
      <c r="AH186" s="108"/>
      <c r="AI186" s="108"/>
      <c r="AJ186" s="89"/>
      <c r="AK186" s="89"/>
      <c r="AL186" s="99"/>
      <c r="AM186" s="99"/>
      <c r="AN186" s="89"/>
      <c r="AO186" s="89"/>
      <c r="AP186" s="89"/>
      <c r="AQ186" s="99"/>
      <c r="AR186" s="89"/>
      <c r="AS186" s="89"/>
      <c r="AT186" s="89"/>
      <c r="AU186" s="89"/>
      <c r="AV186" s="89"/>
      <c r="AW186" s="89"/>
      <c r="AX186" s="89"/>
    </row>
    <row r="187" spans="1:50" ht="12.75" customHeight="1">
      <c r="A187" s="89"/>
      <c r="B187" s="214"/>
      <c r="C187" s="356"/>
      <c r="D187" s="236"/>
      <c r="E187" s="231" t="str">
        <f t="shared" si="128"/>
        <v/>
      </c>
      <c r="F187" s="238" t="str">
        <f t="shared" si="129"/>
        <v/>
      </c>
      <c r="G187" s="233" t="str">
        <f t="shared" si="130"/>
        <v/>
      </c>
      <c r="H187" s="238" t="str">
        <f t="shared" si="131"/>
        <v/>
      </c>
      <c r="I187" s="233" t="str">
        <f t="shared" si="132"/>
        <v/>
      </c>
      <c r="J187" s="238" t="str">
        <f t="shared" si="133"/>
        <v/>
      </c>
      <c r="K187" s="233" t="str">
        <f t="shared" si="134"/>
        <v/>
      </c>
      <c r="L187" s="237" t="str">
        <f t="shared" si="135"/>
        <v/>
      </c>
      <c r="M187" s="234" t="str">
        <f>IF(C187="","",VLOOKUP(C187,'Tabela Nutricional'!A:AD,10,0)*D187)</f>
        <v/>
      </c>
      <c r="N187" s="237" t="str">
        <f>IF(C187="","",VLOOKUP(C187,'Tabela Nutricional'!A:AD,11,0)*D187)</f>
        <v/>
      </c>
      <c r="O187" s="234" t="str">
        <f>IF(C187="","",VLOOKUP(C187,'Tabela Nutricional'!A:AD,12,0)*D187)</f>
        <v/>
      </c>
      <c r="P187" s="237" t="str">
        <f>IF(C187="","",VLOOKUP(C187,'Tabela Nutricional'!A:AD,13,0)*D187)</f>
        <v/>
      </c>
      <c r="Q187" s="234" t="str">
        <f>IF(C187="","",VLOOKUP(C187,'Tabela Nutricional'!A:AD,14,0)*D187)</f>
        <v/>
      </c>
      <c r="R187" s="237" t="str">
        <f>IF(C187="","",VLOOKUP(C187,'Tabela Nutricional'!A:AD,15,0)*D187)</f>
        <v/>
      </c>
      <c r="S187" s="234" t="str">
        <f>IF(C187="","",VLOOKUP(C187,'Tabela Nutricional'!A:AD,16,0)*D187)</f>
        <v/>
      </c>
      <c r="T187" s="237" t="str">
        <f>IF(C187="","",VLOOKUP(C187,'Tabela Nutricional'!A:AD,17,0)*D187)</f>
        <v/>
      </c>
      <c r="U187" s="234" t="str">
        <f>IF(C187="","",VLOOKUP(C187,'Tabela Nutricional'!A:AD,18,0)*D187)</f>
        <v/>
      </c>
      <c r="V187" s="237" t="str">
        <f>IF(C187="","",VLOOKUP(C187,'Tabela Nutricional'!A:AD,21,0)*D187)</f>
        <v/>
      </c>
      <c r="W187" s="234" t="str">
        <f>IF(C187="","",VLOOKUP(C187,'Tabela Nutricional'!A:AD,22,0)*D187)</f>
        <v/>
      </c>
      <c r="X187" s="237" t="str">
        <f>IF(C187="","",VLOOKUP(C187,'Tabela Nutricional'!A:AD,23,0)*D187)</f>
        <v/>
      </c>
      <c r="Y187" s="234" t="str">
        <f>IF(C187="","",VLOOKUP(C187,'Tabela Nutricional'!A:AD,24,0)*D187)</f>
        <v/>
      </c>
      <c r="Z187" s="237" t="str">
        <f>IF(C187="","",VLOOKUP(C187,'Tabela Nutricional'!A:AD,25,0)*D187)</f>
        <v/>
      </c>
      <c r="AA187" s="234" t="str">
        <f>IF(C187="","",VLOOKUP(C187,'Tabela Nutricional'!A:AD,26,0)*D187)</f>
        <v/>
      </c>
      <c r="AB187" s="237" t="str">
        <f>IF(C187="","",VLOOKUP(C187,'Tabela Nutricional'!A:AD,27,0)*D187)</f>
        <v/>
      </c>
      <c r="AC187" s="234" t="str">
        <f>IF(C187="","",VLOOKUP(C187,'Tabela Nutricional'!A:AD,28,0)*D187)</f>
        <v/>
      </c>
      <c r="AD187" s="237" t="str">
        <f>IF(C187="","",VLOOKUP(C187,'Tabela Nutricional'!A:AD,29,0)*D187)</f>
        <v/>
      </c>
      <c r="AE187" s="234" t="str">
        <f>IF(C187="","",VLOOKUP(C187,'Tabela Nutricional'!A:AD,30,0)*D187)</f>
        <v/>
      </c>
      <c r="AF187" s="214"/>
      <c r="AG187" s="90"/>
      <c r="AH187" s="108"/>
      <c r="AI187" s="108"/>
      <c r="AJ187" s="89"/>
      <c r="AK187" s="89"/>
      <c r="AL187" s="99"/>
      <c r="AM187" s="99"/>
      <c r="AN187" s="89"/>
      <c r="AO187" s="89"/>
      <c r="AP187" s="89"/>
      <c r="AQ187" s="99"/>
      <c r="AR187" s="89"/>
      <c r="AS187" s="89"/>
      <c r="AT187" s="89"/>
      <c r="AU187" s="89"/>
      <c r="AV187" s="89"/>
      <c r="AW187" s="89"/>
      <c r="AX187" s="89"/>
    </row>
    <row r="188" spans="1:50" ht="12.75" customHeight="1">
      <c r="A188" s="90"/>
      <c r="B188" s="214"/>
      <c r="C188" s="356"/>
      <c r="D188" s="236"/>
      <c r="E188" s="231" t="str">
        <f t="shared" si="128"/>
        <v/>
      </c>
      <c r="F188" s="238" t="str">
        <f t="shared" si="129"/>
        <v/>
      </c>
      <c r="G188" s="233" t="str">
        <f t="shared" si="130"/>
        <v/>
      </c>
      <c r="H188" s="238" t="str">
        <f t="shared" si="131"/>
        <v/>
      </c>
      <c r="I188" s="233" t="str">
        <f t="shared" si="132"/>
        <v/>
      </c>
      <c r="J188" s="238" t="str">
        <f t="shared" si="133"/>
        <v/>
      </c>
      <c r="K188" s="233" t="str">
        <f t="shared" si="134"/>
        <v/>
      </c>
      <c r="L188" s="237" t="str">
        <f t="shared" si="135"/>
        <v/>
      </c>
      <c r="M188" s="234" t="str">
        <f>IF(C188="","",VLOOKUP(C188,'Tabela Nutricional'!A:AD,10,0)*D188)</f>
        <v/>
      </c>
      <c r="N188" s="237" t="str">
        <f>IF(C188="","",VLOOKUP(C188,'Tabela Nutricional'!A:AD,11,0)*D188)</f>
        <v/>
      </c>
      <c r="O188" s="234" t="str">
        <f>IF(C188="","",VLOOKUP(C188,'Tabela Nutricional'!A:AD,12,0)*D188)</f>
        <v/>
      </c>
      <c r="P188" s="237" t="str">
        <f>IF(C188="","",VLOOKUP(C188,'Tabela Nutricional'!A:AD,13,0)*D188)</f>
        <v/>
      </c>
      <c r="Q188" s="234" t="str">
        <f>IF(C188="","",VLOOKUP(C188,'Tabela Nutricional'!A:AD,14,0)*D188)</f>
        <v/>
      </c>
      <c r="R188" s="237" t="str">
        <f>IF(C188="","",VLOOKUP(C188,'Tabela Nutricional'!A:AD,15,0)*D188)</f>
        <v/>
      </c>
      <c r="S188" s="234" t="str">
        <f>IF(C188="","",VLOOKUP(C188,'Tabela Nutricional'!A:AD,16,0)*D188)</f>
        <v/>
      </c>
      <c r="T188" s="237" t="str">
        <f>IF(C188="","",VLOOKUP(C188,'Tabela Nutricional'!A:AD,17,0)*D188)</f>
        <v/>
      </c>
      <c r="U188" s="234" t="str">
        <f>IF(C188="","",VLOOKUP(C188,'Tabela Nutricional'!A:AD,18,0)*D188)</f>
        <v/>
      </c>
      <c r="V188" s="237" t="str">
        <f>IF(C188="","",VLOOKUP(C188,'Tabela Nutricional'!A:AD,21,0)*D188)</f>
        <v/>
      </c>
      <c r="W188" s="234" t="str">
        <f>IF(C188="","",VLOOKUP(C188,'Tabela Nutricional'!A:AD,22,0)*D188)</f>
        <v/>
      </c>
      <c r="X188" s="237" t="str">
        <f>IF(C188="","",VLOOKUP(C188,'Tabela Nutricional'!A:AD,23,0)*D188)</f>
        <v/>
      </c>
      <c r="Y188" s="234" t="str">
        <f>IF(C188="","",VLOOKUP(C188,'Tabela Nutricional'!A:AD,24,0)*D188)</f>
        <v/>
      </c>
      <c r="Z188" s="237" t="str">
        <f>IF(C188="","",VLOOKUP(C188,'Tabela Nutricional'!A:AD,25,0)*D188)</f>
        <v/>
      </c>
      <c r="AA188" s="234" t="str">
        <f>IF(C188="","",VLOOKUP(C188,'Tabela Nutricional'!A:AD,26,0)*D188)</f>
        <v/>
      </c>
      <c r="AB188" s="237" t="str">
        <f>IF(C188="","",VLOOKUP(C188,'Tabela Nutricional'!A:AD,27,0)*D188)</f>
        <v/>
      </c>
      <c r="AC188" s="234" t="str">
        <f>IF(C188="","",VLOOKUP(C188,'Tabela Nutricional'!A:AD,28,0)*D188)</f>
        <v/>
      </c>
      <c r="AD188" s="237" t="str">
        <f>IF(C188="","",VLOOKUP(C188,'Tabela Nutricional'!A:AD,29,0)*D188)</f>
        <v/>
      </c>
      <c r="AE188" s="234" t="str">
        <f>IF(C188="","",VLOOKUP(C188,'Tabela Nutricional'!A:AD,30,0)*D188)</f>
        <v/>
      </c>
      <c r="AF188" s="214"/>
      <c r="AG188" s="92"/>
      <c r="AH188" s="108"/>
      <c r="AI188" s="108"/>
      <c r="AJ188" s="89"/>
      <c r="AK188" s="89"/>
      <c r="AL188" s="99"/>
      <c r="AM188" s="99"/>
      <c r="AN188" s="89"/>
      <c r="AO188" s="89"/>
      <c r="AP188" s="89"/>
      <c r="AQ188" s="99"/>
      <c r="AR188" s="89"/>
      <c r="AS188" s="89"/>
      <c r="AT188" s="89"/>
      <c r="AU188" s="89"/>
      <c r="AV188" s="89"/>
      <c r="AW188" s="89"/>
      <c r="AX188" s="89"/>
    </row>
    <row r="189" spans="1:50" ht="12.75" customHeight="1">
      <c r="A189" s="90"/>
      <c r="B189" s="214"/>
      <c r="C189" s="375"/>
      <c r="D189" s="236"/>
      <c r="E189" s="231" t="str">
        <f t="shared" si="128"/>
        <v/>
      </c>
      <c r="F189" s="238" t="str">
        <f t="shared" si="129"/>
        <v/>
      </c>
      <c r="G189" s="233" t="str">
        <f t="shared" si="130"/>
        <v/>
      </c>
      <c r="H189" s="238" t="str">
        <f t="shared" si="131"/>
        <v/>
      </c>
      <c r="I189" s="233" t="str">
        <f t="shared" si="132"/>
        <v/>
      </c>
      <c r="J189" s="238" t="str">
        <f t="shared" si="133"/>
        <v/>
      </c>
      <c r="K189" s="233" t="str">
        <f t="shared" si="134"/>
        <v/>
      </c>
      <c r="L189" s="237" t="str">
        <f t="shared" si="135"/>
        <v/>
      </c>
      <c r="M189" s="234" t="str">
        <f>IF(C189="","",VLOOKUP(C189,'Tabela Nutricional'!A:AD,10,0)*D189)</f>
        <v/>
      </c>
      <c r="N189" s="237" t="str">
        <f>IF(C189="","",VLOOKUP(C189,'Tabela Nutricional'!A:AD,11,0)*D189)</f>
        <v/>
      </c>
      <c r="O189" s="234" t="str">
        <f>IF(C189="","",VLOOKUP(C189,'Tabela Nutricional'!A:AD,12,0)*D189)</f>
        <v/>
      </c>
      <c r="P189" s="237" t="str">
        <f>IF(C189="","",VLOOKUP(C189,'Tabela Nutricional'!A:AD,13,0)*D189)</f>
        <v/>
      </c>
      <c r="Q189" s="234" t="str">
        <f>IF(C189="","",VLOOKUP(C189,'Tabela Nutricional'!A:AD,14,0)*D189)</f>
        <v/>
      </c>
      <c r="R189" s="237" t="str">
        <f>IF(C189="","",VLOOKUP(C189,'Tabela Nutricional'!A:AD,15,0)*D189)</f>
        <v/>
      </c>
      <c r="S189" s="234" t="str">
        <f>IF(C189="","",VLOOKUP(C189,'Tabela Nutricional'!A:AD,16,0)*D189)</f>
        <v/>
      </c>
      <c r="T189" s="237" t="str">
        <f>IF(C189="","",VLOOKUP(C189,'Tabela Nutricional'!A:AD,17,0)*D189)</f>
        <v/>
      </c>
      <c r="U189" s="234" t="str">
        <f>IF(C189="","",VLOOKUP(C189,'Tabela Nutricional'!A:AD,18,0)*D189)</f>
        <v/>
      </c>
      <c r="V189" s="237" t="str">
        <f>IF(C189="","",VLOOKUP(C189,'Tabela Nutricional'!A:AD,21,0)*D189)</f>
        <v/>
      </c>
      <c r="W189" s="234" t="str">
        <f>IF(C189="","",VLOOKUP(C189,'Tabela Nutricional'!A:AD,22,0)*D189)</f>
        <v/>
      </c>
      <c r="X189" s="237" t="str">
        <f>IF(C189="","",VLOOKUP(C189,'Tabela Nutricional'!A:AD,23,0)*D189)</f>
        <v/>
      </c>
      <c r="Y189" s="234" t="str">
        <f>IF(C189="","",VLOOKUP(C189,'Tabela Nutricional'!A:AD,24,0)*D189)</f>
        <v/>
      </c>
      <c r="Z189" s="237" t="str">
        <f>IF(C189="","",VLOOKUP(C189,'Tabela Nutricional'!A:AD,25,0)*D189)</f>
        <v/>
      </c>
      <c r="AA189" s="234" t="str">
        <f>IF(C189="","",VLOOKUP(C189,'Tabela Nutricional'!A:AD,26,0)*D189)</f>
        <v/>
      </c>
      <c r="AB189" s="237" t="str">
        <f>IF(C189="","",VLOOKUP(C189,'Tabela Nutricional'!A:AD,27,0)*D189)</f>
        <v/>
      </c>
      <c r="AC189" s="234" t="str">
        <f>IF(C189="","",VLOOKUP(C189,'Tabela Nutricional'!A:AD,28,0)*D189)</f>
        <v/>
      </c>
      <c r="AD189" s="237" t="str">
        <f>IF(C189="","",VLOOKUP(C189,'Tabela Nutricional'!A:AD,29,0)*D189)</f>
        <v/>
      </c>
      <c r="AE189" s="234" t="str">
        <f>IF(C189="","",VLOOKUP(C189,'Tabela Nutricional'!A:AD,30,0)*D189)</f>
        <v/>
      </c>
      <c r="AF189" s="214"/>
      <c r="AG189" s="91"/>
      <c r="AH189" s="108"/>
      <c r="AI189" s="108"/>
      <c r="AJ189" s="89"/>
      <c r="AK189" s="89"/>
      <c r="AL189" s="99"/>
      <c r="AM189" s="99"/>
      <c r="AN189" s="89"/>
      <c r="AO189" s="89"/>
      <c r="AP189" s="89"/>
      <c r="AQ189" s="99"/>
      <c r="AR189" s="89"/>
      <c r="AS189" s="89"/>
      <c r="AT189" s="89"/>
      <c r="AU189" s="89"/>
      <c r="AV189" s="89"/>
      <c r="AW189" s="89"/>
      <c r="AX189" s="89"/>
    </row>
    <row r="190" spans="1:50" ht="12.75" customHeight="1">
      <c r="A190" s="90"/>
      <c r="B190" s="214"/>
      <c r="C190" s="376" t="s">
        <v>27</v>
      </c>
      <c r="D190" s="216"/>
      <c r="E190" s="217" t="s">
        <v>29</v>
      </c>
      <c r="F190" s="218">
        <f t="shared" ref="F190:AE190" si="136">SUM(F180:F189)</f>
        <v>0</v>
      </c>
      <c r="G190" s="219">
        <f t="shared" si="136"/>
        <v>0</v>
      </c>
      <c r="H190" s="220">
        <f t="shared" si="136"/>
        <v>0</v>
      </c>
      <c r="I190" s="221">
        <f t="shared" si="136"/>
        <v>0</v>
      </c>
      <c r="J190" s="222">
        <f t="shared" si="136"/>
        <v>0</v>
      </c>
      <c r="K190" s="223">
        <f t="shared" si="136"/>
        <v>0</v>
      </c>
      <c r="L190" s="224">
        <f t="shared" si="136"/>
        <v>0</v>
      </c>
      <c r="M190" s="225">
        <f t="shared" si="136"/>
        <v>0</v>
      </c>
      <c r="N190" s="225">
        <f t="shared" si="136"/>
        <v>0</v>
      </c>
      <c r="O190" s="225">
        <f t="shared" si="136"/>
        <v>0</v>
      </c>
      <c r="P190" s="225">
        <f t="shared" si="136"/>
        <v>0</v>
      </c>
      <c r="Q190" s="225">
        <f t="shared" si="136"/>
        <v>0</v>
      </c>
      <c r="R190" s="225">
        <f t="shared" si="136"/>
        <v>0</v>
      </c>
      <c r="S190" s="225">
        <f t="shared" si="136"/>
        <v>0</v>
      </c>
      <c r="T190" s="225">
        <f t="shared" si="136"/>
        <v>0</v>
      </c>
      <c r="U190" s="225">
        <f t="shared" si="136"/>
        <v>0</v>
      </c>
      <c r="V190" s="225">
        <f t="shared" si="136"/>
        <v>0</v>
      </c>
      <c r="W190" s="225">
        <f t="shared" si="136"/>
        <v>0</v>
      </c>
      <c r="X190" s="225">
        <f t="shared" si="136"/>
        <v>0</v>
      </c>
      <c r="Y190" s="225">
        <f t="shared" si="136"/>
        <v>0</v>
      </c>
      <c r="Z190" s="225">
        <f t="shared" si="136"/>
        <v>0</v>
      </c>
      <c r="AA190" s="225">
        <f t="shared" si="136"/>
        <v>0</v>
      </c>
      <c r="AB190" s="225">
        <f t="shared" si="136"/>
        <v>0</v>
      </c>
      <c r="AC190" s="225">
        <f t="shared" si="136"/>
        <v>0</v>
      </c>
      <c r="AD190" s="225">
        <f t="shared" si="136"/>
        <v>0</v>
      </c>
      <c r="AE190" s="225">
        <f t="shared" si="136"/>
        <v>0</v>
      </c>
      <c r="AF190" s="214"/>
      <c r="AG190" s="91"/>
      <c r="AH190" s="108"/>
      <c r="AI190" s="108"/>
      <c r="AJ190" s="89"/>
      <c r="AK190" s="89"/>
      <c r="AL190" s="99"/>
      <c r="AM190" s="99"/>
      <c r="AN190" s="89"/>
      <c r="AO190" s="89"/>
      <c r="AP190" s="89"/>
      <c r="AQ190" s="99"/>
      <c r="AR190" s="89"/>
      <c r="AS190" s="89"/>
      <c r="AT190" s="89"/>
      <c r="AU190" s="89"/>
      <c r="AV190" s="89"/>
      <c r="AW190" s="89"/>
      <c r="AX190" s="89"/>
    </row>
    <row r="191" spans="1:50" ht="12.75" customHeight="1">
      <c r="A191" s="90"/>
      <c r="B191" s="214"/>
      <c r="C191" s="377">
        <f>SUM(F191:K191)</f>
        <v>0</v>
      </c>
      <c r="D191" s="216"/>
      <c r="E191" s="217" t="s">
        <v>30</v>
      </c>
      <c r="F191" s="218">
        <f t="shared" ref="F191:H191" si="137">F190*4</f>
        <v>0</v>
      </c>
      <c r="G191" s="219">
        <f t="shared" si="137"/>
        <v>0</v>
      </c>
      <c r="H191" s="220">
        <f t="shared" si="137"/>
        <v>0</v>
      </c>
      <c r="I191" s="221">
        <f t="shared" ref="I191:K191" si="138">I190*9</f>
        <v>0</v>
      </c>
      <c r="J191" s="222">
        <f t="shared" si="138"/>
        <v>0</v>
      </c>
      <c r="K191" s="223">
        <f t="shared" si="138"/>
        <v>0</v>
      </c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14"/>
      <c r="AG191" s="91"/>
      <c r="AH191" s="108"/>
      <c r="AI191" s="108"/>
      <c r="AJ191" s="89"/>
      <c r="AK191" s="89"/>
      <c r="AL191" s="99"/>
      <c r="AM191" s="99"/>
      <c r="AN191" s="89"/>
      <c r="AO191" s="89"/>
      <c r="AP191" s="89"/>
      <c r="AQ191" s="99"/>
      <c r="AR191" s="89"/>
      <c r="AS191" s="89"/>
      <c r="AT191" s="89"/>
      <c r="AU191" s="89"/>
      <c r="AV191" s="89"/>
      <c r="AW191" s="89"/>
      <c r="AX191" s="89"/>
    </row>
    <row r="192" spans="1:50" ht="12.75" customHeight="1">
      <c r="A192" s="90"/>
      <c r="B192" s="214"/>
      <c r="C192" s="311" t="str">
        <f>IF(C191&gt;0,(C191-'Cálculo de Dieta'!C191),"")</f>
        <v/>
      </c>
      <c r="D192" s="318"/>
      <c r="E192" s="310" t="s">
        <v>2829</v>
      </c>
      <c r="F192" s="311" t="str">
        <f>IF(F190&gt;0,(F190-'Cálculo de Dieta'!F190),"")</f>
        <v/>
      </c>
      <c r="G192" s="311" t="str">
        <f>IF(G190&gt;0,(G190-'Cálculo de Dieta'!G190),"")</f>
        <v/>
      </c>
      <c r="H192" s="311" t="str">
        <f>IF(H190&gt;0,(H190-'Cálculo de Dieta'!H190),"")</f>
        <v/>
      </c>
      <c r="I192" s="311" t="str">
        <f>IF(I190&gt;0,(I190-'Cálculo de Dieta'!I190),"")</f>
        <v/>
      </c>
      <c r="J192" s="311" t="str">
        <f>IF(J190&gt;0,(J190-'Cálculo de Dieta'!J190),"")</f>
        <v/>
      </c>
      <c r="K192" s="311" t="str">
        <f>IF(K190&gt;0,(K190-'Cálculo de Dieta'!K190),"")</f>
        <v/>
      </c>
      <c r="L192" s="311" t="str">
        <f>IF(L190&gt;0,(L190-'Cálculo de Dieta'!L190),"")</f>
        <v/>
      </c>
      <c r="M192" s="311" t="str">
        <f>IF(M190&gt;0,(M190-'Cálculo de Dieta'!M190),"")</f>
        <v/>
      </c>
      <c r="N192" s="311" t="str">
        <f>IF(N190&gt;0,(N190-'Cálculo de Dieta'!N190),"")</f>
        <v/>
      </c>
      <c r="O192" s="311" t="str">
        <f>IF(O190&gt;0,(O190-'Cálculo de Dieta'!O190),"")</f>
        <v/>
      </c>
      <c r="P192" s="311" t="str">
        <f>IF(P190&gt;0,(P190-'Cálculo de Dieta'!P190),"")</f>
        <v/>
      </c>
      <c r="Q192" s="311" t="str">
        <f>IF(Q190&gt;0,(Q190-'Cálculo de Dieta'!Q190),"")</f>
        <v/>
      </c>
      <c r="R192" s="311" t="str">
        <f>IF(R190&gt;0,(R190-'Cálculo de Dieta'!R190),"")</f>
        <v/>
      </c>
      <c r="S192" s="311" t="str">
        <f>IF(S190&gt;0,(S190-'Cálculo de Dieta'!S190),"")</f>
        <v/>
      </c>
      <c r="T192" s="311" t="str">
        <f>IF(T190&gt;0,(T190-'Cálculo de Dieta'!T190),"")</f>
        <v/>
      </c>
      <c r="U192" s="311" t="str">
        <f>IF(U190&gt;0,(U190-'Cálculo de Dieta'!U190),"")</f>
        <v/>
      </c>
      <c r="V192" s="311" t="str">
        <f>IF(V190&gt;0,(V190-'Cálculo de Dieta'!V190),"")</f>
        <v/>
      </c>
      <c r="W192" s="311" t="str">
        <f>IF(W190&gt;0,(W190-'Cálculo de Dieta'!W190),"")</f>
        <v/>
      </c>
      <c r="X192" s="311" t="str">
        <f>IF(X190&gt;0,(X190-'Cálculo de Dieta'!X190),"")</f>
        <v/>
      </c>
      <c r="Y192" s="311" t="str">
        <f>IF(Y190&gt;0,(Y190-'Cálculo de Dieta'!Y190),"")</f>
        <v/>
      </c>
      <c r="Z192" s="311" t="str">
        <f>IF(Z190&gt;0,(Z190-'Cálculo de Dieta'!Z190),"")</f>
        <v/>
      </c>
      <c r="AA192" s="311" t="str">
        <f>IF(AA190&gt;0,(AA190-'Cálculo de Dieta'!AA190),"")</f>
        <v/>
      </c>
      <c r="AB192" s="311" t="str">
        <f>IF(AB190&gt;0,(AB190-'Cálculo de Dieta'!AB190),"")</f>
        <v/>
      </c>
      <c r="AC192" s="311" t="str">
        <f>IF(AC190&gt;0,(AC190-'Cálculo de Dieta'!AC190),"")</f>
        <v/>
      </c>
      <c r="AD192" s="311" t="str">
        <f>IF(AD190&gt;0,(AD190-'Cálculo de Dieta'!AD190),"")</f>
        <v/>
      </c>
      <c r="AE192" s="311" t="str">
        <f>IF(AE190&gt;0,(AE190-'Cálculo de Dieta'!AE190),"")</f>
        <v/>
      </c>
      <c r="AF192" s="214"/>
      <c r="AG192" s="91"/>
      <c r="AH192" s="108"/>
      <c r="AI192" s="108"/>
      <c r="AJ192" s="89"/>
      <c r="AK192" s="89"/>
      <c r="AL192" s="99"/>
      <c r="AM192" s="99"/>
      <c r="AN192" s="89"/>
      <c r="AO192" s="89"/>
      <c r="AP192" s="89"/>
      <c r="AQ192" s="99"/>
      <c r="AR192" s="89"/>
      <c r="AS192" s="89"/>
      <c r="AT192" s="89"/>
      <c r="AU192" s="89"/>
      <c r="AV192" s="89"/>
      <c r="AW192" s="89"/>
      <c r="AX192" s="89"/>
    </row>
    <row r="193" spans="1:50" ht="12.75" customHeight="1">
      <c r="A193" s="81"/>
      <c r="B193" s="81"/>
      <c r="C193" s="372"/>
      <c r="D193" s="82"/>
      <c r="E193" s="87"/>
      <c r="F193" s="83"/>
      <c r="G193" s="84"/>
      <c r="H193" s="85"/>
      <c r="I193" s="86"/>
      <c r="J193" s="86"/>
      <c r="K193" s="86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81"/>
      <c r="AG193" s="88"/>
      <c r="AH193" s="108"/>
      <c r="AI193" s="108"/>
      <c r="AJ193" s="89"/>
      <c r="AK193" s="89"/>
      <c r="AL193" s="99"/>
      <c r="AM193" s="99"/>
      <c r="AN193" s="89"/>
      <c r="AO193" s="89"/>
      <c r="AP193" s="89"/>
      <c r="AQ193" s="99"/>
      <c r="AR193" s="89"/>
      <c r="AS193" s="89"/>
      <c r="AT193" s="89"/>
      <c r="AU193" s="89"/>
      <c r="AV193" s="89"/>
      <c r="AW193" s="89"/>
      <c r="AX193" s="89"/>
    </row>
    <row r="194" spans="1:50" ht="12.75" customHeight="1">
      <c r="A194" s="89"/>
      <c r="B194" s="89"/>
      <c r="C194" s="96"/>
      <c r="D194" s="190"/>
      <c r="E194" s="110"/>
      <c r="F194" s="111"/>
      <c r="G194" s="112"/>
      <c r="H194" s="113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108"/>
      <c r="AI194" s="108"/>
      <c r="AJ194" s="89"/>
      <c r="AK194" s="89"/>
      <c r="AL194" s="99"/>
      <c r="AM194" s="99"/>
      <c r="AN194" s="89"/>
      <c r="AO194" s="89"/>
      <c r="AP194" s="89"/>
      <c r="AQ194" s="99"/>
      <c r="AR194" s="89"/>
      <c r="AS194" s="89"/>
      <c r="AT194" s="89"/>
      <c r="AU194" s="89"/>
      <c r="AV194" s="89"/>
      <c r="AW194" s="89"/>
      <c r="AX194" s="89"/>
    </row>
    <row r="195" spans="1:50" ht="12.75" customHeight="1">
      <c r="A195" s="89"/>
      <c r="B195" s="89"/>
      <c r="C195" s="96"/>
      <c r="D195" s="190"/>
      <c r="E195" s="110"/>
      <c r="F195" s="111"/>
      <c r="G195" s="112"/>
      <c r="H195" s="113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108"/>
      <c r="AI195" s="108"/>
      <c r="AJ195" s="89"/>
      <c r="AK195" s="89"/>
      <c r="AL195" s="99"/>
      <c r="AM195" s="99"/>
      <c r="AN195" s="89"/>
      <c r="AO195" s="89"/>
      <c r="AP195" s="89"/>
      <c r="AQ195" s="99"/>
      <c r="AR195" s="89"/>
      <c r="AS195" s="89"/>
      <c r="AT195" s="89"/>
      <c r="AU195" s="89"/>
      <c r="AV195" s="89"/>
      <c r="AW195" s="89"/>
      <c r="AX195" s="89"/>
    </row>
    <row r="196" spans="1:50" ht="12.75" customHeight="1">
      <c r="A196" s="89"/>
      <c r="B196" s="89"/>
      <c r="C196" s="96"/>
      <c r="D196" s="190"/>
      <c r="E196" s="110"/>
      <c r="F196" s="111"/>
      <c r="G196" s="112"/>
      <c r="H196" s="113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108"/>
      <c r="AI196" s="108"/>
      <c r="AJ196" s="89"/>
      <c r="AK196" s="89"/>
      <c r="AL196" s="99"/>
      <c r="AM196" s="99"/>
      <c r="AN196" s="89"/>
      <c r="AO196" s="89"/>
      <c r="AP196" s="89"/>
      <c r="AQ196" s="99"/>
      <c r="AR196" s="89"/>
      <c r="AS196" s="89"/>
      <c r="AT196" s="89"/>
      <c r="AU196" s="89"/>
      <c r="AV196" s="89"/>
      <c r="AW196" s="89"/>
      <c r="AX196" s="89"/>
    </row>
    <row r="197" spans="1:50" ht="12.75" customHeight="1">
      <c r="A197" s="89"/>
      <c r="B197" s="89"/>
      <c r="C197" s="96"/>
      <c r="D197" s="190"/>
      <c r="E197" s="110"/>
      <c r="F197" s="111"/>
      <c r="G197" s="112"/>
      <c r="H197" s="113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108"/>
      <c r="AI197" s="108"/>
      <c r="AJ197" s="89"/>
      <c r="AK197" s="89"/>
      <c r="AL197" s="99"/>
      <c r="AM197" s="99"/>
      <c r="AN197" s="89"/>
      <c r="AO197" s="89"/>
      <c r="AP197" s="89"/>
      <c r="AQ197" s="99"/>
      <c r="AR197" s="89"/>
      <c r="AS197" s="89"/>
      <c r="AT197" s="89"/>
      <c r="AU197" s="89"/>
      <c r="AV197" s="89"/>
      <c r="AW197" s="89"/>
      <c r="AX197" s="89"/>
    </row>
    <row r="198" spans="1:50" ht="12.75" customHeight="1">
      <c r="A198" s="89"/>
      <c r="B198" s="89"/>
      <c r="C198" s="96"/>
      <c r="D198" s="190"/>
      <c r="E198" s="110"/>
      <c r="F198" s="111"/>
      <c r="G198" s="112"/>
      <c r="H198" s="113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108"/>
      <c r="AI198" s="108"/>
      <c r="AJ198" s="89"/>
      <c r="AK198" s="89"/>
      <c r="AL198" s="99"/>
      <c r="AM198" s="99"/>
      <c r="AN198" s="89"/>
      <c r="AO198" s="89"/>
      <c r="AP198" s="89"/>
      <c r="AQ198" s="99"/>
      <c r="AR198" s="89"/>
      <c r="AS198" s="89"/>
      <c r="AT198" s="89"/>
      <c r="AU198" s="89"/>
      <c r="AV198" s="89"/>
      <c r="AW198" s="89"/>
      <c r="AX198" s="89"/>
    </row>
    <row r="199" spans="1:50" ht="12.75" customHeight="1">
      <c r="A199" s="89"/>
      <c r="B199" s="89"/>
      <c r="C199" s="96"/>
      <c r="D199" s="190"/>
      <c r="E199" s="110"/>
      <c r="F199" s="111"/>
      <c r="G199" s="112"/>
      <c r="H199" s="113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108"/>
      <c r="AI199" s="108"/>
      <c r="AJ199" s="89"/>
      <c r="AK199" s="89"/>
      <c r="AL199" s="99"/>
      <c r="AM199" s="99"/>
      <c r="AN199" s="89"/>
      <c r="AO199" s="89"/>
      <c r="AP199" s="89"/>
      <c r="AQ199" s="99"/>
      <c r="AR199" s="89"/>
      <c r="AS199" s="89"/>
      <c r="AT199" s="89"/>
      <c r="AU199" s="89"/>
      <c r="AV199" s="89"/>
      <c r="AW199" s="89"/>
      <c r="AX199" s="89"/>
    </row>
    <row r="200" spans="1:50" ht="12.75" customHeight="1">
      <c r="A200" s="89"/>
      <c r="B200" s="89"/>
      <c r="C200" s="96"/>
      <c r="D200" s="190"/>
      <c r="E200" s="110"/>
      <c r="F200" s="111"/>
      <c r="G200" s="112"/>
      <c r="H200" s="113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108"/>
      <c r="AI200" s="108"/>
      <c r="AJ200" s="89"/>
      <c r="AK200" s="89"/>
      <c r="AL200" s="99"/>
      <c r="AM200" s="99"/>
      <c r="AN200" s="89"/>
      <c r="AO200" s="89"/>
      <c r="AP200" s="89"/>
      <c r="AQ200" s="99"/>
      <c r="AR200" s="89"/>
      <c r="AS200" s="89"/>
      <c r="AT200" s="89"/>
      <c r="AU200" s="89"/>
      <c r="AV200" s="89"/>
      <c r="AW200" s="89"/>
      <c r="AX200" s="89"/>
    </row>
    <row r="201" spans="1:50" ht="12.75" customHeight="1">
      <c r="A201" s="89"/>
      <c r="B201" s="89"/>
      <c r="C201" s="96"/>
      <c r="D201" s="190"/>
      <c r="E201" s="110"/>
      <c r="F201" s="111"/>
      <c r="G201" s="112"/>
      <c r="H201" s="113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108"/>
      <c r="AI201" s="108"/>
      <c r="AJ201" s="89"/>
      <c r="AK201" s="89"/>
      <c r="AL201" s="99"/>
      <c r="AM201" s="99"/>
      <c r="AN201" s="89"/>
      <c r="AO201" s="89"/>
      <c r="AP201" s="89"/>
      <c r="AQ201" s="99"/>
      <c r="AR201" s="89"/>
      <c r="AS201" s="89"/>
      <c r="AT201" s="89"/>
      <c r="AU201" s="89"/>
      <c r="AV201" s="89"/>
      <c r="AW201" s="89"/>
      <c r="AX201" s="89"/>
    </row>
    <row r="202" spans="1:50" ht="12.75" customHeight="1">
      <c r="A202" s="89"/>
      <c r="B202" s="89"/>
      <c r="C202" s="96"/>
      <c r="D202" s="190"/>
      <c r="E202" s="110"/>
      <c r="F202" s="111"/>
      <c r="G202" s="112"/>
      <c r="H202" s="113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108"/>
      <c r="AI202" s="108"/>
      <c r="AJ202" s="89"/>
      <c r="AK202" s="89"/>
      <c r="AL202" s="99"/>
      <c r="AM202" s="99"/>
      <c r="AN202" s="89"/>
      <c r="AO202" s="89"/>
      <c r="AP202" s="89"/>
      <c r="AQ202" s="99"/>
      <c r="AR202" s="89"/>
      <c r="AS202" s="89"/>
      <c r="AT202" s="89"/>
      <c r="AU202" s="89"/>
      <c r="AV202" s="89"/>
      <c r="AW202" s="89"/>
      <c r="AX202" s="89"/>
    </row>
    <row r="203" spans="1:50" ht="12.75" customHeight="1">
      <c r="A203" s="89"/>
      <c r="B203" s="89"/>
      <c r="C203" s="96"/>
      <c r="D203" s="190"/>
      <c r="E203" s="110"/>
      <c r="F203" s="111"/>
      <c r="G203" s="112"/>
      <c r="H203" s="113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108"/>
      <c r="AI203" s="108"/>
      <c r="AJ203" s="89"/>
      <c r="AK203" s="89"/>
      <c r="AL203" s="99"/>
      <c r="AM203" s="99"/>
      <c r="AN203" s="89"/>
      <c r="AO203" s="89"/>
      <c r="AP203" s="89"/>
      <c r="AQ203" s="99"/>
      <c r="AR203" s="89"/>
      <c r="AS203" s="89"/>
      <c r="AT203" s="89"/>
      <c r="AU203" s="89"/>
      <c r="AV203" s="89"/>
      <c r="AW203" s="89"/>
      <c r="AX203" s="89"/>
    </row>
    <row r="204" spans="1:50" ht="12.75" customHeight="1">
      <c r="A204" s="89"/>
      <c r="B204" s="89"/>
      <c r="C204" s="96"/>
      <c r="D204" s="190"/>
      <c r="E204" s="110"/>
      <c r="F204" s="111"/>
      <c r="G204" s="112"/>
      <c r="H204" s="113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108"/>
      <c r="AI204" s="108"/>
      <c r="AJ204" s="89"/>
      <c r="AK204" s="89"/>
      <c r="AL204" s="99"/>
      <c r="AM204" s="99"/>
      <c r="AN204" s="89"/>
      <c r="AO204" s="89"/>
      <c r="AP204" s="89"/>
      <c r="AQ204" s="99"/>
      <c r="AR204" s="89"/>
      <c r="AS204" s="89"/>
      <c r="AT204" s="89"/>
      <c r="AU204" s="89"/>
      <c r="AV204" s="89"/>
      <c r="AW204" s="89"/>
      <c r="AX204" s="89"/>
    </row>
    <row r="205" spans="1:50" ht="12.75" customHeight="1">
      <c r="A205" s="89"/>
      <c r="B205" s="89"/>
      <c r="C205" s="96"/>
      <c r="D205" s="190"/>
      <c r="E205" s="110"/>
      <c r="F205" s="111"/>
      <c r="G205" s="112"/>
      <c r="H205" s="113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108"/>
      <c r="AI205" s="108"/>
      <c r="AJ205" s="89"/>
      <c r="AK205" s="89"/>
      <c r="AL205" s="99"/>
      <c r="AM205" s="99"/>
      <c r="AN205" s="89"/>
      <c r="AO205" s="89"/>
      <c r="AP205" s="89"/>
      <c r="AQ205" s="99"/>
      <c r="AR205" s="89"/>
      <c r="AS205" s="89"/>
      <c r="AT205" s="89"/>
      <c r="AU205" s="89"/>
      <c r="AV205" s="89"/>
      <c r="AW205" s="89"/>
      <c r="AX205" s="89"/>
    </row>
    <row r="206" spans="1:50" ht="12.75" customHeight="1">
      <c r="A206" s="89"/>
      <c r="B206" s="89"/>
      <c r="C206" s="96"/>
      <c r="D206" s="190"/>
      <c r="E206" s="110"/>
      <c r="F206" s="111"/>
      <c r="G206" s="112"/>
      <c r="H206" s="113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108"/>
      <c r="AI206" s="108"/>
      <c r="AJ206" s="89"/>
      <c r="AK206" s="89"/>
      <c r="AL206" s="99"/>
      <c r="AM206" s="99"/>
      <c r="AN206" s="89"/>
      <c r="AO206" s="89"/>
      <c r="AP206" s="89"/>
      <c r="AQ206" s="99"/>
      <c r="AR206" s="89"/>
      <c r="AS206" s="89"/>
      <c r="AT206" s="89"/>
      <c r="AU206" s="89"/>
      <c r="AV206" s="89"/>
      <c r="AW206" s="89"/>
      <c r="AX206" s="89"/>
    </row>
    <row r="207" spans="1:50" ht="12.75" customHeight="1">
      <c r="A207" s="89"/>
      <c r="B207" s="89"/>
      <c r="C207" s="96"/>
      <c r="D207" s="190"/>
      <c r="E207" s="110"/>
      <c r="F207" s="111"/>
      <c r="G207" s="112"/>
      <c r="H207" s="113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108"/>
      <c r="AI207" s="108"/>
      <c r="AJ207" s="89"/>
      <c r="AK207" s="89"/>
      <c r="AL207" s="99"/>
      <c r="AM207" s="99"/>
      <c r="AN207" s="89"/>
      <c r="AO207" s="89"/>
      <c r="AP207" s="89"/>
      <c r="AQ207" s="99"/>
      <c r="AR207" s="89"/>
      <c r="AS207" s="89"/>
      <c r="AT207" s="89"/>
      <c r="AU207" s="89"/>
      <c r="AV207" s="89"/>
      <c r="AW207" s="89"/>
      <c r="AX207" s="89"/>
    </row>
    <row r="208" spans="1:50" ht="12.75" customHeight="1">
      <c r="A208" s="89"/>
      <c r="B208" s="89"/>
      <c r="C208" s="96"/>
      <c r="D208" s="190"/>
      <c r="E208" s="110"/>
      <c r="F208" s="111"/>
      <c r="G208" s="112"/>
      <c r="H208" s="113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108"/>
      <c r="AI208" s="108"/>
      <c r="AJ208" s="89"/>
      <c r="AK208" s="89"/>
      <c r="AL208" s="99"/>
      <c r="AM208" s="99"/>
      <c r="AN208" s="89"/>
      <c r="AO208" s="89"/>
      <c r="AP208" s="89"/>
      <c r="AQ208" s="99"/>
      <c r="AR208" s="89"/>
      <c r="AS208" s="89"/>
      <c r="AT208" s="89"/>
      <c r="AU208" s="89"/>
      <c r="AV208" s="89"/>
      <c r="AW208" s="89"/>
      <c r="AX208" s="89"/>
    </row>
    <row r="209" spans="1:50" ht="12.75" customHeight="1">
      <c r="A209" s="89"/>
      <c r="B209" s="89"/>
      <c r="C209" s="96"/>
      <c r="D209" s="190"/>
      <c r="E209" s="110"/>
      <c r="F209" s="111"/>
      <c r="G209" s="112"/>
      <c r="H209" s="113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108"/>
      <c r="AI209" s="108"/>
      <c r="AJ209" s="89"/>
      <c r="AK209" s="89"/>
      <c r="AL209" s="99"/>
      <c r="AM209" s="99"/>
      <c r="AN209" s="89"/>
      <c r="AO209" s="89"/>
      <c r="AP209" s="89"/>
      <c r="AQ209" s="99"/>
      <c r="AR209" s="89"/>
      <c r="AS209" s="89"/>
      <c r="AT209" s="89"/>
      <c r="AU209" s="89"/>
      <c r="AV209" s="89"/>
      <c r="AW209" s="89"/>
      <c r="AX209" s="89"/>
    </row>
    <row r="210" spans="1:50" ht="12.75" customHeight="1">
      <c r="A210" s="89"/>
      <c r="B210" s="89"/>
      <c r="C210" s="96"/>
      <c r="D210" s="190"/>
      <c r="E210" s="110"/>
      <c r="F210" s="111"/>
      <c r="G210" s="112"/>
      <c r="H210" s="113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108"/>
      <c r="AI210" s="108"/>
      <c r="AJ210" s="89"/>
      <c r="AK210" s="89"/>
      <c r="AL210" s="99"/>
      <c r="AM210" s="99"/>
      <c r="AN210" s="89"/>
      <c r="AO210" s="89"/>
      <c r="AP210" s="89"/>
      <c r="AQ210" s="99"/>
      <c r="AR210" s="89"/>
      <c r="AS210" s="89"/>
      <c r="AT210" s="89"/>
      <c r="AU210" s="89"/>
      <c r="AV210" s="89"/>
      <c r="AW210" s="89"/>
      <c r="AX210" s="89"/>
    </row>
    <row r="211" spans="1:50" ht="12.75" customHeight="1">
      <c r="A211" s="89"/>
      <c r="B211" s="89"/>
      <c r="C211" s="96"/>
      <c r="D211" s="190"/>
      <c r="E211" s="110"/>
      <c r="F211" s="111"/>
      <c r="G211" s="112"/>
      <c r="H211" s="113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108"/>
      <c r="AI211" s="108"/>
      <c r="AJ211" s="89"/>
      <c r="AK211" s="89"/>
      <c r="AL211" s="99"/>
      <c r="AM211" s="99"/>
      <c r="AN211" s="89"/>
      <c r="AO211" s="89"/>
      <c r="AP211" s="89"/>
      <c r="AQ211" s="99"/>
      <c r="AR211" s="89"/>
      <c r="AS211" s="89"/>
      <c r="AT211" s="89"/>
      <c r="AU211" s="89"/>
      <c r="AV211" s="89"/>
      <c r="AW211" s="89"/>
      <c r="AX211" s="89"/>
    </row>
    <row r="212" spans="1:50" ht="12.75" customHeight="1">
      <c r="A212" s="89"/>
      <c r="B212" s="89"/>
      <c r="C212" s="96"/>
      <c r="D212" s="190"/>
      <c r="E212" s="110"/>
      <c r="F212" s="111"/>
      <c r="G212" s="112"/>
      <c r="H212" s="113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108"/>
      <c r="AI212" s="108"/>
      <c r="AJ212" s="89"/>
      <c r="AK212" s="89"/>
      <c r="AL212" s="99"/>
      <c r="AM212" s="99"/>
      <c r="AN212" s="89"/>
      <c r="AO212" s="89"/>
      <c r="AP212" s="89"/>
      <c r="AQ212" s="99"/>
      <c r="AR212" s="89"/>
      <c r="AS212" s="89"/>
      <c r="AT212" s="89"/>
      <c r="AU212" s="89"/>
      <c r="AV212" s="89"/>
      <c r="AW212" s="89"/>
      <c r="AX212" s="89"/>
    </row>
    <row r="213" spans="1:50" ht="12.75" customHeight="1">
      <c r="A213" s="89"/>
      <c r="B213" s="89"/>
      <c r="C213" s="96"/>
      <c r="D213" s="190"/>
      <c r="E213" s="110"/>
      <c r="F213" s="111"/>
      <c r="G213" s="112"/>
      <c r="H213" s="113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108"/>
      <c r="AI213" s="108"/>
      <c r="AJ213" s="89"/>
      <c r="AK213" s="89"/>
      <c r="AL213" s="99"/>
      <c r="AM213" s="99"/>
      <c r="AN213" s="89"/>
      <c r="AO213" s="89"/>
      <c r="AP213" s="89"/>
      <c r="AQ213" s="99"/>
      <c r="AR213" s="89"/>
      <c r="AS213" s="89"/>
      <c r="AT213" s="89"/>
      <c r="AU213" s="89"/>
      <c r="AV213" s="89"/>
      <c r="AW213" s="89"/>
      <c r="AX213" s="89"/>
    </row>
    <row r="214" spans="1:50" ht="12.75" customHeight="1">
      <c r="A214" s="89"/>
      <c r="B214" s="89"/>
      <c r="C214" s="96"/>
      <c r="D214" s="190"/>
      <c r="E214" s="110"/>
      <c r="F214" s="111"/>
      <c r="G214" s="112"/>
      <c r="H214" s="113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108"/>
      <c r="AI214" s="108"/>
      <c r="AJ214" s="89"/>
      <c r="AK214" s="89"/>
      <c r="AL214" s="99"/>
      <c r="AM214" s="99"/>
      <c r="AN214" s="89"/>
      <c r="AO214" s="89"/>
      <c r="AP214" s="89"/>
      <c r="AQ214" s="99"/>
      <c r="AR214" s="89"/>
      <c r="AS214" s="89"/>
      <c r="AT214" s="89"/>
      <c r="AU214" s="89"/>
      <c r="AV214" s="89"/>
      <c r="AW214" s="89"/>
      <c r="AX214" s="89"/>
    </row>
    <row r="215" spans="1:50" ht="12.75" customHeight="1">
      <c r="A215" s="89"/>
      <c r="B215" s="89"/>
      <c r="C215" s="96"/>
      <c r="D215" s="190"/>
      <c r="E215" s="110"/>
      <c r="F215" s="111"/>
      <c r="G215" s="112"/>
      <c r="H215" s="113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108"/>
      <c r="AI215" s="108"/>
      <c r="AJ215" s="89"/>
      <c r="AK215" s="89"/>
      <c r="AL215" s="99"/>
      <c r="AM215" s="99"/>
      <c r="AN215" s="89"/>
      <c r="AO215" s="89"/>
      <c r="AP215" s="89"/>
      <c r="AQ215" s="99"/>
      <c r="AR215" s="89"/>
      <c r="AS215" s="89"/>
      <c r="AT215" s="89"/>
      <c r="AU215" s="89"/>
      <c r="AV215" s="89"/>
      <c r="AW215" s="89"/>
      <c r="AX215" s="89"/>
    </row>
    <row r="216" spans="1:50" ht="12.75" customHeight="1">
      <c r="A216" s="89"/>
      <c r="B216" s="89"/>
      <c r="C216" s="96"/>
      <c r="D216" s="190"/>
      <c r="E216" s="110"/>
      <c r="F216" s="111"/>
      <c r="G216" s="112"/>
      <c r="H216" s="113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108"/>
      <c r="AI216" s="108"/>
      <c r="AJ216" s="89"/>
      <c r="AK216" s="89"/>
      <c r="AL216" s="99"/>
      <c r="AM216" s="99"/>
      <c r="AN216" s="89"/>
      <c r="AO216" s="89"/>
      <c r="AP216" s="89"/>
      <c r="AQ216" s="99"/>
      <c r="AR216" s="89"/>
      <c r="AS216" s="89"/>
      <c r="AT216" s="89"/>
      <c r="AU216" s="89"/>
      <c r="AV216" s="89"/>
      <c r="AW216" s="89"/>
      <c r="AX216" s="89"/>
    </row>
    <row r="217" spans="1:50" ht="12.75" customHeight="1">
      <c r="A217" s="89"/>
      <c r="B217" s="89"/>
      <c r="C217" s="96"/>
      <c r="D217" s="190"/>
      <c r="E217" s="110"/>
      <c r="F217" s="111"/>
      <c r="G217" s="112"/>
      <c r="H217" s="113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108"/>
      <c r="AI217" s="108"/>
      <c r="AJ217" s="89"/>
      <c r="AK217" s="89"/>
      <c r="AL217" s="99"/>
      <c r="AM217" s="99"/>
      <c r="AN217" s="89"/>
      <c r="AO217" s="89"/>
      <c r="AP217" s="89"/>
      <c r="AQ217" s="99"/>
      <c r="AR217" s="89"/>
      <c r="AS217" s="89"/>
      <c r="AT217" s="89"/>
      <c r="AU217" s="89"/>
      <c r="AV217" s="89"/>
      <c r="AW217" s="89"/>
      <c r="AX217" s="89"/>
    </row>
    <row r="218" spans="1:50" ht="12.75" customHeight="1">
      <c r="A218" s="89"/>
      <c r="B218" s="89"/>
      <c r="C218" s="96"/>
      <c r="D218" s="190"/>
      <c r="E218" s="110"/>
      <c r="F218" s="111"/>
      <c r="G218" s="112"/>
      <c r="H218" s="113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108"/>
      <c r="AI218" s="108"/>
      <c r="AJ218" s="89"/>
      <c r="AK218" s="89"/>
      <c r="AL218" s="99"/>
      <c r="AM218" s="99"/>
      <c r="AN218" s="89"/>
      <c r="AO218" s="89"/>
      <c r="AP218" s="89"/>
      <c r="AQ218" s="99"/>
      <c r="AR218" s="89"/>
      <c r="AS218" s="89"/>
      <c r="AT218" s="89"/>
      <c r="AU218" s="89"/>
      <c r="AV218" s="89"/>
      <c r="AW218" s="89"/>
      <c r="AX218" s="89"/>
    </row>
    <row r="219" spans="1:50" ht="12.75" customHeight="1">
      <c r="A219" s="89"/>
      <c r="B219" s="89"/>
      <c r="C219" s="96"/>
      <c r="D219" s="190"/>
      <c r="E219" s="110"/>
      <c r="F219" s="111"/>
      <c r="G219" s="112"/>
      <c r="H219" s="113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108"/>
      <c r="AI219" s="108"/>
      <c r="AJ219" s="89"/>
      <c r="AK219" s="89"/>
      <c r="AL219" s="99"/>
      <c r="AM219" s="99"/>
      <c r="AN219" s="89"/>
      <c r="AO219" s="89"/>
      <c r="AP219" s="89"/>
      <c r="AQ219" s="99"/>
      <c r="AR219" s="89"/>
      <c r="AS219" s="89"/>
      <c r="AT219" s="89"/>
      <c r="AU219" s="89"/>
      <c r="AV219" s="89"/>
      <c r="AW219" s="89"/>
      <c r="AX219" s="89"/>
    </row>
    <row r="220" spans="1:50" ht="12.75" customHeight="1">
      <c r="A220" s="89"/>
      <c r="B220" s="89"/>
      <c r="C220" s="96"/>
      <c r="D220" s="190"/>
      <c r="E220" s="110"/>
      <c r="F220" s="111"/>
      <c r="G220" s="112"/>
      <c r="H220" s="113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108"/>
      <c r="AI220" s="108"/>
      <c r="AJ220" s="89"/>
      <c r="AK220" s="89"/>
      <c r="AL220" s="99"/>
      <c r="AM220" s="99"/>
      <c r="AN220" s="89"/>
      <c r="AO220" s="89"/>
      <c r="AP220" s="89"/>
      <c r="AQ220" s="99"/>
      <c r="AR220" s="89"/>
      <c r="AS220" s="89"/>
      <c r="AT220" s="89"/>
      <c r="AU220" s="89"/>
      <c r="AV220" s="89"/>
      <c r="AW220" s="89"/>
      <c r="AX220" s="89"/>
    </row>
    <row r="221" spans="1:50" ht="12.75" customHeight="1">
      <c r="A221" s="89"/>
      <c r="B221" s="89"/>
      <c r="C221" s="96"/>
      <c r="D221" s="190"/>
      <c r="E221" s="110"/>
      <c r="F221" s="111"/>
      <c r="G221" s="112"/>
      <c r="H221" s="113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108"/>
      <c r="AI221" s="108"/>
      <c r="AJ221" s="89"/>
      <c r="AK221" s="89"/>
      <c r="AL221" s="99"/>
      <c r="AM221" s="99"/>
      <c r="AN221" s="89"/>
      <c r="AO221" s="89"/>
      <c r="AP221" s="89"/>
      <c r="AQ221" s="99"/>
      <c r="AR221" s="89"/>
      <c r="AS221" s="89"/>
      <c r="AT221" s="89"/>
      <c r="AU221" s="89"/>
      <c r="AV221" s="89"/>
      <c r="AW221" s="89"/>
      <c r="AX221" s="89"/>
    </row>
    <row r="222" spans="1:50" ht="12.75" customHeight="1">
      <c r="A222" s="89"/>
      <c r="B222" s="89"/>
      <c r="C222" s="96"/>
      <c r="D222" s="190"/>
      <c r="E222" s="110"/>
      <c r="F222" s="111"/>
      <c r="G222" s="112"/>
      <c r="H222" s="113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108"/>
      <c r="AI222" s="108"/>
      <c r="AJ222" s="89"/>
      <c r="AK222" s="89"/>
      <c r="AL222" s="99"/>
      <c r="AM222" s="99"/>
      <c r="AN222" s="89"/>
      <c r="AO222" s="89"/>
      <c r="AP222" s="89"/>
      <c r="AQ222" s="99"/>
      <c r="AR222" s="89"/>
      <c r="AS222" s="89"/>
      <c r="AT222" s="89"/>
      <c r="AU222" s="89"/>
      <c r="AV222" s="89"/>
      <c r="AW222" s="89"/>
      <c r="AX222" s="89"/>
    </row>
    <row r="223" spans="1:50" ht="12.75" customHeight="1">
      <c r="A223" s="89"/>
      <c r="B223" s="89"/>
      <c r="C223" s="96"/>
      <c r="D223" s="190"/>
      <c r="E223" s="110"/>
      <c r="F223" s="111"/>
      <c r="G223" s="112"/>
      <c r="H223" s="113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108"/>
      <c r="AI223" s="108"/>
      <c r="AJ223" s="89"/>
      <c r="AK223" s="89"/>
      <c r="AL223" s="99"/>
      <c r="AM223" s="99"/>
      <c r="AN223" s="89"/>
      <c r="AO223" s="89"/>
      <c r="AP223" s="89"/>
      <c r="AQ223" s="99"/>
      <c r="AR223" s="89"/>
      <c r="AS223" s="89"/>
      <c r="AT223" s="89"/>
      <c r="AU223" s="89"/>
      <c r="AV223" s="89"/>
      <c r="AW223" s="89"/>
      <c r="AX223" s="89"/>
    </row>
    <row r="224" spans="1:50" ht="12.75" customHeight="1">
      <c r="A224" s="89"/>
      <c r="B224" s="89"/>
      <c r="C224" s="96"/>
      <c r="D224" s="190"/>
      <c r="E224" s="110"/>
      <c r="F224" s="111"/>
      <c r="G224" s="112"/>
      <c r="H224" s="113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108"/>
      <c r="AI224" s="108"/>
      <c r="AJ224" s="89"/>
      <c r="AK224" s="89"/>
      <c r="AL224" s="99"/>
      <c r="AM224" s="99"/>
      <c r="AN224" s="89"/>
      <c r="AO224" s="89"/>
      <c r="AP224" s="89"/>
      <c r="AQ224" s="99"/>
      <c r="AR224" s="89"/>
      <c r="AS224" s="89"/>
      <c r="AT224" s="89"/>
      <c r="AU224" s="89"/>
      <c r="AV224" s="89"/>
      <c r="AW224" s="89"/>
      <c r="AX224" s="89"/>
    </row>
    <row r="225" spans="1:50" ht="12.75" customHeight="1">
      <c r="A225" s="89"/>
      <c r="B225" s="89"/>
      <c r="C225" s="96"/>
      <c r="D225" s="190"/>
      <c r="E225" s="110"/>
      <c r="F225" s="111"/>
      <c r="G225" s="112"/>
      <c r="H225" s="113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108"/>
      <c r="AI225" s="108"/>
      <c r="AJ225" s="89"/>
      <c r="AK225" s="89"/>
      <c r="AL225" s="99"/>
      <c r="AM225" s="99"/>
      <c r="AN225" s="89"/>
      <c r="AO225" s="89"/>
      <c r="AP225" s="89"/>
      <c r="AQ225" s="99"/>
      <c r="AR225" s="89"/>
      <c r="AS225" s="89"/>
      <c r="AT225" s="89"/>
      <c r="AU225" s="89"/>
      <c r="AV225" s="89"/>
      <c r="AW225" s="89"/>
      <c r="AX225" s="89"/>
    </row>
    <row r="226" spans="1:50" ht="12.75" customHeight="1">
      <c r="A226" s="89"/>
      <c r="B226" s="89"/>
      <c r="C226" s="96"/>
      <c r="D226" s="190"/>
      <c r="E226" s="110"/>
      <c r="F226" s="111"/>
      <c r="G226" s="112"/>
      <c r="H226" s="113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108"/>
      <c r="AI226" s="108"/>
      <c r="AJ226" s="89"/>
      <c r="AK226" s="89"/>
      <c r="AL226" s="99"/>
      <c r="AM226" s="99"/>
      <c r="AN226" s="89"/>
      <c r="AO226" s="89"/>
      <c r="AP226" s="89"/>
      <c r="AQ226" s="99"/>
      <c r="AR226" s="89"/>
      <c r="AS226" s="89"/>
      <c r="AT226" s="89"/>
      <c r="AU226" s="89"/>
      <c r="AV226" s="89"/>
      <c r="AW226" s="89"/>
      <c r="AX226" s="89"/>
    </row>
    <row r="227" spans="1:50" ht="12.75" customHeight="1">
      <c r="A227" s="89"/>
      <c r="B227" s="89"/>
      <c r="C227" s="96"/>
      <c r="D227" s="190"/>
      <c r="E227" s="110"/>
      <c r="F227" s="111"/>
      <c r="G227" s="112"/>
      <c r="H227" s="113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108"/>
      <c r="AI227" s="108"/>
      <c r="AJ227" s="89"/>
      <c r="AK227" s="89"/>
      <c r="AL227" s="99"/>
      <c r="AM227" s="99"/>
      <c r="AN227" s="89"/>
      <c r="AO227" s="89"/>
      <c r="AP227" s="89"/>
      <c r="AQ227" s="99"/>
      <c r="AR227" s="89"/>
      <c r="AS227" s="89"/>
      <c r="AT227" s="89"/>
      <c r="AU227" s="89"/>
      <c r="AV227" s="89"/>
      <c r="AW227" s="89"/>
      <c r="AX227" s="89"/>
    </row>
    <row r="228" spans="1:50" ht="12.75" customHeight="1">
      <c r="A228" s="89"/>
      <c r="B228" s="89"/>
      <c r="C228" s="96"/>
      <c r="D228" s="190"/>
      <c r="E228" s="110"/>
      <c r="F228" s="111"/>
      <c r="G228" s="112"/>
      <c r="H228" s="113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108"/>
      <c r="AI228" s="108"/>
      <c r="AJ228" s="89"/>
      <c r="AK228" s="89"/>
      <c r="AL228" s="99"/>
      <c r="AM228" s="99"/>
      <c r="AN228" s="89"/>
      <c r="AO228" s="89"/>
      <c r="AP228" s="89"/>
      <c r="AQ228" s="99"/>
      <c r="AR228" s="89"/>
      <c r="AS228" s="89"/>
      <c r="AT228" s="89"/>
      <c r="AU228" s="89"/>
      <c r="AV228" s="89"/>
      <c r="AW228" s="89"/>
      <c r="AX228" s="89"/>
    </row>
    <row r="229" spans="1:50" ht="12.75" customHeight="1">
      <c r="A229" s="89"/>
      <c r="B229" s="89"/>
      <c r="C229" s="96"/>
      <c r="D229" s="190"/>
      <c r="E229" s="110"/>
      <c r="F229" s="111"/>
      <c r="G229" s="112"/>
      <c r="H229" s="113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108"/>
      <c r="AI229" s="108"/>
      <c r="AJ229" s="89"/>
      <c r="AK229" s="89"/>
      <c r="AL229" s="99"/>
      <c r="AM229" s="99"/>
      <c r="AN229" s="89"/>
      <c r="AO229" s="89"/>
      <c r="AP229" s="89"/>
      <c r="AQ229" s="99"/>
      <c r="AR229" s="89"/>
      <c r="AS229" s="89"/>
      <c r="AT229" s="89"/>
      <c r="AU229" s="89"/>
      <c r="AV229" s="89"/>
      <c r="AW229" s="89"/>
      <c r="AX229" s="89"/>
    </row>
    <row r="230" spans="1:50" ht="12.75" customHeight="1">
      <c r="A230" s="89"/>
      <c r="B230" s="89"/>
      <c r="C230" s="96"/>
      <c r="D230" s="190"/>
      <c r="E230" s="110"/>
      <c r="F230" s="111"/>
      <c r="G230" s="112"/>
      <c r="H230" s="113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108"/>
      <c r="AI230" s="108"/>
      <c r="AJ230" s="89"/>
      <c r="AK230" s="89"/>
      <c r="AL230" s="99"/>
      <c r="AM230" s="99"/>
      <c r="AN230" s="89"/>
      <c r="AO230" s="89"/>
      <c r="AP230" s="89"/>
      <c r="AQ230" s="99"/>
      <c r="AR230" s="89"/>
      <c r="AS230" s="89"/>
      <c r="AT230" s="89"/>
      <c r="AU230" s="89"/>
      <c r="AV230" s="89"/>
      <c r="AW230" s="89"/>
      <c r="AX230" s="89"/>
    </row>
    <row r="231" spans="1:50" ht="12.75" customHeight="1">
      <c r="A231" s="89"/>
      <c r="B231" s="89"/>
      <c r="C231" s="96"/>
      <c r="D231" s="190"/>
      <c r="E231" s="110"/>
      <c r="F231" s="111"/>
      <c r="G231" s="112"/>
      <c r="H231" s="113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108"/>
      <c r="AI231" s="108"/>
      <c r="AJ231" s="89"/>
      <c r="AK231" s="89"/>
      <c r="AL231" s="99"/>
      <c r="AM231" s="99"/>
      <c r="AN231" s="89"/>
      <c r="AO231" s="89"/>
      <c r="AP231" s="89"/>
      <c r="AQ231" s="99"/>
      <c r="AR231" s="89"/>
      <c r="AS231" s="89"/>
      <c r="AT231" s="89"/>
      <c r="AU231" s="89"/>
      <c r="AV231" s="89"/>
      <c r="AW231" s="89"/>
      <c r="AX231" s="89"/>
    </row>
    <row r="232" spans="1:50" ht="12.75" customHeight="1">
      <c r="A232" s="89"/>
      <c r="B232" s="89"/>
      <c r="C232" s="96"/>
      <c r="D232" s="190"/>
      <c r="E232" s="110"/>
      <c r="F232" s="111"/>
      <c r="G232" s="112"/>
      <c r="H232" s="113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108"/>
      <c r="AI232" s="108"/>
      <c r="AJ232" s="89"/>
      <c r="AK232" s="89"/>
      <c r="AL232" s="99"/>
      <c r="AM232" s="99"/>
      <c r="AN232" s="89"/>
      <c r="AO232" s="89"/>
      <c r="AP232" s="89"/>
      <c r="AQ232" s="99"/>
      <c r="AR232" s="89"/>
      <c r="AS232" s="89"/>
      <c r="AT232" s="89"/>
      <c r="AU232" s="89"/>
      <c r="AV232" s="89"/>
      <c r="AW232" s="89"/>
      <c r="AX232" s="89"/>
    </row>
    <row r="233" spans="1:50" ht="12.75" customHeight="1">
      <c r="A233" s="89"/>
      <c r="B233" s="89"/>
      <c r="C233" s="96"/>
      <c r="D233" s="190"/>
      <c r="E233" s="110"/>
      <c r="F233" s="111"/>
      <c r="G233" s="112"/>
      <c r="H233" s="113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108"/>
      <c r="AI233" s="108"/>
      <c r="AJ233" s="89"/>
      <c r="AK233" s="89"/>
      <c r="AL233" s="99"/>
      <c r="AM233" s="99"/>
      <c r="AN233" s="89"/>
      <c r="AO233" s="89"/>
      <c r="AP233" s="89"/>
      <c r="AQ233" s="99"/>
      <c r="AR233" s="89"/>
      <c r="AS233" s="89"/>
      <c r="AT233" s="89"/>
      <c r="AU233" s="89"/>
      <c r="AV233" s="89"/>
      <c r="AW233" s="89"/>
      <c r="AX233" s="89"/>
    </row>
    <row r="234" spans="1:50" ht="12.75" customHeight="1">
      <c r="A234" s="89"/>
      <c r="B234" s="89"/>
      <c r="C234" s="96"/>
      <c r="D234" s="190"/>
      <c r="E234" s="110"/>
      <c r="F234" s="111"/>
      <c r="G234" s="112"/>
      <c r="H234" s="113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108"/>
      <c r="AI234" s="108"/>
      <c r="AJ234" s="89"/>
      <c r="AK234" s="89"/>
      <c r="AL234" s="99"/>
      <c r="AM234" s="99"/>
      <c r="AN234" s="89"/>
      <c r="AO234" s="89"/>
      <c r="AP234" s="89"/>
      <c r="AQ234" s="99"/>
      <c r="AR234" s="89"/>
      <c r="AS234" s="89"/>
      <c r="AT234" s="89"/>
      <c r="AU234" s="89"/>
      <c r="AV234" s="89"/>
      <c r="AW234" s="89"/>
      <c r="AX234" s="89"/>
    </row>
    <row r="235" spans="1:50" ht="12.75" customHeight="1">
      <c r="A235" s="89"/>
      <c r="B235" s="89"/>
      <c r="C235" s="96"/>
      <c r="D235" s="190"/>
      <c r="E235" s="110"/>
      <c r="F235" s="111"/>
      <c r="G235" s="112"/>
      <c r="H235" s="113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108"/>
      <c r="AI235" s="108"/>
      <c r="AJ235" s="89"/>
      <c r="AK235" s="89"/>
      <c r="AL235" s="99"/>
      <c r="AM235" s="99"/>
      <c r="AN235" s="89"/>
      <c r="AO235" s="89"/>
      <c r="AP235" s="89"/>
      <c r="AQ235" s="99"/>
      <c r="AR235" s="89"/>
      <c r="AS235" s="89"/>
      <c r="AT235" s="89"/>
      <c r="AU235" s="89"/>
      <c r="AV235" s="89"/>
      <c r="AW235" s="89"/>
      <c r="AX235" s="89"/>
    </row>
    <row r="236" spans="1:50" ht="12.75" customHeight="1">
      <c r="A236" s="89"/>
      <c r="B236" s="89"/>
      <c r="C236" s="96"/>
      <c r="D236" s="190"/>
      <c r="E236" s="110"/>
      <c r="F236" s="111"/>
      <c r="G236" s="112"/>
      <c r="H236" s="113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108"/>
      <c r="AI236" s="108"/>
      <c r="AJ236" s="89"/>
      <c r="AK236" s="89"/>
      <c r="AL236" s="99"/>
      <c r="AM236" s="99"/>
      <c r="AN236" s="89"/>
      <c r="AO236" s="89"/>
      <c r="AP236" s="89"/>
      <c r="AQ236" s="99"/>
      <c r="AR236" s="89"/>
      <c r="AS236" s="89"/>
      <c r="AT236" s="89"/>
      <c r="AU236" s="89"/>
      <c r="AV236" s="89"/>
      <c r="AW236" s="89"/>
      <c r="AX236" s="89"/>
    </row>
    <row r="237" spans="1:50" ht="12.75" customHeight="1">
      <c r="A237" s="89"/>
      <c r="B237" s="89"/>
      <c r="C237" s="96"/>
      <c r="D237" s="190"/>
      <c r="E237" s="110"/>
      <c r="F237" s="111"/>
      <c r="G237" s="112"/>
      <c r="H237" s="113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108"/>
      <c r="AI237" s="108"/>
      <c r="AJ237" s="89"/>
      <c r="AK237" s="89"/>
      <c r="AL237" s="99"/>
      <c r="AM237" s="99"/>
      <c r="AN237" s="89"/>
      <c r="AO237" s="89"/>
      <c r="AP237" s="89"/>
      <c r="AQ237" s="99"/>
      <c r="AR237" s="89"/>
      <c r="AS237" s="89"/>
      <c r="AT237" s="89"/>
      <c r="AU237" s="89"/>
      <c r="AV237" s="89"/>
      <c r="AW237" s="89"/>
      <c r="AX237" s="89"/>
    </row>
    <row r="238" spans="1:50" ht="12.75" customHeight="1">
      <c r="A238" s="89"/>
      <c r="B238" s="89"/>
      <c r="C238" s="96"/>
      <c r="D238" s="190"/>
      <c r="E238" s="110"/>
      <c r="F238" s="111"/>
      <c r="G238" s="112"/>
      <c r="H238" s="113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108"/>
      <c r="AI238" s="108"/>
      <c r="AJ238" s="89"/>
      <c r="AK238" s="89"/>
      <c r="AL238" s="99"/>
      <c r="AM238" s="99"/>
      <c r="AN238" s="89"/>
      <c r="AO238" s="89"/>
      <c r="AP238" s="89"/>
      <c r="AQ238" s="99"/>
      <c r="AR238" s="89"/>
      <c r="AS238" s="89"/>
      <c r="AT238" s="89"/>
      <c r="AU238" s="89"/>
      <c r="AV238" s="89"/>
      <c r="AW238" s="89"/>
      <c r="AX238" s="89"/>
    </row>
    <row r="239" spans="1:50" ht="12.75" customHeight="1">
      <c r="A239" s="89"/>
      <c r="B239" s="89"/>
      <c r="C239" s="96"/>
      <c r="D239" s="190"/>
      <c r="E239" s="110"/>
      <c r="F239" s="111"/>
      <c r="G239" s="112"/>
      <c r="H239" s="113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108"/>
      <c r="AI239" s="108"/>
      <c r="AJ239" s="89"/>
      <c r="AK239" s="89"/>
      <c r="AL239" s="99"/>
      <c r="AM239" s="99"/>
      <c r="AN239" s="89"/>
      <c r="AO239" s="89"/>
      <c r="AP239" s="89"/>
      <c r="AQ239" s="99"/>
      <c r="AR239" s="89"/>
      <c r="AS239" s="89"/>
      <c r="AT239" s="89"/>
      <c r="AU239" s="89"/>
      <c r="AV239" s="89"/>
      <c r="AW239" s="89"/>
      <c r="AX239" s="89"/>
    </row>
    <row r="240" spans="1:50" ht="12.75" customHeight="1">
      <c r="A240" s="89"/>
      <c r="B240" s="89"/>
      <c r="C240" s="96"/>
      <c r="D240" s="190"/>
      <c r="E240" s="110"/>
      <c r="F240" s="111"/>
      <c r="G240" s="112"/>
      <c r="H240" s="113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108"/>
      <c r="AI240" s="108"/>
      <c r="AJ240" s="89"/>
      <c r="AK240" s="89"/>
      <c r="AL240" s="99"/>
      <c r="AM240" s="99"/>
      <c r="AN240" s="89"/>
      <c r="AO240" s="89"/>
      <c r="AP240" s="89"/>
      <c r="AQ240" s="99"/>
      <c r="AR240" s="89"/>
      <c r="AS240" s="89"/>
      <c r="AT240" s="89"/>
      <c r="AU240" s="89"/>
      <c r="AV240" s="89"/>
      <c r="AW240" s="89"/>
      <c r="AX240" s="89"/>
    </row>
    <row r="241" spans="1:50" ht="12.75" customHeight="1">
      <c r="A241" s="89"/>
      <c r="B241" s="89"/>
      <c r="C241" s="96"/>
      <c r="D241" s="190"/>
      <c r="E241" s="110"/>
      <c r="F241" s="111"/>
      <c r="G241" s="112"/>
      <c r="H241" s="113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108"/>
      <c r="AI241" s="108"/>
      <c r="AJ241" s="89"/>
      <c r="AK241" s="89"/>
      <c r="AL241" s="99"/>
      <c r="AM241" s="99"/>
      <c r="AN241" s="89"/>
      <c r="AO241" s="89"/>
      <c r="AP241" s="89"/>
      <c r="AQ241" s="99"/>
      <c r="AR241" s="89"/>
      <c r="AS241" s="89"/>
      <c r="AT241" s="89"/>
      <c r="AU241" s="89"/>
      <c r="AV241" s="89"/>
      <c r="AW241" s="89"/>
      <c r="AX241" s="89"/>
    </row>
    <row r="242" spans="1:50" ht="12.75" customHeight="1">
      <c r="A242" s="89"/>
      <c r="B242" s="89"/>
      <c r="C242" s="96"/>
      <c r="D242" s="190"/>
      <c r="E242" s="110"/>
      <c r="F242" s="111"/>
      <c r="G242" s="112"/>
      <c r="H242" s="113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108"/>
      <c r="AI242" s="108"/>
      <c r="AJ242" s="89"/>
      <c r="AK242" s="89"/>
      <c r="AL242" s="99"/>
      <c r="AM242" s="99"/>
      <c r="AN242" s="89"/>
      <c r="AO242" s="89"/>
      <c r="AP242" s="89"/>
      <c r="AQ242" s="99"/>
      <c r="AR242" s="89"/>
      <c r="AS242" s="89"/>
      <c r="AT242" s="89"/>
      <c r="AU242" s="89"/>
      <c r="AV242" s="89"/>
      <c r="AW242" s="89"/>
      <c r="AX242" s="89"/>
    </row>
    <row r="243" spans="1:50" ht="12.75" customHeight="1">
      <c r="A243" s="89"/>
      <c r="B243" s="89"/>
      <c r="C243" s="96"/>
      <c r="D243" s="190"/>
      <c r="E243" s="110"/>
      <c r="F243" s="111"/>
      <c r="G243" s="112"/>
      <c r="H243" s="113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108"/>
      <c r="AI243" s="108"/>
      <c r="AJ243" s="89"/>
      <c r="AK243" s="89"/>
      <c r="AL243" s="99"/>
      <c r="AM243" s="99"/>
      <c r="AN243" s="89"/>
      <c r="AO243" s="89"/>
      <c r="AP243" s="89"/>
      <c r="AQ243" s="99"/>
      <c r="AR243" s="89"/>
      <c r="AS243" s="89"/>
      <c r="AT243" s="89"/>
      <c r="AU243" s="89"/>
      <c r="AV243" s="89"/>
      <c r="AW243" s="89"/>
      <c r="AX243" s="89"/>
    </row>
    <row r="244" spans="1:50" ht="12.75" customHeight="1">
      <c r="A244" s="89"/>
      <c r="B244" s="89"/>
      <c r="C244" s="96"/>
      <c r="D244" s="190"/>
      <c r="E244" s="110"/>
      <c r="F244" s="111"/>
      <c r="G244" s="112"/>
      <c r="H244" s="113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108"/>
      <c r="AI244" s="108"/>
      <c r="AJ244" s="89"/>
      <c r="AK244" s="89"/>
      <c r="AL244" s="99"/>
      <c r="AM244" s="99"/>
      <c r="AN244" s="89"/>
      <c r="AO244" s="89"/>
      <c r="AP244" s="89"/>
      <c r="AQ244" s="99"/>
      <c r="AR244" s="89"/>
      <c r="AS244" s="89"/>
      <c r="AT244" s="89"/>
      <c r="AU244" s="89"/>
      <c r="AV244" s="89"/>
      <c r="AW244" s="89"/>
      <c r="AX244" s="89"/>
    </row>
    <row r="245" spans="1:50" ht="12.75" customHeight="1">
      <c r="A245" s="89"/>
      <c r="B245" s="89"/>
      <c r="C245" s="96"/>
      <c r="D245" s="190"/>
      <c r="E245" s="110"/>
      <c r="F245" s="111"/>
      <c r="G245" s="112"/>
      <c r="H245" s="113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108"/>
      <c r="AI245" s="108"/>
      <c r="AJ245" s="89"/>
      <c r="AK245" s="89"/>
      <c r="AL245" s="99"/>
      <c r="AM245" s="99"/>
      <c r="AN245" s="89"/>
      <c r="AO245" s="89"/>
      <c r="AP245" s="89"/>
      <c r="AQ245" s="99"/>
      <c r="AR245" s="89"/>
      <c r="AS245" s="89"/>
      <c r="AT245" s="89"/>
      <c r="AU245" s="89"/>
      <c r="AV245" s="89"/>
      <c r="AW245" s="89"/>
      <c r="AX245" s="89"/>
    </row>
    <row r="246" spans="1:50" ht="12.75" customHeight="1">
      <c r="A246" s="89"/>
      <c r="B246" s="89"/>
      <c r="C246" s="96"/>
      <c r="D246" s="190"/>
      <c r="E246" s="110"/>
      <c r="F246" s="111"/>
      <c r="G246" s="112"/>
      <c r="H246" s="113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108"/>
      <c r="AI246" s="108"/>
      <c r="AJ246" s="89"/>
      <c r="AK246" s="89"/>
      <c r="AL246" s="99"/>
      <c r="AM246" s="99"/>
      <c r="AN246" s="89"/>
      <c r="AO246" s="89"/>
      <c r="AP246" s="89"/>
      <c r="AQ246" s="99"/>
      <c r="AR246" s="89"/>
      <c r="AS246" s="89"/>
      <c r="AT246" s="89"/>
      <c r="AU246" s="89"/>
      <c r="AV246" s="89"/>
      <c r="AW246" s="89"/>
      <c r="AX246" s="89"/>
    </row>
    <row r="247" spans="1:50" ht="12.75" customHeight="1">
      <c r="A247" s="89"/>
      <c r="B247" s="89"/>
      <c r="C247" s="96"/>
      <c r="D247" s="190"/>
      <c r="E247" s="110"/>
      <c r="F247" s="111"/>
      <c r="G247" s="112"/>
      <c r="H247" s="113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108"/>
      <c r="AI247" s="108"/>
      <c r="AJ247" s="89"/>
      <c r="AK247" s="89"/>
      <c r="AL247" s="99"/>
      <c r="AM247" s="99"/>
      <c r="AN247" s="89"/>
      <c r="AO247" s="89"/>
      <c r="AP247" s="89"/>
      <c r="AQ247" s="99"/>
      <c r="AR247" s="89"/>
      <c r="AS247" s="89"/>
      <c r="AT247" s="89"/>
      <c r="AU247" s="89"/>
      <c r="AV247" s="89"/>
      <c r="AW247" s="89"/>
      <c r="AX247" s="89"/>
    </row>
    <row r="248" spans="1:50" ht="12.75" customHeight="1">
      <c r="A248" s="89"/>
      <c r="B248" s="89"/>
      <c r="C248" s="96"/>
      <c r="D248" s="190"/>
      <c r="E248" s="110"/>
      <c r="F248" s="111"/>
      <c r="G248" s="112"/>
      <c r="H248" s="113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108"/>
      <c r="AI248" s="108"/>
      <c r="AJ248" s="89"/>
      <c r="AK248" s="89"/>
      <c r="AL248" s="99"/>
      <c r="AM248" s="99"/>
      <c r="AN248" s="89"/>
      <c r="AO248" s="89"/>
      <c r="AP248" s="89"/>
      <c r="AQ248" s="99"/>
      <c r="AR248" s="89"/>
      <c r="AS248" s="89"/>
      <c r="AT248" s="89"/>
      <c r="AU248" s="89"/>
      <c r="AV248" s="89"/>
      <c r="AW248" s="89"/>
      <c r="AX248" s="89"/>
    </row>
    <row r="249" spans="1:50" ht="12.75" customHeight="1">
      <c r="A249" s="89"/>
      <c r="B249" s="89"/>
      <c r="C249" s="96"/>
      <c r="D249" s="190"/>
      <c r="E249" s="110"/>
      <c r="F249" s="111"/>
      <c r="G249" s="112"/>
      <c r="H249" s="113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108"/>
      <c r="AI249" s="108"/>
      <c r="AJ249" s="89"/>
      <c r="AK249" s="89"/>
      <c r="AL249" s="99"/>
      <c r="AM249" s="99"/>
      <c r="AN249" s="89"/>
      <c r="AO249" s="89"/>
      <c r="AP249" s="89"/>
      <c r="AQ249" s="99"/>
      <c r="AR249" s="89"/>
      <c r="AS249" s="89"/>
      <c r="AT249" s="89"/>
      <c r="AU249" s="89"/>
      <c r="AV249" s="89"/>
      <c r="AW249" s="89"/>
      <c r="AX249" s="89"/>
    </row>
    <row r="250" spans="1:50" ht="12.75" customHeight="1">
      <c r="A250" s="89"/>
      <c r="B250" s="89"/>
      <c r="C250" s="96"/>
      <c r="D250" s="190"/>
      <c r="E250" s="110"/>
      <c r="F250" s="111"/>
      <c r="G250" s="112"/>
      <c r="H250" s="113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108"/>
      <c r="AI250" s="108"/>
      <c r="AJ250" s="89"/>
      <c r="AK250" s="89"/>
      <c r="AL250" s="99"/>
      <c r="AM250" s="99"/>
      <c r="AN250" s="89"/>
      <c r="AO250" s="89"/>
      <c r="AP250" s="89"/>
      <c r="AQ250" s="99"/>
      <c r="AR250" s="89"/>
      <c r="AS250" s="89"/>
      <c r="AT250" s="89"/>
      <c r="AU250" s="89"/>
      <c r="AV250" s="89"/>
      <c r="AW250" s="89"/>
      <c r="AX250" s="89"/>
    </row>
    <row r="251" spans="1:50" ht="12.75" customHeight="1">
      <c r="A251" s="89"/>
      <c r="B251" s="89"/>
      <c r="C251" s="96"/>
      <c r="D251" s="190"/>
      <c r="E251" s="110"/>
      <c r="F251" s="111"/>
      <c r="G251" s="112"/>
      <c r="H251" s="113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108"/>
      <c r="AI251" s="108"/>
      <c r="AJ251" s="89"/>
      <c r="AK251" s="89"/>
      <c r="AL251" s="99"/>
      <c r="AM251" s="99"/>
      <c r="AN251" s="89"/>
      <c r="AO251" s="89"/>
      <c r="AP251" s="89"/>
      <c r="AQ251" s="99"/>
      <c r="AR251" s="89"/>
      <c r="AS251" s="89"/>
      <c r="AT251" s="89"/>
      <c r="AU251" s="89"/>
      <c r="AV251" s="89"/>
      <c r="AW251" s="89"/>
      <c r="AX251" s="89"/>
    </row>
    <row r="252" spans="1:50" ht="12.75" customHeight="1">
      <c r="A252" s="89"/>
      <c r="B252" s="89"/>
      <c r="C252" s="96"/>
      <c r="D252" s="190"/>
      <c r="E252" s="110"/>
      <c r="F252" s="111"/>
      <c r="G252" s="112"/>
      <c r="H252" s="113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108"/>
      <c r="AI252" s="108"/>
      <c r="AJ252" s="89"/>
      <c r="AK252" s="89"/>
      <c r="AL252" s="99"/>
      <c r="AM252" s="99"/>
      <c r="AN252" s="89"/>
      <c r="AO252" s="89"/>
      <c r="AP252" s="89"/>
      <c r="AQ252" s="99"/>
      <c r="AR252" s="89"/>
      <c r="AS252" s="89"/>
      <c r="AT252" s="89"/>
      <c r="AU252" s="89"/>
      <c r="AV252" s="89"/>
      <c r="AW252" s="89"/>
      <c r="AX252" s="89"/>
    </row>
    <row r="253" spans="1:50" ht="12.75" customHeight="1">
      <c r="A253" s="89"/>
      <c r="B253" s="89"/>
      <c r="C253" s="96"/>
      <c r="D253" s="190"/>
      <c r="E253" s="110"/>
      <c r="F253" s="111"/>
      <c r="G253" s="112"/>
      <c r="H253" s="113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108"/>
      <c r="AI253" s="108"/>
      <c r="AJ253" s="89"/>
      <c r="AK253" s="89"/>
      <c r="AL253" s="99"/>
      <c r="AM253" s="99"/>
      <c r="AN253" s="89"/>
      <c r="AO253" s="89"/>
      <c r="AP253" s="89"/>
      <c r="AQ253" s="99"/>
      <c r="AR253" s="89"/>
      <c r="AS253" s="89"/>
      <c r="AT253" s="89"/>
      <c r="AU253" s="89"/>
      <c r="AV253" s="89"/>
      <c r="AW253" s="89"/>
      <c r="AX253" s="89"/>
    </row>
    <row r="254" spans="1:50" ht="12.75" customHeight="1">
      <c r="A254" s="89"/>
      <c r="B254" s="89"/>
      <c r="C254" s="96"/>
      <c r="D254" s="190"/>
      <c r="E254" s="110"/>
      <c r="F254" s="111"/>
      <c r="G254" s="112"/>
      <c r="H254" s="113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108"/>
      <c r="AI254" s="108"/>
      <c r="AJ254" s="89"/>
      <c r="AK254" s="89"/>
      <c r="AL254" s="99"/>
      <c r="AM254" s="99"/>
      <c r="AN254" s="89"/>
      <c r="AO254" s="89"/>
      <c r="AP254" s="89"/>
      <c r="AQ254" s="99"/>
      <c r="AR254" s="89"/>
      <c r="AS254" s="89"/>
      <c r="AT254" s="89"/>
      <c r="AU254" s="89"/>
      <c r="AV254" s="89"/>
      <c r="AW254" s="89"/>
      <c r="AX254" s="89"/>
    </row>
    <row r="255" spans="1:50" ht="12.75" customHeight="1">
      <c r="A255" s="89"/>
      <c r="B255" s="89"/>
      <c r="C255" s="96"/>
      <c r="D255" s="190"/>
      <c r="E255" s="110"/>
      <c r="F255" s="111"/>
      <c r="G255" s="112"/>
      <c r="H255" s="113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108"/>
      <c r="AI255" s="108"/>
      <c r="AJ255" s="89"/>
      <c r="AK255" s="89"/>
      <c r="AL255" s="99"/>
      <c r="AM255" s="99"/>
      <c r="AN255" s="89"/>
      <c r="AO255" s="89"/>
      <c r="AP255" s="89"/>
      <c r="AQ255" s="99"/>
      <c r="AR255" s="89"/>
      <c r="AS255" s="89"/>
      <c r="AT255" s="89"/>
      <c r="AU255" s="89"/>
      <c r="AV255" s="89"/>
      <c r="AW255" s="89"/>
      <c r="AX255" s="89"/>
    </row>
    <row r="256" spans="1:50" ht="12.75" customHeight="1">
      <c r="A256" s="89"/>
      <c r="B256" s="89"/>
      <c r="C256" s="96"/>
      <c r="D256" s="190"/>
      <c r="E256" s="110"/>
      <c r="F256" s="111"/>
      <c r="G256" s="112"/>
      <c r="H256" s="113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108"/>
      <c r="AI256" s="108"/>
      <c r="AJ256" s="89"/>
      <c r="AK256" s="89"/>
      <c r="AL256" s="99"/>
      <c r="AM256" s="99"/>
      <c r="AN256" s="89"/>
      <c r="AO256" s="89"/>
      <c r="AP256" s="89"/>
      <c r="AQ256" s="99"/>
      <c r="AR256" s="89"/>
      <c r="AS256" s="89"/>
      <c r="AT256" s="89"/>
      <c r="AU256" s="89"/>
      <c r="AV256" s="89"/>
      <c r="AW256" s="89"/>
      <c r="AX256" s="89"/>
    </row>
    <row r="257" spans="1:50" ht="12.75" customHeight="1">
      <c r="A257" s="89"/>
      <c r="B257" s="89"/>
      <c r="C257" s="96"/>
      <c r="D257" s="190"/>
      <c r="E257" s="110"/>
      <c r="F257" s="111"/>
      <c r="G257" s="112"/>
      <c r="H257" s="113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108"/>
      <c r="AI257" s="108"/>
      <c r="AJ257" s="89"/>
      <c r="AK257" s="89"/>
      <c r="AL257" s="99"/>
      <c r="AM257" s="99"/>
      <c r="AN257" s="89"/>
      <c r="AO257" s="89"/>
      <c r="AP257" s="89"/>
      <c r="AQ257" s="99"/>
      <c r="AR257" s="89"/>
      <c r="AS257" s="89"/>
      <c r="AT257" s="89"/>
      <c r="AU257" s="89"/>
      <c r="AV257" s="89"/>
      <c r="AW257" s="89"/>
      <c r="AX257" s="89"/>
    </row>
    <row r="258" spans="1:50" ht="12.75" customHeight="1">
      <c r="A258" s="89"/>
      <c r="B258" s="89"/>
      <c r="C258" s="96"/>
      <c r="D258" s="190"/>
      <c r="E258" s="110"/>
      <c r="F258" s="111"/>
      <c r="G258" s="112"/>
      <c r="H258" s="113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108"/>
      <c r="AI258" s="108"/>
      <c r="AJ258" s="89"/>
      <c r="AK258" s="89"/>
      <c r="AL258" s="99"/>
      <c r="AM258" s="99"/>
      <c r="AN258" s="89"/>
      <c r="AO258" s="89"/>
      <c r="AP258" s="89"/>
      <c r="AQ258" s="99"/>
      <c r="AR258" s="89"/>
      <c r="AS258" s="89"/>
      <c r="AT258" s="89"/>
      <c r="AU258" s="89"/>
      <c r="AV258" s="89"/>
      <c r="AW258" s="89"/>
      <c r="AX258" s="89"/>
    </row>
    <row r="259" spans="1:50" ht="12.75" customHeight="1">
      <c r="A259" s="89"/>
      <c r="B259" s="89"/>
      <c r="C259" s="96"/>
      <c r="D259" s="190"/>
      <c r="E259" s="110"/>
      <c r="F259" s="111"/>
      <c r="G259" s="112"/>
      <c r="H259" s="113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108"/>
      <c r="AI259" s="108"/>
      <c r="AJ259" s="89"/>
      <c r="AK259" s="89"/>
      <c r="AL259" s="99"/>
      <c r="AM259" s="99"/>
      <c r="AN259" s="89"/>
      <c r="AO259" s="89"/>
      <c r="AP259" s="89"/>
      <c r="AQ259" s="99"/>
      <c r="AR259" s="89"/>
      <c r="AS259" s="89"/>
      <c r="AT259" s="89"/>
      <c r="AU259" s="89"/>
      <c r="AV259" s="89"/>
      <c r="AW259" s="89"/>
      <c r="AX259" s="89"/>
    </row>
    <row r="260" spans="1:50" ht="12.75" customHeight="1">
      <c r="A260" s="89"/>
      <c r="B260" s="89"/>
      <c r="C260" s="96"/>
      <c r="D260" s="190"/>
      <c r="E260" s="110"/>
      <c r="F260" s="111"/>
      <c r="G260" s="112"/>
      <c r="H260" s="113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108"/>
      <c r="AI260" s="108"/>
      <c r="AJ260" s="89"/>
      <c r="AK260" s="89"/>
      <c r="AL260" s="99"/>
      <c r="AM260" s="99"/>
      <c r="AN260" s="89"/>
      <c r="AO260" s="89"/>
      <c r="AP260" s="89"/>
      <c r="AQ260" s="99"/>
      <c r="AR260" s="89"/>
      <c r="AS260" s="89"/>
      <c r="AT260" s="89"/>
      <c r="AU260" s="89"/>
      <c r="AV260" s="89"/>
      <c r="AW260" s="89"/>
      <c r="AX260" s="89"/>
    </row>
    <row r="261" spans="1:50" ht="12.75" customHeight="1">
      <c r="A261" s="89"/>
      <c r="B261" s="89"/>
      <c r="C261" s="96"/>
      <c r="D261" s="190"/>
      <c r="E261" s="110"/>
      <c r="F261" s="111"/>
      <c r="G261" s="112"/>
      <c r="H261" s="113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108"/>
      <c r="AI261" s="108"/>
      <c r="AJ261" s="89"/>
      <c r="AK261" s="89"/>
      <c r="AL261" s="99"/>
      <c r="AM261" s="99"/>
      <c r="AN261" s="89"/>
      <c r="AO261" s="89"/>
      <c r="AP261" s="89"/>
      <c r="AQ261" s="99"/>
      <c r="AR261" s="89"/>
      <c r="AS261" s="89"/>
      <c r="AT261" s="89"/>
      <c r="AU261" s="89"/>
      <c r="AV261" s="89"/>
      <c r="AW261" s="89"/>
      <c r="AX261" s="89"/>
    </row>
    <row r="262" spans="1:50" ht="12.75" customHeight="1">
      <c r="A262" s="89"/>
      <c r="B262" s="89"/>
      <c r="C262" s="96"/>
      <c r="D262" s="190"/>
      <c r="E262" s="110"/>
      <c r="F262" s="111"/>
      <c r="G262" s="112"/>
      <c r="H262" s="113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108"/>
      <c r="AI262" s="108"/>
      <c r="AJ262" s="89"/>
      <c r="AK262" s="89"/>
      <c r="AL262" s="99"/>
      <c r="AM262" s="99"/>
      <c r="AN262" s="89"/>
      <c r="AO262" s="89"/>
      <c r="AP262" s="89"/>
      <c r="AQ262" s="99"/>
      <c r="AR262" s="89"/>
      <c r="AS262" s="89"/>
      <c r="AT262" s="89"/>
      <c r="AU262" s="89"/>
      <c r="AV262" s="89"/>
      <c r="AW262" s="89"/>
      <c r="AX262" s="89"/>
    </row>
    <row r="263" spans="1:50" ht="12.75" customHeight="1">
      <c r="A263" s="89"/>
      <c r="B263" s="89"/>
      <c r="C263" s="96"/>
      <c r="D263" s="190"/>
      <c r="E263" s="110"/>
      <c r="F263" s="111"/>
      <c r="G263" s="112"/>
      <c r="H263" s="113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108"/>
      <c r="AI263" s="108"/>
      <c r="AJ263" s="89"/>
      <c r="AK263" s="89"/>
      <c r="AL263" s="99"/>
      <c r="AM263" s="99"/>
      <c r="AN263" s="89"/>
      <c r="AO263" s="89"/>
      <c r="AP263" s="89"/>
      <c r="AQ263" s="99"/>
      <c r="AR263" s="89"/>
      <c r="AS263" s="89"/>
      <c r="AT263" s="89"/>
      <c r="AU263" s="89"/>
      <c r="AV263" s="89"/>
      <c r="AW263" s="89"/>
      <c r="AX263" s="89"/>
    </row>
    <row r="264" spans="1:50" ht="12.75" customHeight="1">
      <c r="A264" s="89"/>
      <c r="B264" s="89"/>
      <c r="C264" s="96"/>
      <c r="D264" s="190"/>
      <c r="E264" s="110"/>
      <c r="F264" s="111"/>
      <c r="G264" s="112"/>
      <c r="H264" s="113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108"/>
      <c r="AI264" s="108"/>
      <c r="AJ264" s="89"/>
      <c r="AK264" s="89"/>
      <c r="AL264" s="99"/>
      <c r="AM264" s="99"/>
      <c r="AN264" s="89"/>
      <c r="AO264" s="89"/>
      <c r="AP264" s="89"/>
      <c r="AQ264" s="99"/>
      <c r="AR264" s="89"/>
      <c r="AS264" s="89"/>
      <c r="AT264" s="89"/>
      <c r="AU264" s="89"/>
      <c r="AV264" s="89"/>
      <c r="AW264" s="89"/>
      <c r="AX264" s="89"/>
    </row>
    <row r="265" spans="1:50" ht="12.75" customHeight="1">
      <c r="A265" s="89"/>
      <c r="B265" s="89"/>
      <c r="C265" s="96"/>
      <c r="D265" s="190"/>
      <c r="E265" s="110"/>
      <c r="F265" s="111"/>
      <c r="G265" s="112"/>
      <c r="H265" s="113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108"/>
      <c r="AI265" s="108"/>
      <c r="AJ265" s="89"/>
      <c r="AK265" s="89"/>
      <c r="AL265" s="99"/>
      <c r="AM265" s="99"/>
      <c r="AN265" s="89"/>
      <c r="AO265" s="89"/>
      <c r="AP265" s="89"/>
      <c r="AQ265" s="99"/>
      <c r="AR265" s="89"/>
      <c r="AS265" s="89"/>
      <c r="AT265" s="89"/>
      <c r="AU265" s="89"/>
      <c r="AV265" s="89"/>
      <c r="AW265" s="89"/>
      <c r="AX265" s="89"/>
    </row>
    <row r="266" spans="1:50" ht="12.75" customHeight="1">
      <c r="A266" s="89"/>
      <c r="B266" s="89"/>
      <c r="C266" s="96"/>
      <c r="D266" s="190"/>
      <c r="E266" s="110"/>
      <c r="F266" s="111"/>
      <c r="G266" s="112"/>
      <c r="H266" s="113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108"/>
      <c r="AI266" s="108"/>
      <c r="AJ266" s="89"/>
      <c r="AK266" s="89"/>
      <c r="AL266" s="99"/>
      <c r="AM266" s="99"/>
      <c r="AN266" s="89"/>
      <c r="AO266" s="89"/>
      <c r="AP266" s="89"/>
      <c r="AQ266" s="99"/>
      <c r="AR266" s="89"/>
      <c r="AS266" s="89"/>
      <c r="AT266" s="89"/>
      <c r="AU266" s="89"/>
      <c r="AV266" s="89"/>
      <c r="AW266" s="89"/>
      <c r="AX266" s="89"/>
    </row>
    <row r="267" spans="1:50" ht="12.75" customHeight="1">
      <c r="A267" s="89"/>
      <c r="B267" s="89"/>
      <c r="C267" s="96"/>
      <c r="D267" s="190"/>
      <c r="E267" s="110"/>
      <c r="F267" s="111"/>
      <c r="G267" s="112"/>
      <c r="H267" s="113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108"/>
      <c r="AI267" s="108"/>
      <c r="AJ267" s="89"/>
      <c r="AK267" s="89"/>
      <c r="AL267" s="99"/>
      <c r="AM267" s="99"/>
      <c r="AN267" s="89"/>
      <c r="AO267" s="89"/>
      <c r="AP267" s="89"/>
      <c r="AQ267" s="99"/>
      <c r="AR267" s="89"/>
      <c r="AS267" s="89"/>
      <c r="AT267" s="89"/>
      <c r="AU267" s="89"/>
      <c r="AV267" s="89"/>
      <c r="AW267" s="89"/>
      <c r="AX267" s="89"/>
    </row>
    <row r="268" spans="1:50" ht="12.75" customHeight="1">
      <c r="A268" s="89"/>
      <c r="B268" s="89"/>
      <c r="C268" s="96"/>
      <c r="D268" s="190"/>
      <c r="E268" s="110"/>
      <c r="F268" s="111"/>
      <c r="G268" s="112"/>
      <c r="H268" s="113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108"/>
      <c r="AI268" s="108"/>
      <c r="AJ268" s="89"/>
      <c r="AK268" s="89"/>
      <c r="AL268" s="99"/>
      <c r="AM268" s="99"/>
      <c r="AN268" s="89"/>
      <c r="AO268" s="89"/>
      <c r="AP268" s="89"/>
      <c r="AQ268" s="99"/>
      <c r="AR268" s="89"/>
      <c r="AS268" s="89"/>
      <c r="AT268" s="89"/>
      <c r="AU268" s="89"/>
      <c r="AV268" s="89"/>
      <c r="AW268" s="89"/>
      <c r="AX268" s="89"/>
    </row>
    <row r="269" spans="1:50" ht="12.75" customHeight="1">
      <c r="A269" s="89"/>
      <c r="B269" s="89"/>
      <c r="C269" s="96"/>
      <c r="D269" s="190"/>
      <c r="E269" s="110"/>
      <c r="F269" s="111"/>
      <c r="G269" s="112"/>
      <c r="H269" s="113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108"/>
      <c r="AI269" s="108"/>
      <c r="AJ269" s="89"/>
      <c r="AK269" s="89"/>
      <c r="AL269" s="99"/>
      <c r="AM269" s="99"/>
      <c r="AN269" s="89"/>
      <c r="AO269" s="89"/>
      <c r="AP269" s="89"/>
      <c r="AQ269" s="99"/>
      <c r="AR269" s="89"/>
      <c r="AS269" s="89"/>
      <c r="AT269" s="89"/>
      <c r="AU269" s="89"/>
      <c r="AV269" s="89"/>
      <c r="AW269" s="89"/>
      <c r="AX269" s="89"/>
    </row>
    <row r="270" spans="1:50" ht="12.75" customHeight="1">
      <c r="A270" s="89"/>
      <c r="B270" s="89"/>
      <c r="C270" s="96"/>
      <c r="D270" s="190"/>
      <c r="E270" s="110"/>
      <c r="F270" s="111"/>
      <c r="G270" s="112"/>
      <c r="H270" s="113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108"/>
      <c r="AI270" s="108"/>
      <c r="AJ270" s="89"/>
      <c r="AK270" s="89"/>
      <c r="AL270" s="99"/>
      <c r="AM270" s="99"/>
      <c r="AN270" s="89"/>
      <c r="AO270" s="89"/>
      <c r="AP270" s="89"/>
      <c r="AQ270" s="99"/>
      <c r="AR270" s="89"/>
      <c r="AS270" s="89"/>
      <c r="AT270" s="89"/>
      <c r="AU270" s="89"/>
      <c r="AV270" s="89"/>
      <c r="AW270" s="89"/>
      <c r="AX270" s="89"/>
    </row>
    <row r="271" spans="1:50" ht="12.75" customHeight="1">
      <c r="A271" s="89"/>
      <c r="B271" s="89"/>
      <c r="C271" s="96"/>
      <c r="D271" s="190"/>
      <c r="E271" s="110"/>
      <c r="F271" s="111"/>
      <c r="G271" s="112"/>
      <c r="H271" s="113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108"/>
      <c r="AI271" s="108"/>
      <c r="AJ271" s="89"/>
      <c r="AK271" s="89"/>
      <c r="AL271" s="99"/>
      <c r="AM271" s="99"/>
      <c r="AN271" s="89"/>
      <c r="AO271" s="89"/>
      <c r="AP271" s="89"/>
      <c r="AQ271" s="99"/>
      <c r="AR271" s="89"/>
      <c r="AS271" s="89"/>
      <c r="AT271" s="89"/>
      <c r="AU271" s="89"/>
      <c r="AV271" s="89"/>
      <c r="AW271" s="89"/>
      <c r="AX271" s="89"/>
    </row>
    <row r="272" spans="1:50" ht="12.75" customHeight="1">
      <c r="A272" s="89"/>
      <c r="B272" s="89"/>
      <c r="C272" s="96"/>
      <c r="D272" s="190"/>
      <c r="E272" s="110"/>
      <c r="F272" s="111"/>
      <c r="G272" s="112"/>
      <c r="H272" s="113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108"/>
      <c r="AI272" s="108"/>
      <c r="AJ272" s="89"/>
      <c r="AK272" s="89"/>
      <c r="AL272" s="99"/>
      <c r="AM272" s="99"/>
      <c r="AN272" s="89"/>
      <c r="AO272" s="89"/>
      <c r="AP272" s="89"/>
      <c r="AQ272" s="99"/>
      <c r="AR272" s="89"/>
      <c r="AS272" s="89"/>
      <c r="AT272" s="89"/>
      <c r="AU272" s="89"/>
      <c r="AV272" s="89"/>
      <c r="AW272" s="89"/>
      <c r="AX272" s="89"/>
    </row>
    <row r="273" spans="1:50" ht="12.75" customHeight="1">
      <c r="A273" s="89"/>
      <c r="B273" s="89"/>
      <c r="C273" s="96"/>
      <c r="D273" s="190"/>
      <c r="E273" s="110"/>
      <c r="F273" s="111"/>
      <c r="G273" s="112"/>
      <c r="H273" s="113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108"/>
      <c r="AI273" s="108"/>
      <c r="AJ273" s="89"/>
      <c r="AK273" s="89"/>
      <c r="AL273" s="99"/>
      <c r="AM273" s="99"/>
      <c r="AN273" s="89"/>
      <c r="AO273" s="89"/>
      <c r="AP273" s="89"/>
      <c r="AQ273" s="99"/>
      <c r="AR273" s="89"/>
      <c r="AS273" s="89"/>
      <c r="AT273" s="89"/>
      <c r="AU273" s="89"/>
      <c r="AV273" s="89"/>
      <c r="AW273" s="89"/>
      <c r="AX273" s="89"/>
    </row>
    <row r="274" spans="1:50" ht="12.75" customHeight="1">
      <c r="A274" s="89"/>
      <c r="B274" s="89"/>
      <c r="C274" s="96"/>
      <c r="D274" s="190"/>
      <c r="E274" s="110"/>
      <c r="F274" s="111"/>
      <c r="G274" s="112"/>
      <c r="H274" s="113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108"/>
      <c r="AI274" s="108"/>
      <c r="AJ274" s="89"/>
      <c r="AK274" s="89"/>
      <c r="AL274" s="99"/>
      <c r="AM274" s="99"/>
      <c r="AN274" s="89"/>
      <c r="AO274" s="89"/>
      <c r="AP274" s="89"/>
      <c r="AQ274" s="99"/>
      <c r="AR274" s="89"/>
      <c r="AS274" s="89"/>
      <c r="AT274" s="89"/>
      <c r="AU274" s="89"/>
      <c r="AV274" s="89"/>
      <c r="AW274" s="89"/>
      <c r="AX274" s="89"/>
    </row>
    <row r="275" spans="1:50" ht="12.75" customHeight="1">
      <c r="A275" s="89"/>
      <c r="B275" s="89"/>
      <c r="C275" s="96"/>
      <c r="D275" s="190"/>
      <c r="E275" s="110"/>
      <c r="F275" s="111"/>
      <c r="G275" s="112"/>
      <c r="H275" s="113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108"/>
      <c r="AI275" s="108"/>
      <c r="AJ275" s="89"/>
      <c r="AK275" s="89"/>
      <c r="AL275" s="99"/>
      <c r="AM275" s="99"/>
      <c r="AN275" s="89"/>
      <c r="AO275" s="89"/>
      <c r="AP275" s="89"/>
      <c r="AQ275" s="99"/>
      <c r="AR275" s="89"/>
      <c r="AS275" s="89"/>
      <c r="AT275" s="89"/>
      <c r="AU275" s="89"/>
      <c r="AV275" s="89"/>
      <c r="AW275" s="89"/>
      <c r="AX275" s="89"/>
    </row>
    <row r="276" spans="1:50" ht="12.75" customHeight="1">
      <c r="A276" s="89"/>
      <c r="B276" s="89"/>
      <c r="C276" s="96"/>
      <c r="D276" s="190"/>
      <c r="E276" s="110"/>
      <c r="F276" s="111"/>
      <c r="G276" s="112"/>
      <c r="H276" s="113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108"/>
      <c r="AI276" s="108"/>
      <c r="AJ276" s="89"/>
      <c r="AK276" s="89"/>
      <c r="AL276" s="99"/>
      <c r="AM276" s="99"/>
      <c r="AN276" s="89"/>
      <c r="AO276" s="89"/>
      <c r="AP276" s="89"/>
      <c r="AQ276" s="99"/>
      <c r="AR276" s="89"/>
      <c r="AS276" s="89"/>
      <c r="AT276" s="89"/>
      <c r="AU276" s="89"/>
      <c r="AV276" s="89"/>
      <c r="AW276" s="89"/>
      <c r="AX276" s="89"/>
    </row>
    <row r="277" spans="1:50" ht="12.75" customHeight="1">
      <c r="A277" s="89"/>
      <c r="B277" s="89"/>
      <c r="C277" s="96"/>
      <c r="D277" s="190"/>
      <c r="E277" s="110"/>
      <c r="F277" s="111"/>
      <c r="G277" s="112"/>
      <c r="H277" s="113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108"/>
      <c r="AI277" s="108"/>
      <c r="AJ277" s="89"/>
      <c r="AK277" s="89"/>
      <c r="AL277" s="99"/>
      <c r="AM277" s="99"/>
      <c r="AN277" s="89"/>
      <c r="AO277" s="89"/>
      <c r="AP277" s="89"/>
      <c r="AQ277" s="99"/>
      <c r="AR277" s="89"/>
      <c r="AS277" s="89"/>
      <c r="AT277" s="89"/>
      <c r="AU277" s="89"/>
      <c r="AV277" s="89"/>
      <c r="AW277" s="89"/>
      <c r="AX277" s="89"/>
    </row>
    <row r="278" spans="1:50" ht="12.75" customHeight="1">
      <c r="A278" s="89"/>
      <c r="B278" s="89"/>
      <c r="C278" s="96"/>
      <c r="D278" s="190"/>
      <c r="E278" s="110"/>
      <c r="F278" s="111"/>
      <c r="G278" s="112"/>
      <c r="H278" s="113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108"/>
      <c r="AI278" s="108"/>
      <c r="AJ278" s="89"/>
      <c r="AK278" s="89"/>
      <c r="AL278" s="99"/>
      <c r="AM278" s="99"/>
      <c r="AN278" s="89"/>
      <c r="AO278" s="89"/>
      <c r="AP278" s="89"/>
      <c r="AQ278" s="99"/>
      <c r="AR278" s="89"/>
      <c r="AS278" s="89"/>
      <c r="AT278" s="89"/>
      <c r="AU278" s="89"/>
      <c r="AV278" s="89"/>
      <c r="AW278" s="89"/>
      <c r="AX278" s="89"/>
    </row>
    <row r="279" spans="1:50" ht="12.75" customHeight="1">
      <c r="A279" s="89"/>
      <c r="B279" s="89"/>
      <c r="C279" s="96"/>
      <c r="D279" s="190"/>
      <c r="E279" s="110"/>
      <c r="F279" s="111"/>
      <c r="G279" s="112"/>
      <c r="H279" s="113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108"/>
      <c r="AI279" s="108"/>
      <c r="AJ279" s="89"/>
      <c r="AK279" s="89"/>
      <c r="AL279" s="99"/>
      <c r="AM279" s="99"/>
      <c r="AN279" s="89"/>
      <c r="AO279" s="89"/>
      <c r="AP279" s="89"/>
      <c r="AQ279" s="99"/>
      <c r="AR279" s="89"/>
      <c r="AS279" s="89"/>
      <c r="AT279" s="89"/>
      <c r="AU279" s="89"/>
      <c r="AV279" s="89"/>
      <c r="AW279" s="89"/>
      <c r="AX279" s="89"/>
    </row>
    <row r="280" spans="1:50" ht="12.75" customHeight="1">
      <c r="A280" s="89"/>
      <c r="B280" s="89"/>
      <c r="C280" s="96"/>
      <c r="D280" s="190"/>
      <c r="E280" s="110"/>
      <c r="F280" s="111"/>
      <c r="G280" s="112"/>
      <c r="H280" s="113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108"/>
      <c r="AI280" s="108"/>
      <c r="AJ280" s="89"/>
      <c r="AK280" s="89"/>
      <c r="AL280" s="99"/>
      <c r="AM280" s="99"/>
      <c r="AN280" s="89"/>
      <c r="AO280" s="89"/>
      <c r="AP280" s="89"/>
      <c r="AQ280" s="99"/>
      <c r="AR280" s="89"/>
      <c r="AS280" s="89"/>
      <c r="AT280" s="89"/>
      <c r="AU280" s="89"/>
      <c r="AV280" s="89"/>
      <c r="AW280" s="89"/>
      <c r="AX280" s="89"/>
    </row>
    <row r="281" spans="1:50" ht="12.75" customHeight="1">
      <c r="A281" s="89"/>
      <c r="B281" s="89"/>
      <c r="C281" s="96"/>
      <c r="D281" s="190"/>
      <c r="E281" s="110"/>
      <c r="F281" s="111"/>
      <c r="G281" s="112"/>
      <c r="H281" s="113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108"/>
      <c r="AI281" s="108"/>
      <c r="AJ281" s="89"/>
      <c r="AK281" s="89"/>
      <c r="AL281" s="99"/>
      <c r="AM281" s="99"/>
      <c r="AN281" s="89"/>
      <c r="AO281" s="89"/>
      <c r="AP281" s="89"/>
      <c r="AQ281" s="99"/>
      <c r="AR281" s="89"/>
      <c r="AS281" s="89"/>
      <c r="AT281" s="89"/>
      <c r="AU281" s="89"/>
      <c r="AV281" s="89"/>
      <c r="AW281" s="89"/>
      <c r="AX281" s="89"/>
    </row>
    <row r="282" spans="1:50" ht="12.75" customHeight="1">
      <c r="A282" s="89"/>
      <c r="B282" s="89"/>
      <c r="C282" s="96"/>
      <c r="D282" s="190"/>
      <c r="E282" s="110"/>
      <c r="F282" s="111"/>
      <c r="G282" s="112"/>
      <c r="H282" s="113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108"/>
      <c r="AI282" s="108"/>
      <c r="AJ282" s="89"/>
      <c r="AK282" s="89"/>
      <c r="AL282" s="99"/>
      <c r="AM282" s="99"/>
      <c r="AN282" s="89"/>
      <c r="AO282" s="89"/>
      <c r="AP282" s="89"/>
      <c r="AQ282" s="99"/>
      <c r="AR282" s="89"/>
      <c r="AS282" s="89"/>
      <c r="AT282" s="89"/>
      <c r="AU282" s="89"/>
      <c r="AV282" s="89"/>
      <c r="AW282" s="89"/>
      <c r="AX282" s="89"/>
    </row>
    <row r="283" spans="1:50" ht="12.75" customHeight="1">
      <c r="A283" s="89"/>
      <c r="B283" s="89"/>
      <c r="C283" s="96"/>
      <c r="D283" s="190"/>
      <c r="E283" s="110"/>
      <c r="F283" s="111"/>
      <c r="G283" s="112"/>
      <c r="H283" s="113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108"/>
      <c r="AI283" s="108"/>
      <c r="AJ283" s="89"/>
      <c r="AK283" s="89"/>
      <c r="AL283" s="99"/>
      <c r="AM283" s="99"/>
      <c r="AN283" s="89"/>
      <c r="AO283" s="89"/>
      <c r="AP283" s="89"/>
      <c r="AQ283" s="99"/>
      <c r="AR283" s="89"/>
      <c r="AS283" s="89"/>
      <c r="AT283" s="89"/>
      <c r="AU283" s="89"/>
      <c r="AV283" s="89"/>
      <c r="AW283" s="89"/>
      <c r="AX283" s="89"/>
    </row>
    <row r="284" spans="1:50" ht="12.75" customHeight="1">
      <c r="A284" s="89"/>
      <c r="B284" s="89"/>
      <c r="C284" s="96"/>
      <c r="D284" s="190"/>
      <c r="E284" s="110"/>
      <c r="F284" s="111"/>
      <c r="G284" s="112"/>
      <c r="H284" s="113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108"/>
      <c r="AI284" s="108"/>
      <c r="AJ284" s="89"/>
      <c r="AK284" s="89"/>
      <c r="AL284" s="99"/>
      <c r="AM284" s="99"/>
      <c r="AN284" s="89"/>
      <c r="AO284" s="89"/>
      <c r="AP284" s="89"/>
      <c r="AQ284" s="99"/>
      <c r="AR284" s="89"/>
      <c r="AS284" s="89"/>
      <c r="AT284" s="89"/>
      <c r="AU284" s="89"/>
      <c r="AV284" s="89"/>
      <c r="AW284" s="89"/>
      <c r="AX284" s="89"/>
    </row>
    <row r="285" spans="1:50" ht="12.75" customHeight="1">
      <c r="A285" s="89"/>
      <c r="B285" s="89"/>
      <c r="C285" s="96"/>
      <c r="D285" s="190"/>
      <c r="E285" s="110"/>
      <c r="F285" s="111"/>
      <c r="G285" s="112"/>
      <c r="H285" s="113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108"/>
      <c r="AI285" s="108"/>
      <c r="AJ285" s="89"/>
      <c r="AK285" s="89"/>
      <c r="AL285" s="99"/>
      <c r="AM285" s="99"/>
      <c r="AN285" s="89"/>
      <c r="AO285" s="89"/>
      <c r="AP285" s="89"/>
      <c r="AQ285" s="99"/>
      <c r="AR285" s="89"/>
      <c r="AS285" s="89"/>
      <c r="AT285" s="89"/>
      <c r="AU285" s="89"/>
      <c r="AV285" s="89"/>
      <c r="AW285" s="89"/>
      <c r="AX285" s="89"/>
    </row>
    <row r="286" spans="1:50" ht="12.75" customHeight="1">
      <c r="A286" s="89"/>
      <c r="B286" s="89"/>
      <c r="C286" s="96"/>
      <c r="D286" s="190"/>
      <c r="E286" s="110"/>
      <c r="F286" s="111"/>
      <c r="G286" s="112"/>
      <c r="H286" s="113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108"/>
      <c r="AI286" s="108"/>
      <c r="AJ286" s="89"/>
      <c r="AK286" s="89"/>
      <c r="AL286" s="99"/>
      <c r="AM286" s="99"/>
      <c r="AN286" s="89"/>
      <c r="AO286" s="89"/>
      <c r="AP286" s="89"/>
      <c r="AQ286" s="99"/>
      <c r="AR286" s="89"/>
      <c r="AS286" s="89"/>
      <c r="AT286" s="89"/>
      <c r="AU286" s="89"/>
      <c r="AV286" s="89"/>
      <c r="AW286" s="89"/>
      <c r="AX286" s="89"/>
    </row>
    <row r="287" spans="1:50" ht="12.75" customHeight="1">
      <c r="A287" s="89"/>
      <c r="B287" s="89"/>
      <c r="C287" s="96"/>
      <c r="D287" s="190"/>
      <c r="E287" s="110"/>
      <c r="F287" s="111"/>
      <c r="G287" s="112"/>
      <c r="H287" s="113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108"/>
      <c r="AI287" s="108"/>
      <c r="AJ287" s="89"/>
      <c r="AK287" s="89"/>
      <c r="AL287" s="99"/>
      <c r="AM287" s="99"/>
      <c r="AN287" s="89"/>
      <c r="AO287" s="89"/>
      <c r="AP287" s="89"/>
      <c r="AQ287" s="99"/>
      <c r="AR287" s="89"/>
      <c r="AS287" s="89"/>
      <c r="AT287" s="89"/>
      <c r="AU287" s="89"/>
      <c r="AV287" s="89"/>
      <c r="AW287" s="89"/>
      <c r="AX287" s="89"/>
    </row>
    <row r="288" spans="1:50" ht="12.75" customHeight="1">
      <c r="A288" s="89"/>
      <c r="B288" s="89"/>
      <c r="C288" s="96"/>
      <c r="D288" s="190"/>
      <c r="E288" s="110"/>
      <c r="F288" s="111"/>
      <c r="G288" s="112"/>
      <c r="H288" s="113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108"/>
      <c r="AI288" s="108"/>
      <c r="AJ288" s="89"/>
      <c r="AK288" s="89"/>
      <c r="AL288" s="99"/>
      <c r="AM288" s="99"/>
      <c r="AN288" s="89"/>
      <c r="AO288" s="89"/>
      <c r="AP288" s="89"/>
      <c r="AQ288" s="99"/>
      <c r="AR288" s="89"/>
      <c r="AS288" s="89"/>
      <c r="AT288" s="89"/>
      <c r="AU288" s="89"/>
      <c r="AV288" s="89"/>
      <c r="AW288" s="89"/>
      <c r="AX288" s="89"/>
    </row>
    <row r="289" spans="1:50" ht="12.75" customHeight="1">
      <c r="A289" s="89"/>
      <c r="B289" s="89"/>
      <c r="C289" s="96"/>
      <c r="D289" s="190"/>
      <c r="E289" s="110"/>
      <c r="F289" s="111"/>
      <c r="G289" s="112"/>
      <c r="H289" s="113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108"/>
      <c r="AI289" s="108"/>
      <c r="AJ289" s="89"/>
      <c r="AK289" s="89"/>
      <c r="AL289" s="99"/>
      <c r="AM289" s="99"/>
      <c r="AN289" s="89"/>
      <c r="AO289" s="89"/>
      <c r="AP289" s="89"/>
      <c r="AQ289" s="99"/>
      <c r="AR289" s="89"/>
      <c r="AS289" s="89"/>
      <c r="AT289" s="89"/>
      <c r="AU289" s="89"/>
      <c r="AV289" s="89"/>
      <c r="AW289" s="89"/>
      <c r="AX289" s="89"/>
    </row>
    <row r="290" spans="1:50" ht="12.75" customHeight="1">
      <c r="A290" s="89"/>
      <c r="B290" s="89"/>
      <c r="C290" s="96"/>
      <c r="D290" s="190"/>
      <c r="E290" s="110"/>
      <c r="F290" s="111"/>
      <c r="G290" s="112"/>
      <c r="H290" s="113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108"/>
      <c r="AI290" s="108"/>
      <c r="AJ290" s="89"/>
      <c r="AK290" s="89"/>
      <c r="AL290" s="99"/>
      <c r="AM290" s="99"/>
      <c r="AN290" s="89"/>
      <c r="AO290" s="89"/>
      <c r="AP290" s="89"/>
      <c r="AQ290" s="99"/>
      <c r="AR290" s="89"/>
      <c r="AS290" s="89"/>
      <c r="AT290" s="89"/>
      <c r="AU290" s="89"/>
      <c r="AV290" s="89"/>
      <c r="AW290" s="89"/>
      <c r="AX290" s="89"/>
    </row>
    <row r="291" spans="1:50" ht="12.75" customHeight="1">
      <c r="A291" s="89"/>
      <c r="B291" s="89"/>
      <c r="C291" s="96"/>
      <c r="D291" s="190"/>
      <c r="E291" s="110"/>
      <c r="F291" s="111"/>
      <c r="G291" s="112"/>
      <c r="H291" s="113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108"/>
      <c r="AI291" s="108"/>
      <c r="AJ291" s="89"/>
      <c r="AK291" s="89"/>
      <c r="AL291" s="99"/>
      <c r="AM291" s="99"/>
      <c r="AN291" s="89"/>
      <c r="AO291" s="89"/>
      <c r="AP291" s="89"/>
      <c r="AQ291" s="99"/>
      <c r="AR291" s="89"/>
      <c r="AS291" s="89"/>
      <c r="AT291" s="89"/>
      <c r="AU291" s="89"/>
      <c r="AV291" s="89"/>
      <c r="AW291" s="89"/>
      <c r="AX291" s="89"/>
    </row>
    <row r="292" spans="1:50" ht="12.75" customHeight="1">
      <c r="A292" s="89"/>
      <c r="B292" s="89"/>
      <c r="C292" s="96"/>
      <c r="D292" s="190"/>
      <c r="E292" s="110"/>
      <c r="F292" s="111"/>
      <c r="G292" s="112"/>
      <c r="H292" s="113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108"/>
      <c r="AI292" s="108"/>
      <c r="AJ292" s="89"/>
      <c r="AK292" s="89"/>
      <c r="AL292" s="99"/>
      <c r="AM292" s="99"/>
      <c r="AN292" s="89"/>
      <c r="AO292" s="89"/>
      <c r="AP292" s="89"/>
      <c r="AQ292" s="99"/>
      <c r="AR292" s="89"/>
      <c r="AS292" s="89"/>
      <c r="AT292" s="89"/>
      <c r="AU292" s="89"/>
      <c r="AV292" s="89"/>
      <c r="AW292" s="89"/>
      <c r="AX292" s="89"/>
    </row>
    <row r="293" spans="1:50" ht="12.75" customHeight="1">
      <c r="A293" s="89"/>
      <c r="B293" s="89"/>
      <c r="C293" s="96"/>
      <c r="D293" s="190"/>
      <c r="E293" s="110"/>
      <c r="F293" s="111"/>
      <c r="G293" s="112"/>
      <c r="H293" s="113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108"/>
      <c r="AI293" s="108"/>
      <c r="AJ293" s="89"/>
      <c r="AK293" s="89"/>
      <c r="AL293" s="99"/>
      <c r="AM293" s="99"/>
      <c r="AN293" s="89"/>
      <c r="AO293" s="89"/>
      <c r="AP293" s="89"/>
      <c r="AQ293" s="99"/>
      <c r="AR293" s="89"/>
      <c r="AS293" s="89"/>
      <c r="AT293" s="89"/>
      <c r="AU293" s="89"/>
      <c r="AV293" s="89"/>
      <c r="AW293" s="89"/>
      <c r="AX293" s="89"/>
    </row>
    <row r="294" spans="1:50" ht="12.75" customHeight="1">
      <c r="A294" s="89"/>
      <c r="B294" s="89"/>
      <c r="C294" s="96"/>
      <c r="D294" s="190"/>
      <c r="E294" s="110"/>
      <c r="F294" s="111"/>
      <c r="G294" s="112"/>
      <c r="H294" s="113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108"/>
      <c r="AI294" s="108"/>
      <c r="AJ294" s="89"/>
      <c r="AK294" s="89"/>
      <c r="AL294" s="99"/>
      <c r="AM294" s="99"/>
      <c r="AN294" s="89"/>
      <c r="AO294" s="89"/>
      <c r="AP294" s="89"/>
      <c r="AQ294" s="99"/>
      <c r="AR294" s="89"/>
      <c r="AS294" s="89"/>
      <c r="AT294" s="89"/>
      <c r="AU294" s="89"/>
      <c r="AV294" s="89"/>
      <c r="AW294" s="89"/>
      <c r="AX294" s="89"/>
    </row>
    <row r="295" spans="1:50" ht="12.75" customHeight="1">
      <c r="A295" s="89"/>
      <c r="B295" s="89"/>
      <c r="C295" s="96"/>
      <c r="D295" s="190"/>
      <c r="E295" s="110"/>
      <c r="F295" s="111"/>
      <c r="G295" s="112"/>
      <c r="H295" s="113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108"/>
      <c r="AI295" s="108"/>
      <c r="AJ295" s="89"/>
      <c r="AK295" s="89"/>
      <c r="AL295" s="99"/>
      <c r="AM295" s="99"/>
      <c r="AN295" s="89"/>
      <c r="AO295" s="89"/>
      <c r="AP295" s="89"/>
      <c r="AQ295" s="99"/>
      <c r="AR295" s="89"/>
      <c r="AS295" s="89"/>
      <c r="AT295" s="89"/>
      <c r="AU295" s="89"/>
      <c r="AV295" s="89"/>
      <c r="AW295" s="89"/>
      <c r="AX295" s="89"/>
    </row>
    <row r="296" spans="1:50" ht="12.75" customHeight="1">
      <c r="A296" s="89"/>
      <c r="B296" s="89"/>
      <c r="C296" s="96"/>
      <c r="D296" s="190"/>
      <c r="E296" s="110"/>
      <c r="F296" s="111"/>
      <c r="G296" s="112"/>
      <c r="H296" s="113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108"/>
      <c r="AI296" s="108"/>
      <c r="AJ296" s="89"/>
      <c r="AK296" s="89"/>
      <c r="AL296" s="99"/>
      <c r="AM296" s="99"/>
      <c r="AN296" s="89"/>
      <c r="AO296" s="89"/>
      <c r="AP296" s="89"/>
      <c r="AQ296" s="99"/>
      <c r="AR296" s="89"/>
      <c r="AS296" s="89"/>
      <c r="AT296" s="89"/>
      <c r="AU296" s="89"/>
      <c r="AV296" s="89"/>
      <c r="AW296" s="89"/>
      <c r="AX296" s="89"/>
    </row>
    <row r="297" spans="1:50" ht="12.75" customHeight="1">
      <c r="A297" s="89"/>
      <c r="B297" s="89"/>
      <c r="C297" s="96"/>
      <c r="D297" s="190"/>
      <c r="E297" s="110"/>
      <c r="F297" s="111"/>
      <c r="G297" s="112"/>
      <c r="H297" s="113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108"/>
      <c r="AI297" s="108"/>
      <c r="AJ297" s="89"/>
      <c r="AK297" s="89"/>
      <c r="AL297" s="99"/>
      <c r="AM297" s="99"/>
      <c r="AN297" s="89"/>
      <c r="AO297" s="89"/>
      <c r="AP297" s="89"/>
      <c r="AQ297" s="99"/>
      <c r="AR297" s="89"/>
      <c r="AS297" s="89"/>
      <c r="AT297" s="89"/>
      <c r="AU297" s="89"/>
      <c r="AV297" s="89"/>
      <c r="AW297" s="89"/>
      <c r="AX297" s="89"/>
    </row>
    <row r="298" spans="1:50" ht="12.75" customHeight="1">
      <c r="A298" s="89"/>
      <c r="B298" s="89"/>
      <c r="C298" s="96"/>
      <c r="D298" s="190"/>
      <c r="E298" s="110"/>
      <c r="F298" s="111"/>
      <c r="G298" s="112"/>
      <c r="H298" s="113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108"/>
      <c r="AI298" s="108"/>
      <c r="AJ298" s="89"/>
      <c r="AK298" s="89"/>
      <c r="AL298" s="99"/>
      <c r="AM298" s="99"/>
      <c r="AN298" s="89"/>
      <c r="AO298" s="89"/>
      <c r="AP298" s="89"/>
      <c r="AQ298" s="99"/>
      <c r="AR298" s="89"/>
      <c r="AS298" s="89"/>
      <c r="AT298" s="89"/>
      <c r="AU298" s="89"/>
      <c r="AV298" s="89"/>
      <c r="AW298" s="89"/>
      <c r="AX298" s="89"/>
    </row>
    <row r="299" spans="1:50" ht="12.75" customHeight="1">
      <c r="A299" s="89"/>
      <c r="B299" s="89"/>
      <c r="C299" s="96"/>
      <c r="D299" s="190"/>
      <c r="E299" s="110"/>
      <c r="F299" s="111"/>
      <c r="G299" s="112"/>
      <c r="H299" s="113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108"/>
      <c r="AI299" s="108"/>
      <c r="AJ299" s="89"/>
      <c r="AK299" s="89"/>
      <c r="AL299" s="99"/>
      <c r="AM299" s="99"/>
      <c r="AN299" s="89"/>
      <c r="AO299" s="89"/>
      <c r="AP299" s="89"/>
      <c r="AQ299" s="99"/>
      <c r="AR299" s="89"/>
      <c r="AS299" s="89"/>
      <c r="AT299" s="89"/>
      <c r="AU299" s="89"/>
      <c r="AV299" s="89"/>
      <c r="AW299" s="89"/>
      <c r="AX299" s="89"/>
    </row>
    <row r="300" spans="1:50" ht="12.75" customHeight="1">
      <c r="A300" s="89"/>
      <c r="B300" s="89"/>
      <c r="C300" s="96"/>
      <c r="D300" s="190"/>
      <c r="E300" s="110"/>
      <c r="F300" s="111"/>
      <c r="G300" s="112"/>
      <c r="H300" s="113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108"/>
      <c r="AI300" s="108"/>
      <c r="AJ300" s="89"/>
      <c r="AK300" s="89"/>
      <c r="AL300" s="99"/>
      <c r="AM300" s="99"/>
      <c r="AN300" s="89"/>
      <c r="AO300" s="89"/>
      <c r="AP300" s="89"/>
      <c r="AQ300" s="99"/>
      <c r="AR300" s="89"/>
      <c r="AS300" s="89"/>
      <c r="AT300" s="89"/>
      <c r="AU300" s="89"/>
      <c r="AV300" s="89"/>
      <c r="AW300" s="89"/>
      <c r="AX300" s="89"/>
    </row>
    <row r="301" spans="1:50" ht="12.75" customHeight="1">
      <c r="A301" s="89"/>
      <c r="B301" s="89"/>
      <c r="C301" s="96"/>
      <c r="D301" s="190"/>
      <c r="E301" s="110"/>
      <c r="F301" s="111"/>
      <c r="G301" s="112"/>
      <c r="H301" s="113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108"/>
      <c r="AI301" s="108"/>
      <c r="AJ301" s="89"/>
      <c r="AK301" s="89"/>
      <c r="AL301" s="99"/>
      <c r="AM301" s="99"/>
      <c r="AN301" s="89"/>
      <c r="AO301" s="89"/>
      <c r="AP301" s="89"/>
      <c r="AQ301" s="99"/>
      <c r="AR301" s="89"/>
      <c r="AS301" s="89"/>
      <c r="AT301" s="89"/>
      <c r="AU301" s="89"/>
      <c r="AV301" s="89"/>
      <c r="AW301" s="89"/>
      <c r="AX301" s="89"/>
    </row>
    <row r="302" spans="1:50" ht="12.75" customHeight="1">
      <c r="A302" s="89"/>
      <c r="B302" s="89"/>
      <c r="C302" s="96"/>
      <c r="D302" s="190"/>
      <c r="E302" s="110"/>
      <c r="F302" s="111"/>
      <c r="G302" s="112"/>
      <c r="H302" s="113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108"/>
      <c r="AI302" s="108"/>
      <c r="AJ302" s="89"/>
      <c r="AK302" s="89"/>
      <c r="AL302" s="99"/>
      <c r="AM302" s="99"/>
      <c r="AN302" s="89"/>
      <c r="AO302" s="89"/>
      <c r="AP302" s="89"/>
      <c r="AQ302" s="99"/>
      <c r="AR302" s="89"/>
      <c r="AS302" s="89"/>
      <c r="AT302" s="89"/>
      <c r="AU302" s="89"/>
      <c r="AV302" s="89"/>
      <c r="AW302" s="89"/>
      <c r="AX302" s="89"/>
    </row>
    <row r="303" spans="1:50" ht="12.75" customHeight="1">
      <c r="A303" s="89"/>
      <c r="B303" s="89"/>
      <c r="C303" s="96"/>
      <c r="D303" s="190"/>
      <c r="E303" s="110"/>
      <c r="F303" s="111"/>
      <c r="G303" s="112"/>
      <c r="H303" s="113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108"/>
      <c r="AI303" s="108"/>
      <c r="AJ303" s="89"/>
      <c r="AK303" s="89"/>
      <c r="AL303" s="99"/>
      <c r="AM303" s="99"/>
      <c r="AN303" s="89"/>
      <c r="AO303" s="89"/>
      <c r="AP303" s="89"/>
      <c r="AQ303" s="99"/>
      <c r="AR303" s="89"/>
      <c r="AS303" s="89"/>
      <c r="AT303" s="89"/>
      <c r="AU303" s="89"/>
      <c r="AV303" s="89"/>
      <c r="AW303" s="89"/>
      <c r="AX303" s="89"/>
    </row>
    <row r="304" spans="1:50" ht="12.75" customHeight="1">
      <c r="A304" s="89"/>
      <c r="B304" s="89"/>
      <c r="C304" s="96"/>
      <c r="D304" s="190"/>
      <c r="E304" s="110"/>
      <c r="F304" s="111"/>
      <c r="G304" s="112"/>
      <c r="H304" s="113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108"/>
      <c r="AI304" s="108"/>
      <c r="AJ304" s="89"/>
      <c r="AK304" s="89"/>
      <c r="AL304" s="99"/>
      <c r="AM304" s="99"/>
      <c r="AN304" s="89"/>
      <c r="AO304" s="89"/>
      <c r="AP304" s="89"/>
      <c r="AQ304" s="99"/>
      <c r="AR304" s="89"/>
      <c r="AS304" s="89"/>
      <c r="AT304" s="89"/>
      <c r="AU304" s="89"/>
      <c r="AV304" s="89"/>
      <c r="AW304" s="89"/>
      <c r="AX304" s="89"/>
    </row>
    <row r="305" spans="1:50" ht="12.75" customHeight="1">
      <c r="A305" s="89"/>
      <c r="B305" s="89"/>
      <c r="C305" s="96"/>
      <c r="D305" s="190"/>
      <c r="E305" s="110"/>
      <c r="F305" s="111"/>
      <c r="G305" s="112"/>
      <c r="H305" s="113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108"/>
      <c r="AI305" s="108"/>
      <c r="AJ305" s="89"/>
      <c r="AK305" s="89"/>
      <c r="AL305" s="99"/>
      <c r="AM305" s="99"/>
      <c r="AN305" s="89"/>
      <c r="AO305" s="89"/>
      <c r="AP305" s="89"/>
      <c r="AQ305" s="99"/>
      <c r="AR305" s="89"/>
      <c r="AS305" s="89"/>
      <c r="AT305" s="89"/>
      <c r="AU305" s="89"/>
      <c r="AV305" s="89"/>
      <c r="AW305" s="89"/>
      <c r="AX305" s="89"/>
    </row>
    <row r="306" spans="1:50" ht="12.75" customHeight="1">
      <c r="A306" s="89"/>
      <c r="B306" s="89"/>
      <c r="C306" s="96"/>
      <c r="D306" s="190"/>
      <c r="E306" s="110"/>
      <c r="F306" s="111"/>
      <c r="G306" s="112"/>
      <c r="H306" s="113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108"/>
      <c r="AI306" s="108"/>
      <c r="AJ306" s="89"/>
      <c r="AK306" s="89"/>
      <c r="AL306" s="99"/>
      <c r="AM306" s="99"/>
      <c r="AN306" s="89"/>
      <c r="AO306" s="89"/>
      <c r="AP306" s="89"/>
      <c r="AQ306" s="99"/>
      <c r="AR306" s="89"/>
      <c r="AS306" s="89"/>
      <c r="AT306" s="89"/>
      <c r="AU306" s="89"/>
      <c r="AV306" s="89"/>
      <c r="AW306" s="89"/>
      <c r="AX306" s="89"/>
    </row>
    <row r="307" spans="1:50" ht="12.75" customHeight="1">
      <c r="A307" s="89"/>
      <c r="B307" s="89"/>
      <c r="C307" s="96"/>
      <c r="D307" s="190"/>
      <c r="E307" s="110"/>
      <c r="F307" s="111"/>
      <c r="G307" s="112"/>
      <c r="H307" s="113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108"/>
      <c r="AI307" s="108"/>
      <c r="AJ307" s="89"/>
      <c r="AK307" s="89"/>
      <c r="AL307" s="99"/>
      <c r="AM307" s="99"/>
      <c r="AN307" s="89"/>
      <c r="AO307" s="89"/>
      <c r="AP307" s="89"/>
      <c r="AQ307" s="99"/>
      <c r="AR307" s="89"/>
      <c r="AS307" s="89"/>
      <c r="AT307" s="89"/>
      <c r="AU307" s="89"/>
      <c r="AV307" s="89"/>
      <c r="AW307" s="89"/>
      <c r="AX307" s="89"/>
    </row>
    <row r="308" spans="1:50" ht="12.75" customHeight="1">
      <c r="A308" s="89"/>
      <c r="B308" s="89"/>
      <c r="C308" s="96"/>
      <c r="D308" s="190"/>
      <c r="E308" s="110"/>
      <c r="F308" s="111"/>
      <c r="G308" s="112"/>
      <c r="H308" s="113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08"/>
      <c r="AI308" s="108"/>
      <c r="AJ308" s="89"/>
      <c r="AK308" s="89"/>
      <c r="AL308" s="99"/>
      <c r="AM308" s="99"/>
      <c r="AN308" s="89"/>
      <c r="AO308" s="89"/>
      <c r="AP308" s="89"/>
      <c r="AQ308" s="99"/>
      <c r="AR308" s="89"/>
      <c r="AS308" s="89"/>
      <c r="AT308" s="89"/>
      <c r="AU308" s="89"/>
      <c r="AV308" s="89"/>
      <c r="AW308" s="89"/>
      <c r="AX308" s="89"/>
    </row>
    <row r="309" spans="1:50" ht="12.75" customHeight="1">
      <c r="A309" s="89"/>
      <c r="B309" s="89"/>
      <c r="C309" s="96"/>
      <c r="D309" s="190"/>
      <c r="E309" s="110"/>
      <c r="F309" s="111"/>
      <c r="G309" s="112"/>
      <c r="H309" s="113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108"/>
      <c r="AI309" s="108"/>
      <c r="AJ309" s="89"/>
      <c r="AK309" s="89"/>
      <c r="AL309" s="99"/>
      <c r="AM309" s="99"/>
      <c r="AN309" s="89"/>
      <c r="AO309" s="89"/>
      <c r="AP309" s="89"/>
      <c r="AQ309" s="99"/>
      <c r="AR309" s="89"/>
      <c r="AS309" s="89"/>
      <c r="AT309" s="89"/>
      <c r="AU309" s="89"/>
      <c r="AV309" s="89"/>
      <c r="AW309" s="89"/>
      <c r="AX309" s="89"/>
    </row>
    <row r="310" spans="1:50" ht="12.75" customHeight="1">
      <c r="A310" s="89"/>
      <c r="B310" s="89"/>
      <c r="C310" s="96"/>
      <c r="D310" s="190"/>
      <c r="E310" s="110"/>
      <c r="F310" s="111"/>
      <c r="G310" s="112"/>
      <c r="H310" s="113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108"/>
      <c r="AI310" s="108"/>
      <c r="AJ310" s="89"/>
      <c r="AK310" s="89"/>
      <c r="AL310" s="99"/>
      <c r="AM310" s="99"/>
      <c r="AN310" s="89"/>
      <c r="AO310" s="89"/>
      <c r="AP310" s="89"/>
      <c r="AQ310" s="99"/>
      <c r="AR310" s="89"/>
      <c r="AS310" s="89"/>
      <c r="AT310" s="89"/>
      <c r="AU310" s="89"/>
      <c r="AV310" s="89"/>
      <c r="AW310" s="89"/>
      <c r="AX310" s="89"/>
    </row>
    <row r="311" spans="1:50" ht="12.75" customHeight="1">
      <c r="A311" s="89"/>
      <c r="B311" s="89"/>
      <c r="C311" s="96"/>
      <c r="D311" s="190"/>
      <c r="E311" s="110"/>
      <c r="F311" s="111"/>
      <c r="G311" s="112"/>
      <c r="H311" s="113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108"/>
      <c r="AI311" s="108"/>
      <c r="AJ311" s="89"/>
      <c r="AK311" s="89"/>
      <c r="AL311" s="99"/>
      <c r="AM311" s="99"/>
      <c r="AN311" s="89"/>
      <c r="AO311" s="89"/>
      <c r="AP311" s="89"/>
      <c r="AQ311" s="99"/>
      <c r="AR311" s="89"/>
      <c r="AS311" s="89"/>
      <c r="AT311" s="89"/>
      <c r="AU311" s="89"/>
      <c r="AV311" s="89"/>
      <c r="AW311" s="89"/>
      <c r="AX311" s="89"/>
    </row>
    <row r="312" spans="1:50" ht="12.75" customHeight="1">
      <c r="A312" s="89"/>
      <c r="B312" s="89"/>
      <c r="C312" s="96"/>
      <c r="D312" s="190"/>
      <c r="E312" s="110"/>
      <c r="F312" s="111"/>
      <c r="G312" s="112"/>
      <c r="H312" s="113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108"/>
      <c r="AI312" s="108"/>
      <c r="AJ312" s="89"/>
      <c r="AK312" s="89"/>
      <c r="AL312" s="99"/>
      <c r="AM312" s="99"/>
      <c r="AN312" s="89"/>
      <c r="AO312" s="89"/>
      <c r="AP312" s="89"/>
      <c r="AQ312" s="99"/>
      <c r="AR312" s="89"/>
      <c r="AS312" s="89"/>
      <c r="AT312" s="89"/>
      <c r="AU312" s="89"/>
      <c r="AV312" s="89"/>
      <c r="AW312" s="89"/>
      <c r="AX312" s="89"/>
    </row>
    <row r="313" spans="1:50" ht="12.75" customHeight="1">
      <c r="A313" s="89"/>
      <c r="B313" s="89"/>
      <c r="C313" s="96"/>
      <c r="D313" s="190"/>
      <c r="E313" s="110"/>
      <c r="F313" s="111"/>
      <c r="G313" s="112"/>
      <c r="H313" s="113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108"/>
      <c r="AI313" s="108"/>
      <c r="AJ313" s="89"/>
      <c r="AK313" s="89"/>
      <c r="AL313" s="99"/>
      <c r="AM313" s="99"/>
      <c r="AN313" s="89"/>
      <c r="AO313" s="89"/>
      <c r="AP313" s="89"/>
      <c r="AQ313" s="99"/>
      <c r="AR313" s="89"/>
      <c r="AS313" s="89"/>
      <c r="AT313" s="89"/>
      <c r="AU313" s="89"/>
      <c r="AV313" s="89"/>
      <c r="AW313" s="89"/>
      <c r="AX313" s="89"/>
    </row>
    <row r="314" spans="1:50" ht="12.75" customHeight="1">
      <c r="A314" s="89"/>
      <c r="B314" s="89"/>
      <c r="C314" s="96"/>
      <c r="D314" s="190"/>
      <c r="E314" s="110"/>
      <c r="F314" s="111"/>
      <c r="G314" s="112"/>
      <c r="H314" s="113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108"/>
      <c r="AI314" s="108"/>
      <c r="AJ314" s="89"/>
      <c r="AK314" s="89"/>
      <c r="AL314" s="99"/>
      <c r="AM314" s="99"/>
      <c r="AN314" s="89"/>
      <c r="AO314" s="89"/>
      <c r="AP314" s="89"/>
      <c r="AQ314" s="99"/>
      <c r="AR314" s="89"/>
      <c r="AS314" s="89"/>
      <c r="AT314" s="89"/>
      <c r="AU314" s="89"/>
      <c r="AV314" s="89"/>
      <c r="AW314" s="89"/>
      <c r="AX314" s="89"/>
    </row>
    <row r="315" spans="1:50" ht="12.75" customHeight="1">
      <c r="A315" s="89"/>
      <c r="B315" s="89"/>
      <c r="C315" s="96"/>
      <c r="D315" s="190"/>
      <c r="E315" s="110"/>
      <c r="F315" s="111"/>
      <c r="G315" s="112"/>
      <c r="H315" s="113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108"/>
      <c r="AI315" s="108"/>
      <c r="AJ315" s="89"/>
      <c r="AK315" s="89"/>
      <c r="AL315" s="99"/>
      <c r="AM315" s="99"/>
      <c r="AN315" s="89"/>
      <c r="AO315" s="89"/>
      <c r="AP315" s="89"/>
      <c r="AQ315" s="99"/>
      <c r="AR315" s="89"/>
      <c r="AS315" s="89"/>
      <c r="AT315" s="89"/>
      <c r="AU315" s="89"/>
      <c r="AV315" s="89"/>
      <c r="AW315" s="89"/>
      <c r="AX315" s="89"/>
    </row>
    <row r="316" spans="1:50" ht="12.75" customHeight="1">
      <c r="A316" s="89"/>
      <c r="B316" s="89"/>
      <c r="C316" s="96"/>
      <c r="D316" s="190"/>
      <c r="E316" s="110"/>
      <c r="F316" s="111"/>
      <c r="G316" s="112"/>
      <c r="H316" s="113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108"/>
      <c r="AI316" s="108"/>
      <c r="AJ316" s="89"/>
      <c r="AK316" s="89"/>
      <c r="AL316" s="99"/>
      <c r="AM316" s="99"/>
      <c r="AN316" s="89"/>
      <c r="AO316" s="89"/>
      <c r="AP316" s="89"/>
      <c r="AQ316" s="99"/>
      <c r="AR316" s="89"/>
      <c r="AS316" s="89"/>
      <c r="AT316" s="89"/>
      <c r="AU316" s="89"/>
      <c r="AV316" s="89"/>
      <c r="AW316" s="89"/>
      <c r="AX316" s="89"/>
    </row>
    <row r="317" spans="1:50" ht="12.75" customHeight="1">
      <c r="A317" s="89"/>
      <c r="B317" s="89"/>
      <c r="C317" s="96"/>
      <c r="D317" s="190"/>
      <c r="E317" s="110"/>
      <c r="F317" s="111"/>
      <c r="G317" s="112"/>
      <c r="H317" s="113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108"/>
      <c r="AI317" s="108"/>
      <c r="AJ317" s="89"/>
      <c r="AK317" s="89"/>
      <c r="AL317" s="99"/>
      <c r="AM317" s="99"/>
      <c r="AN317" s="89"/>
      <c r="AO317" s="89"/>
      <c r="AP317" s="89"/>
      <c r="AQ317" s="99"/>
      <c r="AR317" s="89"/>
      <c r="AS317" s="89"/>
      <c r="AT317" s="89"/>
      <c r="AU317" s="89"/>
      <c r="AV317" s="89"/>
      <c r="AW317" s="89"/>
      <c r="AX317" s="89"/>
    </row>
    <row r="318" spans="1:50" ht="12.75" customHeight="1">
      <c r="A318" s="89"/>
      <c r="B318" s="89"/>
      <c r="C318" s="96"/>
      <c r="D318" s="190"/>
      <c r="E318" s="110"/>
      <c r="F318" s="111"/>
      <c r="G318" s="112"/>
      <c r="H318" s="113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108"/>
      <c r="AI318" s="108"/>
      <c r="AJ318" s="89"/>
      <c r="AK318" s="89"/>
      <c r="AL318" s="99"/>
      <c r="AM318" s="99"/>
      <c r="AN318" s="89"/>
      <c r="AO318" s="89"/>
      <c r="AP318" s="89"/>
      <c r="AQ318" s="99"/>
      <c r="AR318" s="89"/>
      <c r="AS318" s="89"/>
      <c r="AT318" s="89"/>
      <c r="AU318" s="89"/>
      <c r="AV318" s="89"/>
      <c r="AW318" s="89"/>
      <c r="AX318" s="89"/>
    </row>
    <row r="319" spans="1:50" ht="12.75" customHeight="1">
      <c r="A319" s="89"/>
      <c r="B319" s="89"/>
      <c r="C319" s="96"/>
      <c r="D319" s="190"/>
      <c r="E319" s="110"/>
      <c r="F319" s="111"/>
      <c r="G319" s="112"/>
      <c r="H319" s="113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108"/>
      <c r="AI319" s="108"/>
      <c r="AJ319" s="89"/>
      <c r="AK319" s="89"/>
      <c r="AL319" s="99"/>
      <c r="AM319" s="99"/>
      <c r="AN319" s="89"/>
      <c r="AO319" s="89"/>
      <c r="AP319" s="89"/>
      <c r="AQ319" s="99"/>
      <c r="AR319" s="89"/>
      <c r="AS319" s="89"/>
      <c r="AT319" s="89"/>
      <c r="AU319" s="89"/>
      <c r="AV319" s="89"/>
      <c r="AW319" s="89"/>
      <c r="AX319" s="89"/>
    </row>
    <row r="320" spans="1:50" ht="12.75" customHeight="1">
      <c r="A320" s="89"/>
      <c r="B320" s="89"/>
      <c r="C320" s="96"/>
      <c r="D320" s="190"/>
      <c r="E320" s="110"/>
      <c r="F320" s="111"/>
      <c r="G320" s="112"/>
      <c r="H320" s="113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108"/>
      <c r="AI320" s="108"/>
      <c r="AJ320" s="89"/>
      <c r="AK320" s="89"/>
      <c r="AL320" s="99"/>
      <c r="AM320" s="99"/>
      <c r="AN320" s="89"/>
      <c r="AO320" s="89"/>
      <c r="AP320" s="89"/>
      <c r="AQ320" s="99"/>
      <c r="AR320" s="89"/>
      <c r="AS320" s="89"/>
      <c r="AT320" s="89"/>
      <c r="AU320" s="89"/>
      <c r="AV320" s="89"/>
      <c r="AW320" s="89"/>
      <c r="AX320" s="89"/>
    </row>
    <row r="321" spans="1:50" ht="12.75" customHeight="1">
      <c r="A321" s="89"/>
      <c r="B321" s="89"/>
      <c r="C321" s="96"/>
      <c r="D321" s="190"/>
      <c r="E321" s="110"/>
      <c r="F321" s="111"/>
      <c r="G321" s="112"/>
      <c r="H321" s="113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108"/>
      <c r="AI321" s="108"/>
      <c r="AJ321" s="89"/>
      <c r="AK321" s="89"/>
      <c r="AL321" s="99"/>
      <c r="AM321" s="99"/>
      <c r="AN321" s="89"/>
      <c r="AO321" s="89"/>
      <c r="AP321" s="89"/>
      <c r="AQ321" s="99"/>
      <c r="AR321" s="89"/>
      <c r="AS321" s="89"/>
      <c r="AT321" s="89"/>
      <c r="AU321" s="89"/>
      <c r="AV321" s="89"/>
      <c r="AW321" s="89"/>
      <c r="AX321" s="89"/>
    </row>
    <row r="322" spans="1:50" ht="12.75" customHeight="1">
      <c r="A322" s="89"/>
      <c r="B322" s="89"/>
      <c r="C322" s="96"/>
      <c r="D322" s="190"/>
      <c r="E322" s="110"/>
      <c r="F322" s="111"/>
      <c r="G322" s="112"/>
      <c r="H322" s="113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108"/>
      <c r="AI322" s="108"/>
      <c r="AJ322" s="89"/>
      <c r="AK322" s="89"/>
      <c r="AL322" s="99"/>
      <c r="AM322" s="99"/>
      <c r="AN322" s="89"/>
      <c r="AO322" s="89"/>
      <c r="AP322" s="89"/>
      <c r="AQ322" s="99"/>
      <c r="AR322" s="89"/>
      <c r="AS322" s="89"/>
      <c r="AT322" s="89"/>
      <c r="AU322" s="89"/>
      <c r="AV322" s="89"/>
      <c r="AW322" s="89"/>
      <c r="AX322" s="89"/>
    </row>
    <row r="323" spans="1:50" ht="12.75" customHeight="1">
      <c r="A323" s="89"/>
      <c r="B323" s="89"/>
      <c r="C323" s="96"/>
      <c r="D323" s="190"/>
      <c r="E323" s="110"/>
      <c r="F323" s="111"/>
      <c r="G323" s="112"/>
      <c r="H323" s="113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108"/>
      <c r="AI323" s="108"/>
      <c r="AJ323" s="89"/>
      <c r="AK323" s="89"/>
      <c r="AL323" s="99"/>
      <c r="AM323" s="99"/>
      <c r="AN323" s="89"/>
      <c r="AO323" s="89"/>
      <c r="AP323" s="89"/>
      <c r="AQ323" s="99"/>
      <c r="AR323" s="89"/>
      <c r="AS323" s="89"/>
      <c r="AT323" s="89"/>
      <c r="AU323" s="89"/>
      <c r="AV323" s="89"/>
      <c r="AW323" s="89"/>
      <c r="AX323" s="89"/>
    </row>
    <row r="324" spans="1:50" ht="12.75" customHeight="1">
      <c r="A324" s="89"/>
      <c r="B324" s="89"/>
      <c r="C324" s="96"/>
      <c r="D324" s="190"/>
      <c r="E324" s="110"/>
      <c r="F324" s="111"/>
      <c r="G324" s="112"/>
      <c r="H324" s="113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108"/>
      <c r="AI324" s="108"/>
      <c r="AJ324" s="89"/>
      <c r="AK324" s="89"/>
      <c r="AL324" s="99"/>
      <c r="AM324" s="99"/>
      <c r="AN324" s="89"/>
      <c r="AO324" s="89"/>
      <c r="AP324" s="89"/>
      <c r="AQ324" s="99"/>
      <c r="AR324" s="89"/>
      <c r="AS324" s="89"/>
      <c r="AT324" s="89"/>
      <c r="AU324" s="89"/>
      <c r="AV324" s="89"/>
      <c r="AW324" s="89"/>
      <c r="AX324" s="89"/>
    </row>
    <row r="325" spans="1:50" ht="12.75" customHeight="1">
      <c r="A325" s="89"/>
      <c r="B325" s="89"/>
      <c r="C325" s="96"/>
      <c r="D325" s="190"/>
      <c r="E325" s="110"/>
      <c r="F325" s="111"/>
      <c r="G325" s="112"/>
      <c r="H325" s="113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108"/>
      <c r="AI325" s="108"/>
      <c r="AJ325" s="89"/>
      <c r="AK325" s="89"/>
      <c r="AL325" s="99"/>
      <c r="AM325" s="99"/>
      <c r="AN325" s="89"/>
      <c r="AO325" s="89"/>
      <c r="AP325" s="89"/>
      <c r="AQ325" s="99"/>
      <c r="AR325" s="89"/>
      <c r="AS325" s="89"/>
      <c r="AT325" s="89"/>
      <c r="AU325" s="89"/>
      <c r="AV325" s="89"/>
      <c r="AW325" s="89"/>
      <c r="AX325" s="89"/>
    </row>
    <row r="326" spans="1:50" ht="12.75" customHeight="1">
      <c r="A326" s="89"/>
      <c r="B326" s="89"/>
      <c r="C326" s="96"/>
      <c r="D326" s="190"/>
      <c r="E326" s="110"/>
      <c r="F326" s="111"/>
      <c r="G326" s="112"/>
      <c r="H326" s="113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108"/>
      <c r="AI326" s="108"/>
      <c r="AJ326" s="89"/>
      <c r="AK326" s="89"/>
      <c r="AL326" s="99"/>
      <c r="AM326" s="99"/>
      <c r="AN326" s="89"/>
      <c r="AO326" s="89"/>
      <c r="AP326" s="89"/>
      <c r="AQ326" s="99"/>
      <c r="AR326" s="89"/>
      <c r="AS326" s="89"/>
      <c r="AT326" s="89"/>
      <c r="AU326" s="89"/>
      <c r="AV326" s="89"/>
      <c r="AW326" s="89"/>
      <c r="AX326" s="89"/>
    </row>
    <row r="327" spans="1:50" ht="12.75" customHeight="1">
      <c r="A327" s="89"/>
      <c r="B327" s="89"/>
      <c r="C327" s="96"/>
      <c r="D327" s="190"/>
      <c r="E327" s="110"/>
      <c r="F327" s="111"/>
      <c r="G327" s="112"/>
      <c r="H327" s="113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108"/>
      <c r="AI327" s="108"/>
      <c r="AJ327" s="89"/>
      <c r="AK327" s="89"/>
      <c r="AL327" s="99"/>
      <c r="AM327" s="99"/>
      <c r="AN327" s="89"/>
      <c r="AO327" s="89"/>
      <c r="AP327" s="89"/>
      <c r="AQ327" s="99"/>
      <c r="AR327" s="89"/>
      <c r="AS327" s="89"/>
      <c r="AT327" s="89"/>
      <c r="AU327" s="89"/>
      <c r="AV327" s="89"/>
      <c r="AW327" s="89"/>
      <c r="AX327" s="89"/>
    </row>
    <row r="328" spans="1:50" ht="12.75" customHeight="1">
      <c r="A328" s="89"/>
      <c r="B328" s="89"/>
      <c r="C328" s="96"/>
      <c r="D328" s="190"/>
      <c r="E328" s="110"/>
      <c r="F328" s="111"/>
      <c r="G328" s="112"/>
      <c r="H328" s="113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108"/>
      <c r="AI328" s="108"/>
      <c r="AJ328" s="89"/>
      <c r="AK328" s="89"/>
      <c r="AL328" s="99"/>
      <c r="AM328" s="99"/>
      <c r="AN328" s="89"/>
      <c r="AO328" s="89"/>
      <c r="AP328" s="89"/>
      <c r="AQ328" s="99"/>
      <c r="AR328" s="89"/>
      <c r="AS328" s="89"/>
      <c r="AT328" s="89"/>
      <c r="AU328" s="89"/>
      <c r="AV328" s="89"/>
      <c r="AW328" s="89"/>
      <c r="AX328" s="89"/>
    </row>
    <row r="329" spans="1:50" ht="12.75" customHeight="1">
      <c r="A329" s="89"/>
      <c r="B329" s="89"/>
      <c r="C329" s="96"/>
      <c r="D329" s="190"/>
      <c r="E329" s="110"/>
      <c r="F329" s="111"/>
      <c r="G329" s="112"/>
      <c r="H329" s="113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108"/>
      <c r="AI329" s="108"/>
      <c r="AJ329" s="89"/>
      <c r="AK329" s="89"/>
      <c r="AL329" s="99"/>
      <c r="AM329" s="99"/>
      <c r="AN329" s="89"/>
      <c r="AO329" s="89"/>
      <c r="AP329" s="89"/>
      <c r="AQ329" s="99"/>
      <c r="AR329" s="89"/>
      <c r="AS329" s="89"/>
      <c r="AT329" s="89"/>
      <c r="AU329" s="89"/>
      <c r="AV329" s="89"/>
      <c r="AW329" s="89"/>
      <c r="AX329" s="89"/>
    </row>
    <row r="330" spans="1:50" ht="12.75" customHeight="1">
      <c r="A330" s="89"/>
      <c r="B330" s="89"/>
      <c r="C330" s="96"/>
      <c r="D330" s="190"/>
      <c r="E330" s="110"/>
      <c r="F330" s="111"/>
      <c r="G330" s="112"/>
      <c r="H330" s="113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108"/>
      <c r="AI330" s="108"/>
      <c r="AJ330" s="89"/>
      <c r="AK330" s="89"/>
      <c r="AL330" s="99"/>
      <c r="AM330" s="99"/>
      <c r="AN330" s="89"/>
      <c r="AO330" s="89"/>
      <c r="AP330" s="89"/>
      <c r="AQ330" s="99"/>
      <c r="AR330" s="89"/>
      <c r="AS330" s="89"/>
      <c r="AT330" s="89"/>
      <c r="AU330" s="89"/>
      <c r="AV330" s="89"/>
      <c r="AW330" s="89"/>
      <c r="AX330" s="89"/>
    </row>
    <row r="331" spans="1:50" ht="12.75" customHeight="1">
      <c r="A331" s="89"/>
      <c r="B331" s="89"/>
      <c r="C331" s="96"/>
      <c r="D331" s="190"/>
      <c r="E331" s="110"/>
      <c r="F331" s="111"/>
      <c r="G331" s="112"/>
      <c r="H331" s="113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108"/>
      <c r="AI331" s="108"/>
      <c r="AJ331" s="89"/>
      <c r="AK331" s="89"/>
      <c r="AL331" s="99"/>
      <c r="AM331" s="99"/>
      <c r="AN331" s="89"/>
      <c r="AO331" s="89"/>
      <c r="AP331" s="89"/>
      <c r="AQ331" s="99"/>
      <c r="AR331" s="89"/>
      <c r="AS331" s="89"/>
      <c r="AT331" s="89"/>
      <c r="AU331" s="89"/>
      <c r="AV331" s="89"/>
      <c r="AW331" s="89"/>
      <c r="AX331" s="89"/>
    </row>
    <row r="332" spans="1:50" ht="12.75" customHeight="1">
      <c r="A332" s="89"/>
      <c r="B332" s="89"/>
      <c r="C332" s="96"/>
      <c r="D332" s="190"/>
      <c r="E332" s="110"/>
      <c r="F332" s="111"/>
      <c r="G332" s="112"/>
      <c r="H332" s="113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108"/>
      <c r="AI332" s="108"/>
      <c r="AJ332" s="89"/>
      <c r="AK332" s="89"/>
      <c r="AL332" s="99"/>
      <c r="AM332" s="99"/>
      <c r="AN332" s="89"/>
      <c r="AO332" s="89"/>
      <c r="AP332" s="89"/>
      <c r="AQ332" s="99"/>
      <c r="AR332" s="89"/>
      <c r="AS332" s="89"/>
      <c r="AT332" s="89"/>
      <c r="AU332" s="89"/>
      <c r="AV332" s="89"/>
      <c r="AW332" s="89"/>
      <c r="AX332" s="89"/>
    </row>
    <row r="333" spans="1:50" ht="12.75" customHeight="1">
      <c r="A333" s="89"/>
      <c r="B333" s="89"/>
      <c r="C333" s="96"/>
      <c r="D333" s="190"/>
      <c r="E333" s="110"/>
      <c r="F333" s="111"/>
      <c r="G333" s="112"/>
      <c r="H333" s="113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108"/>
      <c r="AI333" s="108"/>
      <c r="AJ333" s="89"/>
      <c r="AK333" s="89"/>
      <c r="AL333" s="99"/>
      <c r="AM333" s="99"/>
      <c r="AN333" s="89"/>
      <c r="AO333" s="89"/>
      <c r="AP333" s="89"/>
      <c r="AQ333" s="99"/>
      <c r="AR333" s="89"/>
      <c r="AS333" s="89"/>
      <c r="AT333" s="89"/>
      <c r="AU333" s="89"/>
      <c r="AV333" s="89"/>
      <c r="AW333" s="89"/>
      <c r="AX333" s="89"/>
    </row>
    <row r="334" spans="1:50" ht="12.75" customHeight="1">
      <c r="A334" s="89"/>
      <c r="B334" s="89"/>
      <c r="C334" s="96"/>
      <c r="D334" s="190"/>
      <c r="E334" s="110"/>
      <c r="F334" s="111"/>
      <c r="G334" s="112"/>
      <c r="H334" s="113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108"/>
      <c r="AI334" s="108"/>
      <c r="AJ334" s="89"/>
      <c r="AK334" s="89"/>
      <c r="AL334" s="99"/>
      <c r="AM334" s="99"/>
      <c r="AN334" s="89"/>
      <c r="AO334" s="89"/>
      <c r="AP334" s="89"/>
      <c r="AQ334" s="99"/>
      <c r="AR334" s="89"/>
      <c r="AS334" s="89"/>
      <c r="AT334" s="89"/>
      <c r="AU334" s="89"/>
      <c r="AV334" s="89"/>
      <c r="AW334" s="89"/>
      <c r="AX334" s="89"/>
    </row>
    <row r="335" spans="1:50" ht="12.75" customHeight="1">
      <c r="A335" s="89"/>
      <c r="B335" s="89"/>
      <c r="C335" s="96"/>
      <c r="D335" s="190"/>
      <c r="E335" s="110"/>
      <c r="F335" s="111"/>
      <c r="G335" s="112"/>
      <c r="H335" s="113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108"/>
      <c r="AI335" s="108"/>
      <c r="AJ335" s="89"/>
      <c r="AK335" s="89"/>
      <c r="AL335" s="99"/>
      <c r="AM335" s="99"/>
      <c r="AN335" s="89"/>
      <c r="AO335" s="89"/>
      <c r="AP335" s="89"/>
      <c r="AQ335" s="99"/>
      <c r="AR335" s="89"/>
      <c r="AS335" s="89"/>
      <c r="AT335" s="89"/>
      <c r="AU335" s="89"/>
      <c r="AV335" s="89"/>
      <c r="AW335" s="89"/>
      <c r="AX335" s="89"/>
    </row>
    <row r="336" spans="1:50" ht="12.75" customHeight="1">
      <c r="A336" s="89"/>
      <c r="B336" s="89"/>
      <c r="C336" s="96"/>
      <c r="D336" s="190"/>
      <c r="E336" s="110"/>
      <c r="F336" s="111"/>
      <c r="G336" s="112"/>
      <c r="H336" s="113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108"/>
      <c r="AI336" s="108"/>
      <c r="AJ336" s="89"/>
      <c r="AK336" s="89"/>
      <c r="AL336" s="99"/>
      <c r="AM336" s="99"/>
      <c r="AN336" s="89"/>
      <c r="AO336" s="89"/>
      <c r="AP336" s="89"/>
      <c r="AQ336" s="99"/>
      <c r="AR336" s="89"/>
      <c r="AS336" s="89"/>
      <c r="AT336" s="89"/>
      <c r="AU336" s="89"/>
      <c r="AV336" s="89"/>
      <c r="AW336" s="89"/>
      <c r="AX336" s="89"/>
    </row>
    <row r="337" spans="1:50" ht="12.75" customHeight="1">
      <c r="A337" s="89"/>
      <c r="B337" s="89"/>
      <c r="C337" s="96"/>
      <c r="D337" s="190"/>
      <c r="E337" s="110"/>
      <c r="F337" s="111"/>
      <c r="G337" s="112"/>
      <c r="H337" s="113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108"/>
      <c r="AI337" s="108"/>
      <c r="AJ337" s="89"/>
      <c r="AK337" s="89"/>
      <c r="AL337" s="99"/>
      <c r="AM337" s="99"/>
      <c r="AN337" s="89"/>
      <c r="AO337" s="89"/>
      <c r="AP337" s="89"/>
      <c r="AQ337" s="99"/>
      <c r="AR337" s="89"/>
      <c r="AS337" s="89"/>
      <c r="AT337" s="89"/>
      <c r="AU337" s="89"/>
      <c r="AV337" s="89"/>
      <c r="AW337" s="89"/>
      <c r="AX337" s="89"/>
    </row>
    <row r="338" spans="1:50" ht="12.75" customHeight="1">
      <c r="A338" s="89"/>
      <c r="B338" s="89"/>
      <c r="C338" s="96"/>
      <c r="D338" s="190"/>
      <c r="E338" s="110"/>
      <c r="F338" s="111"/>
      <c r="G338" s="112"/>
      <c r="H338" s="113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108"/>
      <c r="AI338" s="108"/>
      <c r="AJ338" s="89"/>
      <c r="AK338" s="89"/>
      <c r="AL338" s="99"/>
      <c r="AM338" s="99"/>
      <c r="AN338" s="89"/>
      <c r="AO338" s="89"/>
      <c r="AP338" s="89"/>
      <c r="AQ338" s="99"/>
      <c r="AR338" s="89"/>
      <c r="AS338" s="89"/>
      <c r="AT338" s="89"/>
      <c r="AU338" s="89"/>
      <c r="AV338" s="89"/>
      <c r="AW338" s="89"/>
      <c r="AX338" s="89"/>
    </row>
    <row r="339" spans="1:50" ht="12.75" customHeight="1">
      <c r="A339" s="89"/>
      <c r="B339" s="89"/>
      <c r="C339" s="96"/>
      <c r="D339" s="190"/>
      <c r="E339" s="110"/>
      <c r="F339" s="111"/>
      <c r="G339" s="112"/>
      <c r="H339" s="113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108"/>
      <c r="AI339" s="108"/>
      <c r="AJ339" s="89"/>
      <c r="AK339" s="89"/>
      <c r="AL339" s="99"/>
      <c r="AM339" s="99"/>
      <c r="AN339" s="89"/>
      <c r="AO339" s="89"/>
      <c r="AP339" s="89"/>
      <c r="AQ339" s="99"/>
      <c r="AR339" s="89"/>
      <c r="AS339" s="89"/>
      <c r="AT339" s="89"/>
      <c r="AU339" s="89"/>
      <c r="AV339" s="89"/>
      <c r="AW339" s="89"/>
      <c r="AX339" s="89"/>
    </row>
    <row r="340" spans="1:50" ht="12.75" customHeight="1">
      <c r="A340" s="89"/>
      <c r="B340" s="89"/>
      <c r="C340" s="96"/>
      <c r="D340" s="190"/>
      <c r="E340" s="110"/>
      <c r="F340" s="111"/>
      <c r="G340" s="112"/>
      <c r="H340" s="113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108"/>
      <c r="AI340" s="108"/>
      <c r="AJ340" s="89"/>
      <c r="AK340" s="89"/>
      <c r="AL340" s="99"/>
      <c r="AM340" s="99"/>
      <c r="AN340" s="89"/>
      <c r="AO340" s="89"/>
      <c r="AP340" s="89"/>
      <c r="AQ340" s="99"/>
      <c r="AR340" s="89"/>
      <c r="AS340" s="89"/>
      <c r="AT340" s="89"/>
      <c r="AU340" s="89"/>
      <c r="AV340" s="89"/>
      <c r="AW340" s="89"/>
      <c r="AX340" s="89"/>
    </row>
    <row r="341" spans="1:50" ht="12.75" customHeight="1">
      <c r="A341" s="89"/>
      <c r="B341" s="89"/>
      <c r="C341" s="96"/>
      <c r="D341" s="190"/>
      <c r="E341" s="110"/>
      <c r="F341" s="111"/>
      <c r="G341" s="112"/>
      <c r="H341" s="113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108"/>
      <c r="AI341" s="108"/>
      <c r="AJ341" s="89"/>
      <c r="AK341" s="89"/>
      <c r="AL341" s="99"/>
      <c r="AM341" s="99"/>
      <c r="AN341" s="89"/>
      <c r="AO341" s="89"/>
      <c r="AP341" s="89"/>
      <c r="AQ341" s="99"/>
      <c r="AR341" s="89"/>
      <c r="AS341" s="89"/>
      <c r="AT341" s="89"/>
      <c r="AU341" s="89"/>
      <c r="AV341" s="89"/>
      <c r="AW341" s="89"/>
      <c r="AX341" s="89"/>
    </row>
    <row r="342" spans="1:50" ht="12.75" customHeight="1">
      <c r="A342" s="89"/>
      <c r="B342" s="89"/>
      <c r="C342" s="96"/>
      <c r="D342" s="190"/>
      <c r="E342" s="110"/>
      <c r="F342" s="111"/>
      <c r="G342" s="112"/>
      <c r="H342" s="113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108"/>
      <c r="AI342" s="108"/>
      <c r="AJ342" s="89"/>
      <c r="AK342" s="89"/>
      <c r="AL342" s="99"/>
      <c r="AM342" s="99"/>
      <c r="AN342" s="89"/>
      <c r="AO342" s="89"/>
      <c r="AP342" s="89"/>
      <c r="AQ342" s="99"/>
      <c r="AR342" s="89"/>
      <c r="AS342" s="89"/>
      <c r="AT342" s="89"/>
      <c r="AU342" s="89"/>
      <c r="AV342" s="89"/>
      <c r="AW342" s="89"/>
      <c r="AX342" s="89"/>
    </row>
    <row r="343" spans="1:50" ht="12.75" customHeight="1">
      <c r="A343" s="89"/>
      <c r="B343" s="89"/>
      <c r="C343" s="96"/>
      <c r="D343" s="190"/>
      <c r="E343" s="110"/>
      <c r="F343" s="111"/>
      <c r="G343" s="112"/>
      <c r="H343" s="113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108"/>
      <c r="AI343" s="108"/>
      <c r="AJ343" s="89"/>
      <c r="AK343" s="89"/>
      <c r="AL343" s="99"/>
      <c r="AM343" s="99"/>
      <c r="AN343" s="89"/>
      <c r="AO343" s="89"/>
      <c r="AP343" s="89"/>
      <c r="AQ343" s="99"/>
      <c r="AR343" s="89"/>
      <c r="AS343" s="89"/>
      <c r="AT343" s="89"/>
      <c r="AU343" s="89"/>
      <c r="AV343" s="89"/>
      <c r="AW343" s="89"/>
      <c r="AX343" s="89"/>
    </row>
    <row r="344" spans="1:50" ht="12.75" customHeight="1">
      <c r="A344" s="89"/>
      <c r="B344" s="89"/>
      <c r="C344" s="96"/>
      <c r="D344" s="190"/>
      <c r="E344" s="110"/>
      <c r="F344" s="111"/>
      <c r="G344" s="112"/>
      <c r="H344" s="113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108"/>
      <c r="AI344" s="108"/>
      <c r="AJ344" s="89"/>
      <c r="AK344" s="89"/>
      <c r="AL344" s="99"/>
      <c r="AM344" s="99"/>
      <c r="AN344" s="89"/>
      <c r="AO344" s="89"/>
      <c r="AP344" s="89"/>
      <c r="AQ344" s="99"/>
      <c r="AR344" s="89"/>
      <c r="AS344" s="89"/>
      <c r="AT344" s="89"/>
      <c r="AU344" s="89"/>
      <c r="AV344" s="89"/>
      <c r="AW344" s="89"/>
      <c r="AX344" s="89"/>
    </row>
    <row r="345" spans="1:50" ht="12.75" customHeight="1">
      <c r="A345" s="89"/>
      <c r="B345" s="89"/>
      <c r="C345" s="96"/>
      <c r="D345" s="190"/>
      <c r="E345" s="110"/>
      <c r="F345" s="111"/>
      <c r="G345" s="112"/>
      <c r="H345" s="113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108"/>
      <c r="AI345" s="108"/>
      <c r="AJ345" s="89"/>
      <c r="AK345" s="89"/>
      <c r="AL345" s="99"/>
      <c r="AM345" s="99"/>
      <c r="AN345" s="89"/>
      <c r="AO345" s="89"/>
      <c r="AP345" s="89"/>
      <c r="AQ345" s="99"/>
      <c r="AR345" s="89"/>
      <c r="AS345" s="89"/>
      <c r="AT345" s="89"/>
      <c r="AU345" s="89"/>
      <c r="AV345" s="89"/>
      <c r="AW345" s="89"/>
      <c r="AX345" s="89"/>
    </row>
    <row r="346" spans="1:50" ht="12.75" customHeight="1">
      <c r="A346" s="89"/>
      <c r="B346" s="89"/>
      <c r="C346" s="96"/>
      <c r="D346" s="190"/>
      <c r="E346" s="110"/>
      <c r="F346" s="111"/>
      <c r="G346" s="112"/>
      <c r="H346" s="113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108"/>
      <c r="AI346" s="108"/>
      <c r="AJ346" s="89"/>
      <c r="AK346" s="89"/>
      <c r="AL346" s="99"/>
      <c r="AM346" s="99"/>
      <c r="AN346" s="89"/>
      <c r="AO346" s="89"/>
      <c r="AP346" s="89"/>
      <c r="AQ346" s="99"/>
      <c r="AR346" s="89"/>
      <c r="AS346" s="89"/>
      <c r="AT346" s="89"/>
      <c r="AU346" s="89"/>
      <c r="AV346" s="89"/>
      <c r="AW346" s="89"/>
      <c r="AX346" s="89"/>
    </row>
    <row r="347" spans="1:50" ht="12.75" customHeight="1">
      <c r="A347" s="89"/>
      <c r="B347" s="89"/>
      <c r="C347" s="96"/>
      <c r="D347" s="190"/>
      <c r="E347" s="110"/>
      <c r="F347" s="111"/>
      <c r="G347" s="112"/>
      <c r="H347" s="113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108"/>
      <c r="AI347" s="108"/>
      <c r="AJ347" s="89"/>
      <c r="AK347" s="89"/>
      <c r="AL347" s="99"/>
      <c r="AM347" s="99"/>
      <c r="AN347" s="89"/>
      <c r="AO347" s="89"/>
      <c r="AP347" s="89"/>
      <c r="AQ347" s="99"/>
      <c r="AR347" s="89"/>
      <c r="AS347" s="89"/>
      <c r="AT347" s="89"/>
      <c r="AU347" s="89"/>
      <c r="AV347" s="89"/>
      <c r="AW347" s="89"/>
      <c r="AX347" s="89"/>
    </row>
    <row r="348" spans="1:50" ht="12.75" customHeight="1">
      <c r="A348" s="89"/>
      <c r="B348" s="89"/>
      <c r="C348" s="96"/>
      <c r="D348" s="190"/>
      <c r="E348" s="110"/>
      <c r="F348" s="111"/>
      <c r="G348" s="112"/>
      <c r="H348" s="113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108"/>
      <c r="AI348" s="108"/>
      <c r="AJ348" s="89"/>
      <c r="AK348" s="89"/>
      <c r="AL348" s="99"/>
      <c r="AM348" s="99"/>
      <c r="AN348" s="89"/>
      <c r="AO348" s="89"/>
      <c r="AP348" s="89"/>
      <c r="AQ348" s="99"/>
      <c r="AR348" s="89"/>
      <c r="AS348" s="89"/>
      <c r="AT348" s="89"/>
      <c r="AU348" s="89"/>
      <c r="AV348" s="89"/>
      <c r="AW348" s="89"/>
      <c r="AX348" s="89"/>
    </row>
    <row r="349" spans="1:50" ht="12.75" customHeight="1">
      <c r="A349" s="89"/>
      <c r="B349" s="89"/>
      <c r="C349" s="96"/>
      <c r="D349" s="190"/>
      <c r="E349" s="110"/>
      <c r="F349" s="111"/>
      <c r="G349" s="112"/>
      <c r="H349" s="113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108"/>
      <c r="AI349" s="108"/>
      <c r="AJ349" s="89"/>
      <c r="AK349" s="89"/>
      <c r="AL349" s="99"/>
      <c r="AM349" s="99"/>
      <c r="AN349" s="89"/>
      <c r="AO349" s="89"/>
      <c r="AP349" s="89"/>
      <c r="AQ349" s="99"/>
      <c r="AR349" s="89"/>
      <c r="AS349" s="89"/>
      <c r="AT349" s="89"/>
      <c r="AU349" s="89"/>
      <c r="AV349" s="89"/>
      <c r="AW349" s="89"/>
      <c r="AX349" s="89"/>
    </row>
    <row r="350" spans="1:50" ht="12.75" customHeight="1">
      <c r="A350" s="89"/>
      <c r="B350" s="89"/>
      <c r="C350" s="96"/>
      <c r="D350" s="190"/>
      <c r="E350" s="110"/>
      <c r="F350" s="111"/>
      <c r="G350" s="112"/>
      <c r="H350" s="113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108"/>
      <c r="AI350" s="108"/>
      <c r="AJ350" s="89"/>
      <c r="AK350" s="89"/>
      <c r="AL350" s="99"/>
      <c r="AM350" s="99"/>
      <c r="AN350" s="89"/>
      <c r="AO350" s="89"/>
      <c r="AP350" s="89"/>
      <c r="AQ350" s="99"/>
      <c r="AR350" s="89"/>
      <c r="AS350" s="89"/>
      <c r="AT350" s="89"/>
      <c r="AU350" s="89"/>
      <c r="AV350" s="89"/>
      <c r="AW350" s="89"/>
      <c r="AX350" s="89"/>
    </row>
    <row r="351" spans="1:50" ht="12.75" customHeight="1">
      <c r="A351" s="89"/>
      <c r="B351" s="89"/>
      <c r="C351" s="96"/>
      <c r="D351" s="190"/>
      <c r="E351" s="110"/>
      <c r="F351" s="111"/>
      <c r="G351" s="112"/>
      <c r="H351" s="113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108"/>
      <c r="AI351" s="108"/>
      <c r="AJ351" s="89"/>
      <c r="AK351" s="89"/>
      <c r="AL351" s="99"/>
      <c r="AM351" s="99"/>
      <c r="AN351" s="89"/>
      <c r="AO351" s="89"/>
      <c r="AP351" s="89"/>
      <c r="AQ351" s="99"/>
      <c r="AR351" s="89"/>
      <c r="AS351" s="89"/>
      <c r="AT351" s="89"/>
      <c r="AU351" s="89"/>
      <c r="AV351" s="89"/>
      <c r="AW351" s="89"/>
      <c r="AX351" s="89"/>
    </row>
    <row r="352" spans="1:50" ht="12.75" customHeight="1">
      <c r="A352" s="89"/>
      <c r="B352" s="89"/>
      <c r="C352" s="96"/>
      <c r="D352" s="190"/>
      <c r="E352" s="110"/>
      <c r="F352" s="111"/>
      <c r="G352" s="112"/>
      <c r="H352" s="113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108"/>
      <c r="AI352" s="108"/>
      <c r="AJ352" s="89"/>
      <c r="AK352" s="89"/>
      <c r="AL352" s="99"/>
      <c r="AM352" s="99"/>
      <c r="AN352" s="89"/>
      <c r="AO352" s="89"/>
      <c r="AP352" s="89"/>
      <c r="AQ352" s="99"/>
      <c r="AR352" s="89"/>
      <c r="AS352" s="89"/>
      <c r="AT352" s="89"/>
      <c r="AU352" s="89"/>
      <c r="AV352" s="89"/>
      <c r="AW352" s="89"/>
      <c r="AX352" s="89"/>
    </row>
    <row r="353" spans="1:50" ht="12.75" customHeight="1">
      <c r="A353" s="89"/>
      <c r="B353" s="89"/>
      <c r="C353" s="96"/>
      <c r="D353" s="190"/>
      <c r="E353" s="110"/>
      <c r="F353" s="111"/>
      <c r="G353" s="112"/>
      <c r="H353" s="113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108"/>
      <c r="AI353" s="108"/>
      <c r="AJ353" s="89"/>
      <c r="AK353" s="89"/>
      <c r="AL353" s="99"/>
      <c r="AM353" s="99"/>
      <c r="AN353" s="89"/>
      <c r="AO353" s="89"/>
      <c r="AP353" s="89"/>
      <c r="AQ353" s="99"/>
      <c r="AR353" s="89"/>
      <c r="AS353" s="89"/>
      <c r="AT353" s="89"/>
      <c r="AU353" s="89"/>
      <c r="AV353" s="89"/>
      <c r="AW353" s="89"/>
      <c r="AX353" s="89"/>
    </row>
    <row r="354" spans="1:50" ht="12.75" customHeight="1">
      <c r="A354" s="89"/>
      <c r="B354" s="89"/>
      <c r="C354" s="96"/>
      <c r="D354" s="190"/>
      <c r="E354" s="110"/>
      <c r="F354" s="111"/>
      <c r="G354" s="112"/>
      <c r="H354" s="113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108"/>
      <c r="AI354" s="108"/>
      <c r="AJ354" s="89"/>
      <c r="AK354" s="89"/>
      <c r="AL354" s="99"/>
      <c r="AM354" s="99"/>
      <c r="AN354" s="89"/>
      <c r="AO354" s="89"/>
      <c r="AP354" s="89"/>
      <c r="AQ354" s="99"/>
      <c r="AR354" s="89"/>
      <c r="AS354" s="89"/>
      <c r="AT354" s="89"/>
      <c r="AU354" s="89"/>
      <c r="AV354" s="89"/>
      <c r="AW354" s="89"/>
      <c r="AX354" s="89"/>
    </row>
    <row r="355" spans="1:50" ht="12.75" customHeight="1">
      <c r="A355" s="89"/>
      <c r="B355" s="89"/>
      <c r="C355" s="96"/>
      <c r="D355" s="190"/>
      <c r="E355" s="110"/>
      <c r="F355" s="111"/>
      <c r="G355" s="112"/>
      <c r="H355" s="113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108"/>
      <c r="AI355" s="108"/>
      <c r="AJ355" s="89"/>
      <c r="AK355" s="89"/>
      <c r="AL355" s="99"/>
      <c r="AM355" s="99"/>
      <c r="AN355" s="89"/>
      <c r="AO355" s="89"/>
      <c r="AP355" s="89"/>
      <c r="AQ355" s="99"/>
      <c r="AR355" s="89"/>
      <c r="AS355" s="89"/>
      <c r="AT355" s="89"/>
      <c r="AU355" s="89"/>
      <c r="AV355" s="89"/>
      <c r="AW355" s="89"/>
      <c r="AX355" s="89"/>
    </row>
    <row r="356" spans="1:50" ht="12.75" customHeight="1">
      <c r="A356" s="89"/>
      <c r="B356" s="89"/>
      <c r="C356" s="96"/>
      <c r="D356" s="190"/>
      <c r="E356" s="110"/>
      <c r="F356" s="111"/>
      <c r="G356" s="112"/>
      <c r="H356" s="113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108"/>
      <c r="AI356" s="108"/>
      <c r="AJ356" s="89"/>
      <c r="AK356" s="89"/>
      <c r="AL356" s="99"/>
      <c r="AM356" s="99"/>
      <c r="AN356" s="89"/>
      <c r="AO356" s="89"/>
      <c r="AP356" s="89"/>
      <c r="AQ356" s="99"/>
      <c r="AR356" s="89"/>
      <c r="AS356" s="89"/>
      <c r="AT356" s="89"/>
      <c r="AU356" s="89"/>
      <c r="AV356" s="89"/>
      <c r="AW356" s="89"/>
      <c r="AX356" s="89"/>
    </row>
    <row r="357" spans="1:50" ht="12.75" customHeight="1">
      <c r="A357" s="89"/>
      <c r="B357" s="89"/>
      <c r="C357" s="96"/>
      <c r="D357" s="190"/>
      <c r="E357" s="110"/>
      <c r="F357" s="111"/>
      <c r="G357" s="112"/>
      <c r="H357" s="113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108"/>
      <c r="AI357" s="108"/>
      <c r="AJ357" s="89"/>
      <c r="AK357" s="89"/>
      <c r="AL357" s="99"/>
      <c r="AM357" s="99"/>
      <c r="AN357" s="89"/>
      <c r="AO357" s="89"/>
      <c r="AP357" s="89"/>
      <c r="AQ357" s="99"/>
      <c r="AR357" s="89"/>
      <c r="AS357" s="89"/>
      <c r="AT357" s="89"/>
      <c r="AU357" s="89"/>
      <c r="AV357" s="89"/>
      <c r="AW357" s="89"/>
      <c r="AX357" s="89"/>
    </row>
    <row r="358" spans="1:50" ht="12.75" customHeight="1">
      <c r="A358" s="89"/>
      <c r="B358" s="89"/>
      <c r="C358" s="96"/>
      <c r="D358" s="190"/>
      <c r="E358" s="110"/>
      <c r="F358" s="111"/>
      <c r="G358" s="112"/>
      <c r="H358" s="113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108"/>
      <c r="AI358" s="108"/>
      <c r="AJ358" s="89"/>
      <c r="AK358" s="89"/>
      <c r="AL358" s="99"/>
      <c r="AM358" s="99"/>
      <c r="AN358" s="89"/>
      <c r="AO358" s="89"/>
      <c r="AP358" s="89"/>
      <c r="AQ358" s="99"/>
      <c r="AR358" s="89"/>
      <c r="AS358" s="89"/>
      <c r="AT358" s="89"/>
      <c r="AU358" s="89"/>
      <c r="AV358" s="89"/>
      <c r="AW358" s="89"/>
      <c r="AX358" s="89"/>
    </row>
    <row r="359" spans="1:50" ht="12.75" customHeight="1">
      <c r="A359" s="89"/>
      <c r="B359" s="89"/>
      <c r="C359" s="96"/>
      <c r="D359" s="190"/>
      <c r="E359" s="110"/>
      <c r="F359" s="111"/>
      <c r="G359" s="112"/>
      <c r="H359" s="113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108"/>
      <c r="AI359" s="108"/>
      <c r="AJ359" s="89"/>
      <c r="AK359" s="89"/>
      <c r="AL359" s="99"/>
      <c r="AM359" s="99"/>
      <c r="AN359" s="89"/>
      <c r="AO359" s="89"/>
      <c r="AP359" s="89"/>
      <c r="AQ359" s="99"/>
      <c r="AR359" s="89"/>
      <c r="AS359" s="89"/>
      <c r="AT359" s="89"/>
      <c r="AU359" s="89"/>
      <c r="AV359" s="89"/>
      <c r="AW359" s="89"/>
      <c r="AX359" s="89"/>
    </row>
    <row r="360" spans="1:50" ht="12.75" customHeight="1">
      <c r="A360" s="89"/>
      <c r="B360" s="89"/>
      <c r="C360" s="96"/>
      <c r="D360" s="190"/>
      <c r="E360" s="110"/>
      <c r="F360" s="111"/>
      <c r="G360" s="112"/>
      <c r="H360" s="113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108"/>
      <c r="AI360" s="108"/>
      <c r="AJ360" s="89"/>
      <c r="AK360" s="89"/>
      <c r="AL360" s="99"/>
      <c r="AM360" s="99"/>
      <c r="AN360" s="89"/>
      <c r="AO360" s="89"/>
      <c r="AP360" s="89"/>
      <c r="AQ360" s="99"/>
      <c r="AR360" s="89"/>
      <c r="AS360" s="89"/>
      <c r="AT360" s="89"/>
      <c r="AU360" s="89"/>
      <c r="AV360" s="89"/>
      <c r="AW360" s="89"/>
      <c r="AX360" s="89"/>
    </row>
    <row r="361" spans="1:50" ht="12.75" customHeight="1">
      <c r="A361" s="89"/>
      <c r="B361" s="89"/>
      <c r="C361" s="96"/>
      <c r="D361" s="190"/>
      <c r="E361" s="110"/>
      <c r="F361" s="111"/>
      <c r="G361" s="112"/>
      <c r="H361" s="113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108"/>
      <c r="AI361" s="108"/>
      <c r="AJ361" s="89"/>
      <c r="AK361" s="89"/>
      <c r="AL361" s="99"/>
      <c r="AM361" s="99"/>
      <c r="AN361" s="89"/>
      <c r="AO361" s="89"/>
      <c r="AP361" s="89"/>
      <c r="AQ361" s="99"/>
      <c r="AR361" s="89"/>
      <c r="AS361" s="89"/>
      <c r="AT361" s="89"/>
      <c r="AU361" s="89"/>
      <c r="AV361" s="89"/>
      <c r="AW361" s="89"/>
      <c r="AX361" s="89"/>
    </row>
    <row r="362" spans="1:50" ht="12.75" customHeight="1">
      <c r="A362" s="89"/>
      <c r="B362" s="89"/>
      <c r="C362" s="96"/>
      <c r="D362" s="190"/>
      <c r="E362" s="110"/>
      <c r="F362" s="111"/>
      <c r="G362" s="112"/>
      <c r="H362" s="113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108"/>
      <c r="AI362" s="108"/>
      <c r="AJ362" s="89"/>
      <c r="AK362" s="89"/>
      <c r="AL362" s="99"/>
      <c r="AM362" s="99"/>
      <c r="AN362" s="89"/>
      <c r="AO362" s="89"/>
      <c r="AP362" s="89"/>
      <c r="AQ362" s="99"/>
      <c r="AR362" s="89"/>
      <c r="AS362" s="89"/>
      <c r="AT362" s="89"/>
      <c r="AU362" s="89"/>
      <c r="AV362" s="89"/>
      <c r="AW362" s="89"/>
      <c r="AX362" s="89"/>
    </row>
    <row r="363" spans="1:50" ht="12.75" customHeight="1">
      <c r="A363" s="89"/>
      <c r="B363" s="89"/>
      <c r="C363" s="96"/>
      <c r="D363" s="190"/>
      <c r="E363" s="110"/>
      <c r="F363" s="111"/>
      <c r="G363" s="112"/>
      <c r="H363" s="113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108"/>
      <c r="AI363" s="108"/>
      <c r="AJ363" s="89"/>
      <c r="AK363" s="89"/>
      <c r="AL363" s="99"/>
      <c r="AM363" s="99"/>
      <c r="AN363" s="89"/>
      <c r="AO363" s="89"/>
      <c r="AP363" s="89"/>
      <c r="AQ363" s="99"/>
      <c r="AR363" s="89"/>
      <c r="AS363" s="89"/>
      <c r="AT363" s="89"/>
      <c r="AU363" s="89"/>
      <c r="AV363" s="89"/>
      <c r="AW363" s="89"/>
      <c r="AX363" s="89"/>
    </row>
    <row r="364" spans="1:50" ht="12.75" customHeight="1">
      <c r="A364" s="89"/>
      <c r="B364" s="89"/>
      <c r="C364" s="96"/>
      <c r="D364" s="190"/>
      <c r="E364" s="110"/>
      <c r="F364" s="111"/>
      <c r="G364" s="112"/>
      <c r="H364" s="113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108"/>
      <c r="AI364" s="108"/>
      <c r="AJ364" s="89"/>
      <c r="AK364" s="89"/>
      <c r="AL364" s="99"/>
      <c r="AM364" s="99"/>
      <c r="AN364" s="89"/>
      <c r="AO364" s="89"/>
      <c r="AP364" s="89"/>
      <c r="AQ364" s="99"/>
      <c r="AR364" s="89"/>
      <c r="AS364" s="89"/>
      <c r="AT364" s="89"/>
      <c r="AU364" s="89"/>
      <c r="AV364" s="89"/>
      <c r="AW364" s="89"/>
      <c r="AX364" s="89"/>
    </row>
    <row r="365" spans="1:50" ht="12.75" customHeight="1">
      <c r="A365" s="89"/>
      <c r="B365" s="89"/>
      <c r="C365" s="96"/>
      <c r="D365" s="190"/>
      <c r="E365" s="110"/>
      <c r="F365" s="111"/>
      <c r="G365" s="112"/>
      <c r="H365" s="113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108"/>
      <c r="AI365" s="108"/>
      <c r="AJ365" s="89"/>
      <c r="AK365" s="89"/>
      <c r="AL365" s="99"/>
      <c r="AM365" s="99"/>
      <c r="AN365" s="89"/>
      <c r="AO365" s="89"/>
      <c r="AP365" s="89"/>
      <c r="AQ365" s="99"/>
      <c r="AR365" s="89"/>
      <c r="AS365" s="89"/>
      <c r="AT365" s="89"/>
      <c r="AU365" s="89"/>
      <c r="AV365" s="89"/>
      <c r="AW365" s="89"/>
      <c r="AX365" s="89"/>
    </row>
    <row r="366" spans="1:50" ht="12.75" customHeight="1">
      <c r="A366" s="89"/>
      <c r="B366" s="89"/>
      <c r="C366" s="96"/>
      <c r="D366" s="190"/>
      <c r="E366" s="110"/>
      <c r="F366" s="111"/>
      <c r="G366" s="112"/>
      <c r="H366" s="113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108"/>
      <c r="AI366" s="108"/>
      <c r="AJ366" s="89"/>
      <c r="AK366" s="89"/>
      <c r="AL366" s="99"/>
      <c r="AM366" s="99"/>
      <c r="AN366" s="89"/>
      <c r="AO366" s="89"/>
      <c r="AP366" s="89"/>
      <c r="AQ366" s="99"/>
      <c r="AR366" s="89"/>
      <c r="AS366" s="89"/>
      <c r="AT366" s="89"/>
      <c r="AU366" s="89"/>
      <c r="AV366" s="89"/>
      <c r="AW366" s="89"/>
      <c r="AX366" s="89"/>
    </row>
    <row r="367" spans="1:50" ht="12.75" customHeight="1">
      <c r="A367" s="89"/>
      <c r="B367" s="89"/>
      <c r="C367" s="96"/>
      <c r="D367" s="190"/>
      <c r="E367" s="110"/>
      <c r="F367" s="111"/>
      <c r="G367" s="112"/>
      <c r="H367" s="113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108"/>
      <c r="AI367" s="108"/>
      <c r="AJ367" s="89"/>
      <c r="AK367" s="89"/>
      <c r="AL367" s="99"/>
      <c r="AM367" s="99"/>
      <c r="AN367" s="89"/>
      <c r="AO367" s="89"/>
      <c r="AP367" s="89"/>
      <c r="AQ367" s="99"/>
      <c r="AR367" s="89"/>
      <c r="AS367" s="89"/>
      <c r="AT367" s="89"/>
      <c r="AU367" s="89"/>
      <c r="AV367" s="89"/>
      <c r="AW367" s="89"/>
      <c r="AX367" s="89"/>
    </row>
    <row r="368" spans="1:50" ht="12.75" customHeight="1">
      <c r="A368" s="89"/>
      <c r="B368" s="89"/>
      <c r="C368" s="96"/>
      <c r="D368" s="190"/>
      <c r="E368" s="110"/>
      <c r="F368" s="111"/>
      <c r="G368" s="112"/>
      <c r="H368" s="113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108"/>
      <c r="AI368" s="108"/>
      <c r="AJ368" s="89"/>
      <c r="AK368" s="89"/>
      <c r="AL368" s="99"/>
      <c r="AM368" s="99"/>
      <c r="AN368" s="89"/>
      <c r="AO368" s="89"/>
      <c r="AP368" s="89"/>
      <c r="AQ368" s="99"/>
      <c r="AR368" s="89"/>
      <c r="AS368" s="89"/>
      <c r="AT368" s="89"/>
      <c r="AU368" s="89"/>
      <c r="AV368" s="89"/>
      <c r="AW368" s="89"/>
      <c r="AX368" s="89"/>
    </row>
    <row r="369" spans="1:50" ht="12.75" customHeight="1">
      <c r="A369" s="89"/>
      <c r="B369" s="89"/>
      <c r="C369" s="96"/>
      <c r="D369" s="190"/>
      <c r="E369" s="110"/>
      <c r="F369" s="111"/>
      <c r="G369" s="112"/>
      <c r="H369" s="113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108"/>
      <c r="AI369" s="108"/>
      <c r="AJ369" s="89"/>
      <c r="AK369" s="89"/>
      <c r="AL369" s="99"/>
      <c r="AM369" s="99"/>
      <c r="AN369" s="89"/>
      <c r="AO369" s="89"/>
      <c r="AP369" s="89"/>
      <c r="AQ369" s="99"/>
      <c r="AR369" s="89"/>
      <c r="AS369" s="89"/>
      <c r="AT369" s="89"/>
      <c r="AU369" s="89"/>
      <c r="AV369" s="89"/>
      <c r="AW369" s="89"/>
      <c r="AX369" s="89"/>
    </row>
    <row r="370" spans="1:50" ht="12.75" customHeight="1">
      <c r="A370" s="89"/>
      <c r="B370" s="89"/>
      <c r="C370" s="96"/>
      <c r="D370" s="190"/>
      <c r="E370" s="110"/>
      <c r="F370" s="111"/>
      <c r="G370" s="112"/>
      <c r="H370" s="113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108"/>
      <c r="AI370" s="108"/>
      <c r="AJ370" s="89"/>
      <c r="AK370" s="89"/>
      <c r="AL370" s="99"/>
      <c r="AM370" s="99"/>
      <c r="AN370" s="89"/>
      <c r="AO370" s="89"/>
      <c r="AP370" s="89"/>
      <c r="AQ370" s="99"/>
      <c r="AR370" s="89"/>
      <c r="AS370" s="89"/>
      <c r="AT370" s="89"/>
      <c r="AU370" s="89"/>
      <c r="AV370" s="89"/>
      <c r="AW370" s="89"/>
      <c r="AX370" s="89"/>
    </row>
    <row r="371" spans="1:50" ht="12.75" customHeight="1">
      <c r="A371" s="89"/>
      <c r="B371" s="89"/>
      <c r="C371" s="96"/>
      <c r="D371" s="190"/>
      <c r="E371" s="110"/>
      <c r="F371" s="111"/>
      <c r="G371" s="112"/>
      <c r="H371" s="113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108"/>
      <c r="AI371" s="108"/>
      <c r="AJ371" s="89"/>
      <c r="AK371" s="89"/>
      <c r="AL371" s="99"/>
      <c r="AM371" s="99"/>
      <c r="AN371" s="89"/>
      <c r="AO371" s="89"/>
      <c r="AP371" s="89"/>
      <c r="AQ371" s="99"/>
      <c r="AR371" s="89"/>
      <c r="AS371" s="89"/>
      <c r="AT371" s="89"/>
      <c r="AU371" s="89"/>
      <c r="AV371" s="89"/>
      <c r="AW371" s="89"/>
      <c r="AX371" s="89"/>
    </row>
    <row r="372" spans="1:50" ht="12.75" customHeight="1">
      <c r="A372" s="89"/>
      <c r="B372" s="89"/>
      <c r="C372" s="96"/>
      <c r="D372" s="190"/>
      <c r="E372" s="110"/>
      <c r="F372" s="111"/>
      <c r="G372" s="112"/>
      <c r="H372" s="113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108"/>
      <c r="AI372" s="108"/>
      <c r="AJ372" s="89"/>
      <c r="AK372" s="89"/>
      <c r="AL372" s="99"/>
      <c r="AM372" s="99"/>
      <c r="AN372" s="89"/>
      <c r="AO372" s="89"/>
      <c r="AP372" s="89"/>
      <c r="AQ372" s="99"/>
      <c r="AR372" s="89"/>
      <c r="AS372" s="89"/>
      <c r="AT372" s="89"/>
      <c r="AU372" s="89"/>
      <c r="AV372" s="89"/>
      <c r="AW372" s="89"/>
      <c r="AX372" s="89"/>
    </row>
    <row r="373" spans="1:50" ht="12.75" customHeight="1">
      <c r="A373" s="89"/>
      <c r="B373" s="89"/>
      <c r="C373" s="96"/>
      <c r="D373" s="190"/>
      <c r="E373" s="110"/>
      <c r="F373" s="111"/>
      <c r="G373" s="112"/>
      <c r="H373" s="113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108"/>
      <c r="AI373" s="108"/>
      <c r="AJ373" s="89"/>
      <c r="AK373" s="89"/>
      <c r="AL373" s="99"/>
      <c r="AM373" s="99"/>
      <c r="AN373" s="89"/>
      <c r="AO373" s="89"/>
      <c r="AP373" s="89"/>
      <c r="AQ373" s="99"/>
      <c r="AR373" s="89"/>
      <c r="AS373" s="89"/>
      <c r="AT373" s="89"/>
      <c r="AU373" s="89"/>
      <c r="AV373" s="89"/>
      <c r="AW373" s="89"/>
      <c r="AX373" s="89"/>
    </row>
    <row r="374" spans="1:50" ht="12.75" customHeight="1">
      <c r="A374" s="89"/>
      <c r="B374" s="89"/>
      <c r="C374" s="96"/>
      <c r="D374" s="190"/>
      <c r="E374" s="110"/>
      <c r="F374" s="111"/>
      <c r="G374" s="112"/>
      <c r="H374" s="113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108"/>
      <c r="AI374" s="108"/>
      <c r="AJ374" s="89"/>
      <c r="AK374" s="89"/>
      <c r="AL374" s="99"/>
      <c r="AM374" s="99"/>
      <c r="AN374" s="89"/>
      <c r="AO374" s="89"/>
      <c r="AP374" s="89"/>
      <c r="AQ374" s="99"/>
      <c r="AR374" s="89"/>
      <c r="AS374" s="89"/>
      <c r="AT374" s="89"/>
      <c r="AU374" s="89"/>
      <c r="AV374" s="89"/>
      <c r="AW374" s="89"/>
      <c r="AX374" s="89"/>
    </row>
    <row r="375" spans="1:50" ht="12.75" customHeight="1">
      <c r="A375" s="89"/>
      <c r="B375" s="89"/>
      <c r="C375" s="96"/>
      <c r="D375" s="190"/>
      <c r="E375" s="110"/>
      <c r="F375" s="111"/>
      <c r="G375" s="112"/>
      <c r="H375" s="113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108"/>
      <c r="AI375" s="108"/>
      <c r="AJ375" s="89"/>
      <c r="AK375" s="89"/>
      <c r="AL375" s="99"/>
      <c r="AM375" s="99"/>
      <c r="AN375" s="89"/>
      <c r="AO375" s="89"/>
      <c r="AP375" s="89"/>
      <c r="AQ375" s="99"/>
      <c r="AR375" s="89"/>
      <c r="AS375" s="89"/>
      <c r="AT375" s="89"/>
      <c r="AU375" s="89"/>
      <c r="AV375" s="89"/>
      <c r="AW375" s="89"/>
      <c r="AX375" s="89"/>
    </row>
    <row r="376" spans="1:50" ht="12.75" customHeight="1">
      <c r="A376" s="89"/>
      <c r="B376" s="89"/>
      <c r="C376" s="96"/>
      <c r="D376" s="190"/>
      <c r="E376" s="110"/>
      <c r="F376" s="111"/>
      <c r="G376" s="112"/>
      <c r="H376" s="113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108"/>
      <c r="AI376" s="108"/>
      <c r="AJ376" s="89"/>
      <c r="AK376" s="89"/>
      <c r="AL376" s="99"/>
      <c r="AM376" s="99"/>
      <c r="AN376" s="89"/>
      <c r="AO376" s="89"/>
      <c r="AP376" s="89"/>
      <c r="AQ376" s="99"/>
      <c r="AR376" s="89"/>
      <c r="AS376" s="89"/>
      <c r="AT376" s="89"/>
      <c r="AU376" s="89"/>
      <c r="AV376" s="89"/>
      <c r="AW376" s="89"/>
      <c r="AX376" s="89"/>
    </row>
    <row r="377" spans="1:50" ht="12.75" customHeight="1">
      <c r="A377" s="89"/>
      <c r="B377" s="89"/>
      <c r="C377" s="96"/>
      <c r="D377" s="190"/>
      <c r="E377" s="110"/>
      <c r="F377" s="111"/>
      <c r="G377" s="112"/>
      <c r="H377" s="113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108"/>
      <c r="AI377" s="108"/>
      <c r="AJ377" s="89"/>
      <c r="AK377" s="89"/>
      <c r="AL377" s="99"/>
      <c r="AM377" s="99"/>
      <c r="AN377" s="89"/>
      <c r="AO377" s="89"/>
      <c r="AP377" s="89"/>
      <c r="AQ377" s="99"/>
      <c r="AR377" s="89"/>
      <c r="AS377" s="89"/>
      <c r="AT377" s="89"/>
      <c r="AU377" s="89"/>
      <c r="AV377" s="89"/>
      <c r="AW377" s="89"/>
      <c r="AX377" s="89"/>
    </row>
    <row r="378" spans="1:50" ht="12.75" customHeight="1">
      <c r="A378" s="89"/>
      <c r="B378" s="89"/>
      <c r="C378" s="96"/>
      <c r="D378" s="190"/>
      <c r="E378" s="110"/>
      <c r="F378" s="111"/>
      <c r="G378" s="112"/>
      <c r="H378" s="113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108"/>
      <c r="AI378" s="108"/>
      <c r="AJ378" s="89"/>
      <c r="AK378" s="89"/>
      <c r="AL378" s="99"/>
      <c r="AM378" s="99"/>
      <c r="AN378" s="89"/>
      <c r="AO378" s="89"/>
      <c r="AP378" s="89"/>
      <c r="AQ378" s="99"/>
      <c r="AR378" s="89"/>
      <c r="AS378" s="89"/>
      <c r="AT378" s="89"/>
      <c r="AU378" s="89"/>
      <c r="AV378" s="89"/>
      <c r="AW378" s="89"/>
      <c r="AX378" s="89"/>
    </row>
    <row r="379" spans="1:50" ht="12.75" customHeight="1">
      <c r="A379" s="89"/>
      <c r="B379" s="89"/>
      <c r="C379" s="96"/>
      <c r="D379" s="190"/>
      <c r="E379" s="110"/>
      <c r="F379" s="111"/>
      <c r="G379" s="112"/>
      <c r="H379" s="113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108"/>
      <c r="AI379" s="108"/>
      <c r="AJ379" s="89"/>
      <c r="AK379" s="89"/>
      <c r="AL379" s="99"/>
      <c r="AM379" s="99"/>
      <c r="AN379" s="89"/>
      <c r="AO379" s="89"/>
      <c r="AP379" s="89"/>
      <c r="AQ379" s="99"/>
      <c r="AR379" s="89"/>
      <c r="AS379" s="89"/>
      <c r="AT379" s="89"/>
      <c r="AU379" s="89"/>
      <c r="AV379" s="89"/>
      <c r="AW379" s="89"/>
      <c r="AX379" s="89"/>
    </row>
    <row r="380" spans="1:50" ht="12.75" customHeight="1">
      <c r="A380" s="89"/>
      <c r="B380" s="89"/>
      <c r="C380" s="96"/>
      <c r="D380" s="190"/>
      <c r="E380" s="110"/>
      <c r="F380" s="111"/>
      <c r="G380" s="112"/>
      <c r="H380" s="113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108"/>
      <c r="AI380" s="108"/>
      <c r="AJ380" s="89"/>
      <c r="AK380" s="89"/>
      <c r="AL380" s="99"/>
      <c r="AM380" s="99"/>
      <c r="AN380" s="89"/>
      <c r="AO380" s="89"/>
      <c r="AP380" s="89"/>
      <c r="AQ380" s="99"/>
      <c r="AR380" s="89"/>
      <c r="AS380" s="89"/>
      <c r="AT380" s="89"/>
      <c r="AU380" s="89"/>
      <c r="AV380" s="89"/>
      <c r="AW380" s="89"/>
      <c r="AX380" s="89"/>
    </row>
    <row r="381" spans="1:50" ht="12.75" customHeight="1">
      <c r="A381" s="89"/>
      <c r="B381" s="89"/>
      <c r="C381" s="96"/>
      <c r="D381" s="190"/>
      <c r="E381" s="110"/>
      <c r="F381" s="111"/>
      <c r="G381" s="112"/>
      <c r="H381" s="113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108"/>
      <c r="AI381" s="108"/>
      <c r="AJ381" s="89"/>
      <c r="AK381" s="89"/>
      <c r="AL381" s="99"/>
      <c r="AM381" s="99"/>
      <c r="AN381" s="89"/>
      <c r="AO381" s="89"/>
      <c r="AP381" s="89"/>
      <c r="AQ381" s="99"/>
      <c r="AR381" s="89"/>
      <c r="AS381" s="89"/>
      <c r="AT381" s="89"/>
      <c r="AU381" s="89"/>
      <c r="AV381" s="89"/>
      <c r="AW381" s="89"/>
      <c r="AX381" s="89"/>
    </row>
    <row r="382" spans="1:50" ht="12.75" customHeight="1">
      <c r="A382" s="89"/>
      <c r="B382" s="89"/>
      <c r="C382" s="96"/>
      <c r="D382" s="190"/>
      <c r="E382" s="110"/>
      <c r="F382" s="111"/>
      <c r="G382" s="112"/>
      <c r="H382" s="113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108"/>
      <c r="AI382" s="108"/>
      <c r="AJ382" s="89"/>
      <c r="AK382" s="89"/>
      <c r="AL382" s="99"/>
      <c r="AM382" s="99"/>
      <c r="AN382" s="89"/>
      <c r="AO382" s="89"/>
      <c r="AP382" s="89"/>
      <c r="AQ382" s="99"/>
      <c r="AR382" s="89"/>
      <c r="AS382" s="89"/>
      <c r="AT382" s="89"/>
      <c r="AU382" s="89"/>
      <c r="AV382" s="89"/>
      <c r="AW382" s="89"/>
      <c r="AX382" s="89"/>
    </row>
    <row r="383" spans="1:50" ht="12.75" customHeight="1">
      <c r="A383" s="89"/>
      <c r="B383" s="89"/>
      <c r="C383" s="96"/>
      <c r="D383" s="190"/>
      <c r="E383" s="110"/>
      <c r="F383" s="111"/>
      <c r="G383" s="112"/>
      <c r="H383" s="113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108"/>
      <c r="AI383" s="108"/>
      <c r="AJ383" s="89"/>
      <c r="AK383" s="89"/>
      <c r="AL383" s="99"/>
      <c r="AM383" s="99"/>
      <c r="AN383" s="89"/>
      <c r="AO383" s="89"/>
      <c r="AP383" s="89"/>
      <c r="AQ383" s="99"/>
      <c r="AR383" s="89"/>
      <c r="AS383" s="89"/>
      <c r="AT383" s="89"/>
      <c r="AU383" s="89"/>
      <c r="AV383" s="89"/>
      <c r="AW383" s="89"/>
      <c r="AX383" s="89"/>
    </row>
    <row r="384" spans="1:50" ht="12.75" customHeight="1">
      <c r="A384" s="89"/>
      <c r="B384" s="89"/>
      <c r="C384" s="96"/>
      <c r="D384" s="190"/>
      <c r="E384" s="110"/>
      <c r="F384" s="111"/>
      <c r="G384" s="112"/>
      <c r="H384" s="113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108"/>
      <c r="AI384" s="108"/>
      <c r="AJ384" s="89"/>
      <c r="AK384" s="89"/>
      <c r="AL384" s="99"/>
      <c r="AM384" s="99"/>
      <c r="AN384" s="89"/>
      <c r="AO384" s="89"/>
      <c r="AP384" s="89"/>
      <c r="AQ384" s="99"/>
      <c r="AR384" s="89"/>
      <c r="AS384" s="89"/>
      <c r="AT384" s="89"/>
      <c r="AU384" s="89"/>
      <c r="AV384" s="89"/>
      <c r="AW384" s="89"/>
      <c r="AX384" s="89"/>
    </row>
    <row r="385" spans="1:50" ht="12.75" customHeight="1">
      <c r="A385" s="89"/>
      <c r="B385" s="89"/>
      <c r="C385" s="96"/>
      <c r="D385" s="190"/>
      <c r="E385" s="110"/>
      <c r="F385" s="111"/>
      <c r="G385" s="112"/>
      <c r="H385" s="113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108"/>
      <c r="AI385" s="108"/>
      <c r="AJ385" s="89"/>
      <c r="AK385" s="89"/>
      <c r="AL385" s="99"/>
      <c r="AM385" s="99"/>
      <c r="AN385" s="89"/>
      <c r="AO385" s="89"/>
      <c r="AP385" s="89"/>
      <c r="AQ385" s="99"/>
      <c r="AR385" s="89"/>
      <c r="AS385" s="89"/>
      <c r="AT385" s="89"/>
      <c r="AU385" s="89"/>
      <c r="AV385" s="89"/>
      <c r="AW385" s="89"/>
      <c r="AX385" s="89"/>
    </row>
    <row r="386" spans="1:50" ht="12.75" customHeight="1">
      <c r="A386" s="89"/>
      <c r="B386" s="89"/>
      <c r="C386" s="96"/>
      <c r="D386" s="190"/>
      <c r="E386" s="110"/>
      <c r="F386" s="111"/>
      <c r="G386" s="112"/>
      <c r="H386" s="113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108"/>
      <c r="AI386" s="108"/>
      <c r="AJ386" s="89"/>
      <c r="AK386" s="89"/>
      <c r="AL386" s="99"/>
      <c r="AM386" s="99"/>
      <c r="AN386" s="89"/>
      <c r="AO386" s="89"/>
      <c r="AP386" s="89"/>
      <c r="AQ386" s="99"/>
      <c r="AR386" s="89"/>
      <c r="AS386" s="89"/>
      <c r="AT386" s="89"/>
      <c r="AU386" s="89"/>
      <c r="AV386" s="89"/>
      <c r="AW386" s="89"/>
      <c r="AX386" s="89"/>
    </row>
    <row r="387" spans="1:50" ht="12.75" customHeight="1">
      <c r="A387" s="89"/>
      <c r="B387" s="89"/>
      <c r="C387" s="96"/>
      <c r="D387" s="190"/>
      <c r="E387" s="110"/>
      <c r="F387" s="111"/>
      <c r="G387" s="112"/>
      <c r="H387" s="113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108"/>
      <c r="AI387" s="108"/>
      <c r="AJ387" s="89"/>
      <c r="AK387" s="89"/>
      <c r="AL387" s="99"/>
      <c r="AM387" s="99"/>
      <c r="AN387" s="89"/>
      <c r="AO387" s="89"/>
      <c r="AP387" s="89"/>
      <c r="AQ387" s="99"/>
      <c r="AR387" s="89"/>
      <c r="AS387" s="89"/>
      <c r="AT387" s="89"/>
      <c r="AU387" s="89"/>
      <c r="AV387" s="89"/>
      <c r="AW387" s="89"/>
      <c r="AX387" s="89"/>
    </row>
    <row r="388" spans="1:50" ht="12.75" customHeight="1">
      <c r="A388" s="89"/>
      <c r="B388" s="89"/>
      <c r="C388" s="96"/>
      <c r="D388" s="190"/>
      <c r="E388" s="110"/>
      <c r="F388" s="111"/>
      <c r="G388" s="112"/>
      <c r="H388" s="113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108"/>
      <c r="AI388" s="108"/>
      <c r="AJ388" s="89"/>
      <c r="AK388" s="89"/>
      <c r="AL388" s="99"/>
      <c r="AM388" s="99"/>
      <c r="AN388" s="89"/>
      <c r="AO388" s="89"/>
      <c r="AP388" s="89"/>
      <c r="AQ388" s="99"/>
      <c r="AR388" s="89"/>
      <c r="AS388" s="89"/>
      <c r="AT388" s="89"/>
      <c r="AU388" s="89"/>
      <c r="AV388" s="89"/>
      <c r="AW388" s="89"/>
      <c r="AX388" s="89"/>
    </row>
    <row r="389" spans="1:50" ht="12.75" customHeight="1">
      <c r="A389" s="89"/>
      <c r="B389" s="89"/>
      <c r="C389" s="96"/>
      <c r="D389" s="190"/>
      <c r="E389" s="110"/>
      <c r="F389" s="111"/>
      <c r="G389" s="112"/>
      <c r="H389" s="113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108"/>
      <c r="AI389" s="108"/>
      <c r="AJ389" s="89"/>
      <c r="AK389" s="89"/>
      <c r="AL389" s="99"/>
      <c r="AM389" s="99"/>
      <c r="AN389" s="89"/>
      <c r="AO389" s="89"/>
      <c r="AP389" s="89"/>
      <c r="AQ389" s="99"/>
      <c r="AR389" s="89"/>
      <c r="AS389" s="89"/>
      <c r="AT389" s="89"/>
      <c r="AU389" s="89"/>
      <c r="AV389" s="89"/>
      <c r="AW389" s="89"/>
      <c r="AX389" s="89"/>
    </row>
    <row r="390" spans="1:50" ht="12.75" customHeight="1">
      <c r="A390" s="89"/>
      <c r="B390" s="89"/>
      <c r="C390" s="96"/>
      <c r="D390" s="190"/>
      <c r="E390" s="110"/>
      <c r="F390" s="111"/>
      <c r="G390" s="112"/>
      <c r="H390" s="113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108"/>
      <c r="AI390" s="108"/>
      <c r="AJ390" s="89"/>
      <c r="AK390" s="89"/>
      <c r="AL390" s="99"/>
      <c r="AM390" s="99"/>
      <c r="AN390" s="89"/>
      <c r="AO390" s="89"/>
      <c r="AP390" s="89"/>
      <c r="AQ390" s="99"/>
      <c r="AR390" s="89"/>
      <c r="AS390" s="89"/>
      <c r="AT390" s="89"/>
      <c r="AU390" s="89"/>
      <c r="AV390" s="89"/>
      <c r="AW390" s="89"/>
      <c r="AX390" s="89"/>
    </row>
    <row r="391" spans="1:50" ht="12.75" customHeight="1">
      <c r="A391" s="89"/>
      <c r="B391" s="89"/>
      <c r="C391" s="96"/>
      <c r="D391" s="190"/>
      <c r="E391" s="110"/>
      <c r="F391" s="111"/>
      <c r="G391" s="112"/>
      <c r="H391" s="113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108"/>
      <c r="AI391" s="108"/>
      <c r="AJ391" s="89"/>
      <c r="AK391" s="89"/>
      <c r="AL391" s="99"/>
      <c r="AM391" s="99"/>
      <c r="AN391" s="89"/>
      <c r="AO391" s="89"/>
      <c r="AP391" s="89"/>
      <c r="AQ391" s="99"/>
      <c r="AR391" s="89"/>
      <c r="AS391" s="89"/>
      <c r="AT391" s="89"/>
      <c r="AU391" s="89"/>
      <c r="AV391" s="89"/>
      <c r="AW391" s="89"/>
      <c r="AX391" s="89"/>
    </row>
    <row r="392" spans="1:50" ht="12.75" customHeight="1">
      <c r="A392" s="89"/>
      <c r="B392" s="89"/>
      <c r="C392" s="96"/>
      <c r="D392" s="190"/>
      <c r="E392" s="110"/>
      <c r="F392" s="111"/>
      <c r="G392" s="112"/>
      <c r="H392" s="113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108"/>
      <c r="AI392" s="108"/>
      <c r="AJ392" s="89"/>
      <c r="AK392" s="89"/>
      <c r="AL392" s="99"/>
      <c r="AM392" s="99"/>
      <c r="AN392" s="89"/>
      <c r="AO392" s="89"/>
      <c r="AP392" s="89"/>
      <c r="AQ392" s="99"/>
      <c r="AR392" s="89"/>
      <c r="AS392" s="89"/>
      <c r="AT392" s="89"/>
      <c r="AU392" s="89"/>
      <c r="AV392" s="89"/>
      <c r="AW392" s="89"/>
      <c r="AX392" s="89"/>
    </row>
    <row r="393" spans="1:50" ht="12.75" customHeight="1">
      <c r="A393" s="89"/>
      <c r="B393" s="89"/>
      <c r="C393" s="96"/>
      <c r="D393" s="190"/>
      <c r="E393" s="110"/>
      <c r="F393" s="111"/>
      <c r="G393" s="112"/>
      <c r="H393" s="113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108"/>
      <c r="AI393" s="108"/>
      <c r="AJ393" s="89"/>
      <c r="AK393" s="89"/>
      <c r="AL393" s="99"/>
      <c r="AM393" s="99"/>
      <c r="AN393" s="89"/>
      <c r="AO393" s="89"/>
      <c r="AP393" s="89"/>
      <c r="AQ393" s="99"/>
      <c r="AR393" s="89"/>
      <c r="AS393" s="89"/>
      <c r="AT393" s="89"/>
      <c r="AU393" s="89"/>
      <c r="AV393" s="89"/>
      <c r="AW393" s="89"/>
      <c r="AX393" s="89"/>
    </row>
    <row r="394" spans="1:50" ht="12.75" customHeight="1">
      <c r="A394" s="89"/>
      <c r="B394" s="89"/>
      <c r="C394" s="96"/>
      <c r="D394" s="190"/>
      <c r="E394" s="110"/>
      <c r="F394" s="111"/>
      <c r="G394" s="112"/>
      <c r="H394" s="113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108"/>
      <c r="AI394" s="108"/>
      <c r="AJ394" s="89"/>
      <c r="AK394" s="89"/>
      <c r="AL394" s="99"/>
      <c r="AM394" s="99"/>
      <c r="AN394" s="89"/>
      <c r="AO394" s="89"/>
      <c r="AP394" s="89"/>
      <c r="AQ394" s="99"/>
      <c r="AR394" s="89"/>
      <c r="AS394" s="89"/>
      <c r="AT394" s="89"/>
      <c r="AU394" s="89"/>
      <c r="AV394" s="89"/>
      <c r="AW394" s="89"/>
      <c r="AX394" s="89"/>
    </row>
    <row r="395" spans="1:50" ht="12.75" customHeight="1">
      <c r="A395" s="89"/>
      <c r="B395" s="89"/>
      <c r="C395" s="96"/>
      <c r="D395" s="190"/>
      <c r="E395" s="110"/>
      <c r="F395" s="111"/>
      <c r="G395" s="112"/>
      <c r="H395" s="113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108"/>
      <c r="AI395" s="108"/>
      <c r="AJ395" s="89"/>
      <c r="AK395" s="89"/>
      <c r="AL395" s="99"/>
      <c r="AM395" s="99"/>
      <c r="AN395" s="89"/>
      <c r="AO395" s="89"/>
      <c r="AP395" s="89"/>
      <c r="AQ395" s="99"/>
      <c r="AR395" s="89"/>
      <c r="AS395" s="89"/>
      <c r="AT395" s="89"/>
      <c r="AU395" s="89"/>
      <c r="AV395" s="89"/>
      <c r="AW395" s="89"/>
      <c r="AX395" s="89"/>
    </row>
    <row r="396" spans="1:50" ht="12.75" customHeight="1">
      <c r="A396" s="89"/>
      <c r="B396" s="89"/>
      <c r="C396" s="96"/>
      <c r="D396" s="190"/>
      <c r="E396" s="110"/>
      <c r="F396" s="111"/>
      <c r="G396" s="112"/>
      <c r="H396" s="113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108"/>
      <c r="AI396" s="108"/>
      <c r="AJ396" s="89"/>
      <c r="AK396" s="89"/>
      <c r="AL396" s="99"/>
      <c r="AM396" s="99"/>
      <c r="AN396" s="89"/>
      <c r="AO396" s="89"/>
      <c r="AP396" s="89"/>
      <c r="AQ396" s="99"/>
      <c r="AR396" s="89"/>
      <c r="AS396" s="89"/>
      <c r="AT396" s="89"/>
      <c r="AU396" s="89"/>
      <c r="AV396" s="89"/>
      <c r="AW396" s="89"/>
      <c r="AX396" s="89"/>
    </row>
    <row r="397" spans="1:50" ht="12.75" customHeight="1">
      <c r="A397" s="89"/>
      <c r="B397" s="89"/>
      <c r="C397" s="96"/>
      <c r="D397" s="190"/>
      <c r="E397" s="110"/>
      <c r="F397" s="111"/>
      <c r="G397" s="112"/>
      <c r="H397" s="113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108"/>
      <c r="AI397" s="108"/>
      <c r="AJ397" s="89"/>
      <c r="AK397" s="89"/>
      <c r="AL397" s="99"/>
      <c r="AM397" s="99"/>
      <c r="AN397" s="89"/>
      <c r="AO397" s="89"/>
      <c r="AP397" s="89"/>
      <c r="AQ397" s="99"/>
      <c r="AR397" s="89"/>
      <c r="AS397" s="89"/>
      <c r="AT397" s="89"/>
      <c r="AU397" s="89"/>
      <c r="AV397" s="89"/>
      <c r="AW397" s="89"/>
      <c r="AX397" s="89"/>
    </row>
    <row r="398" spans="1:50" ht="12.75" customHeight="1">
      <c r="A398" s="89"/>
      <c r="B398" s="89"/>
      <c r="C398" s="96"/>
      <c r="D398" s="190"/>
      <c r="E398" s="110"/>
      <c r="F398" s="111"/>
      <c r="G398" s="112"/>
      <c r="H398" s="113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108"/>
      <c r="AI398" s="108"/>
      <c r="AJ398" s="89"/>
      <c r="AK398" s="89"/>
      <c r="AL398" s="99"/>
      <c r="AM398" s="99"/>
      <c r="AN398" s="89"/>
      <c r="AO398" s="89"/>
      <c r="AP398" s="89"/>
      <c r="AQ398" s="99"/>
      <c r="AR398" s="89"/>
      <c r="AS398" s="89"/>
      <c r="AT398" s="89"/>
      <c r="AU398" s="89"/>
      <c r="AV398" s="89"/>
      <c r="AW398" s="89"/>
      <c r="AX398" s="89"/>
    </row>
    <row r="399" spans="1:50" ht="12.75" customHeight="1">
      <c r="A399" s="89"/>
      <c r="B399" s="89"/>
      <c r="C399" s="96"/>
      <c r="D399" s="190"/>
      <c r="E399" s="110"/>
      <c r="F399" s="111"/>
      <c r="G399" s="112"/>
      <c r="H399" s="113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108"/>
      <c r="AI399" s="108"/>
      <c r="AJ399" s="89"/>
      <c r="AK399" s="89"/>
      <c r="AL399" s="99"/>
      <c r="AM399" s="99"/>
      <c r="AN399" s="89"/>
      <c r="AO399" s="89"/>
      <c r="AP399" s="89"/>
      <c r="AQ399" s="99"/>
      <c r="AR399" s="89"/>
      <c r="AS399" s="89"/>
      <c r="AT399" s="89"/>
      <c r="AU399" s="89"/>
      <c r="AV399" s="89"/>
      <c r="AW399" s="89"/>
      <c r="AX399" s="89"/>
    </row>
    <row r="400" spans="1:50" ht="12.75" customHeight="1">
      <c r="A400" s="89"/>
      <c r="B400" s="89"/>
      <c r="C400" s="96"/>
      <c r="D400" s="190"/>
      <c r="E400" s="110"/>
      <c r="F400" s="111"/>
      <c r="G400" s="112"/>
      <c r="H400" s="113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108"/>
      <c r="AI400" s="108"/>
      <c r="AJ400" s="89"/>
      <c r="AK400" s="89"/>
      <c r="AL400" s="99"/>
      <c r="AM400" s="99"/>
      <c r="AN400" s="89"/>
      <c r="AO400" s="89"/>
      <c r="AP400" s="89"/>
      <c r="AQ400" s="99"/>
      <c r="AR400" s="89"/>
      <c r="AS400" s="89"/>
      <c r="AT400" s="89"/>
      <c r="AU400" s="89"/>
      <c r="AV400" s="89"/>
      <c r="AW400" s="89"/>
      <c r="AX400" s="89"/>
    </row>
    <row r="401" spans="1:50" ht="12.75" customHeight="1">
      <c r="A401" s="89"/>
      <c r="B401" s="89"/>
      <c r="C401" s="96"/>
      <c r="D401" s="190"/>
      <c r="E401" s="110"/>
      <c r="F401" s="111"/>
      <c r="G401" s="112"/>
      <c r="H401" s="113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108"/>
      <c r="AI401" s="108"/>
      <c r="AJ401" s="89"/>
      <c r="AK401" s="89"/>
      <c r="AL401" s="99"/>
      <c r="AM401" s="99"/>
      <c r="AN401" s="89"/>
      <c r="AO401" s="89"/>
      <c r="AP401" s="89"/>
      <c r="AQ401" s="99"/>
      <c r="AR401" s="89"/>
      <c r="AS401" s="89"/>
      <c r="AT401" s="89"/>
      <c r="AU401" s="89"/>
      <c r="AV401" s="89"/>
      <c r="AW401" s="89"/>
      <c r="AX401" s="89"/>
    </row>
    <row r="402" spans="1:50" ht="12.75" customHeight="1">
      <c r="A402" s="89"/>
      <c r="B402" s="89"/>
      <c r="C402" s="96"/>
      <c r="D402" s="190"/>
      <c r="E402" s="110"/>
      <c r="F402" s="111"/>
      <c r="G402" s="112"/>
      <c r="H402" s="113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108"/>
      <c r="AI402" s="108"/>
      <c r="AJ402" s="89"/>
      <c r="AK402" s="89"/>
      <c r="AL402" s="99"/>
      <c r="AM402" s="99"/>
      <c r="AN402" s="89"/>
      <c r="AO402" s="89"/>
      <c r="AP402" s="89"/>
      <c r="AQ402" s="99"/>
      <c r="AR402" s="89"/>
      <c r="AS402" s="89"/>
      <c r="AT402" s="89"/>
      <c r="AU402" s="89"/>
      <c r="AV402" s="89"/>
      <c r="AW402" s="89"/>
      <c r="AX402" s="89"/>
    </row>
    <row r="403" spans="1:50" ht="12.75" customHeight="1">
      <c r="A403" s="89"/>
      <c r="B403" s="89"/>
      <c r="C403" s="96"/>
      <c r="D403" s="190"/>
      <c r="E403" s="110"/>
      <c r="F403" s="111"/>
      <c r="G403" s="112"/>
      <c r="H403" s="113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108"/>
      <c r="AI403" s="108"/>
      <c r="AJ403" s="89"/>
      <c r="AK403" s="89"/>
      <c r="AL403" s="99"/>
      <c r="AM403" s="99"/>
      <c r="AN403" s="89"/>
      <c r="AO403" s="89"/>
      <c r="AP403" s="89"/>
      <c r="AQ403" s="99"/>
      <c r="AR403" s="89"/>
      <c r="AS403" s="89"/>
      <c r="AT403" s="89"/>
      <c r="AU403" s="89"/>
      <c r="AV403" s="89"/>
      <c r="AW403" s="89"/>
      <c r="AX403" s="89"/>
    </row>
    <row r="404" spans="1:50" ht="12.75" customHeight="1">
      <c r="A404" s="89"/>
      <c r="B404" s="89"/>
      <c r="C404" s="96"/>
      <c r="D404" s="190"/>
      <c r="E404" s="110"/>
      <c r="F404" s="111"/>
      <c r="G404" s="112"/>
      <c r="H404" s="113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108"/>
      <c r="AI404" s="108"/>
      <c r="AJ404" s="89"/>
      <c r="AK404" s="89"/>
      <c r="AL404" s="99"/>
      <c r="AM404" s="99"/>
      <c r="AN404" s="89"/>
      <c r="AO404" s="89"/>
      <c r="AP404" s="89"/>
      <c r="AQ404" s="99"/>
      <c r="AR404" s="89"/>
      <c r="AS404" s="89"/>
      <c r="AT404" s="89"/>
      <c r="AU404" s="89"/>
      <c r="AV404" s="89"/>
      <c r="AW404" s="89"/>
      <c r="AX404" s="89"/>
    </row>
    <row r="405" spans="1:50" ht="12.75" customHeight="1">
      <c r="A405" s="89"/>
      <c r="B405" s="89"/>
      <c r="C405" s="96"/>
      <c r="D405" s="190"/>
      <c r="E405" s="110"/>
      <c r="F405" s="111"/>
      <c r="G405" s="112"/>
      <c r="H405" s="113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108"/>
      <c r="AI405" s="108"/>
      <c r="AJ405" s="89"/>
      <c r="AK405" s="89"/>
      <c r="AL405" s="99"/>
      <c r="AM405" s="99"/>
      <c r="AN405" s="89"/>
      <c r="AO405" s="89"/>
      <c r="AP405" s="89"/>
      <c r="AQ405" s="99"/>
      <c r="AR405" s="89"/>
      <c r="AS405" s="89"/>
      <c r="AT405" s="89"/>
      <c r="AU405" s="89"/>
      <c r="AV405" s="89"/>
      <c r="AW405" s="89"/>
      <c r="AX405" s="89"/>
    </row>
    <row r="406" spans="1:50" ht="12.75" customHeight="1">
      <c r="A406" s="89"/>
      <c r="B406" s="89"/>
      <c r="C406" s="96"/>
      <c r="D406" s="190"/>
      <c r="E406" s="110"/>
      <c r="F406" s="111"/>
      <c r="G406" s="112"/>
      <c r="H406" s="113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108"/>
      <c r="AI406" s="108"/>
      <c r="AJ406" s="89"/>
      <c r="AK406" s="89"/>
      <c r="AL406" s="99"/>
      <c r="AM406" s="99"/>
      <c r="AN406" s="89"/>
      <c r="AO406" s="89"/>
      <c r="AP406" s="89"/>
      <c r="AQ406" s="99"/>
      <c r="AR406" s="89"/>
      <c r="AS406" s="89"/>
      <c r="AT406" s="89"/>
      <c r="AU406" s="89"/>
      <c r="AV406" s="89"/>
      <c r="AW406" s="89"/>
      <c r="AX406" s="89"/>
    </row>
    <row r="407" spans="1:50" ht="12.75" customHeight="1">
      <c r="A407" s="89"/>
      <c r="B407" s="89"/>
      <c r="C407" s="96"/>
      <c r="D407" s="190"/>
      <c r="E407" s="110"/>
      <c r="F407" s="111"/>
      <c r="G407" s="112"/>
      <c r="H407" s="113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108"/>
      <c r="AI407" s="108"/>
      <c r="AJ407" s="89"/>
      <c r="AK407" s="89"/>
      <c r="AL407" s="99"/>
      <c r="AM407" s="99"/>
      <c r="AN407" s="89"/>
      <c r="AO407" s="89"/>
      <c r="AP407" s="89"/>
      <c r="AQ407" s="99"/>
      <c r="AR407" s="89"/>
      <c r="AS407" s="89"/>
      <c r="AT407" s="89"/>
      <c r="AU407" s="89"/>
      <c r="AV407" s="89"/>
      <c r="AW407" s="89"/>
      <c r="AX407" s="89"/>
    </row>
    <row r="408" spans="1:50" ht="12.75" customHeight="1">
      <c r="A408" s="89"/>
      <c r="B408" s="89"/>
      <c r="C408" s="96"/>
      <c r="D408" s="190"/>
      <c r="E408" s="110"/>
      <c r="F408" s="111"/>
      <c r="G408" s="112"/>
      <c r="H408" s="113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108"/>
      <c r="AI408" s="108"/>
      <c r="AJ408" s="89"/>
      <c r="AK408" s="89"/>
      <c r="AL408" s="99"/>
      <c r="AM408" s="99"/>
      <c r="AN408" s="89"/>
      <c r="AO408" s="89"/>
      <c r="AP408" s="89"/>
      <c r="AQ408" s="99"/>
      <c r="AR408" s="89"/>
      <c r="AS408" s="89"/>
      <c r="AT408" s="89"/>
      <c r="AU408" s="89"/>
      <c r="AV408" s="89"/>
      <c r="AW408" s="89"/>
      <c r="AX408" s="89"/>
    </row>
    <row r="409" spans="1:50" ht="12.75" customHeight="1">
      <c r="A409" s="89"/>
      <c r="B409" s="89"/>
      <c r="C409" s="96"/>
      <c r="D409" s="190"/>
      <c r="E409" s="110"/>
      <c r="F409" s="111"/>
      <c r="G409" s="112"/>
      <c r="H409" s="113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108"/>
      <c r="AI409" s="108"/>
      <c r="AJ409" s="89"/>
      <c r="AK409" s="89"/>
      <c r="AL409" s="99"/>
      <c r="AM409" s="99"/>
      <c r="AN409" s="89"/>
      <c r="AO409" s="89"/>
      <c r="AP409" s="89"/>
      <c r="AQ409" s="99"/>
      <c r="AR409" s="89"/>
      <c r="AS409" s="89"/>
      <c r="AT409" s="89"/>
      <c r="AU409" s="89"/>
      <c r="AV409" s="89"/>
      <c r="AW409" s="89"/>
      <c r="AX409" s="89"/>
    </row>
    <row r="410" spans="1:50" ht="12.75" customHeight="1">
      <c r="A410" s="89"/>
      <c r="B410" s="89"/>
      <c r="C410" s="96"/>
      <c r="D410" s="190"/>
      <c r="E410" s="110"/>
      <c r="F410" s="111"/>
      <c r="G410" s="112"/>
      <c r="H410" s="113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108"/>
      <c r="AI410" s="108"/>
      <c r="AJ410" s="89"/>
      <c r="AK410" s="89"/>
      <c r="AL410" s="99"/>
      <c r="AM410" s="99"/>
      <c r="AN410" s="89"/>
      <c r="AO410" s="89"/>
      <c r="AP410" s="89"/>
      <c r="AQ410" s="99"/>
      <c r="AR410" s="89"/>
      <c r="AS410" s="89"/>
      <c r="AT410" s="89"/>
      <c r="AU410" s="89"/>
      <c r="AV410" s="89"/>
      <c r="AW410" s="89"/>
      <c r="AX410" s="89"/>
    </row>
    <row r="411" spans="1:50" ht="12.75" customHeight="1">
      <c r="A411" s="89"/>
      <c r="B411" s="89"/>
      <c r="C411" s="96"/>
      <c r="D411" s="190"/>
      <c r="E411" s="110"/>
      <c r="F411" s="111"/>
      <c r="G411" s="112"/>
      <c r="H411" s="113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108"/>
      <c r="AI411" s="108"/>
      <c r="AJ411" s="89"/>
      <c r="AK411" s="89"/>
      <c r="AL411" s="99"/>
      <c r="AM411" s="99"/>
      <c r="AN411" s="89"/>
      <c r="AO411" s="89"/>
      <c r="AP411" s="89"/>
      <c r="AQ411" s="99"/>
      <c r="AR411" s="89"/>
      <c r="AS411" s="89"/>
      <c r="AT411" s="89"/>
      <c r="AU411" s="89"/>
      <c r="AV411" s="89"/>
      <c r="AW411" s="89"/>
      <c r="AX411" s="89"/>
    </row>
    <row r="412" spans="1:50" ht="12.75" customHeight="1">
      <c r="A412" s="89"/>
      <c r="B412" s="89"/>
      <c r="C412" s="96"/>
      <c r="D412" s="190"/>
      <c r="E412" s="110"/>
      <c r="F412" s="111"/>
      <c r="G412" s="112"/>
      <c r="H412" s="113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108"/>
      <c r="AI412" s="108"/>
      <c r="AJ412" s="89"/>
      <c r="AK412" s="89"/>
      <c r="AL412" s="99"/>
      <c r="AM412" s="99"/>
      <c r="AN412" s="89"/>
      <c r="AO412" s="89"/>
      <c r="AP412" s="89"/>
      <c r="AQ412" s="99"/>
      <c r="AR412" s="89"/>
      <c r="AS412" s="89"/>
      <c r="AT412" s="89"/>
      <c r="AU412" s="89"/>
      <c r="AV412" s="89"/>
      <c r="AW412" s="89"/>
      <c r="AX412" s="89"/>
    </row>
    <row r="413" spans="1:50" ht="12.75" customHeight="1">
      <c r="A413" s="89"/>
      <c r="B413" s="89"/>
      <c r="C413" s="96"/>
      <c r="D413" s="190"/>
      <c r="E413" s="110"/>
      <c r="F413" s="111"/>
      <c r="G413" s="112"/>
      <c r="H413" s="113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108"/>
      <c r="AI413" s="108"/>
      <c r="AJ413" s="89"/>
      <c r="AK413" s="89"/>
      <c r="AL413" s="99"/>
      <c r="AM413" s="99"/>
      <c r="AN413" s="89"/>
      <c r="AO413" s="89"/>
      <c r="AP413" s="89"/>
      <c r="AQ413" s="99"/>
      <c r="AR413" s="89"/>
      <c r="AS413" s="89"/>
      <c r="AT413" s="89"/>
      <c r="AU413" s="89"/>
      <c r="AV413" s="89"/>
      <c r="AW413" s="89"/>
      <c r="AX413" s="89"/>
    </row>
    <row r="414" spans="1:50" ht="12.75" customHeight="1">
      <c r="A414" s="89"/>
      <c r="B414" s="89"/>
      <c r="C414" s="96"/>
      <c r="D414" s="190"/>
      <c r="E414" s="110"/>
      <c r="F414" s="111"/>
      <c r="G414" s="112"/>
      <c r="H414" s="113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108"/>
      <c r="AI414" s="108"/>
      <c r="AJ414" s="89"/>
      <c r="AK414" s="89"/>
      <c r="AL414" s="99"/>
      <c r="AM414" s="99"/>
      <c r="AN414" s="89"/>
      <c r="AO414" s="89"/>
      <c r="AP414" s="89"/>
      <c r="AQ414" s="99"/>
      <c r="AR414" s="89"/>
      <c r="AS414" s="89"/>
      <c r="AT414" s="89"/>
      <c r="AU414" s="89"/>
      <c r="AV414" s="89"/>
      <c r="AW414" s="89"/>
      <c r="AX414" s="89"/>
    </row>
    <row r="415" spans="1:50" ht="12.75" customHeight="1">
      <c r="A415" s="89"/>
      <c r="B415" s="89"/>
      <c r="C415" s="96"/>
      <c r="D415" s="190"/>
      <c r="E415" s="110"/>
      <c r="F415" s="111"/>
      <c r="G415" s="112"/>
      <c r="H415" s="113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108"/>
      <c r="AI415" s="108"/>
      <c r="AJ415" s="89"/>
      <c r="AK415" s="89"/>
      <c r="AL415" s="99"/>
      <c r="AM415" s="99"/>
      <c r="AN415" s="89"/>
      <c r="AO415" s="89"/>
      <c r="AP415" s="89"/>
      <c r="AQ415" s="99"/>
      <c r="AR415" s="89"/>
      <c r="AS415" s="89"/>
      <c r="AT415" s="89"/>
      <c r="AU415" s="89"/>
      <c r="AV415" s="89"/>
      <c r="AW415" s="89"/>
      <c r="AX415" s="89"/>
    </row>
    <row r="416" spans="1:50" ht="12.75" customHeight="1">
      <c r="A416" s="89"/>
      <c r="B416" s="89"/>
      <c r="C416" s="96"/>
      <c r="D416" s="190"/>
      <c r="E416" s="110"/>
      <c r="F416" s="111"/>
      <c r="G416" s="112"/>
      <c r="H416" s="113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108"/>
      <c r="AI416" s="108"/>
      <c r="AJ416" s="89"/>
      <c r="AK416" s="89"/>
      <c r="AL416" s="99"/>
      <c r="AM416" s="99"/>
      <c r="AN416" s="89"/>
      <c r="AO416" s="89"/>
      <c r="AP416" s="89"/>
      <c r="AQ416" s="99"/>
      <c r="AR416" s="89"/>
      <c r="AS416" s="89"/>
      <c r="AT416" s="89"/>
      <c r="AU416" s="89"/>
      <c r="AV416" s="89"/>
      <c r="AW416" s="89"/>
      <c r="AX416" s="89"/>
    </row>
    <row r="417" spans="1:50" ht="12.75" customHeight="1">
      <c r="A417" s="89"/>
      <c r="B417" s="89"/>
      <c r="C417" s="96"/>
      <c r="D417" s="190"/>
      <c r="E417" s="110"/>
      <c r="F417" s="111"/>
      <c r="G417" s="112"/>
      <c r="H417" s="113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108"/>
      <c r="AI417" s="108"/>
      <c r="AJ417" s="89"/>
      <c r="AK417" s="89"/>
      <c r="AL417" s="99"/>
      <c r="AM417" s="99"/>
      <c r="AN417" s="89"/>
      <c r="AO417" s="89"/>
      <c r="AP417" s="89"/>
      <c r="AQ417" s="99"/>
      <c r="AR417" s="89"/>
      <c r="AS417" s="89"/>
      <c r="AT417" s="89"/>
      <c r="AU417" s="89"/>
      <c r="AV417" s="89"/>
      <c r="AW417" s="89"/>
      <c r="AX417" s="89"/>
    </row>
    <row r="418" spans="1:50" ht="12.75" customHeight="1">
      <c r="A418" s="89"/>
      <c r="B418" s="89"/>
      <c r="C418" s="96"/>
      <c r="D418" s="190"/>
      <c r="E418" s="110"/>
      <c r="F418" s="111"/>
      <c r="G418" s="112"/>
      <c r="H418" s="113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108"/>
      <c r="AI418" s="108"/>
      <c r="AJ418" s="89"/>
      <c r="AK418" s="89"/>
      <c r="AL418" s="99"/>
      <c r="AM418" s="99"/>
      <c r="AN418" s="89"/>
      <c r="AO418" s="89"/>
      <c r="AP418" s="89"/>
      <c r="AQ418" s="99"/>
      <c r="AR418" s="89"/>
      <c r="AS418" s="89"/>
      <c r="AT418" s="89"/>
      <c r="AU418" s="89"/>
      <c r="AV418" s="89"/>
      <c r="AW418" s="89"/>
      <c r="AX418" s="89"/>
    </row>
    <row r="419" spans="1:50" ht="12.75" customHeight="1">
      <c r="A419" s="89"/>
      <c r="B419" s="89"/>
      <c r="C419" s="96"/>
      <c r="D419" s="190"/>
      <c r="E419" s="110"/>
      <c r="F419" s="111"/>
      <c r="G419" s="112"/>
      <c r="H419" s="113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108"/>
      <c r="AI419" s="108"/>
      <c r="AJ419" s="89"/>
      <c r="AK419" s="89"/>
      <c r="AL419" s="99"/>
      <c r="AM419" s="99"/>
      <c r="AN419" s="89"/>
      <c r="AO419" s="89"/>
      <c r="AP419" s="89"/>
      <c r="AQ419" s="99"/>
      <c r="AR419" s="89"/>
      <c r="AS419" s="89"/>
      <c r="AT419" s="89"/>
      <c r="AU419" s="89"/>
      <c r="AV419" s="89"/>
      <c r="AW419" s="89"/>
      <c r="AX419" s="89"/>
    </row>
    <row r="420" spans="1:50" ht="12.75" customHeight="1">
      <c r="A420" s="89"/>
      <c r="B420" s="89"/>
      <c r="C420" s="96"/>
      <c r="D420" s="190"/>
      <c r="E420" s="110"/>
      <c r="F420" s="111"/>
      <c r="G420" s="112"/>
      <c r="H420" s="113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108"/>
      <c r="AI420" s="108"/>
      <c r="AJ420" s="89"/>
      <c r="AK420" s="89"/>
      <c r="AL420" s="99"/>
      <c r="AM420" s="99"/>
      <c r="AN420" s="89"/>
      <c r="AO420" s="89"/>
      <c r="AP420" s="89"/>
      <c r="AQ420" s="99"/>
      <c r="AR420" s="89"/>
      <c r="AS420" s="89"/>
      <c r="AT420" s="89"/>
      <c r="AU420" s="89"/>
      <c r="AV420" s="89"/>
      <c r="AW420" s="89"/>
      <c r="AX420" s="89"/>
    </row>
    <row r="421" spans="1:50" ht="12.75" customHeight="1">
      <c r="A421" s="89"/>
      <c r="B421" s="89"/>
      <c r="C421" s="96"/>
      <c r="D421" s="190"/>
      <c r="E421" s="110"/>
      <c r="F421" s="111"/>
      <c r="G421" s="112"/>
      <c r="H421" s="113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108"/>
      <c r="AI421" s="108"/>
      <c r="AJ421" s="89"/>
      <c r="AK421" s="89"/>
      <c r="AL421" s="99"/>
      <c r="AM421" s="99"/>
      <c r="AN421" s="89"/>
      <c r="AO421" s="89"/>
      <c r="AP421" s="89"/>
      <c r="AQ421" s="99"/>
      <c r="AR421" s="89"/>
      <c r="AS421" s="89"/>
      <c r="AT421" s="89"/>
      <c r="AU421" s="89"/>
      <c r="AV421" s="89"/>
      <c r="AW421" s="89"/>
      <c r="AX421" s="89"/>
    </row>
    <row r="422" spans="1:50" ht="12.75" customHeight="1">
      <c r="A422" s="89"/>
      <c r="B422" s="89"/>
      <c r="C422" s="96"/>
      <c r="D422" s="190"/>
      <c r="E422" s="110"/>
      <c r="F422" s="111"/>
      <c r="G422" s="112"/>
      <c r="H422" s="113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108"/>
      <c r="AI422" s="108"/>
      <c r="AJ422" s="89"/>
      <c r="AK422" s="89"/>
      <c r="AL422" s="99"/>
      <c r="AM422" s="99"/>
      <c r="AN422" s="89"/>
      <c r="AO422" s="89"/>
      <c r="AP422" s="89"/>
      <c r="AQ422" s="99"/>
      <c r="AR422" s="89"/>
      <c r="AS422" s="89"/>
      <c r="AT422" s="89"/>
      <c r="AU422" s="89"/>
      <c r="AV422" s="89"/>
      <c r="AW422" s="89"/>
      <c r="AX422" s="89"/>
    </row>
    <row r="423" spans="1:50" ht="12.75" customHeight="1">
      <c r="A423" s="89"/>
      <c r="B423" s="89"/>
      <c r="C423" s="96"/>
      <c r="D423" s="190"/>
      <c r="E423" s="110"/>
      <c r="F423" s="111"/>
      <c r="G423" s="112"/>
      <c r="H423" s="113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108"/>
      <c r="AI423" s="108"/>
      <c r="AJ423" s="89"/>
      <c r="AK423" s="89"/>
      <c r="AL423" s="99"/>
      <c r="AM423" s="99"/>
      <c r="AN423" s="89"/>
      <c r="AO423" s="89"/>
      <c r="AP423" s="89"/>
      <c r="AQ423" s="99"/>
      <c r="AR423" s="89"/>
      <c r="AS423" s="89"/>
      <c r="AT423" s="89"/>
      <c r="AU423" s="89"/>
      <c r="AV423" s="89"/>
      <c r="AW423" s="89"/>
      <c r="AX423" s="89"/>
    </row>
    <row r="424" spans="1:50" ht="12.75" customHeight="1">
      <c r="A424" s="89"/>
      <c r="B424" s="89"/>
      <c r="C424" s="96"/>
      <c r="D424" s="190"/>
      <c r="E424" s="110"/>
      <c r="F424" s="111"/>
      <c r="G424" s="112"/>
      <c r="H424" s="113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108"/>
      <c r="AI424" s="108"/>
      <c r="AJ424" s="89"/>
      <c r="AK424" s="89"/>
      <c r="AL424" s="99"/>
      <c r="AM424" s="99"/>
      <c r="AN424" s="89"/>
      <c r="AO424" s="89"/>
      <c r="AP424" s="89"/>
      <c r="AQ424" s="99"/>
      <c r="AR424" s="89"/>
      <c r="AS424" s="89"/>
      <c r="AT424" s="89"/>
      <c r="AU424" s="89"/>
      <c r="AV424" s="89"/>
      <c r="AW424" s="89"/>
      <c r="AX424" s="89"/>
    </row>
    <row r="425" spans="1:50" ht="12.75" customHeight="1">
      <c r="A425" s="89"/>
      <c r="B425" s="89"/>
      <c r="C425" s="96"/>
      <c r="D425" s="190"/>
      <c r="E425" s="110"/>
      <c r="F425" s="111"/>
      <c r="G425" s="112"/>
      <c r="H425" s="113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108"/>
      <c r="AI425" s="108"/>
      <c r="AJ425" s="89"/>
      <c r="AK425" s="89"/>
      <c r="AL425" s="99"/>
      <c r="AM425" s="99"/>
      <c r="AN425" s="89"/>
      <c r="AO425" s="89"/>
      <c r="AP425" s="89"/>
      <c r="AQ425" s="99"/>
      <c r="AR425" s="89"/>
      <c r="AS425" s="89"/>
      <c r="AT425" s="89"/>
      <c r="AU425" s="89"/>
      <c r="AV425" s="89"/>
      <c r="AW425" s="89"/>
      <c r="AX425" s="89"/>
    </row>
    <row r="426" spans="1:50" ht="12.75" customHeight="1">
      <c r="A426" s="89"/>
      <c r="B426" s="89"/>
      <c r="C426" s="96"/>
      <c r="D426" s="190"/>
      <c r="E426" s="110"/>
      <c r="F426" s="111"/>
      <c r="G426" s="112"/>
      <c r="H426" s="113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108"/>
      <c r="AI426" s="108"/>
      <c r="AJ426" s="89"/>
      <c r="AK426" s="89"/>
      <c r="AL426" s="99"/>
      <c r="AM426" s="99"/>
      <c r="AN426" s="89"/>
      <c r="AO426" s="89"/>
      <c r="AP426" s="89"/>
      <c r="AQ426" s="99"/>
      <c r="AR426" s="89"/>
      <c r="AS426" s="89"/>
      <c r="AT426" s="89"/>
      <c r="AU426" s="89"/>
      <c r="AV426" s="89"/>
      <c r="AW426" s="89"/>
      <c r="AX426" s="89"/>
    </row>
    <row r="427" spans="1:50" ht="12.75" customHeight="1">
      <c r="A427" s="89"/>
      <c r="B427" s="89"/>
      <c r="C427" s="96"/>
      <c r="D427" s="190"/>
      <c r="E427" s="110"/>
      <c r="F427" s="111"/>
      <c r="G427" s="112"/>
      <c r="H427" s="113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108"/>
      <c r="AI427" s="108"/>
      <c r="AJ427" s="89"/>
      <c r="AK427" s="89"/>
      <c r="AL427" s="99"/>
      <c r="AM427" s="99"/>
      <c r="AN427" s="89"/>
      <c r="AO427" s="89"/>
      <c r="AP427" s="89"/>
      <c r="AQ427" s="99"/>
      <c r="AR427" s="89"/>
      <c r="AS427" s="89"/>
      <c r="AT427" s="89"/>
      <c r="AU427" s="89"/>
      <c r="AV427" s="89"/>
      <c r="AW427" s="89"/>
      <c r="AX427" s="89"/>
    </row>
    <row r="428" spans="1:50" ht="12.75" customHeight="1">
      <c r="A428" s="89"/>
      <c r="B428" s="89"/>
      <c r="C428" s="96"/>
      <c r="D428" s="190"/>
      <c r="E428" s="110"/>
      <c r="F428" s="111"/>
      <c r="G428" s="112"/>
      <c r="H428" s="113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108"/>
      <c r="AI428" s="108"/>
      <c r="AJ428" s="89"/>
      <c r="AK428" s="89"/>
      <c r="AL428" s="99"/>
      <c r="AM428" s="99"/>
      <c r="AN428" s="89"/>
      <c r="AO428" s="89"/>
      <c r="AP428" s="89"/>
      <c r="AQ428" s="99"/>
      <c r="AR428" s="89"/>
      <c r="AS428" s="89"/>
      <c r="AT428" s="89"/>
      <c r="AU428" s="89"/>
      <c r="AV428" s="89"/>
      <c r="AW428" s="89"/>
      <c r="AX428" s="89"/>
    </row>
    <row r="429" spans="1:50" ht="12.75" customHeight="1">
      <c r="A429" s="89"/>
      <c r="B429" s="89"/>
      <c r="C429" s="96"/>
      <c r="D429" s="190"/>
      <c r="E429" s="110"/>
      <c r="F429" s="111"/>
      <c r="G429" s="112"/>
      <c r="H429" s="113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108"/>
      <c r="AI429" s="108"/>
      <c r="AJ429" s="89"/>
      <c r="AK429" s="89"/>
      <c r="AL429" s="99"/>
      <c r="AM429" s="99"/>
      <c r="AN429" s="89"/>
      <c r="AO429" s="89"/>
      <c r="AP429" s="89"/>
      <c r="AQ429" s="99"/>
      <c r="AR429" s="89"/>
      <c r="AS429" s="89"/>
      <c r="AT429" s="89"/>
      <c r="AU429" s="89"/>
      <c r="AV429" s="89"/>
      <c r="AW429" s="89"/>
      <c r="AX429" s="89"/>
    </row>
    <row r="430" spans="1:50" ht="12.75" customHeight="1">
      <c r="A430" s="89"/>
      <c r="B430" s="89"/>
      <c r="C430" s="96"/>
      <c r="D430" s="190"/>
      <c r="E430" s="110"/>
      <c r="F430" s="111"/>
      <c r="G430" s="112"/>
      <c r="H430" s="113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108"/>
      <c r="AI430" s="108"/>
      <c r="AJ430" s="89"/>
      <c r="AK430" s="89"/>
      <c r="AL430" s="99"/>
      <c r="AM430" s="99"/>
      <c r="AN430" s="89"/>
      <c r="AO430" s="89"/>
      <c r="AP430" s="89"/>
      <c r="AQ430" s="99"/>
      <c r="AR430" s="89"/>
      <c r="AS430" s="89"/>
      <c r="AT430" s="89"/>
      <c r="AU430" s="89"/>
      <c r="AV430" s="89"/>
      <c r="AW430" s="89"/>
      <c r="AX430" s="89"/>
    </row>
    <row r="431" spans="1:50" ht="12.75" customHeight="1">
      <c r="A431" s="89"/>
      <c r="B431" s="89"/>
      <c r="C431" s="96"/>
      <c r="D431" s="190"/>
      <c r="E431" s="110"/>
      <c r="F431" s="111"/>
      <c r="G431" s="112"/>
      <c r="H431" s="113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108"/>
      <c r="AI431" s="108"/>
      <c r="AJ431" s="89"/>
      <c r="AK431" s="89"/>
      <c r="AL431" s="99"/>
      <c r="AM431" s="99"/>
      <c r="AN431" s="89"/>
      <c r="AO431" s="89"/>
      <c r="AP431" s="89"/>
      <c r="AQ431" s="99"/>
      <c r="AR431" s="89"/>
      <c r="AS431" s="89"/>
      <c r="AT431" s="89"/>
      <c r="AU431" s="89"/>
      <c r="AV431" s="89"/>
      <c r="AW431" s="89"/>
      <c r="AX431" s="89"/>
    </row>
    <row r="432" spans="1:50" ht="12.75" customHeight="1">
      <c r="A432" s="89"/>
      <c r="B432" s="89"/>
      <c r="C432" s="96"/>
      <c r="D432" s="190"/>
      <c r="E432" s="110"/>
      <c r="F432" s="111"/>
      <c r="G432" s="112"/>
      <c r="H432" s="113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108"/>
      <c r="AI432" s="108"/>
      <c r="AJ432" s="89"/>
      <c r="AK432" s="89"/>
      <c r="AL432" s="99"/>
      <c r="AM432" s="99"/>
      <c r="AN432" s="89"/>
      <c r="AO432" s="89"/>
      <c r="AP432" s="89"/>
      <c r="AQ432" s="99"/>
      <c r="AR432" s="89"/>
      <c r="AS432" s="89"/>
      <c r="AT432" s="89"/>
      <c r="AU432" s="89"/>
      <c r="AV432" s="89"/>
      <c r="AW432" s="89"/>
      <c r="AX432" s="89"/>
    </row>
    <row r="433" spans="1:50" ht="12.75" customHeight="1">
      <c r="A433" s="89"/>
      <c r="B433" s="89"/>
      <c r="C433" s="96"/>
      <c r="D433" s="190"/>
      <c r="E433" s="110"/>
      <c r="F433" s="111"/>
      <c r="G433" s="112"/>
      <c r="H433" s="113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108"/>
      <c r="AI433" s="108"/>
      <c r="AJ433" s="89"/>
      <c r="AK433" s="89"/>
      <c r="AL433" s="99"/>
      <c r="AM433" s="99"/>
      <c r="AN433" s="89"/>
      <c r="AO433" s="89"/>
      <c r="AP433" s="89"/>
      <c r="AQ433" s="99"/>
      <c r="AR433" s="89"/>
      <c r="AS433" s="89"/>
      <c r="AT433" s="89"/>
      <c r="AU433" s="89"/>
      <c r="AV433" s="89"/>
      <c r="AW433" s="89"/>
      <c r="AX433" s="89"/>
    </row>
    <row r="434" spans="1:50" ht="12.75" customHeight="1">
      <c r="A434" s="89"/>
      <c r="B434" s="89"/>
      <c r="C434" s="96"/>
      <c r="D434" s="190"/>
      <c r="E434" s="110"/>
      <c r="F434" s="111"/>
      <c r="G434" s="112"/>
      <c r="H434" s="113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108"/>
      <c r="AI434" s="108"/>
      <c r="AJ434" s="89"/>
      <c r="AK434" s="89"/>
      <c r="AL434" s="99"/>
      <c r="AM434" s="99"/>
      <c r="AN434" s="89"/>
      <c r="AO434" s="89"/>
      <c r="AP434" s="89"/>
      <c r="AQ434" s="99"/>
      <c r="AR434" s="89"/>
      <c r="AS434" s="89"/>
      <c r="AT434" s="89"/>
      <c r="AU434" s="89"/>
      <c r="AV434" s="89"/>
      <c r="AW434" s="89"/>
      <c r="AX434" s="89"/>
    </row>
    <row r="435" spans="1:50" ht="12.75" customHeight="1">
      <c r="A435" s="89"/>
      <c r="B435" s="89"/>
      <c r="C435" s="96"/>
      <c r="D435" s="190"/>
      <c r="E435" s="110"/>
      <c r="F435" s="111"/>
      <c r="G435" s="112"/>
      <c r="H435" s="113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108"/>
      <c r="AI435" s="108"/>
      <c r="AJ435" s="89"/>
      <c r="AK435" s="89"/>
      <c r="AL435" s="99"/>
      <c r="AM435" s="99"/>
      <c r="AN435" s="89"/>
      <c r="AO435" s="89"/>
      <c r="AP435" s="89"/>
      <c r="AQ435" s="99"/>
      <c r="AR435" s="89"/>
      <c r="AS435" s="89"/>
      <c r="AT435" s="89"/>
      <c r="AU435" s="89"/>
      <c r="AV435" s="89"/>
      <c r="AW435" s="89"/>
      <c r="AX435" s="89"/>
    </row>
    <row r="436" spans="1:50" ht="12.75" customHeight="1">
      <c r="A436" s="89"/>
      <c r="B436" s="89"/>
      <c r="C436" s="96"/>
      <c r="D436" s="190"/>
      <c r="E436" s="110"/>
      <c r="F436" s="111"/>
      <c r="G436" s="112"/>
      <c r="H436" s="113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108"/>
      <c r="AI436" s="108"/>
      <c r="AJ436" s="89"/>
      <c r="AK436" s="89"/>
      <c r="AL436" s="99"/>
      <c r="AM436" s="99"/>
      <c r="AN436" s="89"/>
      <c r="AO436" s="89"/>
      <c r="AP436" s="89"/>
      <c r="AQ436" s="99"/>
      <c r="AR436" s="89"/>
      <c r="AS436" s="89"/>
      <c r="AT436" s="89"/>
      <c r="AU436" s="89"/>
      <c r="AV436" s="89"/>
      <c r="AW436" s="89"/>
      <c r="AX436" s="89"/>
    </row>
    <row r="437" spans="1:50" ht="12.75" customHeight="1">
      <c r="A437" s="89"/>
      <c r="B437" s="89"/>
      <c r="C437" s="96"/>
      <c r="D437" s="190"/>
      <c r="E437" s="110"/>
      <c r="F437" s="111"/>
      <c r="G437" s="112"/>
      <c r="H437" s="113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108"/>
      <c r="AI437" s="108"/>
      <c r="AJ437" s="89"/>
      <c r="AK437" s="89"/>
      <c r="AL437" s="99"/>
      <c r="AM437" s="99"/>
      <c r="AN437" s="89"/>
      <c r="AO437" s="89"/>
      <c r="AP437" s="89"/>
      <c r="AQ437" s="99"/>
      <c r="AR437" s="89"/>
      <c r="AS437" s="89"/>
      <c r="AT437" s="89"/>
      <c r="AU437" s="89"/>
      <c r="AV437" s="89"/>
      <c r="AW437" s="89"/>
      <c r="AX437" s="89"/>
    </row>
    <row r="438" spans="1:50" ht="12.75" customHeight="1">
      <c r="A438" s="89"/>
      <c r="B438" s="89"/>
      <c r="C438" s="96"/>
      <c r="D438" s="190"/>
      <c r="E438" s="110"/>
      <c r="F438" s="111"/>
      <c r="G438" s="112"/>
      <c r="H438" s="113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108"/>
      <c r="AI438" s="108"/>
      <c r="AJ438" s="89"/>
      <c r="AK438" s="89"/>
      <c r="AL438" s="99"/>
      <c r="AM438" s="99"/>
      <c r="AN438" s="89"/>
      <c r="AO438" s="89"/>
      <c r="AP438" s="89"/>
      <c r="AQ438" s="99"/>
      <c r="AR438" s="89"/>
      <c r="AS438" s="89"/>
      <c r="AT438" s="89"/>
      <c r="AU438" s="89"/>
      <c r="AV438" s="89"/>
      <c r="AW438" s="89"/>
      <c r="AX438" s="89"/>
    </row>
    <row r="439" spans="1:50" ht="12.75" customHeight="1">
      <c r="A439" s="89"/>
      <c r="B439" s="89"/>
      <c r="C439" s="96"/>
      <c r="D439" s="190"/>
      <c r="E439" s="110"/>
      <c r="F439" s="111"/>
      <c r="G439" s="112"/>
      <c r="H439" s="113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108"/>
      <c r="AI439" s="108"/>
      <c r="AJ439" s="89"/>
      <c r="AK439" s="89"/>
      <c r="AL439" s="99"/>
      <c r="AM439" s="99"/>
      <c r="AN439" s="89"/>
      <c r="AO439" s="89"/>
      <c r="AP439" s="89"/>
      <c r="AQ439" s="99"/>
      <c r="AR439" s="89"/>
      <c r="AS439" s="89"/>
      <c r="AT439" s="89"/>
      <c r="AU439" s="89"/>
      <c r="AV439" s="89"/>
      <c r="AW439" s="89"/>
      <c r="AX439" s="89"/>
    </row>
    <row r="440" spans="1:50" ht="12.75" customHeight="1">
      <c r="A440" s="89"/>
      <c r="B440" s="89"/>
      <c r="C440" s="96"/>
      <c r="D440" s="190"/>
      <c r="E440" s="110"/>
      <c r="F440" s="111"/>
      <c r="G440" s="112"/>
      <c r="H440" s="113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108"/>
      <c r="AI440" s="108"/>
      <c r="AJ440" s="89"/>
      <c r="AK440" s="89"/>
      <c r="AL440" s="99"/>
      <c r="AM440" s="99"/>
      <c r="AN440" s="89"/>
      <c r="AO440" s="89"/>
      <c r="AP440" s="89"/>
      <c r="AQ440" s="99"/>
      <c r="AR440" s="89"/>
      <c r="AS440" s="89"/>
      <c r="AT440" s="89"/>
      <c r="AU440" s="89"/>
      <c r="AV440" s="89"/>
      <c r="AW440" s="89"/>
      <c r="AX440" s="89"/>
    </row>
    <row r="441" spans="1:50" ht="12.75" customHeight="1">
      <c r="A441" s="89"/>
      <c r="B441" s="89"/>
      <c r="C441" s="96"/>
      <c r="D441" s="190"/>
      <c r="E441" s="110"/>
      <c r="F441" s="111"/>
      <c r="G441" s="112"/>
      <c r="H441" s="113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108"/>
      <c r="AI441" s="108"/>
      <c r="AJ441" s="89"/>
      <c r="AK441" s="89"/>
      <c r="AL441" s="99"/>
      <c r="AM441" s="99"/>
      <c r="AN441" s="89"/>
      <c r="AO441" s="89"/>
      <c r="AP441" s="89"/>
      <c r="AQ441" s="99"/>
      <c r="AR441" s="89"/>
      <c r="AS441" s="89"/>
      <c r="AT441" s="89"/>
      <c r="AU441" s="89"/>
      <c r="AV441" s="89"/>
      <c r="AW441" s="89"/>
      <c r="AX441" s="89"/>
    </row>
    <row r="442" spans="1:50" ht="12.75" customHeight="1">
      <c r="A442" s="89"/>
      <c r="B442" s="89"/>
      <c r="C442" s="96"/>
      <c r="D442" s="190"/>
      <c r="E442" s="110"/>
      <c r="F442" s="111"/>
      <c r="G442" s="112"/>
      <c r="H442" s="113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108"/>
      <c r="AI442" s="108"/>
      <c r="AJ442" s="89"/>
      <c r="AK442" s="89"/>
      <c r="AL442" s="99"/>
      <c r="AM442" s="99"/>
      <c r="AN442" s="89"/>
      <c r="AO442" s="89"/>
      <c r="AP442" s="89"/>
      <c r="AQ442" s="99"/>
      <c r="AR442" s="89"/>
      <c r="AS442" s="89"/>
      <c r="AT442" s="89"/>
      <c r="AU442" s="89"/>
      <c r="AV442" s="89"/>
      <c r="AW442" s="89"/>
      <c r="AX442" s="89"/>
    </row>
    <row r="443" spans="1:50" ht="12.75" customHeight="1">
      <c r="A443" s="89"/>
      <c r="B443" s="89"/>
      <c r="C443" s="96"/>
      <c r="D443" s="190"/>
      <c r="E443" s="110"/>
      <c r="F443" s="111"/>
      <c r="G443" s="112"/>
      <c r="H443" s="113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108"/>
      <c r="AI443" s="108"/>
      <c r="AJ443" s="89"/>
      <c r="AK443" s="89"/>
      <c r="AL443" s="99"/>
      <c r="AM443" s="99"/>
      <c r="AN443" s="89"/>
      <c r="AO443" s="89"/>
      <c r="AP443" s="89"/>
      <c r="AQ443" s="99"/>
      <c r="AR443" s="89"/>
      <c r="AS443" s="89"/>
      <c r="AT443" s="89"/>
      <c r="AU443" s="89"/>
      <c r="AV443" s="89"/>
      <c r="AW443" s="89"/>
      <c r="AX443" s="89"/>
    </row>
    <row r="444" spans="1:50" ht="12.75" customHeight="1">
      <c r="A444" s="89"/>
      <c r="B444" s="89"/>
      <c r="C444" s="96"/>
      <c r="D444" s="190"/>
      <c r="E444" s="110"/>
      <c r="F444" s="111"/>
      <c r="G444" s="112"/>
      <c r="H444" s="113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108"/>
      <c r="AI444" s="108"/>
      <c r="AJ444" s="89"/>
      <c r="AK444" s="89"/>
      <c r="AL444" s="99"/>
      <c r="AM444" s="99"/>
      <c r="AN444" s="89"/>
      <c r="AO444" s="89"/>
      <c r="AP444" s="89"/>
      <c r="AQ444" s="99"/>
      <c r="AR444" s="89"/>
      <c r="AS444" s="89"/>
      <c r="AT444" s="89"/>
      <c r="AU444" s="89"/>
      <c r="AV444" s="89"/>
      <c r="AW444" s="89"/>
      <c r="AX444" s="89"/>
    </row>
    <row r="445" spans="1:50" ht="12.75" customHeight="1">
      <c r="A445" s="89"/>
      <c r="B445" s="89"/>
      <c r="C445" s="96"/>
      <c r="D445" s="190"/>
      <c r="E445" s="110"/>
      <c r="F445" s="111"/>
      <c r="G445" s="112"/>
      <c r="H445" s="113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108"/>
      <c r="AI445" s="108"/>
      <c r="AJ445" s="89"/>
      <c r="AK445" s="89"/>
      <c r="AL445" s="99"/>
      <c r="AM445" s="99"/>
      <c r="AN445" s="89"/>
      <c r="AO445" s="89"/>
      <c r="AP445" s="89"/>
      <c r="AQ445" s="99"/>
      <c r="AR445" s="89"/>
      <c r="AS445" s="89"/>
      <c r="AT445" s="89"/>
      <c r="AU445" s="89"/>
      <c r="AV445" s="89"/>
      <c r="AW445" s="89"/>
      <c r="AX445" s="89"/>
    </row>
    <row r="446" spans="1:50" ht="12.75" customHeight="1">
      <c r="A446" s="89"/>
      <c r="B446" s="89"/>
      <c r="C446" s="96"/>
      <c r="D446" s="190"/>
      <c r="E446" s="110"/>
      <c r="F446" s="111"/>
      <c r="G446" s="112"/>
      <c r="H446" s="113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108"/>
      <c r="AI446" s="108"/>
      <c r="AJ446" s="89"/>
      <c r="AK446" s="89"/>
      <c r="AL446" s="99"/>
      <c r="AM446" s="99"/>
      <c r="AN446" s="89"/>
      <c r="AO446" s="89"/>
      <c r="AP446" s="89"/>
      <c r="AQ446" s="99"/>
      <c r="AR446" s="89"/>
      <c r="AS446" s="89"/>
      <c r="AT446" s="89"/>
      <c r="AU446" s="89"/>
      <c r="AV446" s="89"/>
      <c r="AW446" s="89"/>
      <c r="AX446" s="89"/>
    </row>
    <row r="447" spans="1:50" ht="12.75" customHeight="1">
      <c r="A447" s="89"/>
      <c r="B447" s="89"/>
      <c r="C447" s="96"/>
      <c r="D447" s="190"/>
      <c r="E447" s="110"/>
      <c r="F447" s="111"/>
      <c r="G447" s="112"/>
      <c r="H447" s="113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108"/>
      <c r="AI447" s="108"/>
      <c r="AJ447" s="89"/>
      <c r="AK447" s="89"/>
      <c r="AL447" s="99"/>
      <c r="AM447" s="99"/>
      <c r="AN447" s="89"/>
      <c r="AO447" s="89"/>
      <c r="AP447" s="89"/>
      <c r="AQ447" s="99"/>
      <c r="AR447" s="89"/>
      <c r="AS447" s="89"/>
      <c r="AT447" s="89"/>
      <c r="AU447" s="89"/>
      <c r="AV447" s="89"/>
      <c r="AW447" s="89"/>
      <c r="AX447" s="89"/>
    </row>
    <row r="448" spans="1:50" ht="12.75" customHeight="1">
      <c r="A448" s="89"/>
      <c r="B448" s="89"/>
      <c r="C448" s="96"/>
      <c r="D448" s="190"/>
      <c r="E448" s="110"/>
      <c r="F448" s="111"/>
      <c r="G448" s="112"/>
      <c r="H448" s="113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108"/>
      <c r="AI448" s="108"/>
      <c r="AJ448" s="89"/>
      <c r="AK448" s="89"/>
      <c r="AL448" s="99"/>
      <c r="AM448" s="99"/>
      <c r="AN448" s="89"/>
      <c r="AO448" s="89"/>
      <c r="AP448" s="89"/>
      <c r="AQ448" s="99"/>
      <c r="AR448" s="89"/>
      <c r="AS448" s="89"/>
      <c r="AT448" s="89"/>
      <c r="AU448" s="89"/>
      <c r="AV448" s="89"/>
      <c r="AW448" s="89"/>
      <c r="AX448" s="89"/>
    </row>
    <row r="449" spans="1:50" ht="12.75" customHeight="1">
      <c r="A449" s="89"/>
      <c r="B449" s="89"/>
      <c r="C449" s="96"/>
      <c r="D449" s="190"/>
      <c r="E449" s="110"/>
      <c r="F449" s="111"/>
      <c r="G449" s="112"/>
      <c r="H449" s="113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108"/>
      <c r="AI449" s="108"/>
      <c r="AJ449" s="89"/>
      <c r="AK449" s="89"/>
      <c r="AL449" s="99"/>
      <c r="AM449" s="99"/>
      <c r="AN449" s="89"/>
      <c r="AO449" s="89"/>
      <c r="AP449" s="89"/>
      <c r="AQ449" s="99"/>
      <c r="AR449" s="89"/>
      <c r="AS449" s="89"/>
      <c r="AT449" s="89"/>
      <c r="AU449" s="89"/>
      <c r="AV449" s="89"/>
      <c r="AW449" s="89"/>
      <c r="AX449" s="89"/>
    </row>
    <row r="450" spans="1:50" ht="12.75" customHeight="1">
      <c r="A450" s="89"/>
      <c r="B450" s="89"/>
      <c r="C450" s="96"/>
      <c r="D450" s="190"/>
      <c r="E450" s="110"/>
      <c r="F450" s="111"/>
      <c r="G450" s="112"/>
      <c r="H450" s="113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108"/>
      <c r="AI450" s="108"/>
      <c r="AJ450" s="89"/>
      <c r="AK450" s="89"/>
      <c r="AL450" s="99"/>
      <c r="AM450" s="99"/>
      <c r="AN450" s="89"/>
      <c r="AO450" s="89"/>
      <c r="AP450" s="89"/>
      <c r="AQ450" s="99"/>
      <c r="AR450" s="89"/>
      <c r="AS450" s="89"/>
      <c r="AT450" s="89"/>
      <c r="AU450" s="89"/>
      <c r="AV450" s="89"/>
      <c r="AW450" s="89"/>
      <c r="AX450" s="89"/>
    </row>
    <row r="451" spans="1:50" ht="12.75" customHeight="1">
      <c r="A451" s="89"/>
      <c r="B451" s="89"/>
      <c r="C451" s="96"/>
      <c r="D451" s="190"/>
      <c r="E451" s="110"/>
      <c r="F451" s="111"/>
      <c r="G451" s="112"/>
      <c r="H451" s="113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108"/>
      <c r="AI451" s="108"/>
      <c r="AJ451" s="89"/>
      <c r="AK451" s="89"/>
      <c r="AL451" s="99"/>
      <c r="AM451" s="99"/>
      <c r="AN451" s="89"/>
      <c r="AO451" s="89"/>
      <c r="AP451" s="89"/>
      <c r="AQ451" s="99"/>
      <c r="AR451" s="89"/>
      <c r="AS451" s="89"/>
      <c r="AT451" s="89"/>
      <c r="AU451" s="89"/>
      <c r="AV451" s="89"/>
      <c r="AW451" s="89"/>
      <c r="AX451" s="89"/>
    </row>
    <row r="452" spans="1:50" ht="12.75" customHeight="1">
      <c r="A452" s="89"/>
      <c r="B452" s="89"/>
      <c r="C452" s="96"/>
      <c r="D452" s="190"/>
      <c r="E452" s="110"/>
      <c r="F452" s="111"/>
      <c r="G452" s="112"/>
      <c r="H452" s="113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108"/>
      <c r="AI452" s="108"/>
      <c r="AJ452" s="89"/>
      <c r="AK452" s="89"/>
      <c r="AL452" s="99"/>
      <c r="AM452" s="99"/>
      <c r="AN452" s="89"/>
      <c r="AO452" s="89"/>
      <c r="AP452" s="89"/>
      <c r="AQ452" s="99"/>
      <c r="AR452" s="89"/>
      <c r="AS452" s="89"/>
      <c r="AT452" s="89"/>
      <c r="AU452" s="89"/>
      <c r="AV452" s="89"/>
      <c r="AW452" s="89"/>
      <c r="AX452" s="89"/>
    </row>
    <row r="453" spans="1:50" ht="12.75" customHeight="1">
      <c r="A453" s="89"/>
      <c r="B453" s="89"/>
      <c r="C453" s="96"/>
      <c r="D453" s="190"/>
      <c r="E453" s="110"/>
      <c r="F453" s="111"/>
      <c r="G453" s="112"/>
      <c r="H453" s="113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108"/>
      <c r="AI453" s="108"/>
      <c r="AJ453" s="89"/>
      <c r="AK453" s="89"/>
      <c r="AL453" s="99"/>
      <c r="AM453" s="99"/>
      <c r="AN453" s="89"/>
      <c r="AO453" s="89"/>
      <c r="AP453" s="89"/>
      <c r="AQ453" s="99"/>
      <c r="AR453" s="89"/>
      <c r="AS453" s="89"/>
      <c r="AT453" s="89"/>
      <c r="AU453" s="89"/>
      <c r="AV453" s="89"/>
      <c r="AW453" s="89"/>
      <c r="AX453" s="89"/>
    </row>
    <row r="454" spans="1:50" ht="12.75" customHeight="1">
      <c r="A454" s="89"/>
      <c r="B454" s="89"/>
      <c r="C454" s="96"/>
      <c r="D454" s="190"/>
      <c r="E454" s="110"/>
      <c r="F454" s="111"/>
      <c r="G454" s="112"/>
      <c r="H454" s="113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108"/>
      <c r="AI454" s="108"/>
      <c r="AJ454" s="89"/>
      <c r="AK454" s="89"/>
      <c r="AL454" s="99"/>
      <c r="AM454" s="99"/>
      <c r="AN454" s="89"/>
      <c r="AO454" s="89"/>
      <c r="AP454" s="89"/>
      <c r="AQ454" s="99"/>
      <c r="AR454" s="89"/>
      <c r="AS454" s="89"/>
      <c r="AT454" s="89"/>
      <c r="AU454" s="89"/>
      <c r="AV454" s="89"/>
      <c r="AW454" s="89"/>
      <c r="AX454" s="89"/>
    </row>
    <row r="455" spans="1:50" ht="12.75" customHeight="1">
      <c r="A455" s="89"/>
      <c r="B455" s="89"/>
      <c r="C455" s="96"/>
      <c r="D455" s="190"/>
      <c r="E455" s="110"/>
      <c r="F455" s="111"/>
      <c r="G455" s="112"/>
      <c r="H455" s="113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108"/>
      <c r="AI455" s="108"/>
      <c r="AJ455" s="89"/>
      <c r="AK455" s="89"/>
      <c r="AL455" s="99"/>
      <c r="AM455" s="99"/>
      <c r="AN455" s="89"/>
      <c r="AO455" s="89"/>
      <c r="AP455" s="89"/>
      <c r="AQ455" s="99"/>
      <c r="AR455" s="89"/>
      <c r="AS455" s="89"/>
      <c r="AT455" s="89"/>
      <c r="AU455" s="89"/>
      <c r="AV455" s="89"/>
      <c r="AW455" s="89"/>
      <c r="AX455" s="89"/>
    </row>
    <row r="456" spans="1:50" ht="12.75" customHeight="1">
      <c r="A456" s="89"/>
      <c r="B456" s="89"/>
      <c r="C456" s="96"/>
      <c r="D456" s="190"/>
      <c r="E456" s="110"/>
      <c r="F456" s="111"/>
      <c r="G456" s="112"/>
      <c r="H456" s="113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108"/>
      <c r="AI456" s="108"/>
      <c r="AJ456" s="89"/>
      <c r="AK456" s="89"/>
      <c r="AL456" s="99"/>
      <c r="AM456" s="99"/>
      <c r="AN456" s="89"/>
      <c r="AO456" s="89"/>
      <c r="AP456" s="89"/>
      <c r="AQ456" s="99"/>
      <c r="AR456" s="89"/>
      <c r="AS456" s="89"/>
      <c r="AT456" s="89"/>
      <c r="AU456" s="89"/>
      <c r="AV456" s="89"/>
      <c r="AW456" s="89"/>
      <c r="AX456" s="89"/>
    </row>
    <row r="457" spans="1:50" ht="12.75" customHeight="1">
      <c r="A457" s="89"/>
      <c r="B457" s="89"/>
      <c r="C457" s="96"/>
      <c r="D457" s="190"/>
      <c r="E457" s="110"/>
      <c r="F457" s="111"/>
      <c r="G457" s="112"/>
      <c r="H457" s="113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108"/>
      <c r="AI457" s="108"/>
      <c r="AJ457" s="89"/>
      <c r="AK457" s="89"/>
      <c r="AL457" s="99"/>
      <c r="AM457" s="99"/>
      <c r="AN457" s="89"/>
      <c r="AO457" s="89"/>
      <c r="AP457" s="89"/>
      <c r="AQ457" s="99"/>
      <c r="AR457" s="89"/>
      <c r="AS457" s="89"/>
      <c r="AT457" s="89"/>
      <c r="AU457" s="89"/>
      <c r="AV457" s="89"/>
      <c r="AW457" s="89"/>
      <c r="AX457" s="89"/>
    </row>
    <row r="458" spans="1:50" ht="12.75" customHeight="1">
      <c r="A458" s="89"/>
      <c r="B458" s="89"/>
      <c r="C458" s="96"/>
      <c r="D458" s="190"/>
      <c r="E458" s="110"/>
      <c r="F458" s="111"/>
      <c r="G458" s="112"/>
      <c r="H458" s="113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108"/>
      <c r="AI458" s="108"/>
      <c r="AJ458" s="89"/>
      <c r="AK458" s="89"/>
      <c r="AL458" s="99"/>
      <c r="AM458" s="99"/>
      <c r="AN458" s="89"/>
      <c r="AO458" s="89"/>
      <c r="AP458" s="89"/>
      <c r="AQ458" s="99"/>
      <c r="AR458" s="89"/>
      <c r="AS458" s="89"/>
      <c r="AT458" s="89"/>
      <c r="AU458" s="89"/>
      <c r="AV458" s="89"/>
      <c r="AW458" s="89"/>
      <c r="AX458" s="89"/>
    </row>
    <row r="459" spans="1:50" ht="12.75" customHeight="1">
      <c r="A459" s="89"/>
      <c r="B459" s="89"/>
      <c r="C459" s="96"/>
      <c r="D459" s="190"/>
      <c r="E459" s="110"/>
      <c r="F459" s="111"/>
      <c r="G459" s="112"/>
      <c r="H459" s="113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108"/>
      <c r="AI459" s="108"/>
      <c r="AJ459" s="89"/>
      <c r="AK459" s="89"/>
      <c r="AL459" s="99"/>
      <c r="AM459" s="99"/>
      <c r="AN459" s="89"/>
      <c r="AO459" s="89"/>
      <c r="AP459" s="89"/>
      <c r="AQ459" s="99"/>
      <c r="AR459" s="89"/>
      <c r="AS459" s="89"/>
      <c r="AT459" s="89"/>
      <c r="AU459" s="89"/>
      <c r="AV459" s="89"/>
      <c r="AW459" s="89"/>
      <c r="AX459" s="89"/>
    </row>
    <row r="460" spans="1:50" ht="12.75" customHeight="1">
      <c r="A460" s="89"/>
      <c r="B460" s="89"/>
      <c r="C460" s="96"/>
      <c r="D460" s="190"/>
      <c r="E460" s="110"/>
      <c r="F460" s="111"/>
      <c r="G460" s="112"/>
      <c r="H460" s="113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108"/>
      <c r="AI460" s="108"/>
      <c r="AJ460" s="89"/>
      <c r="AK460" s="89"/>
      <c r="AL460" s="99"/>
      <c r="AM460" s="99"/>
      <c r="AN460" s="89"/>
      <c r="AO460" s="89"/>
      <c r="AP460" s="89"/>
      <c r="AQ460" s="99"/>
      <c r="AR460" s="89"/>
      <c r="AS460" s="89"/>
      <c r="AT460" s="89"/>
      <c r="AU460" s="89"/>
      <c r="AV460" s="89"/>
      <c r="AW460" s="89"/>
      <c r="AX460" s="89"/>
    </row>
    <row r="461" spans="1:50" ht="12.75" customHeight="1">
      <c r="A461" s="89"/>
      <c r="B461" s="89"/>
      <c r="C461" s="96"/>
      <c r="D461" s="190"/>
      <c r="E461" s="110"/>
      <c r="F461" s="111"/>
      <c r="G461" s="112"/>
      <c r="H461" s="113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108"/>
      <c r="AI461" s="108"/>
      <c r="AJ461" s="89"/>
      <c r="AK461" s="89"/>
      <c r="AL461" s="99"/>
      <c r="AM461" s="99"/>
      <c r="AN461" s="89"/>
      <c r="AO461" s="89"/>
      <c r="AP461" s="89"/>
      <c r="AQ461" s="99"/>
      <c r="AR461" s="89"/>
      <c r="AS461" s="89"/>
      <c r="AT461" s="89"/>
      <c r="AU461" s="89"/>
      <c r="AV461" s="89"/>
      <c r="AW461" s="89"/>
      <c r="AX461" s="89"/>
    </row>
    <row r="462" spans="1:50" ht="12.75" customHeight="1">
      <c r="A462" s="89"/>
      <c r="B462" s="89"/>
      <c r="C462" s="96"/>
      <c r="D462" s="190"/>
      <c r="E462" s="110"/>
      <c r="F462" s="111"/>
      <c r="G462" s="112"/>
      <c r="H462" s="113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108"/>
      <c r="AI462" s="108"/>
      <c r="AJ462" s="89"/>
      <c r="AK462" s="89"/>
      <c r="AL462" s="99"/>
      <c r="AM462" s="99"/>
      <c r="AN462" s="89"/>
      <c r="AO462" s="89"/>
      <c r="AP462" s="89"/>
      <c r="AQ462" s="99"/>
      <c r="AR462" s="89"/>
      <c r="AS462" s="89"/>
      <c r="AT462" s="89"/>
      <c r="AU462" s="89"/>
      <c r="AV462" s="89"/>
      <c r="AW462" s="89"/>
      <c r="AX462" s="89"/>
    </row>
    <row r="463" spans="1:50" ht="12.75" customHeight="1">
      <c r="A463" s="89"/>
      <c r="B463" s="89"/>
      <c r="C463" s="96"/>
      <c r="D463" s="190"/>
      <c r="E463" s="110"/>
      <c r="F463" s="111"/>
      <c r="G463" s="112"/>
      <c r="H463" s="113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108"/>
      <c r="AI463" s="108"/>
      <c r="AJ463" s="89"/>
      <c r="AK463" s="89"/>
      <c r="AL463" s="99"/>
      <c r="AM463" s="99"/>
      <c r="AN463" s="89"/>
      <c r="AO463" s="89"/>
      <c r="AP463" s="89"/>
      <c r="AQ463" s="99"/>
      <c r="AR463" s="89"/>
      <c r="AS463" s="89"/>
      <c r="AT463" s="89"/>
      <c r="AU463" s="89"/>
      <c r="AV463" s="89"/>
      <c r="AW463" s="89"/>
      <c r="AX463" s="89"/>
    </row>
    <row r="464" spans="1:50" ht="12.75" customHeight="1">
      <c r="A464" s="89"/>
      <c r="B464" s="89"/>
      <c r="C464" s="96"/>
      <c r="D464" s="190"/>
      <c r="E464" s="110"/>
      <c r="F464" s="111"/>
      <c r="G464" s="112"/>
      <c r="H464" s="113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108"/>
      <c r="AI464" s="108"/>
      <c r="AJ464" s="89"/>
      <c r="AK464" s="89"/>
      <c r="AL464" s="99"/>
      <c r="AM464" s="99"/>
      <c r="AN464" s="89"/>
      <c r="AO464" s="89"/>
      <c r="AP464" s="89"/>
      <c r="AQ464" s="99"/>
      <c r="AR464" s="89"/>
      <c r="AS464" s="89"/>
      <c r="AT464" s="89"/>
      <c r="AU464" s="89"/>
      <c r="AV464" s="89"/>
      <c r="AW464" s="89"/>
      <c r="AX464" s="89"/>
    </row>
    <row r="465" spans="1:50" ht="12.75" customHeight="1">
      <c r="A465" s="89"/>
      <c r="B465" s="89"/>
      <c r="C465" s="96"/>
      <c r="D465" s="190"/>
      <c r="E465" s="110"/>
      <c r="F465" s="111"/>
      <c r="G465" s="112"/>
      <c r="H465" s="113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108"/>
      <c r="AI465" s="108"/>
      <c r="AJ465" s="89"/>
      <c r="AK465" s="89"/>
      <c r="AL465" s="99"/>
      <c r="AM465" s="99"/>
      <c r="AN465" s="89"/>
      <c r="AO465" s="89"/>
      <c r="AP465" s="89"/>
      <c r="AQ465" s="99"/>
      <c r="AR465" s="89"/>
      <c r="AS465" s="89"/>
      <c r="AT465" s="89"/>
      <c r="AU465" s="89"/>
      <c r="AV465" s="89"/>
      <c r="AW465" s="89"/>
      <c r="AX465" s="89"/>
    </row>
    <row r="466" spans="1:50" ht="12.75" customHeight="1">
      <c r="A466" s="89"/>
      <c r="B466" s="89"/>
      <c r="C466" s="96"/>
      <c r="D466" s="190"/>
      <c r="E466" s="110"/>
      <c r="F466" s="111"/>
      <c r="G466" s="112"/>
      <c r="H466" s="113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108"/>
      <c r="AI466" s="108"/>
      <c r="AJ466" s="89"/>
      <c r="AK466" s="89"/>
      <c r="AL466" s="99"/>
      <c r="AM466" s="99"/>
      <c r="AN466" s="89"/>
      <c r="AO466" s="89"/>
      <c r="AP466" s="89"/>
      <c r="AQ466" s="99"/>
      <c r="AR466" s="89"/>
      <c r="AS466" s="89"/>
      <c r="AT466" s="89"/>
      <c r="AU466" s="89"/>
      <c r="AV466" s="89"/>
      <c r="AW466" s="89"/>
      <c r="AX466" s="89"/>
    </row>
    <row r="467" spans="1:50" ht="12.75" customHeight="1">
      <c r="A467" s="89"/>
      <c r="B467" s="89"/>
      <c r="C467" s="96"/>
      <c r="D467" s="190"/>
      <c r="E467" s="110"/>
      <c r="F467" s="111"/>
      <c r="G467" s="112"/>
      <c r="H467" s="113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108"/>
      <c r="AI467" s="108"/>
      <c r="AJ467" s="89"/>
      <c r="AK467" s="89"/>
      <c r="AL467" s="99"/>
      <c r="AM467" s="99"/>
      <c r="AN467" s="89"/>
      <c r="AO467" s="89"/>
      <c r="AP467" s="89"/>
      <c r="AQ467" s="99"/>
      <c r="AR467" s="89"/>
      <c r="AS467" s="89"/>
      <c r="AT467" s="89"/>
      <c r="AU467" s="89"/>
      <c r="AV467" s="89"/>
      <c r="AW467" s="89"/>
      <c r="AX467" s="89"/>
    </row>
    <row r="468" spans="1:50" ht="12.75" customHeight="1">
      <c r="A468" s="89"/>
      <c r="B468" s="89"/>
      <c r="C468" s="96"/>
      <c r="D468" s="190"/>
      <c r="E468" s="110"/>
      <c r="F468" s="111"/>
      <c r="G468" s="112"/>
      <c r="H468" s="113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108"/>
      <c r="AI468" s="108"/>
      <c r="AJ468" s="89"/>
      <c r="AK468" s="89"/>
      <c r="AL468" s="99"/>
      <c r="AM468" s="99"/>
      <c r="AN468" s="89"/>
      <c r="AO468" s="89"/>
      <c r="AP468" s="89"/>
      <c r="AQ468" s="99"/>
      <c r="AR468" s="89"/>
      <c r="AS468" s="89"/>
      <c r="AT468" s="89"/>
      <c r="AU468" s="89"/>
      <c r="AV468" s="89"/>
      <c r="AW468" s="89"/>
      <c r="AX468" s="89"/>
    </row>
    <row r="469" spans="1:50" ht="12.75" customHeight="1">
      <c r="A469" s="89"/>
      <c r="B469" s="89"/>
      <c r="C469" s="96"/>
      <c r="D469" s="190"/>
      <c r="E469" s="110"/>
      <c r="F469" s="111"/>
      <c r="G469" s="112"/>
      <c r="H469" s="113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108"/>
      <c r="AI469" s="108"/>
      <c r="AJ469" s="89"/>
      <c r="AK469" s="89"/>
      <c r="AL469" s="99"/>
      <c r="AM469" s="99"/>
      <c r="AN469" s="89"/>
      <c r="AO469" s="89"/>
      <c r="AP469" s="89"/>
      <c r="AQ469" s="99"/>
      <c r="AR469" s="89"/>
      <c r="AS469" s="89"/>
      <c r="AT469" s="89"/>
      <c r="AU469" s="89"/>
      <c r="AV469" s="89"/>
      <c r="AW469" s="89"/>
      <c r="AX469" s="89"/>
    </row>
    <row r="470" spans="1:50" ht="12.75" customHeight="1">
      <c r="A470" s="89"/>
      <c r="B470" s="89"/>
      <c r="C470" s="96"/>
      <c r="D470" s="190"/>
      <c r="E470" s="110"/>
      <c r="F470" s="111"/>
      <c r="G470" s="112"/>
      <c r="H470" s="113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108"/>
      <c r="AI470" s="108"/>
      <c r="AJ470" s="89"/>
      <c r="AK470" s="89"/>
      <c r="AL470" s="99"/>
      <c r="AM470" s="99"/>
      <c r="AN470" s="89"/>
      <c r="AO470" s="89"/>
      <c r="AP470" s="89"/>
      <c r="AQ470" s="99"/>
      <c r="AR470" s="89"/>
      <c r="AS470" s="89"/>
      <c r="AT470" s="89"/>
      <c r="AU470" s="89"/>
      <c r="AV470" s="89"/>
      <c r="AW470" s="89"/>
      <c r="AX470" s="89"/>
    </row>
    <row r="471" spans="1:50" ht="12.75" customHeight="1">
      <c r="A471" s="89"/>
      <c r="B471" s="89"/>
      <c r="C471" s="96"/>
      <c r="D471" s="190"/>
      <c r="E471" s="110"/>
      <c r="F471" s="111"/>
      <c r="G471" s="112"/>
      <c r="H471" s="113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108"/>
      <c r="AI471" s="108"/>
      <c r="AJ471" s="89"/>
      <c r="AK471" s="89"/>
      <c r="AL471" s="99"/>
      <c r="AM471" s="99"/>
      <c r="AN471" s="89"/>
      <c r="AO471" s="89"/>
      <c r="AP471" s="89"/>
      <c r="AQ471" s="99"/>
      <c r="AR471" s="89"/>
      <c r="AS471" s="89"/>
      <c r="AT471" s="89"/>
      <c r="AU471" s="89"/>
      <c r="AV471" s="89"/>
      <c r="AW471" s="89"/>
      <c r="AX471" s="89"/>
    </row>
    <row r="472" spans="1:50" ht="12.75" customHeight="1">
      <c r="A472" s="89"/>
      <c r="B472" s="89"/>
      <c r="C472" s="96"/>
      <c r="D472" s="190"/>
      <c r="E472" s="110"/>
      <c r="F472" s="111"/>
      <c r="G472" s="112"/>
      <c r="H472" s="113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108"/>
      <c r="AI472" s="108"/>
      <c r="AJ472" s="89"/>
      <c r="AK472" s="89"/>
      <c r="AL472" s="99"/>
      <c r="AM472" s="99"/>
      <c r="AN472" s="89"/>
      <c r="AO472" s="89"/>
      <c r="AP472" s="89"/>
      <c r="AQ472" s="99"/>
      <c r="AR472" s="89"/>
      <c r="AS472" s="89"/>
      <c r="AT472" s="89"/>
      <c r="AU472" s="89"/>
      <c r="AV472" s="89"/>
      <c r="AW472" s="89"/>
      <c r="AX472" s="89"/>
    </row>
    <row r="473" spans="1:50" ht="12.75" customHeight="1">
      <c r="A473" s="89"/>
      <c r="B473" s="89"/>
      <c r="C473" s="96"/>
      <c r="D473" s="190"/>
      <c r="E473" s="110"/>
      <c r="F473" s="111"/>
      <c r="G473" s="112"/>
      <c r="H473" s="113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108"/>
      <c r="AI473" s="108"/>
      <c r="AJ473" s="89"/>
      <c r="AK473" s="89"/>
      <c r="AL473" s="99"/>
      <c r="AM473" s="99"/>
      <c r="AN473" s="89"/>
      <c r="AO473" s="89"/>
      <c r="AP473" s="89"/>
      <c r="AQ473" s="99"/>
      <c r="AR473" s="89"/>
      <c r="AS473" s="89"/>
      <c r="AT473" s="89"/>
      <c r="AU473" s="89"/>
      <c r="AV473" s="89"/>
      <c r="AW473" s="89"/>
      <c r="AX473" s="89"/>
    </row>
    <row r="474" spans="1:50" ht="12.75" customHeight="1">
      <c r="A474" s="89"/>
      <c r="B474" s="89"/>
      <c r="C474" s="96"/>
      <c r="D474" s="190"/>
      <c r="E474" s="110"/>
      <c r="F474" s="111"/>
      <c r="G474" s="112"/>
      <c r="H474" s="113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108"/>
      <c r="AI474" s="108"/>
      <c r="AJ474" s="89"/>
      <c r="AK474" s="89"/>
      <c r="AL474" s="99"/>
      <c r="AM474" s="99"/>
      <c r="AN474" s="89"/>
      <c r="AO474" s="89"/>
      <c r="AP474" s="89"/>
      <c r="AQ474" s="99"/>
      <c r="AR474" s="89"/>
      <c r="AS474" s="89"/>
      <c r="AT474" s="89"/>
      <c r="AU474" s="89"/>
      <c r="AV474" s="89"/>
      <c r="AW474" s="89"/>
      <c r="AX474" s="89"/>
    </row>
    <row r="475" spans="1:50" ht="12.75" customHeight="1">
      <c r="A475" s="89"/>
      <c r="B475" s="89"/>
      <c r="C475" s="96"/>
      <c r="D475" s="190"/>
      <c r="E475" s="110"/>
      <c r="F475" s="111"/>
      <c r="G475" s="112"/>
      <c r="H475" s="113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108"/>
      <c r="AI475" s="108"/>
      <c r="AJ475" s="89"/>
      <c r="AK475" s="89"/>
      <c r="AL475" s="99"/>
      <c r="AM475" s="99"/>
      <c r="AN475" s="89"/>
      <c r="AO475" s="89"/>
      <c r="AP475" s="89"/>
      <c r="AQ475" s="99"/>
      <c r="AR475" s="89"/>
      <c r="AS475" s="89"/>
      <c r="AT475" s="89"/>
      <c r="AU475" s="89"/>
      <c r="AV475" s="89"/>
      <c r="AW475" s="89"/>
      <c r="AX475" s="89"/>
    </row>
    <row r="476" spans="1:50" ht="12.75" customHeight="1">
      <c r="A476" s="89"/>
      <c r="B476" s="89"/>
      <c r="C476" s="96"/>
      <c r="D476" s="190"/>
      <c r="E476" s="110"/>
      <c r="F476" s="111"/>
      <c r="G476" s="112"/>
      <c r="H476" s="113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108"/>
      <c r="AI476" s="108"/>
      <c r="AJ476" s="89"/>
      <c r="AK476" s="89"/>
      <c r="AL476" s="99"/>
      <c r="AM476" s="99"/>
      <c r="AN476" s="89"/>
      <c r="AO476" s="89"/>
      <c r="AP476" s="89"/>
      <c r="AQ476" s="99"/>
      <c r="AR476" s="89"/>
      <c r="AS476" s="89"/>
      <c r="AT476" s="89"/>
      <c r="AU476" s="89"/>
      <c r="AV476" s="89"/>
      <c r="AW476" s="89"/>
      <c r="AX476" s="89"/>
    </row>
    <row r="477" spans="1:50" ht="12.75" customHeight="1">
      <c r="A477" s="89"/>
      <c r="B477" s="89"/>
      <c r="C477" s="96"/>
      <c r="D477" s="190"/>
      <c r="E477" s="110"/>
      <c r="F477" s="111"/>
      <c r="G477" s="112"/>
      <c r="H477" s="113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108"/>
      <c r="AI477" s="108"/>
      <c r="AJ477" s="89"/>
      <c r="AK477" s="89"/>
      <c r="AL477" s="99"/>
      <c r="AM477" s="99"/>
      <c r="AN477" s="89"/>
      <c r="AO477" s="89"/>
      <c r="AP477" s="89"/>
      <c r="AQ477" s="99"/>
      <c r="AR477" s="89"/>
      <c r="AS477" s="89"/>
      <c r="AT477" s="89"/>
      <c r="AU477" s="89"/>
      <c r="AV477" s="89"/>
      <c r="AW477" s="89"/>
      <c r="AX477" s="89"/>
    </row>
    <row r="478" spans="1:50" ht="12.75" customHeight="1">
      <c r="A478" s="89"/>
      <c r="B478" s="89"/>
      <c r="C478" s="96"/>
      <c r="D478" s="190"/>
      <c r="E478" s="110"/>
      <c r="F478" s="111"/>
      <c r="G478" s="112"/>
      <c r="H478" s="113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108"/>
      <c r="AI478" s="108"/>
      <c r="AJ478" s="89"/>
      <c r="AK478" s="89"/>
      <c r="AL478" s="99"/>
      <c r="AM478" s="99"/>
      <c r="AN478" s="89"/>
      <c r="AO478" s="89"/>
      <c r="AP478" s="89"/>
      <c r="AQ478" s="99"/>
      <c r="AR478" s="89"/>
      <c r="AS478" s="89"/>
      <c r="AT478" s="89"/>
      <c r="AU478" s="89"/>
      <c r="AV478" s="89"/>
      <c r="AW478" s="89"/>
      <c r="AX478" s="89"/>
    </row>
    <row r="479" spans="1:50" ht="12.75" customHeight="1">
      <c r="A479" s="89"/>
      <c r="B479" s="89"/>
      <c r="C479" s="96"/>
      <c r="D479" s="190"/>
      <c r="E479" s="110"/>
      <c r="F479" s="111"/>
      <c r="G479" s="112"/>
      <c r="H479" s="113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108"/>
      <c r="AI479" s="108"/>
      <c r="AJ479" s="89"/>
      <c r="AK479" s="89"/>
      <c r="AL479" s="99"/>
      <c r="AM479" s="99"/>
      <c r="AN479" s="89"/>
      <c r="AO479" s="89"/>
      <c r="AP479" s="89"/>
      <c r="AQ479" s="99"/>
      <c r="AR479" s="89"/>
      <c r="AS479" s="89"/>
      <c r="AT479" s="89"/>
      <c r="AU479" s="89"/>
      <c r="AV479" s="89"/>
      <c r="AW479" s="89"/>
      <c r="AX479" s="89"/>
    </row>
    <row r="480" spans="1:50" ht="12.75" customHeight="1">
      <c r="A480" s="89"/>
      <c r="B480" s="89"/>
      <c r="C480" s="96"/>
      <c r="D480" s="190"/>
      <c r="E480" s="110"/>
      <c r="F480" s="111"/>
      <c r="G480" s="112"/>
      <c r="H480" s="113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108"/>
      <c r="AI480" s="108"/>
      <c r="AJ480" s="89"/>
      <c r="AK480" s="89"/>
      <c r="AL480" s="99"/>
      <c r="AM480" s="99"/>
      <c r="AN480" s="89"/>
      <c r="AO480" s="89"/>
      <c r="AP480" s="89"/>
      <c r="AQ480" s="99"/>
      <c r="AR480" s="89"/>
      <c r="AS480" s="89"/>
      <c r="AT480" s="89"/>
      <c r="AU480" s="89"/>
      <c r="AV480" s="89"/>
      <c r="AW480" s="89"/>
      <c r="AX480" s="89"/>
    </row>
    <row r="481" spans="1:50" ht="12.75" customHeight="1">
      <c r="A481" s="89"/>
      <c r="B481" s="89"/>
      <c r="C481" s="96"/>
      <c r="D481" s="190"/>
      <c r="E481" s="110"/>
      <c r="F481" s="111"/>
      <c r="G481" s="112"/>
      <c r="H481" s="113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108"/>
      <c r="AI481" s="108"/>
      <c r="AJ481" s="89"/>
      <c r="AK481" s="89"/>
      <c r="AL481" s="99"/>
      <c r="AM481" s="99"/>
      <c r="AN481" s="89"/>
      <c r="AO481" s="89"/>
      <c r="AP481" s="89"/>
      <c r="AQ481" s="99"/>
      <c r="AR481" s="89"/>
      <c r="AS481" s="89"/>
      <c r="AT481" s="89"/>
      <c r="AU481" s="89"/>
      <c r="AV481" s="89"/>
      <c r="AW481" s="89"/>
      <c r="AX481" s="89"/>
    </row>
    <row r="482" spans="1:50" ht="12.75" customHeight="1">
      <c r="A482" s="89"/>
      <c r="B482" s="89"/>
      <c r="C482" s="96"/>
      <c r="D482" s="190"/>
      <c r="E482" s="110"/>
      <c r="F482" s="111"/>
      <c r="G482" s="112"/>
      <c r="H482" s="113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108"/>
      <c r="AI482" s="108"/>
      <c r="AJ482" s="89"/>
      <c r="AK482" s="89"/>
      <c r="AL482" s="99"/>
      <c r="AM482" s="99"/>
      <c r="AN482" s="89"/>
      <c r="AO482" s="89"/>
      <c r="AP482" s="89"/>
      <c r="AQ482" s="99"/>
      <c r="AR482" s="89"/>
      <c r="AS482" s="89"/>
      <c r="AT482" s="89"/>
      <c r="AU482" s="89"/>
      <c r="AV482" s="89"/>
      <c r="AW482" s="89"/>
      <c r="AX482" s="89"/>
    </row>
    <row r="483" spans="1:50" ht="12.75" customHeight="1">
      <c r="A483" s="89"/>
      <c r="B483" s="89"/>
      <c r="C483" s="96"/>
      <c r="D483" s="190"/>
      <c r="E483" s="110"/>
      <c r="F483" s="111"/>
      <c r="G483" s="112"/>
      <c r="H483" s="113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108"/>
      <c r="AI483" s="108"/>
      <c r="AJ483" s="89"/>
      <c r="AK483" s="89"/>
      <c r="AL483" s="99"/>
      <c r="AM483" s="99"/>
      <c r="AN483" s="89"/>
      <c r="AO483" s="89"/>
      <c r="AP483" s="89"/>
      <c r="AQ483" s="99"/>
      <c r="AR483" s="89"/>
      <c r="AS483" s="89"/>
      <c r="AT483" s="89"/>
      <c r="AU483" s="89"/>
      <c r="AV483" s="89"/>
      <c r="AW483" s="89"/>
      <c r="AX483" s="89"/>
    </row>
    <row r="484" spans="1:50" ht="12.75" customHeight="1">
      <c r="A484" s="89"/>
      <c r="B484" s="89"/>
      <c r="C484" s="96"/>
      <c r="D484" s="190"/>
      <c r="E484" s="110"/>
      <c r="F484" s="111"/>
      <c r="G484" s="112"/>
      <c r="H484" s="113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108"/>
      <c r="AI484" s="108"/>
      <c r="AJ484" s="89"/>
      <c r="AK484" s="89"/>
      <c r="AL484" s="99"/>
      <c r="AM484" s="99"/>
      <c r="AN484" s="89"/>
      <c r="AO484" s="89"/>
      <c r="AP484" s="89"/>
      <c r="AQ484" s="99"/>
      <c r="AR484" s="89"/>
      <c r="AS484" s="89"/>
      <c r="AT484" s="89"/>
      <c r="AU484" s="89"/>
      <c r="AV484" s="89"/>
      <c r="AW484" s="89"/>
      <c r="AX484" s="89"/>
    </row>
    <row r="485" spans="1:50" ht="12.75" customHeight="1">
      <c r="A485" s="89"/>
      <c r="B485" s="89"/>
      <c r="C485" s="96"/>
      <c r="D485" s="190"/>
      <c r="E485" s="110"/>
      <c r="F485" s="111"/>
      <c r="G485" s="112"/>
      <c r="H485" s="113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108"/>
      <c r="AI485" s="108"/>
      <c r="AJ485" s="89"/>
      <c r="AK485" s="89"/>
      <c r="AL485" s="99"/>
      <c r="AM485" s="99"/>
      <c r="AN485" s="89"/>
      <c r="AO485" s="89"/>
      <c r="AP485" s="89"/>
      <c r="AQ485" s="99"/>
      <c r="AR485" s="89"/>
      <c r="AS485" s="89"/>
      <c r="AT485" s="89"/>
      <c r="AU485" s="89"/>
      <c r="AV485" s="89"/>
      <c r="AW485" s="89"/>
      <c r="AX485" s="89"/>
    </row>
    <row r="486" spans="1:50" ht="12.75" customHeight="1">
      <c r="A486" s="89"/>
      <c r="B486" s="89"/>
      <c r="C486" s="96"/>
      <c r="D486" s="190"/>
      <c r="E486" s="110"/>
      <c r="F486" s="111"/>
      <c r="G486" s="112"/>
      <c r="H486" s="113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108"/>
      <c r="AI486" s="108"/>
      <c r="AJ486" s="89"/>
      <c r="AK486" s="89"/>
      <c r="AL486" s="99"/>
      <c r="AM486" s="99"/>
      <c r="AN486" s="89"/>
      <c r="AO486" s="89"/>
      <c r="AP486" s="89"/>
      <c r="AQ486" s="99"/>
      <c r="AR486" s="89"/>
      <c r="AS486" s="89"/>
      <c r="AT486" s="89"/>
      <c r="AU486" s="89"/>
      <c r="AV486" s="89"/>
      <c r="AW486" s="89"/>
      <c r="AX486" s="89"/>
    </row>
    <row r="487" spans="1:50" ht="12.75" customHeight="1">
      <c r="A487" s="89"/>
      <c r="B487" s="89"/>
      <c r="C487" s="96"/>
      <c r="D487" s="190"/>
      <c r="E487" s="110"/>
      <c r="F487" s="111"/>
      <c r="G487" s="112"/>
      <c r="H487" s="113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108"/>
      <c r="AI487" s="108"/>
      <c r="AJ487" s="89"/>
      <c r="AK487" s="89"/>
      <c r="AL487" s="99"/>
      <c r="AM487" s="99"/>
      <c r="AN487" s="89"/>
      <c r="AO487" s="89"/>
      <c r="AP487" s="89"/>
      <c r="AQ487" s="99"/>
      <c r="AR487" s="89"/>
      <c r="AS487" s="89"/>
      <c r="AT487" s="89"/>
      <c r="AU487" s="89"/>
      <c r="AV487" s="89"/>
      <c r="AW487" s="89"/>
      <c r="AX487" s="89"/>
    </row>
    <row r="488" spans="1:50" ht="12.75" customHeight="1">
      <c r="A488" s="89"/>
      <c r="B488" s="89"/>
      <c r="C488" s="96"/>
      <c r="D488" s="190"/>
      <c r="E488" s="110"/>
      <c r="F488" s="111"/>
      <c r="G488" s="112"/>
      <c r="H488" s="113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108"/>
      <c r="AI488" s="108"/>
      <c r="AJ488" s="89"/>
      <c r="AK488" s="89"/>
      <c r="AL488" s="99"/>
      <c r="AM488" s="99"/>
      <c r="AN488" s="89"/>
      <c r="AO488" s="89"/>
      <c r="AP488" s="89"/>
      <c r="AQ488" s="99"/>
      <c r="AR488" s="89"/>
      <c r="AS488" s="89"/>
      <c r="AT488" s="89"/>
      <c r="AU488" s="89"/>
      <c r="AV488" s="89"/>
      <c r="AW488" s="89"/>
      <c r="AX488" s="89"/>
    </row>
    <row r="489" spans="1:50" ht="12.75" customHeight="1">
      <c r="A489" s="89"/>
      <c r="B489" s="89"/>
      <c r="C489" s="96"/>
      <c r="D489" s="190"/>
      <c r="E489" s="110"/>
      <c r="F489" s="111"/>
      <c r="G489" s="112"/>
      <c r="H489" s="113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108"/>
      <c r="AI489" s="108"/>
      <c r="AJ489" s="89"/>
      <c r="AK489" s="89"/>
      <c r="AL489" s="99"/>
      <c r="AM489" s="99"/>
      <c r="AN489" s="89"/>
      <c r="AO489" s="89"/>
      <c r="AP489" s="89"/>
      <c r="AQ489" s="99"/>
      <c r="AR489" s="89"/>
      <c r="AS489" s="89"/>
      <c r="AT489" s="89"/>
      <c r="AU489" s="89"/>
      <c r="AV489" s="89"/>
      <c r="AW489" s="89"/>
      <c r="AX489" s="89"/>
    </row>
    <row r="490" spans="1:50" ht="12.75" customHeight="1">
      <c r="A490" s="89"/>
      <c r="B490" s="89"/>
      <c r="C490" s="96"/>
      <c r="D490" s="190"/>
      <c r="E490" s="110"/>
      <c r="F490" s="111"/>
      <c r="G490" s="112"/>
      <c r="H490" s="113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108"/>
      <c r="AI490" s="108"/>
      <c r="AJ490" s="89"/>
      <c r="AK490" s="89"/>
      <c r="AL490" s="99"/>
      <c r="AM490" s="99"/>
      <c r="AN490" s="89"/>
      <c r="AO490" s="89"/>
      <c r="AP490" s="89"/>
      <c r="AQ490" s="99"/>
      <c r="AR490" s="89"/>
      <c r="AS490" s="89"/>
      <c r="AT490" s="89"/>
      <c r="AU490" s="89"/>
      <c r="AV490" s="89"/>
      <c r="AW490" s="89"/>
      <c r="AX490" s="89"/>
    </row>
    <row r="491" spans="1:50" ht="12.75" customHeight="1">
      <c r="A491" s="89"/>
      <c r="B491" s="89"/>
      <c r="C491" s="96"/>
      <c r="D491" s="190"/>
      <c r="E491" s="110"/>
      <c r="F491" s="111"/>
      <c r="G491" s="112"/>
      <c r="H491" s="113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108"/>
      <c r="AI491" s="108"/>
      <c r="AJ491" s="89"/>
      <c r="AK491" s="89"/>
      <c r="AL491" s="99"/>
      <c r="AM491" s="99"/>
      <c r="AN491" s="89"/>
      <c r="AO491" s="89"/>
      <c r="AP491" s="89"/>
      <c r="AQ491" s="99"/>
      <c r="AR491" s="89"/>
      <c r="AS491" s="89"/>
      <c r="AT491" s="89"/>
      <c r="AU491" s="89"/>
      <c r="AV491" s="89"/>
      <c r="AW491" s="89"/>
      <c r="AX491" s="89"/>
    </row>
    <row r="492" spans="1:50" ht="12.75" customHeight="1">
      <c r="A492" s="89"/>
      <c r="B492" s="89"/>
      <c r="C492" s="96"/>
      <c r="D492" s="190"/>
      <c r="E492" s="110"/>
      <c r="F492" s="111"/>
      <c r="G492" s="112"/>
      <c r="H492" s="113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108"/>
      <c r="AI492" s="108"/>
      <c r="AJ492" s="89"/>
      <c r="AK492" s="89"/>
      <c r="AL492" s="99"/>
      <c r="AM492" s="99"/>
      <c r="AN492" s="89"/>
      <c r="AO492" s="89"/>
      <c r="AP492" s="89"/>
      <c r="AQ492" s="99"/>
      <c r="AR492" s="89"/>
      <c r="AS492" s="89"/>
      <c r="AT492" s="89"/>
      <c r="AU492" s="89"/>
      <c r="AV492" s="89"/>
      <c r="AW492" s="89"/>
      <c r="AX492" s="89"/>
    </row>
    <row r="493" spans="1:50" ht="12.75" customHeight="1">
      <c r="A493" s="89"/>
      <c r="B493" s="89"/>
      <c r="C493" s="96"/>
      <c r="D493" s="190"/>
      <c r="E493" s="110"/>
      <c r="F493" s="111"/>
      <c r="G493" s="112"/>
      <c r="H493" s="113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108"/>
      <c r="AI493" s="108"/>
      <c r="AJ493" s="89"/>
      <c r="AK493" s="89"/>
      <c r="AL493" s="99"/>
      <c r="AM493" s="99"/>
      <c r="AN493" s="89"/>
      <c r="AO493" s="89"/>
      <c r="AP493" s="89"/>
      <c r="AQ493" s="99"/>
      <c r="AR493" s="89"/>
      <c r="AS493" s="89"/>
      <c r="AT493" s="89"/>
      <c r="AU493" s="89"/>
      <c r="AV493" s="89"/>
      <c r="AW493" s="89"/>
      <c r="AX493" s="89"/>
    </row>
    <row r="494" spans="1:50" ht="12.75" customHeight="1">
      <c r="A494" s="89"/>
      <c r="B494" s="89"/>
      <c r="C494" s="96"/>
      <c r="D494" s="190"/>
      <c r="E494" s="110"/>
      <c r="F494" s="111"/>
      <c r="G494" s="112"/>
      <c r="H494" s="113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108"/>
      <c r="AI494" s="108"/>
      <c r="AJ494" s="89"/>
      <c r="AK494" s="89"/>
      <c r="AL494" s="99"/>
      <c r="AM494" s="99"/>
      <c r="AN494" s="89"/>
      <c r="AO494" s="89"/>
      <c r="AP494" s="89"/>
      <c r="AQ494" s="99"/>
      <c r="AR494" s="89"/>
      <c r="AS494" s="89"/>
      <c r="AT494" s="89"/>
      <c r="AU494" s="89"/>
      <c r="AV494" s="89"/>
      <c r="AW494" s="89"/>
      <c r="AX494" s="89"/>
    </row>
    <row r="495" spans="1:50" ht="12.75" customHeight="1">
      <c r="A495" s="89"/>
      <c r="B495" s="89"/>
      <c r="C495" s="96"/>
      <c r="D495" s="190"/>
      <c r="E495" s="110"/>
      <c r="F495" s="111"/>
      <c r="G495" s="112"/>
      <c r="H495" s="113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108"/>
      <c r="AI495" s="108"/>
      <c r="AJ495" s="89"/>
      <c r="AK495" s="89"/>
      <c r="AL495" s="99"/>
      <c r="AM495" s="99"/>
      <c r="AN495" s="89"/>
      <c r="AO495" s="89"/>
      <c r="AP495" s="89"/>
      <c r="AQ495" s="99"/>
      <c r="AR495" s="89"/>
      <c r="AS495" s="89"/>
      <c r="AT495" s="89"/>
      <c r="AU495" s="89"/>
      <c r="AV495" s="89"/>
      <c r="AW495" s="89"/>
      <c r="AX495" s="89"/>
    </row>
    <row r="496" spans="1:50" ht="12.75" customHeight="1">
      <c r="A496" s="89"/>
      <c r="B496" s="89"/>
      <c r="C496" s="96"/>
      <c r="D496" s="190"/>
      <c r="E496" s="110"/>
      <c r="F496" s="111"/>
      <c r="G496" s="112"/>
      <c r="H496" s="113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108"/>
      <c r="AI496" s="108"/>
      <c r="AJ496" s="89"/>
      <c r="AK496" s="89"/>
      <c r="AL496" s="99"/>
      <c r="AM496" s="99"/>
      <c r="AN496" s="89"/>
      <c r="AO496" s="89"/>
      <c r="AP496" s="89"/>
      <c r="AQ496" s="99"/>
      <c r="AR496" s="89"/>
      <c r="AS496" s="89"/>
      <c r="AT496" s="89"/>
      <c r="AU496" s="89"/>
      <c r="AV496" s="89"/>
      <c r="AW496" s="89"/>
      <c r="AX496" s="89"/>
    </row>
    <row r="497" spans="1:50" ht="12.75" customHeight="1">
      <c r="A497" s="89"/>
      <c r="B497" s="89"/>
      <c r="C497" s="96"/>
      <c r="D497" s="190"/>
      <c r="E497" s="110"/>
      <c r="F497" s="111"/>
      <c r="G497" s="112"/>
      <c r="H497" s="113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108"/>
      <c r="AI497" s="108"/>
      <c r="AJ497" s="89"/>
      <c r="AK497" s="89"/>
      <c r="AL497" s="99"/>
      <c r="AM497" s="99"/>
      <c r="AN497" s="89"/>
      <c r="AO497" s="89"/>
      <c r="AP497" s="89"/>
      <c r="AQ497" s="99"/>
      <c r="AR497" s="89"/>
      <c r="AS497" s="89"/>
      <c r="AT497" s="89"/>
      <c r="AU497" s="89"/>
      <c r="AV497" s="89"/>
      <c r="AW497" s="89"/>
      <c r="AX497" s="89"/>
    </row>
    <row r="498" spans="1:50" ht="12.75" customHeight="1">
      <c r="A498" s="89"/>
      <c r="B498" s="89"/>
      <c r="C498" s="96"/>
      <c r="D498" s="190"/>
      <c r="E498" s="110"/>
      <c r="F498" s="111"/>
      <c r="G498" s="112"/>
      <c r="H498" s="113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108"/>
      <c r="AI498" s="108"/>
      <c r="AJ498" s="89"/>
      <c r="AK498" s="89"/>
      <c r="AL498" s="99"/>
      <c r="AM498" s="99"/>
      <c r="AN498" s="89"/>
      <c r="AO498" s="89"/>
      <c r="AP498" s="89"/>
      <c r="AQ498" s="99"/>
      <c r="AR498" s="89"/>
      <c r="AS498" s="89"/>
      <c r="AT498" s="89"/>
      <c r="AU498" s="89"/>
      <c r="AV498" s="89"/>
      <c r="AW498" s="89"/>
      <c r="AX498" s="89"/>
    </row>
    <row r="499" spans="1:50" ht="12.75" customHeight="1">
      <c r="A499" s="89"/>
      <c r="B499" s="89"/>
      <c r="C499" s="96"/>
      <c r="D499" s="190"/>
      <c r="E499" s="110"/>
      <c r="F499" s="111"/>
      <c r="G499" s="112"/>
      <c r="H499" s="113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108"/>
      <c r="AI499" s="108"/>
      <c r="AJ499" s="89"/>
      <c r="AK499" s="89"/>
      <c r="AL499" s="99"/>
      <c r="AM499" s="99"/>
      <c r="AN499" s="89"/>
      <c r="AO499" s="89"/>
      <c r="AP499" s="89"/>
      <c r="AQ499" s="99"/>
      <c r="AR499" s="89"/>
      <c r="AS499" s="89"/>
      <c r="AT499" s="89"/>
      <c r="AU499" s="89"/>
      <c r="AV499" s="89"/>
      <c r="AW499" s="89"/>
      <c r="AX499" s="89"/>
    </row>
    <row r="500" spans="1:50" ht="12.75" customHeight="1">
      <c r="A500" s="89"/>
      <c r="B500" s="89"/>
      <c r="C500" s="96"/>
      <c r="D500" s="190"/>
      <c r="E500" s="110"/>
      <c r="F500" s="111"/>
      <c r="G500" s="112"/>
      <c r="H500" s="113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108"/>
      <c r="AI500" s="108"/>
      <c r="AJ500" s="89"/>
      <c r="AK500" s="89"/>
      <c r="AL500" s="99"/>
      <c r="AM500" s="99"/>
      <c r="AN500" s="89"/>
      <c r="AO500" s="89"/>
      <c r="AP500" s="89"/>
      <c r="AQ500" s="99"/>
      <c r="AR500" s="89"/>
      <c r="AS500" s="89"/>
      <c r="AT500" s="89"/>
      <c r="AU500" s="89"/>
      <c r="AV500" s="89"/>
      <c r="AW500" s="89"/>
      <c r="AX500" s="89"/>
    </row>
    <row r="501" spans="1:50" ht="12.75" customHeight="1">
      <c r="A501" s="89"/>
      <c r="B501" s="89"/>
      <c r="C501" s="96"/>
      <c r="D501" s="190"/>
      <c r="E501" s="110"/>
      <c r="F501" s="111"/>
      <c r="G501" s="112"/>
      <c r="H501" s="113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108"/>
      <c r="AI501" s="108"/>
      <c r="AJ501" s="89"/>
      <c r="AK501" s="89"/>
      <c r="AL501" s="99"/>
      <c r="AM501" s="99"/>
      <c r="AN501" s="89"/>
      <c r="AO501" s="89"/>
      <c r="AP501" s="89"/>
      <c r="AQ501" s="99"/>
      <c r="AR501" s="89"/>
      <c r="AS501" s="89"/>
      <c r="AT501" s="89"/>
      <c r="AU501" s="89"/>
      <c r="AV501" s="89"/>
      <c r="AW501" s="89"/>
      <c r="AX501" s="89"/>
    </row>
    <row r="502" spans="1:50" ht="12.75" customHeight="1">
      <c r="A502" s="89"/>
      <c r="B502" s="89"/>
      <c r="C502" s="96"/>
      <c r="D502" s="190"/>
      <c r="E502" s="110"/>
      <c r="F502" s="111"/>
      <c r="G502" s="112"/>
      <c r="H502" s="113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108"/>
      <c r="AI502" s="108"/>
      <c r="AJ502" s="89"/>
      <c r="AK502" s="89"/>
      <c r="AL502" s="99"/>
      <c r="AM502" s="99"/>
      <c r="AN502" s="89"/>
      <c r="AO502" s="89"/>
      <c r="AP502" s="89"/>
      <c r="AQ502" s="99"/>
      <c r="AR502" s="89"/>
      <c r="AS502" s="89"/>
      <c r="AT502" s="89"/>
      <c r="AU502" s="89"/>
      <c r="AV502" s="89"/>
      <c r="AW502" s="89"/>
      <c r="AX502" s="89"/>
    </row>
    <row r="503" spans="1:50" ht="12.75" customHeight="1">
      <c r="A503" s="89"/>
      <c r="B503" s="89"/>
      <c r="C503" s="96"/>
      <c r="D503" s="190"/>
      <c r="E503" s="110"/>
      <c r="F503" s="111"/>
      <c r="G503" s="112"/>
      <c r="H503" s="113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108"/>
      <c r="AI503" s="108"/>
      <c r="AJ503" s="89"/>
      <c r="AK503" s="89"/>
      <c r="AL503" s="99"/>
      <c r="AM503" s="99"/>
      <c r="AN503" s="89"/>
      <c r="AO503" s="89"/>
      <c r="AP503" s="89"/>
      <c r="AQ503" s="99"/>
      <c r="AR503" s="89"/>
      <c r="AS503" s="89"/>
      <c r="AT503" s="89"/>
      <c r="AU503" s="89"/>
      <c r="AV503" s="89"/>
      <c r="AW503" s="89"/>
      <c r="AX503" s="89"/>
    </row>
    <row r="504" spans="1:50" ht="12.75" customHeight="1">
      <c r="A504" s="89"/>
      <c r="B504" s="89"/>
      <c r="C504" s="96"/>
      <c r="D504" s="190"/>
      <c r="E504" s="110"/>
      <c r="F504" s="111"/>
      <c r="G504" s="112"/>
      <c r="H504" s="113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108"/>
      <c r="AI504" s="108"/>
      <c r="AJ504" s="89"/>
      <c r="AK504" s="89"/>
      <c r="AL504" s="99"/>
      <c r="AM504" s="99"/>
      <c r="AN504" s="89"/>
      <c r="AO504" s="89"/>
      <c r="AP504" s="89"/>
      <c r="AQ504" s="99"/>
      <c r="AR504" s="89"/>
      <c r="AS504" s="89"/>
      <c r="AT504" s="89"/>
      <c r="AU504" s="89"/>
      <c r="AV504" s="89"/>
      <c r="AW504" s="89"/>
      <c r="AX504" s="89"/>
    </row>
    <row r="505" spans="1:50" ht="12.75" customHeight="1">
      <c r="A505" s="89"/>
      <c r="B505" s="89"/>
      <c r="C505" s="96"/>
      <c r="D505" s="190"/>
      <c r="E505" s="110"/>
      <c r="F505" s="111"/>
      <c r="G505" s="112"/>
      <c r="H505" s="113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108"/>
      <c r="AI505" s="108"/>
      <c r="AJ505" s="89"/>
      <c r="AK505" s="89"/>
      <c r="AL505" s="99"/>
      <c r="AM505" s="99"/>
      <c r="AN505" s="89"/>
      <c r="AO505" s="89"/>
      <c r="AP505" s="89"/>
      <c r="AQ505" s="99"/>
      <c r="AR505" s="89"/>
      <c r="AS505" s="89"/>
      <c r="AT505" s="89"/>
      <c r="AU505" s="89"/>
      <c r="AV505" s="89"/>
      <c r="AW505" s="89"/>
      <c r="AX505" s="89"/>
    </row>
    <row r="506" spans="1:50" ht="12.75" customHeight="1">
      <c r="A506" s="89"/>
      <c r="B506" s="89"/>
      <c r="C506" s="96"/>
      <c r="D506" s="190"/>
      <c r="E506" s="110"/>
      <c r="F506" s="111"/>
      <c r="G506" s="112"/>
      <c r="H506" s="113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108"/>
      <c r="AI506" s="108"/>
      <c r="AJ506" s="89"/>
      <c r="AK506" s="89"/>
      <c r="AL506" s="99"/>
      <c r="AM506" s="99"/>
      <c r="AN506" s="89"/>
      <c r="AO506" s="89"/>
      <c r="AP506" s="89"/>
      <c r="AQ506" s="99"/>
      <c r="AR506" s="89"/>
      <c r="AS506" s="89"/>
      <c r="AT506" s="89"/>
      <c r="AU506" s="89"/>
      <c r="AV506" s="89"/>
      <c r="AW506" s="89"/>
      <c r="AX506" s="89"/>
    </row>
    <row r="507" spans="1:50" ht="12.75" customHeight="1">
      <c r="A507" s="89"/>
      <c r="B507" s="89"/>
      <c r="C507" s="96"/>
      <c r="D507" s="190"/>
      <c r="E507" s="110"/>
      <c r="F507" s="111"/>
      <c r="G507" s="112"/>
      <c r="H507" s="113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108"/>
      <c r="AI507" s="108"/>
      <c r="AJ507" s="89"/>
      <c r="AK507" s="89"/>
      <c r="AL507" s="99"/>
      <c r="AM507" s="99"/>
      <c r="AN507" s="89"/>
      <c r="AO507" s="89"/>
      <c r="AP507" s="89"/>
      <c r="AQ507" s="99"/>
      <c r="AR507" s="89"/>
      <c r="AS507" s="89"/>
      <c r="AT507" s="89"/>
      <c r="AU507" s="89"/>
      <c r="AV507" s="89"/>
      <c r="AW507" s="89"/>
      <c r="AX507" s="89"/>
    </row>
    <row r="508" spans="1:50" ht="12.75" customHeight="1">
      <c r="A508" s="89"/>
      <c r="B508" s="89"/>
      <c r="C508" s="96"/>
      <c r="D508" s="190"/>
      <c r="E508" s="110"/>
      <c r="F508" s="111"/>
      <c r="G508" s="112"/>
      <c r="H508" s="113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108"/>
      <c r="AI508" s="108"/>
      <c r="AJ508" s="89"/>
      <c r="AK508" s="89"/>
      <c r="AL508" s="99"/>
      <c r="AM508" s="99"/>
      <c r="AN508" s="89"/>
      <c r="AO508" s="89"/>
      <c r="AP508" s="89"/>
      <c r="AQ508" s="99"/>
      <c r="AR508" s="89"/>
      <c r="AS508" s="89"/>
      <c r="AT508" s="89"/>
      <c r="AU508" s="89"/>
      <c r="AV508" s="89"/>
      <c r="AW508" s="89"/>
      <c r="AX508" s="89"/>
    </row>
    <row r="509" spans="1:50" ht="12.75" customHeight="1">
      <c r="A509" s="89"/>
      <c r="B509" s="89"/>
      <c r="C509" s="96"/>
      <c r="D509" s="190"/>
      <c r="E509" s="110"/>
      <c r="F509" s="111"/>
      <c r="G509" s="112"/>
      <c r="H509" s="113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108"/>
      <c r="AI509" s="108"/>
      <c r="AJ509" s="89"/>
      <c r="AK509" s="89"/>
      <c r="AL509" s="99"/>
      <c r="AM509" s="99"/>
      <c r="AN509" s="89"/>
      <c r="AO509" s="89"/>
      <c r="AP509" s="89"/>
      <c r="AQ509" s="99"/>
      <c r="AR509" s="89"/>
      <c r="AS509" s="89"/>
      <c r="AT509" s="89"/>
      <c r="AU509" s="89"/>
      <c r="AV509" s="89"/>
      <c r="AW509" s="89"/>
      <c r="AX509" s="89"/>
    </row>
    <row r="510" spans="1:50" ht="12.75" customHeight="1">
      <c r="A510" s="89"/>
      <c r="B510" s="89"/>
      <c r="C510" s="96"/>
      <c r="D510" s="190"/>
      <c r="E510" s="110"/>
      <c r="F510" s="111"/>
      <c r="G510" s="112"/>
      <c r="H510" s="113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108"/>
      <c r="AI510" s="108"/>
      <c r="AJ510" s="89"/>
      <c r="AK510" s="89"/>
      <c r="AL510" s="99"/>
      <c r="AM510" s="99"/>
      <c r="AN510" s="89"/>
      <c r="AO510" s="89"/>
      <c r="AP510" s="89"/>
      <c r="AQ510" s="99"/>
      <c r="AR510" s="89"/>
      <c r="AS510" s="89"/>
      <c r="AT510" s="89"/>
      <c r="AU510" s="89"/>
      <c r="AV510" s="89"/>
      <c r="AW510" s="89"/>
      <c r="AX510" s="89"/>
    </row>
    <row r="511" spans="1:50" ht="12.75" customHeight="1">
      <c r="A511" s="89"/>
      <c r="B511" s="89"/>
      <c r="C511" s="96"/>
      <c r="D511" s="190"/>
      <c r="E511" s="110"/>
      <c r="F511" s="111"/>
      <c r="G511" s="112"/>
      <c r="H511" s="113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108"/>
      <c r="AI511" s="108"/>
      <c r="AJ511" s="89"/>
      <c r="AK511" s="89"/>
      <c r="AL511" s="99"/>
      <c r="AM511" s="99"/>
      <c r="AN511" s="89"/>
      <c r="AO511" s="89"/>
      <c r="AP511" s="89"/>
      <c r="AQ511" s="99"/>
      <c r="AR511" s="89"/>
      <c r="AS511" s="89"/>
      <c r="AT511" s="89"/>
      <c r="AU511" s="89"/>
      <c r="AV511" s="89"/>
      <c r="AW511" s="89"/>
      <c r="AX511" s="89"/>
    </row>
    <row r="512" spans="1:50" ht="12.75" customHeight="1">
      <c r="A512" s="89"/>
      <c r="B512" s="89"/>
      <c r="C512" s="96"/>
      <c r="D512" s="190"/>
      <c r="E512" s="110"/>
      <c r="F512" s="111"/>
      <c r="G512" s="112"/>
      <c r="H512" s="113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108"/>
      <c r="AI512" s="108"/>
      <c r="AJ512" s="89"/>
      <c r="AK512" s="89"/>
      <c r="AL512" s="99"/>
      <c r="AM512" s="99"/>
      <c r="AN512" s="89"/>
      <c r="AO512" s="89"/>
      <c r="AP512" s="89"/>
      <c r="AQ512" s="99"/>
      <c r="AR512" s="89"/>
      <c r="AS512" s="89"/>
      <c r="AT512" s="89"/>
      <c r="AU512" s="89"/>
      <c r="AV512" s="89"/>
      <c r="AW512" s="89"/>
      <c r="AX512" s="89"/>
    </row>
    <row r="513" spans="1:50" ht="12.75" customHeight="1">
      <c r="A513" s="89"/>
      <c r="B513" s="89"/>
      <c r="C513" s="96"/>
      <c r="D513" s="190"/>
      <c r="E513" s="110"/>
      <c r="F513" s="111"/>
      <c r="G513" s="112"/>
      <c r="H513" s="113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108"/>
      <c r="AI513" s="108"/>
      <c r="AJ513" s="89"/>
      <c r="AK513" s="89"/>
      <c r="AL513" s="99"/>
      <c r="AM513" s="99"/>
      <c r="AN513" s="89"/>
      <c r="AO513" s="89"/>
      <c r="AP513" s="89"/>
      <c r="AQ513" s="99"/>
      <c r="AR513" s="89"/>
      <c r="AS513" s="89"/>
      <c r="AT513" s="89"/>
      <c r="AU513" s="89"/>
      <c r="AV513" s="89"/>
      <c r="AW513" s="89"/>
      <c r="AX513" s="89"/>
    </row>
    <row r="514" spans="1:50" ht="12.75" customHeight="1">
      <c r="A514" s="89"/>
      <c r="B514" s="89"/>
      <c r="C514" s="96"/>
      <c r="D514" s="190"/>
      <c r="E514" s="110"/>
      <c r="F514" s="111"/>
      <c r="G514" s="112"/>
      <c r="H514" s="113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108"/>
      <c r="AI514" s="108"/>
      <c r="AJ514" s="89"/>
      <c r="AK514" s="89"/>
      <c r="AL514" s="99"/>
      <c r="AM514" s="99"/>
      <c r="AN514" s="89"/>
      <c r="AO514" s="89"/>
      <c r="AP514" s="89"/>
      <c r="AQ514" s="99"/>
      <c r="AR514" s="89"/>
      <c r="AS514" s="89"/>
      <c r="AT514" s="89"/>
      <c r="AU514" s="89"/>
      <c r="AV514" s="89"/>
      <c r="AW514" s="89"/>
      <c r="AX514" s="89"/>
    </row>
    <row r="515" spans="1:50" ht="12.75" customHeight="1">
      <c r="A515" s="89"/>
      <c r="B515" s="89"/>
      <c r="C515" s="96"/>
      <c r="D515" s="190"/>
      <c r="E515" s="110"/>
      <c r="F515" s="111"/>
      <c r="G515" s="112"/>
      <c r="H515" s="113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108"/>
      <c r="AI515" s="108"/>
      <c r="AJ515" s="89"/>
      <c r="AK515" s="89"/>
      <c r="AL515" s="99"/>
      <c r="AM515" s="99"/>
      <c r="AN515" s="89"/>
      <c r="AO515" s="89"/>
      <c r="AP515" s="89"/>
      <c r="AQ515" s="99"/>
      <c r="AR515" s="89"/>
      <c r="AS515" s="89"/>
      <c r="AT515" s="89"/>
      <c r="AU515" s="89"/>
      <c r="AV515" s="89"/>
      <c r="AW515" s="89"/>
      <c r="AX515" s="89"/>
    </row>
    <row r="516" spans="1:50" ht="12.75" customHeight="1">
      <c r="A516" s="89"/>
      <c r="B516" s="89"/>
      <c r="C516" s="96"/>
      <c r="D516" s="190"/>
      <c r="E516" s="110"/>
      <c r="F516" s="111"/>
      <c r="G516" s="112"/>
      <c r="H516" s="113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108"/>
      <c r="AI516" s="108"/>
      <c r="AJ516" s="89"/>
      <c r="AK516" s="89"/>
      <c r="AL516" s="99"/>
      <c r="AM516" s="99"/>
      <c r="AN516" s="89"/>
      <c r="AO516" s="89"/>
      <c r="AP516" s="89"/>
      <c r="AQ516" s="99"/>
      <c r="AR516" s="89"/>
      <c r="AS516" s="89"/>
      <c r="AT516" s="89"/>
      <c r="AU516" s="89"/>
      <c r="AV516" s="89"/>
      <c r="AW516" s="89"/>
      <c r="AX516" s="89"/>
    </row>
    <row r="517" spans="1:50" ht="12.75" customHeight="1">
      <c r="A517" s="89"/>
      <c r="B517" s="89"/>
      <c r="C517" s="96"/>
      <c r="D517" s="190"/>
      <c r="E517" s="110"/>
      <c r="F517" s="111"/>
      <c r="G517" s="112"/>
      <c r="H517" s="113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108"/>
      <c r="AI517" s="108"/>
      <c r="AJ517" s="89"/>
      <c r="AK517" s="89"/>
      <c r="AL517" s="99"/>
      <c r="AM517" s="99"/>
      <c r="AN517" s="89"/>
      <c r="AO517" s="89"/>
      <c r="AP517" s="89"/>
      <c r="AQ517" s="99"/>
      <c r="AR517" s="89"/>
      <c r="AS517" s="89"/>
      <c r="AT517" s="89"/>
      <c r="AU517" s="89"/>
      <c r="AV517" s="89"/>
      <c r="AW517" s="89"/>
      <c r="AX517" s="89"/>
    </row>
    <row r="518" spans="1:50" ht="12.75" customHeight="1">
      <c r="A518" s="89"/>
      <c r="B518" s="89"/>
      <c r="C518" s="96"/>
      <c r="D518" s="190"/>
      <c r="E518" s="110"/>
      <c r="F518" s="111"/>
      <c r="G518" s="112"/>
      <c r="H518" s="113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108"/>
      <c r="AI518" s="108"/>
      <c r="AJ518" s="89"/>
      <c r="AK518" s="89"/>
      <c r="AL518" s="99"/>
      <c r="AM518" s="99"/>
      <c r="AN518" s="89"/>
      <c r="AO518" s="89"/>
      <c r="AP518" s="89"/>
      <c r="AQ518" s="99"/>
      <c r="AR518" s="89"/>
      <c r="AS518" s="89"/>
      <c r="AT518" s="89"/>
      <c r="AU518" s="89"/>
      <c r="AV518" s="89"/>
      <c r="AW518" s="89"/>
      <c r="AX518" s="89"/>
    </row>
    <row r="519" spans="1:50" ht="12.75" customHeight="1">
      <c r="A519" s="89"/>
      <c r="B519" s="89"/>
      <c r="C519" s="96"/>
      <c r="D519" s="190"/>
      <c r="E519" s="110"/>
      <c r="F519" s="111"/>
      <c r="G519" s="112"/>
      <c r="H519" s="113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108"/>
      <c r="AI519" s="108"/>
      <c r="AJ519" s="89"/>
      <c r="AK519" s="89"/>
      <c r="AL519" s="99"/>
      <c r="AM519" s="99"/>
      <c r="AN519" s="89"/>
      <c r="AO519" s="89"/>
      <c r="AP519" s="89"/>
      <c r="AQ519" s="99"/>
      <c r="AR519" s="89"/>
      <c r="AS519" s="89"/>
      <c r="AT519" s="89"/>
      <c r="AU519" s="89"/>
      <c r="AV519" s="89"/>
      <c r="AW519" s="89"/>
      <c r="AX519" s="89"/>
    </row>
    <row r="520" spans="1:50" ht="12.75" customHeight="1">
      <c r="A520" s="89"/>
      <c r="B520" s="89"/>
      <c r="C520" s="96"/>
      <c r="D520" s="190"/>
      <c r="E520" s="110"/>
      <c r="F520" s="111"/>
      <c r="G520" s="112"/>
      <c r="H520" s="113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108"/>
      <c r="AI520" s="108"/>
      <c r="AJ520" s="89"/>
      <c r="AK520" s="89"/>
      <c r="AL520" s="99"/>
      <c r="AM520" s="99"/>
      <c r="AN520" s="89"/>
      <c r="AO520" s="89"/>
      <c r="AP520" s="89"/>
      <c r="AQ520" s="99"/>
      <c r="AR520" s="89"/>
      <c r="AS520" s="89"/>
      <c r="AT520" s="89"/>
      <c r="AU520" s="89"/>
      <c r="AV520" s="89"/>
      <c r="AW520" s="89"/>
      <c r="AX520" s="89"/>
    </row>
    <row r="521" spans="1:50" ht="12.75" customHeight="1">
      <c r="A521" s="89"/>
      <c r="B521" s="89"/>
      <c r="C521" s="96"/>
      <c r="D521" s="190"/>
      <c r="E521" s="110"/>
      <c r="F521" s="111"/>
      <c r="G521" s="112"/>
      <c r="H521" s="113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108"/>
      <c r="AI521" s="108"/>
      <c r="AJ521" s="89"/>
      <c r="AK521" s="89"/>
      <c r="AL521" s="99"/>
      <c r="AM521" s="99"/>
      <c r="AN521" s="89"/>
      <c r="AO521" s="89"/>
      <c r="AP521" s="89"/>
      <c r="AQ521" s="99"/>
      <c r="AR521" s="89"/>
      <c r="AS521" s="89"/>
      <c r="AT521" s="89"/>
      <c r="AU521" s="89"/>
      <c r="AV521" s="89"/>
      <c r="AW521" s="89"/>
      <c r="AX521" s="89"/>
    </row>
    <row r="522" spans="1:50" ht="12.75" customHeight="1">
      <c r="A522" s="89"/>
      <c r="B522" s="89"/>
      <c r="C522" s="96"/>
      <c r="D522" s="190"/>
      <c r="E522" s="110"/>
      <c r="F522" s="111"/>
      <c r="G522" s="112"/>
      <c r="H522" s="113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108"/>
      <c r="AI522" s="108"/>
      <c r="AJ522" s="89"/>
      <c r="AK522" s="89"/>
      <c r="AL522" s="99"/>
      <c r="AM522" s="99"/>
      <c r="AN522" s="89"/>
      <c r="AO522" s="89"/>
      <c r="AP522" s="89"/>
      <c r="AQ522" s="99"/>
      <c r="AR522" s="89"/>
      <c r="AS522" s="89"/>
      <c r="AT522" s="89"/>
      <c r="AU522" s="89"/>
      <c r="AV522" s="89"/>
      <c r="AW522" s="89"/>
      <c r="AX522" s="89"/>
    </row>
    <row r="523" spans="1:50" ht="12.75" customHeight="1">
      <c r="A523" s="89"/>
      <c r="B523" s="89"/>
      <c r="C523" s="96"/>
      <c r="D523" s="190"/>
      <c r="E523" s="110"/>
      <c r="F523" s="111"/>
      <c r="G523" s="112"/>
      <c r="H523" s="113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108"/>
      <c r="AI523" s="108"/>
      <c r="AJ523" s="89"/>
      <c r="AK523" s="89"/>
      <c r="AL523" s="99"/>
      <c r="AM523" s="99"/>
      <c r="AN523" s="89"/>
      <c r="AO523" s="89"/>
      <c r="AP523" s="89"/>
      <c r="AQ523" s="99"/>
      <c r="AR523" s="89"/>
      <c r="AS523" s="89"/>
      <c r="AT523" s="89"/>
      <c r="AU523" s="89"/>
      <c r="AV523" s="89"/>
      <c r="AW523" s="89"/>
      <c r="AX523" s="89"/>
    </row>
    <row r="524" spans="1:50" ht="12.75" customHeight="1">
      <c r="A524" s="89"/>
      <c r="B524" s="89"/>
      <c r="C524" s="96"/>
      <c r="D524" s="190"/>
      <c r="E524" s="110"/>
      <c r="F524" s="111"/>
      <c r="G524" s="112"/>
      <c r="H524" s="113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108"/>
      <c r="AI524" s="108"/>
      <c r="AJ524" s="89"/>
      <c r="AK524" s="89"/>
      <c r="AL524" s="99"/>
      <c r="AM524" s="99"/>
      <c r="AN524" s="89"/>
      <c r="AO524" s="89"/>
      <c r="AP524" s="89"/>
      <c r="AQ524" s="99"/>
      <c r="AR524" s="89"/>
      <c r="AS524" s="89"/>
      <c r="AT524" s="89"/>
      <c r="AU524" s="89"/>
      <c r="AV524" s="89"/>
      <c r="AW524" s="89"/>
      <c r="AX524" s="89"/>
    </row>
    <row r="525" spans="1:50" ht="12.75" customHeight="1">
      <c r="A525" s="89"/>
      <c r="B525" s="89"/>
      <c r="C525" s="96"/>
      <c r="D525" s="190"/>
      <c r="E525" s="110"/>
      <c r="F525" s="111"/>
      <c r="G525" s="112"/>
      <c r="H525" s="113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108"/>
      <c r="AI525" s="108"/>
      <c r="AJ525" s="89"/>
      <c r="AK525" s="89"/>
      <c r="AL525" s="99"/>
      <c r="AM525" s="99"/>
      <c r="AN525" s="89"/>
      <c r="AO525" s="89"/>
      <c r="AP525" s="89"/>
      <c r="AQ525" s="99"/>
      <c r="AR525" s="89"/>
      <c r="AS525" s="89"/>
      <c r="AT525" s="89"/>
      <c r="AU525" s="89"/>
      <c r="AV525" s="89"/>
      <c r="AW525" s="89"/>
      <c r="AX525" s="89"/>
    </row>
    <row r="526" spans="1:50" ht="12.75" customHeight="1">
      <c r="A526" s="89"/>
      <c r="B526" s="89"/>
      <c r="C526" s="96"/>
      <c r="D526" s="190"/>
      <c r="E526" s="110"/>
      <c r="F526" s="111"/>
      <c r="G526" s="112"/>
      <c r="H526" s="113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108"/>
      <c r="AI526" s="108"/>
      <c r="AJ526" s="89"/>
      <c r="AK526" s="89"/>
      <c r="AL526" s="99"/>
      <c r="AM526" s="99"/>
      <c r="AN526" s="89"/>
      <c r="AO526" s="89"/>
      <c r="AP526" s="89"/>
      <c r="AQ526" s="99"/>
      <c r="AR526" s="89"/>
      <c r="AS526" s="89"/>
      <c r="AT526" s="89"/>
      <c r="AU526" s="89"/>
      <c r="AV526" s="89"/>
      <c r="AW526" s="89"/>
      <c r="AX526" s="89"/>
    </row>
    <row r="527" spans="1:50" ht="12.75" customHeight="1">
      <c r="A527" s="89"/>
      <c r="B527" s="89"/>
      <c r="C527" s="96"/>
      <c r="D527" s="190"/>
      <c r="E527" s="110"/>
      <c r="F527" s="111"/>
      <c r="G527" s="112"/>
      <c r="H527" s="113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108"/>
      <c r="AI527" s="108"/>
      <c r="AJ527" s="89"/>
      <c r="AK527" s="89"/>
      <c r="AL527" s="99"/>
      <c r="AM527" s="99"/>
      <c r="AN527" s="89"/>
      <c r="AO527" s="89"/>
      <c r="AP527" s="89"/>
      <c r="AQ527" s="99"/>
      <c r="AR527" s="89"/>
      <c r="AS527" s="89"/>
      <c r="AT527" s="89"/>
      <c r="AU527" s="89"/>
      <c r="AV527" s="89"/>
      <c r="AW527" s="89"/>
      <c r="AX527" s="89"/>
    </row>
    <row r="528" spans="1:50" ht="12.75" customHeight="1">
      <c r="A528" s="89"/>
      <c r="B528" s="89"/>
      <c r="C528" s="96"/>
      <c r="D528" s="190"/>
      <c r="E528" s="110"/>
      <c r="F528" s="111"/>
      <c r="G528" s="112"/>
      <c r="H528" s="113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108"/>
      <c r="AI528" s="108"/>
      <c r="AJ528" s="89"/>
      <c r="AK528" s="89"/>
      <c r="AL528" s="99"/>
      <c r="AM528" s="99"/>
      <c r="AN528" s="89"/>
      <c r="AO528" s="89"/>
      <c r="AP528" s="89"/>
      <c r="AQ528" s="99"/>
      <c r="AR528" s="89"/>
      <c r="AS528" s="89"/>
      <c r="AT528" s="89"/>
      <c r="AU528" s="89"/>
      <c r="AV528" s="89"/>
      <c r="AW528" s="89"/>
      <c r="AX528" s="89"/>
    </row>
    <row r="529" spans="1:50" ht="12.75" customHeight="1">
      <c r="A529" s="89"/>
      <c r="B529" s="89"/>
      <c r="C529" s="96"/>
      <c r="D529" s="190"/>
      <c r="E529" s="110"/>
      <c r="F529" s="111"/>
      <c r="G529" s="112"/>
      <c r="H529" s="113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108"/>
      <c r="AI529" s="108"/>
      <c r="AJ529" s="89"/>
      <c r="AK529" s="89"/>
      <c r="AL529" s="99"/>
      <c r="AM529" s="99"/>
      <c r="AN529" s="89"/>
      <c r="AO529" s="89"/>
      <c r="AP529" s="89"/>
      <c r="AQ529" s="99"/>
      <c r="AR529" s="89"/>
      <c r="AS529" s="89"/>
      <c r="AT529" s="89"/>
      <c r="AU529" s="89"/>
      <c r="AV529" s="89"/>
      <c r="AW529" s="89"/>
      <c r="AX529" s="89"/>
    </row>
    <row r="530" spans="1:50" ht="12.75" customHeight="1">
      <c r="A530" s="89"/>
      <c r="B530" s="89"/>
      <c r="C530" s="96"/>
      <c r="D530" s="190"/>
      <c r="E530" s="110"/>
      <c r="F530" s="111"/>
      <c r="G530" s="112"/>
      <c r="H530" s="113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108"/>
      <c r="AI530" s="108"/>
      <c r="AJ530" s="89"/>
      <c r="AK530" s="89"/>
      <c r="AL530" s="99"/>
      <c r="AM530" s="99"/>
      <c r="AN530" s="89"/>
      <c r="AO530" s="89"/>
      <c r="AP530" s="89"/>
      <c r="AQ530" s="99"/>
      <c r="AR530" s="89"/>
      <c r="AS530" s="89"/>
      <c r="AT530" s="89"/>
      <c r="AU530" s="89"/>
      <c r="AV530" s="89"/>
      <c r="AW530" s="89"/>
      <c r="AX530" s="89"/>
    </row>
    <row r="531" spans="1:50" ht="12.75" customHeight="1">
      <c r="A531" s="89"/>
      <c r="B531" s="89"/>
      <c r="C531" s="96"/>
      <c r="D531" s="190"/>
      <c r="E531" s="110"/>
      <c r="F531" s="111"/>
      <c r="G531" s="112"/>
      <c r="H531" s="113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108"/>
      <c r="AI531" s="108"/>
      <c r="AJ531" s="89"/>
      <c r="AK531" s="89"/>
      <c r="AL531" s="99"/>
      <c r="AM531" s="99"/>
      <c r="AN531" s="89"/>
      <c r="AO531" s="89"/>
      <c r="AP531" s="89"/>
      <c r="AQ531" s="99"/>
      <c r="AR531" s="89"/>
      <c r="AS531" s="89"/>
      <c r="AT531" s="89"/>
      <c r="AU531" s="89"/>
      <c r="AV531" s="89"/>
      <c r="AW531" s="89"/>
      <c r="AX531" s="89"/>
    </row>
    <row r="532" spans="1:50" ht="12.75" customHeight="1">
      <c r="A532" s="89"/>
      <c r="B532" s="89"/>
      <c r="C532" s="96"/>
      <c r="D532" s="190"/>
      <c r="E532" s="110"/>
      <c r="F532" s="111"/>
      <c r="G532" s="112"/>
      <c r="H532" s="113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108"/>
      <c r="AI532" s="108"/>
      <c r="AJ532" s="89"/>
      <c r="AK532" s="89"/>
      <c r="AL532" s="99"/>
      <c r="AM532" s="99"/>
      <c r="AN532" s="89"/>
      <c r="AO532" s="89"/>
      <c r="AP532" s="89"/>
      <c r="AQ532" s="99"/>
      <c r="AR532" s="89"/>
      <c r="AS532" s="89"/>
      <c r="AT532" s="89"/>
      <c r="AU532" s="89"/>
      <c r="AV532" s="89"/>
      <c r="AW532" s="89"/>
      <c r="AX532" s="89"/>
    </row>
    <row r="533" spans="1:50" ht="12.75" customHeight="1">
      <c r="A533" s="89"/>
      <c r="B533" s="89"/>
      <c r="C533" s="96"/>
      <c r="D533" s="190"/>
      <c r="E533" s="110"/>
      <c r="F533" s="111"/>
      <c r="G533" s="112"/>
      <c r="H533" s="113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108"/>
      <c r="AI533" s="108"/>
      <c r="AJ533" s="89"/>
      <c r="AK533" s="89"/>
      <c r="AL533" s="99"/>
      <c r="AM533" s="99"/>
      <c r="AN533" s="89"/>
      <c r="AO533" s="89"/>
      <c r="AP533" s="89"/>
      <c r="AQ533" s="99"/>
      <c r="AR533" s="89"/>
      <c r="AS533" s="89"/>
      <c r="AT533" s="89"/>
      <c r="AU533" s="89"/>
      <c r="AV533" s="89"/>
      <c r="AW533" s="89"/>
      <c r="AX533" s="89"/>
    </row>
    <row r="534" spans="1:50" ht="12.75" customHeight="1">
      <c r="A534" s="89"/>
      <c r="B534" s="89"/>
      <c r="C534" s="96"/>
      <c r="D534" s="190"/>
      <c r="E534" s="110"/>
      <c r="F534" s="111"/>
      <c r="G534" s="112"/>
      <c r="H534" s="113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108"/>
      <c r="AI534" s="108"/>
      <c r="AJ534" s="89"/>
      <c r="AK534" s="89"/>
      <c r="AL534" s="99"/>
      <c r="AM534" s="99"/>
      <c r="AN534" s="89"/>
      <c r="AO534" s="89"/>
      <c r="AP534" s="89"/>
      <c r="AQ534" s="99"/>
      <c r="AR534" s="89"/>
      <c r="AS534" s="89"/>
      <c r="AT534" s="89"/>
      <c r="AU534" s="89"/>
      <c r="AV534" s="89"/>
      <c r="AW534" s="89"/>
      <c r="AX534" s="89"/>
    </row>
    <row r="535" spans="1:50" ht="12.75" customHeight="1">
      <c r="A535" s="89"/>
      <c r="B535" s="89"/>
      <c r="C535" s="96"/>
      <c r="D535" s="190"/>
      <c r="E535" s="110"/>
      <c r="F535" s="111"/>
      <c r="G535" s="112"/>
      <c r="H535" s="113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108"/>
      <c r="AI535" s="108"/>
      <c r="AJ535" s="89"/>
      <c r="AK535" s="89"/>
      <c r="AL535" s="99"/>
      <c r="AM535" s="99"/>
      <c r="AN535" s="89"/>
      <c r="AO535" s="89"/>
      <c r="AP535" s="89"/>
      <c r="AQ535" s="99"/>
      <c r="AR535" s="89"/>
      <c r="AS535" s="89"/>
      <c r="AT535" s="89"/>
      <c r="AU535" s="89"/>
      <c r="AV535" s="89"/>
      <c r="AW535" s="89"/>
      <c r="AX535" s="89"/>
    </row>
    <row r="536" spans="1:50" ht="12.75" customHeight="1">
      <c r="A536" s="89"/>
      <c r="B536" s="89"/>
      <c r="C536" s="96"/>
      <c r="D536" s="190"/>
      <c r="E536" s="110"/>
      <c r="F536" s="111"/>
      <c r="G536" s="112"/>
      <c r="H536" s="113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108"/>
      <c r="AI536" s="108"/>
      <c r="AJ536" s="89"/>
      <c r="AK536" s="89"/>
      <c r="AL536" s="99"/>
      <c r="AM536" s="99"/>
      <c r="AN536" s="89"/>
      <c r="AO536" s="89"/>
      <c r="AP536" s="89"/>
      <c r="AQ536" s="99"/>
      <c r="AR536" s="89"/>
      <c r="AS536" s="89"/>
      <c r="AT536" s="89"/>
      <c r="AU536" s="89"/>
      <c r="AV536" s="89"/>
      <c r="AW536" s="89"/>
      <c r="AX536" s="89"/>
    </row>
    <row r="537" spans="1:50" ht="12.75" customHeight="1">
      <c r="A537" s="89"/>
      <c r="B537" s="89"/>
      <c r="C537" s="96"/>
      <c r="D537" s="190"/>
      <c r="E537" s="110"/>
      <c r="F537" s="111"/>
      <c r="G537" s="112"/>
      <c r="H537" s="113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108"/>
      <c r="AI537" s="108"/>
      <c r="AJ537" s="89"/>
      <c r="AK537" s="89"/>
      <c r="AL537" s="99"/>
      <c r="AM537" s="99"/>
      <c r="AN537" s="89"/>
      <c r="AO537" s="89"/>
      <c r="AP537" s="89"/>
      <c r="AQ537" s="99"/>
      <c r="AR537" s="89"/>
      <c r="AS537" s="89"/>
      <c r="AT537" s="89"/>
      <c r="AU537" s="89"/>
      <c r="AV537" s="89"/>
      <c r="AW537" s="89"/>
      <c r="AX537" s="89"/>
    </row>
    <row r="538" spans="1:50" ht="12.75" customHeight="1">
      <c r="A538" s="89"/>
      <c r="B538" s="89"/>
      <c r="C538" s="96"/>
      <c r="D538" s="190"/>
      <c r="E538" s="110"/>
      <c r="F538" s="111"/>
      <c r="G538" s="112"/>
      <c r="H538" s="113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108"/>
      <c r="AI538" s="108"/>
      <c r="AJ538" s="89"/>
      <c r="AK538" s="89"/>
      <c r="AL538" s="99"/>
      <c r="AM538" s="99"/>
      <c r="AN538" s="89"/>
      <c r="AO538" s="89"/>
      <c r="AP538" s="89"/>
      <c r="AQ538" s="99"/>
      <c r="AR538" s="89"/>
      <c r="AS538" s="89"/>
      <c r="AT538" s="89"/>
      <c r="AU538" s="89"/>
      <c r="AV538" s="89"/>
      <c r="AW538" s="89"/>
      <c r="AX538" s="89"/>
    </row>
    <row r="539" spans="1:50" ht="12.75" customHeight="1">
      <c r="A539" s="89"/>
      <c r="B539" s="89"/>
      <c r="C539" s="96"/>
      <c r="D539" s="190"/>
      <c r="E539" s="110"/>
      <c r="F539" s="111"/>
      <c r="G539" s="112"/>
      <c r="H539" s="113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108"/>
      <c r="AI539" s="108"/>
      <c r="AJ539" s="89"/>
      <c r="AK539" s="89"/>
      <c r="AL539" s="99"/>
      <c r="AM539" s="99"/>
      <c r="AN539" s="89"/>
      <c r="AO539" s="89"/>
      <c r="AP539" s="89"/>
      <c r="AQ539" s="99"/>
      <c r="AR539" s="89"/>
      <c r="AS539" s="89"/>
      <c r="AT539" s="89"/>
      <c r="AU539" s="89"/>
      <c r="AV539" s="89"/>
      <c r="AW539" s="89"/>
      <c r="AX539" s="89"/>
    </row>
    <row r="540" spans="1:50" ht="12.75" customHeight="1">
      <c r="A540" s="89"/>
      <c r="B540" s="89"/>
      <c r="C540" s="96"/>
      <c r="D540" s="190"/>
      <c r="E540" s="110"/>
      <c r="F540" s="111"/>
      <c r="G540" s="112"/>
      <c r="H540" s="113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108"/>
      <c r="AI540" s="108"/>
      <c r="AJ540" s="89"/>
      <c r="AK540" s="89"/>
      <c r="AL540" s="99"/>
      <c r="AM540" s="99"/>
      <c r="AN540" s="89"/>
      <c r="AO540" s="89"/>
      <c r="AP540" s="89"/>
      <c r="AQ540" s="99"/>
      <c r="AR540" s="89"/>
      <c r="AS540" s="89"/>
      <c r="AT540" s="89"/>
      <c r="AU540" s="89"/>
      <c r="AV540" s="89"/>
      <c r="AW540" s="89"/>
      <c r="AX540" s="89"/>
    </row>
    <row r="541" spans="1:50" ht="12.75" customHeight="1">
      <c r="A541" s="89"/>
      <c r="B541" s="89"/>
      <c r="C541" s="96"/>
      <c r="D541" s="190"/>
      <c r="E541" s="110"/>
      <c r="F541" s="111"/>
      <c r="G541" s="112"/>
      <c r="H541" s="113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108"/>
      <c r="AI541" s="108"/>
      <c r="AJ541" s="89"/>
      <c r="AK541" s="89"/>
      <c r="AL541" s="99"/>
      <c r="AM541" s="99"/>
      <c r="AN541" s="89"/>
      <c r="AO541" s="89"/>
      <c r="AP541" s="89"/>
      <c r="AQ541" s="99"/>
      <c r="AR541" s="89"/>
      <c r="AS541" s="89"/>
      <c r="AT541" s="89"/>
      <c r="AU541" s="89"/>
      <c r="AV541" s="89"/>
      <c r="AW541" s="89"/>
      <c r="AX541" s="89"/>
    </row>
    <row r="542" spans="1:50" ht="12.75" customHeight="1">
      <c r="A542" s="89"/>
      <c r="B542" s="89"/>
      <c r="C542" s="96"/>
      <c r="D542" s="190"/>
      <c r="E542" s="110"/>
      <c r="F542" s="111"/>
      <c r="G542" s="112"/>
      <c r="H542" s="113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108"/>
      <c r="AI542" s="108"/>
      <c r="AJ542" s="89"/>
      <c r="AK542" s="89"/>
      <c r="AL542" s="99"/>
      <c r="AM542" s="99"/>
      <c r="AN542" s="89"/>
      <c r="AO542" s="89"/>
      <c r="AP542" s="89"/>
      <c r="AQ542" s="99"/>
      <c r="AR542" s="89"/>
      <c r="AS542" s="89"/>
      <c r="AT542" s="89"/>
      <c r="AU542" s="89"/>
      <c r="AV542" s="89"/>
      <c r="AW542" s="89"/>
      <c r="AX542" s="89"/>
    </row>
    <row r="543" spans="1:50" ht="12.75" customHeight="1">
      <c r="A543" s="89"/>
      <c r="B543" s="89"/>
      <c r="C543" s="96"/>
      <c r="D543" s="190"/>
      <c r="E543" s="110"/>
      <c r="F543" s="111"/>
      <c r="G543" s="112"/>
      <c r="H543" s="113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108"/>
      <c r="AI543" s="108"/>
      <c r="AJ543" s="89"/>
      <c r="AK543" s="89"/>
      <c r="AL543" s="99"/>
      <c r="AM543" s="99"/>
      <c r="AN543" s="89"/>
      <c r="AO543" s="89"/>
      <c r="AP543" s="89"/>
      <c r="AQ543" s="99"/>
      <c r="AR543" s="89"/>
      <c r="AS543" s="89"/>
      <c r="AT543" s="89"/>
      <c r="AU543" s="89"/>
      <c r="AV543" s="89"/>
      <c r="AW543" s="89"/>
      <c r="AX543" s="89"/>
    </row>
    <row r="544" spans="1:50" ht="12.75" customHeight="1">
      <c r="A544" s="89"/>
      <c r="B544" s="89"/>
      <c r="C544" s="96"/>
      <c r="D544" s="190"/>
      <c r="E544" s="110"/>
      <c r="F544" s="111"/>
      <c r="G544" s="112"/>
      <c r="H544" s="113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108"/>
      <c r="AI544" s="108"/>
      <c r="AJ544" s="89"/>
      <c r="AK544" s="89"/>
      <c r="AL544" s="99"/>
      <c r="AM544" s="99"/>
      <c r="AN544" s="89"/>
      <c r="AO544" s="89"/>
      <c r="AP544" s="89"/>
      <c r="AQ544" s="99"/>
      <c r="AR544" s="89"/>
      <c r="AS544" s="89"/>
      <c r="AT544" s="89"/>
      <c r="AU544" s="89"/>
      <c r="AV544" s="89"/>
      <c r="AW544" s="89"/>
      <c r="AX544" s="89"/>
    </row>
    <row r="545" spans="1:50" ht="12.75" customHeight="1">
      <c r="A545" s="89"/>
      <c r="B545" s="89"/>
      <c r="C545" s="96"/>
      <c r="D545" s="190"/>
      <c r="E545" s="110"/>
      <c r="F545" s="111"/>
      <c r="G545" s="112"/>
      <c r="H545" s="113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108"/>
      <c r="AI545" s="108"/>
      <c r="AJ545" s="89"/>
      <c r="AK545" s="89"/>
      <c r="AL545" s="99"/>
      <c r="AM545" s="99"/>
      <c r="AN545" s="89"/>
      <c r="AO545" s="89"/>
      <c r="AP545" s="89"/>
      <c r="AQ545" s="99"/>
      <c r="AR545" s="89"/>
      <c r="AS545" s="89"/>
      <c r="AT545" s="89"/>
      <c r="AU545" s="89"/>
      <c r="AV545" s="89"/>
      <c r="AW545" s="89"/>
      <c r="AX545" s="89"/>
    </row>
    <row r="546" spans="1:50" ht="12.75" customHeight="1">
      <c r="A546" s="89"/>
      <c r="B546" s="89"/>
      <c r="C546" s="96"/>
      <c r="D546" s="190"/>
      <c r="E546" s="110"/>
      <c r="F546" s="111"/>
      <c r="G546" s="112"/>
      <c r="H546" s="113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108"/>
      <c r="AI546" s="108"/>
      <c r="AJ546" s="89"/>
      <c r="AK546" s="89"/>
      <c r="AL546" s="99"/>
      <c r="AM546" s="99"/>
      <c r="AN546" s="89"/>
      <c r="AO546" s="89"/>
      <c r="AP546" s="89"/>
      <c r="AQ546" s="99"/>
      <c r="AR546" s="89"/>
      <c r="AS546" s="89"/>
      <c r="AT546" s="89"/>
      <c r="AU546" s="89"/>
      <c r="AV546" s="89"/>
      <c r="AW546" s="89"/>
      <c r="AX546" s="89"/>
    </row>
    <row r="547" spans="1:50" ht="12.75" customHeight="1">
      <c r="A547" s="89"/>
      <c r="B547" s="89"/>
      <c r="C547" s="96"/>
      <c r="D547" s="190"/>
      <c r="E547" s="110"/>
      <c r="F547" s="111"/>
      <c r="G547" s="112"/>
      <c r="H547" s="113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108"/>
      <c r="AI547" s="108"/>
      <c r="AJ547" s="89"/>
      <c r="AK547" s="89"/>
      <c r="AL547" s="99"/>
      <c r="AM547" s="99"/>
      <c r="AN547" s="89"/>
      <c r="AO547" s="89"/>
      <c r="AP547" s="89"/>
      <c r="AQ547" s="99"/>
      <c r="AR547" s="89"/>
      <c r="AS547" s="89"/>
      <c r="AT547" s="89"/>
      <c r="AU547" s="89"/>
      <c r="AV547" s="89"/>
      <c r="AW547" s="89"/>
      <c r="AX547" s="89"/>
    </row>
    <row r="548" spans="1:50" ht="12.75" customHeight="1">
      <c r="A548" s="89"/>
      <c r="B548" s="89"/>
      <c r="C548" s="96"/>
      <c r="D548" s="190"/>
      <c r="E548" s="110"/>
      <c r="F548" s="111"/>
      <c r="G548" s="112"/>
      <c r="H548" s="113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108"/>
      <c r="AI548" s="108"/>
      <c r="AJ548" s="89"/>
      <c r="AK548" s="89"/>
      <c r="AL548" s="99"/>
      <c r="AM548" s="99"/>
      <c r="AN548" s="89"/>
      <c r="AO548" s="89"/>
      <c r="AP548" s="89"/>
      <c r="AQ548" s="99"/>
      <c r="AR548" s="89"/>
      <c r="AS548" s="89"/>
      <c r="AT548" s="89"/>
      <c r="AU548" s="89"/>
      <c r="AV548" s="89"/>
      <c r="AW548" s="89"/>
      <c r="AX548" s="89"/>
    </row>
    <row r="549" spans="1:50" ht="12.75" customHeight="1">
      <c r="A549" s="89"/>
      <c r="B549" s="89"/>
      <c r="C549" s="96"/>
      <c r="D549" s="190"/>
      <c r="E549" s="110"/>
      <c r="F549" s="111"/>
      <c r="G549" s="112"/>
      <c r="H549" s="113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108"/>
      <c r="AI549" s="108"/>
      <c r="AJ549" s="89"/>
      <c r="AK549" s="89"/>
      <c r="AL549" s="99"/>
      <c r="AM549" s="99"/>
      <c r="AN549" s="89"/>
      <c r="AO549" s="89"/>
      <c r="AP549" s="89"/>
      <c r="AQ549" s="99"/>
      <c r="AR549" s="89"/>
      <c r="AS549" s="89"/>
      <c r="AT549" s="89"/>
      <c r="AU549" s="89"/>
      <c r="AV549" s="89"/>
      <c r="AW549" s="89"/>
      <c r="AX549" s="89"/>
    </row>
    <row r="550" spans="1:50" ht="12.75" customHeight="1">
      <c r="A550" s="89"/>
      <c r="B550" s="89"/>
      <c r="C550" s="96"/>
      <c r="D550" s="190"/>
      <c r="E550" s="110"/>
      <c r="F550" s="111"/>
      <c r="G550" s="112"/>
      <c r="H550" s="113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108"/>
      <c r="AI550" s="108"/>
      <c r="AJ550" s="89"/>
      <c r="AK550" s="89"/>
      <c r="AL550" s="99"/>
      <c r="AM550" s="99"/>
      <c r="AN550" s="89"/>
      <c r="AO550" s="89"/>
      <c r="AP550" s="89"/>
      <c r="AQ550" s="99"/>
      <c r="AR550" s="89"/>
      <c r="AS550" s="89"/>
      <c r="AT550" s="89"/>
      <c r="AU550" s="89"/>
      <c r="AV550" s="89"/>
      <c r="AW550" s="89"/>
      <c r="AX550" s="89"/>
    </row>
    <row r="551" spans="1:50" ht="12.75" customHeight="1">
      <c r="A551" s="89"/>
      <c r="B551" s="89"/>
      <c r="C551" s="96"/>
      <c r="D551" s="190"/>
      <c r="E551" s="110"/>
      <c r="F551" s="111"/>
      <c r="G551" s="112"/>
      <c r="H551" s="113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108"/>
      <c r="AI551" s="108"/>
      <c r="AJ551" s="89"/>
      <c r="AK551" s="89"/>
      <c r="AL551" s="99"/>
      <c r="AM551" s="99"/>
      <c r="AN551" s="89"/>
      <c r="AO551" s="89"/>
      <c r="AP551" s="89"/>
      <c r="AQ551" s="99"/>
      <c r="AR551" s="89"/>
      <c r="AS551" s="89"/>
      <c r="AT551" s="89"/>
      <c r="AU551" s="89"/>
      <c r="AV551" s="89"/>
      <c r="AW551" s="89"/>
      <c r="AX551" s="89"/>
    </row>
    <row r="552" spans="1:50" ht="12.75" customHeight="1">
      <c r="A552" s="89"/>
      <c r="B552" s="89"/>
      <c r="C552" s="96"/>
      <c r="D552" s="190"/>
      <c r="E552" s="110"/>
      <c r="F552" s="111"/>
      <c r="G552" s="112"/>
      <c r="H552" s="113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108"/>
      <c r="AI552" s="108"/>
      <c r="AJ552" s="89"/>
      <c r="AK552" s="89"/>
      <c r="AL552" s="99"/>
      <c r="AM552" s="99"/>
      <c r="AN552" s="89"/>
      <c r="AO552" s="89"/>
      <c r="AP552" s="89"/>
      <c r="AQ552" s="99"/>
      <c r="AR552" s="89"/>
      <c r="AS552" s="89"/>
      <c r="AT552" s="89"/>
      <c r="AU552" s="89"/>
      <c r="AV552" s="89"/>
      <c r="AW552" s="89"/>
      <c r="AX552" s="89"/>
    </row>
    <row r="553" spans="1:50" ht="12.75" customHeight="1">
      <c r="A553" s="89"/>
      <c r="B553" s="89"/>
      <c r="C553" s="96"/>
      <c r="D553" s="190"/>
      <c r="E553" s="110"/>
      <c r="F553" s="111"/>
      <c r="G553" s="112"/>
      <c r="H553" s="113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108"/>
      <c r="AI553" s="108"/>
      <c r="AJ553" s="89"/>
      <c r="AK553" s="89"/>
      <c r="AL553" s="99"/>
      <c r="AM553" s="99"/>
      <c r="AN553" s="89"/>
      <c r="AO553" s="89"/>
      <c r="AP553" s="89"/>
      <c r="AQ553" s="99"/>
      <c r="AR553" s="89"/>
      <c r="AS553" s="89"/>
      <c r="AT553" s="89"/>
      <c r="AU553" s="89"/>
      <c r="AV553" s="89"/>
      <c r="AW553" s="89"/>
      <c r="AX553" s="89"/>
    </row>
    <row r="554" spans="1:50" ht="12.75" customHeight="1">
      <c r="A554" s="89"/>
      <c r="B554" s="89"/>
      <c r="C554" s="96"/>
      <c r="D554" s="190"/>
      <c r="E554" s="110"/>
      <c r="F554" s="111"/>
      <c r="G554" s="112"/>
      <c r="H554" s="113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108"/>
      <c r="AI554" s="108"/>
      <c r="AJ554" s="89"/>
      <c r="AK554" s="89"/>
      <c r="AL554" s="99"/>
      <c r="AM554" s="99"/>
      <c r="AN554" s="89"/>
      <c r="AO554" s="89"/>
      <c r="AP554" s="89"/>
      <c r="AQ554" s="99"/>
      <c r="AR554" s="89"/>
      <c r="AS554" s="89"/>
      <c r="AT554" s="89"/>
      <c r="AU554" s="89"/>
      <c r="AV554" s="89"/>
      <c r="AW554" s="89"/>
      <c r="AX554" s="89"/>
    </row>
    <row r="555" spans="1:50" ht="12.75" customHeight="1">
      <c r="A555" s="89"/>
      <c r="B555" s="89"/>
      <c r="C555" s="96"/>
      <c r="D555" s="190"/>
      <c r="E555" s="110"/>
      <c r="F555" s="111"/>
      <c r="G555" s="112"/>
      <c r="H555" s="113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108"/>
      <c r="AI555" s="108"/>
      <c r="AJ555" s="89"/>
      <c r="AK555" s="89"/>
      <c r="AL555" s="99"/>
      <c r="AM555" s="99"/>
      <c r="AN555" s="89"/>
      <c r="AO555" s="89"/>
      <c r="AP555" s="89"/>
      <c r="AQ555" s="99"/>
      <c r="AR555" s="89"/>
      <c r="AS555" s="89"/>
      <c r="AT555" s="89"/>
      <c r="AU555" s="89"/>
      <c r="AV555" s="89"/>
      <c r="AW555" s="89"/>
      <c r="AX555" s="89"/>
    </row>
    <row r="556" spans="1:50" ht="12.75" customHeight="1">
      <c r="A556" s="89"/>
      <c r="B556" s="89"/>
      <c r="C556" s="96"/>
      <c r="D556" s="190"/>
      <c r="E556" s="110"/>
      <c r="F556" s="111"/>
      <c r="G556" s="112"/>
      <c r="H556" s="113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108"/>
      <c r="AI556" s="108"/>
      <c r="AJ556" s="89"/>
      <c r="AK556" s="89"/>
      <c r="AL556" s="99"/>
      <c r="AM556" s="99"/>
      <c r="AN556" s="89"/>
      <c r="AO556" s="89"/>
      <c r="AP556" s="89"/>
      <c r="AQ556" s="99"/>
      <c r="AR556" s="89"/>
      <c r="AS556" s="89"/>
      <c r="AT556" s="89"/>
      <c r="AU556" s="89"/>
      <c r="AV556" s="89"/>
      <c r="AW556" s="89"/>
      <c r="AX556" s="89"/>
    </row>
    <row r="557" spans="1:50" ht="12.75" customHeight="1">
      <c r="A557" s="89"/>
      <c r="B557" s="89"/>
      <c r="C557" s="96"/>
      <c r="D557" s="190"/>
      <c r="E557" s="110"/>
      <c r="F557" s="111"/>
      <c r="G557" s="112"/>
      <c r="H557" s="113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108"/>
      <c r="AI557" s="108"/>
      <c r="AJ557" s="89"/>
      <c r="AK557" s="89"/>
      <c r="AL557" s="99"/>
      <c r="AM557" s="99"/>
      <c r="AN557" s="89"/>
      <c r="AO557" s="89"/>
      <c r="AP557" s="89"/>
      <c r="AQ557" s="99"/>
      <c r="AR557" s="89"/>
      <c r="AS557" s="89"/>
      <c r="AT557" s="89"/>
      <c r="AU557" s="89"/>
      <c r="AV557" s="89"/>
      <c r="AW557" s="89"/>
      <c r="AX557" s="89"/>
    </row>
    <row r="558" spans="1:50" ht="12.75" customHeight="1">
      <c r="A558" s="89"/>
      <c r="B558" s="89"/>
      <c r="C558" s="96"/>
      <c r="D558" s="190"/>
      <c r="E558" s="110"/>
      <c r="F558" s="111"/>
      <c r="G558" s="112"/>
      <c r="H558" s="113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108"/>
      <c r="AI558" s="108"/>
      <c r="AJ558" s="89"/>
      <c r="AK558" s="89"/>
      <c r="AL558" s="99"/>
      <c r="AM558" s="99"/>
      <c r="AN558" s="89"/>
      <c r="AO558" s="89"/>
      <c r="AP558" s="89"/>
      <c r="AQ558" s="99"/>
      <c r="AR558" s="89"/>
      <c r="AS558" s="89"/>
      <c r="AT558" s="89"/>
      <c r="AU558" s="89"/>
      <c r="AV558" s="89"/>
      <c r="AW558" s="89"/>
      <c r="AX558" s="89"/>
    </row>
    <row r="559" spans="1:50" ht="12.75" customHeight="1">
      <c r="A559" s="89"/>
      <c r="B559" s="89"/>
      <c r="C559" s="96"/>
      <c r="D559" s="190"/>
      <c r="E559" s="110"/>
      <c r="F559" s="111"/>
      <c r="G559" s="112"/>
      <c r="H559" s="113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108"/>
      <c r="AI559" s="108"/>
      <c r="AJ559" s="89"/>
      <c r="AK559" s="89"/>
      <c r="AL559" s="99"/>
      <c r="AM559" s="99"/>
      <c r="AN559" s="89"/>
      <c r="AO559" s="89"/>
      <c r="AP559" s="89"/>
      <c r="AQ559" s="99"/>
      <c r="AR559" s="89"/>
      <c r="AS559" s="89"/>
      <c r="AT559" s="89"/>
      <c r="AU559" s="89"/>
      <c r="AV559" s="89"/>
      <c r="AW559" s="89"/>
      <c r="AX559" s="89"/>
    </row>
    <row r="560" spans="1:50" ht="12.75" customHeight="1">
      <c r="A560" s="89"/>
      <c r="B560" s="89"/>
      <c r="C560" s="96"/>
      <c r="D560" s="190"/>
      <c r="E560" s="110"/>
      <c r="F560" s="111"/>
      <c r="G560" s="112"/>
      <c r="H560" s="113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108"/>
      <c r="AI560" s="108"/>
      <c r="AJ560" s="89"/>
      <c r="AK560" s="89"/>
      <c r="AL560" s="99"/>
      <c r="AM560" s="99"/>
      <c r="AN560" s="89"/>
      <c r="AO560" s="89"/>
      <c r="AP560" s="89"/>
      <c r="AQ560" s="99"/>
      <c r="AR560" s="89"/>
      <c r="AS560" s="89"/>
      <c r="AT560" s="89"/>
      <c r="AU560" s="89"/>
      <c r="AV560" s="89"/>
      <c r="AW560" s="89"/>
      <c r="AX560" s="89"/>
    </row>
    <row r="561" spans="1:50" ht="12.75" customHeight="1">
      <c r="A561" s="89"/>
      <c r="B561" s="89"/>
      <c r="C561" s="96"/>
      <c r="D561" s="190"/>
      <c r="E561" s="110"/>
      <c r="F561" s="111"/>
      <c r="G561" s="112"/>
      <c r="H561" s="113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108"/>
      <c r="AI561" s="108"/>
      <c r="AJ561" s="89"/>
      <c r="AK561" s="89"/>
      <c r="AL561" s="99"/>
      <c r="AM561" s="99"/>
      <c r="AN561" s="89"/>
      <c r="AO561" s="89"/>
      <c r="AP561" s="89"/>
      <c r="AQ561" s="99"/>
      <c r="AR561" s="89"/>
      <c r="AS561" s="89"/>
      <c r="AT561" s="89"/>
      <c r="AU561" s="89"/>
      <c r="AV561" s="89"/>
      <c r="AW561" s="89"/>
      <c r="AX561" s="89"/>
    </row>
    <row r="562" spans="1:50" ht="12.75" customHeight="1">
      <c r="A562" s="89"/>
      <c r="B562" s="89"/>
      <c r="C562" s="96"/>
      <c r="D562" s="190"/>
      <c r="E562" s="110"/>
      <c r="F562" s="111"/>
      <c r="G562" s="112"/>
      <c r="H562" s="113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108"/>
      <c r="AI562" s="108"/>
      <c r="AJ562" s="89"/>
      <c r="AK562" s="89"/>
      <c r="AL562" s="99"/>
      <c r="AM562" s="99"/>
      <c r="AN562" s="89"/>
      <c r="AO562" s="89"/>
      <c r="AP562" s="89"/>
      <c r="AQ562" s="99"/>
      <c r="AR562" s="89"/>
      <c r="AS562" s="89"/>
      <c r="AT562" s="89"/>
      <c r="AU562" s="89"/>
      <c r="AV562" s="89"/>
      <c r="AW562" s="89"/>
      <c r="AX562" s="89"/>
    </row>
    <row r="563" spans="1:50" ht="12.75" customHeight="1">
      <c r="A563" s="89"/>
      <c r="B563" s="89"/>
      <c r="C563" s="96"/>
      <c r="D563" s="190"/>
      <c r="E563" s="110"/>
      <c r="F563" s="111"/>
      <c r="G563" s="112"/>
      <c r="H563" s="113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108"/>
      <c r="AI563" s="108"/>
      <c r="AJ563" s="89"/>
      <c r="AK563" s="89"/>
      <c r="AL563" s="99"/>
      <c r="AM563" s="99"/>
      <c r="AN563" s="89"/>
      <c r="AO563" s="89"/>
      <c r="AP563" s="89"/>
      <c r="AQ563" s="99"/>
      <c r="AR563" s="89"/>
      <c r="AS563" s="89"/>
      <c r="AT563" s="89"/>
      <c r="AU563" s="89"/>
      <c r="AV563" s="89"/>
      <c r="AW563" s="89"/>
      <c r="AX563" s="89"/>
    </row>
    <row r="564" spans="1:50" ht="12.75" customHeight="1">
      <c r="A564" s="89"/>
      <c r="B564" s="89"/>
      <c r="C564" s="96"/>
      <c r="D564" s="190"/>
      <c r="E564" s="110"/>
      <c r="F564" s="111"/>
      <c r="G564" s="112"/>
      <c r="H564" s="113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108"/>
      <c r="AI564" s="108"/>
      <c r="AJ564" s="89"/>
      <c r="AK564" s="89"/>
      <c r="AL564" s="99"/>
      <c r="AM564" s="99"/>
      <c r="AN564" s="89"/>
      <c r="AO564" s="89"/>
      <c r="AP564" s="89"/>
      <c r="AQ564" s="99"/>
      <c r="AR564" s="89"/>
      <c r="AS564" s="89"/>
      <c r="AT564" s="89"/>
      <c r="AU564" s="89"/>
      <c r="AV564" s="89"/>
      <c r="AW564" s="89"/>
      <c r="AX564" s="89"/>
    </row>
    <row r="565" spans="1:50" ht="12.75" customHeight="1">
      <c r="A565" s="89"/>
      <c r="B565" s="89"/>
      <c r="C565" s="96"/>
      <c r="D565" s="190"/>
      <c r="E565" s="110"/>
      <c r="F565" s="111"/>
      <c r="G565" s="112"/>
      <c r="H565" s="113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108"/>
      <c r="AI565" s="108"/>
      <c r="AJ565" s="89"/>
      <c r="AK565" s="89"/>
      <c r="AL565" s="99"/>
      <c r="AM565" s="99"/>
      <c r="AN565" s="89"/>
      <c r="AO565" s="89"/>
      <c r="AP565" s="89"/>
      <c r="AQ565" s="99"/>
      <c r="AR565" s="89"/>
      <c r="AS565" s="89"/>
      <c r="AT565" s="89"/>
      <c r="AU565" s="89"/>
      <c r="AV565" s="89"/>
      <c r="AW565" s="89"/>
      <c r="AX565" s="89"/>
    </row>
    <row r="566" spans="1:50" ht="12.75" customHeight="1">
      <c r="A566" s="89"/>
      <c r="B566" s="89"/>
      <c r="C566" s="96"/>
      <c r="D566" s="190"/>
      <c r="E566" s="110"/>
      <c r="F566" s="111"/>
      <c r="G566" s="112"/>
      <c r="H566" s="113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108"/>
      <c r="AI566" s="108"/>
      <c r="AJ566" s="89"/>
      <c r="AK566" s="89"/>
      <c r="AL566" s="99"/>
      <c r="AM566" s="99"/>
      <c r="AN566" s="89"/>
      <c r="AO566" s="89"/>
      <c r="AP566" s="89"/>
      <c r="AQ566" s="99"/>
      <c r="AR566" s="89"/>
      <c r="AS566" s="89"/>
      <c r="AT566" s="89"/>
      <c r="AU566" s="89"/>
      <c r="AV566" s="89"/>
      <c r="AW566" s="89"/>
      <c r="AX566" s="89"/>
    </row>
    <row r="567" spans="1:50" ht="12.75" customHeight="1">
      <c r="A567" s="89"/>
      <c r="B567" s="89"/>
      <c r="C567" s="96"/>
      <c r="D567" s="190"/>
      <c r="E567" s="110"/>
      <c r="F567" s="111"/>
      <c r="G567" s="112"/>
      <c r="H567" s="113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108"/>
      <c r="AI567" s="108"/>
      <c r="AJ567" s="89"/>
      <c r="AK567" s="89"/>
      <c r="AL567" s="99"/>
      <c r="AM567" s="99"/>
      <c r="AN567" s="89"/>
      <c r="AO567" s="89"/>
      <c r="AP567" s="89"/>
      <c r="AQ567" s="99"/>
      <c r="AR567" s="89"/>
      <c r="AS567" s="89"/>
      <c r="AT567" s="89"/>
      <c r="AU567" s="89"/>
      <c r="AV567" s="89"/>
      <c r="AW567" s="89"/>
      <c r="AX567" s="89"/>
    </row>
    <row r="568" spans="1:50" ht="12.75" customHeight="1">
      <c r="A568" s="89"/>
      <c r="B568" s="89"/>
      <c r="C568" s="96"/>
      <c r="D568" s="190"/>
      <c r="E568" s="110"/>
      <c r="F568" s="111"/>
      <c r="G568" s="112"/>
      <c r="H568" s="113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108"/>
      <c r="AI568" s="108"/>
      <c r="AJ568" s="89"/>
      <c r="AK568" s="89"/>
      <c r="AL568" s="99"/>
      <c r="AM568" s="99"/>
      <c r="AN568" s="89"/>
      <c r="AO568" s="89"/>
      <c r="AP568" s="89"/>
      <c r="AQ568" s="99"/>
      <c r="AR568" s="89"/>
      <c r="AS568" s="89"/>
      <c r="AT568" s="89"/>
      <c r="AU568" s="89"/>
      <c r="AV568" s="89"/>
      <c r="AW568" s="89"/>
      <c r="AX568" s="89"/>
    </row>
    <row r="569" spans="1:50" ht="12.75" customHeight="1">
      <c r="A569" s="89"/>
      <c r="B569" s="89"/>
      <c r="C569" s="96"/>
      <c r="D569" s="190"/>
      <c r="E569" s="110"/>
      <c r="F569" s="111"/>
      <c r="G569" s="112"/>
      <c r="H569" s="113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108"/>
      <c r="AI569" s="108"/>
      <c r="AJ569" s="89"/>
      <c r="AK569" s="89"/>
      <c r="AL569" s="99"/>
      <c r="AM569" s="99"/>
      <c r="AN569" s="89"/>
      <c r="AO569" s="89"/>
      <c r="AP569" s="89"/>
      <c r="AQ569" s="99"/>
      <c r="AR569" s="89"/>
      <c r="AS569" s="89"/>
      <c r="AT569" s="89"/>
      <c r="AU569" s="89"/>
      <c r="AV569" s="89"/>
      <c r="AW569" s="89"/>
      <c r="AX569" s="89"/>
    </row>
    <row r="570" spans="1:50" ht="12.75" customHeight="1">
      <c r="A570" s="89"/>
      <c r="B570" s="89"/>
      <c r="C570" s="96"/>
      <c r="D570" s="190"/>
      <c r="E570" s="110"/>
      <c r="F570" s="111"/>
      <c r="G570" s="112"/>
      <c r="H570" s="113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108"/>
      <c r="AI570" s="108"/>
      <c r="AJ570" s="89"/>
      <c r="AK570" s="89"/>
      <c r="AL570" s="99"/>
      <c r="AM570" s="99"/>
      <c r="AN570" s="89"/>
      <c r="AO570" s="89"/>
      <c r="AP570" s="89"/>
      <c r="AQ570" s="99"/>
      <c r="AR570" s="89"/>
      <c r="AS570" s="89"/>
      <c r="AT570" s="89"/>
      <c r="AU570" s="89"/>
      <c r="AV570" s="89"/>
      <c r="AW570" s="89"/>
      <c r="AX570" s="89"/>
    </row>
    <row r="571" spans="1:50" ht="12.75" customHeight="1">
      <c r="A571" s="89"/>
      <c r="B571" s="89"/>
      <c r="C571" s="96"/>
      <c r="D571" s="190"/>
      <c r="E571" s="110"/>
      <c r="F571" s="111"/>
      <c r="G571" s="112"/>
      <c r="H571" s="113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108"/>
      <c r="AI571" s="108"/>
      <c r="AJ571" s="89"/>
      <c r="AK571" s="89"/>
      <c r="AL571" s="99"/>
      <c r="AM571" s="99"/>
      <c r="AN571" s="89"/>
      <c r="AO571" s="89"/>
      <c r="AP571" s="89"/>
      <c r="AQ571" s="99"/>
      <c r="AR571" s="89"/>
      <c r="AS571" s="89"/>
      <c r="AT571" s="89"/>
      <c r="AU571" s="89"/>
      <c r="AV571" s="89"/>
      <c r="AW571" s="89"/>
      <c r="AX571" s="89"/>
    </row>
    <row r="572" spans="1:50" ht="12.75" customHeight="1">
      <c r="A572" s="89"/>
      <c r="B572" s="89"/>
      <c r="C572" s="96"/>
      <c r="D572" s="190"/>
      <c r="E572" s="110"/>
      <c r="F572" s="111"/>
      <c r="G572" s="112"/>
      <c r="H572" s="113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108"/>
      <c r="AI572" s="108"/>
      <c r="AJ572" s="89"/>
      <c r="AK572" s="89"/>
      <c r="AL572" s="99"/>
      <c r="AM572" s="99"/>
      <c r="AN572" s="89"/>
      <c r="AO572" s="89"/>
      <c r="AP572" s="89"/>
      <c r="AQ572" s="99"/>
      <c r="AR572" s="89"/>
      <c r="AS572" s="89"/>
      <c r="AT572" s="89"/>
      <c r="AU572" s="89"/>
      <c r="AV572" s="89"/>
      <c r="AW572" s="89"/>
      <c r="AX572" s="89"/>
    </row>
    <row r="573" spans="1:50" ht="12.75" customHeight="1">
      <c r="A573" s="89"/>
      <c r="B573" s="89"/>
      <c r="C573" s="96"/>
      <c r="D573" s="190"/>
      <c r="E573" s="110"/>
      <c r="F573" s="111"/>
      <c r="G573" s="112"/>
      <c r="H573" s="113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108"/>
      <c r="AI573" s="108"/>
      <c r="AJ573" s="89"/>
      <c r="AK573" s="89"/>
      <c r="AL573" s="99"/>
      <c r="AM573" s="99"/>
      <c r="AN573" s="89"/>
      <c r="AO573" s="89"/>
      <c r="AP573" s="89"/>
      <c r="AQ573" s="99"/>
      <c r="AR573" s="89"/>
      <c r="AS573" s="89"/>
      <c r="AT573" s="89"/>
      <c r="AU573" s="89"/>
      <c r="AV573" s="89"/>
      <c r="AW573" s="89"/>
      <c r="AX573" s="89"/>
    </row>
    <row r="574" spans="1:50" ht="12.75" customHeight="1">
      <c r="A574" s="89"/>
      <c r="B574" s="89"/>
      <c r="C574" s="96"/>
      <c r="D574" s="190"/>
      <c r="E574" s="110"/>
      <c r="F574" s="111"/>
      <c r="G574" s="112"/>
      <c r="H574" s="113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108"/>
      <c r="AI574" s="108"/>
      <c r="AJ574" s="89"/>
      <c r="AK574" s="89"/>
      <c r="AL574" s="99"/>
      <c r="AM574" s="99"/>
      <c r="AN574" s="89"/>
      <c r="AO574" s="89"/>
      <c r="AP574" s="89"/>
      <c r="AQ574" s="99"/>
      <c r="AR574" s="89"/>
      <c r="AS574" s="89"/>
      <c r="AT574" s="89"/>
      <c r="AU574" s="89"/>
      <c r="AV574" s="89"/>
      <c r="AW574" s="89"/>
      <c r="AX574" s="89"/>
    </row>
    <row r="575" spans="1:50" ht="12.75" customHeight="1">
      <c r="A575" s="89"/>
      <c r="B575" s="89"/>
      <c r="C575" s="96"/>
      <c r="D575" s="190"/>
      <c r="E575" s="110"/>
      <c r="F575" s="111"/>
      <c r="G575" s="112"/>
      <c r="H575" s="113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108"/>
      <c r="AI575" s="108"/>
      <c r="AJ575" s="89"/>
      <c r="AK575" s="89"/>
      <c r="AL575" s="99"/>
      <c r="AM575" s="99"/>
      <c r="AN575" s="89"/>
      <c r="AO575" s="89"/>
      <c r="AP575" s="89"/>
      <c r="AQ575" s="99"/>
      <c r="AR575" s="89"/>
      <c r="AS575" s="89"/>
      <c r="AT575" s="89"/>
      <c r="AU575" s="89"/>
      <c r="AV575" s="89"/>
      <c r="AW575" s="89"/>
      <c r="AX575" s="89"/>
    </row>
    <row r="576" spans="1:50" ht="12.75" customHeight="1">
      <c r="A576" s="89"/>
      <c r="B576" s="89"/>
      <c r="C576" s="96"/>
      <c r="D576" s="190"/>
      <c r="E576" s="110"/>
      <c r="F576" s="111"/>
      <c r="G576" s="112"/>
      <c r="H576" s="113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108"/>
      <c r="AI576" s="108"/>
      <c r="AJ576" s="89"/>
      <c r="AK576" s="89"/>
      <c r="AL576" s="99"/>
      <c r="AM576" s="99"/>
      <c r="AN576" s="89"/>
      <c r="AO576" s="89"/>
      <c r="AP576" s="89"/>
      <c r="AQ576" s="99"/>
      <c r="AR576" s="89"/>
      <c r="AS576" s="89"/>
      <c r="AT576" s="89"/>
      <c r="AU576" s="89"/>
      <c r="AV576" s="89"/>
      <c r="AW576" s="89"/>
      <c r="AX576" s="89"/>
    </row>
    <row r="577" spans="1:50" ht="12.75" customHeight="1">
      <c r="A577" s="89"/>
      <c r="B577" s="89"/>
      <c r="C577" s="96"/>
      <c r="D577" s="190"/>
      <c r="E577" s="110"/>
      <c r="F577" s="111"/>
      <c r="G577" s="112"/>
      <c r="H577" s="113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108"/>
      <c r="AI577" s="108"/>
      <c r="AJ577" s="89"/>
      <c r="AK577" s="89"/>
      <c r="AL577" s="99"/>
      <c r="AM577" s="99"/>
      <c r="AN577" s="89"/>
      <c r="AO577" s="89"/>
      <c r="AP577" s="89"/>
      <c r="AQ577" s="99"/>
      <c r="AR577" s="89"/>
      <c r="AS577" s="89"/>
      <c r="AT577" s="89"/>
      <c r="AU577" s="89"/>
      <c r="AV577" s="89"/>
      <c r="AW577" s="89"/>
      <c r="AX577" s="89"/>
    </row>
    <row r="578" spans="1:50" ht="12.75" customHeight="1">
      <c r="A578" s="89"/>
      <c r="B578" s="89"/>
      <c r="C578" s="96"/>
      <c r="D578" s="190"/>
      <c r="E578" s="110"/>
      <c r="F578" s="111"/>
      <c r="G578" s="112"/>
      <c r="H578" s="113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108"/>
      <c r="AI578" s="108"/>
      <c r="AJ578" s="89"/>
      <c r="AK578" s="89"/>
      <c r="AL578" s="99"/>
      <c r="AM578" s="99"/>
      <c r="AN578" s="89"/>
      <c r="AO578" s="89"/>
      <c r="AP578" s="89"/>
      <c r="AQ578" s="99"/>
      <c r="AR578" s="89"/>
      <c r="AS578" s="89"/>
      <c r="AT578" s="89"/>
      <c r="AU578" s="89"/>
      <c r="AV578" s="89"/>
      <c r="AW578" s="89"/>
      <c r="AX578" s="89"/>
    </row>
    <row r="579" spans="1:50" ht="12.75" customHeight="1">
      <c r="A579" s="89"/>
      <c r="B579" s="89"/>
      <c r="C579" s="96"/>
      <c r="D579" s="190"/>
      <c r="E579" s="110"/>
      <c r="F579" s="111"/>
      <c r="G579" s="112"/>
      <c r="H579" s="113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108"/>
      <c r="AI579" s="108"/>
      <c r="AJ579" s="89"/>
      <c r="AK579" s="89"/>
      <c r="AL579" s="99"/>
      <c r="AM579" s="99"/>
      <c r="AN579" s="89"/>
      <c r="AO579" s="89"/>
      <c r="AP579" s="89"/>
      <c r="AQ579" s="99"/>
      <c r="AR579" s="89"/>
      <c r="AS579" s="89"/>
      <c r="AT579" s="89"/>
      <c r="AU579" s="89"/>
      <c r="AV579" s="89"/>
      <c r="AW579" s="89"/>
      <c r="AX579" s="89"/>
    </row>
    <row r="580" spans="1:50" ht="12.75" customHeight="1">
      <c r="A580" s="89"/>
      <c r="B580" s="89"/>
      <c r="C580" s="96"/>
      <c r="D580" s="190"/>
      <c r="E580" s="110"/>
      <c r="F580" s="111"/>
      <c r="G580" s="112"/>
      <c r="H580" s="113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108"/>
      <c r="AI580" s="108"/>
      <c r="AJ580" s="89"/>
      <c r="AK580" s="89"/>
      <c r="AL580" s="99"/>
      <c r="AM580" s="99"/>
      <c r="AN580" s="89"/>
      <c r="AO580" s="89"/>
      <c r="AP580" s="89"/>
      <c r="AQ580" s="99"/>
      <c r="AR580" s="89"/>
      <c r="AS580" s="89"/>
      <c r="AT580" s="89"/>
      <c r="AU580" s="89"/>
      <c r="AV580" s="89"/>
      <c r="AW580" s="89"/>
      <c r="AX580" s="89"/>
    </row>
    <row r="581" spans="1:50" ht="12.75" customHeight="1">
      <c r="A581" s="89"/>
      <c r="B581" s="89"/>
      <c r="C581" s="96"/>
      <c r="D581" s="190"/>
      <c r="E581" s="110"/>
      <c r="F581" s="111"/>
      <c r="G581" s="112"/>
      <c r="H581" s="113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108"/>
      <c r="AI581" s="108"/>
      <c r="AJ581" s="89"/>
      <c r="AK581" s="89"/>
      <c r="AL581" s="99"/>
      <c r="AM581" s="99"/>
      <c r="AN581" s="89"/>
      <c r="AO581" s="89"/>
      <c r="AP581" s="89"/>
      <c r="AQ581" s="99"/>
      <c r="AR581" s="89"/>
      <c r="AS581" s="89"/>
      <c r="AT581" s="89"/>
      <c r="AU581" s="89"/>
      <c r="AV581" s="89"/>
      <c r="AW581" s="89"/>
      <c r="AX581" s="89"/>
    </row>
    <row r="582" spans="1:50" ht="12.75" customHeight="1">
      <c r="A582" s="89"/>
      <c r="B582" s="89"/>
      <c r="C582" s="96"/>
      <c r="D582" s="190"/>
      <c r="E582" s="110"/>
      <c r="F582" s="111"/>
      <c r="G582" s="112"/>
      <c r="H582" s="113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108"/>
      <c r="AI582" s="108"/>
      <c r="AJ582" s="89"/>
      <c r="AK582" s="89"/>
      <c r="AL582" s="99"/>
      <c r="AM582" s="99"/>
      <c r="AN582" s="89"/>
      <c r="AO582" s="89"/>
      <c r="AP582" s="89"/>
      <c r="AQ582" s="99"/>
      <c r="AR582" s="89"/>
      <c r="AS582" s="89"/>
      <c r="AT582" s="89"/>
      <c r="AU582" s="89"/>
      <c r="AV582" s="89"/>
      <c r="AW582" s="89"/>
      <c r="AX582" s="89"/>
    </row>
    <row r="583" spans="1:50" ht="12.75" customHeight="1">
      <c r="A583" s="89"/>
      <c r="B583" s="89"/>
      <c r="C583" s="96"/>
      <c r="D583" s="190"/>
      <c r="E583" s="110"/>
      <c r="F583" s="111"/>
      <c r="G583" s="112"/>
      <c r="H583" s="113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108"/>
      <c r="AI583" s="108"/>
      <c r="AJ583" s="89"/>
      <c r="AK583" s="89"/>
      <c r="AL583" s="99"/>
      <c r="AM583" s="99"/>
      <c r="AN583" s="89"/>
      <c r="AO583" s="89"/>
      <c r="AP583" s="89"/>
      <c r="AQ583" s="99"/>
      <c r="AR583" s="89"/>
      <c r="AS583" s="89"/>
      <c r="AT583" s="89"/>
      <c r="AU583" s="89"/>
      <c r="AV583" s="89"/>
      <c r="AW583" s="89"/>
      <c r="AX583" s="89"/>
    </row>
    <row r="584" spans="1:50" ht="12.75" customHeight="1">
      <c r="A584" s="89"/>
      <c r="B584" s="89"/>
      <c r="C584" s="96"/>
      <c r="D584" s="190"/>
      <c r="E584" s="110"/>
      <c r="F584" s="111"/>
      <c r="G584" s="112"/>
      <c r="H584" s="113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108"/>
      <c r="AI584" s="108"/>
      <c r="AJ584" s="89"/>
      <c r="AK584" s="89"/>
      <c r="AL584" s="99"/>
      <c r="AM584" s="99"/>
      <c r="AN584" s="89"/>
      <c r="AO584" s="89"/>
      <c r="AP584" s="89"/>
      <c r="AQ584" s="99"/>
      <c r="AR584" s="89"/>
      <c r="AS584" s="89"/>
      <c r="AT584" s="89"/>
      <c r="AU584" s="89"/>
      <c r="AV584" s="89"/>
      <c r="AW584" s="89"/>
      <c r="AX584" s="89"/>
    </row>
    <row r="585" spans="1:50" ht="12.75" customHeight="1">
      <c r="A585" s="89"/>
      <c r="B585" s="89"/>
      <c r="C585" s="96"/>
      <c r="D585" s="190"/>
      <c r="E585" s="110"/>
      <c r="F585" s="111"/>
      <c r="G585" s="112"/>
      <c r="H585" s="113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108"/>
      <c r="AI585" s="108"/>
      <c r="AJ585" s="89"/>
      <c r="AK585" s="89"/>
      <c r="AL585" s="99"/>
      <c r="AM585" s="99"/>
      <c r="AN585" s="89"/>
      <c r="AO585" s="89"/>
      <c r="AP585" s="89"/>
      <c r="AQ585" s="99"/>
      <c r="AR585" s="89"/>
      <c r="AS585" s="89"/>
      <c r="AT585" s="89"/>
      <c r="AU585" s="89"/>
      <c r="AV585" s="89"/>
      <c r="AW585" s="89"/>
      <c r="AX585" s="89"/>
    </row>
    <row r="586" spans="1:50" ht="12.75" customHeight="1">
      <c r="A586" s="89"/>
      <c r="B586" s="89"/>
      <c r="C586" s="96"/>
      <c r="D586" s="190"/>
      <c r="E586" s="110"/>
      <c r="F586" s="111"/>
      <c r="G586" s="112"/>
      <c r="H586" s="113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108"/>
      <c r="AI586" s="108"/>
      <c r="AJ586" s="89"/>
      <c r="AK586" s="89"/>
      <c r="AL586" s="99"/>
      <c r="AM586" s="99"/>
      <c r="AN586" s="89"/>
      <c r="AO586" s="89"/>
      <c r="AP586" s="89"/>
      <c r="AQ586" s="99"/>
      <c r="AR586" s="89"/>
      <c r="AS586" s="89"/>
      <c r="AT586" s="89"/>
      <c r="AU586" s="89"/>
      <c r="AV586" s="89"/>
      <c r="AW586" s="89"/>
      <c r="AX586" s="89"/>
    </row>
    <row r="587" spans="1:50" ht="12.75" customHeight="1">
      <c r="A587" s="89"/>
      <c r="B587" s="89"/>
      <c r="C587" s="96"/>
      <c r="D587" s="190"/>
      <c r="E587" s="110"/>
      <c r="F587" s="111"/>
      <c r="G587" s="112"/>
      <c r="H587" s="113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108"/>
      <c r="AI587" s="108"/>
      <c r="AJ587" s="89"/>
      <c r="AK587" s="89"/>
      <c r="AL587" s="99"/>
      <c r="AM587" s="99"/>
      <c r="AN587" s="89"/>
      <c r="AO587" s="89"/>
      <c r="AP587" s="89"/>
      <c r="AQ587" s="99"/>
      <c r="AR587" s="89"/>
      <c r="AS587" s="89"/>
      <c r="AT587" s="89"/>
      <c r="AU587" s="89"/>
      <c r="AV587" s="89"/>
      <c r="AW587" s="89"/>
      <c r="AX587" s="89"/>
    </row>
    <row r="588" spans="1:50" ht="12.75" customHeight="1">
      <c r="A588" s="89"/>
      <c r="B588" s="89"/>
      <c r="C588" s="96"/>
      <c r="D588" s="190"/>
      <c r="E588" s="110"/>
      <c r="F588" s="111"/>
      <c r="G588" s="112"/>
      <c r="H588" s="113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108"/>
      <c r="AI588" s="108"/>
      <c r="AJ588" s="89"/>
      <c r="AK588" s="89"/>
      <c r="AL588" s="99"/>
      <c r="AM588" s="99"/>
      <c r="AN588" s="89"/>
      <c r="AO588" s="89"/>
      <c r="AP588" s="89"/>
      <c r="AQ588" s="99"/>
      <c r="AR588" s="89"/>
      <c r="AS588" s="89"/>
      <c r="AT588" s="89"/>
      <c r="AU588" s="89"/>
      <c r="AV588" s="89"/>
      <c r="AW588" s="89"/>
      <c r="AX588" s="89"/>
    </row>
    <row r="589" spans="1:50" ht="12.75" customHeight="1">
      <c r="A589" s="89"/>
      <c r="B589" s="89"/>
      <c r="C589" s="96"/>
      <c r="D589" s="190"/>
      <c r="E589" s="110"/>
      <c r="F589" s="111"/>
      <c r="G589" s="112"/>
      <c r="H589" s="113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108"/>
      <c r="AI589" s="108"/>
      <c r="AJ589" s="89"/>
      <c r="AK589" s="89"/>
      <c r="AL589" s="99"/>
      <c r="AM589" s="99"/>
      <c r="AN589" s="89"/>
      <c r="AO589" s="89"/>
      <c r="AP589" s="89"/>
      <c r="AQ589" s="99"/>
      <c r="AR589" s="89"/>
      <c r="AS589" s="89"/>
      <c r="AT589" s="89"/>
      <c r="AU589" s="89"/>
      <c r="AV589" s="89"/>
      <c r="AW589" s="89"/>
      <c r="AX589" s="89"/>
    </row>
    <row r="590" spans="1:50" ht="12.75" customHeight="1">
      <c r="A590" s="89"/>
      <c r="B590" s="89"/>
      <c r="C590" s="96"/>
      <c r="D590" s="190"/>
      <c r="E590" s="110"/>
      <c r="F590" s="111"/>
      <c r="G590" s="112"/>
      <c r="H590" s="113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108"/>
      <c r="AI590" s="108"/>
      <c r="AJ590" s="89"/>
      <c r="AK590" s="89"/>
      <c r="AL590" s="99"/>
      <c r="AM590" s="99"/>
      <c r="AN590" s="89"/>
      <c r="AO590" s="89"/>
      <c r="AP590" s="89"/>
      <c r="AQ590" s="99"/>
      <c r="AR590" s="89"/>
      <c r="AS590" s="89"/>
      <c r="AT590" s="89"/>
      <c r="AU590" s="89"/>
      <c r="AV590" s="89"/>
      <c r="AW590" s="89"/>
      <c r="AX590" s="89"/>
    </row>
    <row r="591" spans="1:50" ht="12.75" customHeight="1">
      <c r="A591" s="89"/>
      <c r="B591" s="89"/>
      <c r="C591" s="96"/>
      <c r="D591" s="190"/>
      <c r="E591" s="110"/>
      <c r="F591" s="111"/>
      <c r="G591" s="112"/>
      <c r="H591" s="113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108"/>
      <c r="AI591" s="108"/>
      <c r="AJ591" s="89"/>
      <c r="AK591" s="89"/>
      <c r="AL591" s="99"/>
      <c r="AM591" s="99"/>
      <c r="AN591" s="89"/>
      <c r="AO591" s="89"/>
      <c r="AP591" s="89"/>
      <c r="AQ591" s="99"/>
      <c r="AR591" s="89"/>
      <c r="AS591" s="89"/>
      <c r="AT591" s="89"/>
      <c r="AU591" s="89"/>
      <c r="AV591" s="89"/>
      <c r="AW591" s="89"/>
      <c r="AX591" s="89"/>
    </row>
    <row r="592" spans="1:50" ht="12.75" customHeight="1">
      <c r="A592" s="89"/>
      <c r="B592" s="89"/>
      <c r="C592" s="96"/>
      <c r="D592" s="190"/>
      <c r="E592" s="110"/>
      <c r="F592" s="111"/>
      <c r="G592" s="112"/>
      <c r="H592" s="113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108"/>
      <c r="AI592" s="108"/>
      <c r="AJ592" s="89"/>
      <c r="AK592" s="89"/>
      <c r="AL592" s="99"/>
      <c r="AM592" s="99"/>
      <c r="AN592" s="89"/>
      <c r="AO592" s="89"/>
      <c r="AP592" s="89"/>
      <c r="AQ592" s="99"/>
      <c r="AR592" s="89"/>
      <c r="AS592" s="89"/>
      <c r="AT592" s="89"/>
      <c r="AU592" s="89"/>
      <c r="AV592" s="89"/>
      <c r="AW592" s="89"/>
      <c r="AX592" s="89"/>
    </row>
    <row r="593" spans="1:50" ht="12.75" customHeight="1">
      <c r="A593" s="89"/>
      <c r="B593" s="89"/>
      <c r="C593" s="96"/>
      <c r="D593" s="190"/>
      <c r="E593" s="110"/>
      <c r="F593" s="111"/>
      <c r="G593" s="112"/>
      <c r="H593" s="113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108"/>
      <c r="AI593" s="108"/>
      <c r="AJ593" s="89"/>
      <c r="AK593" s="89"/>
      <c r="AL593" s="99"/>
      <c r="AM593" s="99"/>
      <c r="AN593" s="89"/>
      <c r="AO593" s="89"/>
      <c r="AP593" s="89"/>
      <c r="AQ593" s="99"/>
      <c r="AR593" s="89"/>
      <c r="AS593" s="89"/>
      <c r="AT593" s="89"/>
      <c r="AU593" s="89"/>
      <c r="AV593" s="89"/>
      <c r="AW593" s="89"/>
      <c r="AX593" s="89"/>
    </row>
    <row r="594" spans="1:50" ht="12.75" customHeight="1">
      <c r="A594" s="89"/>
      <c r="B594" s="89"/>
      <c r="C594" s="96"/>
      <c r="D594" s="190"/>
      <c r="E594" s="110"/>
      <c r="F594" s="111"/>
      <c r="G594" s="112"/>
      <c r="H594" s="113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108"/>
      <c r="AI594" s="108"/>
      <c r="AJ594" s="89"/>
      <c r="AK594" s="89"/>
      <c r="AL594" s="99"/>
      <c r="AM594" s="99"/>
      <c r="AN594" s="89"/>
      <c r="AO594" s="89"/>
      <c r="AP594" s="89"/>
      <c r="AQ594" s="99"/>
      <c r="AR594" s="89"/>
      <c r="AS594" s="89"/>
      <c r="AT594" s="89"/>
      <c r="AU594" s="89"/>
      <c r="AV594" s="89"/>
      <c r="AW594" s="89"/>
      <c r="AX594" s="89"/>
    </row>
    <row r="595" spans="1:50" ht="12.75" customHeight="1">
      <c r="A595" s="89"/>
      <c r="B595" s="89"/>
      <c r="C595" s="96"/>
      <c r="D595" s="190"/>
      <c r="E595" s="110"/>
      <c r="F595" s="111"/>
      <c r="G595" s="112"/>
      <c r="H595" s="113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108"/>
      <c r="AI595" s="108"/>
      <c r="AJ595" s="89"/>
      <c r="AK595" s="89"/>
      <c r="AL595" s="99"/>
      <c r="AM595" s="99"/>
      <c r="AN595" s="89"/>
      <c r="AO595" s="89"/>
      <c r="AP595" s="89"/>
      <c r="AQ595" s="99"/>
      <c r="AR595" s="89"/>
      <c r="AS595" s="89"/>
      <c r="AT595" s="89"/>
      <c r="AU595" s="89"/>
      <c r="AV595" s="89"/>
      <c r="AW595" s="89"/>
      <c r="AX595" s="89"/>
    </row>
    <row r="596" spans="1:50" ht="12.75" customHeight="1">
      <c r="A596" s="89"/>
      <c r="B596" s="89"/>
      <c r="C596" s="96"/>
      <c r="D596" s="190"/>
      <c r="E596" s="110"/>
      <c r="F596" s="111"/>
      <c r="G596" s="112"/>
      <c r="H596" s="113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108"/>
      <c r="AI596" s="108"/>
      <c r="AJ596" s="89"/>
      <c r="AK596" s="89"/>
      <c r="AL596" s="99"/>
      <c r="AM596" s="99"/>
      <c r="AN596" s="89"/>
      <c r="AO596" s="89"/>
      <c r="AP596" s="89"/>
      <c r="AQ596" s="99"/>
      <c r="AR596" s="89"/>
      <c r="AS596" s="89"/>
      <c r="AT596" s="89"/>
      <c r="AU596" s="89"/>
      <c r="AV596" s="89"/>
      <c r="AW596" s="89"/>
      <c r="AX596" s="89"/>
    </row>
    <row r="597" spans="1:50" ht="12.75" customHeight="1">
      <c r="A597" s="89"/>
      <c r="B597" s="89"/>
      <c r="C597" s="96"/>
      <c r="D597" s="190"/>
      <c r="E597" s="110"/>
      <c r="F597" s="111"/>
      <c r="G597" s="112"/>
      <c r="H597" s="113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108"/>
      <c r="AI597" s="108"/>
      <c r="AJ597" s="89"/>
      <c r="AK597" s="89"/>
      <c r="AL597" s="99"/>
      <c r="AM597" s="99"/>
      <c r="AN597" s="89"/>
      <c r="AO597" s="89"/>
      <c r="AP597" s="89"/>
      <c r="AQ597" s="99"/>
      <c r="AR597" s="89"/>
      <c r="AS597" s="89"/>
      <c r="AT597" s="89"/>
      <c r="AU597" s="89"/>
      <c r="AV597" s="89"/>
      <c r="AW597" s="89"/>
      <c r="AX597" s="89"/>
    </row>
    <row r="598" spans="1:50" ht="12.75" customHeight="1">
      <c r="A598" s="89"/>
      <c r="B598" s="89"/>
      <c r="C598" s="96"/>
      <c r="D598" s="190"/>
      <c r="E598" s="110"/>
      <c r="F598" s="111"/>
      <c r="G598" s="112"/>
      <c r="H598" s="113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108"/>
      <c r="AI598" s="108"/>
      <c r="AJ598" s="89"/>
      <c r="AK598" s="89"/>
      <c r="AL598" s="99"/>
      <c r="AM598" s="99"/>
      <c r="AN598" s="89"/>
      <c r="AO598" s="89"/>
      <c r="AP598" s="89"/>
      <c r="AQ598" s="99"/>
      <c r="AR598" s="89"/>
      <c r="AS598" s="89"/>
      <c r="AT598" s="89"/>
      <c r="AU598" s="89"/>
      <c r="AV598" s="89"/>
      <c r="AW598" s="89"/>
      <c r="AX598" s="89"/>
    </row>
    <row r="599" spans="1:50" ht="12.75" customHeight="1">
      <c r="A599" s="89"/>
      <c r="B599" s="89"/>
      <c r="C599" s="96"/>
      <c r="D599" s="190"/>
      <c r="E599" s="110"/>
      <c r="F599" s="111"/>
      <c r="G599" s="112"/>
      <c r="H599" s="113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108"/>
      <c r="AI599" s="108"/>
      <c r="AJ599" s="89"/>
      <c r="AK599" s="89"/>
      <c r="AL599" s="99"/>
      <c r="AM599" s="99"/>
      <c r="AN599" s="89"/>
      <c r="AO599" s="89"/>
      <c r="AP599" s="89"/>
      <c r="AQ599" s="99"/>
      <c r="AR599" s="89"/>
      <c r="AS599" s="89"/>
      <c r="AT599" s="89"/>
      <c r="AU599" s="89"/>
      <c r="AV599" s="89"/>
      <c r="AW599" s="89"/>
      <c r="AX599" s="89"/>
    </row>
    <row r="600" spans="1:50" ht="12.75" customHeight="1">
      <c r="A600" s="89"/>
      <c r="B600" s="89"/>
      <c r="C600" s="96"/>
      <c r="D600" s="190"/>
      <c r="E600" s="110"/>
      <c r="F600" s="111"/>
      <c r="G600" s="112"/>
      <c r="H600" s="113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108"/>
      <c r="AI600" s="108"/>
      <c r="AJ600" s="89"/>
      <c r="AK600" s="89"/>
      <c r="AL600" s="99"/>
      <c r="AM600" s="99"/>
      <c r="AN600" s="89"/>
      <c r="AO600" s="89"/>
      <c r="AP600" s="89"/>
      <c r="AQ600" s="99"/>
      <c r="AR600" s="89"/>
      <c r="AS600" s="89"/>
      <c r="AT600" s="89"/>
      <c r="AU600" s="89"/>
      <c r="AV600" s="89"/>
      <c r="AW600" s="89"/>
      <c r="AX600" s="89"/>
    </row>
    <row r="601" spans="1:50" ht="12.75" customHeight="1">
      <c r="A601" s="89"/>
      <c r="B601" s="89"/>
      <c r="C601" s="96"/>
      <c r="D601" s="190"/>
      <c r="E601" s="110"/>
      <c r="F601" s="111"/>
      <c r="G601" s="112"/>
      <c r="H601" s="113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108"/>
      <c r="AI601" s="108"/>
      <c r="AJ601" s="89"/>
      <c r="AK601" s="89"/>
      <c r="AL601" s="99"/>
      <c r="AM601" s="99"/>
      <c r="AN601" s="89"/>
      <c r="AO601" s="89"/>
      <c r="AP601" s="89"/>
      <c r="AQ601" s="99"/>
      <c r="AR601" s="89"/>
      <c r="AS601" s="89"/>
      <c r="AT601" s="89"/>
      <c r="AU601" s="89"/>
      <c r="AV601" s="89"/>
      <c r="AW601" s="89"/>
      <c r="AX601" s="89"/>
    </row>
    <row r="602" spans="1:50" ht="12.75" customHeight="1">
      <c r="A602" s="89"/>
      <c r="B602" s="89"/>
      <c r="C602" s="96"/>
      <c r="D602" s="190"/>
      <c r="E602" s="110"/>
      <c r="F602" s="111"/>
      <c r="G602" s="112"/>
      <c r="H602" s="113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108"/>
      <c r="AI602" s="108"/>
      <c r="AJ602" s="89"/>
      <c r="AK602" s="89"/>
      <c r="AL602" s="99"/>
      <c r="AM602" s="99"/>
      <c r="AN602" s="89"/>
      <c r="AO602" s="89"/>
      <c r="AP602" s="89"/>
      <c r="AQ602" s="99"/>
      <c r="AR602" s="89"/>
      <c r="AS602" s="89"/>
      <c r="AT602" s="89"/>
      <c r="AU602" s="89"/>
      <c r="AV602" s="89"/>
      <c r="AW602" s="89"/>
      <c r="AX602" s="89"/>
    </row>
    <row r="603" spans="1:50" ht="12.75" customHeight="1">
      <c r="A603" s="89"/>
      <c r="B603" s="89"/>
      <c r="C603" s="96"/>
      <c r="D603" s="190"/>
      <c r="E603" s="110"/>
      <c r="F603" s="111"/>
      <c r="G603" s="112"/>
      <c r="H603" s="113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108"/>
      <c r="AI603" s="108"/>
      <c r="AJ603" s="89"/>
      <c r="AK603" s="89"/>
      <c r="AL603" s="99"/>
      <c r="AM603" s="99"/>
      <c r="AN603" s="89"/>
      <c r="AO603" s="89"/>
      <c r="AP603" s="89"/>
      <c r="AQ603" s="99"/>
      <c r="AR603" s="89"/>
      <c r="AS603" s="89"/>
      <c r="AT603" s="89"/>
      <c r="AU603" s="89"/>
      <c r="AV603" s="89"/>
      <c r="AW603" s="89"/>
      <c r="AX603" s="89"/>
    </row>
    <row r="604" spans="1:50" ht="12.75" customHeight="1">
      <c r="A604" s="89"/>
      <c r="B604" s="89"/>
      <c r="C604" s="96"/>
      <c r="D604" s="190"/>
      <c r="E604" s="110"/>
      <c r="F604" s="111"/>
      <c r="G604" s="112"/>
      <c r="H604" s="113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108"/>
      <c r="AI604" s="108"/>
      <c r="AJ604" s="89"/>
      <c r="AK604" s="89"/>
      <c r="AL604" s="99"/>
      <c r="AM604" s="99"/>
      <c r="AN604" s="89"/>
      <c r="AO604" s="89"/>
      <c r="AP604" s="89"/>
      <c r="AQ604" s="99"/>
      <c r="AR604" s="89"/>
      <c r="AS604" s="89"/>
      <c r="AT604" s="89"/>
      <c r="AU604" s="89"/>
      <c r="AV604" s="89"/>
      <c r="AW604" s="89"/>
      <c r="AX604" s="89"/>
    </row>
    <row r="605" spans="1:50" ht="12.75" customHeight="1">
      <c r="A605" s="89"/>
      <c r="B605" s="89"/>
      <c r="C605" s="96"/>
      <c r="D605" s="190"/>
      <c r="E605" s="110"/>
      <c r="F605" s="111"/>
      <c r="G605" s="112"/>
      <c r="H605" s="113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108"/>
      <c r="AI605" s="108"/>
      <c r="AJ605" s="89"/>
      <c r="AK605" s="89"/>
      <c r="AL605" s="99"/>
      <c r="AM605" s="99"/>
      <c r="AN605" s="89"/>
      <c r="AO605" s="89"/>
      <c r="AP605" s="89"/>
      <c r="AQ605" s="99"/>
      <c r="AR605" s="89"/>
      <c r="AS605" s="89"/>
      <c r="AT605" s="89"/>
      <c r="AU605" s="89"/>
      <c r="AV605" s="89"/>
      <c r="AW605" s="89"/>
      <c r="AX605" s="89"/>
    </row>
    <row r="606" spans="1:50" ht="12.75" customHeight="1">
      <c r="A606" s="89"/>
      <c r="B606" s="89"/>
      <c r="C606" s="96"/>
      <c r="D606" s="190"/>
      <c r="E606" s="110"/>
      <c r="F606" s="111"/>
      <c r="G606" s="112"/>
      <c r="H606" s="113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108"/>
      <c r="AI606" s="108"/>
      <c r="AJ606" s="89"/>
      <c r="AK606" s="89"/>
      <c r="AL606" s="99"/>
      <c r="AM606" s="99"/>
      <c r="AN606" s="89"/>
      <c r="AO606" s="89"/>
      <c r="AP606" s="89"/>
      <c r="AQ606" s="99"/>
      <c r="AR606" s="89"/>
      <c r="AS606" s="89"/>
      <c r="AT606" s="89"/>
      <c r="AU606" s="89"/>
      <c r="AV606" s="89"/>
      <c r="AW606" s="89"/>
      <c r="AX606" s="89"/>
    </row>
    <row r="607" spans="1:50" ht="12.75" customHeight="1">
      <c r="A607" s="89"/>
      <c r="B607" s="89"/>
      <c r="C607" s="96"/>
      <c r="D607" s="190"/>
      <c r="E607" s="110"/>
      <c r="F607" s="111"/>
      <c r="G607" s="112"/>
      <c r="H607" s="113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108"/>
      <c r="AI607" s="108"/>
      <c r="AJ607" s="89"/>
      <c r="AK607" s="89"/>
      <c r="AL607" s="99"/>
      <c r="AM607" s="99"/>
      <c r="AN607" s="89"/>
      <c r="AO607" s="89"/>
      <c r="AP607" s="89"/>
      <c r="AQ607" s="99"/>
      <c r="AR607" s="89"/>
      <c r="AS607" s="89"/>
      <c r="AT607" s="89"/>
      <c r="AU607" s="89"/>
      <c r="AV607" s="89"/>
      <c r="AW607" s="89"/>
      <c r="AX607" s="89"/>
    </row>
    <row r="608" spans="1:50" ht="12.75" customHeight="1">
      <c r="A608" s="89"/>
      <c r="B608" s="89"/>
      <c r="C608" s="96"/>
      <c r="D608" s="190"/>
      <c r="E608" s="110"/>
      <c r="F608" s="111"/>
      <c r="G608" s="112"/>
      <c r="H608" s="113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108"/>
      <c r="AI608" s="108"/>
      <c r="AJ608" s="89"/>
      <c r="AK608" s="89"/>
      <c r="AL608" s="99"/>
      <c r="AM608" s="99"/>
      <c r="AN608" s="89"/>
      <c r="AO608" s="89"/>
      <c r="AP608" s="89"/>
      <c r="AQ608" s="99"/>
      <c r="AR608" s="89"/>
      <c r="AS608" s="89"/>
      <c r="AT608" s="89"/>
      <c r="AU608" s="89"/>
      <c r="AV608" s="89"/>
      <c r="AW608" s="89"/>
      <c r="AX608" s="89"/>
    </row>
    <row r="609" spans="1:50" ht="12.75" customHeight="1">
      <c r="A609" s="89"/>
      <c r="B609" s="89"/>
      <c r="C609" s="96"/>
      <c r="D609" s="190"/>
      <c r="E609" s="110"/>
      <c r="F609" s="111"/>
      <c r="G609" s="112"/>
      <c r="H609" s="113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108"/>
      <c r="AI609" s="108"/>
      <c r="AJ609" s="89"/>
      <c r="AK609" s="89"/>
      <c r="AL609" s="99"/>
      <c r="AM609" s="99"/>
      <c r="AN609" s="89"/>
      <c r="AO609" s="89"/>
      <c r="AP609" s="89"/>
      <c r="AQ609" s="99"/>
      <c r="AR609" s="89"/>
      <c r="AS609" s="89"/>
      <c r="AT609" s="89"/>
      <c r="AU609" s="89"/>
      <c r="AV609" s="89"/>
      <c r="AW609" s="89"/>
      <c r="AX609" s="89"/>
    </row>
    <row r="610" spans="1:50" ht="12.75" customHeight="1">
      <c r="A610" s="89"/>
      <c r="B610" s="89"/>
      <c r="C610" s="96"/>
      <c r="D610" s="190"/>
      <c r="E610" s="110"/>
      <c r="F610" s="111"/>
      <c r="G610" s="112"/>
      <c r="H610" s="113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108"/>
      <c r="AI610" s="108"/>
      <c r="AJ610" s="89"/>
      <c r="AK610" s="89"/>
      <c r="AL610" s="99"/>
      <c r="AM610" s="99"/>
      <c r="AN610" s="89"/>
      <c r="AO610" s="89"/>
      <c r="AP610" s="89"/>
      <c r="AQ610" s="99"/>
      <c r="AR610" s="89"/>
      <c r="AS610" s="89"/>
      <c r="AT610" s="89"/>
      <c r="AU610" s="89"/>
      <c r="AV610" s="89"/>
      <c r="AW610" s="89"/>
      <c r="AX610" s="89"/>
    </row>
    <row r="611" spans="1:50" ht="12.75" customHeight="1">
      <c r="A611" s="89"/>
      <c r="B611" s="89"/>
      <c r="C611" s="96"/>
      <c r="D611" s="190"/>
      <c r="E611" s="110"/>
      <c r="F611" s="111"/>
      <c r="G611" s="112"/>
      <c r="H611" s="113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108"/>
      <c r="AI611" s="108"/>
      <c r="AJ611" s="89"/>
      <c r="AK611" s="89"/>
      <c r="AL611" s="99"/>
      <c r="AM611" s="99"/>
      <c r="AN611" s="89"/>
      <c r="AO611" s="89"/>
      <c r="AP611" s="89"/>
      <c r="AQ611" s="99"/>
      <c r="AR611" s="89"/>
      <c r="AS611" s="89"/>
      <c r="AT611" s="89"/>
      <c r="AU611" s="89"/>
      <c r="AV611" s="89"/>
      <c r="AW611" s="89"/>
      <c r="AX611" s="89"/>
    </row>
    <row r="612" spans="1:50" ht="12.75" customHeight="1">
      <c r="A612" s="89"/>
      <c r="B612" s="89"/>
      <c r="C612" s="96"/>
      <c r="D612" s="190"/>
      <c r="E612" s="110"/>
      <c r="F612" s="111"/>
      <c r="G612" s="112"/>
      <c r="H612" s="113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108"/>
      <c r="AI612" s="108"/>
      <c r="AJ612" s="89"/>
      <c r="AK612" s="89"/>
      <c r="AL612" s="99"/>
      <c r="AM612" s="99"/>
      <c r="AN612" s="89"/>
      <c r="AO612" s="89"/>
      <c r="AP612" s="89"/>
      <c r="AQ612" s="99"/>
      <c r="AR612" s="89"/>
      <c r="AS612" s="89"/>
      <c r="AT612" s="89"/>
      <c r="AU612" s="89"/>
      <c r="AV612" s="89"/>
      <c r="AW612" s="89"/>
      <c r="AX612" s="89"/>
    </row>
    <row r="613" spans="1:50" ht="12.75" customHeight="1">
      <c r="A613" s="89"/>
      <c r="B613" s="89"/>
      <c r="C613" s="96"/>
      <c r="D613" s="190"/>
      <c r="E613" s="110"/>
      <c r="F613" s="111"/>
      <c r="G613" s="112"/>
      <c r="H613" s="113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108"/>
      <c r="AI613" s="108"/>
      <c r="AJ613" s="89"/>
      <c r="AK613" s="89"/>
      <c r="AL613" s="99"/>
      <c r="AM613" s="99"/>
      <c r="AN613" s="89"/>
      <c r="AO613" s="89"/>
      <c r="AP613" s="89"/>
      <c r="AQ613" s="99"/>
      <c r="AR613" s="89"/>
      <c r="AS613" s="89"/>
      <c r="AT613" s="89"/>
      <c r="AU613" s="89"/>
      <c r="AV613" s="89"/>
      <c r="AW613" s="89"/>
      <c r="AX613" s="89"/>
    </row>
    <row r="614" spans="1:50" ht="12.75" customHeight="1">
      <c r="A614" s="89"/>
      <c r="B614" s="89"/>
      <c r="C614" s="96"/>
      <c r="D614" s="190"/>
      <c r="E614" s="110"/>
      <c r="F614" s="111"/>
      <c r="G614" s="112"/>
      <c r="H614" s="113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108"/>
      <c r="AI614" s="108"/>
      <c r="AJ614" s="89"/>
      <c r="AK614" s="89"/>
      <c r="AL614" s="99"/>
      <c r="AM614" s="99"/>
      <c r="AN614" s="89"/>
      <c r="AO614" s="89"/>
      <c r="AP614" s="89"/>
      <c r="AQ614" s="99"/>
      <c r="AR614" s="89"/>
      <c r="AS614" s="89"/>
      <c r="AT614" s="89"/>
      <c r="AU614" s="89"/>
      <c r="AV614" s="89"/>
      <c r="AW614" s="89"/>
      <c r="AX614" s="89"/>
    </row>
    <row r="615" spans="1:50" ht="12.75" customHeight="1">
      <c r="A615" s="89"/>
      <c r="B615" s="89"/>
      <c r="C615" s="96"/>
      <c r="D615" s="190"/>
      <c r="E615" s="110"/>
      <c r="F615" s="111"/>
      <c r="G615" s="112"/>
      <c r="H615" s="113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108"/>
      <c r="AI615" s="108"/>
      <c r="AJ615" s="89"/>
      <c r="AK615" s="89"/>
      <c r="AL615" s="99"/>
      <c r="AM615" s="99"/>
      <c r="AN615" s="89"/>
      <c r="AO615" s="89"/>
      <c r="AP615" s="89"/>
      <c r="AQ615" s="99"/>
      <c r="AR615" s="89"/>
      <c r="AS615" s="89"/>
      <c r="AT615" s="89"/>
      <c r="AU615" s="89"/>
      <c r="AV615" s="89"/>
      <c r="AW615" s="89"/>
      <c r="AX615" s="89"/>
    </row>
    <row r="616" spans="1:50" ht="12.75" customHeight="1">
      <c r="A616" s="89"/>
      <c r="B616" s="89"/>
      <c r="C616" s="96"/>
      <c r="D616" s="190"/>
      <c r="E616" s="110"/>
      <c r="F616" s="111"/>
      <c r="G616" s="112"/>
      <c r="H616" s="113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108"/>
      <c r="AI616" s="108"/>
      <c r="AJ616" s="89"/>
      <c r="AK616" s="89"/>
      <c r="AL616" s="99"/>
      <c r="AM616" s="99"/>
      <c r="AN616" s="89"/>
      <c r="AO616" s="89"/>
      <c r="AP616" s="89"/>
      <c r="AQ616" s="99"/>
      <c r="AR616" s="89"/>
      <c r="AS616" s="89"/>
      <c r="AT616" s="89"/>
      <c r="AU616" s="89"/>
      <c r="AV616" s="89"/>
      <c r="AW616" s="89"/>
      <c r="AX616" s="89"/>
    </row>
    <row r="617" spans="1:50" ht="12.75" customHeight="1">
      <c r="A617" s="89"/>
      <c r="B617" s="89"/>
      <c r="C617" s="96"/>
      <c r="D617" s="190"/>
      <c r="E617" s="110"/>
      <c r="F617" s="111"/>
      <c r="G617" s="112"/>
      <c r="H617" s="113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108"/>
      <c r="AI617" s="108"/>
      <c r="AJ617" s="89"/>
      <c r="AK617" s="89"/>
      <c r="AL617" s="99"/>
      <c r="AM617" s="99"/>
      <c r="AN617" s="89"/>
      <c r="AO617" s="89"/>
      <c r="AP617" s="89"/>
      <c r="AQ617" s="99"/>
      <c r="AR617" s="89"/>
      <c r="AS617" s="89"/>
      <c r="AT617" s="89"/>
      <c r="AU617" s="89"/>
      <c r="AV617" s="89"/>
      <c r="AW617" s="89"/>
      <c r="AX617" s="89"/>
    </row>
    <row r="618" spans="1:50" ht="12.75" customHeight="1">
      <c r="A618" s="89"/>
      <c r="B618" s="89"/>
      <c r="C618" s="96"/>
      <c r="D618" s="190"/>
      <c r="E618" s="110"/>
      <c r="F618" s="111"/>
      <c r="G618" s="112"/>
      <c r="H618" s="113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108"/>
      <c r="AI618" s="108"/>
      <c r="AJ618" s="89"/>
      <c r="AK618" s="89"/>
      <c r="AL618" s="99"/>
      <c r="AM618" s="99"/>
      <c r="AN618" s="89"/>
      <c r="AO618" s="89"/>
      <c r="AP618" s="89"/>
      <c r="AQ618" s="99"/>
      <c r="AR618" s="89"/>
      <c r="AS618" s="89"/>
      <c r="AT618" s="89"/>
      <c r="AU618" s="89"/>
      <c r="AV618" s="89"/>
      <c r="AW618" s="89"/>
      <c r="AX618" s="89"/>
    </row>
    <row r="619" spans="1:50" ht="12.75" customHeight="1">
      <c r="A619" s="89"/>
      <c r="B619" s="89"/>
      <c r="C619" s="96"/>
      <c r="D619" s="190"/>
      <c r="E619" s="110"/>
      <c r="F619" s="111"/>
      <c r="G619" s="112"/>
      <c r="H619" s="113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108"/>
      <c r="AI619" s="108"/>
      <c r="AJ619" s="89"/>
      <c r="AK619" s="89"/>
      <c r="AL619" s="99"/>
      <c r="AM619" s="99"/>
      <c r="AN619" s="89"/>
      <c r="AO619" s="89"/>
      <c r="AP619" s="89"/>
      <c r="AQ619" s="99"/>
      <c r="AR619" s="89"/>
      <c r="AS619" s="89"/>
      <c r="AT619" s="89"/>
      <c r="AU619" s="89"/>
      <c r="AV619" s="89"/>
      <c r="AW619" s="89"/>
      <c r="AX619" s="89"/>
    </row>
    <row r="620" spans="1:50" ht="12.75" customHeight="1">
      <c r="A620" s="89"/>
      <c r="B620" s="89"/>
      <c r="C620" s="96"/>
      <c r="D620" s="190"/>
      <c r="E620" s="110"/>
      <c r="F620" s="111"/>
      <c r="G620" s="112"/>
      <c r="H620" s="113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108"/>
      <c r="AI620" s="108"/>
      <c r="AJ620" s="89"/>
      <c r="AK620" s="89"/>
      <c r="AL620" s="99"/>
      <c r="AM620" s="99"/>
      <c r="AN620" s="89"/>
      <c r="AO620" s="89"/>
      <c r="AP620" s="89"/>
      <c r="AQ620" s="99"/>
      <c r="AR620" s="89"/>
      <c r="AS620" s="89"/>
      <c r="AT620" s="89"/>
      <c r="AU620" s="89"/>
      <c r="AV620" s="89"/>
      <c r="AW620" s="89"/>
      <c r="AX620" s="89"/>
    </row>
    <row r="621" spans="1:50" ht="12.75" customHeight="1">
      <c r="A621" s="89"/>
      <c r="B621" s="89"/>
      <c r="C621" s="96"/>
      <c r="D621" s="190"/>
      <c r="E621" s="110"/>
      <c r="F621" s="111"/>
      <c r="G621" s="112"/>
      <c r="H621" s="113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108"/>
      <c r="AI621" s="108"/>
      <c r="AJ621" s="89"/>
      <c r="AK621" s="89"/>
      <c r="AL621" s="99"/>
      <c r="AM621" s="99"/>
      <c r="AN621" s="89"/>
      <c r="AO621" s="89"/>
      <c r="AP621" s="89"/>
      <c r="AQ621" s="99"/>
      <c r="AR621" s="89"/>
      <c r="AS621" s="89"/>
      <c r="AT621" s="89"/>
      <c r="AU621" s="89"/>
      <c r="AV621" s="89"/>
      <c r="AW621" s="89"/>
      <c r="AX621" s="89"/>
    </row>
    <row r="622" spans="1:50" ht="12.75" customHeight="1">
      <c r="A622" s="89"/>
      <c r="B622" s="89"/>
      <c r="C622" s="96"/>
      <c r="D622" s="190"/>
      <c r="E622" s="110"/>
      <c r="F622" s="111"/>
      <c r="G622" s="112"/>
      <c r="H622" s="113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108"/>
      <c r="AI622" s="108"/>
      <c r="AJ622" s="89"/>
      <c r="AK622" s="89"/>
      <c r="AL622" s="99"/>
      <c r="AM622" s="99"/>
      <c r="AN622" s="89"/>
      <c r="AO622" s="89"/>
      <c r="AP622" s="89"/>
      <c r="AQ622" s="99"/>
      <c r="AR622" s="89"/>
      <c r="AS622" s="89"/>
      <c r="AT622" s="89"/>
      <c r="AU622" s="89"/>
      <c r="AV622" s="89"/>
      <c r="AW622" s="89"/>
      <c r="AX622" s="89"/>
    </row>
    <row r="623" spans="1:50" ht="12.75" customHeight="1">
      <c r="A623" s="89"/>
      <c r="B623" s="89"/>
      <c r="C623" s="96"/>
      <c r="D623" s="190"/>
      <c r="E623" s="110"/>
      <c r="F623" s="111"/>
      <c r="G623" s="112"/>
      <c r="H623" s="113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108"/>
      <c r="AI623" s="108"/>
      <c r="AJ623" s="89"/>
      <c r="AK623" s="89"/>
      <c r="AL623" s="99"/>
      <c r="AM623" s="99"/>
      <c r="AN623" s="89"/>
      <c r="AO623" s="89"/>
      <c r="AP623" s="89"/>
      <c r="AQ623" s="99"/>
      <c r="AR623" s="89"/>
      <c r="AS623" s="89"/>
      <c r="AT623" s="89"/>
      <c r="AU623" s="89"/>
      <c r="AV623" s="89"/>
      <c r="AW623" s="89"/>
      <c r="AX623" s="89"/>
    </row>
    <row r="624" spans="1:50" ht="12.75" customHeight="1">
      <c r="A624" s="89"/>
      <c r="B624" s="89"/>
      <c r="C624" s="96"/>
      <c r="D624" s="190"/>
      <c r="E624" s="110"/>
      <c r="F624" s="111"/>
      <c r="G624" s="112"/>
      <c r="H624" s="113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108"/>
      <c r="AI624" s="108"/>
      <c r="AJ624" s="89"/>
      <c r="AK624" s="89"/>
      <c r="AL624" s="99"/>
      <c r="AM624" s="99"/>
      <c r="AN624" s="89"/>
      <c r="AO624" s="89"/>
      <c r="AP624" s="89"/>
      <c r="AQ624" s="99"/>
      <c r="AR624" s="89"/>
      <c r="AS624" s="89"/>
      <c r="AT624" s="89"/>
      <c r="AU624" s="89"/>
      <c r="AV624" s="89"/>
      <c r="AW624" s="89"/>
      <c r="AX624" s="89"/>
    </row>
    <row r="625" spans="1:50" ht="12.75" customHeight="1">
      <c r="A625" s="89"/>
      <c r="B625" s="89"/>
      <c r="C625" s="96"/>
      <c r="D625" s="190"/>
      <c r="E625" s="110"/>
      <c r="F625" s="111"/>
      <c r="G625" s="112"/>
      <c r="H625" s="113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108"/>
      <c r="AI625" s="108"/>
      <c r="AJ625" s="89"/>
      <c r="AK625" s="89"/>
      <c r="AL625" s="99"/>
      <c r="AM625" s="99"/>
      <c r="AN625" s="89"/>
      <c r="AO625" s="89"/>
      <c r="AP625" s="89"/>
      <c r="AQ625" s="99"/>
      <c r="AR625" s="89"/>
      <c r="AS625" s="89"/>
      <c r="AT625" s="89"/>
      <c r="AU625" s="89"/>
      <c r="AV625" s="89"/>
      <c r="AW625" s="89"/>
      <c r="AX625" s="89"/>
    </row>
    <row r="626" spans="1:50" ht="12.75" customHeight="1">
      <c r="A626" s="89"/>
      <c r="B626" s="89"/>
      <c r="C626" s="96"/>
      <c r="D626" s="190"/>
      <c r="E626" s="110"/>
      <c r="F626" s="111"/>
      <c r="G626" s="112"/>
      <c r="H626" s="113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108"/>
      <c r="AI626" s="108"/>
      <c r="AJ626" s="89"/>
      <c r="AK626" s="89"/>
      <c r="AL626" s="99"/>
      <c r="AM626" s="99"/>
      <c r="AN626" s="89"/>
      <c r="AO626" s="89"/>
      <c r="AP626" s="89"/>
      <c r="AQ626" s="99"/>
      <c r="AR626" s="89"/>
      <c r="AS626" s="89"/>
      <c r="AT626" s="89"/>
      <c r="AU626" s="89"/>
      <c r="AV626" s="89"/>
      <c r="AW626" s="89"/>
      <c r="AX626" s="89"/>
    </row>
    <row r="627" spans="1:50" ht="12.75" customHeight="1">
      <c r="A627" s="89"/>
      <c r="B627" s="89"/>
      <c r="C627" s="96"/>
      <c r="D627" s="190"/>
      <c r="E627" s="110"/>
      <c r="F627" s="111"/>
      <c r="G627" s="112"/>
      <c r="H627" s="113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108"/>
      <c r="AI627" s="108"/>
      <c r="AJ627" s="89"/>
      <c r="AK627" s="89"/>
      <c r="AL627" s="99"/>
      <c r="AM627" s="99"/>
      <c r="AN627" s="89"/>
      <c r="AO627" s="89"/>
      <c r="AP627" s="89"/>
      <c r="AQ627" s="99"/>
      <c r="AR627" s="89"/>
      <c r="AS627" s="89"/>
      <c r="AT627" s="89"/>
      <c r="AU627" s="89"/>
      <c r="AV627" s="89"/>
      <c r="AW627" s="89"/>
      <c r="AX627" s="89"/>
    </row>
    <row r="628" spans="1:50" ht="12.75" customHeight="1">
      <c r="A628" s="89"/>
      <c r="B628" s="89"/>
      <c r="C628" s="96"/>
      <c r="D628" s="190"/>
      <c r="E628" s="110"/>
      <c r="F628" s="111"/>
      <c r="G628" s="112"/>
      <c r="H628" s="113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108"/>
      <c r="AI628" s="108"/>
      <c r="AJ628" s="89"/>
      <c r="AK628" s="89"/>
      <c r="AL628" s="99"/>
      <c r="AM628" s="99"/>
      <c r="AN628" s="89"/>
      <c r="AO628" s="89"/>
      <c r="AP628" s="89"/>
      <c r="AQ628" s="99"/>
      <c r="AR628" s="89"/>
      <c r="AS628" s="89"/>
      <c r="AT628" s="89"/>
      <c r="AU628" s="89"/>
      <c r="AV628" s="89"/>
      <c r="AW628" s="89"/>
      <c r="AX628" s="89"/>
    </row>
    <row r="629" spans="1:50" ht="12.75" customHeight="1">
      <c r="A629" s="89"/>
      <c r="B629" s="89"/>
      <c r="C629" s="96"/>
      <c r="D629" s="190"/>
      <c r="E629" s="110"/>
      <c r="F629" s="111"/>
      <c r="G629" s="112"/>
      <c r="H629" s="113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108"/>
      <c r="AI629" s="108"/>
      <c r="AJ629" s="89"/>
      <c r="AK629" s="89"/>
      <c r="AL629" s="99"/>
      <c r="AM629" s="99"/>
      <c r="AN629" s="89"/>
      <c r="AO629" s="89"/>
      <c r="AP629" s="89"/>
      <c r="AQ629" s="99"/>
      <c r="AR629" s="89"/>
      <c r="AS629" s="89"/>
      <c r="AT629" s="89"/>
      <c r="AU629" s="89"/>
      <c r="AV629" s="89"/>
      <c r="AW629" s="89"/>
      <c r="AX629" s="89"/>
    </row>
    <row r="630" spans="1:50" ht="12.75" customHeight="1">
      <c r="A630" s="89"/>
      <c r="B630" s="89"/>
      <c r="C630" s="96"/>
      <c r="D630" s="190"/>
      <c r="E630" s="110"/>
      <c r="F630" s="111"/>
      <c r="G630" s="112"/>
      <c r="H630" s="113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108"/>
      <c r="AI630" s="108"/>
      <c r="AJ630" s="89"/>
      <c r="AK630" s="89"/>
      <c r="AL630" s="99"/>
      <c r="AM630" s="99"/>
      <c r="AN630" s="89"/>
      <c r="AO630" s="89"/>
      <c r="AP630" s="89"/>
      <c r="AQ630" s="99"/>
      <c r="AR630" s="89"/>
      <c r="AS630" s="89"/>
      <c r="AT630" s="89"/>
      <c r="AU630" s="89"/>
      <c r="AV630" s="89"/>
      <c r="AW630" s="89"/>
      <c r="AX630" s="89"/>
    </row>
    <row r="631" spans="1:50" ht="12.75" customHeight="1">
      <c r="A631" s="89"/>
      <c r="B631" s="89"/>
      <c r="C631" s="96"/>
      <c r="D631" s="190"/>
      <c r="E631" s="110"/>
      <c r="F631" s="111"/>
      <c r="G631" s="112"/>
      <c r="H631" s="113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108"/>
      <c r="AI631" s="108"/>
      <c r="AJ631" s="89"/>
      <c r="AK631" s="89"/>
      <c r="AL631" s="99"/>
      <c r="AM631" s="99"/>
      <c r="AN631" s="89"/>
      <c r="AO631" s="89"/>
      <c r="AP631" s="89"/>
      <c r="AQ631" s="99"/>
      <c r="AR631" s="89"/>
      <c r="AS631" s="89"/>
      <c r="AT631" s="89"/>
      <c r="AU631" s="89"/>
      <c r="AV631" s="89"/>
      <c r="AW631" s="89"/>
      <c r="AX631" s="89"/>
    </row>
    <row r="632" spans="1:50" ht="12.75" customHeight="1">
      <c r="A632" s="89"/>
      <c r="B632" s="89"/>
      <c r="C632" s="96"/>
      <c r="D632" s="190"/>
      <c r="E632" s="110"/>
      <c r="F632" s="111"/>
      <c r="G632" s="112"/>
      <c r="H632" s="113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108"/>
      <c r="AI632" s="108"/>
      <c r="AJ632" s="89"/>
      <c r="AK632" s="89"/>
      <c r="AL632" s="99"/>
      <c r="AM632" s="99"/>
      <c r="AN632" s="89"/>
      <c r="AO632" s="89"/>
      <c r="AP632" s="89"/>
      <c r="AQ632" s="99"/>
      <c r="AR632" s="89"/>
      <c r="AS632" s="89"/>
      <c r="AT632" s="89"/>
      <c r="AU632" s="89"/>
      <c r="AV632" s="89"/>
      <c r="AW632" s="89"/>
      <c r="AX632" s="89"/>
    </row>
    <row r="633" spans="1:50" ht="12.75" customHeight="1">
      <c r="A633" s="89"/>
      <c r="B633" s="89"/>
      <c r="C633" s="96"/>
      <c r="D633" s="190"/>
      <c r="E633" s="110"/>
      <c r="F633" s="111"/>
      <c r="G633" s="112"/>
      <c r="H633" s="113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108"/>
      <c r="AI633" s="108"/>
      <c r="AJ633" s="89"/>
      <c r="AK633" s="89"/>
      <c r="AL633" s="99"/>
      <c r="AM633" s="99"/>
      <c r="AN633" s="89"/>
      <c r="AO633" s="89"/>
      <c r="AP633" s="89"/>
      <c r="AQ633" s="99"/>
      <c r="AR633" s="89"/>
      <c r="AS633" s="89"/>
      <c r="AT633" s="89"/>
      <c r="AU633" s="89"/>
      <c r="AV633" s="89"/>
      <c r="AW633" s="89"/>
      <c r="AX633" s="89"/>
    </row>
    <row r="634" spans="1:50" ht="12.75" customHeight="1">
      <c r="A634" s="89"/>
      <c r="B634" s="89"/>
      <c r="C634" s="96"/>
      <c r="D634" s="190"/>
      <c r="E634" s="110"/>
      <c r="F634" s="111"/>
      <c r="G634" s="112"/>
      <c r="H634" s="113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108"/>
      <c r="AI634" s="108"/>
      <c r="AJ634" s="89"/>
      <c r="AK634" s="89"/>
      <c r="AL634" s="99"/>
      <c r="AM634" s="99"/>
      <c r="AN634" s="89"/>
      <c r="AO634" s="89"/>
      <c r="AP634" s="89"/>
      <c r="AQ634" s="99"/>
      <c r="AR634" s="89"/>
      <c r="AS634" s="89"/>
      <c r="AT634" s="89"/>
      <c r="AU634" s="89"/>
      <c r="AV634" s="89"/>
      <c r="AW634" s="89"/>
      <c r="AX634" s="89"/>
    </row>
    <row r="635" spans="1:50" ht="12.75" customHeight="1">
      <c r="A635" s="89"/>
      <c r="B635" s="89"/>
      <c r="C635" s="96"/>
      <c r="D635" s="190"/>
      <c r="E635" s="110"/>
      <c r="F635" s="111"/>
      <c r="G635" s="112"/>
      <c r="H635" s="113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108"/>
      <c r="AI635" s="108"/>
      <c r="AJ635" s="89"/>
      <c r="AK635" s="89"/>
      <c r="AL635" s="99"/>
      <c r="AM635" s="99"/>
      <c r="AN635" s="89"/>
      <c r="AO635" s="89"/>
      <c r="AP635" s="89"/>
      <c r="AQ635" s="99"/>
      <c r="AR635" s="89"/>
      <c r="AS635" s="89"/>
      <c r="AT635" s="89"/>
      <c r="AU635" s="89"/>
      <c r="AV635" s="89"/>
      <c r="AW635" s="89"/>
      <c r="AX635" s="89"/>
    </row>
    <row r="636" spans="1:50" ht="12.75" customHeight="1">
      <c r="A636" s="89"/>
      <c r="B636" s="89"/>
      <c r="C636" s="96"/>
      <c r="D636" s="190"/>
      <c r="E636" s="110"/>
      <c r="F636" s="111"/>
      <c r="G636" s="112"/>
      <c r="H636" s="113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108"/>
      <c r="AI636" s="108"/>
      <c r="AJ636" s="89"/>
      <c r="AK636" s="89"/>
      <c r="AL636" s="99"/>
      <c r="AM636" s="99"/>
      <c r="AN636" s="89"/>
      <c r="AO636" s="89"/>
      <c r="AP636" s="89"/>
      <c r="AQ636" s="99"/>
      <c r="AR636" s="89"/>
      <c r="AS636" s="89"/>
      <c r="AT636" s="89"/>
      <c r="AU636" s="89"/>
      <c r="AV636" s="89"/>
      <c r="AW636" s="89"/>
      <c r="AX636" s="89"/>
    </row>
    <row r="637" spans="1:50" ht="12.75" customHeight="1">
      <c r="A637" s="89"/>
      <c r="B637" s="89"/>
      <c r="C637" s="96"/>
      <c r="D637" s="190"/>
      <c r="E637" s="110"/>
      <c r="F637" s="111"/>
      <c r="G637" s="112"/>
      <c r="H637" s="113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108"/>
      <c r="AI637" s="108"/>
      <c r="AJ637" s="89"/>
      <c r="AK637" s="89"/>
      <c r="AL637" s="99"/>
      <c r="AM637" s="99"/>
      <c r="AN637" s="89"/>
      <c r="AO637" s="89"/>
      <c r="AP637" s="89"/>
      <c r="AQ637" s="99"/>
      <c r="AR637" s="89"/>
      <c r="AS637" s="89"/>
      <c r="AT637" s="89"/>
      <c r="AU637" s="89"/>
      <c r="AV637" s="89"/>
      <c r="AW637" s="89"/>
      <c r="AX637" s="89"/>
    </row>
    <row r="638" spans="1:50" ht="12.75" customHeight="1">
      <c r="A638" s="89"/>
      <c r="B638" s="89"/>
      <c r="C638" s="96"/>
      <c r="D638" s="190"/>
      <c r="E638" s="110"/>
      <c r="F638" s="111"/>
      <c r="G638" s="112"/>
      <c r="H638" s="113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108"/>
      <c r="AI638" s="108"/>
      <c r="AJ638" s="89"/>
      <c r="AK638" s="89"/>
      <c r="AL638" s="99"/>
      <c r="AM638" s="99"/>
      <c r="AN638" s="89"/>
      <c r="AO638" s="89"/>
      <c r="AP638" s="89"/>
      <c r="AQ638" s="99"/>
      <c r="AR638" s="89"/>
      <c r="AS638" s="89"/>
      <c r="AT638" s="89"/>
      <c r="AU638" s="89"/>
      <c r="AV638" s="89"/>
      <c r="AW638" s="89"/>
      <c r="AX638" s="89"/>
    </row>
    <row r="639" spans="1:50" ht="12.75" customHeight="1">
      <c r="A639" s="89"/>
      <c r="B639" s="89"/>
      <c r="C639" s="96"/>
      <c r="D639" s="190"/>
      <c r="E639" s="110"/>
      <c r="F639" s="111"/>
      <c r="G639" s="112"/>
      <c r="H639" s="113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108"/>
      <c r="AI639" s="108"/>
      <c r="AJ639" s="89"/>
      <c r="AK639" s="89"/>
      <c r="AL639" s="99"/>
      <c r="AM639" s="99"/>
      <c r="AN639" s="89"/>
      <c r="AO639" s="89"/>
      <c r="AP639" s="89"/>
      <c r="AQ639" s="99"/>
      <c r="AR639" s="89"/>
      <c r="AS639" s="89"/>
      <c r="AT639" s="89"/>
      <c r="AU639" s="89"/>
      <c r="AV639" s="89"/>
      <c r="AW639" s="89"/>
      <c r="AX639" s="89"/>
    </row>
    <row r="640" spans="1:50" ht="12.75" customHeight="1">
      <c r="A640" s="89"/>
      <c r="B640" s="89"/>
      <c r="C640" s="96"/>
      <c r="D640" s="190"/>
      <c r="E640" s="110"/>
      <c r="F640" s="111"/>
      <c r="G640" s="112"/>
      <c r="H640" s="113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108"/>
      <c r="AI640" s="108"/>
      <c r="AJ640" s="89"/>
      <c r="AK640" s="89"/>
      <c r="AL640" s="99"/>
      <c r="AM640" s="99"/>
      <c r="AN640" s="89"/>
      <c r="AO640" s="89"/>
      <c r="AP640" s="89"/>
      <c r="AQ640" s="99"/>
      <c r="AR640" s="89"/>
      <c r="AS640" s="89"/>
      <c r="AT640" s="89"/>
      <c r="AU640" s="89"/>
      <c r="AV640" s="89"/>
      <c r="AW640" s="89"/>
      <c r="AX640" s="89"/>
    </row>
    <row r="641" spans="1:50" ht="12.75" customHeight="1">
      <c r="A641" s="89"/>
      <c r="B641" s="89"/>
      <c r="C641" s="96"/>
      <c r="D641" s="190"/>
      <c r="E641" s="110"/>
      <c r="F641" s="111"/>
      <c r="G641" s="112"/>
      <c r="H641" s="113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108"/>
      <c r="AI641" s="108"/>
      <c r="AJ641" s="89"/>
      <c r="AK641" s="89"/>
      <c r="AL641" s="99"/>
      <c r="AM641" s="99"/>
      <c r="AN641" s="89"/>
      <c r="AO641" s="89"/>
      <c r="AP641" s="89"/>
      <c r="AQ641" s="99"/>
      <c r="AR641" s="89"/>
      <c r="AS641" s="89"/>
      <c r="AT641" s="89"/>
      <c r="AU641" s="89"/>
      <c r="AV641" s="89"/>
      <c r="AW641" s="89"/>
      <c r="AX641" s="89"/>
    </row>
    <row r="642" spans="1:50" ht="12.75" customHeight="1">
      <c r="A642" s="89"/>
      <c r="B642" s="89"/>
      <c r="C642" s="96"/>
      <c r="D642" s="190"/>
      <c r="E642" s="110"/>
      <c r="F642" s="111"/>
      <c r="G642" s="112"/>
      <c r="H642" s="113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108"/>
      <c r="AI642" s="108"/>
      <c r="AJ642" s="89"/>
      <c r="AK642" s="89"/>
      <c r="AL642" s="99"/>
      <c r="AM642" s="99"/>
      <c r="AN642" s="89"/>
      <c r="AO642" s="89"/>
      <c r="AP642" s="89"/>
      <c r="AQ642" s="99"/>
      <c r="AR642" s="89"/>
      <c r="AS642" s="89"/>
      <c r="AT642" s="89"/>
      <c r="AU642" s="89"/>
      <c r="AV642" s="89"/>
      <c r="AW642" s="89"/>
      <c r="AX642" s="89"/>
    </row>
    <row r="643" spans="1:50" ht="12.75" customHeight="1">
      <c r="A643" s="89"/>
      <c r="B643" s="89"/>
      <c r="C643" s="96"/>
      <c r="D643" s="190"/>
      <c r="E643" s="110"/>
      <c r="F643" s="111"/>
      <c r="G643" s="112"/>
      <c r="H643" s="113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108"/>
      <c r="AI643" s="108"/>
      <c r="AJ643" s="89"/>
      <c r="AK643" s="89"/>
      <c r="AL643" s="99"/>
      <c r="AM643" s="99"/>
      <c r="AN643" s="89"/>
      <c r="AO643" s="89"/>
      <c r="AP643" s="89"/>
      <c r="AQ643" s="99"/>
      <c r="AR643" s="89"/>
      <c r="AS643" s="89"/>
      <c r="AT643" s="89"/>
      <c r="AU643" s="89"/>
      <c r="AV643" s="89"/>
      <c r="AW643" s="89"/>
      <c r="AX643" s="89"/>
    </row>
    <row r="644" spans="1:50" ht="12.75" customHeight="1">
      <c r="A644" s="89"/>
      <c r="B644" s="89"/>
      <c r="C644" s="96"/>
      <c r="D644" s="190"/>
      <c r="E644" s="110"/>
      <c r="F644" s="111"/>
      <c r="G644" s="112"/>
      <c r="H644" s="113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108"/>
      <c r="AI644" s="108"/>
      <c r="AJ644" s="89"/>
      <c r="AK644" s="89"/>
      <c r="AL644" s="99"/>
      <c r="AM644" s="99"/>
      <c r="AN644" s="89"/>
      <c r="AO644" s="89"/>
      <c r="AP644" s="89"/>
      <c r="AQ644" s="99"/>
      <c r="AR644" s="89"/>
      <c r="AS644" s="89"/>
      <c r="AT644" s="89"/>
      <c r="AU644" s="89"/>
      <c r="AV644" s="89"/>
      <c r="AW644" s="89"/>
      <c r="AX644" s="89"/>
    </row>
    <row r="645" spans="1:50" ht="12.75" customHeight="1">
      <c r="A645" s="89"/>
      <c r="B645" s="89"/>
      <c r="C645" s="96"/>
      <c r="D645" s="190"/>
      <c r="E645" s="110"/>
      <c r="F645" s="111"/>
      <c r="G645" s="112"/>
      <c r="H645" s="113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108"/>
      <c r="AI645" s="108"/>
      <c r="AJ645" s="89"/>
      <c r="AK645" s="89"/>
      <c r="AL645" s="99"/>
      <c r="AM645" s="99"/>
      <c r="AN645" s="89"/>
      <c r="AO645" s="89"/>
      <c r="AP645" s="89"/>
      <c r="AQ645" s="99"/>
      <c r="AR645" s="89"/>
      <c r="AS645" s="89"/>
      <c r="AT645" s="89"/>
      <c r="AU645" s="89"/>
      <c r="AV645" s="89"/>
      <c r="AW645" s="89"/>
      <c r="AX645" s="89"/>
    </row>
    <row r="646" spans="1:50" ht="12.75" customHeight="1">
      <c r="A646" s="89"/>
      <c r="B646" s="89"/>
      <c r="C646" s="96"/>
      <c r="D646" s="190"/>
      <c r="E646" s="110"/>
      <c r="F646" s="111"/>
      <c r="G646" s="112"/>
      <c r="H646" s="113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108"/>
      <c r="AI646" s="108"/>
      <c r="AJ646" s="89"/>
      <c r="AK646" s="89"/>
      <c r="AL646" s="99"/>
      <c r="AM646" s="99"/>
      <c r="AN646" s="89"/>
      <c r="AO646" s="89"/>
      <c r="AP646" s="89"/>
      <c r="AQ646" s="99"/>
      <c r="AR646" s="89"/>
      <c r="AS646" s="89"/>
      <c r="AT646" s="89"/>
      <c r="AU646" s="89"/>
      <c r="AV646" s="89"/>
      <c r="AW646" s="89"/>
      <c r="AX646" s="89"/>
    </row>
    <row r="647" spans="1:50" ht="12.75" customHeight="1">
      <c r="A647" s="89"/>
      <c r="B647" s="89"/>
      <c r="C647" s="96"/>
      <c r="D647" s="190"/>
      <c r="E647" s="110"/>
      <c r="F647" s="111"/>
      <c r="G647" s="112"/>
      <c r="H647" s="113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108"/>
      <c r="AI647" s="108"/>
      <c r="AJ647" s="89"/>
      <c r="AK647" s="89"/>
      <c r="AL647" s="99"/>
      <c r="AM647" s="99"/>
      <c r="AN647" s="89"/>
      <c r="AO647" s="89"/>
      <c r="AP647" s="89"/>
      <c r="AQ647" s="99"/>
      <c r="AR647" s="89"/>
      <c r="AS647" s="89"/>
      <c r="AT647" s="89"/>
      <c r="AU647" s="89"/>
      <c r="AV647" s="89"/>
      <c r="AW647" s="89"/>
      <c r="AX647" s="89"/>
    </row>
    <row r="648" spans="1:50" ht="12.75" customHeight="1">
      <c r="A648" s="89"/>
      <c r="B648" s="89"/>
      <c r="C648" s="96"/>
      <c r="D648" s="190"/>
      <c r="E648" s="110"/>
      <c r="F648" s="111"/>
      <c r="G648" s="112"/>
      <c r="H648" s="113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108"/>
      <c r="AI648" s="108"/>
      <c r="AJ648" s="89"/>
      <c r="AK648" s="89"/>
      <c r="AL648" s="99"/>
      <c r="AM648" s="99"/>
      <c r="AN648" s="89"/>
      <c r="AO648" s="89"/>
      <c r="AP648" s="89"/>
      <c r="AQ648" s="99"/>
      <c r="AR648" s="89"/>
      <c r="AS648" s="89"/>
      <c r="AT648" s="89"/>
      <c r="AU648" s="89"/>
      <c r="AV648" s="89"/>
      <c r="AW648" s="89"/>
      <c r="AX648" s="89"/>
    </row>
    <row r="649" spans="1:50" ht="12.75" customHeight="1">
      <c r="A649" s="89"/>
      <c r="B649" s="89"/>
      <c r="C649" s="96"/>
      <c r="D649" s="190"/>
      <c r="E649" s="110"/>
      <c r="F649" s="111"/>
      <c r="G649" s="112"/>
      <c r="H649" s="113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108"/>
      <c r="AI649" s="108"/>
      <c r="AJ649" s="89"/>
      <c r="AK649" s="89"/>
      <c r="AL649" s="99"/>
      <c r="AM649" s="99"/>
      <c r="AN649" s="89"/>
      <c r="AO649" s="89"/>
      <c r="AP649" s="89"/>
      <c r="AQ649" s="99"/>
      <c r="AR649" s="89"/>
      <c r="AS649" s="89"/>
      <c r="AT649" s="89"/>
      <c r="AU649" s="89"/>
      <c r="AV649" s="89"/>
      <c r="AW649" s="89"/>
      <c r="AX649" s="89"/>
    </row>
    <row r="650" spans="1:50" ht="12.75" customHeight="1">
      <c r="A650" s="89"/>
      <c r="B650" s="89"/>
      <c r="C650" s="96"/>
      <c r="D650" s="190"/>
      <c r="E650" s="110"/>
      <c r="F650" s="111"/>
      <c r="G650" s="112"/>
      <c r="H650" s="113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108"/>
      <c r="AI650" s="108"/>
      <c r="AJ650" s="89"/>
      <c r="AK650" s="89"/>
      <c r="AL650" s="99"/>
      <c r="AM650" s="99"/>
      <c r="AN650" s="89"/>
      <c r="AO650" s="89"/>
      <c r="AP650" s="89"/>
      <c r="AQ650" s="99"/>
      <c r="AR650" s="89"/>
      <c r="AS650" s="89"/>
      <c r="AT650" s="89"/>
      <c r="AU650" s="89"/>
      <c r="AV650" s="89"/>
      <c r="AW650" s="89"/>
      <c r="AX650" s="89"/>
    </row>
    <row r="651" spans="1:50" ht="12.75" customHeight="1">
      <c r="A651" s="89"/>
      <c r="B651" s="89"/>
      <c r="C651" s="96"/>
      <c r="D651" s="190"/>
      <c r="E651" s="110"/>
      <c r="F651" s="111"/>
      <c r="G651" s="112"/>
      <c r="H651" s="113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108"/>
      <c r="AI651" s="108"/>
      <c r="AJ651" s="89"/>
      <c r="AK651" s="89"/>
      <c r="AL651" s="99"/>
      <c r="AM651" s="99"/>
      <c r="AN651" s="89"/>
      <c r="AO651" s="89"/>
      <c r="AP651" s="89"/>
      <c r="AQ651" s="99"/>
      <c r="AR651" s="89"/>
      <c r="AS651" s="89"/>
      <c r="AT651" s="89"/>
      <c r="AU651" s="89"/>
      <c r="AV651" s="89"/>
      <c r="AW651" s="89"/>
      <c r="AX651" s="89"/>
    </row>
    <row r="652" spans="1:50" ht="12.75" customHeight="1">
      <c r="A652" s="89"/>
      <c r="B652" s="89"/>
      <c r="C652" s="96"/>
      <c r="D652" s="190"/>
      <c r="E652" s="110"/>
      <c r="F652" s="111"/>
      <c r="G652" s="112"/>
      <c r="H652" s="113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108"/>
      <c r="AI652" s="108"/>
      <c r="AJ652" s="89"/>
      <c r="AK652" s="89"/>
      <c r="AL652" s="99"/>
      <c r="AM652" s="99"/>
      <c r="AN652" s="89"/>
      <c r="AO652" s="89"/>
      <c r="AP652" s="89"/>
      <c r="AQ652" s="99"/>
      <c r="AR652" s="89"/>
      <c r="AS652" s="89"/>
      <c r="AT652" s="89"/>
      <c r="AU652" s="89"/>
      <c r="AV652" s="89"/>
      <c r="AW652" s="89"/>
      <c r="AX652" s="89"/>
    </row>
    <row r="653" spans="1:50" ht="12.75" customHeight="1">
      <c r="A653" s="89"/>
      <c r="B653" s="89"/>
      <c r="C653" s="96"/>
      <c r="D653" s="190"/>
      <c r="E653" s="110"/>
      <c r="F653" s="111"/>
      <c r="G653" s="112"/>
      <c r="H653" s="113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108"/>
      <c r="AI653" s="108"/>
      <c r="AJ653" s="89"/>
      <c r="AK653" s="89"/>
      <c r="AL653" s="99"/>
      <c r="AM653" s="99"/>
      <c r="AN653" s="89"/>
      <c r="AO653" s="89"/>
      <c r="AP653" s="89"/>
      <c r="AQ653" s="99"/>
      <c r="AR653" s="89"/>
      <c r="AS653" s="89"/>
      <c r="AT653" s="89"/>
      <c r="AU653" s="89"/>
      <c r="AV653" s="89"/>
      <c r="AW653" s="89"/>
      <c r="AX653" s="89"/>
    </row>
    <row r="654" spans="1:50" ht="12.75" customHeight="1">
      <c r="A654" s="89"/>
      <c r="B654" s="89"/>
      <c r="C654" s="96"/>
      <c r="D654" s="190"/>
      <c r="E654" s="110"/>
      <c r="F654" s="111"/>
      <c r="G654" s="112"/>
      <c r="H654" s="113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108"/>
      <c r="AI654" s="108"/>
      <c r="AJ654" s="89"/>
      <c r="AK654" s="89"/>
      <c r="AL654" s="99"/>
      <c r="AM654" s="99"/>
      <c r="AN654" s="89"/>
      <c r="AO654" s="89"/>
      <c r="AP654" s="89"/>
      <c r="AQ654" s="99"/>
      <c r="AR654" s="89"/>
      <c r="AS654" s="89"/>
      <c r="AT654" s="89"/>
      <c r="AU654" s="89"/>
      <c r="AV654" s="89"/>
      <c r="AW654" s="89"/>
      <c r="AX654" s="89"/>
    </row>
    <row r="655" spans="1:50" ht="12.75" customHeight="1">
      <c r="A655" s="89"/>
      <c r="B655" s="89"/>
      <c r="C655" s="96"/>
      <c r="D655" s="190"/>
      <c r="E655" s="110"/>
      <c r="F655" s="111"/>
      <c r="G655" s="112"/>
      <c r="H655" s="113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108"/>
      <c r="AI655" s="108"/>
      <c r="AJ655" s="89"/>
      <c r="AK655" s="89"/>
      <c r="AL655" s="99"/>
      <c r="AM655" s="99"/>
      <c r="AN655" s="89"/>
      <c r="AO655" s="89"/>
      <c r="AP655" s="89"/>
      <c r="AQ655" s="99"/>
      <c r="AR655" s="89"/>
      <c r="AS655" s="89"/>
      <c r="AT655" s="89"/>
      <c r="AU655" s="89"/>
      <c r="AV655" s="89"/>
      <c r="AW655" s="89"/>
      <c r="AX655" s="89"/>
    </row>
    <row r="656" spans="1:50" ht="12.75" customHeight="1">
      <c r="A656" s="89"/>
      <c r="B656" s="89"/>
      <c r="C656" s="96"/>
      <c r="D656" s="190"/>
      <c r="E656" s="110"/>
      <c r="F656" s="111"/>
      <c r="G656" s="112"/>
      <c r="H656" s="113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108"/>
      <c r="AI656" s="108"/>
      <c r="AJ656" s="89"/>
      <c r="AK656" s="89"/>
      <c r="AL656" s="99"/>
      <c r="AM656" s="99"/>
      <c r="AN656" s="89"/>
      <c r="AO656" s="89"/>
      <c r="AP656" s="89"/>
      <c r="AQ656" s="99"/>
      <c r="AR656" s="89"/>
      <c r="AS656" s="89"/>
      <c r="AT656" s="89"/>
      <c r="AU656" s="89"/>
      <c r="AV656" s="89"/>
      <c r="AW656" s="89"/>
      <c r="AX656" s="89"/>
    </row>
    <row r="657" spans="1:50" ht="12.75" customHeight="1">
      <c r="A657" s="89"/>
      <c r="B657" s="89"/>
      <c r="C657" s="96"/>
      <c r="D657" s="190"/>
      <c r="E657" s="110"/>
      <c r="F657" s="111"/>
      <c r="G657" s="112"/>
      <c r="H657" s="113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108"/>
      <c r="AI657" s="108"/>
      <c r="AJ657" s="89"/>
      <c r="AK657" s="89"/>
      <c r="AL657" s="99"/>
      <c r="AM657" s="99"/>
      <c r="AN657" s="89"/>
      <c r="AO657" s="89"/>
      <c r="AP657" s="89"/>
      <c r="AQ657" s="99"/>
      <c r="AR657" s="89"/>
      <c r="AS657" s="89"/>
      <c r="AT657" s="89"/>
      <c r="AU657" s="89"/>
      <c r="AV657" s="89"/>
      <c r="AW657" s="89"/>
      <c r="AX657" s="89"/>
    </row>
    <row r="658" spans="1:50" ht="12.75" customHeight="1">
      <c r="A658" s="89"/>
      <c r="B658" s="89"/>
      <c r="C658" s="96"/>
      <c r="D658" s="190"/>
      <c r="E658" s="110"/>
      <c r="F658" s="111"/>
      <c r="G658" s="112"/>
      <c r="H658" s="113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108"/>
      <c r="AI658" s="108"/>
      <c r="AJ658" s="89"/>
      <c r="AK658" s="89"/>
      <c r="AL658" s="99"/>
      <c r="AM658" s="99"/>
      <c r="AN658" s="89"/>
      <c r="AO658" s="89"/>
      <c r="AP658" s="89"/>
      <c r="AQ658" s="99"/>
      <c r="AR658" s="89"/>
      <c r="AS658" s="89"/>
      <c r="AT658" s="89"/>
      <c r="AU658" s="89"/>
      <c r="AV658" s="89"/>
      <c r="AW658" s="89"/>
      <c r="AX658" s="89"/>
    </row>
    <row r="659" spans="1:50" ht="12.75" customHeight="1">
      <c r="A659" s="89"/>
      <c r="B659" s="89"/>
      <c r="C659" s="96"/>
      <c r="D659" s="190"/>
      <c r="E659" s="110"/>
      <c r="F659" s="111"/>
      <c r="G659" s="112"/>
      <c r="H659" s="113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108"/>
      <c r="AI659" s="108"/>
      <c r="AJ659" s="89"/>
      <c r="AK659" s="89"/>
      <c r="AL659" s="99"/>
      <c r="AM659" s="99"/>
      <c r="AN659" s="89"/>
      <c r="AO659" s="89"/>
      <c r="AP659" s="89"/>
      <c r="AQ659" s="99"/>
      <c r="AR659" s="89"/>
      <c r="AS659" s="89"/>
      <c r="AT659" s="89"/>
      <c r="AU659" s="89"/>
      <c r="AV659" s="89"/>
      <c r="AW659" s="89"/>
      <c r="AX659" s="89"/>
    </row>
    <row r="660" spans="1:50" ht="12.75" customHeight="1">
      <c r="A660" s="89"/>
      <c r="B660" s="89"/>
      <c r="C660" s="96"/>
      <c r="D660" s="190"/>
      <c r="E660" s="110"/>
      <c r="F660" s="111"/>
      <c r="G660" s="112"/>
      <c r="H660" s="113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108"/>
      <c r="AI660" s="108"/>
      <c r="AJ660" s="89"/>
      <c r="AK660" s="89"/>
      <c r="AL660" s="99"/>
      <c r="AM660" s="99"/>
      <c r="AN660" s="89"/>
      <c r="AO660" s="89"/>
      <c r="AP660" s="89"/>
      <c r="AQ660" s="99"/>
      <c r="AR660" s="89"/>
      <c r="AS660" s="89"/>
      <c r="AT660" s="89"/>
      <c r="AU660" s="89"/>
      <c r="AV660" s="89"/>
      <c r="AW660" s="89"/>
      <c r="AX660" s="89"/>
    </row>
    <row r="661" spans="1:50" ht="12.75" customHeight="1">
      <c r="A661" s="89"/>
      <c r="B661" s="89"/>
      <c r="C661" s="96"/>
      <c r="D661" s="190"/>
      <c r="E661" s="110"/>
      <c r="F661" s="111"/>
      <c r="G661" s="112"/>
      <c r="H661" s="113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108"/>
      <c r="AI661" s="108"/>
      <c r="AJ661" s="89"/>
      <c r="AK661" s="89"/>
      <c r="AL661" s="99"/>
      <c r="AM661" s="99"/>
      <c r="AN661" s="89"/>
      <c r="AO661" s="89"/>
      <c r="AP661" s="89"/>
      <c r="AQ661" s="99"/>
      <c r="AR661" s="89"/>
      <c r="AS661" s="89"/>
      <c r="AT661" s="89"/>
      <c r="AU661" s="89"/>
      <c r="AV661" s="89"/>
      <c r="AW661" s="89"/>
      <c r="AX661" s="89"/>
    </row>
    <row r="662" spans="1:50" ht="12.75" customHeight="1">
      <c r="A662" s="89"/>
      <c r="B662" s="89"/>
      <c r="C662" s="96"/>
      <c r="D662" s="190"/>
      <c r="E662" s="110"/>
      <c r="F662" s="111"/>
      <c r="G662" s="112"/>
      <c r="H662" s="113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108"/>
      <c r="AI662" s="108"/>
      <c r="AJ662" s="89"/>
      <c r="AK662" s="89"/>
      <c r="AL662" s="99"/>
      <c r="AM662" s="99"/>
      <c r="AN662" s="89"/>
      <c r="AO662" s="89"/>
      <c r="AP662" s="89"/>
      <c r="AQ662" s="99"/>
      <c r="AR662" s="89"/>
      <c r="AS662" s="89"/>
      <c r="AT662" s="89"/>
      <c r="AU662" s="89"/>
      <c r="AV662" s="89"/>
      <c r="AW662" s="89"/>
      <c r="AX662" s="89"/>
    </row>
    <row r="663" spans="1:50" ht="12.75" customHeight="1">
      <c r="A663" s="89"/>
      <c r="B663" s="89"/>
      <c r="C663" s="96"/>
      <c r="D663" s="190"/>
      <c r="E663" s="110"/>
      <c r="F663" s="111"/>
      <c r="G663" s="112"/>
      <c r="H663" s="113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108"/>
      <c r="AI663" s="108"/>
      <c r="AJ663" s="89"/>
      <c r="AK663" s="89"/>
      <c r="AL663" s="99"/>
      <c r="AM663" s="99"/>
      <c r="AN663" s="89"/>
      <c r="AO663" s="89"/>
      <c r="AP663" s="89"/>
      <c r="AQ663" s="99"/>
      <c r="AR663" s="89"/>
      <c r="AS663" s="89"/>
      <c r="AT663" s="89"/>
      <c r="AU663" s="89"/>
      <c r="AV663" s="89"/>
      <c r="AW663" s="89"/>
      <c r="AX663" s="89"/>
    </row>
    <row r="664" spans="1:50" ht="12.75" customHeight="1">
      <c r="A664" s="89"/>
      <c r="B664" s="89"/>
      <c r="C664" s="96"/>
      <c r="D664" s="190"/>
      <c r="E664" s="110"/>
      <c r="F664" s="111"/>
      <c r="G664" s="112"/>
      <c r="H664" s="113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108"/>
      <c r="AI664" s="108"/>
      <c r="AJ664" s="89"/>
      <c r="AK664" s="89"/>
      <c r="AL664" s="99"/>
      <c r="AM664" s="99"/>
      <c r="AN664" s="89"/>
      <c r="AO664" s="89"/>
      <c r="AP664" s="89"/>
      <c r="AQ664" s="99"/>
      <c r="AR664" s="89"/>
      <c r="AS664" s="89"/>
      <c r="AT664" s="89"/>
      <c r="AU664" s="89"/>
      <c r="AV664" s="89"/>
      <c r="AW664" s="89"/>
      <c r="AX664" s="89"/>
    </row>
    <row r="665" spans="1:50" ht="12.75" customHeight="1">
      <c r="A665" s="89"/>
      <c r="B665" s="89"/>
      <c r="C665" s="96"/>
      <c r="D665" s="190"/>
      <c r="E665" s="110"/>
      <c r="F665" s="111"/>
      <c r="G665" s="112"/>
      <c r="H665" s="113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108"/>
      <c r="AI665" s="108"/>
      <c r="AJ665" s="89"/>
      <c r="AK665" s="89"/>
      <c r="AL665" s="99"/>
      <c r="AM665" s="99"/>
      <c r="AN665" s="89"/>
      <c r="AO665" s="89"/>
      <c r="AP665" s="89"/>
      <c r="AQ665" s="99"/>
      <c r="AR665" s="89"/>
      <c r="AS665" s="89"/>
      <c r="AT665" s="89"/>
      <c r="AU665" s="89"/>
      <c r="AV665" s="89"/>
      <c r="AW665" s="89"/>
      <c r="AX665" s="89"/>
    </row>
    <row r="666" spans="1:50" ht="12.75" customHeight="1">
      <c r="A666" s="89"/>
      <c r="B666" s="89"/>
      <c r="C666" s="96"/>
      <c r="D666" s="190"/>
      <c r="E666" s="110"/>
      <c r="F666" s="111"/>
      <c r="G666" s="112"/>
      <c r="H666" s="113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108"/>
      <c r="AI666" s="108"/>
      <c r="AJ666" s="89"/>
      <c r="AK666" s="89"/>
      <c r="AL666" s="99"/>
      <c r="AM666" s="99"/>
      <c r="AN666" s="89"/>
      <c r="AO666" s="89"/>
      <c r="AP666" s="89"/>
      <c r="AQ666" s="99"/>
      <c r="AR666" s="89"/>
      <c r="AS666" s="89"/>
      <c r="AT666" s="89"/>
      <c r="AU666" s="89"/>
      <c r="AV666" s="89"/>
      <c r="AW666" s="89"/>
      <c r="AX666" s="89"/>
    </row>
    <row r="667" spans="1:50" ht="12.75" customHeight="1">
      <c r="A667" s="89"/>
      <c r="B667" s="89"/>
      <c r="C667" s="96"/>
      <c r="D667" s="190"/>
      <c r="E667" s="110"/>
      <c r="F667" s="111"/>
      <c r="G667" s="112"/>
      <c r="H667" s="113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108"/>
      <c r="AI667" s="108"/>
      <c r="AJ667" s="89"/>
      <c r="AK667" s="89"/>
      <c r="AL667" s="99"/>
      <c r="AM667" s="99"/>
      <c r="AN667" s="89"/>
      <c r="AO667" s="89"/>
      <c r="AP667" s="89"/>
      <c r="AQ667" s="99"/>
      <c r="AR667" s="89"/>
      <c r="AS667" s="89"/>
      <c r="AT667" s="89"/>
      <c r="AU667" s="89"/>
      <c r="AV667" s="89"/>
      <c r="AW667" s="89"/>
      <c r="AX667" s="89"/>
    </row>
    <row r="668" spans="1:50" ht="12.75" customHeight="1">
      <c r="A668" s="89"/>
      <c r="B668" s="89"/>
      <c r="C668" s="96"/>
      <c r="D668" s="190"/>
      <c r="E668" s="110"/>
      <c r="F668" s="111"/>
      <c r="G668" s="112"/>
      <c r="H668" s="113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108"/>
      <c r="AI668" s="108"/>
      <c r="AJ668" s="89"/>
      <c r="AK668" s="89"/>
      <c r="AL668" s="99"/>
      <c r="AM668" s="99"/>
      <c r="AN668" s="89"/>
      <c r="AO668" s="89"/>
      <c r="AP668" s="89"/>
      <c r="AQ668" s="99"/>
      <c r="AR668" s="89"/>
      <c r="AS668" s="89"/>
      <c r="AT668" s="89"/>
      <c r="AU668" s="89"/>
      <c r="AV668" s="89"/>
      <c r="AW668" s="89"/>
      <c r="AX668" s="89"/>
    </row>
    <row r="669" spans="1:50" ht="12.75" customHeight="1">
      <c r="A669" s="89"/>
      <c r="B669" s="89"/>
      <c r="C669" s="96"/>
      <c r="D669" s="190"/>
      <c r="E669" s="110"/>
      <c r="F669" s="111"/>
      <c r="G669" s="112"/>
      <c r="H669" s="113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108"/>
      <c r="AI669" s="108"/>
      <c r="AJ669" s="89"/>
      <c r="AK669" s="89"/>
      <c r="AL669" s="99"/>
      <c r="AM669" s="99"/>
      <c r="AN669" s="89"/>
      <c r="AO669" s="89"/>
      <c r="AP669" s="89"/>
      <c r="AQ669" s="99"/>
      <c r="AR669" s="89"/>
      <c r="AS669" s="89"/>
      <c r="AT669" s="89"/>
      <c r="AU669" s="89"/>
      <c r="AV669" s="89"/>
      <c r="AW669" s="89"/>
      <c r="AX669" s="89"/>
    </row>
    <row r="670" spans="1:50" ht="12.75" customHeight="1">
      <c r="A670" s="89"/>
      <c r="B670" s="89"/>
      <c r="C670" s="96"/>
      <c r="D670" s="190"/>
      <c r="E670" s="110"/>
      <c r="F670" s="111"/>
      <c r="G670" s="112"/>
      <c r="H670" s="113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108"/>
      <c r="AI670" s="108"/>
      <c r="AJ670" s="89"/>
      <c r="AK670" s="89"/>
      <c r="AL670" s="99"/>
      <c r="AM670" s="99"/>
      <c r="AN670" s="89"/>
      <c r="AO670" s="89"/>
      <c r="AP670" s="89"/>
      <c r="AQ670" s="99"/>
      <c r="AR670" s="89"/>
      <c r="AS670" s="89"/>
      <c r="AT670" s="89"/>
      <c r="AU670" s="89"/>
      <c r="AV670" s="89"/>
      <c r="AW670" s="89"/>
      <c r="AX670" s="89"/>
    </row>
    <row r="671" spans="1:50" ht="12.75" customHeight="1">
      <c r="A671" s="89"/>
      <c r="B671" s="89"/>
      <c r="C671" s="96"/>
      <c r="D671" s="190"/>
      <c r="E671" s="110"/>
      <c r="F671" s="111"/>
      <c r="G671" s="112"/>
      <c r="H671" s="113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108"/>
      <c r="AI671" s="108"/>
      <c r="AJ671" s="89"/>
      <c r="AK671" s="89"/>
      <c r="AL671" s="99"/>
      <c r="AM671" s="99"/>
      <c r="AN671" s="89"/>
      <c r="AO671" s="89"/>
      <c r="AP671" s="89"/>
      <c r="AQ671" s="99"/>
      <c r="AR671" s="89"/>
      <c r="AS671" s="89"/>
      <c r="AT671" s="89"/>
      <c r="AU671" s="89"/>
      <c r="AV671" s="89"/>
      <c r="AW671" s="89"/>
      <c r="AX671" s="89"/>
    </row>
    <row r="672" spans="1:50" ht="12.75" customHeight="1">
      <c r="A672" s="89"/>
      <c r="B672" s="89"/>
      <c r="C672" s="96"/>
      <c r="D672" s="190"/>
      <c r="E672" s="110"/>
      <c r="F672" s="111"/>
      <c r="G672" s="112"/>
      <c r="H672" s="113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108"/>
      <c r="AI672" s="108"/>
      <c r="AJ672" s="89"/>
      <c r="AK672" s="89"/>
      <c r="AL672" s="99"/>
      <c r="AM672" s="99"/>
      <c r="AN672" s="89"/>
      <c r="AO672" s="89"/>
      <c r="AP672" s="89"/>
      <c r="AQ672" s="99"/>
      <c r="AR672" s="89"/>
      <c r="AS672" s="89"/>
      <c r="AT672" s="89"/>
      <c r="AU672" s="89"/>
      <c r="AV672" s="89"/>
      <c r="AW672" s="89"/>
      <c r="AX672" s="89"/>
    </row>
    <row r="673" spans="1:50" ht="12.75" customHeight="1">
      <c r="A673" s="89"/>
      <c r="B673" s="89"/>
      <c r="C673" s="96"/>
      <c r="D673" s="190"/>
      <c r="E673" s="110"/>
      <c r="F673" s="111"/>
      <c r="G673" s="112"/>
      <c r="H673" s="113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108"/>
      <c r="AI673" s="108"/>
      <c r="AJ673" s="89"/>
      <c r="AK673" s="89"/>
      <c r="AL673" s="99"/>
      <c r="AM673" s="99"/>
      <c r="AN673" s="89"/>
      <c r="AO673" s="89"/>
      <c r="AP673" s="89"/>
      <c r="AQ673" s="99"/>
      <c r="AR673" s="89"/>
      <c r="AS673" s="89"/>
      <c r="AT673" s="89"/>
      <c r="AU673" s="89"/>
      <c r="AV673" s="89"/>
      <c r="AW673" s="89"/>
      <c r="AX673" s="89"/>
    </row>
    <row r="674" spans="1:50" ht="12.75" customHeight="1">
      <c r="A674" s="89"/>
      <c r="B674" s="89"/>
      <c r="C674" s="96"/>
      <c r="D674" s="190"/>
      <c r="E674" s="110"/>
      <c r="F674" s="111"/>
      <c r="G674" s="112"/>
      <c r="H674" s="113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108"/>
      <c r="AI674" s="108"/>
      <c r="AJ674" s="89"/>
      <c r="AK674" s="89"/>
      <c r="AL674" s="99"/>
      <c r="AM674" s="99"/>
      <c r="AN674" s="89"/>
      <c r="AO674" s="89"/>
      <c r="AP674" s="89"/>
      <c r="AQ674" s="99"/>
      <c r="AR674" s="89"/>
      <c r="AS674" s="89"/>
      <c r="AT674" s="89"/>
      <c r="AU674" s="89"/>
      <c r="AV674" s="89"/>
      <c r="AW674" s="89"/>
      <c r="AX674" s="89"/>
    </row>
    <row r="675" spans="1:50" ht="12.75" customHeight="1">
      <c r="A675" s="89"/>
      <c r="B675" s="89"/>
      <c r="C675" s="96"/>
      <c r="D675" s="190"/>
      <c r="E675" s="110"/>
      <c r="F675" s="111"/>
      <c r="G675" s="112"/>
      <c r="H675" s="113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108"/>
      <c r="AI675" s="108"/>
      <c r="AJ675" s="89"/>
      <c r="AK675" s="89"/>
      <c r="AL675" s="99"/>
      <c r="AM675" s="99"/>
      <c r="AN675" s="89"/>
      <c r="AO675" s="89"/>
      <c r="AP675" s="89"/>
      <c r="AQ675" s="99"/>
      <c r="AR675" s="89"/>
      <c r="AS675" s="89"/>
      <c r="AT675" s="89"/>
      <c r="AU675" s="89"/>
      <c r="AV675" s="89"/>
      <c r="AW675" s="89"/>
      <c r="AX675" s="89"/>
    </row>
    <row r="676" spans="1:50" ht="12.75" customHeight="1">
      <c r="A676" s="89"/>
      <c r="B676" s="89"/>
      <c r="C676" s="96"/>
      <c r="D676" s="190"/>
      <c r="E676" s="110"/>
      <c r="F676" s="111"/>
      <c r="G676" s="112"/>
      <c r="H676" s="113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108"/>
      <c r="AI676" s="108"/>
      <c r="AJ676" s="89"/>
      <c r="AK676" s="89"/>
      <c r="AL676" s="99"/>
      <c r="AM676" s="99"/>
      <c r="AN676" s="89"/>
      <c r="AO676" s="89"/>
      <c r="AP676" s="89"/>
      <c r="AQ676" s="99"/>
      <c r="AR676" s="89"/>
      <c r="AS676" s="89"/>
      <c r="AT676" s="89"/>
      <c r="AU676" s="89"/>
      <c r="AV676" s="89"/>
      <c r="AW676" s="89"/>
      <c r="AX676" s="89"/>
    </row>
    <row r="677" spans="1:50" ht="12.75" customHeight="1">
      <c r="A677" s="89"/>
      <c r="B677" s="89"/>
      <c r="C677" s="96"/>
      <c r="D677" s="190"/>
      <c r="E677" s="110"/>
      <c r="F677" s="111"/>
      <c r="G677" s="112"/>
      <c r="H677" s="113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108"/>
      <c r="AI677" s="108"/>
      <c r="AJ677" s="89"/>
      <c r="AK677" s="89"/>
      <c r="AL677" s="99"/>
      <c r="AM677" s="99"/>
      <c r="AN677" s="89"/>
      <c r="AO677" s="89"/>
      <c r="AP677" s="89"/>
      <c r="AQ677" s="99"/>
      <c r="AR677" s="89"/>
      <c r="AS677" s="89"/>
      <c r="AT677" s="89"/>
      <c r="AU677" s="89"/>
      <c r="AV677" s="89"/>
      <c r="AW677" s="89"/>
      <c r="AX677" s="89"/>
    </row>
    <row r="678" spans="1:50" ht="12.75" customHeight="1">
      <c r="A678" s="89"/>
      <c r="B678" s="89"/>
      <c r="C678" s="96"/>
      <c r="D678" s="190"/>
      <c r="E678" s="110"/>
      <c r="F678" s="111"/>
      <c r="G678" s="112"/>
      <c r="H678" s="113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108"/>
      <c r="AI678" s="108"/>
      <c r="AJ678" s="89"/>
      <c r="AK678" s="89"/>
      <c r="AL678" s="99"/>
      <c r="AM678" s="99"/>
      <c r="AN678" s="89"/>
      <c r="AO678" s="89"/>
      <c r="AP678" s="89"/>
      <c r="AQ678" s="99"/>
      <c r="AR678" s="89"/>
      <c r="AS678" s="89"/>
      <c r="AT678" s="89"/>
      <c r="AU678" s="89"/>
      <c r="AV678" s="89"/>
      <c r="AW678" s="89"/>
      <c r="AX678" s="89"/>
    </row>
    <row r="679" spans="1:50" ht="12.75" customHeight="1">
      <c r="A679" s="89"/>
      <c r="B679" s="89"/>
      <c r="C679" s="96"/>
      <c r="D679" s="190"/>
      <c r="E679" s="110"/>
      <c r="F679" s="111"/>
      <c r="G679" s="112"/>
      <c r="H679" s="113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108"/>
      <c r="AI679" s="108"/>
      <c r="AJ679" s="89"/>
      <c r="AK679" s="89"/>
      <c r="AL679" s="99"/>
      <c r="AM679" s="99"/>
      <c r="AN679" s="89"/>
      <c r="AO679" s="89"/>
      <c r="AP679" s="89"/>
      <c r="AQ679" s="99"/>
      <c r="AR679" s="89"/>
      <c r="AS679" s="89"/>
      <c r="AT679" s="89"/>
      <c r="AU679" s="89"/>
      <c r="AV679" s="89"/>
      <c r="AW679" s="89"/>
      <c r="AX679" s="89"/>
    </row>
    <row r="680" spans="1:50" ht="12.75" customHeight="1">
      <c r="A680" s="89"/>
      <c r="B680" s="89"/>
      <c r="C680" s="96"/>
      <c r="D680" s="190"/>
      <c r="E680" s="110"/>
      <c r="F680" s="111"/>
      <c r="G680" s="112"/>
      <c r="H680" s="113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108"/>
      <c r="AI680" s="108"/>
      <c r="AJ680" s="89"/>
      <c r="AK680" s="89"/>
      <c r="AL680" s="99"/>
      <c r="AM680" s="99"/>
      <c r="AN680" s="89"/>
      <c r="AO680" s="89"/>
      <c r="AP680" s="89"/>
      <c r="AQ680" s="99"/>
      <c r="AR680" s="89"/>
      <c r="AS680" s="89"/>
      <c r="AT680" s="89"/>
      <c r="AU680" s="89"/>
      <c r="AV680" s="89"/>
      <c r="AW680" s="89"/>
      <c r="AX680" s="89"/>
    </row>
    <row r="681" spans="1:50" ht="12.75" customHeight="1">
      <c r="A681" s="89"/>
      <c r="B681" s="89"/>
      <c r="C681" s="96"/>
      <c r="D681" s="190"/>
      <c r="E681" s="110"/>
      <c r="F681" s="111"/>
      <c r="G681" s="112"/>
      <c r="H681" s="113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108"/>
      <c r="AI681" s="108"/>
      <c r="AJ681" s="89"/>
      <c r="AK681" s="89"/>
      <c r="AL681" s="99"/>
      <c r="AM681" s="99"/>
      <c r="AN681" s="89"/>
      <c r="AO681" s="89"/>
      <c r="AP681" s="89"/>
      <c r="AQ681" s="99"/>
      <c r="AR681" s="89"/>
      <c r="AS681" s="89"/>
      <c r="AT681" s="89"/>
      <c r="AU681" s="89"/>
      <c r="AV681" s="89"/>
      <c r="AW681" s="89"/>
      <c r="AX681" s="89"/>
    </row>
    <row r="682" spans="1:50" ht="12.75" customHeight="1">
      <c r="A682" s="89"/>
      <c r="B682" s="89"/>
      <c r="C682" s="96"/>
      <c r="D682" s="190"/>
      <c r="E682" s="110"/>
      <c r="F682" s="111"/>
      <c r="G682" s="112"/>
      <c r="H682" s="113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108"/>
      <c r="AI682" s="108"/>
      <c r="AJ682" s="89"/>
      <c r="AK682" s="89"/>
      <c r="AL682" s="99"/>
      <c r="AM682" s="99"/>
      <c r="AN682" s="89"/>
      <c r="AO682" s="89"/>
      <c r="AP682" s="89"/>
      <c r="AQ682" s="99"/>
      <c r="AR682" s="89"/>
      <c r="AS682" s="89"/>
      <c r="AT682" s="89"/>
      <c r="AU682" s="89"/>
      <c r="AV682" s="89"/>
      <c r="AW682" s="89"/>
      <c r="AX682" s="89"/>
    </row>
    <row r="683" spans="1:50" ht="12.75" customHeight="1">
      <c r="A683" s="89"/>
      <c r="B683" s="89"/>
      <c r="C683" s="96"/>
      <c r="D683" s="190"/>
      <c r="E683" s="110"/>
      <c r="F683" s="111"/>
      <c r="G683" s="112"/>
      <c r="H683" s="113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108"/>
      <c r="AI683" s="108"/>
      <c r="AJ683" s="89"/>
      <c r="AK683" s="89"/>
      <c r="AL683" s="99"/>
      <c r="AM683" s="99"/>
      <c r="AN683" s="89"/>
      <c r="AO683" s="89"/>
      <c r="AP683" s="89"/>
      <c r="AQ683" s="99"/>
      <c r="AR683" s="89"/>
      <c r="AS683" s="89"/>
      <c r="AT683" s="89"/>
      <c r="AU683" s="89"/>
      <c r="AV683" s="89"/>
      <c r="AW683" s="89"/>
      <c r="AX683" s="89"/>
    </row>
    <row r="684" spans="1:50" ht="12.75" customHeight="1">
      <c r="A684" s="89"/>
      <c r="B684" s="89"/>
      <c r="C684" s="96"/>
      <c r="D684" s="190"/>
      <c r="E684" s="110"/>
      <c r="F684" s="111"/>
      <c r="G684" s="112"/>
      <c r="H684" s="113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108"/>
      <c r="AI684" s="108"/>
      <c r="AJ684" s="89"/>
      <c r="AK684" s="89"/>
      <c r="AL684" s="99"/>
      <c r="AM684" s="99"/>
      <c r="AN684" s="89"/>
      <c r="AO684" s="89"/>
      <c r="AP684" s="89"/>
      <c r="AQ684" s="99"/>
      <c r="AR684" s="89"/>
      <c r="AS684" s="89"/>
      <c r="AT684" s="89"/>
      <c r="AU684" s="89"/>
      <c r="AV684" s="89"/>
      <c r="AW684" s="89"/>
      <c r="AX684" s="89"/>
    </row>
    <row r="685" spans="1:50" ht="12.75" customHeight="1">
      <c r="A685" s="89"/>
      <c r="B685" s="89"/>
      <c r="C685" s="96"/>
      <c r="D685" s="190"/>
      <c r="E685" s="110"/>
      <c r="F685" s="111"/>
      <c r="G685" s="112"/>
      <c r="H685" s="113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108"/>
      <c r="AI685" s="108"/>
      <c r="AJ685" s="89"/>
      <c r="AK685" s="89"/>
      <c r="AL685" s="99"/>
      <c r="AM685" s="99"/>
      <c r="AN685" s="89"/>
      <c r="AO685" s="89"/>
      <c r="AP685" s="89"/>
      <c r="AQ685" s="99"/>
      <c r="AR685" s="89"/>
      <c r="AS685" s="89"/>
      <c r="AT685" s="89"/>
      <c r="AU685" s="89"/>
      <c r="AV685" s="89"/>
      <c r="AW685" s="89"/>
      <c r="AX685" s="89"/>
    </row>
    <row r="686" spans="1:50" ht="12.75" customHeight="1">
      <c r="A686" s="89"/>
      <c r="B686" s="89"/>
      <c r="C686" s="96"/>
      <c r="D686" s="190"/>
      <c r="E686" s="110"/>
      <c r="F686" s="111"/>
      <c r="G686" s="112"/>
      <c r="H686" s="113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108"/>
      <c r="AI686" s="108"/>
      <c r="AJ686" s="89"/>
      <c r="AK686" s="89"/>
      <c r="AL686" s="99"/>
      <c r="AM686" s="99"/>
      <c r="AN686" s="89"/>
      <c r="AO686" s="89"/>
      <c r="AP686" s="89"/>
      <c r="AQ686" s="99"/>
      <c r="AR686" s="89"/>
      <c r="AS686" s="89"/>
      <c r="AT686" s="89"/>
      <c r="AU686" s="89"/>
      <c r="AV686" s="89"/>
      <c r="AW686" s="89"/>
      <c r="AX686" s="89"/>
    </row>
    <row r="687" spans="1:50" ht="12.75" customHeight="1">
      <c r="A687" s="89"/>
      <c r="B687" s="89"/>
      <c r="C687" s="96"/>
      <c r="D687" s="190"/>
      <c r="E687" s="110"/>
      <c r="F687" s="111"/>
      <c r="G687" s="112"/>
      <c r="H687" s="113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108"/>
      <c r="AI687" s="108"/>
      <c r="AJ687" s="89"/>
      <c r="AK687" s="89"/>
      <c r="AL687" s="99"/>
      <c r="AM687" s="99"/>
      <c r="AN687" s="89"/>
      <c r="AO687" s="89"/>
      <c r="AP687" s="89"/>
      <c r="AQ687" s="99"/>
      <c r="AR687" s="89"/>
      <c r="AS687" s="89"/>
      <c r="AT687" s="89"/>
      <c r="AU687" s="89"/>
      <c r="AV687" s="89"/>
      <c r="AW687" s="89"/>
      <c r="AX687" s="89"/>
    </row>
    <row r="688" spans="1:50" ht="12.75" customHeight="1">
      <c r="A688" s="89"/>
      <c r="B688" s="89"/>
      <c r="C688" s="96"/>
      <c r="D688" s="190"/>
      <c r="E688" s="110"/>
      <c r="F688" s="111"/>
      <c r="G688" s="112"/>
      <c r="H688" s="113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108"/>
      <c r="AI688" s="108"/>
      <c r="AJ688" s="89"/>
      <c r="AK688" s="89"/>
      <c r="AL688" s="99"/>
      <c r="AM688" s="99"/>
      <c r="AN688" s="89"/>
      <c r="AO688" s="89"/>
      <c r="AP688" s="89"/>
      <c r="AQ688" s="99"/>
      <c r="AR688" s="89"/>
      <c r="AS688" s="89"/>
      <c r="AT688" s="89"/>
      <c r="AU688" s="89"/>
      <c r="AV688" s="89"/>
      <c r="AW688" s="89"/>
      <c r="AX688" s="89"/>
    </row>
    <row r="689" spans="1:50" ht="12.75" customHeight="1">
      <c r="A689" s="89"/>
      <c r="B689" s="89"/>
      <c r="C689" s="96"/>
      <c r="D689" s="190"/>
      <c r="E689" s="110"/>
      <c r="F689" s="111"/>
      <c r="G689" s="112"/>
      <c r="H689" s="113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108"/>
      <c r="AI689" s="108"/>
      <c r="AJ689" s="89"/>
      <c r="AK689" s="89"/>
      <c r="AL689" s="99"/>
      <c r="AM689" s="99"/>
      <c r="AN689" s="89"/>
      <c r="AO689" s="89"/>
      <c r="AP689" s="89"/>
      <c r="AQ689" s="99"/>
      <c r="AR689" s="89"/>
      <c r="AS689" s="89"/>
      <c r="AT689" s="89"/>
      <c r="AU689" s="89"/>
      <c r="AV689" s="89"/>
      <c r="AW689" s="89"/>
      <c r="AX689" s="89"/>
    </row>
    <row r="690" spans="1:50" ht="12.75" customHeight="1">
      <c r="A690" s="89"/>
      <c r="B690" s="89"/>
      <c r="C690" s="96"/>
      <c r="D690" s="190"/>
      <c r="E690" s="110"/>
      <c r="F690" s="111"/>
      <c r="G690" s="112"/>
      <c r="H690" s="113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108"/>
      <c r="AI690" s="108"/>
      <c r="AJ690" s="89"/>
      <c r="AK690" s="89"/>
      <c r="AL690" s="99"/>
      <c r="AM690" s="99"/>
      <c r="AN690" s="89"/>
      <c r="AO690" s="89"/>
      <c r="AP690" s="89"/>
      <c r="AQ690" s="99"/>
      <c r="AR690" s="89"/>
      <c r="AS690" s="89"/>
      <c r="AT690" s="89"/>
      <c r="AU690" s="89"/>
      <c r="AV690" s="89"/>
      <c r="AW690" s="89"/>
      <c r="AX690" s="89"/>
    </row>
    <row r="691" spans="1:50" ht="12.75" customHeight="1">
      <c r="A691" s="89"/>
      <c r="B691" s="89"/>
      <c r="C691" s="96"/>
      <c r="D691" s="190"/>
      <c r="E691" s="110"/>
      <c r="F691" s="111"/>
      <c r="G691" s="112"/>
      <c r="H691" s="113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108"/>
      <c r="AI691" s="108"/>
      <c r="AJ691" s="89"/>
      <c r="AK691" s="89"/>
      <c r="AL691" s="99"/>
      <c r="AM691" s="99"/>
      <c r="AN691" s="89"/>
      <c r="AO691" s="89"/>
      <c r="AP691" s="89"/>
      <c r="AQ691" s="99"/>
      <c r="AR691" s="89"/>
      <c r="AS691" s="89"/>
      <c r="AT691" s="89"/>
      <c r="AU691" s="89"/>
      <c r="AV691" s="89"/>
      <c r="AW691" s="89"/>
      <c r="AX691" s="89"/>
    </row>
    <row r="692" spans="1:50" ht="12.75" customHeight="1">
      <c r="A692" s="89"/>
      <c r="B692" s="89"/>
      <c r="C692" s="96"/>
      <c r="D692" s="190"/>
      <c r="E692" s="110"/>
      <c r="F692" s="111"/>
      <c r="G692" s="112"/>
      <c r="H692" s="113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108"/>
      <c r="AI692" s="108"/>
      <c r="AJ692" s="89"/>
      <c r="AK692" s="89"/>
      <c r="AL692" s="99"/>
      <c r="AM692" s="99"/>
      <c r="AN692" s="89"/>
      <c r="AO692" s="89"/>
      <c r="AP692" s="89"/>
      <c r="AQ692" s="99"/>
      <c r="AR692" s="89"/>
      <c r="AS692" s="89"/>
      <c r="AT692" s="89"/>
      <c r="AU692" s="89"/>
      <c r="AV692" s="89"/>
      <c r="AW692" s="89"/>
      <c r="AX692" s="89"/>
    </row>
    <row r="693" spans="1:50" ht="12.75" customHeight="1">
      <c r="A693" s="89"/>
      <c r="B693" s="89"/>
      <c r="C693" s="96"/>
      <c r="D693" s="190"/>
      <c r="E693" s="110"/>
      <c r="F693" s="111"/>
      <c r="G693" s="112"/>
      <c r="H693" s="113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108"/>
      <c r="AI693" s="108"/>
      <c r="AJ693" s="89"/>
      <c r="AK693" s="89"/>
      <c r="AL693" s="99"/>
      <c r="AM693" s="99"/>
      <c r="AN693" s="89"/>
      <c r="AO693" s="89"/>
      <c r="AP693" s="89"/>
      <c r="AQ693" s="99"/>
      <c r="AR693" s="89"/>
      <c r="AS693" s="89"/>
      <c r="AT693" s="89"/>
      <c r="AU693" s="89"/>
      <c r="AV693" s="89"/>
      <c r="AW693" s="89"/>
      <c r="AX693" s="89"/>
    </row>
    <row r="694" spans="1:50" ht="12.75" customHeight="1">
      <c r="A694" s="89"/>
      <c r="B694" s="89"/>
      <c r="C694" s="96"/>
      <c r="D694" s="190"/>
      <c r="E694" s="110"/>
      <c r="F694" s="111"/>
      <c r="G694" s="112"/>
      <c r="H694" s="113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108"/>
      <c r="AI694" s="108"/>
      <c r="AJ694" s="89"/>
      <c r="AK694" s="89"/>
      <c r="AL694" s="99"/>
      <c r="AM694" s="99"/>
      <c r="AN694" s="89"/>
      <c r="AO694" s="89"/>
      <c r="AP694" s="89"/>
      <c r="AQ694" s="99"/>
      <c r="AR694" s="89"/>
      <c r="AS694" s="89"/>
      <c r="AT694" s="89"/>
      <c r="AU694" s="89"/>
      <c r="AV694" s="89"/>
      <c r="AW694" s="89"/>
      <c r="AX694" s="89"/>
    </row>
    <row r="695" spans="1:50" ht="12.75" customHeight="1">
      <c r="A695" s="89"/>
      <c r="B695" s="89"/>
      <c r="C695" s="96"/>
      <c r="D695" s="190"/>
      <c r="E695" s="110"/>
      <c r="F695" s="111"/>
      <c r="G695" s="112"/>
      <c r="H695" s="113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108"/>
      <c r="AI695" s="108"/>
      <c r="AJ695" s="89"/>
      <c r="AK695" s="89"/>
      <c r="AL695" s="99"/>
      <c r="AM695" s="99"/>
      <c r="AN695" s="89"/>
      <c r="AO695" s="89"/>
      <c r="AP695" s="89"/>
      <c r="AQ695" s="99"/>
      <c r="AR695" s="89"/>
      <c r="AS695" s="89"/>
      <c r="AT695" s="89"/>
      <c r="AU695" s="89"/>
      <c r="AV695" s="89"/>
      <c r="AW695" s="89"/>
      <c r="AX695" s="89"/>
    </row>
    <row r="696" spans="1:50" ht="12.75" customHeight="1">
      <c r="A696" s="89"/>
      <c r="B696" s="89"/>
      <c r="C696" s="96"/>
      <c r="D696" s="190"/>
      <c r="E696" s="110"/>
      <c r="F696" s="111"/>
      <c r="G696" s="112"/>
      <c r="H696" s="113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108"/>
      <c r="AI696" s="108"/>
      <c r="AJ696" s="89"/>
      <c r="AK696" s="89"/>
      <c r="AL696" s="99"/>
      <c r="AM696" s="99"/>
      <c r="AN696" s="89"/>
      <c r="AO696" s="89"/>
      <c r="AP696" s="89"/>
      <c r="AQ696" s="99"/>
      <c r="AR696" s="89"/>
      <c r="AS696" s="89"/>
      <c r="AT696" s="89"/>
      <c r="AU696" s="89"/>
      <c r="AV696" s="89"/>
      <c r="AW696" s="89"/>
      <c r="AX696" s="89"/>
    </row>
    <row r="697" spans="1:50" ht="12.75" customHeight="1">
      <c r="A697" s="89"/>
      <c r="B697" s="89"/>
      <c r="C697" s="96"/>
      <c r="D697" s="190"/>
      <c r="E697" s="110"/>
      <c r="F697" s="111"/>
      <c r="G697" s="112"/>
      <c r="H697" s="113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108"/>
      <c r="AI697" s="108"/>
      <c r="AJ697" s="89"/>
      <c r="AK697" s="89"/>
      <c r="AL697" s="99"/>
      <c r="AM697" s="99"/>
      <c r="AN697" s="89"/>
      <c r="AO697" s="89"/>
      <c r="AP697" s="89"/>
      <c r="AQ697" s="99"/>
      <c r="AR697" s="89"/>
      <c r="AS697" s="89"/>
      <c r="AT697" s="89"/>
      <c r="AU697" s="89"/>
      <c r="AV697" s="89"/>
      <c r="AW697" s="89"/>
      <c r="AX697" s="89"/>
    </row>
    <row r="698" spans="1:50" ht="12.75" customHeight="1">
      <c r="A698" s="89"/>
      <c r="B698" s="89"/>
      <c r="C698" s="96"/>
      <c r="D698" s="190"/>
      <c r="E698" s="110"/>
      <c r="F698" s="111"/>
      <c r="G698" s="112"/>
      <c r="H698" s="113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108"/>
      <c r="AI698" s="108"/>
      <c r="AJ698" s="89"/>
      <c r="AK698" s="89"/>
      <c r="AL698" s="99"/>
      <c r="AM698" s="99"/>
      <c r="AN698" s="89"/>
      <c r="AO698" s="89"/>
      <c r="AP698" s="89"/>
      <c r="AQ698" s="99"/>
      <c r="AR698" s="89"/>
      <c r="AS698" s="89"/>
      <c r="AT698" s="89"/>
      <c r="AU698" s="89"/>
      <c r="AV698" s="89"/>
      <c r="AW698" s="89"/>
      <c r="AX698" s="89"/>
    </row>
    <row r="699" spans="1:50" ht="12.75" customHeight="1">
      <c r="A699" s="89"/>
      <c r="B699" s="89"/>
      <c r="C699" s="96"/>
      <c r="D699" s="190"/>
      <c r="E699" s="110"/>
      <c r="F699" s="111"/>
      <c r="G699" s="112"/>
      <c r="H699" s="113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108"/>
      <c r="AI699" s="108"/>
      <c r="AJ699" s="89"/>
      <c r="AK699" s="89"/>
      <c r="AL699" s="99"/>
      <c r="AM699" s="99"/>
      <c r="AN699" s="89"/>
      <c r="AO699" s="89"/>
      <c r="AP699" s="89"/>
      <c r="AQ699" s="99"/>
      <c r="AR699" s="89"/>
      <c r="AS699" s="89"/>
      <c r="AT699" s="89"/>
      <c r="AU699" s="89"/>
      <c r="AV699" s="89"/>
      <c r="AW699" s="89"/>
      <c r="AX699" s="89"/>
    </row>
    <row r="700" spans="1:50" ht="12.75" customHeight="1">
      <c r="A700" s="89"/>
      <c r="B700" s="89"/>
      <c r="C700" s="96"/>
      <c r="D700" s="190"/>
      <c r="E700" s="110"/>
      <c r="F700" s="111"/>
      <c r="G700" s="112"/>
      <c r="H700" s="113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108"/>
      <c r="AI700" s="108"/>
      <c r="AJ700" s="89"/>
      <c r="AK700" s="89"/>
      <c r="AL700" s="99"/>
      <c r="AM700" s="99"/>
      <c r="AN700" s="89"/>
      <c r="AO700" s="89"/>
      <c r="AP700" s="89"/>
      <c r="AQ700" s="99"/>
      <c r="AR700" s="89"/>
      <c r="AS700" s="89"/>
      <c r="AT700" s="89"/>
      <c r="AU700" s="89"/>
      <c r="AV700" s="89"/>
      <c r="AW700" s="89"/>
      <c r="AX700" s="89"/>
    </row>
    <row r="701" spans="1:50" ht="12.75" customHeight="1">
      <c r="A701" s="89"/>
      <c r="B701" s="89"/>
      <c r="C701" s="96"/>
      <c r="D701" s="190"/>
      <c r="E701" s="110"/>
      <c r="F701" s="111"/>
      <c r="G701" s="112"/>
      <c r="H701" s="113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108"/>
      <c r="AI701" s="108"/>
      <c r="AJ701" s="89"/>
      <c r="AK701" s="89"/>
      <c r="AL701" s="99"/>
      <c r="AM701" s="99"/>
      <c r="AN701" s="89"/>
      <c r="AO701" s="89"/>
      <c r="AP701" s="89"/>
      <c r="AQ701" s="99"/>
      <c r="AR701" s="89"/>
      <c r="AS701" s="89"/>
      <c r="AT701" s="89"/>
      <c r="AU701" s="89"/>
      <c r="AV701" s="89"/>
      <c r="AW701" s="89"/>
      <c r="AX701" s="89"/>
    </row>
    <row r="702" spans="1:50" ht="12.75" customHeight="1">
      <c r="A702" s="89"/>
      <c r="B702" s="89"/>
      <c r="C702" s="96"/>
      <c r="D702" s="190"/>
      <c r="E702" s="110"/>
      <c r="F702" s="111"/>
      <c r="G702" s="112"/>
      <c r="H702" s="113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108"/>
      <c r="AI702" s="108"/>
      <c r="AJ702" s="89"/>
      <c r="AK702" s="89"/>
      <c r="AL702" s="99"/>
      <c r="AM702" s="99"/>
      <c r="AN702" s="89"/>
      <c r="AO702" s="89"/>
      <c r="AP702" s="89"/>
      <c r="AQ702" s="99"/>
      <c r="AR702" s="89"/>
      <c r="AS702" s="89"/>
      <c r="AT702" s="89"/>
      <c r="AU702" s="89"/>
      <c r="AV702" s="89"/>
      <c r="AW702" s="89"/>
      <c r="AX702" s="89"/>
    </row>
    <row r="703" spans="1:50" ht="12.75" customHeight="1">
      <c r="A703" s="89"/>
      <c r="B703" s="89"/>
      <c r="C703" s="96"/>
      <c r="D703" s="190"/>
      <c r="E703" s="110"/>
      <c r="F703" s="111"/>
      <c r="G703" s="112"/>
      <c r="H703" s="113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108"/>
      <c r="AI703" s="108"/>
      <c r="AJ703" s="89"/>
      <c r="AK703" s="89"/>
      <c r="AL703" s="99"/>
      <c r="AM703" s="99"/>
      <c r="AN703" s="89"/>
      <c r="AO703" s="89"/>
      <c r="AP703" s="89"/>
      <c r="AQ703" s="99"/>
      <c r="AR703" s="89"/>
      <c r="AS703" s="89"/>
      <c r="AT703" s="89"/>
      <c r="AU703" s="89"/>
      <c r="AV703" s="89"/>
      <c r="AW703" s="89"/>
      <c r="AX703" s="89"/>
    </row>
    <row r="704" spans="1:50" ht="12.75" customHeight="1">
      <c r="A704" s="89"/>
      <c r="B704" s="89"/>
      <c r="C704" s="96"/>
      <c r="D704" s="190"/>
      <c r="E704" s="110"/>
      <c r="F704" s="111"/>
      <c r="G704" s="112"/>
      <c r="H704" s="113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108"/>
      <c r="AI704" s="108"/>
      <c r="AJ704" s="89"/>
      <c r="AK704" s="89"/>
      <c r="AL704" s="99"/>
      <c r="AM704" s="99"/>
      <c r="AN704" s="89"/>
      <c r="AO704" s="89"/>
      <c r="AP704" s="89"/>
      <c r="AQ704" s="99"/>
      <c r="AR704" s="89"/>
      <c r="AS704" s="89"/>
      <c r="AT704" s="89"/>
      <c r="AU704" s="89"/>
      <c r="AV704" s="89"/>
      <c r="AW704" s="89"/>
      <c r="AX704" s="89"/>
    </row>
    <row r="705" spans="1:50" ht="12.75" customHeight="1">
      <c r="A705" s="89"/>
      <c r="B705" s="89"/>
      <c r="C705" s="96"/>
      <c r="D705" s="190"/>
      <c r="E705" s="110"/>
      <c r="F705" s="111"/>
      <c r="G705" s="112"/>
      <c r="H705" s="113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108"/>
      <c r="AI705" s="108"/>
      <c r="AJ705" s="89"/>
      <c r="AK705" s="89"/>
      <c r="AL705" s="99"/>
      <c r="AM705" s="99"/>
      <c r="AN705" s="89"/>
      <c r="AO705" s="89"/>
      <c r="AP705" s="89"/>
      <c r="AQ705" s="99"/>
      <c r="AR705" s="89"/>
      <c r="AS705" s="89"/>
      <c r="AT705" s="89"/>
      <c r="AU705" s="89"/>
      <c r="AV705" s="89"/>
      <c r="AW705" s="89"/>
      <c r="AX705" s="89"/>
    </row>
    <row r="706" spans="1:50" ht="12.75" customHeight="1">
      <c r="A706" s="89"/>
      <c r="B706" s="89"/>
      <c r="C706" s="96"/>
      <c r="D706" s="190"/>
      <c r="E706" s="110"/>
      <c r="F706" s="111"/>
      <c r="G706" s="112"/>
      <c r="H706" s="113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108"/>
      <c r="AI706" s="108"/>
      <c r="AJ706" s="89"/>
      <c r="AK706" s="89"/>
      <c r="AL706" s="99"/>
      <c r="AM706" s="99"/>
      <c r="AN706" s="89"/>
      <c r="AO706" s="89"/>
      <c r="AP706" s="89"/>
      <c r="AQ706" s="99"/>
      <c r="AR706" s="89"/>
      <c r="AS706" s="89"/>
      <c r="AT706" s="89"/>
      <c r="AU706" s="89"/>
      <c r="AV706" s="89"/>
      <c r="AW706" s="89"/>
      <c r="AX706" s="89"/>
    </row>
    <row r="707" spans="1:50" ht="12.75" customHeight="1">
      <c r="A707" s="89"/>
      <c r="B707" s="89"/>
      <c r="C707" s="96"/>
      <c r="D707" s="190"/>
      <c r="E707" s="110"/>
      <c r="F707" s="111"/>
      <c r="G707" s="112"/>
      <c r="H707" s="113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108"/>
      <c r="AI707" s="108"/>
      <c r="AJ707" s="89"/>
      <c r="AK707" s="89"/>
      <c r="AL707" s="99"/>
      <c r="AM707" s="99"/>
      <c r="AN707" s="89"/>
      <c r="AO707" s="89"/>
      <c r="AP707" s="89"/>
      <c r="AQ707" s="99"/>
      <c r="AR707" s="89"/>
      <c r="AS707" s="89"/>
      <c r="AT707" s="89"/>
      <c r="AU707" s="89"/>
      <c r="AV707" s="89"/>
      <c r="AW707" s="89"/>
      <c r="AX707" s="89"/>
    </row>
    <row r="708" spans="1:50" ht="12.75" customHeight="1">
      <c r="A708" s="89"/>
      <c r="B708" s="89"/>
      <c r="C708" s="96"/>
      <c r="D708" s="190"/>
      <c r="E708" s="110"/>
      <c r="F708" s="111"/>
      <c r="G708" s="112"/>
      <c r="H708" s="113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108"/>
      <c r="AI708" s="108"/>
      <c r="AJ708" s="89"/>
      <c r="AK708" s="89"/>
      <c r="AL708" s="99"/>
      <c r="AM708" s="99"/>
      <c r="AN708" s="89"/>
      <c r="AO708" s="89"/>
      <c r="AP708" s="89"/>
      <c r="AQ708" s="99"/>
      <c r="AR708" s="89"/>
      <c r="AS708" s="89"/>
      <c r="AT708" s="89"/>
      <c r="AU708" s="89"/>
      <c r="AV708" s="89"/>
      <c r="AW708" s="89"/>
      <c r="AX708" s="89"/>
    </row>
    <row r="709" spans="1:50" ht="12.75" customHeight="1">
      <c r="A709" s="89"/>
      <c r="B709" s="89"/>
      <c r="C709" s="96"/>
      <c r="D709" s="190"/>
      <c r="E709" s="110"/>
      <c r="F709" s="111"/>
      <c r="G709" s="112"/>
      <c r="H709" s="113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108"/>
      <c r="AI709" s="108"/>
      <c r="AJ709" s="89"/>
      <c r="AK709" s="89"/>
      <c r="AL709" s="99"/>
      <c r="AM709" s="99"/>
      <c r="AN709" s="89"/>
      <c r="AO709" s="89"/>
      <c r="AP709" s="89"/>
      <c r="AQ709" s="99"/>
      <c r="AR709" s="89"/>
      <c r="AS709" s="89"/>
      <c r="AT709" s="89"/>
      <c r="AU709" s="89"/>
      <c r="AV709" s="89"/>
      <c r="AW709" s="89"/>
      <c r="AX709" s="89"/>
    </row>
    <row r="710" spans="1:50" ht="12.75" customHeight="1">
      <c r="A710" s="89"/>
      <c r="B710" s="89"/>
      <c r="C710" s="96"/>
      <c r="D710" s="190"/>
      <c r="E710" s="110"/>
      <c r="F710" s="111"/>
      <c r="G710" s="112"/>
      <c r="H710" s="113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108"/>
      <c r="AI710" s="108"/>
      <c r="AJ710" s="89"/>
      <c r="AK710" s="89"/>
      <c r="AL710" s="99"/>
      <c r="AM710" s="99"/>
      <c r="AN710" s="89"/>
      <c r="AO710" s="89"/>
      <c r="AP710" s="89"/>
      <c r="AQ710" s="99"/>
      <c r="AR710" s="89"/>
      <c r="AS710" s="89"/>
      <c r="AT710" s="89"/>
      <c r="AU710" s="89"/>
      <c r="AV710" s="89"/>
      <c r="AW710" s="89"/>
      <c r="AX710" s="89"/>
    </row>
    <row r="711" spans="1:50" ht="12.75" customHeight="1">
      <c r="A711" s="89"/>
      <c r="B711" s="89"/>
      <c r="C711" s="96"/>
      <c r="D711" s="190"/>
      <c r="E711" s="110"/>
      <c r="F711" s="111"/>
      <c r="G711" s="112"/>
      <c r="H711" s="113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108"/>
      <c r="AI711" s="108"/>
      <c r="AJ711" s="89"/>
      <c r="AK711" s="89"/>
      <c r="AL711" s="99"/>
      <c r="AM711" s="99"/>
      <c r="AN711" s="89"/>
      <c r="AO711" s="89"/>
      <c r="AP711" s="89"/>
      <c r="AQ711" s="99"/>
      <c r="AR711" s="89"/>
      <c r="AS711" s="89"/>
      <c r="AT711" s="89"/>
      <c r="AU711" s="89"/>
      <c r="AV711" s="89"/>
      <c r="AW711" s="89"/>
      <c r="AX711" s="89"/>
    </row>
    <row r="712" spans="1:50" ht="12.75" customHeight="1">
      <c r="A712" s="89"/>
      <c r="B712" s="89"/>
      <c r="C712" s="96"/>
      <c r="D712" s="190"/>
      <c r="E712" s="110"/>
      <c r="F712" s="111"/>
      <c r="G712" s="112"/>
      <c r="H712" s="113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108"/>
      <c r="AI712" s="108"/>
      <c r="AJ712" s="89"/>
      <c r="AK712" s="89"/>
      <c r="AL712" s="99"/>
      <c r="AM712" s="99"/>
      <c r="AN712" s="89"/>
      <c r="AO712" s="89"/>
      <c r="AP712" s="89"/>
      <c r="AQ712" s="99"/>
      <c r="AR712" s="89"/>
      <c r="AS712" s="89"/>
      <c r="AT712" s="89"/>
      <c r="AU712" s="89"/>
      <c r="AV712" s="89"/>
      <c r="AW712" s="89"/>
      <c r="AX712" s="89"/>
    </row>
    <row r="713" spans="1:50" ht="12.75" customHeight="1">
      <c r="A713" s="89"/>
      <c r="B713" s="89"/>
      <c r="C713" s="96"/>
      <c r="D713" s="190"/>
      <c r="E713" s="110"/>
      <c r="F713" s="111"/>
      <c r="G713" s="112"/>
      <c r="H713" s="113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108"/>
      <c r="AI713" s="108"/>
      <c r="AJ713" s="89"/>
      <c r="AK713" s="89"/>
      <c r="AL713" s="99"/>
      <c r="AM713" s="99"/>
      <c r="AN713" s="89"/>
      <c r="AO713" s="89"/>
      <c r="AP713" s="89"/>
      <c r="AQ713" s="99"/>
      <c r="AR713" s="89"/>
      <c r="AS713" s="89"/>
      <c r="AT713" s="89"/>
      <c r="AU713" s="89"/>
      <c r="AV713" s="89"/>
      <c r="AW713" s="89"/>
      <c r="AX713" s="89"/>
    </row>
    <row r="714" spans="1:50" ht="12.75" customHeight="1">
      <c r="A714" s="89"/>
      <c r="B714" s="89"/>
      <c r="C714" s="96"/>
      <c r="D714" s="190"/>
      <c r="E714" s="110"/>
      <c r="F714" s="111"/>
      <c r="G714" s="112"/>
      <c r="H714" s="113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108"/>
      <c r="AI714" s="108"/>
      <c r="AJ714" s="89"/>
      <c r="AK714" s="89"/>
      <c r="AL714" s="99"/>
      <c r="AM714" s="99"/>
      <c r="AN714" s="89"/>
      <c r="AO714" s="89"/>
      <c r="AP714" s="89"/>
      <c r="AQ714" s="99"/>
      <c r="AR714" s="89"/>
      <c r="AS714" s="89"/>
      <c r="AT714" s="89"/>
      <c r="AU714" s="89"/>
      <c r="AV714" s="89"/>
      <c r="AW714" s="89"/>
      <c r="AX714" s="89"/>
    </row>
    <row r="715" spans="1:50" ht="12.75" customHeight="1">
      <c r="A715" s="89"/>
      <c r="B715" s="89"/>
      <c r="C715" s="96"/>
      <c r="D715" s="190"/>
      <c r="E715" s="110"/>
      <c r="F715" s="111"/>
      <c r="G715" s="112"/>
      <c r="H715" s="113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108"/>
      <c r="AI715" s="108"/>
      <c r="AJ715" s="89"/>
      <c r="AK715" s="89"/>
      <c r="AL715" s="99"/>
      <c r="AM715" s="99"/>
      <c r="AN715" s="89"/>
      <c r="AO715" s="89"/>
      <c r="AP715" s="89"/>
      <c r="AQ715" s="99"/>
      <c r="AR715" s="89"/>
      <c r="AS715" s="89"/>
      <c r="AT715" s="89"/>
      <c r="AU715" s="89"/>
      <c r="AV715" s="89"/>
      <c r="AW715" s="89"/>
      <c r="AX715" s="89"/>
    </row>
    <row r="716" spans="1:50" ht="12.75" customHeight="1">
      <c r="A716" s="89"/>
      <c r="B716" s="89"/>
      <c r="C716" s="96"/>
      <c r="D716" s="190"/>
      <c r="E716" s="110"/>
      <c r="F716" s="111"/>
      <c r="G716" s="112"/>
      <c r="H716" s="113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108"/>
      <c r="AI716" s="108"/>
      <c r="AJ716" s="89"/>
      <c r="AK716" s="89"/>
      <c r="AL716" s="99"/>
      <c r="AM716" s="99"/>
      <c r="AN716" s="89"/>
      <c r="AO716" s="89"/>
      <c r="AP716" s="89"/>
      <c r="AQ716" s="99"/>
      <c r="AR716" s="89"/>
      <c r="AS716" s="89"/>
      <c r="AT716" s="89"/>
      <c r="AU716" s="89"/>
      <c r="AV716" s="89"/>
      <c r="AW716" s="89"/>
      <c r="AX716" s="89"/>
    </row>
    <row r="717" spans="1:50" ht="12.75" customHeight="1">
      <c r="A717" s="89"/>
      <c r="B717" s="89"/>
      <c r="C717" s="96"/>
      <c r="D717" s="190"/>
      <c r="E717" s="110"/>
      <c r="F717" s="111"/>
      <c r="G717" s="112"/>
      <c r="H717" s="113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108"/>
      <c r="AI717" s="108"/>
      <c r="AJ717" s="89"/>
      <c r="AK717" s="89"/>
      <c r="AL717" s="99"/>
      <c r="AM717" s="99"/>
      <c r="AN717" s="89"/>
      <c r="AO717" s="89"/>
      <c r="AP717" s="89"/>
      <c r="AQ717" s="99"/>
      <c r="AR717" s="89"/>
      <c r="AS717" s="89"/>
      <c r="AT717" s="89"/>
      <c r="AU717" s="89"/>
      <c r="AV717" s="89"/>
      <c r="AW717" s="89"/>
      <c r="AX717" s="89"/>
    </row>
    <row r="718" spans="1:50" ht="12.75" customHeight="1">
      <c r="A718" s="89"/>
      <c r="B718" s="89"/>
      <c r="C718" s="96"/>
      <c r="D718" s="190"/>
      <c r="E718" s="110"/>
      <c r="F718" s="111"/>
      <c r="G718" s="112"/>
      <c r="H718" s="113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108"/>
      <c r="AI718" s="108"/>
      <c r="AJ718" s="89"/>
      <c r="AK718" s="89"/>
      <c r="AL718" s="99"/>
      <c r="AM718" s="99"/>
      <c r="AN718" s="89"/>
      <c r="AO718" s="89"/>
      <c r="AP718" s="89"/>
      <c r="AQ718" s="99"/>
      <c r="AR718" s="89"/>
      <c r="AS718" s="89"/>
      <c r="AT718" s="89"/>
      <c r="AU718" s="89"/>
      <c r="AV718" s="89"/>
      <c r="AW718" s="89"/>
      <c r="AX718" s="89"/>
    </row>
    <row r="719" spans="1:50" ht="12.75" customHeight="1">
      <c r="A719" s="89"/>
      <c r="B719" s="89"/>
      <c r="C719" s="96"/>
      <c r="D719" s="190"/>
      <c r="E719" s="110"/>
      <c r="F719" s="111"/>
      <c r="G719" s="112"/>
      <c r="H719" s="113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108"/>
      <c r="AI719" s="108"/>
      <c r="AJ719" s="89"/>
      <c r="AK719" s="89"/>
      <c r="AL719" s="99"/>
      <c r="AM719" s="99"/>
      <c r="AN719" s="89"/>
      <c r="AO719" s="89"/>
      <c r="AP719" s="89"/>
      <c r="AQ719" s="99"/>
      <c r="AR719" s="89"/>
      <c r="AS719" s="89"/>
      <c r="AT719" s="89"/>
      <c r="AU719" s="89"/>
      <c r="AV719" s="89"/>
      <c r="AW719" s="89"/>
      <c r="AX719" s="89"/>
    </row>
    <row r="720" spans="1:50" ht="12.75" customHeight="1">
      <c r="A720" s="89"/>
      <c r="B720" s="89"/>
      <c r="C720" s="96"/>
      <c r="D720" s="190"/>
      <c r="E720" s="110"/>
      <c r="F720" s="111"/>
      <c r="G720" s="112"/>
      <c r="H720" s="113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108"/>
      <c r="AI720" s="108"/>
      <c r="AJ720" s="89"/>
      <c r="AK720" s="89"/>
      <c r="AL720" s="99"/>
      <c r="AM720" s="99"/>
      <c r="AN720" s="89"/>
      <c r="AO720" s="89"/>
      <c r="AP720" s="89"/>
      <c r="AQ720" s="99"/>
      <c r="AR720" s="89"/>
      <c r="AS720" s="89"/>
      <c r="AT720" s="89"/>
      <c r="AU720" s="89"/>
      <c r="AV720" s="89"/>
      <c r="AW720" s="89"/>
      <c r="AX720" s="89"/>
    </row>
    <row r="721" spans="1:50" ht="12.75" customHeight="1">
      <c r="A721" s="89"/>
      <c r="B721" s="89"/>
      <c r="C721" s="96"/>
      <c r="D721" s="190"/>
      <c r="E721" s="110"/>
      <c r="F721" s="111"/>
      <c r="G721" s="112"/>
      <c r="H721" s="113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108"/>
      <c r="AI721" s="108"/>
      <c r="AJ721" s="89"/>
      <c r="AK721" s="89"/>
      <c r="AL721" s="99"/>
      <c r="AM721" s="99"/>
      <c r="AN721" s="89"/>
      <c r="AO721" s="89"/>
      <c r="AP721" s="89"/>
      <c r="AQ721" s="99"/>
      <c r="AR721" s="89"/>
      <c r="AS721" s="89"/>
      <c r="AT721" s="89"/>
      <c r="AU721" s="89"/>
      <c r="AV721" s="89"/>
      <c r="AW721" s="89"/>
      <c r="AX721" s="89"/>
    </row>
    <row r="722" spans="1:50" ht="12.75" customHeight="1">
      <c r="A722" s="89"/>
      <c r="B722" s="89"/>
      <c r="C722" s="96"/>
      <c r="D722" s="190"/>
      <c r="E722" s="110"/>
      <c r="F722" s="111"/>
      <c r="G722" s="112"/>
      <c r="H722" s="113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108"/>
      <c r="AI722" s="108"/>
      <c r="AJ722" s="89"/>
      <c r="AK722" s="89"/>
      <c r="AL722" s="99"/>
      <c r="AM722" s="99"/>
      <c r="AN722" s="89"/>
      <c r="AO722" s="89"/>
      <c r="AP722" s="89"/>
      <c r="AQ722" s="99"/>
      <c r="AR722" s="89"/>
      <c r="AS722" s="89"/>
      <c r="AT722" s="89"/>
      <c r="AU722" s="89"/>
      <c r="AV722" s="89"/>
      <c r="AW722" s="89"/>
      <c r="AX722" s="89"/>
    </row>
    <row r="723" spans="1:50" ht="12.75" customHeight="1">
      <c r="A723" s="89"/>
      <c r="B723" s="89"/>
      <c r="C723" s="96"/>
      <c r="D723" s="190"/>
      <c r="E723" s="110"/>
      <c r="F723" s="111"/>
      <c r="G723" s="112"/>
      <c r="H723" s="113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108"/>
      <c r="AI723" s="108"/>
      <c r="AJ723" s="89"/>
      <c r="AK723" s="89"/>
      <c r="AL723" s="99"/>
      <c r="AM723" s="99"/>
      <c r="AN723" s="89"/>
      <c r="AO723" s="89"/>
      <c r="AP723" s="89"/>
      <c r="AQ723" s="99"/>
      <c r="AR723" s="89"/>
      <c r="AS723" s="89"/>
      <c r="AT723" s="89"/>
      <c r="AU723" s="89"/>
      <c r="AV723" s="89"/>
      <c r="AW723" s="89"/>
      <c r="AX723" s="89"/>
    </row>
    <row r="724" spans="1:50" ht="12.75" customHeight="1">
      <c r="A724" s="89"/>
      <c r="B724" s="89"/>
      <c r="C724" s="96"/>
      <c r="D724" s="190"/>
      <c r="E724" s="110"/>
      <c r="F724" s="111"/>
      <c r="G724" s="112"/>
      <c r="H724" s="113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108"/>
      <c r="AI724" s="108"/>
      <c r="AJ724" s="89"/>
      <c r="AK724" s="89"/>
      <c r="AL724" s="99"/>
      <c r="AM724" s="99"/>
      <c r="AN724" s="89"/>
      <c r="AO724" s="89"/>
      <c r="AP724" s="89"/>
      <c r="AQ724" s="99"/>
      <c r="AR724" s="89"/>
      <c r="AS724" s="89"/>
      <c r="AT724" s="89"/>
      <c r="AU724" s="89"/>
      <c r="AV724" s="89"/>
      <c r="AW724" s="89"/>
      <c r="AX724" s="89"/>
    </row>
    <row r="725" spans="1:50" ht="12.75" customHeight="1">
      <c r="A725" s="89"/>
      <c r="B725" s="89"/>
      <c r="C725" s="96"/>
      <c r="D725" s="190"/>
      <c r="E725" s="110"/>
      <c r="F725" s="111"/>
      <c r="G725" s="112"/>
      <c r="H725" s="113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108"/>
      <c r="AI725" s="108"/>
      <c r="AJ725" s="89"/>
      <c r="AK725" s="89"/>
      <c r="AL725" s="99"/>
      <c r="AM725" s="99"/>
      <c r="AN725" s="89"/>
      <c r="AO725" s="89"/>
      <c r="AP725" s="89"/>
      <c r="AQ725" s="99"/>
      <c r="AR725" s="89"/>
      <c r="AS725" s="89"/>
      <c r="AT725" s="89"/>
      <c r="AU725" s="89"/>
      <c r="AV725" s="89"/>
      <c r="AW725" s="89"/>
      <c r="AX725" s="89"/>
    </row>
    <row r="726" spans="1:50" ht="12.75" customHeight="1">
      <c r="A726" s="89"/>
      <c r="B726" s="89"/>
      <c r="C726" s="96"/>
      <c r="D726" s="190"/>
      <c r="E726" s="110"/>
      <c r="F726" s="111"/>
      <c r="G726" s="112"/>
      <c r="H726" s="113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108"/>
      <c r="AI726" s="108"/>
      <c r="AJ726" s="89"/>
      <c r="AK726" s="89"/>
      <c r="AL726" s="99"/>
      <c r="AM726" s="99"/>
      <c r="AN726" s="89"/>
      <c r="AO726" s="89"/>
      <c r="AP726" s="89"/>
      <c r="AQ726" s="99"/>
      <c r="AR726" s="89"/>
      <c r="AS726" s="89"/>
      <c r="AT726" s="89"/>
      <c r="AU726" s="89"/>
      <c r="AV726" s="89"/>
      <c r="AW726" s="89"/>
      <c r="AX726" s="89"/>
    </row>
    <row r="727" spans="1:50" ht="12.75" customHeight="1">
      <c r="A727" s="89"/>
      <c r="B727" s="89"/>
      <c r="C727" s="96"/>
      <c r="D727" s="190"/>
      <c r="E727" s="110"/>
      <c r="F727" s="111"/>
      <c r="G727" s="112"/>
      <c r="H727" s="113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108"/>
      <c r="AI727" s="108"/>
      <c r="AJ727" s="89"/>
      <c r="AK727" s="89"/>
      <c r="AL727" s="99"/>
      <c r="AM727" s="99"/>
      <c r="AN727" s="89"/>
      <c r="AO727" s="89"/>
      <c r="AP727" s="89"/>
      <c r="AQ727" s="99"/>
      <c r="AR727" s="89"/>
      <c r="AS727" s="89"/>
      <c r="AT727" s="89"/>
      <c r="AU727" s="89"/>
      <c r="AV727" s="89"/>
      <c r="AW727" s="89"/>
      <c r="AX727" s="89"/>
    </row>
    <row r="728" spans="1:50" ht="12.75" customHeight="1">
      <c r="A728" s="89"/>
      <c r="B728" s="89"/>
      <c r="C728" s="96"/>
      <c r="D728" s="190"/>
      <c r="E728" s="110"/>
      <c r="F728" s="111"/>
      <c r="G728" s="112"/>
      <c r="H728" s="113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108"/>
      <c r="AI728" s="108"/>
      <c r="AJ728" s="89"/>
      <c r="AK728" s="89"/>
      <c r="AL728" s="99"/>
      <c r="AM728" s="99"/>
      <c r="AN728" s="89"/>
      <c r="AO728" s="89"/>
      <c r="AP728" s="89"/>
      <c r="AQ728" s="99"/>
      <c r="AR728" s="89"/>
      <c r="AS728" s="89"/>
      <c r="AT728" s="89"/>
      <c r="AU728" s="89"/>
      <c r="AV728" s="89"/>
      <c r="AW728" s="89"/>
      <c r="AX728" s="89"/>
    </row>
    <row r="729" spans="1:50" ht="12.75" customHeight="1">
      <c r="A729" s="89"/>
      <c r="B729" s="89"/>
      <c r="C729" s="96"/>
      <c r="D729" s="190"/>
      <c r="E729" s="110"/>
      <c r="F729" s="111"/>
      <c r="G729" s="112"/>
      <c r="H729" s="113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108"/>
      <c r="AI729" s="108"/>
      <c r="AJ729" s="89"/>
      <c r="AK729" s="89"/>
      <c r="AL729" s="99"/>
      <c r="AM729" s="99"/>
      <c r="AN729" s="89"/>
      <c r="AO729" s="89"/>
      <c r="AP729" s="89"/>
      <c r="AQ729" s="99"/>
      <c r="AR729" s="89"/>
      <c r="AS729" s="89"/>
      <c r="AT729" s="89"/>
      <c r="AU729" s="89"/>
      <c r="AV729" s="89"/>
      <c r="AW729" s="89"/>
      <c r="AX729" s="89"/>
    </row>
    <row r="730" spans="1:50" ht="12.75" customHeight="1">
      <c r="A730" s="89"/>
      <c r="B730" s="89"/>
      <c r="C730" s="96"/>
      <c r="D730" s="190"/>
      <c r="E730" s="110"/>
      <c r="F730" s="111"/>
      <c r="G730" s="112"/>
      <c r="H730" s="113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108"/>
      <c r="AI730" s="108"/>
      <c r="AJ730" s="89"/>
      <c r="AK730" s="89"/>
      <c r="AL730" s="99"/>
      <c r="AM730" s="99"/>
      <c r="AN730" s="89"/>
      <c r="AO730" s="89"/>
      <c r="AP730" s="89"/>
      <c r="AQ730" s="99"/>
      <c r="AR730" s="89"/>
      <c r="AS730" s="89"/>
      <c r="AT730" s="89"/>
      <c r="AU730" s="89"/>
      <c r="AV730" s="89"/>
      <c r="AW730" s="89"/>
      <c r="AX730" s="89"/>
    </row>
    <row r="731" spans="1:50" ht="12.75" customHeight="1">
      <c r="A731" s="89"/>
      <c r="B731" s="89"/>
      <c r="C731" s="96"/>
      <c r="D731" s="190"/>
      <c r="E731" s="110"/>
      <c r="F731" s="111"/>
      <c r="G731" s="112"/>
      <c r="H731" s="113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108"/>
      <c r="AI731" s="108"/>
      <c r="AJ731" s="89"/>
      <c r="AK731" s="89"/>
      <c r="AL731" s="99"/>
      <c r="AM731" s="99"/>
      <c r="AN731" s="89"/>
      <c r="AO731" s="89"/>
      <c r="AP731" s="89"/>
      <c r="AQ731" s="99"/>
      <c r="AR731" s="89"/>
      <c r="AS731" s="89"/>
      <c r="AT731" s="89"/>
      <c r="AU731" s="89"/>
      <c r="AV731" s="89"/>
      <c r="AW731" s="89"/>
      <c r="AX731" s="89"/>
    </row>
    <row r="732" spans="1:50" ht="12.75" customHeight="1">
      <c r="A732" s="89"/>
      <c r="B732" s="89"/>
      <c r="C732" s="96"/>
      <c r="D732" s="190"/>
      <c r="E732" s="110"/>
      <c r="F732" s="111"/>
      <c r="G732" s="112"/>
      <c r="H732" s="113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108"/>
      <c r="AI732" s="108"/>
      <c r="AJ732" s="89"/>
      <c r="AK732" s="89"/>
      <c r="AL732" s="99"/>
      <c r="AM732" s="99"/>
      <c r="AN732" s="89"/>
      <c r="AO732" s="89"/>
      <c r="AP732" s="89"/>
      <c r="AQ732" s="99"/>
      <c r="AR732" s="89"/>
      <c r="AS732" s="89"/>
      <c r="AT732" s="89"/>
      <c r="AU732" s="89"/>
      <c r="AV732" s="89"/>
      <c r="AW732" s="89"/>
      <c r="AX732" s="89"/>
    </row>
    <row r="733" spans="1:50" ht="12.75" customHeight="1">
      <c r="A733" s="89"/>
      <c r="B733" s="89"/>
      <c r="C733" s="96"/>
      <c r="D733" s="190"/>
      <c r="E733" s="110"/>
      <c r="F733" s="111"/>
      <c r="G733" s="112"/>
      <c r="H733" s="113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108"/>
      <c r="AI733" s="108"/>
      <c r="AJ733" s="89"/>
      <c r="AK733" s="89"/>
      <c r="AL733" s="99"/>
      <c r="AM733" s="99"/>
      <c r="AN733" s="89"/>
      <c r="AO733" s="89"/>
      <c r="AP733" s="89"/>
      <c r="AQ733" s="99"/>
      <c r="AR733" s="89"/>
      <c r="AS733" s="89"/>
      <c r="AT733" s="89"/>
      <c r="AU733" s="89"/>
      <c r="AV733" s="89"/>
      <c r="AW733" s="89"/>
      <c r="AX733" s="89"/>
    </row>
    <row r="734" spans="1:50" ht="12.75" customHeight="1">
      <c r="A734" s="89"/>
      <c r="B734" s="89"/>
      <c r="C734" s="96"/>
      <c r="D734" s="190"/>
      <c r="E734" s="110"/>
      <c r="F734" s="111"/>
      <c r="G734" s="112"/>
      <c r="H734" s="113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108"/>
      <c r="AI734" s="108"/>
      <c r="AJ734" s="89"/>
      <c r="AK734" s="89"/>
      <c r="AL734" s="99"/>
      <c r="AM734" s="99"/>
      <c r="AN734" s="89"/>
      <c r="AO734" s="89"/>
      <c r="AP734" s="89"/>
      <c r="AQ734" s="99"/>
      <c r="AR734" s="89"/>
      <c r="AS734" s="89"/>
      <c r="AT734" s="89"/>
      <c r="AU734" s="89"/>
      <c r="AV734" s="89"/>
      <c r="AW734" s="89"/>
      <c r="AX734" s="89"/>
    </row>
    <row r="735" spans="1:50" ht="12.75" customHeight="1">
      <c r="A735" s="89"/>
      <c r="B735" s="89"/>
      <c r="C735" s="96"/>
      <c r="D735" s="190"/>
      <c r="E735" s="110"/>
      <c r="F735" s="111"/>
      <c r="G735" s="112"/>
      <c r="H735" s="113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108"/>
      <c r="AI735" s="108"/>
      <c r="AJ735" s="89"/>
      <c r="AK735" s="89"/>
      <c r="AL735" s="99"/>
      <c r="AM735" s="99"/>
      <c r="AN735" s="89"/>
      <c r="AO735" s="89"/>
      <c r="AP735" s="89"/>
      <c r="AQ735" s="99"/>
      <c r="AR735" s="89"/>
      <c r="AS735" s="89"/>
      <c r="AT735" s="89"/>
      <c r="AU735" s="89"/>
      <c r="AV735" s="89"/>
      <c r="AW735" s="89"/>
      <c r="AX735" s="89"/>
    </row>
    <row r="736" spans="1:50" ht="12.75" customHeight="1">
      <c r="A736" s="89"/>
      <c r="B736" s="89"/>
      <c r="C736" s="96"/>
      <c r="D736" s="190"/>
      <c r="E736" s="110"/>
      <c r="F736" s="111"/>
      <c r="G736" s="112"/>
      <c r="H736" s="113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108"/>
      <c r="AI736" s="108"/>
      <c r="AJ736" s="89"/>
      <c r="AK736" s="89"/>
      <c r="AL736" s="99"/>
      <c r="AM736" s="99"/>
      <c r="AN736" s="89"/>
      <c r="AO736" s="89"/>
      <c r="AP736" s="89"/>
      <c r="AQ736" s="99"/>
      <c r="AR736" s="89"/>
      <c r="AS736" s="89"/>
      <c r="AT736" s="89"/>
      <c r="AU736" s="89"/>
      <c r="AV736" s="89"/>
      <c r="AW736" s="89"/>
      <c r="AX736" s="89"/>
    </row>
    <row r="737" spans="1:50" ht="12.75" customHeight="1">
      <c r="A737" s="89"/>
      <c r="B737" s="89"/>
      <c r="C737" s="96"/>
      <c r="D737" s="190"/>
      <c r="E737" s="110"/>
      <c r="F737" s="111"/>
      <c r="G737" s="112"/>
      <c r="H737" s="113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108"/>
      <c r="AI737" s="108"/>
      <c r="AJ737" s="89"/>
      <c r="AK737" s="89"/>
      <c r="AL737" s="99"/>
      <c r="AM737" s="99"/>
      <c r="AN737" s="89"/>
      <c r="AO737" s="89"/>
      <c r="AP737" s="89"/>
      <c r="AQ737" s="99"/>
      <c r="AR737" s="89"/>
      <c r="AS737" s="89"/>
      <c r="AT737" s="89"/>
      <c r="AU737" s="89"/>
      <c r="AV737" s="89"/>
      <c r="AW737" s="89"/>
      <c r="AX737" s="89"/>
    </row>
    <row r="738" spans="1:50" ht="12.75" customHeight="1">
      <c r="A738" s="89"/>
      <c r="B738" s="89"/>
      <c r="C738" s="96"/>
      <c r="D738" s="190"/>
      <c r="E738" s="110"/>
      <c r="F738" s="111"/>
      <c r="G738" s="112"/>
      <c r="H738" s="113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108"/>
      <c r="AI738" s="108"/>
      <c r="AJ738" s="89"/>
      <c r="AK738" s="89"/>
      <c r="AL738" s="99"/>
      <c r="AM738" s="99"/>
      <c r="AN738" s="89"/>
      <c r="AO738" s="89"/>
      <c r="AP738" s="89"/>
      <c r="AQ738" s="99"/>
      <c r="AR738" s="89"/>
      <c r="AS738" s="89"/>
      <c r="AT738" s="89"/>
      <c r="AU738" s="89"/>
      <c r="AV738" s="89"/>
      <c r="AW738" s="89"/>
      <c r="AX738" s="89"/>
    </row>
    <row r="739" spans="1:50" ht="12.75" customHeight="1">
      <c r="A739" s="89"/>
      <c r="B739" s="89"/>
      <c r="C739" s="96"/>
      <c r="D739" s="190"/>
      <c r="E739" s="110"/>
      <c r="F739" s="111"/>
      <c r="G739" s="112"/>
      <c r="H739" s="113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108"/>
      <c r="AI739" s="108"/>
      <c r="AJ739" s="89"/>
      <c r="AK739" s="89"/>
      <c r="AL739" s="99"/>
      <c r="AM739" s="99"/>
      <c r="AN739" s="89"/>
      <c r="AO739" s="89"/>
      <c r="AP739" s="89"/>
      <c r="AQ739" s="99"/>
      <c r="AR739" s="89"/>
      <c r="AS739" s="89"/>
      <c r="AT739" s="89"/>
      <c r="AU739" s="89"/>
      <c r="AV739" s="89"/>
      <c r="AW739" s="89"/>
      <c r="AX739" s="89"/>
    </row>
    <row r="740" spans="1:50" ht="12.75" customHeight="1">
      <c r="A740" s="89"/>
      <c r="B740" s="89"/>
      <c r="C740" s="96"/>
      <c r="D740" s="190"/>
      <c r="E740" s="110"/>
      <c r="F740" s="111"/>
      <c r="G740" s="112"/>
      <c r="H740" s="113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108"/>
      <c r="AI740" s="108"/>
      <c r="AJ740" s="89"/>
      <c r="AK740" s="89"/>
      <c r="AL740" s="99"/>
      <c r="AM740" s="99"/>
      <c r="AN740" s="89"/>
      <c r="AO740" s="89"/>
      <c r="AP740" s="89"/>
      <c r="AQ740" s="99"/>
      <c r="AR740" s="89"/>
      <c r="AS740" s="89"/>
      <c r="AT740" s="89"/>
      <c r="AU740" s="89"/>
      <c r="AV740" s="89"/>
      <c r="AW740" s="89"/>
      <c r="AX740" s="89"/>
    </row>
    <row r="741" spans="1:50" ht="12.75" customHeight="1">
      <c r="A741" s="89"/>
      <c r="B741" s="89"/>
      <c r="C741" s="96"/>
      <c r="D741" s="190"/>
      <c r="E741" s="110"/>
      <c r="F741" s="111"/>
      <c r="G741" s="112"/>
      <c r="H741" s="113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108"/>
      <c r="AI741" s="108"/>
      <c r="AJ741" s="89"/>
      <c r="AK741" s="89"/>
      <c r="AL741" s="99"/>
      <c r="AM741" s="99"/>
      <c r="AN741" s="89"/>
      <c r="AO741" s="89"/>
      <c r="AP741" s="89"/>
      <c r="AQ741" s="99"/>
      <c r="AR741" s="89"/>
      <c r="AS741" s="89"/>
      <c r="AT741" s="89"/>
      <c r="AU741" s="89"/>
      <c r="AV741" s="89"/>
      <c r="AW741" s="89"/>
      <c r="AX741" s="89"/>
    </row>
    <row r="742" spans="1:50" ht="12.75" customHeight="1">
      <c r="A742" s="89"/>
      <c r="B742" s="89"/>
      <c r="C742" s="96"/>
      <c r="D742" s="190"/>
      <c r="E742" s="110"/>
      <c r="F742" s="111"/>
      <c r="G742" s="112"/>
      <c r="H742" s="113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108"/>
      <c r="AI742" s="108"/>
      <c r="AJ742" s="89"/>
      <c r="AK742" s="89"/>
      <c r="AL742" s="99"/>
      <c r="AM742" s="99"/>
      <c r="AN742" s="89"/>
      <c r="AO742" s="89"/>
      <c r="AP742" s="89"/>
      <c r="AQ742" s="99"/>
      <c r="AR742" s="89"/>
      <c r="AS742" s="89"/>
      <c r="AT742" s="89"/>
      <c r="AU742" s="89"/>
      <c r="AV742" s="89"/>
      <c r="AW742" s="89"/>
      <c r="AX742" s="89"/>
    </row>
    <row r="743" spans="1:50" ht="12.75" customHeight="1">
      <c r="A743" s="89"/>
      <c r="B743" s="89"/>
      <c r="C743" s="96"/>
      <c r="D743" s="190"/>
      <c r="E743" s="110"/>
      <c r="F743" s="111"/>
      <c r="G743" s="112"/>
      <c r="H743" s="113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108"/>
      <c r="AI743" s="108"/>
      <c r="AJ743" s="89"/>
      <c r="AK743" s="89"/>
      <c r="AL743" s="99"/>
      <c r="AM743" s="99"/>
      <c r="AN743" s="89"/>
      <c r="AO743" s="89"/>
      <c r="AP743" s="89"/>
      <c r="AQ743" s="99"/>
      <c r="AR743" s="89"/>
      <c r="AS743" s="89"/>
      <c r="AT743" s="89"/>
      <c r="AU743" s="89"/>
      <c r="AV743" s="89"/>
      <c r="AW743" s="89"/>
      <c r="AX743" s="89"/>
    </row>
    <row r="744" spans="1:50" ht="12.75" customHeight="1">
      <c r="A744" s="89"/>
      <c r="B744" s="89"/>
      <c r="C744" s="96"/>
      <c r="D744" s="190"/>
      <c r="E744" s="110"/>
      <c r="F744" s="111"/>
      <c r="G744" s="112"/>
      <c r="H744" s="113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108"/>
      <c r="AI744" s="108"/>
      <c r="AJ744" s="89"/>
      <c r="AK744" s="89"/>
      <c r="AL744" s="99"/>
      <c r="AM744" s="99"/>
      <c r="AN744" s="89"/>
      <c r="AO744" s="89"/>
      <c r="AP744" s="89"/>
      <c r="AQ744" s="99"/>
      <c r="AR744" s="89"/>
      <c r="AS744" s="89"/>
      <c r="AT744" s="89"/>
      <c r="AU744" s="89"/>
      <c r="AV744" s="89"/>
      <c r="AW744" s="89"/>
      <c r="AX744" s="89"/>
    </row>
    <row r="745" spans="1:50" ht="12.75" customHeight="1">
      <c r="A745" s="89"/>
      <c r="B745" s="89"/>
      <c r="C745" s="96"/>
      <c r="D745" s="190"/>
      <c r="E745" s="110"/>
      <c r="F745" s="111"/>
      <c r="G745" s="112"/>
      <c r="H745" s="113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108"/>
      <c r="AI745" s="108"/>
      <c r="AJ745" s="89"/>
      <c r="AK745" s="89"/>
      <c r="AL745" s="99"/>
      <c r="AM745" s="99"/>
      <c r="AN745" s="89"/>
      <c r="AO745" s="89"/>
      <c r="AP745" s="89"/>
      <c r="AQ745" s="99"/>
      <c r="AR745" s="89"/>
      <c r="AS745" s="89"/>
      <c r="AT745" s="89"/>
      <c r="AU745" s="89"/>
      <c r="AV745" s="89"/>
      <c r="AW745" s="89"/>
      <c r="AX745" s="89"/>
    </row>
    <row r="746" spans="1:50" ht="12.75" customHeight="1">
      <c r="A746" s="89"/>
      <c r="B746" s="89"/>
      <c r="C746" s="96"/>
      <c r="D746" s="190"/>
      <c r="E746" s="110"/>
      <c r="F746" s="111"/>
      <c r="G746" s="112"/>
      <c r="H746" s="113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108"/>
      <c r="AI746" s="108"/>
      <c r="AJ746" s="89"/>
      <c r="AK746" s="89"/>
      <c r="AL746" s="99"/>
      <c r="AM746" s="99"/>
      <c r="AN746" s="89"/>
      <c r="AO746" s="89"/>
      <c r="AP746" s="89"/>
      <c r="AQ746" s="99"/>
      <c r="AR746" s="89"/>
      <c r="AS746" s="89"/>
      <c r="AT746" s="89"/>
      <c r="AU746" s="89"/>
      <c r="AV746" s="89"/>
      <c r="AW746" s="89"/>
      <c r="AX746" s="89"/>
    </row>
    <row r="747" spans="1:50" ht="12.75" customHeight="1">
      <c r="A747" s="89"/>
      <c r="B747" s="89"/>
      <c r="C747" s="96"/>
      <c r="D747" s="190"/>
      <c r="E747" s="110"/>
      <c r="F747" s="111"/>
      <c r="G747" s="112"/>
      <c r="H747" s="113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108"/>
      <c r="AI747" s="108"/>
      <c r="AJ747" s="89"/>
      <c r="AK747" s="89"/>
      <c r="AL747" s="99"/>
      <c r="AM747" s="99"/>
      <c r="AN747" s="89"/>
      <c r="AO747" s="89"/>
      <c r="AP747" s="89"/>
      <c r="AQ747" s="99"/>
      <c r="AR747" s="89"/>
      <c r="AS747" s="89"/>
      <c r="AT747" s="89"/>
      <c r="AU747" s="89"/>
      <c r="AV747" s="89"/>
      <c r="AW747" s="89"/>
      <c r="AX747" s="89"/>
    </row>
    <row r="748" spans="1:50" ht="12.75" customHeight="1">
      <c r="A748" s="89"/>
      <c r="B748" s="89"/>
      <c r="C748" s="96"/>
      <c r="D748" s="190"/>
      <c r="E748" s="110"/>
      <c r="F748" s="111"/>
      <c r="G748" s="112"/>
      <c r="H748" s="113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108"/>
      <c r="AI748" s="108"/>
      <c r="AJ748" s="89"/>
      <c r="AK748" s="89"/>
      <c r="AL748" s="99"/>
      <c r="AM748" s="99"/>
      <c r="AN748" s="89"/>
      <c r="AO748" s="89"/>
      <c r="AP748" s="89"/>
      <c r="AQ748" s="99"/>
      <c r="AR748" s="89"/>
      <c r="AS748" s="89"/>
      <c r="AT748" s="89"/>
      <c r="AU748" s="89"/>
      <c r="AV748" s="89"/>
      <c r="AW748" s="89"/>
      <c r="AX748" s="89"/>
    </row>
    <row r="749" spans="1:50" ht="12.75" customHeight="1">
      <c r="A749" s="89"/>
      <c r="B749" s="89"/>
      <c r="C749" s="96"/>
      <c r="D749" s="190"/>
      <c r="E749" s="110"/>
      <c r="F749" s="111"/>
      <c r="G749" s="112"/>
      <c r="H749" s="113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108"/>
      <c r="AI749" s="108"/>
      <c r="AJ749" s="89"/>
      <c r="AK749" s="89"/>
      <c r="AL749" s="99"/>
      <c r="AM749" s="99"/>
      <c r="AN749" s="89"/>
      <c r="AO749" s="89"/>
      <c r="AP749" s="89"/>
      <c r="AQ749" s="99"/>
      <c r="AR749" s="89"/>
      <c r="AS749" s="89"/>
      <c r="AT749" s="89"/>
      <c r="AU749" s="89"/>
      <c r="AV749" s="89"/>
      <c r="AW749" s="89"/>
      <c r="AX749" s="89"/>
    </row>
    <row r="750" spans="1:50" ht="12.75" customHeight="1">
      <c r="A750" s="89"/>
      <c r="B750" s="89"/>
      <c r="C750" s="96"/>
      <c r="D750" s="190"/>
      <c r="E750" s="110"/>
      <c r="F750" s="111"/>
      <c r="G750" s="112"/>
      <c r="H750" s="113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108"/>
      <c r="AI750" s="108"/>
      <c r="AJ750" s="89"/>
      <c r="AK750" s="89"/>
      <c r="AL750" s="99"/>
      <c r="AM750" s="99"/>
      <c r="AN750" s="89"/>
      <c r="AO750" s="89"/>
      <c r="AP750" s="89"/>
      <c r="AQ750" s="99"/>
      <c r="AR750" s="89"/>
      <c r="AS750" s="89"/>
      <c r="AT750" s="89"/>
      <c r="AU750" s="89"/>
      <c r="AV750" s="89"/>
      <c r="AW750" s="89"/>
      <c r="AX750" s="89"/>
    </row>
    <row r="751" spans="1:50" ht="12.75" customHeight="1">
      <c r="A751" s="89"/>
      <c r="B751" s="89"/>
      <c r="C751" s="96"/>
      <c r="D751" s="190"/>
      <c r="E751" s="110"/>
      <c r="F751" s="111"/>
      <c r="G751" s="112"/>
      <c r="H751" s="113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108"/>
      <c r="AI751" s="108"/>
      <c r="AJ751" s="89"/>
      <c r="AK751" s="89"/>
      <c r="AL751" s="99"/>
      <c r="AM751" s="99"/>
      <c r="AN751" s="89"/>
      <c r="AO751" s="89"/>
      <c r="AP751" s="89"/>
      <c r="AQ751" s="99"/>
      <c r="AR751" s="89"/>
      <c r="AS751" s="89"/>
      <c r="AT751" s="89"/>
      <c r="AU751" s="89"/>
      <c r="AV751" s="89"/>
      <c r="AW751" s="89"/>
      <c r="AX751" s="89"/>
    </row>
    <row r="752" spans="1:50" ht="12.75" customHeight="1">
      <c r="A752" s="89"/>
      <c r="B752" s="89"/>
      <c r="C752" s="96"/>
      <c r="D752" s="190"/>
      <c r="E752" s="110"/>
      <c r="F752" s="111"/>
      <c r="G752" s="112"/>
      <c r="H752" s="113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108"/>
      <c r="AI752" s="108"/>
      <c r="AJ752" s="89"/>
      <c r="AK752" s="89"/>
      <c r="AL752" s="99"/>
      <c r="AM752" s="99"/>
      <c r="AN752" s="89"/>
      <c r="AO752" s="89"/>
      <c r="AP752" s="89"/>
      <c r="AQ752" s="99"/>
      <c r="AR752" s="89"/>
      <c r="AS752" s="89"/>
      <c r="AT752" s="89"/>
      <c r="AU752" s="89"/>
      <c r="AV752" s="89"/>
      <c r="AW752" s="89"/>
      <c r="AX752" s="89"/>
    </row>
    <row r="753" spans="1:50" ht="12.75" customHeight="1">
      <c r="A753" s="89"/>
      <c r="B753" s="89"/>
      <c r="C753" s="96"/>
      <c r="D753" s="190"/>
      <c r="E753" s="110"/>
      <c r="F753" s="111"/>
      <c r="G753" s="112"/>
      <c r="H753" s="113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108"/>
      <c r="AI753" s="108"/>
      <c r="AJ753" s="89"/>
      <c r="AK753" s="89"/>
      <c r="AL753" s="99"/>
      <c r="AM753" s="99"/>
      <c r="AN753" s="89"/>
      <c r="AO753" s="89"/>
      <c r="AP753" s="89"/>
      <c r="AQ753" s="99"/>
      <c r="AR753" s="89"/>
      <c r="AS753" s="89"/>
      <c r="AT753" s="89"/>
      <c r="AU753" s="89"/>
      <c r="AV753" s="89"/>
      <c r="AW753" s="89"/>
      <c r="AX753" s="89"/>
    </row>
    <row r="754" spans="1:50" ht="12.75" customHeight="1">
      <c r="A754" s="89"/>
      <c r="B754" s="89"/>
      <c r="C754" s="96"/>
      <c r="D754" s="190"/>
      <c r="E754" s="110"/>
      <c r="F754" s="111"/>
      <c r="G754" s="112"/>
      <c r="H754" s="113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108"/>
      <c r="AI754" s="108"/>
      <c r="AJ754" s="89"/>
      <c r="AK754" s="89"/>
      <c r="AL754" s="99"/>
      <c r="AM754" s="99"/>
      <c r="AN754" s="89"/>
      <c r="AO754" s="89"/>
      <c r="AP754" s="89"/>
      <c r="AQ754" s="99"/>
      <c r="AR754" s="89"/>
      <c r="AS754" s="89"/>
      <c r="AT754" s="89"/>
      <c r="AU754" s="89"/>
      <c r="AV754" s="89"/>
      <c r="AW754" s="89"/>
      <c r="AX754" s="89"/>
    </row>
    <row r="755" spans="1:50" ht="12.75" customHeight="1">
      <c r="A755" s="89"/>
      <c r="B755" s="89"/>
      <c r="C755" s="96"/>
      <c r="D755" s="190"/>
      <c r="E755" s="110"/>
      <c r="F755" s="111"/>
      <c r="G755" s="112"/>
      <c r="H755" s="113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108"/>
      <c r="AI755" s="108"/>
      <c r="AJ755" s="89"/>
      <c r="AK755" s="89"/>
      <c r="AL755" s="99"/>
      <c r="AM755" s="99"/>
      <c r="AN755" s="89"/>
      <c r="AO755" s="89"/>
      <c r="AP755" s="89"/>
      <c r="AQ755" s="99"/>
      <c r="AR755" s="89"/>
      <c r="AS755" s="89"/>
      <c r="AT755" s="89"/>
      <c r="AU755" s="89"/>
      <c r="AV755" s="89"/>
      <c r="AW755" s="89"/>
      <c r="AX755" s="89"/>
    </row>
    <row r="756" spans="1:50" ht="12.75" customHeight="1">
      <c r="A756" s="89"/>
      <c r="B756" s="89"/>
      <c r="C756" s="96"/>
      <c r="D756" s="190"/>
      <c r="E756" s="110"/>
      <c r="F756" s="111"/>
      <c r="G756" s="112"/>
      <c r="H756" s="113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108"/>
      <c r="AI756" s="108"/>
      <c r="AJ756" s="89"/>
      <c r="AK756" s="89"/>
      <c r="AL756" s="99"/>
      <c r="AM756" s="99"/>
      <c r="AN756" s="89"/>
      <c r="AO756" s="89"/>
      <c r="AP756" s="89"/>
      <c r="AQ756" s="99"/>
      <c r="AR756" s="89"/>
      <c r="AS756" s="89"/>
      <c r="AT756" s="89"/>
      <c r="AU756" s="89"/>
      <c r="AV756" s="89"/>
      <c r="AW756" s="89"/>
      <c r="AX756" s="89"/>
    </row>
    <row r="757" spans="1:50" ht="12.75" customHeight="1">
      <c r="A757" s="89"/>
      <c r="B757" s="89"/>
      <c r="C757" s="96"/>
      <c r="D757" s="190"/>
      <c r="E757" s="110"/>
      <c r="F757" s="111"/>
      <c r="G757" s="112"/>
      <c r="H757" s="113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108"/>
      <c r="AI757" s="108"/>
      <c r="AJ757" s="89"/>
      <c r="AK757" s="89"/>
      <c r="AL757" s="99"/>
      <c r="AM757" s="99"/>
      <c r="AN757" s="89"/>
      <c r="AO757" s="89"/>
      <c r="AP757" s="89"/>
      <c r="AQ757" s="99"/>
      <c r="AR757" s="89"/>
      <c r="AS757" s="89"/>
      <c r="AT757" s="89"/>
      <c r="AU757" s="89"/>
      <c r="AV757" s="89"/>
      <c r="AW757" s="89"/>
      <c r="AX757" s="89"/>
    </row>
    <row r="758" spans="1:50" ht="12.75" customHeight="1">
      <c r="A758" s="89"/>
      <c r="B758" s="89"/>
      <c r="C758" s="96"/>
      <c r="D758" s="190"/>
      <c r="E758" s="110"/>
      <c r="F758" s="111"/>
      <c r="G758" s="112"/>
      <c r="H758" s="113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108"/>
      <c r="AI758" s="108"/>
      <c r="AJ758" s="89"/>
      <c r="AK758" s="89"/>
      <c r="AL758" s="99"/>
      <c r="AM758" s="99"/>
      <c r="AN758" s="89"/>
      <c r="AO758" s="89"/>
      <c r="AP758" s="89"/>
      <c r="AQ758" s="99"/>
      <c r="AR758" s="89"/>
      <c r="AS758" s="89"/>
      <c r="AT758" s="89"/>
      <c r="AU758" s="89"/>
      <c r="AV758" s="89"/>
      <c r="AW758" s="89"/>
      <c r="AX758" s="89"/>
    </row>
    <row r="759" spans="1:50" ht="12.75" customHeight="1">
      <c r="A759" s="89"/>
      <c r="B759" s="89"/>
      <c r="C759" s="96"/>
      <c r="D759" s="190"/>
      <c r="E759" s="110"/>
      <c r="F759" s="111"/>
      <c r="G759" s="112"/>
      <c r="H759" s="113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108"/>
      <c r="AI759" s="108"/>
      <c r="AJ759" s="89"/>
      <c r="AK759" s="89"/>
      <c r="AL759" s="99"/>
      <c r="AM759" s="99"/>
      <c r="AN759" s="89"/>
      <c r="AO759" s="89"/>
      <c r="AP759" s="89"/>
      <c r="AQ759" s="99"/>
      <c r="AR759" s="89"/>
      <c r="AS759" s="89"/>
      <c r="AT759" s="89"/>
      <c r="AU759" s="89"/>
      <c r="AV759" s="89"/>
      <c r="AW759" s="89"/>
      <c r="AX759" s="89"/>
    </row>
    <row r="760" spans="1:50" ht="12.75" customHeight="1">
      <c r="A760" s="89"/>
      <c r="B760" s="89"/>
      <c r="C760" s="96"/>
      <c r="D760" s="190"/>
      <c r="E760" s="110"/>
      <c r="F760" s="111"/>
      <c r="G760" s="112"/>
      <c r="H760" s="113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108"/>
      <c r="AI760" s="108"/>
      <c r="AJ760" s="89"/>
      <c r="AK760" s="89"/>
      <c r="AL760" s="99"/>
      <c r="AM760" s="99"/>
      <c r="AN760" s="89"/>
      <c r="AO760" s="89"/>
      <c r="AP760" s="89"/>
      <c r="AQ760" s="99"/>
      <c r="AR760" s="89"/>
      <c r="AS760" s="89"/>
      <c r="AT760" s="89"/>
      <c r="AU760" s="89"/>
      <c r="AV760" s="89"/>
      <c r="AW760" s="89"/>
      <c r="AX760" s="89"/>
    </row>
    <row r="761" spans="1:50" ht="12.75" customHeight="1">
      <c r="A761" s="89"/>
      <c r="B761" s="89"/>
      <c r="C761" s="96"/>
      <c r="D761" s="190"/>
      <c r="E761" s="110"/>
      <c r="F761" s="111"/>
      <c r="G761" s="112"/>
      <c r="H761" s="113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108"/>
      <c r="AI761" s="108"/>
      <c r="AJ761" s="89"/>
      <c r="AK761" s="89"/>
      <c r="AL761" s="99"/>
      <c r="AM761" s="99"/>
      <c r="AN761" s="89"/>
      <c r="AO761" s="89"/>
      <c r="AP761" s="89"/>
      <c r="AQ761" s="99"/>
      <c r="AR761" s="89"/>
      <c r="AS761" s="89"/>
      <c r="AT761" s="89"/>
      <c r="AU761" s="89"/>
      <c r="AV761" s="89"/>
      <c r="AW761" s="89"/>
      <c r="AX761" s="89"/>
    </row>
    <row r="762" spans="1:50" ht="12.75" customHeight="1">
      <c r="A762" s="89"/>
      <c r="B762" s="89"/>
      <c r="C762" s="96"/>
      <c r="D762" s="190"/>
      <c r="E762" s="110"/>
      <c r="F762" s="111"/>
      <c r="G762" s="112"/>
      <c r="H762" s="113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108"/>
      <c r="AI762" s="108"/>
      <c r="AJ762" s="89"/>
      <c r="AK762" s="89"/>
      <c r="AL762" s="99"/>
      <c r="AM762" s="99"/>
      <c r="AN762" s="89"/>
      <c r="AO762" s="89"/>
      <c r="AP762" s="89"/>
      <c r="AQ762" s="99"/>
      <c r="AR762" s="89"/>
      <c r="AS762" s="89"/>
      <c r="AT762" s="89"/>
      <c r="AU762" s="89"/>
      <c r="AV762" s="89"/>
      <c r="AW762" s="89"/>
      <c r="AX762" s="89"/>
    </row>
    <row r="763" spans="1:50" ht="12.75" customHeight="1">
      <c r="A763" s="89"/>
      <c r="B763" s="89"/>
      <c r="C763" s="96"/>
      <c r="D763" s="190"/>
      <c r="E763" s="110"/>
      <c r="F763" s="111"/>
      <c r="G763" s="112"/>
      <c r="H763" s="113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108"/>
      <c r="AI763" s="108"/>
      <c r="AJ763" s="89"/>
      <c r="AK763" s="89"/>
      <c r="AL763" s="99"/>
      <c r="AM763" s="99"/>
      <c r="AN763" s="89"/>
      <c r="AO763" s="89"/>
      <c r="AP763" s="89"/>
      <c r="AQ763" s="99"/>
      <c r="AR763" s="89"/>
      <c r="AS763" s="89"/>
      <c r="AT763" s="89"/>
      <c r="AU763" s="89"/>
      <c r="AV763" s="89"/>
      <c r="AW763" s="89"/>
      <c r="AX763" s="89"/>
    </row>
    <row r="764" spans="1:50" ht="12.75" customHeight="1">
      <c r="A764" s="89"/>
      <c r="B764" s="89"/>
      <c r="C764" s="96"/>
      <c r="D764" s="190"/>
      <c r="E764" s="110"/>
      <c r="F764" s="111"/>
      <c r="G764" s="112"/>
      <c r="H764" s="113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108"/>
      <c r="AI764" s="108"/>
      <c r="AJ764" s="89"/>
      <c r="AK764" s="89"/>
      <c r="AL764" s="99"/>
      <c r="AM764" s="99"/>
      <c r="AN764" s="89"/>
      <c r="AO764" s="89"/>
      <c r="AP764" s="89"/>
      <c r="AQ764" s="99"/>
      <c r="AR764" s="89"/>
      <c r="AS764" s="89"/>
      <c r="AT764" s="89"/>
      <c r="AU764" s="89"/>
      <c r="AV764" s="89"/>
      <c r="AW764" s="89"/>
      <c r="AX764" s="89"/>
    </row>
    <row r="765" spans="1:50" ht="12.75" customHeight="1">
      <c r="A765" s="89"/>
      <c r="B765" s="89"/>
      <c r="C765" s="96"/>
      <c r="D765" s="190"/>
      <c r="E765" s="110"/>
      <c r="F765" s="111"/>
      <c r="G765" s="112"/>
      <c r="H765" s="113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108"/>
      <c r="AI765" s="108"/>
      <c r="AJ765" s="89"/>
      <c r="AK765" s="89"/>
      <c r="AL765" s="99"/>
      <c r="AM765" s="99"/>
      <c r="AN765" s="89"/>
      <c r="AO765" s="89"/>
      <c r="AP765" s="89"/>
      <c r="AQ765" s="99"/>
      <c r="AR765" s="89"/>
      <c r="AS765" s="89"/>
      <c r="AT765" s="89"/>
      <c r="AU765" s="89"/>
      <c r="AV765" s="89"/>
      <c r="AW765" s="89"/>
      <c r="AX765" s="89"/>
    </row>
    <row r="766" spans="1:50" ht="12.75" customHeight="1">
      <c r="A766" s="89"/>
      <c r="B766" s="89"/>
      <c r="C766" s="96"/>
      <c r="D766" s="190"/>
      <c r="E766" s="110"/>
      <c r="F766" s="111"/>
      <c r="G766" s="112"/>
      <c r="H766" s="113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108"/>
      <c r="AI766" s="108"/>
      <c r="AJ766" s="89"/>
      <c r="AK766" s="89"/>
      <c r="AL766" s="99"/>
      <c r="AM766" s="99"/>
      <c r="AN766" s="89"/>
      <c r="AO766" s="89"/>
      <c r="AP766" s="89"/>
      <c r="AQ766" s="99"/>
      <c r="AR766" s="89"/>
      <c r="AS766" s="89"/>
      <c r="AT766" s="89"/>
      <c r="AU766" s="89"/>
      <c r="AV766" s="89"/>
      <c r="AW766" s="89"/>
      <c r="AX766" s="89"/>
    </row>
    <row r="767" spans="1:50" ht="12.75" customHeight="1">
      <c r="A767" s="89"/>
      <c r="B767" s="89"/>
      <c r="C767" s="96"/>
      <c r="D767" s="190"/>
      <c r="E767" s="110"/>
      <c r="F767" s="111"/>
      <c r="G767" s="112"/>
      <c r="H767" s="113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108"/>
      <c r="AI767" s="108"/>
      <c r="AJ767" s="89"/>
      <c r="AK767" s="89"/>
      <c r="AL767" s="99"/>
      <c r="AM767" s="99"/>
      <c r="AN767" s="89"/>
      <c r="AO767" s="89"/>
      <c r="AP767" s="89"/>
      <c r="AQ767" s="99"/>
      <c r="AR767" s="89"/>
      <c r="AS767" s="89"/>
      <c r="AT767" s="89"/>
      <c r="AU767" s="89"/>
      <c r="AV767" s="89"/>
      <c r="AW767" s="89"/>
      <c r="AX767" s="89"/>
    </row>
    <row r="768" spans="1:50" ht="12.75" customHeight="1">
      <c r="A768" s="89"/>
      <c r="B768" s="89"/>
      <c r="C768" s="96"/>
      <c r="D768" s="190"/>
      <c r="E768" s="110"/>
      <c r="F768" s="111"/>
      <c r="G768" s="112"/>
      <c r="H768" s="113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108"/>
      <c r="AI768" s="108"/>
      <c r="AJ768" s="89"/>
      <c r="AK768" s="89"/>
      <c r="AL768" s="99"/>
      <c r="AM768" s="99"/>
      <c r="AN768" s="89"/>
      <c r="AO768" s="89"/>
      <c r="AP768" s="89"/>
      <c r="AQ768" s="99"/>
      <c r="AR768" s="89"/>
      <c r="AS768" s="89"/>
      <c r="AT768" s="89"/>
      <c r="AU768" s="89"/>
      <c r="AV768" s="89"/>
      <c r="AW768" s="89"/>
      <c r="AX768" s="89"/>
    </row>
    <row r="769" spans="1:50" ht="12.75" customHeight="1">
      <c r="A769" s="89"/>
      <c r="B769" s="89"/>
      <c r="C769" s="96"/>
      <c r="D769" s="190"/>
      <c r="E769" s="110"/>
      <c r="F769" s="111"/>
      <c r="G769" s="112"/>
      <c r="H769" s="113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108"/>
      <c r="AI769" s="108"/>
      <c r="AJ769" s="89"/>
      <c r="AK769" s="89"/>
      <c r="AL769" s="99"/>
      <c r="AM769" s="99"/>
      <c r="AN769" s="89"/>
      <c r="AO769" s="89"/>
      <c r="AP769" s="89"/>
      <c r="AQ769" s="99"/>
      <c r="AR769" s="89"/>
      <c r="AS769" s="89"/>
      <c r="AT769" s="89"/>
      <c r="AU769" s="89"/>
      <c r="AV769" s="89"/>
      <c r="AW769" s="89"/>
      <c r="AX769" s="89"/>
    </row>
    <row r="770" spans="1:50" ht="12.75" customHeight="1">
      <c r="A770" s="89"/>
      <c r="B770" s="89"/>
      <c r="C770" s="96"/>
      <c r="D770" s="190"/>
      <c r="E770" s="110"/>
      <c r="F770" s="111"/>
      <c r="G770" s="112"/>
      <c r="H770" s="113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108"/>
      <c r="AI770" s="108"/>
      <c r="AJ770" s="89"/>
      <c r="AK770" s="89"/>
      <c r="AL770" s="99"/>
      <c r="AM770" s="99"/>
      <c r="AN770" s="89"/>
      <c r="AO770" s="89"/>
      <c r="AP770" s="89"/>
      <c r="AQ770" s="99"/>
      <c r="AR770" s="89"/>
      <c r="AS770" s="89"/>
      <c r="AT770" s="89"/>
      <c r="AU770" s="89"/>
      <c r="AV770" s="89"/>
      <c r="AW770" s="89"/>
      <c r="AX770" s="89"/>
    </row>
    <row r="771" spans="1:50" ht="12.75" customHeight="1">
      <c r="A771" s="89"/>
      <c r="B771" s="89"/>
      <c r="C771" s="96"/>
      <c r="D771" s="190"/>
      <c r="E771" s="110"/>
      <c r="F771" s="111"/>
      <c r="G771" s="112"/>
      <c r="H771" s="113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108"/>
      <c r="AI771" s="108"/>
      <c r="AJ771" s="89"/>
      <c r="AK771" s="89"/>
      <c r="AL771" s="99"/>
      <c r="AM771" s="99"/>
      <c r="AN771" s="89"/>
      <c r="AO771" s="89"/>
      <c r="AP771" s="89"/>
      <c r="AQ771" s="99"/>
      <c r="AR771" s="89"/>
      <c r="AS771" s="89"/>
      <c r="AT771" s="89"/>
      <c r="AU771" s="89"/>
      <c r="AV771" s="89"/>
      <c r="AW771" s="89"/>
      <c r="AX771" s="89"/>
    </row>
    <row r="772" spans="1:50" ht="12.75" customHeight="1">
      <c r="A772" s="89"/>
      <c r="B772" s="89"/>
      <c r="C772" s="96"/>
      <c r="D772" s="190"/>
      <c r="E772" s="110"/>
      <c r="F772" s="111"/>
      <c r="G772" s="112"/>
      <c r="H772" s="113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108"/>
      <c r="AI772" s="108"/>
      <c r="AJ772" s="89"/>
      <c r="AK772" s="89"/>
      <c r="AL772" s="99"/>
      <c r="AM772" s="99"/>
      <c r="AN772" s="89"/>
      <c r="AO772" s="89"/>
      <c r="AP772" s="89"/>
      <c r="AQ772" s="99"/>
      <c r="AR772" s="89"/>
      <c r="AS772" s="89"/>
      <c r="AT772" s="89"/>
      <c r="AU772" s="89"/>
      <c r="AV772" s="89"/>
      <c r="AW772" s="89"/>
      <c r="AX772" s="89"/>
    </row>
    <row r="773" spans="1:50" ht="12.75" customHeight="1">
      <c r="A773" s="89"/>
      <c r="B773" s="89"/>
      <c r="C773" s="96"/>
      <c r="D773" s="190"/>
      <c r="E773" s="110"/>
      <c r="F773" s="111"/>
      <c r="G773" s="112"/>
      <c r="H773" s="113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108"/>
      <c r="AI773" s="108"/>
      <c r="AJ773" s="89"/>
      <c r="AK773" s="89"/>
      <c r="AL773" s="99"/>
      <c r="AM773" s="99"/>
      <c r="AN773" s="89"/>
      <c r="AO773" s="89"/>
      <c r="AP773" s="89"/>
      <c r="AQ773" s="99"/>
      <c r="AR773" s="89"/>
      <c r="AS773" s="89"/>
      <c r="AT773" s="89"/>
      <c r="AU773" s="89"/>
      <c r="AV773" s="89"/>
      <c r="AW773" s="89"/>
      <c r="AX773" s="89"/>
    </row>
    <row r="774" spans="1:50" ht="12.75" customHeight="1">
      <c r="A774" s="89"/>
      <c r="B774" s="89"/>
      <c r="C774" s="96"/>
      <c r="D774" s="190"/>
      <c r="E774" s="110"/>
      <c r="F774" s="111"/>
      <c r="G774" s="112"/>
      <c r="H774" s="113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108"/>
      <c r="AI774" s="108"/>
      <c r="AJ774" s="89"/>
      <c r="AK774" s="89"/>
      <c r="AL774" s="99"/>
      <c r="AM774" s="99"/>
      <c r="AN774" s="89"/>
      <c r="AO774" s="89"/>
      <c r="AP774" s="89"/>
      <c r="AQ774" s="99"/>
      <c r="AR774" s="89"/>
      <c r="AS774" s="89"/>
      <c r="AT774" s="89"/>
      <c r="AU774" s="89"/>
      <c r="AV774" s="89"/>
      <c r="AW774" s="89"/>
      <c r="AX774" s="89"/>
    </row>
    <row r="775" spans="1:50" ht="12.75" customHeight="1">
      <c r="A775" s="89"/>
      <c r="B775" s="89"/>
      <c r="C775" s="96"/>
      <c r="D775" s="190"/>
      <c r="E775" s="110"/>
      <c r="F775" s="111"/>
      <c r="G775" s="112"/>
      <c r="H775" s="113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108"/>
      <c r="AI775" s="108"/>
      <c r="AJ775" s="89"/>
      <c r="AK775" s="89"/>
      <c r="AL775" s="99"/>
      <c r="AM775" s="99"/>
      <c r="AN775" s="89"/>
      <c r="AO775" s="89"/>
      <c r="AP775" s="89"/>
      <c r="AQ775" s="99"/>
      <c r="AR775" s="89"/>
      <c r="AS775" s="89"/>
      <c r="AT775" s="89"/>
      <c r="AU775" s="89"/>
      <c r="AV775" s="89"/>
      <c r="AW775" s="89"/>
      <c r="AX775" s="89"/>
    </row>
    <row r="776" spans="1:50" ht="12.75" customHeight="1">
      <c r="A776" s="89"/>
      <c r="B776" s="89"/>
      <c r="C776" s="96"/>
      <c r="D776" s="190"/>
      <c r="E776" s="110"/>
      <c r="F776" s="111"/>
      <c r="G776" s="112"/>
      <c r="H776" s="11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108"/>
      <c r="AI776" s="108"/>
      <c r="AJ776" s="89"/>
      <c r="AK776" s="89"/>
      <c r="AL776" s="99"/>
      <c r="AM776" s="99"/>
      <c r="AN776" s="89"/>
      <c r="AO776" s="89"/>
      <c r="AP776" s="89"/>
      <c r="AQ776" s="99"/>
      <c r="AR776" s="89"/>
      <c r="AS776" s="89"/>
      <c r="AT776" s="89"/>
      <c r="AU776" s="89"/>
      <c r="AV776" s="89"/>
      <c r="AW776" s="89"/>
      <c r="AX776" s="89"/>
    </row>
    <row r="777" spans="1:50" ht="12.75" customHeight="1">
      <c r="A777" s="89"/>
      <c r="B777" s="89"/>
      <c r="C777" s="96"/>
      <c r="D777" s="190"/>
      <c r="E777" s="110"/>
      <c r="F777" s="111"/>
      <c r="G777" s="112"/>
      <c r="H777" s="113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108"/>
      <c r="AI777" s="108"/>
      <c r="AJ777" s="89"/>
      <c r="AK777" s="89"/>
      <c r="AL777" s="99"/>
      <c r="AM777" s="99"/>
      <c r="AN777" s="89"/>
      <c r="AO777" s="89"/>
      <c r="AP777" s="89"/>
      <c r="AQ777" s="99"/>
      <c r="AR777" s="89"/>
      <c r="AS777" s="89"/>
      <c r="AT777" s="89"/>
      <c r="AU777" s="89"/>
      <c r="AV777" s="89"/>
      <c r="AW777" s="89"/>
      <c r="AX777" s="89"/>
    </row>
    <row r="778" spans="1:50" ht="12.75" customHeight="1">
      <c r="A778" s="89"/>
      <c r="B778" s="89"/>
      <c r="C778" s="96"/>
      <c r="D778" s="190"/>
      <c r="E778" s="110"/>
      <c r="F778" s="111"/>
      <c r="G778" s="112"/>
      <c r="H778" s="113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108"/>
      <c r="AI778" s="108"/>
      <c r="AJ778" s="89"/>
      <c r="AK778" s="89"/>
      <c r="AL778" s="99"/>
      <c r="AM778" s="99"/>
      <c r="AN778" s="89"/>
      <c r="AO778" s="89"/>
      <c r="AP778" s="89"/>
      <c r="AQ778" s="99"/>
      <c r="AR778" s="89"/>
      <c r="AS778" s="89"/>
      <c r="AT778" s="89"/>
      <c r="AU778" s="89"/>
      <c r="AV778" s="89"/>
      <c r="AW778" s="89"/>
      <c r="AX778" s="89"/>
    </row>
    <row r="779" spans="1:50" ht="12.75" customHeight="1">
      <c r="A779" s="89"/>
      <c r="B779" s="89"/>
      <c r="C779" s="96"/>
      <c r="D779" s="190"/>
      <c r="E779" s="110"/>
      <c r="F779" s="111"/>
      <c r="G779" s="112"/>
      <c r="H779" s="113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108"/>
      <c r="AI779" s="108"/>
      <c r="AJ779" s="89"/>
      <c r="AK779" s="89"/>
      <c r="AL779" s="99"/>
      <c r="AM779" s="99"/>
      <c r="AN779" s="89"/>
      <c r="AO779" s="89"/>
      <c r="AP779" s="89"/>
      <c r="AQ779" s="99"/>
      <c r="AR779" s="89"/>
      <c r="AS779" s="89"/>
      <c r="AT779" s="89"/>
      <c r="AU779" s="89"/>
      <c r="AV779" s="89"/>
      <c r="AW779" s="89"/>
      <c r="AX779" s="89"/>
    </row>
    <row r="780" spans="1:50" ht="12.75" customHeight="1">
      <c r="A780" s="89"/>
      <c r="B780" s="89"/>
      <c r="C780" s="96"/>
      <c r="D780" s="190"/>
      <c r="E780" s="110"/>
      <c r="F780" s="111"/>
      <c r="G780" s="112"/>
      <c r="H780" s="113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108"/>
      <c r="AI780" s="108"/>
      <c r="AJ780" s="89"/>
      <c r="AK780" s="89"/>
      <c r="AL780" s="99"/>
      <c r="AM780" s="99"/>
      <c r="AN780" s="89"/>
      <c r="AO780" s="89"/>
      <c r="AP780" s="89"/>
      <c r="AQ780" s="99"/>
      <c r="AR780" s="89"/>
      <c r="AS780" s="89"/>
      <c r="AT780" s="89"/>
      <c r="AU780" s="89"/>
      <c r="AV780" s="89"/>
      <c r="AW780" s="89"/>
      <c r="AX780" s="89"/>
    </row>
    <row r="781" spans="1:50" ht="12.75" customHeight="1">
      <c r="A781" s="89"/>
      <c r="B781" s="89"/>
      <c r="C781" s="96"/>
      <c r="D781" s="190"/>
      <c r="E781" s="110"/>
      <c r="F781" s="111"/>
      <c r="G781" s="112"/>
      <c r="H781" s="113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108"/>
      <c r="AI781" s="108"/>
      <c r="AJ781" s="89"/>
      <c r="AK781" s="89"/>
      <c r="AL781" s="99"/>
      <c r="AM781" s="99"/>
      <c r="AN781" s="89"/>
      <c r="AO781" s="89"/>
      <c r="AP781" s="89"/>
      <c r="AQ781" s="99"/>
      <c r="AR781" s="89"/>
      <c r="AS781" s="89"/>
      <c r="AT781" s="89"/>
      <c r="AU781" s="89"/>
      <c r="AV781" s="89"/>
      <c r="AW781" s="89"/>
      <c r="AX781" s="89"/>
    </row>
    <row r="782" spans="1:50" ht="12.75" customHeight="1">
      <c r="A782" s="89"/>
      <c r="B782" s="89"/>
      <c r="C782" s="96"/>
      <c r="D782" s="190"/>
      <c r="E782" s="110"/>
      <c r="F782" s="111"/>
      <c r="G782" s="112"/>
      <c r="H782" s="113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108"/>
      <c r="AI782" s="108"/>
      <c r="AJ782" s="89"/>
      <c r="AK782" s="89"/>
      <c r="AL782" s="99"/>
      <c r="AM782" s="99"/>
      <c r="AN782" s="89"/>
      <c r="AO782" s="89"/>
      <c r="AP782" s="89"/>
      <c r="AQ782" s="99"/>
      <c r="AR782" s="89"/>
      <c r="AS782" s="89"/>
      <c r="AT782" s="89"/>
      <c r="AU782" s="89"/>
      <c r="AV782" s="89"/>
      <c r="AW782" s="89"/>
      <c r="AX782" s="89"/>
    </row>
    <row r="783" spans="1:50" ht="12.75" customHeight="1">
      <c r="A783" s="89"/>
      <c r="B783" s="89"/>
      <c r="C783" s="96"/>
      <c r="D783" s="190"/>
      <c r="E783" s="110"/>
      <c r="F783" s="111"/>
      <c r="G783" s="112"/>
      <c r="H783" s="113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108"/>
      <c r="AI783" s="108"/>
      <c r="AJ783" s="89"/>
      <c r="AK783" s="89"/>
      <c r="AL783" s="99"/>
      <c r="AM783" s="99"/>
      <c r="AN783" s="89"/>
      <c r="AO783" s="89"/>
      <c r="AP783" s="89"/>
      <c r="AQ783" s="99"/>
      <c r="AR783" s="89"/>
      <c r="AS783" s="89"/>
      <c r="AT783" s="89"/>
      <c r="AU783" s="89"/>
      <c r="AV783" s="89"/>
      <c r="AW783" s="89"/>
      <c r="AX783" s="89"/>
    </row>
    <row r="784" spans="1:50" ht="12.75" customHeight="1">
      <c r="A784" s="89"/>
      <c r="B784" s="89"/>
      <c r="C784" s="96"/>
      <c r="D784" s="190"/>
      <c r="E784" s="110"/>
      <c r="F784" s="111"/>
      <c r="G784" s="112"/>
      <c r="H784" s="113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108"/>
      <c r="AI784" s="108"/>
      <c r="AJ784" s="89"/>
      <c r="AK784" s="89"/>
      <c r="AL784" s="99"/>
      <c r="AM784" s="99"/>
      <c r="AN784" s="89"/>
      <c r="AO784" s="89"/>
      <c r="AP784" s="89"/>
      <c r="AQ784" s="99"/>
      <c r="AR784" s="89"/>
      <c r="AS784" s="89"/>
      <c r="AT784" s="89"/>
      <c r="AU784" s="89"/>
      <c r="AV784" s="89"/>
      <c r="AW784" s="89"/>
      <c r="AX784" s="89"/>
    </row>
    <row r="785" spans="1:50" ht="12.75" customHeight="1">
      <c r="A785" s="89"/>
      <c r="B785" s="89"/>
      <c r="C785" s="96"/>
      <c r="D785" s="190"/>
      <c r="E785" s="110"/>
      <c r="F785" s="111"/>
      <c r="G785" s="112"/>
      <c r="H785" s="113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108"/>
      <c r="AI785" s="108"/>
      <c r="AJ785" s="89"/>
      <c r="AK785" s="89"/>
      <c r="AL785" s="99"/>
      <c r="AM785" s="99"/>
      <c r="AN785" s="89"/>
      <c r="AO785" s="89"/>
      <c r="AP785" s="89"/>
      <c r="AQ785" s="99"/>
      <c r="AR785" s="89"/>
      <c r="AS785" s="89"/>
      <c r="AT785" s="89"/>
      <c r="AU785" s="89"/>
      <c r="AV785" s="89"/>
      <c r="AW785" s="89"/>
      <c r="AX785" s="89"/>
    </row>
    <row r="786" spans="1:50" ht="12.75" customHeight="1">
      <c r="A786" s="89"/>
      <c r="B786" s="89"/>
      <c r="C786" s="96"/>
      <c r="D786" s="190"/>
      <c r="E786" s="110"/>
      <c r="F786" s="111"/>
      <c r="G786" s="112"/>
      <c r="H786" s="113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108"/>
      <c r="AI786" s="108"/>
      <c r="AJ786" s="89"/>
      <c r="AK786" s="89"/>
      <c r="AL786" s="99"/>
      <c r="AM786" s="99"/>
      <c r="AN786" s="89"/>
      <c r="AO786" s="89"/>
      <c r="AP786" s="89"/>
      <c r="AQ786" s="99"/>
      <c r="AR786" s="89"/>
      <c r="AS786" s="89"/>
      <c r="AT786" s="89"/>
      <c r="AU786" s="89"/>
      <c r="AV786" s="89"/>
      <c r="AW786" s="89"/>
      <c r="AX786" s="89"/>
    </row>
    <row r="787" spans="1:50" ht="12.75" customHeight="1">
      <c r="A787" s="89"/>
      <c r="B787" s="89"/>
      <c r="C787" s="96"/>
      <c r="D787" s="190"/>
      <c r="E787" s="110"/>
      <c r="F787" s="111"/>
      <c r="G787" s="112"/>
      <c r="H787" s="113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108"/>
      <c r="AI787" s="108"/>
      <c r="AJ787" s="89"/>
      <c r="AK787" s="89"/>
      <c r="AL787" s="99"/>
      <c r="AM787" s="99"/>
      <c r="AN787" s="89"/>
      <c r="AO787" s="89"/>
      <c r="AP787" s="89"/>
      <c r="AQ787" s="99"/>
      <c r="AR787" s="89"/>
      <c r="AS787" s="89"/>
      <c r="AT787" s="89"/>
      <c r="AU787" s="89"/>
      <c r="AV787" s="89"/>
      <c r="AW787" s="89"/>
      <c r="AX787" s="89"/>
    </row>
    <row r="788" spans="1:50" ht="12.75" customHeight="1">
      <c r="A788" s="89"/>
      <c r="B788" s="89"/>
      <c r="C788" s="96"/>
      <c r="D788" s="190"/>
      <c r="E788" s="110"/>
      <c r="F788" s="111"/>
      <c r="G788" s="112"/>
      <c r="H788" s="113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108"/>
      <c r="AI788" s="108"/>
      <c r="AJ788" s="89"/>
      <c r="AK788" s="89"/>
      <c r="AL788" s="99"/>
      <c r="AM788" s="99"/>
      <c r="AN788" s="89"/>
      <c r="AO788" s="89"/>
      <c r="AP788" s="89"/>
      <c r="AQ788" s="99"/>
      <c r="AR788" s="89"/>
      <c r="AS788" s="89"/>
      <c r="AT788" s="89"/>
      <c r="AU788" s="89"/>
      <c r="AV788" s="89"/>
      <c r="AW788" s="89"/>
      <c r="AX788" s="89"/>
    </row>
    <row r="789" spans="1:50" ht="12.75" customHeight="1">
      <c r="A789" s="89"/>
      <c r="B789" s="89"/>
      <c r="C789" s="96"/>
      <c r="D789" s="190"/>
      <c r="E789" s="110"/>
      <c r="F789" s="111"/>
      <c r="G789" s="112"/>
      <c r="H789" s="113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108"/>
      <c r="AI789" s="108"/>
      <c r="AJ789" s="89"/>
      <c r="AK789" s="89"/>
      <c r="AL789" s="99"/>
      <c r="AM789" s="99"/>
      <c r="AN789" s="89"/>
      <c r="AO789" s="89"/>
      <c r="AP789" s="89"/>
      <c r="AQ789" s="99"/>
      <c r="AR789" s="89"/>
      <c r="AS789" s="89"/>
      <c r="AT789" s="89"/>
      <c r="AU789" s="89"/>
      <c r="AV789" s="89"/>
      <c r="AW789" s="89"/>
      <c r="AX789" s="89"/>
    </row>
    <row r="790" spans="1:50" ht="12.75" customHeight="1">
      <c r="A790" s="89"/>
      <c r="B790" s="89"/>
      <c r="C790" s="96"/>
      <c r="D790" s="190"/>
      <c r="E790" s="110"/>
      <c r="F790" s="111"/>
      <c r="G790" s="112"/>
      <c r="H790" s="113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108"/>
      <c r="AI790" s="108"/>
      <c r="AJ790" s="89"/>
      <c r="AK790" s="89"/>
      <c r="AL790" s="99"/>
      <c r="AM790" s="99"/>
      <c r="AN790" s="89"/>
      <c r="AO790" s="89"/>
      <c r="AP790" s="89"/>
      <c r="AQ790" s="99"/>
      <c r="AR790" s="89"/>
      <c r="AS790" s="89"/>
      <c r="AT790" s="89"/>
      <c r="AU790" s="89"/>
      <c r="AV790" s="89"/>
      <c r="AW790" s="89"/>
      <c r="AX790" s="89"/>
    </row>
    <row r="791" spans="1:50" ht="12.75" customHeight="1">
      <c r="A791" s="89"/>
      <c r="B791" s="89"/>
      <c r="C791" s="96"/>
      <c r="D791" s="190"/>
      <c r="E791" s="110"/>
      <c r="F791" s="111"/>
      <c r="G791" s="112"/>
      <c r="H791" s="113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108"/>
      <c r="AI791" s="108"/>
      <c r="AJ791" s="89"/>
      <c r="AK791" s="89"/>
      <c r="AL791" s="99"/>
      <c r="AM791" s="99"/>
      <c r="AN791" s="89"/>
      <c r="AO791" s="89"/>
      <c r="AP791" s="89"/>
      <c r="AQ791" s="99"/>
      <c r="AR791" s="89"/>
      <c r="AS791" s="89"/>
      <c r="AT791" s="89"/>
      <c r="AU791" s="89"/>
      <c r="AV791" s="89"/>
      <c r="AW791" s="89"/>
      <c r="AX791" s="89"/>
    </row>
    <row r="792" spans="1:50" ht="12.75" customHeight="1">
      <c r="A792" s="89"/>
      <c r="B792" s="89"/>
      <c r="C792" s="96"/>
      <c r="D792" s="190"/>
      <c r="E792" s="110"/>
      <c r="F792" s="111"/>
      <c r="G792" s="112"/>
      <c r="H792" s="113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108"/>
      <c r="AI792" s="108"/>
      <c r="AJ792" s="89"/>
      <c r="AK792" s="89"/>
      <c r="AL792" s="99"/>
      <c r="AM792" s="99"/>
      <c r="AN792" s="89"/>
      <c r="AO792" s="89"/>
      <c r="AP792" s="89"/>
      <c r="AQ792" s="99"/>
      <c r="AR792" s="89"/>
      <c r="AS792" s="89"/>
      <c r="AT792" s="89"/>
      <c r="AU792" s="89"/>
      <c r="AV792" s="89"/>
      <c r="AW792" s="89"/>
      <c r="AX792" s="89"/>
    </row>
    <row r="793" spans="1:50" ht="12.75" customHeight="1">
      <c r="A793" s="89"/>
      <c r="B793" s="89"/>
      <c r="C793" s="96"/>
      <c r="D793" s="190"/>
      <c r="E793" s="110"/>
      <c r="F793" s="111"/>
      <c r="G793" s="112"/>
      <c r="H793" s="113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108"/>
      <c r="AI793" s="108"/>
      <c r="AJ793" s="89"/>
      <c r="AK793" s="89"/>
      <c r="AL793" s="99"/>
      <c r="AM793" s="99"/>
      <c r="AN793" s="89"/>
      <c r="AO793" s="89"/>
      <c r="AP793" s="89"/>
      <c r="AQ793" s="99"/>
      <c r="AR793" s="89"/>
      <c r="AS793" s="89"/>
      <c r="AT793" s="89"/>
      <c r="AU793" s="89"/>
      <c r="AV793" s="89"/>
      <c r="AW793" s="89"/>
      <c r="AX793" s="89"/>
    </row>
    <row r="794" spans="1:50" ht="12.75" customHeight="1">
      <c r="A794" s="89"/>
      <c r="B794" s="89"/>
      <c r="C794" s="96"/>
      <c r="D794" s="190"/>
      <c r="E794" s="110"/>
      <c r="F794" s="111"/>
      <c r="G794" s="112"/>
      <c r="H794" s="113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108"/>
      <c r="AI794" s="108"/>
      <c r="AJ794" s="89"/>
      <c r="AK794" s="89"/>
      <c r="AL794" s="99"/>
      <c r="AM794" s="99"/>
      <c r="AN794" s="89"/>
      <c r="AO794" s="89"/>
      <c r="AP794" s="89"/>
      <c r="AQ794" s="99"/>
      <c r="AR794" s="89"/>
      <c r="AS794" s="89"/>
      <c r="AT794" s="89"/>
      <c r="AU794" s="89"/>
      <c r="AV794" s="89"/>
      <c r="AW794" s="89"/>
      <c r="AX794" s="89"/>
    </row>
    <row r="795" spans="1:50" ht="12.75" customHeight="1">
      <c r="A795" s="89"/>
      <c r="B795" s="89"/>
      <c r="C795" s="96"/>
      <c r="D795" s="190"/>
      <c r="E795" s="110"/>
      <c r="F795" s="111"/>
      <c r="G795" s="112"/>
      <c r="H795" s="113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108"/>
      <c r="AI795" s="108"/>
      <c r="AJ795" s="89"/>
      <c r="AK795" s="89"/>
      <c r="AL795" s="99"/>
      <c r="AM795" s="99"/>
      <c r="AN795" s="89"/>
      <c r="AO795" s="89"/>
      <c r="AP795" s="89"/>
      <c r="AQ795" s="99"/>
      <c r="AR795" s="89"/>
      <c r="AS795" s="89"/>
      <c r="AT795" s="89"/>
      <c r="AU795" s="89"/>
      <c r="AV795" s="89"/>
      <c r="AW795" s="89"/>
      <c r="AX795" s="89"/>
    </row>
    <row r="796" spans="1:50" ht="12.75" customHeight="1">
      <c r="A796" s="89"/>
      <c r="B796" s="89"/>
      <c r="C796" s="96"/>
      <c r="D796" s="190"/>
      <c r="E796" s="110"/>
      <c r="F796" s="111"/>
      <c r="G796" s="112"/>
      <c r="H796" s="113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108"/>
      <c r="AI796" s="108"/>
      <c r="AJ796" s="89"/>
      <c r="AK796" s="89"/>
      <c r="AL796" s="99"/>
      <c r="AM796" s="99"/>
      <c r="AN796" s="89"/>
      <c r="AO796" s="89"/>
      <c r="AP796" s="89"/>
      <c r="AQ796" s="99"/>
      <c r="AR796" s="89"/>
      <c r="AS796" s="89"/>
      <c r="AT796" s="89"/>
      <c r="AU796" s="89"/>
      <c r="AV796" s="89"/>
      <c r="AW796" s="89"/>
      <c r="AX796" s="89"/>
    </row>
    <row r="797" spans="1:50" ht="12.75" customHeight="1">
      <c r="A797" s="89"/>
      <c r="B797" s="89"/>
      <c r="C797" s="96"/>
      <c r="D797" s="190"/>
      <c r="E797" s="110"/>
      <c r="F797" s="111"/>
      <c r="G797" s="112"/>
      <c r="H797" s="113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108"/>
      <c r="AI797" s="108"/>
      <c r="AJ797" s="89"/>
      <c r="AK797" s="89"/>
      <c r="AL797" s="99"/>
      <c r="AM797" s="99"/>
      <c r="AN797" s="89"/>
      <c r="AO797" s="89"/>
      <c r="AP797" s="89"/>
      <c r="AQ797" s="99"/>
      <c r="AR797" s="89"/>
      <c r="AS797" s="89"/>
      <c r="AT797" s="89"/>
      <c r="AU797" s="89"/>
      <c r="AV797" s="89"/>
      <c r="AW797" s="89"/>
      <c r="AX797" s="89"/>
    </row>
    <row r="798" spans="1:50" ht="12.75" customHeight="1">
      <c r="A798" s="89"/>
      <c r="B798" s="89"/>
      <c r="C798" s="96"/>
      <c r="D798" s="190"/>
      <c r="E798" s="110"/>
      <c r="F798" s="111"/>
      <c r="G798" s="112"/>
      <c r="H798" s="113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108"/>
      <c r="AI798" s="108"/>
      <c r="AJ798" s="89"/>
      <c r="AK798" s="89"/>
      <c r="AL798" s="99"/>
      <c r="AM798" s="99"/>
      <c r="AN798" s="89"/>
      <c r="AO798" s="89"/>
      <c r="AP798" s="89"/>
      <c r="AQ798" s="99"/>
      <c r="AR798" s="89"/>
      <c r="AS798" s="89"/>
      <c r="AT798" s="89"/>
      <c r="AU798" s="89"/>
      <c r="AV798" s="89"/>
      <c r="AW798" s="89"/>
      <c r="AX798" s="89"/>
    </row>
    <row r="799" spans="1:50" ht="12.75" customHeight="1">
      <c r="A799" s="89"/>
      <c r="B799" s="89"/>
      <c r="C799" s="96"/>
      <c r="D799" s="190"/>
      <c r="E799" s="110"/>
      <c r="F799" s="111"/>
      <c r="G799" s="112"/>
      <c r="H799" s="113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108"/>
      <c r="AI799" s="108"/>
      <c r="AJ799" s="89"/>
      <c r="AK799" s="89"/>
      <c r="AL799" s="99"/>
      <c r="AM799" s="99"/>
      <c r="AN799" s="89"/>
      <c r="AO799" s="89"/>
      <c r="AP799" s="89"/>
      <c r="AQ799" s="99"/>
      <c r="AR799" s="89"/>
      <c r="AS799" s="89"/>
      <c r="AT799" s="89"/>
      <c r="AU799" s="89"/>
      <c r="AV799" s="89"/>
      <c r="AW799" s="89"/>
      <c r="AX799" s="89"/>
    </row>
    <row r="800" spans="1:50" ht="12.75" customHeight="1">
      <c r="A800" s="89"/>
      <c r="B800" s="89"/>
      <c r="C800" s="96"/>
      <c r="D800" s="190"/>
      <c r="E800" s="110"/>
      <c r="F800" s="111"/>
      <c r="G800" s="112"/>
      <c r="H800" s="113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108"/>
      <c r="AI800" s="108"/>
      <c r="AJ800" s="89"/>
      <c r="AK800" s="89"/>
      <c r="AL800" s="99"/>
      <c r="AM800" s="99"/>
      <c r="AN800" s="89"/>
      <c r="AO800" s="89"/>
      <c r="AP800" s="89"/>
      <c r="AQ800" s="99"/>
      <c r="AR800" s="89"/>
      <c r="AS800" s="89"/>
      <c r="AT800" s="89"/>
      <c r="AU800" s="89"/>
      <c r="AV800" s="89"/>
      <c r="AW800" s="89"/>
      <c r="AX800" s="89"/>
    </row>
    <row r="801" spans="1:50" ht="12.75" customHeight="1">
      <c r="A801" s="89"/>
      <c r="B801" s="89"/>
      <c r="C801" s="96"/>
      <c r="D801" s="190"/>
      <c r="E801" s="110"/>
      <c r="F801" s="111"/>
      <c r="G801" s="112"/>
      <c r="H801" s="113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108"/>
      <c r="AI801" s="108"/>
      <c r="AJ801" s="89"/>
      <c r="AK801" s="89"/>
      <c r="AL801" s="99"/>
      <c r="AM801" s="99"/>
      <c r="AN801" s="89"/>
      <c r="AO801" s="89"/>
      <c r="AP801" s="89"/>
      <c r="AQ801" s="99"/>
      <c r="AR801" s="89"/>
      <c r="AS801" s="89"/>
      <c r="AT801" s="89"/>
      <c r="AU801" s="89"/>
      <c r="AV801" s="89"/>
      <c r="AW801" s="89"/>
      <c r="AX801" s="89"/>
    </row>
    <row r="802" spans="1:50" ht="12.75" customHeight="1">
      <c r="A802" s="89"/>
      <c r="B802" s="89"/>
      <c r="C802" s="96"/>
      <c r="D802" s="190"/>
      <c r="E802" s="110"/>
      <c r="F802" s="111"/>
      <c r="G802" s="112"/>
      <c r="H802" s="113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108"/>
      <c r="AI802" s="108"/>
      <c r="AJ802" s="89"/>
      <c r="AK802" s="89"/>
      <c r="AL802" s="99"/>
      <c r="AM802" s="99"/>
      <c r="AN802" s="89"/>
      <c r="AO802" s="89"/>
      <c r="AP802" s="89"/>
      <c r="AQ802" s="99"/>
      <c r="AR802" s="89"/>
      <c r="AS802" s="89"/>
      <c r="AT802" s="89"/>
      <c r="AU802" s="89"/>
      <c r="AV802" s="89"/>
      <c r="AW802" s="89"/>
      <c r="AX802" s="89"/>
    </row>
    <row r="803" spans="1:50" ht="12.75" customHeight="1">
      <c r="A803" s="89"/>
      <c r="B803" s="89"/>
      <c r="C803" s="96"/>
      <c r="D803" s="190"/>
      <c r="E803" s="110"/>
      <c r="F803" s="111"/>
      <c r="G803" s="112"/>
      <c r="H803" s="113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108"/>
      <c r="AI803" s="108"/>
      <c r="AJ803" s="89"/>
      <c r="AK803" s="89"/>
      <c r="AL803" s="99"/>
      <c r="AM803" s="99"/>
      <c r="AN803" s="89"/>
      <c r="AO803" s="89"/>
      <c r="AP803" s="89"/>
      <c r="AQ803" s="99"/>
      <c r="AR803" s="89"/>
      <c r="AS803" s="89"/>
      <c r="AT803" s="89"/>
      <c r="AU803" s="89"/>
      <c r="AV803" s="89"/>
      <c r="AW803" s="89"/>
      <c r="AX803" s="89"/>
    </row>
    <row r="804" spans="1:50" ht="12.75" customHeight="1">
      <c r="A804" s="89"/>
      <c r="B804" s="89"/>
      <c r="C804" s="96"/>
      <c r="D804" s="190"/>
      <c r="E804" s="110"/>
      <c r="F804" s="111"/>
      <c r="G804" s="112"/>
      <c r="H804" s="113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108"/>
      <c r="AI804" s="108"/>
      <c r="AJ804" s="89"/>
      <c r="AK804" s="89"/>
      <c r="AL804" s="99"/>
      <c r="AM804" s="99"/>
      <c r="AN804" s="89"/>
      <c r="AO804" s="89"/>
      <c r="AP804" s="89"/>
      <c r="AQ804" s="99"/>
      <c r="AR804" s="89"/>
      <c r="AS804" s="89"/>
      <c r="AT804" s="89"/>
      <c r="AU804" s="89"/>
      <c r="AV804" s="89"/>
      <c r="AW804" s="89"/>
      <c r="AX804" s="89"/>
    </row>
    <row r="805" spans="1:50" ht="12.75" customHeight="1">
      <c r="A805" s="89"/>
      <c r="B805" s="89"/>
      <c r="C805" s="96"/>
      <c r="D805" s="190"/>
      <c r="E805" s="110"/>
      <c r="F805" s="111"/>
      <c r="G805" s="112"/>
      <c r="H805" s="113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108"/>
      <c r="AI805" s="108"/>
      <c r="AJ805" s="89"/>
      <c r="AK805" s="89"/>
      <c r="AL805" s="99"/>
      <c r="AM805" s="99"/>
      <c r="AN805" s="89"/>
      <c r="AO805" s="89"/>
      <c r="AP805" s="89"/>
      <c r="AQ805" s="99"/>
      <c r="AR805" s="89"/>
      <c r="AS805" s="89"/>
      <c r="AT805" s="89"/>
      <c r="AU805" s="89"/>
      <c r="AV805" s="89"/>
      <c r="AW805" s="89"/>
      <c r="AX805" s="89"/>
    </row>
    <row r="806" spans="1:50" ht="12.75" customHeight="1">
      <c r="A806" s="89"/>
      <c r="B806" s="89"/>
      <c r="C806" s="96"/>
      <c r="D806" s="190"/>
      <c r="E806" s="110"/>
      <c r="F806" s="111"/>
      <c r="G806" s="112"/>
      <c r="H806" s="113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108"/>
      <c r="AI806" s="108"/>
      <c r="AJ806" s="89"/>
      <c r="AK806" s="89"/>
      <c r="AL806" s="99"/>
      <c r="AM806" s="99"/>
      <c r="AN806" s="89"/>
      <c r="AO806" s="89"/>
      <c r="AP806" s="89"/>
      <c r="AQ806" s="99"/>
      <c r="AR806" s="89"/>
      <c r="AS806" s="89"/>
      <c r="AT806" s="89"/>
      <c r="AU806" s="89"/>
      <c r="AV806" s="89"/>
      <c r="AW806" s="89"/>
      <c r="AX806" s="89"/>
    </row>
    <row r="807" spans="1:50" ht="12.75" customHeight="1">
      <c r="A807" s="89"/>
      <c r="B807" s="89"/>
      <c r="C807" s="96"/>
      <c r="D807" s="190"/>
      <c r="E807" s="110"/>
      <c r="F807" s="111"/>
      <c r="G807" s="112"/>
      <c r="H807" s="113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108"/>
      <c r="AI807" s="108"/>
      <c r="AJ807" s="89"/>
      <c r="AK807" s="89"/>
      <c r="AL807" s="99"/>
      <c r="AM807" s="99"/>
      <c r="AN807" s="89"/>
      <c r="AO807" s="89"/>
      <c r="AP807" s="89"/>
      <c r="AQ807" s="99"/>
      <c r="AR807" s="89"/>
      <c r="AS807" s="89"/>
      <c r="AT807" s="89"/>
      <c r="AU807" s="89"/>
      <c r="AV807" s="89"/>
      <c r="AW807" s="89"/>
      <c r="AX807" s="89"/>
    </row>
    <row r="808" spans="1:50" ht="12.75" customHeight="1">
      <c r="A808" s="89"/>
      <c r="B808" s="89"/>
      <c r="C808" s="96"/>
      <c r="D808" s="190"/>
      <c r="E808" s="110"/>
      <c r="F808" s="111"/>
      <c r="G808" s="112"/>
      <c r="H808" s="113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108"/>
      <c r="AI808" s="108"/>
      <c r="AJ808" s="89"/>
      <c r="AK808" s="89"/>
      <c r="AL808" s="99"/>
      <c r="AM808" s="99"/>
      <c r="AN808" s="89"/>
      <c r="AO808" s="89"/>
      <c r="AP808" s="89"/>
      <c r="AQ808" s="99"/>
      <c r="AR808" s="89"/>
      <c r="AS808" s="89"/>
      <c r="AT808" s="89"/>
      <c r="AU808" s="89"/>
      <c r="AV808" s="89"/>
      <c r="AW808" s="89"/>
      <c r="AX808" s="89"/>
    </row>
    <row r="809" spans="1:50" ht="12.75" customHeight="1">
      <c r="A809" s="89"/>
      <c r="B809" s="89"/>
      <c r="C809" s="96"/>
      <c r="D809" s="190"/>
      <c r="E809" s="110"/>
      <c r="F809" s="111"/>
      <c r="G809" s="112"/>
      <c r="H809" s="113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108"/>
      <c r="AI809" s="108"/>
      <c r="AJ809" s="89"/>
      <c r="AK809" s="89"/>
      <c r="AL809" s="99"/>
      <c r="AM809" s="99"/>
      <c r="AN809" s="89"/>
      <c r="AO809" s="89"/>
      <c r="AP809" s="89"/>
      <c r="AQ809" s="99"/>
      <c r="AR809" s="89"/>
      <c r="AS809" s="89"/>
      <c r="AT809" s="89"/>
      <c r="AU809" s="89"/>
      <c r="AV809" s="89"/>
      <c r="AW809" s="89"/>
      <c r="AX809" s="89"/>
    </row>
    <row r="810" spans="1:50" ht="12.75" customHeight="1">
      <c r="A810" s="89"/>
      <c r="B810" s="89"/>
      <c r="C810" s="96"/>
      <c r="D810" s="190"/>
      <c r="E810" s="110"/>
      <c r="F810" s="111"/>
      <c r="G810" s="112"/>
      <c r="H810" s="113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108"/>
      <c r="AI810" s="108"/>
      <c r="AJ810" s="89"/>
      <c r="AK810" s="89"/>
      <c r="AL810" s="99"/>
      <c r="AM810" s="99"/>
      <c r="AN810" s="89"/>
      <c r="AO810" s="89"/>
      <c r="AP810" s="89"/>
      <c r="AQ810" s="99"/>
      <c r="AR810" s="89"/>
      <c r="AS810" s="89"/>
      <c r="AT810" s="89"/>
      <c r="AU810" s="89"/>
      <c r="AV810" s="89"/>
      <c r="AW810" s="89"/>
      <c r="AX810" s="89"/>
    </row>
    <row r="811" spans="1:50" ht="12.75" customHeight="1">
      <c r="A811" s="89"/>
      <c r="B811" s="89"/>
      <c r="C811" s="96"/>
      <c r="D811" s="190"/>
      <c r="E811" s="110"/>
      <c r="F811" s="111"/>
      <c r="G811" s="112"/>
      <c r="H811" s="113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108"/>
      <c r="AI811" s="108"/>
      <c r="AJ811" s="89"/>
      <c r="AK811" s="89"/>
      <c r="AL811" s="99"/>
      <c r="AM811" s="99"/>
      <c r="AN811" s="89"/>
      <c r="AO811" s="89"/>
      <c r="AP811" s="89"/>
      <c r="AQ811" s="99"/>
      <c r="AR811" s="89"/>
      <c r="AS811" s="89"/>
      <c r="AT811" s="89"/>
      <c r="AU811" s="89"/>
      <c r="AV811" s="89"/>
      <c r="AW811" s="89"/>
      <c r="AX811" s="89"/>
    </row>
    <row r="812" spans="1:50" ht="12.75" customHeight="1">
      <c r="A812" s="89"/>
      <c r="B812" s="89"/>
      <c r="C812" s="96"/>
      <c r="D812" s="190"/>
      <c r="E812" s="110"/>
      <c r="F812" s="111"/>
      <c r="G812" s="112"/>
      <c r="H812" s="113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108"/>
      <c r="AI812" s="108"/>
      <c r="AJ812" s="89"/>
      <c r="AK812" s="89"/>
      <c r="AL812" s="99"/>
      <c r="AM812" s="99"/>
      <c r="AN812" s="89"/>
      <c r="AO812" s="89"/>
      <c r="AP812" s="89"/>
      <c r="AQ812" s="99"/>
      <c r="AR812" s="89"/>
      <c r="AS812" s="89"/>
      <c r="AT812" s="89"/>
      <c r="AU812" s="89"/>
      <c r="AV812" s="89"/>
      <c r="AW812" s="89"/>
      <c r="AX812" s="89"/>
    </row>
    <row r="813" spans="1:50" ht="12.75" customHeight="1">
      <c r="A813" s="89"/>
      <c r="B813" s="89"/>
      <c r="C813" s="96"/>
      <c r="D813" s="190"/>
      <c r="E813" s="110"/>
      <c r="F813" s="111"/>
      <c r="G813" s="112"/>
      <c r="H813" s="113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108"/>
      <c r="AI813" s="108"/>
      <c r="AJ813" s="89"/>
      <c r="AK813" s="89"/>
      <c r="AL813" s="99"/>
      <c r="AM813" s="99"/>
      <c r="AN813" s="89"/>
      <c r="AO813" s="89"/>
      <c r="AP813" s="89"/>
      <c r="AQ813" s="99"/>
      <c r="AR813" s="89"/>
      <c r="AS813" s="89"/>
      <c r="AT813" s="89"/>
      <c r="AU813" s="89"/>
      <c r="AV813" s="89"/>
      <c r="AW813" s="89"/>
      <c r="AX813" s="89"/>
    </row>
    <row r="814" spans="1:50" ht="12.75" customHeight="1">
      <c r="A814" s="89"/>
      <c r="B814" s="89"/>
      <c r="C814" s="96"/>
      <c r="D814" s="190"/>
      <c r="E814" s="110"/>
      <c r="F814" s="111"/>
      <c r="G814" s="112"/>
      <c r="H814" s="113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108"/>
      <c r="AI814" s="108"/>
      <c r="AJ814" s="89"/>
      <c r="AK814" s="89"/>
      <c r="AL814" s="99"/>
      <c r="AM814" s="99"/>
      <c r="AN814" s="89"/>
      <c r="AO814" s="89"/>
      <c r="AP814" s="89"/>
      <c r="AQ814" s="99"/>
      <c r="AR814" s="89"/>
      <c r="AS814" s="89"/>
      <c r="AT814" s="89"/>
      <c r="AU814" s="89"/>
      <c r="AV814" s="89"/>
      <c r="AW814" s="89"/>
      <c r="AX814" s="89"/>
    </row>
    <row r="815" spans="1:50" ht="12.75" customHeight="1">
      <c r="A815" s="89"/>
      <c r="B815" s="89"/>
      <c r="C815" s="96"/>
      <c r="D815" s="190"/>
      <c r="E815" s="110"/>
      <c r="F815" s="111"/>
      <c r="G815" s="112"/>
      <c r="H815" s="113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108"/>
      <c r="AI815" s="108"/>
      <c r="AJ815" s="89"/>
      <c r="AK815" s="89"/>
      <c r="AL815" s="99"/>
      <c r="AM815" s="99"/>
      <c r="AN815" s="89"/>
      <c r="AO815" s="89"/>
      <c r="AP815" s="89"/>
      <c r="AQ815" s="99"/>
      <c r="AR815" s="89"/>
      <c r="AS815" s="89"/>
      <c r="AT815" s="89"/>
      <c r="AU815" s="89"/>
      <c r="AV815" s="89"/>
      <c r="AW815" s="89"/>
      <c r="AX815" s="89"/>
    </row>
    <row r="816" spans="1:50" ht="12.75" customHeight="1">
      <c r="A816" s="89"/>
      <c r="B816" s="89"/>
      <c r="C816" s="96"/>
      <c r="D816" s="190"/>
      <c r="E816" s="110"/>
      <c r="F816" s="111"/>
      <c r="G816" s="112"/>
      <c r="H816" s="113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108"/>
      <c r="AI816" s="108"/>
      <c r="AJ816" s="89"/>
      <c r="AK816" s="89"/>
      <c r="AL816" s="99"/>
      <c r="AM816" s="99"/>
      <c r="AN816" s="89"/>
      <c r="AO816" s="89"/>
      <c r="AP816" s="89"/>
      <c r="AQ816" s="99"/>
      <c r="AR816" s="89"/>
      <c r="AS816" s="89"/>
      <c r="AT816" s="89"/>
      <c r="AU816" s="89"/>
      <c r="AV816" s="89"/>
      <c r="AW816" s="89"/>
      <c r="AX816" s="89"/>
    </row>
    <row r="817" spans="1:50" ht="12.75" customHeight="1">
      <c r="A817" s="89"/>
      <c r="B817" s="89"/>
      <c r="C817" s="96"/>
      <c r="D817" s="190"/>
      <c r="E817" s="110"/>
      <c r="F817" s="111"/>
      <c r="G817" s="112"/>
      <c r="H817" s="113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108"/>
      <c r="AI817" s="108"/>
      <c r="AJ817" s="89"/>
      <c r="AK817" s="89"/>
      <c r="AL817" s="99"/>
      <c r="AM817" s="99"/>
      <c r="AN817" s="89"/>
      <c r="AO817" s="89"/>
      <c r="AP817" s="89"/>
      <c r="AQ817" s="99"/>
      <c r="AR817" s="89"/>
      <c r="AS817" s="89"/>
      <c r="AT817" s="89"/>
      <c r="AU817" s="89"/>
      <c r="AV817" s="89"/>
      <c r="AW817" s="89"/>
      <c r="AX817" s="89"/>
    </row>
    <row r="818" spans="1:50" ht="12.75" customHeight="1">
      <c r="A818" s="89"/>
      <c r="B818" s="89"/>
      <c r="C818" s="96"/>
      <c r="D818" s="190"/>
      <c r="E818" s="110"/>
      <c r="F818" s="111"/>
      <c r="G818" s="112"/>
      <c r="H818" s="113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108"/>
      <c r="AI818" s="108"/>
      <c r="AJ818" s="89"/>
      <c r="AK818" s="89"/>
      <c r="AL818" s="99"/>
      <c r="AM818" s="99"/>
      <c r="AN818" s="89"/>
      <c r="AO818" s="89"/>
      <c r="AP818" s="89"/>
      <c r="AQ818" s="99"/>
      <c r="AR818" s="89"/>
      <c r="AS818" s="89"/>
      <c r="AT818" s="89"/>
      <c r="AU818" s="89"/>
      <c r="AV818" s="89"/>
      <c r="AW818" s="89"/>
      <c r="AX818" s="89"/>
    </row>
    <row r="819" spans="1:50" ht="12.75" customHeight="1">
      <c r="A819" s="89"/>
      <c r="B819" s="89"/>
      <c r="C819" s="96"/>
      <c r="D819" s="190"/>
      <c r="E819" s="110"/>
      <c r="F819" s="111"/>
      <c r="G819" s="112"/>
      <c r="H819" s="113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108"/>
      <c r="AI819" s="108"/>
      <c r="AJ819" s="89"/>
      <c r="AK819" s="89"/>
      <c r="AL819" s="99"/>
      <c r="AM819" s="99"/>
      <c r="AN819" s="89"/>
      <c r="AO819" s="89"/>
      <c r="AP819" s="89"/>
      <c r="AQ819" s="99"/>
      <c r="AR819" s="89"/>
      <c r="AS819" s="89"/>
      <c r="AT819" s="89"/>
      <c r="AU819" s="89"/>
      <c r="AV819" s="89"/>
      <c r="AW819" s="89"/>
      <c r="AX819" s="89"/>
    </row>
    <row r="820" spans="1:50" ht="12.75" customHeight="1">
      <c r="A820" s="89"/>
      <c r="B820" s="89"/>
      <c r="C820" s="96"/>
      <c r="D820" s="190"/>
      <c r="E820" s="110"/>
      <c r="F820" s="111"/>
      <c r="G820" s="112"/>
      <c r="H820" s="113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108"/>
      <c r="AI820" s="108"/>
      <c r="AJ820" s="89"/>
      <c r="AK820" s="89"/>
      <c r="AL820" s="99"/>
      <c r="AM820" s="99"/>
      <c r="AN820" s="89"/>
      <c r="AO820" s="89"/>
      <c r="AP820" s="89"/>
      <c r="AQ820" s="99"/>
      <c r="AR820" s="89"/>
      <c r="AS820" s="89"/>
      <c r="AT820" s="89"/>
      <c r="AU820" s="89"/>
      <c r="AV820" s="89"/>
      <c r="AW820" s="89"/>
      <c r="AX820" s="89"/>
    </row>
    <row r="821" spans="1:50" ht="12.75" customHeight="1">
      <c r="A821" s="89"/>
      <c r="B821" s="89"/>
      <c r="C821" s="96"/>
      <c r="D821" s="190"/>
      <c r="E821" s="110"/>
      <c r="F821" s="111"/>
      <c r="G821" s="112"/>
      <c r="H821" s="113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108"/>
      <c r="AI821" s="108"/>
      <c r="AJ821" s="89"/>
      <c r="AK821" s="89"/>
      <c r="AL821" s="99"/>
      <c r="AM821" s="99"/>
      <c r="AN821" s="89"/>
      <c r="AO821" s="89"/>
      <c r="AP821" s="89"/>
      <c r="AQ821" s="99"/>
      <c r="AR821" s="89"/>
      <c r="AS821" s="89"/>
      <c r="AT821" s="89"/>
      <c r="AU821" s="89"/>
      <c r="AV821" s="89"/>
      <c r="AW821" s="89"/>
      <c r="AX821" s="89"/>
    </row>
    <row r="822" spans="1:50" ht="12.75" customHeight="1">
      <c r="A822" s="89"/>
      <c r="B822" s="89"/>
      <c r="C822" s="96"/>
      <c r="D822" s="190"/>
      <c r="E822" s="110"/>
      <c r="F822" s="111"/>
      <c r="G822" s="112"/>
      <c r="H822" s="113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108"/>
      <c r="AI822" s="108"/>
      <c r="AJ822" s="89"/>
      <c r="AK822" s="89"/>
      <c r="AL822" s="99"/>
      <c r="AM822" s="99"/>
      <c r="AN822" s="89"/>
      <c r="AO822" s="89"/>
      <c r="AP822" s="89"/>
      <c r="AQ822" s="99"/>
      <c r="AR822" s="89"/>
      <c r="AS822" s="89"/>
      <c r="AT822" s="89"/>
      <c r="AU822" s="89"/>
      <c r="AV822" s="89"/>
      <c r="AW822" s="89"/>
      <c r="AX822" s="89"/>
    </row>
    <row r="823" spans="1:50" ht="12.75" customHeight="1">
      <c r="A823" s="89"/>
      <c r="B823" s="89"/>
      <c r="C823" s="96"/>
      <c r="D823" s="190"/>
      <c r="E823" s="110"/>
      <c r="F823" s="111"/>
      <c r="G823" s="112"/>
      <c r="H823" s="113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108"/>
      <c r="AI823" s="108"/>
      <c r="AJ823" s="89"/>
      <c r="AK823" s="89"/>
      <c r="AL823" s="99"/>
      <c r="AM823" s="99"/>
      <c r="AN823" s="89"/>
      <c r="AO823" s="89"/>
      <c r="AP823" s="89"/>
      <c r="AQ823" s="99"/>
      <c r="AR823" s="89"/>
      <c r="AS823" s="89"/>
      <c r="AT823" s="89"/>
      <c r="AU823" s="89"/>
      <c r="AV823" s="89"/>
      <c r="AW823" s="89"/>
      <c r="AX823" s="89"/>
    </row>
    <row r="824" spans="1:50" ht="12.75" customHeight="1">
      <c r="A824" s="89"/>
      <c r="B824" s="89"/>
      <c r="C824" s="96"/>
      <c r="D824" s="190"/>
      <c r="E824" s="110"/>
      <c r="F824" s="111"/>
      <c r="G824" s="112"/>
      <c r="H824" s="113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108"/>
      <c r="AI824" s="108"/>
      <c r="AJ824" s="89"/>
      <c r="AK824" s="89"/>
      <c r="AL824" s="99"/>
      <c r="AM824" s="99"/>
      <c r="AN824" s="89"/>
      <c r="AO824" s="89"/>
      <c r="AP824" s="89"/>
      <c r="AQ824" s="99"/>
      <c r="AR824" s="89"/>
      <c r="AS824" s="89"/>
      <c r="AT824" s="89"/>
      <c r="AU824" s="89"/>
      <c r="AV824" s="89"/>
      <c r="AW824" s="89"/>
      <c r="AX824" s="89"/>
    </row>
    <row r="825" spans="1:50" ht="12.75" customHeight="1">
      <c r="A825" s="89"/>
      <c r="B825" s="89"/>
      <c r="C825" s="96"/>
      <c r="D825" s="190"/>
      <c r="E825" s="110"/>
      <c r="F825" s="111"/>
      <c r="G825" s="112"/>
      <c r="H825" s="113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108"/>
      <c r="AI825" s="108"/>
      <c r="AJ825" s="89"/>
      <c r="AK825" s="89"/>
      <c r="AL825" s="99"/>
      <c r="AM825" s="99"/>
      <c r="AN825" s="89"/>
      <c r="AO825" s="89"/>
      <c r="AP825" s="89"/>
      <c r="AQ825" s="99"/>
      <c r="AR825" s="89"/>
      <c r="AS825" s="89"/>
      <c r="AT825" s="89"/>
      <c r="AU825" s="89"/>
      <c r="AV825" s="89"/>
      <c r="AW825" s="89"/>
      <c r="AX825" s="89"/>
    </row>
    <row r="826" spans="1:50" ht="12.75" customHeight="1">
      <c r="A826" s="89"/>
      <c r="B826" s="89"/>
      <c r="C826" s="96"/>
      <c r="D826" s="190"/>
      <c r="E826" s="110"/>
      <c r="F826" s="111"/>
      <c r="G826" s="112"/>
      <c r="H826" s="113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108"/>
      <c r="AI826" s="108"/>
      <c r="AJ826" s="89"/>
      <c r="AK826" s="89"/>
      <c r="AL826" s="99"/>
      <c r="AM826" s="99"/>
      <c r="AN826" s="89"/>
      <c r="AO826" s="89"/>
      <c r="AP826" s="89"/>
      <c r="AQ826" s="99"/>
      <c r="AR826" s="89"/>
      <c r="AS826" s="89"/>
      <c r="AT826" s="89"/>
      <c r="AU826" s="89"/>
      <c r="AV826" s="89"/>
      <c r="AW826" s="89"/>
      <c r="AX826" s="89"/>
    </row>
    <row r="827" spans="1:50" ht="12.75" customHeight="1">
      <c r="A827" s="89"/>
      <c r="B827" s="89"/>
      <c r="C827" s="96"/>
      <c r="D827" s="190"/>
      <c r="E827" s="110"/>
      <c r="F827" s="111"/>
      <c r="G827" s="112"/>
      <c r="H827" s="113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108"/>
      <c r="AI827" s="108"/>
      <c r="AJ827" s="89"/>
      <c r="AK827" s="89"/>
      <c r="AL827" s="99"/>
      <c r="AM827" s="99"/>
      <c r="AN827" s="89"/>
      <c r="AO827" s="89"/>
      <c r="AP827" s="89"/>
      <c r="AQ827" s="99"/>
      <c r="AR827" s="89"/>
      <c r="AS827" s="89"/>
      <c r="AT827" s="89"/>
      <c r="AU827" s="89"/>
      <c r="AV827" s="89"/>
      <c r="AW827" s="89"/>
      <c r="AX827" s="89"/>
    </row>
    <row r="828" spans="1:50" ht="12.75" customHeight="1">
      <c r="A828" s="89"/>
      <c r="B828" s="89"/>
      <c r="C828" s="96"/>
      <c r="D828" s="190"/>
      <c r="E828" s="110"/>
      <c r="F828" s="111"/>
      <c r="G828" s="112"/>
      <c r="H828" s="113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108"/>
      <c r="AI828" s="108"/>
      <c r="AJ828" s="89"/>
      <c r="AK828" s="89"/>
      <c r="AL828" s="99"/>
      <c r="AM828" s="99"/>
      <c r="AN828" s="89"/>
      <c r="AO828" s="89"/>
      <c r="AP828" s="89"/>
      <c r="AQ828" s="99"/>
      <c r="AR828" s="89"/>
      <c r="AS828" s="89"/>
      <c r="AT828" s="89"/>
      <c r="AU828" s="89"/>
      <c r="AV828" s="89"/>
      <c r="AW828" s="89"/>
      <c r="AX828" s="89"/>
    </row>
    <row r="829" spans="1:50" ht="12.75" customHeight="1">
      <c r="A829" s="89"/>
      <c r="B829" s="89"/>
      <c r="C829" s="96"/>
      <c r="D829" s="190"/>
      <c r="E829" s="110"/>
      <c r="F829" s="111"/>
      <c r="G829" s="112"/>
      <c r="H829" s="113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108"/>
      <c r="AI829" s="108"/>
      <c r="AJ829" s="89"/>
      <c r="AK829" s="89"/>
      <c r="AL829" s="99"/>
      <c r="AM829" s="99"/>
      <c r="AN829" s="89"/>
      <c r="AO829" s="89"/>
      <c r="AP829" s="89"/>
      <c r="AQ829" s="99"/>
      <c r="AR829" s="89"/>
      <c r="AS829" s="89"/>
      <c r="AT829" s="89"/>
      <c r="AU829" s="89"/>
      <c r="AV829" s="89"/>
      <c r="AW829" s="89"/>
      <c r="AX829" s="89"/>
    </row>
    <row r="830" spans="1:50" ht="12.75" customHeight="1">
      <c r="A830" s="89"/>
      <c r="B830" s="89"/>
      <c r="C830" s="96"/>
      <c r="D830" s="190"/>
      <c r="E830" s="110"/>
      <c r="F830" s="111"/>
      <c r="G830" s="112"/>
      <c r="H830" s="113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108"/>
      <c r="AI830" s="108"/>
      <c r="AJ830" s="89"/>
      <c r="AK830" s="89"/>
      <c r="AL830" s="99"/>
      <c r="AM830" s="99"/>
      <c r="AN830" s="89"/>
      <c r="AO830" s="89"/>
      <c r="AP830" s="89"/>
      <c r="AQ830" s="99"/>
      <c r="AR830" s="89"/>
      <c r="AS830" s="89"/>
      <c r="AT830" s="89"/>
      <c r="AU830" s="89"/>
      <c r="AV830" s="89"/>
      <c r="AW830" s="89"/>
      <c r="AX830" s="89"/>
    </row>
    <row r="831" spans="1:50" ht="12.75" customHeight="1">
      <c r="A831" s="89"/>
      <c r="B831" s="89"/>
      <c r="C831" s="96"/>
      <c r="D831" s="190"/>
      <c r="E831" s="110"/>
      <c r="F831" s="111"/>
      <c r="G831" s="112"/>
      <c r="H831" s="113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108"/>
      <c r="AI831" s="108"/>
      <c r="AJ831" s="89"/>
      <c r="AK831" s="89"/>
      <c r="AL831" s="99"/>
      <c r="AM831" s="99"/>
      <c r="AN831" s="89"/>
      <c r="AO831" s="89"/>
      <c r="AP831" s="89"/>
      <c r="AQ831" s="99"/>
      <c r="AR831" s="89"/>
      <c r="AS831" s="89"/>
      <c r="AT831" s="89"/>
      <c r="AU831" s="89"/>
      <c r="AV831" s="89"/>
      <c r="AW831" s="89"/>
      <c r="AX831" s="89"/>
    </row>
    <row r="832" spans="1:50" ht="12.75" customHeight="1">
      <c r="A832" s="89"/>
      <c r="B832" s="89"/>
      <c r="C832" s="96"/>
      <c r="D832" s="190"/>
      <c r="E832" s="110"/>
      <c r="F832" s="111"/>
      <c r="G832" s="112"/>
      <c r="H832" s="113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108"/>
      <c r="AI832" s="108"/>
      <c r="AJ832" s="89"/>
      <c r="AK832" s="89"/>
      <c r="AL832" s="99"/>
      <c r="AM832" s="99"/>
      <c r="AN832" s="89"/>
      <c r="AO832" s="89"/>
      <c r="AP832" s="89"/>
      <c r="AQ832" s="99"/>
      <c r="AR832" s="89"/>
      <c r="AS832" s="89"/>
      <c r="AT832" s="89"/>
      <c r="AU832" s="89"/>
      <c r="AV832" s="89"/>
      <c r="AW832" s="89"/>
      <c r="AX832" s="89"/>
    </row>
    <row r="833" spans="1:50" ht="12.75" customHeight="1">
      <c r="A833" s="89"/>
      <c r="B833" s="89"/>
      <c r="C833" s="96"/>
      <c r="D833" s="190"/>
      <c r="E833" s="110"/>
      <c r="F833" s="111"/>
      <c r="G833" s="112"/>
      <c r="H833" s="113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108"/>
      <c r="AI833" s="108"/>
      <c r="AJ833" s="89"/>
      <c r="AK833" s="89"/>
      <c r="AL833" s="99"/>
      <c r="AM833" s="99"/>
      <c r="AN833" s="89"/>
      <c r="AO833" s="89"/>
      <c r="AP833" s="89"/>
      <c r="AQ833" s="99"/>
      <c r="AR833" s="89"/>
      <c r="AS833" s="89"/>
      <c r="AT833" s="89"/>
      <c r="AU833" s="89"/>
      <c r="AV833" s="89"/>
      <c r="AW833" s="89"/>
      <c r="AX833" s="89"/>
    </row>
    <row r="834" spans="1:50" ht="12.75" customHeight="1">
      <c r="A834" s="89"/>
      <c r="B834" s="89"/>
      <c r="C834" s="96"/>
      <c r="D834" s="190"/>
      <c r="E834" s="110"/>
      <c r="F834" s="111"/>
      <c r="G834" s="112"/>
      <c r="H834" s="113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108"/>
      <c r="AI834" s="108"/>
      <c r="AJ834" s="89"/>
      <c r="AK834" s="89"/>
      <c r="AL834" s="99"/>
      <c r="AM834" s="99"/>
      <c r="AN834" s="89"/>
      <c r="AO834" s="89"/>
      <c r="AP834" s="89"/>
      <c r="AQ834" s="99"/>
      <c r="AR834" s="89"/>
      <c r="AS834" s="89"/>
      <c r="AT834" s="89"/>
      <c r="AU834" s="89"/>
      <c r="AV834" s="89"/>
      <c r="AW834" s="89"/>
      <c r="AX834" s="89"/>
    </row>
    <row r="835" spans="1:50" ht="12.75" customHeight="1">
      <c r="A835" s="89"/>
      <c r="B835" s="89"/>
      <c r="C835" s="96"/>
      <c r="D835" s="190"/>
      <c r="E835" s="110"/>
      <c r="F835" s="111"/>
      <c r="G835" s="112"/>
      <c r="H835" s="113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108"/>
      <c r="AI835" s="108"/>
      <c r="AJ835" s="89"/>
      <c r="AK835" s="89"/>
      <c r="AL835" s="99"/>
      <c r="AM835" s="99"/>
      <c r="AN835" s="89"/>
      <c r="AO835" s="89"/>
      <c r="AP835" s="89"/>
      <c r="AQ835" s="99"/>
      <c r="AR835" s="89"/>
      <c r="AS835" s="89"/>
      <c r="AT835" s="89"/>
      <c r="AU835" s="89"/>
      <c r="AV835" s="89"/>
      <c r="AW835" s="89"/>
      <c r="AX835" s="89"/>
    </row>
    <row r="836" spans="1:50" ht="12.75" customHeight="1">
      <c r="A836" s="89"/>
      <c r="B836" s="89"/>
      <c r="C836" s="96"/>
      <c r="D836" s="190"/>
      <c r="E836" s="110"/>
      <c r="F836" s="111"/>
      <c r="G836" s="112"/>
      <c r="H836" s="113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108"/>
      <c r="AI836" s="108"/>
      <c r="AJ836" s="89"/>
      <c r="AK836" s="89"/>
      <c r="AL836" s="99"/>
      <c r="AM836" s="99"/>
      <c r="AN836" s="89"/>
      <c r="AO836" s="89"/>
      <c r="AP836" s="89"/>
      <c r="AQ836" s="99"/>
      <c r="AR836" s="89"/>
      <c r="AS836" s="89"/>
      <c r="AT836" s="89"/>
      <c r="AU836" s="89"/>
      <c r="AV836" s="89"/>
      <c r="AW836" s="89"/>
      <c r="AX836" s="89"/>
    </row>
    <row r="837" spans="1:50" ht="12.75" customHeight="1">
      <c r="A837" s="89"/>
      <c r="B837" s="89"/>
      <c r="C837" s="96"/>
      <c r="D837" s="190"/>
      <c r="E837" s="110"/>
      <c r="F837" s="111"/>
      <c r="G837" s="112"/>
      <c r="H837" s="113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108"/>
      <c r="AI837" s="108"/>
      <c r="AJ837" s="89"/>
      <c r="AK837" s="89"/>
      <c r="AL837" s="99"/>
      <c r="AM837" s="99"/>
      <c r="AN837" s="89"/>
      <c r="AO837" s="89"/>
      <c r="AP837" s="89"/>
      <c r="AQ837" s="99"/>
      <c r="AR837" s="89"/>
      <c r="AS837" s="89"/>
      <c r="AT837" s="89"/>
      <c r="AU837" s="89"/>
      <c r="AV837" s="89"/>
      <c r="AW837" s="89"/>
      <c r="AX837" s="89"/>
    </row>
    <row r="838" spans="1:50" ht="12.75" customHeight="1">
      <c r="A838" s="89"/>
      <c r="B838" s="89"/>
      <c r="C838" s="96"/>
      <c r="D838" s="190"/>
      <c r="E838" s="110"/>
      <c r="F838" s="111"/>
      <c r="G838" s="112"/>
      <c r="H838" s="113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108"/>
      <c r="AI838" s="108"/>
      <c r="AJ838" s="89"/>
      <c r="AK838" s="89"/>
      <c r="AL838" s="99"/>
      <c r="AM838" s="99"/>
      <c r="AN838" s="89"/>
      <c r="AO838" s="89"/>
      <c r="AP838" s="89"/>
      <c r="AQ838" s="99"/>
      <c r="AR838" s="89"/>
      <c r="AS838" s="89"/>
      <c r="AT838" s="89"/>
      <c r="AU838" s="89"/>
      <c r="AV838" s="89"/>
      <c r="AW838" s="89"/>
      <c r="AX838" s="89"/>
    </row>
    <row r="839" spans="1:50" ht="12.75" customHeight="1">
      <c r="A839" s="89"/>
      <c r="B839" s="89"/>
      <c r="C839" s="96"/>
      <c r="D839" s="190"/>
      <c r="E839" s="110"/>
      <c r="F839" s="111"/>
      <c r="G839" s="112"/>
      <c r="H839" s="113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108"/>
      <c r="AI839" s="108"/>
      <c r="AJ839" s="89"/>
      <c r="AK839" s="89"/>
      <c r="AL839" s="99"/>
      <c r="AM839" s="99"/>
      <c r="AN839" s="89"/>
      <c r="AO839" s="89"/>
      <c r="AP839" s="89"/>
      <c r="AQ839" s="99"/>
      <c r="AR839" s="89"/>
      <c r="AS839" s="89"/>
      <c r="AT839" s="89"/>
      <c r="AU839" s="89"/>
      <c r="AV839" s="89"/>
      <c r="AW839" s="89"/>
      <c r="AX839" s="89"/>
    </row>
    <row r="840" spans="1:50" ht="12.75" customHeight="1">
      <c r="A840" s="89"/>
      <c r="B840" s="89"/>
      <c r="C840" s="96"/>
      <c r="D840" s="190"/>
      <c r="E840" s="110"/>
      <c r="F840" s="111"/>
      <c r="G840" s="112"/>
      <c r="H840" s="113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108"/>
      <c r="AI840" s="108"/>
      <c r="AJ840" s="89"/>
      <c r="AK840" s="89"/>
      <c r="AL840" s="99"/>
      <c r="AM840" s="99"/>
      <c r="AN840" s="89"/>
      <c r="AO840" s="89"/>
      <c r="AP840" s="89"/>
      <c r="AQ840" s="99"/>
      <c r="AR840" s="89"/>
      <c r="AS840" s="89"/>
      <c r="AT840" s="89"/>
      <c r="AU840" s="89"/>
      <c r="AV840" s="89"/>
      <c r="AW840" s="89"/>
      <c r="AX840" s="89"/>
    </row>
    <row r="841" spans="1:50" ht="12.75" customHeight="1">
      <c r="A841" s="89"/>
      <c r="B841" s="89"/>
      <c r="C841" s="96"/>
      <c r="D841" s="190"/>
      <c r="E841" s="110"/>
      <c r="F841" s="111"/>
      <c r="G841" s="112"/>
      <c r="H841" s="113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108"/>
      <c r="AI841" s="108"/>
      <c r="AJ841" s="89"/>
      <c r="AK841" s="89"/>
      <c r="AL841" s="99"/>
      <c r="AM841" s="99"/>
      <c r="AN841" s="89"/>
      <c r="AO841" s="89"/>
      <c r="AP841" s="89"/>
      <c r="AQ841" s="99"/>
      <c r="AR841" s="89"/>
      <c r="AS841" s="89"/>
      <c r="AT841" s="89"/>
      <c r="AU841" s="89"/>
      <c r="AV841" s="89"/>
      <c r="AW841" s="89"/>
      <c r="AX841" s="89"/>
    </row>
    <row r="842" spans="1:50" ht="12.75" customHeight="1">
      <c r="A842" s="89"/>
      <c r="B842" s="89"/>
      <c r="C842" s="96"/>
      <c r="D842" s="190"/>
      <c r="E842" s="110"/>
      <c r="F842" s="111"/>
      <c r="G842" s="112"/>
      <c r="H842" s="113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108"/>
      <c r="AI842" s="108"/>
      <c r="AJ842" s="89"/>
      <c r="AK842" s="89"/>
      <c r="AL842" s="99"/>
      <c r="AM842" s="99"/>
      <c r="AN842" s="89"/>
      <c r="AO842" s="89"/>
      <c r="AP842" s="89"/>
      <c r="AQ842" s="99"/>
      <c r="AR842" s="89"/>
      <c r="AS842" s="89"/>
      <c r="AT842" s="89"/>
      <c r="AU842" s="89"/>
      <c r="AV842" s="89"/>
      <c r="AW842" s="89"/>
      <c r="AX842" s="89"/>
    </row>
    <row r="843" spans="1:50" ht="12.75" customHeight="1">
      <c r="A843" s="89"/>
      <c r="B843" s="89"/>
      <c r="C843" s="96"/>
      <c r="D843" s="190"/>
      <c r="E843" s="110"/>
      <c r="F843" s="111"/>
      <c r="G843" s="112"/>
      <c r="H843" s="113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108"/>
      <c r="AI843" s="108"/>
      <c r="AJ843" s="89"/>
      <c r="AK843" s="89"/>
      <c r="AL843" s="99"/>
      <c r="AM843" s="99"/>
      <c r="AN843" s="89"/>
      <c r="AO843" s="89"/>
      <c r="AP843" s="89"/>
      <c r="AQ843" s="99"/>
      <c r="AR843" s="89"/>
      <c r="AS843" s="89"/>
      <c r="AT843" s="89"/>
      <c r="AU843" s="89"/>
      <c r="AV843" s="89"/>
      <c r="AW843" s="89"/>
      <c r="AX843" s="89"/>
    </row>
    <row r="844" spans="1:50" ht="12.75" customHeight="1">
      <c r="A844" s="89"/>
      <c r="B844" s="89"/>
      <c r="C844" s="96"/>
      <c r="D844" s="190"/>
      <c r="E844" s="110"/>
      <c r="F844" s="111"/>
      <c r="G844" s="112"/>
      <c r="H844" s="113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108"/>
      <c r="AI844" s="108"/>
      <c r="AJ844" s="89"/>
      <c r="AK844" s="89"/>
      <c r="AL844" s="99"/>
      <c r="AM844" s="99"/>
      <c r="AN844" s="89"/>
      <c r="AO844" s="89"/>
      <c r="AP844" s="89"/>
      <c r="AQ844" s="99"/>
      <c r="AR844" s="89"/>
      <c r="AS844" s="89"/>
      <c r="AT844" s="89"/>
      <c r="AU844" s="89"/>
      <c r="AV844" s="89"/>
      <c r="AW844" s="89"/>
      <c r="AX844" s="89"/>
    </row>
    <row r="845" spans="1:50" ht="12.75" customHeight="1">
      <c r="A845" s="89"/>
      <c r="B845" s="89"/>
      <c r="C845" s="96"/>
      <c r="D845" s="190"/>
      <c r="E845" s="110"/>
      <c r="F845" s="111"/>
      <c r="G845" s="112"/>
      <c r="H845" s="113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108"/>
      <c r="AI845" s="108"/>
      <c r="AJ845" s="89"/>
      <c r="AK845" s="89"/>
      <c r="AL845" s="99"/>
      <c r="AM845" s="99"/>
      <c r="AN845" s="89"/>
      <c r="AO845" s="89"/>
      <c r="AP845" s="89"/>
      <c r="AQ845" s="99"/>
      <c r="AR845" s="89"/>
      <c r="AS845" s="89"/>
      <c r="AT845" s="89"/>
      <c r="AU845" s="89"/>
      <c r="AV845" s="89"/>
      <c r="AW845" s="89"/>
      <c r="AX845" s="89"/>
    </row>
    <row r="846" spans="1:50" ht="12.75" customHeight="1">
      <c r="A846" s="89"/>
      <c r="B846" s="89"/>
      <c r="C846" s="96"/>
      <c r="D846" s="190"/>
      <c r="E846" s="110"/>
      <c r="F846" s="111"/>
      <c r="G846" s="112"/>
      <c r="H846" s="113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108"/>
      <c r="AI846" s="108"/>
      <c r="AJ846" s="89"/>
      <c r="AK846" s="89"/>
      <c r="AL846" s="99"/>
      <c r="AM846" s="99"/>
      <c r="AN846" s="89"/>
      <c r="AO846" s="89"/>
      <c r="AP846" s="89"/>
      <c r="AQ846" s="99"/>
      <c r="AR846" s="89"/>
      <c r="AS846" s="89"/>
      <c r="AT846" s="89"/>
      <c r="AU846" s="89"/>
      <c r="AV846" s="89"/>
      <c r="AW846" s="89"/>
      <c r="AX846" s="89"/>
    </row>
    <row r="847" spans="1:50" ht="12.75" customHeight="1">
      <c r="A847" s="89"/>
      <c r="B847" s="89"/>
      <c r="C847" s="96"/>
      <c r="D847" s="190"/>
      <c r="E847" s="110"/>
      <c r="F847" s="111"/>
      <c r="G847" s="112"/>
      <c r="H847" s="113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108"/>
      <c r="AI847" s="108"/>
      <c r="AJ847" s="89"/>
      <c r="AK847" s="89"/>
      <c r="AL847" s="99"/>
      <c r="AM847" s="99"/>
      <c r="AN847" s="89"/>
      <c r="AO847" s="89"/>
      <c r="AP847" s="89"/>
      <c r="AQ847" s="99"/>
      <c r="AR847" s="89"/>
      <c r="AS847" s="89"/>
      <c r="AT847" s="89"/>
      <c r="AU847" s="89"/>
      <c r="AV847" s="89"/>
      <c r="AW847" s="89"/>
      <c r="AX847" s="89"/>
    </row>
    <row r="848" spans="1:50" ht="12.75" customHeight="1">
      <c r="A848" s="89"/>
      <c r="B848" s="89"/>
      <c r="C848" s="96"/>
      <c r="D848" s="190"/>
      <c r="E848" s="110"/>
      <c r="F848" s="111"/>
      <c r="G848" s="112"/>
      <c r="H848" s="113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108"/>
      <c r="AI848" s="108"/>
      <c r="AJ848" s="89"/>
      <c r="AK848" s="89"/>
      <c r="AL848" s="99"/>
      <c r="AM848" s="99"/>
      <c r="AN848" s="89"/>
      <c r="AO848" s="89"/>
      <c r="AP848" s="89"/>
      <c r="AQ848" s="99"/>
      <c r="AR848" s="89"/>
      <c r="AS848" s="89"/>
      <c r="AT848" s="89"/>
      <c r="AU848" s="89"/>
      <c r="AV848" s="89"/>
      <c r="AW848" s="89"/>
      <c r="AX848" s="89"/>
    </row>
    <row r="849" spans="1:50" ht="12.75" customHeight="1">
      <c r="A849" s="89"/>
      <c r="B849" s="89"/>
      <c r="C849" s="96"/>
      <c r="D849" s="190"/>
      <c r="E849" s="110"/>
      <c r="F849" s="111"/>
      <c r="G849" s="112"/>
      <c r="H849" s="113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108"/>
      <c r="AI849" s="108"/>
      <c r="AJ849" s="89"/>
      <c r="AK849" s="89"/>
      <c r="AL849" s="99"/>
      <c r="AM849" s="99"/>
      <c r="AN849" s="89"/>
      <c r="AO849" s="89"/>
      <c r="AP849" s="89"/>
      <c r="AQ849" s="99"/>
      <c r="AR849" s="89"/>
      <c r="AS849" s="89"/>
      <c r="AT849" s="89"/>
      <c r="AU849" s="89"/>
      <c r="AV849" s="89"/>
      <c r="AW849" s="89"/>
      <c r="AX849" s="89"/>
    </row>
    <row r="850" spans="1:50" ht="12.75" customHeight="1">
      <c r="A850" s="89"/>
      <c r="B850" s="89"/>
      <c r="C850" s="96"/>
      <c r="D850" s="190"/>
      <c r="E850" s="110"/>
      <c r="F850" s="111"/>
      <c r="G850" s="112"/>
      <c r="H850" s="113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108"/>
      <c r="AI850" s="108"/>
      <c r="AJ850" s="89"/>
      <c r="AK850" s="89"/>
      <c r="AL850" s="99"/>
      <c r="AM850" s="99"/>
      <c r="AN850" s="89"/>
      <c r="AO850" s="89"/>
      <c r="AP850" s="89"/>
      <c r="AQ850" s="99"/>
      <c r="AR850" s="89"/>
      <c r="AS850" s="89"/>
      <c r="AT850" s="89"/>
      <c r="AU850" s="89"/>
      <c r="AV850" s="89"/>
      <c r="AW850" s="89"/>
      <c r="AX850" s="89"/>
    </row>
    <row r="851" spans="1:50" ht="12.75" customHeight="1">
      <c r="A851" s="89"/>
      <c r="B851" s="89"/>
      <c r="C851" s="96"/>
      <c r="D851" s="190"/>
      <c r="E851" s="110"/>
      <c r="F851" s="111"/>
      <c r="G851" s="112"/>
      <c r="H851" s="113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108"/>
      <c r="AI851" s="108"/>
      <c r="AJ851" s="89"/>
      <c r="AK851" s="89"/>
      <c r="AL851" s="99"/>
      <c r="AM851" s="99"/>
      <c r="AN851" s="89"/>
      <c r="AO851" s="89"/>
      <c r="AP851" s="89"/>
      <c r="AQ851" s="99"/>
      <c r="AR851" s="89"/>
      <c r="AS851" s="89"/>
      <c r="AT851" s="89"/>
      <c r="AU851" s="89"/>
      <c r="AV851" s="89"/>
      <c r="AW851" s="89"/>
      <c r="AX851" s="89"/>
    </row>
    <row r="852" spans="1:50" ht="12.75" customHeight="1">
      <c r="A852" s="89"/>
      <c r="B852" s="89"/>
      <c r="C852" s="96"/>
      <c r="D852" s="190"/>
      <c r="E852" s="110"/>
      <c r="F852" s="111"/>
      <c r="G852" s="112"/>
      <c r="H852" s="113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108"/>
      <c r="AI852" s="108"/>
      <c r="AJ852" s="89"/>
      <c r="AK852" s="89"/>
      <c r="AL852" s="99"/>
      <c r="AM852" s="99"/>
      <c r="AN852" s="89"/>
      <c r="AO852" s="89"/>
      <c r="AP852" s="89"/>
      <c r="AQ852" s="99"/>
      <c r="AR852" s="89"/>
      <c r="AS852" s="89"/>
      <c r="AT852" s="89"/>
      <c r="AU852" s="89"/>
      <c r="AV852" s="89"/>
      <c r="AW852" s="89"/>
      <c r="AX852" s="89"/>
    </row>
    <row r="853" spans="1:50" ht="12.75" customHeight="1">
      <c r="A853" s="89"/>
      <c r="B853" s="89"/>
      <c r="C853" s="96"/>
      <c r="D853" s="190"/>
      <c r="E853" s="110"/>
      <c r="F853" s="111"/>
      <c r="G853" s="112"/>
      <c r="H853" s="113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108"/>
      <c r="AI853" s="108"/>
      <c r="AJ853" s="89"/>
      <c r="AK853" s="89"/>
      <c r="AL853" s="99"/>
      <c r="AM853" s="99"/>
      <c r="AN853" s="89"/>
      <c r="AO853" s="89"/>
      <c r="AP853" s="89"/>
      <c r="AQ853" s="99"/>
      <c r="AR853" s="89"/>
      <c r="AS853" s="89"/>
      <c r="AT853" s="89"/>
      <c r="AU853" s="89"/>
      <c r="AV853" s="89"/>
      <c r="AW853" s="89"/>
      <c r="AX853" s="89"/>
    </row>
    <row r="854" spans="1:50" ht="12.75" customHeight="1">
      <c r="A854" s="89"/>
      <c r="B854" s="89"/>
      <c r="C854" s="96"/>
      <c r="D854" s="190"/>
      <c r="E854" s="110"/>
      <c r="F854" s="111"/>
      <c r="G854" s="112"/>
      <c r="H854" s="113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108"/>
      <c r="AI854" s="108"/>
      <c r="AJ854" s="89"/>
      <c r="AK854" s="89"/>
      <c r="AL854" s="99"/>
      <c r="AM854" s="99"/>
      <c r="AN854" s="89"/>
      <c r="AO854" s="89"/>
      <c r="AP854" s="89"/>
      <c r="AQ854" s="99"/>
      <c r="AR854" s="89"/>
      <c r="AS854" s="89"/>
      <c r="AT854" s="89"/>
      <c r="AU854" s="89"/>
      <c r="AV854" s="89"/>
      <c r="AW854" s="89"/>
      <c r="AX854" s="89"/>
    </row>
    <row r="855" spans="1:50" ht="12.75" customHeight="1">
      <c r="A855" s="89"/>
      <c r="B855" s="89"/>
      <c r="C855" s="96"/>
      <c r="D855" s="190"/>
      <c r="E855" s="110"/>
      <c r="F855" s="111"/>
      <c r="G855" s="112"/>
      <c r="H855" s="113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108"/>
      <c r="AI855" s="108"/>
      <c r="AJ855" s="89"/>
      <c r="AK855" s="89"/>
      <c r="AL855" s="99"/>
      <c r="AM855" s="99"/>
      <c r="AN855" s="89"/>
      <c r="AO855" s="89"/>
      <c r="AP855" s="89"/>
      <c r="AQ855" s="99"/>
      <c r="AR855" s="89"/>
      <c r="AS855" s="89"/>
      <c r="AT855" s="89"/>
      <c r="AU855" s="89"/>
      <c r="AV855" s="89"/>
      <c r="AW855" s="89"/>
      <c r="AX855" s="89"/>
    </row>
    <row r="856" spans="1:50" ht="12.75" customHeight="1">
      <c r="A856" s="89"/>
      <c r="B856" s="89"/>
      <c r="C856" s="96"/>
      <c r="D856" s="190"/>
      <c r="E856" s="110"/>
      <c r="F856" s="111"/>
      <c r="G856" s="112"/>
      <c r="H856" s="113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108"/>
      <c r="AI856" s="108"/>
      <c r="AJ856" s="89"/>
      <c r="AK856" s="89"/>
      <c r="AL856" s="99"/>
      <c r="AM856" s="99"/>
      <c r="AN856" s="89"/>
      <c r="AO856" s="89"/>
      <c r="AP856" s="89"/>
      <c r="AQ856" s="99"/>
      <c r="AR856" s="89"/>
      <c r="AS856" s="89"/>
      <c r="AT856" s="89"/>
      <c r="AU856" s="89"/>
      <c r="AV856" s="89"/>
      <c r="AW856" s="89"/>
      <c r="AX856" s="89"/>
    </row>
    <row r="857" spans="1:50" ht="12.75" customHeight="1">
      <c r="A857" s="89"/>
      <c r="B857" s="89"/>
      <c r="C857" s="96"/>
      <c r="D857" s="190"/>
      <c r="E857" s="110"/>
      <c r="F857" s="111"/>
      <c r="G857" s="112"/>
      <c r="H857" s="113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108"/>
      <c r="AI857" s="108"/>
      <c r="AJ857" s="89"/>
      <c r="AK857" s="89"/>
      <c r="AL857" s="99"/>
      <c r="AM857" s="99"/>
      <c r="AN857" s="89"/>
      <c r="AO857" s="89"/>
      <c r="AP857" s="89"/>
      <c r="AQ857" s="99"/>
      <c r="AR857" s="89"/>
      <c r="AS857" s="89"/>
      <c r="AT857" s="89"/>
      <c r="AU857" s="89"/>
      <c r="AV857" s="89"/>
      <c r="AW857" s="89"/>
      <c r="AX857" s="89"/>
    </row>
    <row r="858" spans="1:50" ht="12.75" customHeight="1">
      <c r="A858" s="89"/>
      <c r="B858" s="89"/>
      <c r="C858" s="96"/>
      <c r="D858" s="190"/>
      <c r="E858" s="110"/>
      <c r="F858" s="111"/>
      <c r="G858" s="112"/>
      <c r="H858" s="113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108"/>
      <c r="AI858" s="108"/>
      <c r="AJ858" s="89"/>
      <c r="AK858" s="89"/>
      <c r="AL858" s="99"/>
      <c r="AM858" s="99"/>
      <c r="AN858" s="89"/>
      <c r="AO858" s="89"/>
      <c r="AP858" s="89"/>
      <c r="AQ858" s="99"/>
      <c r="AR858" s="89"/>
      <c r="AS858" s="89"/>
      <c r="AT858" s="89"/>
      <c r="AU858" s="89"/>
      <c r="AV858" s="89"/>
      <c r="AW858" s="89"/>
      <c r="AX858" s="89"/>
    </row>
    <row r="859" spans="1:50" ht="12.75" customHeight="1">
      <c r="A859" s="89"/>
      <c r="B859" s="89"/>
      <c r="C859" s="96"/>
      <c r="D859" s="190"/>
      <c r="E859" s="110"/>
      <c r="F859" s="111"/>
      <c r="G859" s="112"/>
      <c r="H859" s="113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108"/>
      <c r="AI859" s="108"/>
      <c r="AJ859" s="89"/>
      <c r="AK859" s="89"/>
      <c r="AL859" s="99"/>
      <c r="AM859" s="99"/>
      <c r="AN859" s="89"/>
      <c r="AO859" s="89"/>
      <c r="AP859" s="89"/>
      <c r="AQ859" s="99"/>
      <c r="AR859" s="89"/>
      <c r="AS859" s="89"/>
      <c r="AT859" s="89"/>
      <c r="AU859" s="89"/>
      <c r="AV859" s="89"/>
      <c r="AW859" s="89"/>
      <c r="AX859" s="89"/>
    </row>
    <row r="860" spans="1:50" ht="12.75" customHeight="1">
      <c r="A860" s="89"/>
      <c r="B860" s="89"/>
      <c r="C860" s="96"/>
      <c r="D860" s="190"/>
      <c r="E860" s="110"/>
      <c r="F860" s="111"/>
      <c r="G860" s="112"/>
      <c r="H860" s="113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108"/>
      <c r="AI860" s="108"/>
      <c r="AJ860" s="89"/>
      <c r="AK860" s="89"/>
      <c r="AL860" s="99"/>
      <c r="AM860" s="99"/>
      <c r="AN860" s="89"/>
      <c r="AO860" s="89"/>
      <c r="AP860" s="89"/>
      <c r="AQ860" s="99"/>
      <c r="AR860" s="89"/>
      <c r="AS860" s="89"/>
      <c r="AT860" s="89"/>
      <c r="AU860" s="89"/>
      <c r="AV860" s="89"/>
      <c r="AW860" s="89"/>
      <c r="AX860" s="89"/>
    </row>
    <row r="861" spans="1:50" ht="12.75" customHeight="1">
      <c r="A861" s="89"/>
      <c r="B861" s="89"/>
      <c r="C861" s="96"/>
      <c r="D861" s="190"/>
      <c r="E861" s="110"/>
      <c r="F861" s="111"/>
      <c r="G861" s="112"/>
      <c r="H861" s="113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108"/>
      <c r="AI861" s="108"/>
      <c r="AJ861" s="89"/>
      <c r="AK861" s="89"/>
      <c r="AL861" s="99"/>
      <c r="AM861" s="99"/>
      <c r="AN861" s="89"/>
      <c r="AO861" s="89"/>
      <c r="AP861" s="89"/>
      <c r="AQ861" s="99"/>
      <c r="AR861" s="89"/>
      <c r="AS861" s="89"/>
      <c r="AT861" s="89"/>
      <c r="AU861" s="89"/>
      <c r="AV861" s="89"/>
      <c r="AW861" s="89"/>
      <c r="AX861" s="89"/>
    </row>
    <row r="862" spans="1:50" ht="12.75" customHeight="1">
      <c r="A862" s="89"/>
      <c r="B862" s="89"/>
      <c r="C862" s="96"/>
      <c r="D862" s="190"/>
      <c r="E862" s="110"/>
      <c r="F862" s="111"/>
      <c r="G862" s="112"/>
      <c r="H862" s="113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108"/>
      <c r="AI862" s="108"/>
      <c r="AJ862" s="89"/>
      <c r="AK862" s="89"/>
      <c r="AL862" s="99"/>
      <c r="AM862" s="99"/>
      <c r="AN862" s="89"/>
      <c r="AO862" s="89"/>
      <c r="AP862" s="89"/>
      <c r="AQ862" s="99"/>
      <c r="AR862" s="89"/>
      <c r="AS862" s="89"/>
      <c r="AT862" s="89"/>
      <c r="AU862" s="89"/>
      <c r="AV862" s="89"/>
      <c r="AW862" s="89"/>
      <c r="AX862" s="89"/>
    </row>
    <row r="863" spans="1:50" ht="12.75" customHeight="1">
      <c r="A863" s="89"/>
      <c r="B863" s="89"/>
      <c r="C863" s="96"/>
      <c r="D863" s="190"/>
      <c r="E863" s="110"/>
      <c r="F863" s="111"/>
      <c r="G863" s="112"/>
      <c r="H863" s="113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108"/>
      <c r="AI863" s="108"/>
      <c r="AJ863" s="89"/>
      <c r="AK863" s="89"/>
      <c r="AL863" s="99"/>
      <c r="AM863" s="99"/>
      <c r="AN863" s="89"/>
      <c r="AO863" s="89"/>
      <c r="AP863" s="89"/>
      <c r="AQ863" s="99"/>
      <c r="AR863" s="89"/>
      <c r="AS863" s="89"/>
      <c r="AT863" s="89"/>
      <c r="AU863" s="89"/>
      <c r="AV863" s="89"/>
      <c r="AW863" s="89"/>
      <c r="AX863" s="89"/>
    </row>
    <row r="864" spans="1:50" ht="12.75" customHeight="1">
      <c r="A864" s="89"/>
      <c r="B864" s="89"/>
      <c r="C864" s="96"/>
      <c r="D864" s="190"/>
      <c r="E864" s="110"/>
      <c r="F864" s="111"/>
      <c r="G864" s="112"/>
      <c r="H864" s="113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108"/>
      <c r="AI864" s="108"/>
      <c r="AJ864" s="89"/>
      <c r="AK864" s="89"/>
      <c r="AL864" s="99"/>
      <c r="AM864" s="99"/>
      <c r="AN864" s="89"/>
      <c r="AO864" s="89"/>
      <c r="AP864" s="89"/>
      <c r="AQ864" s="99"/>
      <c r="AR864" s="89"/>
      <c r="AS864" s="89"/>
      <c r="AT864" s="89"/>
      <c r="AU864" s="89"/>
      <c r="AV864" s="89"/>
      <c r="AW864" s="89"/>
      <c r="AX864" s="89"/>
    </row>
    <row r="865" spans="1:50" ht="12.75" customHeight="1">
      <c r="A865" s="89"/>
      <c r="B865" s="89"/>
      <c r="C865" s="96"/>
      <c r="D865" s="190"/>
      <c r="E865" s="110"/>
      <c r="F865" s="111"/>
      <c r="G865" s="112"/>
      <c r="H865" s="113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108"/>
      <c r="AI865" s="108"/>
      <c r="AJ865" s="89"/>
      <c r="AK865" s="89"/>
      <c r="AL865" s="99"/>
      <c r="AM865" s="99"/>
      <c r="AN865" s="89"/>
      <c r="AO865" s="89"/>
      <c r="AP865" s="89"/>
      <c r="AQ865" s="99"/>
      <c r="AR865" s="89"/>
      <c r="AS865" s="89"/>
      <c r="AT865" s="89"/>
      <c r="AU865" s="89"/>
      <c r="AV865" s="89"/>
      <c r="AW865" s="89"/>
      <c r="AX865" s="89"/>
    </row>
    <row r="866" spans="1:50" ht="12.75" customHeight="1">
      <c r="A866" s="89"/>
      <c r="B866" s="89"/>
      <c r="C866" s="96"/>
      <c r="D866" s="190"/>
      <c r="E866" s="110"/>
      <c r="F866" s="111"/>
      <c r="G866" s="112"/>
      <c r="H866" s="113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108"/>
      <c r="AI866" s="108"/>
      <c r="AJ866" s="89"/>
      <c r="AK866" s="89"/>
      <c r="AL866" s="99"/>
      <c r="AM866" s="99"/>
      <c r="AN866" s="89"/>
      <c r="AO866" s="89"/>
      <c r="AP866" s="89"/>
      <c r="AQ866" s="99"/>
      <c r="AR866" s="89"/>
      <c r="AS866" s="89"/>
      <c r="AT866" s="89"/>
      <c r="AU866" s="89"/>
      <c r="AV866" s="89"/>
      <c r="AW866" s="89"/>
      <c r="AX866" s="89"/>
    </row>
    <row r="867" spans="1:50" ht="12.75" customHeight="1">
      <c r="A867" s="89"/>
      <c r="B867" s="89"/>
      <c r="C867" s="96"/>
      <c r="D867" s="190"/>
      <c r="E867" s="110"/>
      <c r="F867" s="111"/>
      <c r="G867" s="112"/>
      <c r="H867" s="113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108"/>
      <c r="AI867" s="108"/>
      <c r="AJ867" s="89"/>
      <c r="AK867" s="89"/>
      <c r="AL867" s="99"/>
      <c r="AM867" s="99"/>
      <c r="AN867" s="89"/>
      <c r="AO867" s="89"/>
      <c r="AP867" s="89"/>
      <c r="AQ867" s="99"/>
      <c r="AR867" s="89"/>
      <c r="AS867" s="89"/>
      <c r="AT867" s="89"/>
      <c r="AU867" s="89"/>
      <c r="AV867" s="89"/>
      <c r="AW867" s="89"/>
      <c r="AX867" s="89"/>
    </row>
    <row r="868" spans="1:50" ht="12.75" customHeight="1">
      <c r="A868" s="89"/>
      <c r="B868" s="89"/>
      <c r="C868" s="96"/>
      <c r="D868" s="190"/>
      <c r="E868" s="110"/>
      <c r="F868" s="111"/>
      <c r="G868" s="112"/>
      <c r="H868" s="113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108"/>
      <c r="AI868" s="108"/>
      <c r="AJ868" s="89"/>
      <c r="AK868" s="89"/>
      <c r="AL868" s="99"/>
      <c r="AM868" s="99"/>
      <c r="AN868" s="89"/>
      <c r="AO868" s="89"/>
      <c r="AP868" s="89"/>
      <c r="AQ868" s="99"/>
      <c r="AR868" s="89"/>
      <c r="AS868" s="89"/>
      <c r="AT868" s="89"/>
      <c r="AU868" s="89"/>
      <c r="AV868" s="89"/>
      <c r="AW868" s="89"/>
      <c r="AX868" s="89"/>
    </row>
    <row r="869" spans="1:50" ht="12.75" customHeight="1">
      <c r="A869" s="89"/>
      <c r="B869" s="89"/>
      <c r="C869" s="96"/>
      <c r="D869" s="190"/>
      <c r="E869" s="110"/>
      <c r="F869" s="111"/>
      <c r="G869" s="112"/>
      <c r="H869" s="113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108"/>
      <c r="AI869" s="108"/>
      <c r="AJ869" s="89"/>
      <c r="AK869" s="89"/>
      <c r="AL869" s="99"/>
      <c r="AM869" s="99"/>
      <c r="AN869" s="89"/>
      <c r="AO869" s="89"/>
      <c r="AP869" s="89"/>
      <c r="AQ869" s="99"/>
      <c r="AR869" s="89"/>
      <c r="AS869" s="89"/>
      <c r="AT869" s="89"/>
      <c r="AU869" s="89"/>
      <c r="AV869" s="89"/>
      <c r="AW869" s="89"/>
      <c r="AX869" s="89"/>
    </row>
    <row r="870" spans="1:50" ht="12.75" customHeight="1">
      <c r="A870" s="89"/>
      <c r="B870" s="89"/>
      <c r="C870" s="96"/>
      <c r="D870" s="190"/>
      <c r="E870" s="110"/>
      <c r="F870" s="111"/>
      <c r="G870" s="112"/>
      <c r="H870" s="113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108"/>
      <c r="AI870" s="108"/>
      <c r="AJ870" s="89"/>
      <c r="AK870" s="89"/>
      <c r="AL870" s="99"/>
      <c r="AM870" s="99"/>
      <c r="AN870" s="89"/>
      <c r="AO870" s="89"/>
      <c r="AP870" s="89"/>
      <c r="AQ870" s="99"/>
      <c r="AR870" s="89"/>
      <c r="AS870" s="89"/>
      <c r="AT870" s="89"/>
      <c r="AU870" s="89"/>
      <c r="AV870" s="89"/>
      <c r="AW870" s="89"/>
      <c r="AX870" s="89"/>
    </row>
    <row r="871" spans="1:50" ht="12.75" customHeight="1">
      <c r="A871" s="89"/>
      <c r="B871" s="89"/>
      <c r="C871" s="96"/>
      <c r="D871" s="190"/>
      <c r="E871" s="110"/>
      <c r="F871" s="111"/>
      <c r="G871" s="112"/>
      <c r="H871" s="113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108"/>
      <c r="AI871" s="108"/>
      <c r="AJ871" s="89"/>
      <c r="AK871" s="89"/>
      <c r="AL871" s="99"/>
      <c r="AM871" s="99"/>
      <c r="AN871" s="89"/>
      <c r="AO871" s="89"/>
      <c r="AP871" s="89"/>
      <c r="AQ871" s="99"/>
      <c r="AR871" s="89"/>
      <c r="AS871" s="89"/>
      <c r="AT871" s="89"/>
      <c r="AU871" s="89"/>
      <c r="AV871" s="89"/>
      <c r="AW871" s="89"/>
      <c r="AX871" s="89"/>
    </row>
    <row r="872" spans="1:50" ht="12.75" customHeight="1">
      <c r="A872" s="89"/>
      <c r="B872" s="89"/>
      <c r="C872" s="96"/>
      <c r="D872" s="190"/>
      <c r="E872" s="110"/>
      <c r="F872" s="111"/>
      <c r="G872" s="112"/>
      <c r="H872" s="113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108"/>
      <c r="AI872" s="108"/>
      <c r="AJ872" s="89"/>
      <c r="AK872" s="89"/>
      <c r="AL872" s="99"/>
      <c r="AM872" s="99"/>
      <c r="AN872" s="89"/>
      <c r="AO872" s="89"/>
      <c r="AP872" s="89"/>
      <c r="AQ872" s="99"/>
      <c r="AR872" s="89"/>
      <c r="AS872" s="89"/>
      <c r="AT872" s="89"/>
      <c r="AU872" s="89"/>
      <c r="AV872" s="89"/>
      <c r="AW872" s="89"/>
      <c r="AX872" s="89"/>
    </row>
    <row r="873" spans="1:50" ht="12.75" customHeight="1">
      <c r="A873" s="89"/>
      <c r="B873" s="89"/>
      <c r="C873" s="96"/>
      <c r="D873" s="190"/>
      <c r="E873" s="110"/>
      <c r="F873" s="111"/>
      <c r="G873" s="112"/>
      <c r="H873" s="113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108"/>
      <c r="AI873" s="108"/>
      <c r="AJ873" s="89"/>
      <c r="AK873" s="89"/>
      <c r="AL873" s="99"/>
      <c r="AM873" s="99"/>
      <c r="AN873" s="89"/>
      <c r="AO873" s="89"/>
      <c r="AP873" s="89"/>
      <c r="AQ873" s="99"/>
      <c r="AR873" s="89"/>
      <c r="AS873" s="89"/>
      <c r="AT873" s="89"/>
      <c r="AU873" s="89"/>
      <c r="AV873" s="89"/>
      <c r="AW873" s="89"/>
      <c r="AX873" s="89"/>
    </row>
    <row r="874" spans="1:50" ht="12.75" customHeight="1">
      <c r="A874" s="89"/>
      <c r="B874" s="89"/>
      <c r="C874" s="96"/>
      <c r="D874" s="190"/>
      <c r="E874" s="110"/>
      <c r="F874" s="111"/>
      <c r="G874" s="112"/>
      <c r="H874" s="113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108"/>
      <c r="AI874" s="108"/>
      <c r="AJ874" s="89"/>
      <c r="AK874" s="89"/>
      <c r="AL874" s="99"/>
      <c r="AM874" s="99"/>
      <c r="AN874" s="89"/>
      <c r="AO874" s="89"/>
      <c r="AP874" s="89"/>
      <c r="AQ874" s="99"/>
      <c r="AR874" s="89"/>
      <c r="AS874" s="89"/>
      <c r="AT874" s="89"/>
      <c r="AU874" s="89"/>
      <c r="AV874" s="89"/>
      <c r="AW874" s="89"/>
      <c r="AX874" s="89"/>
    </row>
    <row r="875" spans="1:50" ht="12.75" customHeight="1">
      <c r="A875" s="89"/>
      <c r="B875" s="89"/>
      <c r="C875" s="96"/>
      <c r="D875" s="190"/>
      <c r="E875" s="110"/>
      <c r="F875" s="111"/>
      <c r="G875" s="112"/>
      <c r="H875" s="113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108"/>
      <c r="AI875" s="108"/>
      <c r="AJ875" s="89"/>
      <c r="AK875" s="89"/>
      <c r="AL875" s="99"/>
      <c r="AM875" s="99"/>
      <c r="AN875" s="89"/>
      <c r="AO875" s="89"/>
      <c r="AP875" s="89"/>
      <c r="AQ875" s="99"/>
      <c r="AR875" s="89"/>
      <c r="AS875" s="89"/>
      <c r="AT875" s="89"/>
      <c r="AU875" s="89"/>
      <c r="AV875" s="89"/>
      <c r="AW875" s="89"/>
      <c r="AX875" s="89"/>
    </row>
    <row r="876" spans="1:50" ht="12.75" customHeight="1">
      <c r="A876" s="89"/>
      <c r="B876" s="89"/>
      <c r="C876" s="96"/>
      <c r="D876" s="190"/>
      <c r="E876" s="110"/>
      <c r="F876" s="111"/>
      <c r="G876" s="112"/>
      <c r="H876" s="113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108"/>
      <c r="AI876" s="108"/>
      <c r="AJ876" s="89"/>
      <c r="AK876" s="89"/>
      <c r="AL876" s="99"/>
      <c r="AM876" s="99"/>
      <c r="AN876" s="89"/>
      <c r="AO876" s="89"/>
      <c r="AP876" s="89"/>
      <c r="AQ876" s="99"/>
      <c r="AR876" s="89"/>
      <c r="AS876" s="89"/>
      <c r="AT876" s="89"/>
      <c r="AU876" s="89"/>
      <c r="AV876" s="89"/>
      <c r="AW876" s="89"/>
      <c r="AX876" s="89"/>
    </row>
    <row r="877" spans="1:50" ht="12.75" customHeight="1">
      <c r="A877" s="89"/>
      <c r="B877" s="89"/>
      <c r="C877" s="96"/>
      <c r="D877" s="190"/>
      <c r="E877" s="110"/>
      <c r="F877" s="111"/>
      <c r="G877" s="112"/>
      <c r="H877" s="113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108"/>
      <c r="AI877" s="108"/>
      <c r="AJ877" s="89"/>
      <c r="AK877" s="89"/>
      <c r="AL877" s="99"/>
      <c r="AM877" s="99"/>
      <c r="AN877" s="89"/>
      <c r="AO877" s="89"/>
      <c r="AP877" s="89"/>
      <c r="AQ877" s="99"/>
      <c r="AR877" s="89"/>
      <c r="AS877" s="89"/>
      <c r="AT877" s="89"/>
      <c r="AU877" s="89"/>
      <c r="AV877" s="89"/>
      <c r="AW877" s="89"/>
      <c r="AX877" s="89"/>
    </row>
    <row r="878" spans="1:50" ht="12.75" customHeight="1">
      <c r="A878" s="89"/>
      <c r="B878" s="89"/>
      <c r="C878" s="96"/>
      <c r="D878" s="190"/>
      <c r="E878" s="110"/>
      <c r="F878" s="111"/>
      <c r="G878" s="112"/>
      <c r="H878" s="113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108"/>
      <c r="AI878" s="108"/>
      <c r="AJ878" s="89"/>
      <c r="AK878" s="89"/>
      <c r="AL878" s="99"/>
      <c r="AM878" s="99"/>
      <c r="AN878" s="89"/>
      <c r="AO878" s="89"/>
      <c r="AP878" s="89"/>
      <c r="AQ878" s="99"/>
      <c r="AR878" s="89"/>
      <c r="AS878" s="89"/>
      <c r="AT878" s="89"/>
      <c r="AU878" s="89"/>
      <c r="AV878" s="89"/>
      <c r="AW878" s="89"/>
      <c r="AX878" s="89"/>
    </row>
    <row r="879" spans="1:50" ht="12.75" customHeight="1">
      <c r="A879" s="89"/>
      <c r="B879" s="89"/>
      <c r="C879" s="96"/>
      <c r="D879" s="190"/>
      <c r="E879" s="110"/>
      <c r="F879" s="111"/>
      <c r="G879" s="112"/>
      <c r="H879" s="113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108"/>
      <c r="AI879" s="108"/>
      <c r="AJ879" s="89"/>
      <c r="AK879" s="89"/>
      <c r="AL879" s="99"/>
      <c r="AM879" s="99"/>
      <c r="AN879" s="89"/>
      <c r="AO879" s="89"/>
      <c r="AP879" s="89"/>
      <c r="AQ879" s="99"/>
      <c r="AR879" s="89"/>
      <c r="AS879" s="89"/>
      <c r="AT879" s="89"/>
      <c r="AU879" s="89"/>
      <c r="AV879" s="89"/>
      <c r="AW879" s="89"/>
      <c r="AX879" s="89"/>
    </row>
    <row r="880" spans="1:50" ht="12.75" customHeight="1">
      <c r="A880" s="89"/>
      <c r="B880" s="89"/>
      <c r="C880" s="96"/>
      <c r="D880" s="190"/>
      <c r="E880" s="110"/>
      <c r="F880" s="111"/>
      <c r="G880" s="112"/>
      <c r="H880" s="113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108"/>
      <c r="AI880" s="108"/>
      <c r="AJ880" s="89"/>
      <c r="AK880" s="89"/>
      <c r="AL880" s="99"/>
      <c r="AM880" s="99"/>
      <c r="AN880" s="89"/>
      <c r="AO880" s="89"/>
      <c r="AP880" s="89"/>
      <c r="AQ880" s="99"/>
      <c r="AR880" s="89"/>
      <c r="AS880" s="89"/>
      <c r="AT880" s="89"/>
      <c r="AU880" s="89"/>
      <c r="AV880" s="89"/>
      <c r="AW880" s="89"/>
      <c r="AX880" s="89"/>
    </row>
    <row r="881" spans="1:50" ht="12.75" customHeight="1">
      <c r="A881" s="89"/>
      <c r="B881" s="89"/>
      <c r="C881" s="96"/>
      <c r="D881" s="190"/>
      <c r="E881" s="110"/>
      <c r="F881" s="111"/>
      <c r="G881" s="112"/>
      <c r="H881" s="113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108"/>
      <c r="AI881" s="108"/>
      <c r="AJ881" s="89"/>
      <c r="AK881" s="89"/>
      <c r="AL881" s="99"/>
      <c r="AM881" s="99"/>
      <c r="AN881" s="89"/>
      <c r="AO881" s="89"/>
      <c r="AP881" s="89"/>
      <c r="AQ881" s="99"/>
      <c r="AR881" s="89"/>
      <c r="AS881" s="89"/>
      <c r="AT881" s="89"/>
      <c r="AU881" s="89"/>
      <c r="AV881" s="89"/>
      <c r="AW881" s="89"/>
      <c r="AX881" s="89"/>
    </row>
    <row r="882" spans="1:50" ht="12.75" customHeight="1">
      <c r="A882" s="89"/>
      <c r="B882" s="89"/>
      <c r="C882" s="96"/>
      <c r="D882" s="190"/>
      <c r="E882" s="110"/>
      <c r="F882" s="111"/>
      <c r="G882" s="112"/>
      <c r="H882" s="113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108"/>
      <c r="AI882" s="108"/>
      <c r="AJ882" s="89"/>
      <c r="AK882" s="89"/>
      <c r="AL882" s="99"/>
      <c r="AM882" s="99"/>
      <c r="AN882" s="89"/>
      <c r="AO882" s="89"/>
      <c r="AP882" s="89"/>
      <c r="AQ882" s="99"/>
      <c r="AR882" s="89"/>
      <c r="AS882" s="89"/>
      <c r="AT882" s="89"/>
      <c r="AU882" s="89"/>
      <c r="AV882" s="89"/>
      <c r="AW882" s="89"/>
      <c r="AX882" s="89"/>
    </row>
    <row r="883" spans="1:50" ht="12.75" customHeight="1">
      <c r="A883" s="89"/>
      <c r="B883" s="89"/>
      <c r="C883" s="96"/>
      <c r="D883" s="190"/>
      <c r="E883" s="110"/>
      <c r="F883" s="111"/>
      <c r="G883" s="112"/>
      <c r="H883" s="113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108"/>
      <c r="AI883" s="108"/>
      <c r="AJ883" s="89"/>
      <c r="AK883" s="89"/>
      <c r="AL883" s="99"/>
      <c r="AM883" s="99"/>
      <c r="AN883" s="89"/>
      <c r="AO883" s="89"/>
      <c r="AP883" s="89"/>
      <c r="AQ883" s="99"/>
      <c r="AR883" s="89"/>
      <c r="AS883" s="89"/>
      <c r="AT883" s="89"/>
      <c r="AU883" s="89"/>
      <c r="AV883" s="89"/>
      <c r="AW883" s="89"/>
      <c r="AX883" s="89"/>
    </row>
    <row r="884" spans="1:50" ht="12.75" customHeight="1">
      <c r="A884" s="89"/>
      <c r="B884" s="89"/>
      <c r="C884" s="96"/>
      <c r="D884" s="190"/>
      <c r="E884" s="110"/>
      <c r="F884" s="111"/>
      <c r="G884" s="112"/>
      <c r="H884" s="113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108"/>
      <c r="AI884" s="108"/>
      <c r="AJ884" s="89"/>
      <c r="AK884" s="89"/>
      <c r="AL884" s="99"/>
      <c r="AM884" s="99"/>
      <c r="AN884" s="89"/>
      <c r="AO884" s="89"/>
      <c r="AP884" s="89"/>
      <c r="AQ884" s="99"/>
      <c r="AR884" s="89"/>
      <c r="AS884" s="89"/>
      <c r="AT884" s="89"/>
      <c r="AU884" s="89"/>
      <c r="AV884" s="89"/>
      <c r="AW884" s="89"/>
      <c r="AX884" s="89"/>
    </row>
    <row r="885" spans="1:50" ht="12.75" customHeight="1">
      <c r="A885" s="89"/>
      <c r="B885" s="89"/>
      <c r="C885" s="96"/>
      <c r="D885" s="190"/>
      <c r="E885" s="110"/>
      <c r="F885" s="111"/>
      <c r="G885" s="112"/>
      <c r="H885" s="113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108"/>
      <c r="AI885" s="108"/>
      <c r="AJ885" s="89"/>
      <c r="AK885" s="89"/>
      <c r="AL885" s="99"/>
      <c r="AM885" s="99"/>
      <c r="AN885" s="89"/>
      <c r="AO885" s="89"/>
      <c r="AP885" s="89"/>
      <c r="AQ885" s="99"/>
      <c r="AR885" s="89"/>
      <c r="AS885" s="89"/>
      <c r="AT885" s="89"/>
      <c r="AU885" s="89"/>
      <c r="AV885" s="89"/>
      <c r="AW885" s="89"/>
      <c r="AX885" s="89"/>
    </row>
    <row r="886" spans="1:50" ht="12.75" customHeight="1">
      <c r="A886" s="89"/>
      <c r="B886" s="89"/>
      <c r="C886" s="96"/>
      <c r="D886" s="190"/>
      <c r="E886" s="110"/>
      <c r="F886" s="111"/>
      <c r="G886" s="112"/>
      <c r="H886" s="113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108"/>
      <c r="AI886" s="108"/>
      <c r="AJ886" s="89"/>
      <c r="AK886" s="89"/>
      <c r="AL886" s="99"/>
      <c r="AM886" s="99"/>
      <c r="AN886" s="89"/>
      <c r="AO886" s="89"/>
      <c r="AP886" s="89"/>
      <c r="AQ886" s="99"/>
      <c r="AR886" s="89"/>
      <c r="AS886" s="89"/>
      <c r="AT886" s="89"/>
      <c r="AU886" s="89"/>
      <c r="AV886" s="89"/>
      <c r="AW886" s="89"/>
      <c r="AX886" s="89"/>
    </row>
    <row r="887" spans="1:50" ht="12.75" customHeight="1">
      <c r="A887" s="89"/>
      <c r="B887" s="89"/>
      <c r="C887" s="96"/>
      <c r="D887" s="190"/>
      <c r="E887" s="110"/>
      <c r="F887" s="111"/>
      <c r="G887" s="112"/>
      <c r="H887" s="113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108"/>
      <c r="AI887" s="108"/>
      <c r="AJ887" s="89"/>
      <c r="AK887" s="89"/>
      <c r="AL887" s="99"/>
      <c r="AM887" s="99"/>
      <c r="AN887" s="89"/>
      <c r="AO887" s="89"/>
      <c r="AP887" s="89"/>
      <c r="AQ887" s="99"/>
      <c r="AR887" s="89"/>
      <c r="AS887" s="89"/>
      <c r="AT887" s="89"/>
      <c r="AU887" s="89"/>
      <c r="AV887" s="89"/>
      <c r="AW887" s="89"/>
      <c r="AX887" s="89"/>
    </row>
    <row r="888" spans="1:50" ht="12.75" customHeight="1">
      <c r="A888" s="89"/>
      <c r="B888" s="89"/>
      <c r="C888" s="96"/>
      <c r="D888" s="190"/>
      <c r="E888" s="110"/>
      <c r="F888" s="111"/>
      <c r="G888" s="112"/>
      <c r="H888" s="113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108"/>
      <c r="AI888" s="108"/>
      <c r="AJ888" s="89"/>
      <c r="AK888" s="89"/>
      <c r="AL888" s="99"/>
      <c r="AM888" s="99"/>
      <c r="AN888" s="89"/>
      <c r="AO888" s="89"/>
      <c r="AP888" s="89"/>
      <c r="AQ888" s="99"/>
      <c r="AR888" s="89"/>
      <c r="AS888" s="89"/>
      <c r="AT888" s="89"/>
      <c r="AU888" s="89"/>
      <c r="AV888" s="89"/>
      <c r="AW888" s="89"/>
      <c r="AX888" s="89"/>
    </row>
    <row r="889" spans="1:50" ht="12.75" customHeight="1">
      <c r="A889" s="89"/>
      <c r="B889" s="89"/>
      <c r="C889" s="96"/>
      <c r="D889" s="190"/>
      <c r="E889" s="110"/>
      <c r="F889" s="111"/>
      <c r="G889" s="112"/>
      <c r="H889" s="113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108"/>
      <c r="AI889" s="108"/>
      <c r="AJ889" s="89"/>
      <c r="AK889" s="89"/>
      <c r="AL889" s="99"/>
      <c r="AM889" s="99"/>
      <c r="AN889" s="89"/>
      <c r="AO889" s="89"/>
      <c r="AP889" s="89"/>
      <c r="AQ889" s="99"/>
      <c r="AR889" s="89"/>
      <c r="AS889" s="89"/>
      <c r="AT889" s="89"/>
      <c r="AU889" s="89"/>
      <c r="AV889" s="89"/>
      <c r="AW889" s="89"/>
      <c r="AX889" s="89"/>
    </row>
    <row r="890" spans="1:50" ht="12.75" customHeight="1">
      <c r="A890" s="89"/>
      <c r="B890" s="89"/>
      <c r="C890" s="96"/>
      <c r="D890" s="190"/>
      <c r="E890" s="110"/>
      <c r="F890" s="111"/>
      <c r="G890" s="112"/>
      <c r="H890" s="113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108"/>
      <c r="AI890" s="108"/>
      <c r="AJ890" s="89"/>
      <c r="AK890" s="89"/>
      <c r="AL890" s="99"/>
      <c r="AM890" s="99"/>
      <c r="AN890" s="89"/>
      <c r="AO890" s="89"/>
      <c r="AP890" s="89"/>
      <c r="AQ890" s="99"/>
      <c r="AR890" s="89"/>
      <c r="AS890" s="89"/>
      <c r="AT890" s="89"/>
      <c r="AU890" s="89"/>
      <c r="AV890" s="89"/>
      <c r="AW890" s="89"/>
      <c r="AX890" s="89"/>
    </row>
    <row r="891" spans="1:50" ht="12.75" customHeight="1">
      <c r="A891" s="89"/>
      <c r="B891" s="89"/>
      <c r="C891" s="96"/>
      <c r="D891" s="190"/>
      <c r="E891" s="110"/>
      <c r="F891" s="111"/>
      <c r="G891" s="112"/>
      <c r="H891" s="113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108"/>
      <c r="AI891" s="108"/>
      <c r="AJ891" s="89"/>
      <c r="AK891" s="89"/>
      <c r="AL891" s="99"/>
      <c r="AM891" s="99"/>
      <c r="AN891" s="89"/>
      <c r="AO891" s="89"/>
      <c r="AP891" s="89"/>
      <c r="AQ891" s="99"/>
      <c r="AR891" s="89"/>
      <c r="AS891" s="89"/>
      <c r="AT891" s="89"/>
      <c r="AU891" s="89"/>
      <c r="AV891" s="89"/>
      <c r="AW891" s="89"/>
      <c r="AX891" s="89"/>
    </row>
    <row r="892" spans="1:50" ht="12.75" customHeight="1">
      <c r="A892" s="89"/>
      <c r="B892" s="89"/>
      <c r="C892" s="96"/>
      <c r="D892" s="190"/>
      <c r="E892" s="110"/>
      <c r="F892" s="111"/>
      <c r="G892" s="112"/>
      <c r="H892" s="113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108"/>
      <c r="AI892" s="108"/>
      <c r="AJ892" s="89"/>
      <c r="AK892" s="89"/>
      <c r="AL892" s="99"/>
      <c r="AM892" s="99"/>
      <c r="AN892" s="89"/>
      <c r="AO892" s="89"/>
      <c r="AP892" s="89"/>
      <c r="AQ892" s="99"/>
      <c r="AR892" s="89"/>
      <c r="AS892" s="89"/>
      <c r="AT892" s="89"/>
      <c r="AU892" s="89"/>
      <c r="AV892" s="89"/>
      <c r="AW892" s="89"/>
      <c r="AX892" s="89"/>
    </row>
    <row r="893" spans="1:50" ht="12.75" customHeight="1">
      <c r="A893" s="89"/>
      <c r="B893" s="89"/>
      <c r="C893" s="96"/>
      <c r="D893" s="190"/>
      <c r="E893" s="110"/>
      <c r="F893" s="111"/>
      <c r="G893" s="112"/>
      <c r="H893" s="113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108"/>
      <c r="AI893" s="108"/>
      <c r="AJ893" s="89"/>
      <c r="AK893" s="89"/>
      <c r="AL893" s="99"/>
      <c r="AM893" s="99"/>
      <c r="AN893" s="89"/>
      <c r="AO893" s="89"/>
      <c r="AP893" s="89"/>
      <c r="AQ893" s="99"/>
      <c r="AR893" s="89"/>
      <c r="AS893" s="89"/>
      <c r="AT893" s="89"/>
      <c r="AU893" s="89"/>
      <c r="AV893" s="89"/>
      <c r="AW893" s="89"/>
      <c r="AX893" s="89"/>
    </row>
    <row r="894" spans="1:50" ht="12.75" customHeight="1">
      <c r="A894" s="89"/>
      <c r="B894" s="89"/>
      <c r="C894" s="96"/>
      <c r="D894" s="190"/>
      <c r="E894" s="110"/>
      <c r="F894" s="111"/>
      <c r="G894" s="112"/>
      <c r="H894" s="113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108"/>
      <c r="AI894" s="108"/>
      <c r="AJ894" s="89"/>
      <c r="AK894" s="89"/>
      <c r="AL894" s="99"/>
      <c r="AM894" s="99"/>
      <c r="AN894" s="89"/>
      <c r="AO894" s="89"/>
      <c r="AP894" s="89"/>
      <c r="AQ894" s="99"/>
      <c r="AR894" s="89"/>
      <c r="AS894" s="89"/>
      <c r="AT894" s="89"/>
      <c r="AU894" s="89"/>
      <c r="AV894" s="89"/>
      <c r="AW894" s="89"/>
      <c r="AX894" s="89"/>
    </row>
    <row r="895" spans="1:50" ht="12.75" customHeight="1">
      <c r="A895" s="89"/>
      <c r="B895" s="89"/>
      <c r="C895" s="96"/>
      <c r="D895" s="190"/>
      <c r="E895" s="110"/>
      <c r="F895" s="111"/>
      <c r="G895" s="112"/>
      <c r="H895" s="113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108"/>
      <c r="AI895" s="108"/>
      <c r="AJ895" s="89"/>
      <c r="AK895" s="89"/>
      <c r="AL895" s="99"/>
      <c r="AM895" s="99"/>
      <c r="AN895" s="89"/>
      <c r="AO895" s="89"/>
      <c r="AP895" s="89"/>
      <c r="AQ895" s="99"/>
      <c r="AR895" s="89"/>
      <c r="AS895" s="89"/>
      <c r="AT895" s="89"/>
      <c r="AU895" s="89"/>
      <c r="AV895" s="89"/>
      <c r="AW895" s="89"/>
      <c r="AX895" s="89"/>
    </row>
    <row r="896" spans="1:50" ht="12.75" customHeight="1">
      <c r="A896" s="89"/>
      <c r="B896" s="89"/>
      <c r="C896" s="96"/>
      <c r="D896" s="190"/>
      <c r="E896" s="110"/>
      <c r="F896" s="111"/>
      <c r="G896" s="112"/>
      <c r="H896" s="113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108"/>
      <c r="AI896" s="108"/>
      <c r="AJ896" s="89"/>
      <c r="AK896" s="89"/>
      <c r="AL896" s="99"/>
      <c r="AM896" s="99"/>
      <c r="AN896" s="89"/>
      <c r="AO896" s="89"/>
      <c r="AP896" s="89"/>
      <c r="AQ896" s="99"/>
      <c r="AR896" s="89"/>
      <c r="AS896" s="89"/>
      <c r="AT896" s="89"/>
      <c r="AU896" s="89"/>
      <c r="AV896" s="89"/>
      <c r="AW896" s="89"/>
      <c r="AX896" s="89"/>
    </row>
    <row r="897" spans="1:50" ht="12.75" customHeight="1">
      <c r="A897" s="89"/>
      <c r="B897" s="89"/>
      <c r="C897" s="96"/>
      <c r="D897" s="190"/>
      <c r="E897" s="110"/>
      <c r="F897" s="111"/>
      <c r="G897" s="112"/>
      <c r="H897" s="113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108"/>
      <c r="AI897" s="108"/>
      <c r="AJ897" s="89"/>
      <c r="AK897" s="89"/>
      <c r="AL897" s="99"/>
      <c r="AM897" s="99"/>
      <c r="AN897" s="89"/>
      <c r="AO897" s="89"/>
      <c r="AP897" s="89"/>
      <c r="AQ897" s="99"/>
      <c r="AR897" s="89"/>
      <c r="AS897" s="89"/>
      <c r="AT897" s="89"/>
      <c r="AU897" s="89"/>
      <c r="AV897" s="89"/>
      <c r="AW897" s="89"/>
      <c r="AX897" s="89"/>
    </row>
    <row r="898" spans="1:50" ht="12.75" customHeight="1">
      <c r="A898" s="89"/>
      <c r="B898" s="89"/>
      <c r="C898" s="96"/>
      <c r="D898" s="190"/>
      <c r="E898" s="110"/>
      <c r="F898" s="111"/>
      <c r="G898" s="112"/>
      <c r="H898" s="113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108"/>
      <c r="AI898" s="108"/>
      <c r="AJ898" s="89"/>
      <c r="AK898" s="89"/>
      <c r="AL898" s="99"/>
      <c r="AM898" s="99"/>
      <c r="AN898" s="89"/>
      <c r="AO898" s="89"/>
      <c r="AP898" s="89"/>
      <c r="AQ898" s="99"/>
      <c r="AR898" s="89"/>
      <c r="AS898" s="89"/>
      <c r="AT898" s="89"/>
      <c r="AU898" s="89"/>
      <c r="AV898" s="89"/>
      <c r="AW898" s="89"/>
      <c r="AX898" s="89"/>
    </row>
    <row r="899" spans="1:50" ht="12.75" customHeight="1">
      <c r="A899" s="89"/>
      <c r="B899" s="89"/>
      <c r="C899" s="96"/>
      <c r="D899" s="190"/>
      <c r="E899" s="110"/>
      <c r="F899" s="111"/>
      <c r="G899" s="112"/>
      <c r="H899" s="113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108"/>
      <c r="AI899" s="108"/>
      <c r="AJ899" s="89"/>
      <c r="AK899" s="89"/>
      <c r="AL899" s="99"/>
      <c r="AM899" s="99"/>
      <c r="AN899" s="89"/>
      <c r="AO899" s="89"/>
      <c r="AP899" s="89"/>
      <c r="AQ899" s="99"/>
      <c r="AR899" s="89"/>
      <c r="AS899" s="89"/>
      <c r="AT899" s="89"/>
      <c r="AU899" s="89"/>
      <c r="AV899" s="89"/>
      <c r="AW899" s="89"/>
      <c r="AX899" s="89"/>
    </row>
    <row r="900" spans="1:50" ht="12.75" customHeight="1">
      <c r="A900" s="89"/>
      <c r="B900" s="89"/>
      <c r="C900" s="96"/>
      <c r="D900" s="190"/>
      <c r="E900" s="110"/>
      <c r="F900" s="111"/>
      <c r="G900" s="112"/>
      <c r="H900" s="113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108"/>
      <c r="AI900" s="108"/>
      <c r="AJ900" s="89"/>
      <c r="AK900" s="89"/>
      <c r="AL900" s="99"/>
      <c r="AM900" s="99"/>
      <c r="AN900" s="89"/>
      <c r="AO900" s="89"/>
      <c r="AP900" s="89"/>
      <c r="AQ900" s="99"/>
      <c r="AR900" s="89"/>
      <c r="AS900" s="89"/>
      <c r="AT900" s="89"/>
      <c r="AU900" s="89"/>
      <c r="AV900" s="89"/>
      <c r="AW900" s="89"/>
      <c r="AX900" s="89"/>
    </row>
    <row r="901" spans="1:50" ht="12.75" customHeight="1">
      <c r="A901" s="89"/>
      <c r="B901" s="89"/>
      <c r="C901" s="96"/>
      <c r="D901" s="190"/>
      <c r="E901" s="110"/>
      <c r="F901" s="111"/>
      <c r="G901" s="112"/>
      <c r="H901" s="113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108"/>
      <c r="AI901" s="108"/>
      <c r="AJ901" s="89"/>
      <c r="AK901" s="89"/>
      <c r="AL901" s="99"/>
      <c r="AM901" s="99"/>
      <c r="AN901" s="89"/>
      <c r="AO901" s="89"/>
      <c r="AP901" s="89"/>
      <c r="AQ901" s="99"/>
      <c r="AR901" s="89"/>
      <c r="AS901" s="89"/>
      <c r="AT901" s="89"/>
      <c r="AU901" s="89"/>
      <c r="AV901" s="89"/>
      <c r="AW901" s="89"/>
      <c r="AX901" s="89"/>
    </row>
    <row r="902" spans="1:50" ht="12.75" customHeight="1">
      <c r="A902" s="89"/>
      <c r="B902" s="89"/>
      <c r="C902" s="96"/>
      <c r="D902" s="190"/>
      <c r="E902" s="110"/>
      <c r="F902" s="111"/>
      <c r="G902" s="112"/>
      <c r="H902" s="113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108"/>
      <c r="AI902" s="108"/>
      <c r="AJ902" s="89"/>
      <c r="AK902" s="89"/>
      <c r="AL902" s="99"/>
      <c r="AM902" s="99"/>
      <c r="AN902" s="89"/>
      <c r="AO902" s="89"/>
      <c r="AP902" s="89"/>
      <c r="AQ902" s="99"/>
      <c r="AR902" s="89"/>
      <c r="AS902" s="89"/>
      <c r="AT902" s="89"/>
      <c r="AU902" s="89"/>
      <c r="AV902" s="89"/>
      <c r="AW902" s="89"/>
      <c r="AX902" s="89"/>
    </row>
    <row r="903" spans="1:50" ht="12.75" customHeight="1">
      <c r="A903" s="89"/>
      <c r="B903" s="89"/>
      <c r="C903" s="96"/>
      <c r="D903" s="190"/>
      <c r="E903" s="110"/>
      <c r="F903" s="111"/>
      <c r="G903" s="112"/>
      <c r="H903" s="113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108"/>
      <c r="AI903" s="108"/>
      <c r="AJ903" s="89"/>
      <c r="AK903" s="89"/>
      <c r="AL903" s="99"/>
      <c r="AM903" s="99"/>
      <c r="AN903" s="89"/>
      <c r="AO903" s="89"/>
      <c r="AP903" s="89"/>
      <c r="AQ903" s="99"/>
      <c r="AR903" s="89"/>
      <c r="AS903" s="89"/>
      <c r="AT903" s="89"/>
      <c r="AU903" s="89"/>
      <c r="AV903" s="89"/>
      <c r="AW903" s="89"/>
      <c r="AX903" s="89"/>
    </row>
    <row r="904" spans="1:50" ht="12.75" customHeight="1">
      <c r="A904" s="89"/>
      <c r="B904" s="89"/>
      <c r="C904" s="96"/>
      <c r="D904" s="190"/>
      <c r="E904" s="110"/>
      <c r="F904" s="111"/>
      <c r="G904" s="112"/>
      <c r="H904" s="113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108"/>
      <c r="AI904" s="108"/>
      <c r="AJ904" s="89"/>
      <c r="AK904" s="89"/>
      <c r="AL904" s="99"/>
      <c r="AM904" s="99"/>
      <c r="AN904" s="89"/>
      <c r="AO904" s="89"/>
      <c r="AP904" s="89"/>
      <c r="AQ904" s="99"/>
      <c r="AR904" s="89"/>
      <c r="AS904" s="89"/>
      <c r="AT904" s="89"/>
      <c r="AU904" s="89"/>
      <c r="AV904" s="89"/>
      <c r="AW904" s="89"/>
      <c r="AX904" s="89"/>
    </row>
    <row r="905" spans="1:50" ht="12.75" customHeight="1">
      <c r="A905" s="89"/>
      <c r="B905" s="89"/>
      <c r="C905" s="96"/>
      <c r="D905" s="190"/>
      <c r="E905" s="110"/>
      <c r="F905" s="111"/>
      <c r="G905" s="112"/>
      <c r="H905" s="113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108"/>
      <c r="AI905" s="108"/>
      <c r="AJ905" s="89"/>
      <c r="AK905" s="89"/>
      <c r="AL905" s="99"/>
      <c r="AM905" s="99"/>
      <c r="AN905" s="89"/>
      <c r="AO905" s="89"/>
      <c r="AP905" s="89"/>
      <c r="AQ905" s="99"/>
      <c r="AR905" s="89"/>
      <c r="AS905" s="89"/>
      <c r="AT905" s="89"/>
      <c r="AU905" s="89"/>
      <c r="AV905" s="89"/>
      <c r="AW905" s="89"/>
      <c r="AX905" s="89"/>
    </row>
    <row r="906" spans="1:50" ht="12.75" customHeight="1">
      <c r="A906" s="89"/>
      <c r="B906" s="89"/>
      <c r="C906" s="96"/>
      <c r="D906" s="190"/>
      <c r="E906" s="110"/>
      <c r="F906" s="111"/>
      <c r="G906" s="112"/>
      <c r="H906" s="113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108"/>
      <c r="AI906" s="108"/>
      <c r="AJ906" s="89"/>
      <c r="AK906" s="89"/>
      <c r="AL906" s="99"/>
      <c r="AM906" s="99"/>
      <c r="AN906" s="89"/>
      <c r="AO906" s="89"/>
      <c r="AP906" s="89"/>
      <c r="AQ906" s="99"/>
      <c r="AR906" s="89"/>
      <c r="AS906" s="89"/>
      <c r="AT906" s="89"/>
      <c r="AU906" s="89"/>
      <c r="AV906" s="89"/>
      <c r="AW906" s="89"/>
      <c r="AX906" s="89"/>
    </row>
    <row r="907" spans="1:50" ht="12.75" customHeight="1">
      <c r="A907" s="89"/>
      <c r="B907" s="89"/>
      <c r="C907" s="96"/>
      <c r="D907" s="190"/>
      <c r="E907" s="110"/>
      <c r="F907" s="111"/>
      <c r="G907" s="112"/>
      <c r="H907" s="113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108"/>
      <c r="AI907" s="108"/>
      <c r="AJ907" s="89"/>
      <c r="AK907" s="89"/>
      <c r="AL907" s="99"/>
      <c r="AM907" s="99"/>
      <c r="AN907" s="89"/>
      <c r="AO907" s="89"/>
      <c r="AP907" s="89"/>
      <c r="AQ907" s="99"/>
      <c r="AR907" s="89"/>
      <c r="AS907" s="89"/>
      <c r="AT907" s="89"/>
      <c r="AU907" s="89"/>
      <c r="AV907" s="89"/>
      <c r="AW907" s="89"/>
      <c r="AX907" s="89"/>
    </row>
    <row r="908" spans="1:50" ht="12.75" customHeight="1">
      <c r="A908" s="89"/>
      <c r="B908" s="89"/>
      <c r="C908" s="96"/>
      <c r="D908" s="190"/>
      <c r="E908" s="110"/>
      <c r="F908" s="111"/>
      <c r="G908" s="112"/>
      <c r="H908" s="113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108"/>
      <c r="AI908" s="108"/>
      <c r="AJ908" s="89"/>
      <c r="AK908" s="89"/>
      <c r="AL908" s="99"/>
      <c r="AM908" s="99"/>
      <c r="AN908" s="89"/>
      <c r="AO908" s="89"/>
      <c r="AP908" s="89"/>
      <c r="AQ908" s="99"/>
      <c r="AR908" s="89"/>
      <c r="AS908" s="89"/>
      <c r="AT908" s="89"/>
      <c r="AU908" s="89"/>
      <c r="AV908" s="89"/>
      <c r="AW908" s="89"/>
      <c r="AX908" s="89"/>
    </row>
    <row r="909" spans="1:50" ht="12.75" customHeight="1">
      <c r="A909" s="89"/>
      <c r="B909" s="89"/>
      <c r="C909" s="96"/>
      <c r="D909" s="190"/>
      <c r="E909" s="110"/>
      <c r="F909" s="111"/>
      <c r="G909" s="112"/>
      <c r="H909" s="113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108"/>
      <c r="AI909" s="108"/>
      <c r="AJ909" s="89"/>
      <c r="AK909" s="89"/>
      <c r="AL909" s="99"/>
      <c r="AM909" s="99"/>
      <c r="AN909" s="89"/>
      <c r="AO909" s="89"/>
      <c r="AP909" s="89"/>
      <c r="AQ909" s="99"/>
      <c r="AR909" s="89"/>
      <c r="AS909" s="89"/>
      <c r="AT909" s="89"/>
      <c r="AU909" s="89"/>
      <c r="AV909" s="89"/>
      <c r="AW909" s="89"/>
      <c r="AX909" s="89"/>
    </row>
    <row r="910" spans="1:50" ht="12.75" customHeight="1">
      <c r="A910" s="89"/>
      <c r="B910" s="89"/>
      <c r="C910" s="96"/>
      <c r="D910" s="190"/>
      <c r="E910" s="110"/>
      <c r="F910" s="111"/>
      <c r="G910" s="112"/>
      <c r="H910" s="113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108"/>
      <c r="AI910" s="108"/>
      <c r="AJ910" s="89"/>
      <c r="AK910" s="89"/>
      <c r="AL910" s="99"/>
      <c r="AM910" s="99"/>
      <c r="AN910" s="89"/>
      <c r="AO910" s="89"/>
      <c r="AP910" s="89"/>
      <c r="AQ910" s="99"/>
      <c r="AR910" s="89"/>
      <c r="AS910" s="89"/>
      <c r="AT910" s="89"/>
      <c r="AU910" s="89"/>
      <c r="AV910" s="89"/>
      <c r="AW910" s="89"/>
      <c r="AX910" s="89"/>
    </row>
    <row r="911" spans="1:50" ht="12.75" customHeight="1">
      <c r="A911" s="89"/>
      <c r="B911" s="89"/>
      <c r="C911" s="96"/>
      <c r="D911" s="190"/>
      <c r="E911" s="110"/>
      <c r="F911" s="111"/>
      <c r="G911" s="112"/>
      <c r="H911" s="113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108"/>
      <c r="AI911" s="108"/>
      <c r="AJ911" s="89"/>
      <c r="AK911" s="89"/>
      <c r="AL911" s="99"/>
      <c r="AM911" s="99"/>
      <c r="AN911" s="89"/>
      <c r="AO911" s="89"/>
      <c r="AP911" s="89"/>
      <c r="AQ911" s="99"/>
      <c r="AR911" s="89"/>
      <c r="AS911" s="89"/>
      <c r="AT911" s="89"/>
      <c r="AU911" s="89"/>
      <c r="AV911" s="89"/>
      <c r="AW911" s="89"/>
      <c r="AX911" s="89"/>
    </row>
    <row r="912" spans="1:50" ht="12.75" customHeight="1">
      <c r="A912" s="89"/>
      <c r="B912" s="89"/>
      <c r="C912" s="96"/>
      <c r="D912" s="190"/>
      <c r="E912" s="110"/>
      <c r="F912" s="111"/>
      <c r="G912" s="112"/>
      <c r="H912" s="113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108"/>
      <c r="AI912" s="108"/>
      <c r="AJ912" s="89"/>
      <c r="AK912" s="89"/>
      <c r="AL912" s="99"/>
      <c r="AM912" s="99"/>
      <c r="AN912" s="89"/>
      <c r="AO912" s="89"/>
      <c r="AP912" s="89"/>
      <c r="AQ912" s="99"/>
      <c r="AR912" s="89"/>
      <c r="AS912" s="89"/>
      <c r="AT912" s="89"/>
      <c r="AU912" s="89"/>
      <c r="AV912" s="89"/>
      <c r="AW912" s="89"/>
      <c r="AX912" s="89"/>
    </row>
    <row r="913" spans="1:50" ht="12.75" customHeight="1">
      <c r="A913" s="89"/>
      <c r="B913" s="89"/>
      <c r="C913" s="96"/>
      <c r="D913" s="190"/>
      <c r="E913" s="110"/>
      <c r="F913" s="111"/>
      <c r="G913" s="112"/>
      <c r="H913" s="113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108"/>
      <c r="AI913" s="108"/>
      <c r="AJ913" s="89"/>
      <c r="AK913" s="89"/>
      <c r="AL913" s="99"/>
      <c r="AM913" s="99"/>
      <c r="AN913" s="89"/>
      <c r="AO913" s="89"/>
      <c r="AP913" s="89"/>
      <c r="AQ913" s="99"/>
      <c r="AR913" s="89"/>
      <c r="AS913" s="89"/>
      <c r="AT913" s="89"/>
      <c r="AU913" s="89"/>
      <c r="AV913" s="89"/>
      <c r="AW913" s="89"/>
      <c r="AX913" s="89"/>
    </row>
    <row r="914" spans="1:50" ht="12.75" customHeight="1">
      <c r="A914" s="89"/>
      <c r="B914" s="89"/>
      <c r="C914" s="96"/>
      <c r="D914" s="190"/>
      <c r="E914" s="110"/>
      <c r="F914" s="111"/>
      <c r="G914" s="112"/>
      <c r="H914" s="113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108"/>
      <c r="AI914" s="108"/>
      <c r="AJ914" s="89"/>
      <c r="AK914" s="89"/>
      <c r="AL914" s="99"/>
      <c r="AM914" s="99"/>
      <c r="AN914" s="89"/>
      <c r="AO914" s="89"/>
      <c r="AP914" s="89"/>
      <c r="AQ914" s="99"/>
      <c r="AR914" s="89"/>
      <c r="AS914" s="89"/>
      <c r="AT914" s="89"/>
      <c r="AU914" s="89"/>
      <c r="AV914" s="89"/>
      <c r="AW914" s="89"/>
      <c r="AX914" s="89"/>
    </row>
    <row r="915" spans="1:50" ht="12.75" customHeight="1">
      <c r="A915" s="89"/>
      <c r="B915" s="89"/>
      <c r="C915" s="96"/>
      <c r="D915" s="190"/>
      <c r="E915" s="110"/>
      <c r="F915" s="111"/>
      <c r="G915" s="112"/>
      <c r="H915" s="113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108"/>
      <c r="AI915" s="108"/>
      <c r="AJ915" s="89"/>
      <c r="AK915" s="89"/>
      <c r="AL915" s="99"/>
      <c r="AM915" s="99"/>
      <c r="AN915" s="89"/>
      <c r="AO915" s="89"/>
      <c r="AP915" s="89"/>
      <c r="AQ915" s="99"/>
      <c r="AR915" s="89"/>
      <c r="AS915" s="89"/>
      <c r="AT915" s="89"/>
      <c r="AU915" s="89"/>
      <c r="AV915" s="89"/>
      <c r="AW915" s="89"/>
      <c r="AX915" s="89"/>
    </row>
    <row r="916" spans="1:50" ht="12.75" customHeight="1">
      <c r="A916" s="89"/>
      <c r="B916" s="89"/>
      <c r="C916" s="96"/>
      <c r="D916" s="190"/>
      <c r="E916" s="110"/>
      <c r="F916" s="111"/>
      <c r="G916" s="112"/>
      <c r="H916" s="113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108"/>
      <c r="AI916" s="108"/>
      <c r="AJ916" s="89"/>
      <c r="AK916" s="89"/>
      <c r="AL916" s="99"/>
      <c r="AM916" s="99"/>
      <c r="AN916" s="89"/>
      <c r="AO916" s="89"/>
      <c r="AP916" s="89"/>
      <c r="AQ916" s="99"/>
      <c r="AR916" s="89"/>
      <c r="AS916" s="89"/>
      <c r="AT916" s="89"/>
      <c r="AU916" s="89"/>
      <c r="AV916" s="89"/>
      <c r="AW916" s="89"/>
      <c r="AX916" s="89"/>
    </row>
    <row r="917" spans="1:50" ht="12.75" customHeight="1">
      <c r="A917" s="89"/>
      <c r="B917" s="89"/>
      <c r="C917" s="96"/>
      <c r="D917" s="190"/>
      <c r="E917" s="110"/>
      <c r="F917" s="111"/>
      <c r="G917" s="112"/>
      <c r="H917" s="113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108"/>
      <c r="AI917" s="108"/>
      <c r="AJ917" s="89"/>
      <c r="AK917" s="89"/>
      <c r="AL917" s="99"/>
      <c r="AM917" s="99"/>
      <c r="AN917" s="89"/>
      <c r="AO917" s="89"/>
      <c r="AP917" s="89"/>
      <c r="AQ917" s="99"/>
      <c r="AR917" s="89"/>
      <c r="AS917" s="89"/>
      <c r="AT917" s="89"/>
      <c r="AU917" s="89"/>
      <c r="AV917" s="89"/>
      <c r="AW917" s="89"/>
      <c r="AX917" s="89"/>
    </row>
    <row r="918" spans="1:50" ht="12.75" customHeight="1">
      <c r="A918" s="89"/>
      <c r="B918" s="89"/>
      <c r="C918" s="96"/>
      <c r="D918" s="190"/>
      <c r="E918" s="110"/>
      <c r="F918" s="111"/>
      <c r="G918" s="112"/>
      <c r="H918" s="113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108"/>
      <c r="AI918" s="108"/>
      <c r="AJ918" s="89"/>
      <c r="AK918" s="89"/>
      <c r="AL918" s="99"/>
      <c r="AM918" s="99"/>
      <c r="AN918" s="89"/>
      <c r="AO918" s="89"/>
      <c r="AP918" s="89"/>
      <c r="AQ918" s="99"/>
      <c r="AR918" s="89"/>
      <c r="AS918" s="89"/>
      <c r="AT918" s="89"/>
      <c r="AU918" s="89"/>
      <c r="AV918" s="89"/>
      <c r="AW918" s="89"/>
      <c r="AX918" s="89"/>
    </row>
    <row r="919" spans="1:50" ht="12.75" customHeight="1">
      <c r="A919" s="89"/>
      <c r="B919" s="89"/>
      <c r="C919" s="96"/>
      <c r="D919" s="190"/>
      <c r="E919" s="110"/>
      <c r="F919" s="111"/>
      <c r="G919" s="112"/>
      <c r="H919" s="113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108"/>
      <c r="AI919" s="108"/>
      <c r="AJ919" s="89"/>
      <c r="AK919" s="89"/>
      <c r="AL919" s="99"/>
      <c r="AM919" s="99"/>
      <c r="AN919" s="89"/>
      <c r="AO919" s="89"/>
      <c r="AP919" s="89"/>
      <c r="AQ919" s="99"/>
      <c r="AR919" s="89"/>
      <c r="AS919" s="89"/>
      <c r="AT919" s="89"/>
      <c r="AU919" s="89"/>
      <c r="AV919" s="89"/>
      <c r="AW919" s="89"/>
      <c r="AX919" s="89"/>
    </row>
    <row r="920" spans="1:50" ht="12.75" customHeight="1">
      <c r="A920" s="89"/>
      <c r="B920" s="89"/>
      <c r="C920" s="96"/>
      <c r="D920" s="190"/>
      <c r="E920" s="110"/>
      <c r="F920" s="111"/>
      <c r="G920" s="112"/>
      <c r="H920" s="113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108"/>
      <c r="AI920" s="108"/>
      <c r="AJ920" s="89"/>
      <c r="AK920" s="89"/>
      <c r="AL920" s="99"/>
      <c r="AM920" s="99"/>
      <c r="AN920" s="89"/>
      <c r="AO920" s="89"/>
      <c r="AP920" s="89"/>
      <c r="AQ920" s="99"/>
      <c r="AR920" s="89"/>
      <c r="AS920" s="89"/>
      <c r="AT920" s="89"/>
      <c r="AU920" s="89"/>
      <c r="AV920" s="89"/>
      <c r="AW920" s="89"/>
      <c r="AX920" s="89"/>
    </row>
    <row r="921" spans="1:50" ht="12.75" customHeight="1">
      <c r="A921" s="89"/>
      <c r="B921" s="89"/>
      <c r="C921" s="96"/>
      <c r="D921" s="190"/>
      <c r="E921" s="110"/>
      <c r="F921" s="111"/>
      <c r="G921" s="112"/>
      <c r="H921" s="113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108"/>
      <c r="AI921" s="108"/>
      <c r="AJ921" s="89"/>
      <c r="AK921" s="89"/>
      <c r="AL921" s="99"/>
      <c r="AM921" s="99"/>
      <c r="AN921" s="89"/>
      <c r="AO921" s="89"/>
      <c r="AP921" s="89"/>
      <c r="AQ921" s="99"/>
      <c r="AR921" s="89"/>
      <c r="AS921" s="89"/>
      <c r="AT921" s="89"/>
      <c r="AU921" s="89"/>
      <c r="AV921" s="89"/>
      <c r="AW921" s="89"/>
      <c r="AX921" s="89"/>
    </row>
    <row r="922" spans="1:50" ht="12.75" customHeight="1">
      <c r="A922" s="89"/>
      <c r="B922" s="89"/>
      <c r="C922" s="96"/>
      <c r="D922" s="190"/>
      <c r="E922" s="110"/>
      <c r="F922" s="111"/>
      <c r="G922" s="112"/>
      <c r="H922" s="113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108"/>
      <c r="AI922" s="108"/>
      <c r="AJ922" s="89"/>
      <c r="AK922" s="89"/>
      <c r="AL922" s="99"/>
      <c r="AM922" s="99"/>
      <c r="AN922" s="89"/>
      <c r="AO922" s="89"/>
      <c r="AP922" s="89"/>
      <c r="AQ922" s="99"/>
      <c r="AR922" s="89"/>
      <c r="AS922" s="89"/>
      <c r="AT922" s="89"/>
      <c r="AU922" s="89"/>
      <c r="AV922" s="89"/>
      <c r="AW922" s="89"/>
      <c r="AX922" s="89"/>
    </row>
    <row r="923" spans="1:50" ht="12.75" customHeight="1">
      <c r="A923" s="89"/>
      <c r="B923" s="89"/>
      <c r="C923" s="96"/>
      <c r="D923" s="190"/>
      <c r="E923" s="110"/>
      <c r="F923" s="111"/>
      <c r="G923" s="112"/>
      <c r="H923" s="113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108"/>
      <c r="AI923" s="108"/>
      <c r="AJ923" s="89"/>
      <c r="AK923" s="89"/>
      <c r="AL923" s="99"/>
      <c r="AM923" s="99"/>
      <c r="AN923" s="89"/>
      <c r="AO923" s="89"/>
      <c r="AP923" s="89"/>
      <c r="AQ923" s="99"/>
      <c r="AR923" s="89"/>
      <c r="AS923" s="89"/>
      <c r="AT923" s="89"/>
      <c r="AU923" s="89"/>
      <c r="AV923" s="89"/>
      <c r="AW923" s="89"/>
      <c r="AX923" s="89"/>
    </row>
    <row r="924" spans="1:50" ht="12.75" customHeight="1">
      <c r="A924" s="89"/>
      <c r="B924" s="89"/>
      <c r="C924" s="96"/>
      <c r="D924" s="190"/>
      <c r="E924" s="110"/>
      <c r="F924" s="111"/>
      <c r="G924" s="112"/>
      <c r="H924" s="113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108"/>
      <c r="AI924" s="108"/>
      <c r="AJ924" s="89"/>
      <c r="AK924" s="89"/>
      <c r="AL924" s="99"/>
      <c r="AM924" s="99"/>
      <c r="AN924" s="89"/>
      <c r="AO924" s="89"/>
      <c r="AP924" s="89"/>
      <c r="AQ924" s="99"/>
      <c r="AR924" s="89"/>
      <c r="AS924" s="89"/>
      <c r="AT924" s="89"/>
      <c r="AU924" s="89"/>
      <c r="AV924" s="89"/>
      <c r="AW924" s="89"/>
      <c r="AX924" s="89"/>
    </row>
    <row r="925" spans="1:50" ht="12.75" customHeight="1">
      <c r="A925" s="89"/>
      <c r="B925" s="89"/>
      <c r="C925" s="96"/>
      <c r="D925" s="190"/>
      <c r="E925" s="110"/>
      <c r="F925" s="111"/>
      <c r="G925" s="112"/>
      <c r="H925" s="113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108"/>
      <c r="AI925" s="108"/>
      <c r="AJ925" s="89"/>
      <c r="AK925" s="89"/>
      <c r="AL925" s="99"/>
      <c r="AM925" s="99"/>
      <c r="AN925" s="89"/>
      <c r="AO925" s="89"/>
      <c r="AP925" s="89"/>
      <c r="AQ925" s="99"/>
      <c r="AR925" s="89"/>
      <c r="AS925" s="89"/>
      <c r="AT925" s="89"/>
      <c r="AU925" s="89"/>
      <c r="AV925" s="89"/>
      <c r="AW925" s="89"/>
      <c r="AX925" s="89"/>
    </row>
    <row r="926" spans="1:50" ht="12.75" customHeight="1">
      <c r="A926" s="89"/>
      <c r="B926" s="89"/>
      <c r="C926" s="96"/>
      <c r="D926" s="190"/>
      <c r="E926" s="110"/>
      <c r="F926" s="111"/>
      <c r="G926" s="112"/>
      <c r="H926" s="113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108"/>
      <c r="AI926" s="108"/>
      <c r="AJ926" s="89"/>
      <c r="AK926" s="89"/>
      <c r="AL926" s="99"/>
      <c r="AM926" s="99"/>
      <c r="AN926" s="89"/>
      <c r="AO926" s="89"/>
      <c r="AP926" s="89"/>
      <c r="AQ926" s="99"/>
      <c r="AR926" s="89"/>
      <c r="AS926" s="89"/>
      <c r="AT926" s="89"/>
      <c r="AU926" s="89"/>
      <c r="AV926" s="89"/>
      <c r="AW926" s="89"/>
      <c r="AX926" s="89"/>
    </row>
    <row r="927" spans="1:50" ht="12.75" customHeight="1">
      <c r="A927" s="89"/>
      <c r="B927" s="89"/>
      <c r="C927" s="96"/>
      <c r="D927" s="190"/>
      <c r="E927" s="110"/>
      <c r="F927" s="111"/>
      <c r="G927" s="112"/>
      <c r="H927" s="113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108"/>
      <c r="AI927" s="108"/>
      <c r="AJ927" s="89"/>
      <c r="AK927" s="89"/>
      <c r="AL927" s="99"/>
      <c r="AM927" s="99"/>
      <c r="AN927" s="89"/>
      <c r="AO927" s="89"/>
      <c r="AP927" s="89"/>
      <c r="AQ927" s="99"/>
      <c r="AR927" s="89"/>
      <c r="AS927" s="89"/>
      <c r="AT927" s="89"/>
      <c r="AU927" s="89"/>
      <c r="AV927" s="89"/>
      <c r="AW927" s="89"/>
      <c r="AX927" s="89"/>
    </row>
    <row r="928" spans="1:50" ht="12.75" customHeight="1">
      <c r="A928" s="89"/>
      <c r="B928" s="89"/>
      <c r="C928" s="96"/>
      <c r="D928" s="190"/>
      <c r="E928" s="110"/>
      <c r="F928" s="111"/>
      <c r="G928" s="112"/>
      <c r="H928" s="113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108"/>
      <c r="AI928" s="108"/>
      <c r="AJ928" s="89"/>
      <c r="AK928" s="89"/>
      <c r="AL928" s="99"/>
      <c r="AM928" s="99"/>
      <c r="AN928" s="89"/>
      <c r="AO928" s="89"/>
      <c r="AP928" s="89"/>
      <c r="AQ928" s="99"/>
      <c r="AR928" s="89"/>
      <c r="AS928" s="89"/>
      <c r="AT928" s="89"/>
      <c r="AU928" s="89"/>
      <c r="AV928" s="89"/>
      <c r="AW928" s="89"/>
      <c r="AX928" s="89"/>
    </row>
    <row r="929" spans="1:50" ht="12.75" customHeight="1">
      <c r="A929" s="89"/>
      <c r="B929" s="89"/>
      <c r="C929" s="96"/>
      <c r="D929" s="190"/>
      <c r="E929" s="110"/>
      <c r="F929" s="111"/>
      <c r="G929" s="112"/>
      <c r="H929" s="113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108"/>
      <c r="AI929" s="108"/>
      <c r="AJ929" s="89"/>
      <c r="AK929" s="89"/>
      <c r="AL929" s="99"/>
      <c r="AM929" s="99"/>
      <c r="AN929" s="89"/>
      <c r="AO929" s="89"/>
      <c r="AP929" s="89"/>
      <c r="AQ929" s="99"/>
      <c r="AR929" s="89"/>
      <c r="AS929" s="89"/>
      <c r="AT929" s="89"/>
      <c r="AU929" s="89"/>
      <c r="AV929" s="89"/>
      <c r="AW929" s="89"/>
      <c r="AX929" s="89"/>
    </row>
    <row r="930" spans="1:50" ht="12.75" customHeight="1">
      <c r="A930" s="89"/>
      <c r="B930" s="89"/>
      <c r="C930" s="96"/>
      <c r="D930" s="190"/>
      <c r="E930" s="110"/>
      <c r="F930" s="111"/>
      <c r="G930" s="112"/>
      <c r="H930" s="113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108"/>
      <c r="AI930" s="108"/>
      <c r="AJ930" s="89"/>
      <c r="AK930" s="89"/>
      <c r="AL930" s="99"/>
      <c r="AM930" s="99"/>
      <c r="AN930" s="89"/>
      <c r="AO930" s="89"/>
      <c r="AP930" s="89"/>
      <c r="AQ930" s="99"/>
      <c r="AR930" s="89"/>
      <c r="AS930" s="89"/>
      <c r="AT930" s="89"/>
      <c r="AU930" s="89"/>
      <c r="AV930" s="89"/>
      <c r="AW930" s="89"/>
      <c r="AX930" s="89"/>
    </row>
    <row r="931" spans="1:50" ht="12.75" customHeight="1">
      <c r="A931" s="89"/>
      <c r="B931" s="89"/>
      <c r="C931" s="96"/>
      <c r="D931" s="190"/>
      <c r="E931" s="110"/>
      <c r="F931" s="111"/>
      <c r="G931" s="112"/>
      <c r="H931" s="113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108"/>
      <c r="AI931" s="108"/>
      <c r="AJ931" s="89"/>
      <c r="AK931" s="89"/>
      <c r="AL931" s="99"/>
      <c r="AM931" s="99"/>
      <c r="AN931" s="89"/>
      <c r="AO931" s="89"/>
      <c r="AP931" s="89"/>
      <c r="AQ931" s="99"/>
      <c r="AR931" s="89"/>
      <c r="AS931" s="89"/>
      <c r="AT931" s="89"/>
      <c r="AU931" s="89"/>
      <c r="AV931" s="89"/>
      <c r="AW931" s="89"/>
      <c r="AX931" s="89"/>
    </row>
    <row r="932" spans="1:50" ht="12.75" customHeight="1">
      <c r="A932" s="89"/>
      <c r="B932" s="89"/>
      <c r="C932" s="96"/>
      <c r="D932" s="190"/>
      <c r="E932" s="110"/>
      <c r="F932" s="111"/>
      <c r="G932" s="112"/>
      <c r="H932" s="113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108"/>
      <c r="AI932" s="108"/>
      <c r="AJ932" s="89"/>
      <c r="AK932" s="89"/>
      <c r="AL932" s="99"/>
      <c r="AM932" s="99"/>
      <c r="AN932" s="89"/>
      <c r="AO932" s="89"/>
      <c r="AP932" s="89"/>
      <c r="AQ932" s="99"/>
      <c r="AR932" s="89"/>
      <c r="AS932" s="89"/>
      <c r="AT932" s="89"/>
      <c r="AU932" s="89"/>
      <c r="AV932" s="89"/>
      <c r="AW932" s="89"/>
      <c r="AX932" s="89"/>
    </row>
    <row r="933" spans="1:50" ht="12.75" customHeight="1">
      <c r="A933" s="89"/>
      <c r="B933" s="89"/>
      <c r="C933" s="96"/>
      <c r="D933" s="190"/>
      <c r="E933" s="110"/>
      <c r="F933" s="111"/>
      <c r="G933" s="112"/>
      <c r="H933" s="113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108"/>
      <c r="AI933" s="108"/>
      <c r="AJ933" s="89"/>
      <c r="AK933" s="89"/>
      <c r="AL933" s="99"/>
      <c r="AM933" s="99"/>
      <c r="AN933" s="89"/>
      <c r="AO933" s="89"/>
      <c r="AP933" s="89"/>
      <c r="AQ933" s="99"/>
      <c r="AR933" s="89"/>
      <c r="AS933" s="89"/>
      <c r="AT933" s="89"/>
      <c r="AU933" s="89"/>
      <c r="AV933" s="89"/>
      <c r="AW933" s="89"/>
      <c r="AX933" s="89"/>
    </row>
    <row r="934" spans="1:50" ht="12.75" customHeight="1">
      <c r="A934" s="89"/>
      <c r="B934" s="89"/>
      <c r="C934" s="96"/>
      <c r="D934" s="190"/>
      <c r="E934" s="110"/>
      <c r="F934" s="111"/>
      <c r="G934" s="112"/>
      <c r="H934" s="113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108"/>
      <c r="AI934" s="108"/>
      <c r="AJ934" s="89"/>
      <c r="AK934" s="89"/>
      <c r="AL934" s="99"/>
      <c r="AM934" s="99"/>
      <c r="AN934" s="89"/>
      <c r="AO934" s="89"/>
      <c r="AP934" s="89"/>
      <c r="AQ934" s="99"/>
      <c r="AR934" s="89"/>
      <c r="AS934" s="89"/>
      <c r="AT934" s="89"/>
      <c r="AU934" s="89"/>
      <c r="AV934" s="89"/>
      <c r="AW934" s="89"/>
      <c r="AX934" s="89"/>
    </row>
    <row r="935" spans="1:50" ht="12.75" customHeight="1">
      <c r="A935" s="89"/>
      <c r="B935" s="89"/>
      <c r="C935" s="96"/>
      <c r="D935" s="190"/>
      <c r="E935" s="110"/>
      <c r="F935" s="111"/>
      <c r="G935" s="112"/>
      <c r="H935" s="113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108"/>
      <c r="AI935" s="108"/>
      <c r="AJ935" s="89"/>
      <c r="AK935" s="89"/>
      <c r="AL935" s="99"/>
      <c r="AM935" s="99"/>
      <c r="AN935" s="89"/>
      <c r="AO935" s="89"/>
      <c r="AP935" s="89"/>
      <c r="AQ935" s="99"/>
      <c r="AR935" s="89"/>
      <c r="AS935" s="89"/>
      <c r="AT935" s="89"/>
      <c r="AU935" s="89"/>
      <c r="AV935" s="89"/>
      <c r="AW935" s="89"/>
      <c r="AX935" s="89"/>
    </row>
    <row r="936" spans="1:50" ht="12.75" customHeight="1">
      <c r="A936" s="89"/>
      <c r="B936" s="89"/>
      <c r="C936" s="96"/>
      <c r="D936" s="190"/>
      <c r="E936" s="110"/>
      <c r="F936" s="111"/>
      <c r="G936" s="112"/>
      <c r="H936" s="113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108"/>
      <c r="AI936" s="108"/>
      <c r="AJ936" s="89"/>
      <c r="AK936" s="89"/>
      <c r="AL936" s="99"/>
      <c r="AM936" s="99"/>
      <c r="AN936" s="89"/>
      <c r="AO936" s="89"/>
      <c r="AP936" s="89"/>
      <c r="AQ936" s="99"/>
      <c r="AR936" s="89"/>
      <c r="AS936" s="89"/>
      <c r="AT936" s="89"/>
      <c r="AU936" s="89"/>
      <c r="AV936" s="89"/>
      <c r="AW936" s="89"/>
      <c r="AX936" s="89"/>
    </row>
    <row r="937" spans="1:50" ht="12.75" customHeight="1">
      <c r="A937" s="89"/>
      <c r="B937" s="89"/>
      <c r="C937" s="96"/>
      <c r="D937" s="190"/>
      <c r="E937" s="110"/>
      <c r="F937" s="111"/>
      <c r="G937" s="112"/>
      <c r="H937" s="113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108"/>
      <c r="AI937" s="108"/>
      <c r="AJ937" s="89"/>
      <c r="AK937" s="89"/>
      <c r="AL937" s="99"/>
      <c r="AM937" s="99"/>
      <c r="AN937" s="89"/>
      <c r="AO937" s="89"/>
      <c r="AP937" s="89"/>
      <c r="AQ937" s="99"/>
      <c r="AR937" s="89"/>
      <c r="AS937" s="89"/>
      <c r="AT937" s="89"/>
      <c r="AU937" s="89"/>
      <c r="AV937" s="89"/>
      <c r="AW937" s="89"/>
      <c r="AX937" s="89"/>
    </row>
    <row r="938" spans="1:50" ht="12.75" customHeight="1">
      <c r="A938" s="89"/>
      <c r="B938" s="89"/>
      <c r="C938" s="96"/>
      <c r="D938" s="190"/>
      <c r="E938" s="110"/>
      <c r="F938" s="111"/>
      <c r="G938" s="112"/>
      <c r="H938" s="113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108"/>
      <c r="AI938" s="108"/>
      <c r="AJ938" s="89"/>
      <c r="AK938" s="89"/>
      <c r="AL938" s="99"/>
      <c r="AM938" s="99"/>
      <c r="AN938" s="89"/>
      <c r="AO938" s="89"/>
      <c r="AP938" s="89"/>
      <c r="AQ938" s="99"/>
      <c r="AR938" s="89"/>
      <c r="AS938" s="89"/>
      <c r="AT938" s="89"/>
      <c r="AU938" s="89"/>
      <c r="AV938" s="89"/>
      <c r="AW938" s="89"/>
      <c r="AX938" s="89"/>
    </row>
    <row r="939" spans="1:50" ht="12.75" customHeight="1">
      <c r="A939" s="89"/>
      <c r="B939" s="89"/>
      <c r="C939" s="96"/>
      <c r="D939" s="190"/>
      <c r="E939" s="110"/>
      <c r="F939" s="111"/>
      <c r="G939" s="112"/>
      <c r="H939" s="113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108"/>
      <c r="AI939" s="108"/>
      <c r="AJ939" s="89"/>
      <c r="AK939" s="89"/>
      <c r="AL939" s="99"/>
      <c r="AM939" s="99"/>
      <c r="AN939" s="89"/>
      <c r="AO939" s="89"/>
      <c r="AP939" s="89"/>
      <c r="AQ939" s="99"/>
      <c r="AR939" s="89"/>
      <c r="AS939" s="89"/>
      <c r="AT939" s="89"/>
      <c r="AU939" s="89"/>
      <c r="AV939" s="89"/>
      <c r="AW939" s="89"/>
      <c r="AX939" s="89"/>
    </row>
    <row r="940" spans="1:50" ht="12.75" customHeight="1">
      <c r="A940" s="89"/>
      <c r="B940" s="89"/>
      <c r="C940" s="96"/>
      <c r="D940" s="190"/>
      <c r="E940" s="110"/>
      <c r="F940" s="111"/>
      <c r="G940" s="112"/>
      <c r="H940" s="113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108"/>
      <c r="AI940" s="108"/>
      <c r="AJ940" s="89"/>
      <c r="AK940" s="89"/>
      <c r="AL940" s="99"/>
      <c r="AM940" s="99"/>
      <c r="AN940" s="89"/>
      <c r="AO940" s="89"/>
      <c r="AP940" s="89"/>
      <c r="AQ940" s="99"/>
      <c r="AR940" s="89"/>
      <c r="AS940" s="89"/>
      <c r="AT940" s="89"/>
      <c r="AU940" s="89"/>
      <c r="AV940" s="89"/>
      <c r="AW940" s="89"/>
      <c r="AX940" s="89"/>
    </row>
    <row r="941" spans="1:50" ht="12.75" customHeight="1">
      <c r="A941" s="89"/>
      <c r="B941" s="89"/>
      <c r="C941" s="96"/>
      <c r="D941" s="190"/>
      <c r="E941" s="110"/>
      <c r="F941" s="111"/>
      <c r="G941" s="112"/>
      <c r="H941" s="113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108"/>
      <c r="AI941" s="108"/>
      <c r="AJ941" s="89"/>
      <c r="AK941" s="89"/>
      <c r="AL941" s="99"/>
      <c r="AM941" s="99"/>
      <c r="AN941" s="89"/>
      <c r="AO941" s="89"/>
      <c r="AP941" s="89"/>
      <c r="AQ941" s="99"/>
      <c r="AR941" s="89"/>
      <c r="AS941" s="89"/>
      <c r="AT941" s="89"/>
      <c r="AU941" s="89"/>
      <c r="AV941" s="89"/>
      <c r="AW941" s="89"/>
      <c r="AX941" s="89"/>
    </row>
    <row r="942" spans="1:50" ht="12.75" customHeight="1">
      <c r="A942" s="89"/>
      <c r="B942" s="89"/>
      <c r="C942" s="96"/>
      <c r="D942" s="190"/>
      <c r="E942" s="110"/>
      <c r="F942" s="111"/>
      <c r="G942" s="112"/>
      <c r="H942" s="113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108"/>
      <c r="AI942" s="108"/>
      <c r="AJ942" s="89"/>
      <c r="AK942" s="89"/>
      <c r="AL942" s="99"/>
      <c r="AM942" s="99"/>
      <c r="AN942" s="89"/>
      <c r="AO942" s="89"/>
      <c r="AP942" s="89"/>
      <c r="AQ942" s="99"/>
      <c r="AR942" s="89"/>
      <c r="AS942" s="89"/>
      <c r="AT942" s="89"/>
      <c r="AU942" s="89"/>
      <c r="AV942" s="89"/>
      <c r="AW942" s="89"/>
      <c r="AX942" s="89"/>
    </row>
    <row r="943" spans="1:50" ht="12.75" customHeight="1">
      <c r="A943" s="89"/>
      <c r="B943" s="89"/>
      <c r="C943" s="96"/>
      <c r="D943" s="190"/>
      <c r="E943" s="110"/>
      <c r="F943" s="111"/>
      <c r="G943" s="112"/>
      <c r="H943" s="113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108"/>
      <c r="AI943" s="108"/>
      <c r="AJ943" s="89"/>
      <c r="AK943" s="89"/>
      <c r="AL943" s="99"/>
      <c r="AM943" s="99"/>
      <c r="AN943" s="89"/>
      <c r="AO943" s="89"/>
      <c r="AP943" s="89"/>
      <c r="AQ943" s="99"/>
      <c r="AR943" s="89"/>
      <c r="AS943" s="89"/>
      <c r="AT943" s="89"/>
      <c r="AU943" s="89"/>
      <c r="AV943" s="89"/>
      <c r="AW943" s="89"/>
      <c r="AX943" s="89"/>
    </row>
    <row r="944" spans="1:50" ht="12.75" customHeight="1">
      <c r="A944" s="89"/>
      <c r="B944" s="89"/>
      <c r="C944" s="96"/>
      <c r="D944" s="190"/>
      <c r="E944" s="110"/>
      <c r="F944" s="111"/>
      <c r="G944" s="112"/>
      <c r="H944" s="113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108"/>
      <c r="AI944" s="108"/>
      <c r="AJ944" s="89"/>
      <c r="AK944" s="89"/>
      <c r="AL944" s="99"/>
      <c r="AM944" s="99"/>
      <c r="AN944" s="89"/>
      <c r="AO944" s="89"/>
      <c r="AP944" s="89"/>
      <c r="AQ944" s="99"/>
      <c r="AR944" s="89"/>
      <c r="AS944" s="89"/>
      <c r="AT944" s="89"/>
      <c r="AU944" s="89"/>
      <c r="AV944" s="89"/>
      <c r="AW944" s="89"/>
      <c r="AX944" s="89"/>
    </row>
    <row r="945" spans="1:50" ht="12.75" customHeight="1">
      <c r="A945" s="89"/>
      <c r="B945" s="89"/>
      <c r="C945" s="96"/>
      <c r="D945" s="190"/>
      <c r="E945" s="110"/>
      <c r="F945" s="111"/>
      <c r="G945" s="112"/>
      <c r="H945" s="113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108"/>
      <c r="AI945" s="108"/>
      <c r="AJ945" s="89"/>
      <c r="AK945" s="89"/>
      <c r="AL945" s="99"/>
      <c r="AM945" s="99"/>
      <c r="AN945" s="89"/>
      <c r="AO945" s="89"/>
      <c r="AP945" s="89"/>
      <c r="AQ945" s="99"/>
      <c r="AR945" s="89"/>
      <c r="AS945" s="89"/>
      <c r="AT945" s="89"/>
      <c r="AU945" s="89"/>
      <c r="AV945" s="89"/>
      <c r="AW945" s="89"/>
      <c r="AX945" s="89"/>
    </row>
    <row r="946" spans="1:50" ht="12.75" customHeight="1">
      <c r="A946" s="89"/>
      <c r="B946" s="89"/>
      <c r="C946" s="96"/>
      <c r="D946" s="190"/>
      <c r="E946" s="110"/>
      <c r="F946" s="111"/>
      <c r="G946" s="112"/>
      <c r="H946" s="113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108"/>
      <c r="AI946" s="108"/>
      <c r="AJ946" s="89"/>
      <c r="AK946" s="89"/>
      <c r="AL946" s="99"/>
      <c r="AM946" s="99"/>
      <c r="AN946" s="89"/>
      <c r="AO946" s="89"/>
      <c r="AP946" s="89"/>
      <c r="AQ946" s="99"/>
      <c r="AR946" s="89"/>
      <c r="AS946" s="89"/>
      <c r="AT946" s="89"/>
      <c r="AU946" s="89"/>
      <c r="AV946" s="89"/>
      <c r="AW946" s="89"/>
      <c r="AX946" s="89"/>
    </row>
    <row r="947" spans="1:50" ht="12.75" customHeight="1">
      <c r="A947" s="89"/>
      <c r="B947" s="89"/>
      <c r="C947" s="96"/>
      <c r="D947" s="190"/>
      <c r="E947" s="110"/>
      <c r="F947" s="111"/>
      <c r="G947" s="112"/>
      <c r="H947" s="113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108"/>
      <c r="AI947" s="108"/>
      <c r="AJ947" s="89"/>
      <c r="AK947" s="89"/>
      <c r="AL947" s="99"/>
      <c r="AM947" s="99"/>
      <c r="AN947" s="89"/>
      <c r="AO947" s="89"/>
      <c r="AP947" s="89"/>
      <c r="AQ947" s="99"/>
      <c r="AR947" s="89"/>
      <c r="AS947" s="89"/>
      <c r="AT947" s="89"/>
      <c r="AU947" s="89"/>
      <c r="AV947" s="89"/>
      <c r="AW947" s="89"/>
      <c r="AX947" s="89"/>
    </row>
    <row r="948" spans="1:50" ht="12.75" customHeight="1">
      <c r="A948" s="89"/>
      <c r="B948" s="89"/>
      <c r="C948" s="96"/>
      <c r="D948" s="190"/>
      <c r="E948" s="110"/>
      <c r="F948" s="111"/>
      <c r="G948" s="112"/>
      <c r="H948" s="113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108"/>
      <c r="AI948" s="108"/>
      <c r="AJ948" s="89"/>
      <c r="AK948" s="89"/>
      <c r="AL948" s="99"/>
      <c r="AM948" s="99"/>
      <c r="AN948" s="89"/>
      <c r="AO948" s="89"/>
      <c r="AP948" s="89"/>
      <c r="AQ948" s="99"/>
      <c r="AR948" s="89"/>
      <c r="AS948" s="89"/>
      <c r="AT948" s="89"/>
      <c r="AU948" s="89"/>
      <c r="AV948" s="89"/>
      <c r="AW948" s="89"/>
      <c r="AX948" s="89"/>
    </row>
    <row r="949" spans="1:50" ht="12.75" customHeight="1">
      <c r="A949" s="89"/>
      <c r="B949" s="89"/>
      <c r="C949" s="96"/>
      <c r="D949" s="190"/>
      <c r="E949" s="110"/>
      <c r="F949" s="111"/>
      <c r="G949" s="112"/>
      <c r="H949" s="113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108"/>
      <c r="AI949" s="108"/>
      <c r="AJ949" s="89"/>
      <c r="AK949" s="89"/>
      <c r="AL949" s="99"/>
      <c r="AM949" s="99"/>
      <c r="AN949" s="89"/>
      <c r="AO949" s="89"/>
      <c r="AP949" s="89"/>
      <c r="AQ949" s="99"/>
      <c r="AR949" s="89"/>
      <c r="AS949" s="89"/>
      <c r="AT949" s="89"/>
      <c r="AU949" s="89"/>
      <c r="AV949" s="89"/>
      <c r="AW949" s="89"/>
      <c r="AX949" s="89"/>
    </row>
    <row r="950" spans="1:50" ht="12.75" customHeight="1">
      <c r="A950" s="89"/>
      <c r="B950" s="89"/>
      <c r="C950" s="96"/>
      <c r="D950" s="190"/>
      <c r="E950" s="110"/>
      <c r="F950" s="111"/>
      <c r="G950" s="112"/>
      <c r="H950" s="113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108"/>
      <c r="AI950" s="108"/>
      <c r="AJ950" s="89"/>
      <c r="AK950" s="89"/>
      <c r="AL950" s="99"/>
      <c r="AM950" s="99"/>
      <c r="AN950" s="89"/>
      <c r="AO950" s="89"/>
      <c r="AP950" s="89"/>
      <c r="AQ950" s="99"/>
      <c r="AR950" s="89"/>
      <c r="AS950" s="89"/>
      <c r="AT950" s="89"/>
      <c r="AU950" s="89"/>
      <c r="AV950" s="89"/>
      <c r="AW950" s="89"/>
      <c r="AX950" s="89"/>
    </row>
    <row r="951" spans="1:50" ht="12.75" customHeight="1">
      <c r="A951" s="89"/>
      <c r="B951" s="89"/>
      <c r="C951" s="96"/>
      <c r="D951" s="190"/>
      <c r="E951" s="110"/>
      <c r="F951" s="111"/>
      <c r="G951" s="112"/>
      <c r="H951" s="113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108"/>
      <c r="AI951" s="108"/>
      <c r="AJ951" s="89"/>
      <c r="AK951" s="89"/>
      <c r="AL951" s="99"/>
      <c r="AM951" s="99"/>
      <c r="AN951" s="89"/>
      <c r="AO951" s="89"/>
      <c r="AP951" s="89"/>
      <c r="AQ951" s="99"/>
      <c r="AR951" s="89"/>
      <c r="AS951" s="89"/>
      <c r="AT951" s="89"/>
      <c r="AU951" s="89"/>
      <c r="AV951" s="89"/>
      <c r="AW951" s="89"/>
      <c r="AX951" s="89"/>
    </row>
    <row r="952" spans="1:50" ht="12.75" customHeight="1">
      <c r="A952" s="89"/>
      <c r="B952" s="89"/>
      <c r="C952" s="96"/>
      <c r="D952" s="190"/>
      <c r="E952" s="110"/>
      <c r="F952" s="111"/>
      <c r="G952" s="112"/>
      <c r="H952" s="113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108"/>
      <c r="AI952" s="108"/>
      <c r="AJ952" s="89"/>
      <c r="AK952" s="89"/>
      <c r="AL952" s="99"/>
      <c r="AM952" s="99"/>
      <c r="AN952" s="89"/>
      <c r="AO952" s="89"/>
      <c r="AP952" s="89"/>
      <c r="AQ952" s="99"/>
      <c r="AR952" s="89"/>
      <c r="AS952" s="89"/>
      <c r="AT952" s="89"/>
      <c r="AU952" s="89"/>
      <c r="AV952" s="89"/>
      <c r="AW952" s="89"/>
      <c r="AX952" s="89"/>
    </row>
    <row r="953" spans="1:50" ht="12.75" customHeight="1">
      <c r="A953" s="89"/>
      <c r="B953" s="89"/>
      <c r="C953" s="96"/>
      <c r="D953" s="190"/>
      <c r="E953" s="110"/>
      <c r="F953" s="111"/>
      <c r="G953" s="112"/>
      <c r="H953" s="113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108"/>
      <c r="AI953" s="108"/>
      <c r="AJ953" s="89"/>
      <c r="AK953" s="89"/>
      <c r="AL953" s="99"/>
      <c r="AM953" s="99"/>
      <c r="AN953" s="89"/>
      <c r="AO953" s="89"/>
      <c r="AP953" s="89"/>
      <c r="AQ953" s="99"/>
      <c r="AR953" s="89"/>
      <c r="AS953" s="89"/>
      <c r="AT953" s="89"/>
      <c r="AU953" s="89"/>
      <c r="AV953" s="89"/>
      <c r="AW953" s="89"/>
      <c r="AX953" s="89"/>
    </row>
    <row r="954" spans="1:50" ht="12.75" customHeight="1">
      <c r="A954" s="89"/>
      <c r="B954" s="89"/>
      <c r="C954" s="96"/>
      <c r="D954" s="190"/>
      <c r="E954" s="110"/>
      <c r="F954" s="111"/>
      <c r="G954" s="112"/>
      <c r="H954" s="113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108"/>
      <c r="AI954" s="108"/>
      <c r="AJ954" s="89"/>
      <c r="AK954" s="89"/>
      <c r="AL954" s="99"/>
      <c r="AM954" s="99"/>
      <c r="AN954" s="89"/>
      <c r="AO954" s="89"/>
      <c r="AP954" s="89"/>
      <c r="AQ954" s="99"/>
      <c r="AR954" s="89"/>
      <c r="AS954" s="89"/>
      <c r="AT954" s="89"/>
      <c r="AU954" s="89"/>
      <c r="AV954" s="89"/>
      <c r="AW954" s="89"/>
      <c r="AX954" s="89"/>
    </row>
    <row r="955" spans="1:50" ht="12.75" customHeight="1">
      <c r="A955" s="89"/>
      <c r="B955" s="89"/>
      <c r="C955" s="96"/>
      <c r="D955" s="190"/>
      <c r="E955" s="110"/>
      <c r="F955" s="111"/>
      <c r="G955" s="112"/>
      <c r="H955" s="113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108"/>
      <c r="AI955" s="108"/>
      <c r="AJ955" s="89"/>
      <c r="AK955" s="89"/>
      <c r="AL955" s="99"/>
      <c r="AM955" s="99"/>
      <c r="AN955" s="89"/>
      <c r="AO955" s="89"/>
      <c r="AP955" s="89"/>
      <c r="AQ955" s="99"/>
      <c r="AR955" s="89"/>
      <c r="AS955" s="89"/>
      <c r="AT955" s="89"/>
      <c r="AU955" s="89"/>
      <c r="AV955" s="89"/>
      <c r="AW955" s="89"/>
      <c r="AX955" s="89"/>
    </row>
    <row r="956" spans="1:50" ht="12.75" customHeight="1">
      <c r="A956" s="89"/>
      <c r="B956" s="89"/>
      <c r="C956" s="96"/>
      <c r="D956" s="190"/>
      <c r="E956" s="110"/>
      <c r="F956" s="111"/>
      <c r="G956" s="112"/>
      <c r="H956" s="113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108"/>
      <c r="AI956" s="108"/>
      <c r="AJ956" s="89"/>
      <c r="AK956" s="89"/>
      <c r="AL956" s="99"/>
      <c r="AM956" s="99"/>
      <c r="AN956" s="89"/>
      <c r="AO956" s="89"/>
      <c r="AP956" s="89"/>
      <c r="AQ956" s="99"/>
      <c r="AR956" s="89"/>
      <c r="AS956" s="89"/>
      <c r="AT956" s="89"/>
      <c r="AU956" s="89"/>
      <c r="AV956" s="89"/>
      <c r="AW956" s="89"/>
      <c r="AX956" s="89"/>
    </row>
    <row r="957" spans="1:50" ht="12.75" customHeight="1">
      <c r="A957" s="89"/>
      <c r="B957" s="89"/>
      <c r="C957" s="96"/>
      <c r="D957" s="190"/>
      <c r="E957" s="110"/>
      <c r="F957" s="111"/>
      <c r="G957" s="112"/>
      <c r="H957" s="113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108"/>
      <c r="AI957" s="108"/>
      <c r="AJ957" s="89"/>
      <c r="AK957" s="89"/>
      <c r="AL957" s="99"/>
      <c r="AM957" s="99"/>
      <c r="AN957" s="89"/>
      <c r="AO957" s="89"/>
      <c r="AP957" s="89"/>
      <c r="AQ957" s="99"/>
      <c r="AR957" s="89"/>
      <c r="AS957" s="89"/>
      <c r="AT957" s="89"/>
      <c r="AU957" s="89"/>
      <c r="AV957" s="89"/>
      <c r="AW957" s="89"/>
      <c r="AX957" s="89"/>
    </row>
    <row r="958" spans="1:50" ht="12.75" customHeight="1">
      <c r="A958" s="89"/>
      <c r="B958" s="89"/>
      <c r="C958" s="96"/>
      <c r="D958" s="190"/>
      <c r="E958" s="110"/>
      <c r="F958" s="111"/>
      <c r="G958" s="112"/>
      <c r="H958" s="113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108"/>
      <c r="AI958" s="108"/>
      <c r="AJ958" s="89"/>
      <c r="AK958" s="89"/>
      <c r="AL958" s="99"/>
      <c r="AM958" s="99"/>
      <c r="AN958" s="89"/>
      <c r="AO958" s="89"/>
      <c r="AP958" s="89"/>
      <c r="AQ958" s="99"/>
      <c r="AR958" s="89"/>
      <c r="AS958" s="89"/>
      <c r="AT958" s="89"/>
      <c r="AU958" s="89"/>
      <c r="AV958" s="89"/>
      <c r="AW958" s="89"/>
      <c r="AX958" s="89"/>
    </row>
    <row r="959" spans="1:50" ht="12.75" customHeight="1">
      <c r="A959" s="89"/>
      <c r="B959" s="89"/>
      <c r="C959" s="96"/>
      <c r="D959" s="190"/>
      <c r="E959" s="110"/>
      <c r="F959" s="111"/>
      <c r="G959" s="112"/>
      <c r="H959" s="113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108"/>
      <c r="AI959" s="108"/>
      <c r="AJ959" s="89"/>
      <c r="AK959" s="89"/>
      <c r="AL959" s="99"/>
      <c r="AM959" s="99"/>
      <c r="AN959" s="89"/>
      <c r="AO959" s="89"/>
      <c r="AP959" s="89"/>
      <c r="AQ959" s="99"/>
      <c r="AR959" s="89"/>
      <c r="AS959" s="89"/>
      <c r="AT959" s="89"/>
      <c r="AU959" s="89"/>
      <c r="AV959" s="89"/>
      <c r="AW959" s="89"/>
      <c r="AX959" s="89"/>
    </row>
    <row r="960" spans="1:50" ht="12.75" customHeight="1">
      <c r="A960" s="89"/>
      <c r="B960" s="89"/>
      <c r="C960" s="96"/>
      <c r="D960" s="190"/>
      <c r="E960" s="110"/>
      <c r="F960" s="111"/>
      <c r="G960" s="112"/>
      <c r="H960" s="113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108"/>
      <c r="AI960" s="108"/>
      <c r="AJ960" s="89"/>
      <c r="AK960" s="89"/>
      <c r="AL960" s="99"/>
      <c r="AM960" s="99"/>
      <c r="AN960" s="89"/>
      <c r="AO960" s="89"/>
      <c r="AP960" s="89"/>
      <c r="AQ960" s="99"/>
      <c r="AR960" s="89"/>
      <c r="AS960" s="89"/>
      <c r="AT960" s="89"/>
      <c r="AU960" s="89"/>
      <c r="AV960" s="89"/>
      <c r="AW960" s="89"/>
      <c r="AX960" s="89"/>
    </row>
    <row r="961" spans="1:50" ht="12.75" customHeight="1">
      <c r="A961" s="89"/>
      <c r="B961" s="89"/>
      <c r="C961" s="96"/>
      <c r="D961" s="190"/>
      <c r="E961" s="110"/>
      <c r="F961" s="111"/>
      <c r="G961" s="112"/>
      <c r="H961" s="113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108"/>
      <c r="AI961" s="108"/>
      <c r="AJ961" s="89"/>
      <c r="AK961" s="89"/>
      <c r="AL961" s="99"/>
      <c r="AM961" s="99"/>
      <c r="AN961" s="89"/>
      <c r="AO961" s="89"/>
      <c r="AP961" s="89"/>
      <c r="AQ961" s="99"/>
      <c r="AR961" s="89"/>
      <c r="AS961" s="89"/>
      <c r="AT961" s="89"/>
      <c r="AU961" s="89"/>
      <c r="AV961" s="89"/>
      <c r="AW961" s="89"/>
      <c r="AX961" s="89"/>
    </row>
    <row r="962" spans="1:50" ht="12.75" customHeight="1">
      <c r="A962" s="89"/>
      <c r="B962" s="89"/>
      <c r="C962" s="96"/>
      <c r="D962" s="190"/>
      <c r="E962" s="110"/>
      <c r="F962" s="111"/>
      <c r="G962" s="112"/>
      <c r="H962" s="113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108"/>
      <c r="AI962" s="108"/>
      <c r="AJ962" s="89"/>
      <c r="AK962" s="89"/>
      <c r="AL962" s="99"/>
      <c r="AM962" s="99"/>
      <c r="AN962" s="89"/>
      <c r="AO962" s="89"/>
      <c r="AP962" s="89"/>
      <c r="AQ962" s="99"/>
      <c r="AR962" s="89"/>
      <c r="AS962" s="89"/>
      <c r="AT962" s="89"/>
      <c r="AU962" s="89"/>
      <c r="AV962" s="89"/>
      <c r="AW962" s="89"/>
      <c r="AX962" s="89"/>
    </row>
    <row r="963" spans="1:50" ht="12.75" customHeight="1">
      <c r="A963" s="89"/>
      <c r="B963" s="89"/>
      <c r="C963" s="96"/>
      <c r="D963" s="190"/>
      <c r="E963" s="110"/>
      <c r="F963" s="111"/>
      <c r="G963" s="112"/>
      <c r="H963" s="113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108"/>
      <c r="AI963" s="108"/>
      <c r="AJ963" s="89"/>
      <c r="AK963" s="89"/>
      <c r="AL963" s="99"/>
      <c r="AM963" s="99"/>
      <c r="AN963" s="89"/>
      <c r="AO963" s="89"/>
      <c r="AP963" s="89"/>
      <c r="AQ963" s="99"/>
      <c r="AR963" s="89"/>
      <c r="AS963" s="89"/>
      <c r="AT963" s="89"/>
      <c r="AU963" s="89"/>
      <c r="AV963" s="89"/>
      <c r="AW963" s="89"/>
      <c r="AX963" s="89"/>
    </row>
    <row r="964" spans="1:50" ht="12.75" customHeight="1">
      <c r="A964" s="89"/>
      <c r="B964" s="89"/>
      <c r="C964" s="96"/>
      <c r="D964" s="190"/>
      <c r="E964" s="110"/>
      <c r="F964" s="111"/>
      <c r="G964" s="112"/>
      <c r="H964" s="113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108"/>
      <c r="AI964" s="108"/>
      <c r="AJ964" s="89"/>
      <c r="AK964" s="89"/>
      <c r="AL964" s="99"/>
      <c r="AM964" s="99"/>
      <c r="AN964" s="89"/>
      <c r="AO964" s="89"/>
      <c r="AP964" s="89"/>
      <c r="AQ964" s="99"/>
      <c r="AR964" s="89"/>
      <c r="AS964" s="89"/>
      <c r="AT964" s="89"/>
      <c r="AU964" s="89"/>
      <c r="AV964" s="89"/>
      <c r="AW964" s="89"/>
      <c r="AX964" s="89"/>
    </row>
    <row r="965" spans="1:50" ht="12.75" customHeight="1">
      <c r="A965" s="89"/>
      <c r="B965" s="89"/>
      <c r="C965" s="96"/>
      <c r="D965" s="190"/>
      <c r="E965" s="110"/>
      <c r="F965" s="111"/>
      <c r="G965" s="112"/>
      <c r="H965" s="113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108"/>
      <c r="AI965" s="108"/>
      <c r="AJ965" s="89"/>
      <c r="AK965" s="89"/>
      <c r="AL965" s="99"/>
      <c r="AM965" s="99"/>
      <c r="AN965" s="89"/>
      <c r="AO965" s="89"/>
      <c r="AP965" s="89"/>
      <c r="AQ965" s="99"/>
      <c r="AR965" s="89"/>
      <c r="AS965" s="89"/>
      <c r="AT965" s="89"/>
      <c r="AU965" s="89"/>
      <c r="AV965" s="89"/>
      <c r="AW965" s="89"/>
      <c r="AX965" s="89"/>
    </row>
    <row r="966" spans="1:50" ht="12.75" customHeight="1">
      <c r="A966" s="89"/>
      <c r="B966" s="89"/>
      <c r="C966" s="96"/>
      <c r="D966" s="190"/>
      <c r="E966" s="110"/>
      <c r="F966" s="111"/>
      <c r="G966" s="112"/>
      <c r="H966" s="113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108"/>
      <c r="AI966" s="108"/>
      <c r="AJ966" s="89"/>
      <c r="AK966" s="89"/>
      <c r="AL966" s="99"/>
      <c r="AM966" s="99"/>
      <c r="AN966" s="89"/>
      <c r="AO966" s="89"/>
      <c r="AP966" s="89"/>
      <c r="AQ966" s="99"/>
      <c r="AR966" s="89"/>
      <c r="AS966" s="89"/>
      <c r="AT966" s="89"/>
      <c r="AU966" s="89"/>
      <c r="AV966" s="89"/>
      <c r="AW966" s="89"/>
      <c r="AX966" s="89"/>
    </row>
    <row r="967" spans="1:50" ht="12.75" customHeight="1">
      <c r="A967" s="89"/>
      <c r="B967" s="89"/>
      <c r="C967" s="96"/>
      <c r="D967" s="190"/>
      <c r="E967" s="110"/>
      <c r="F967" s="111"/>
      <c r="G967" s="112"/>
      <c r="H967" s="113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108"/>
      <c r="AI967" s="108"/>
      <c r="AJ967" s="89"/>
      <c r="AK967" s="89"/>
      <c r="AL967" s="99"/>
      <c r="AM967" s="99"/>
      <c r="AN967" s="89"/>
      <c r="AO967" s="89"/>
      <c r="AP967" s="89"/>
      <c r="AQ967" s="99"/>
      <c r="AR967" s="89"/>
      <c r="AS967" s="89"/>
      <c r="AT967" s="89"/>
      <c r="AU967" s="89"/>
      <c r="AV967" s="89"/>
      <c r="AW967" s="89"/>
      <c r="AX967" s="89"/>
    </row>
    <row r="968" spans="1:50" ht="12.75" customHeight="1">
      <c r="A968" s="89"/>
      <c r="B968" s="89"/>
      <c r="C968" s="96"/>
      <c r="D968" s="190"/>
      <c r="E968" s="110"/>
      <c r="F968" s="111"/>
      <c r="G968" s="112"/>
      <c r="H968" s="113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108"/>
      <c r="AI968" s="108"/>
      <c r="AJ968" s="89"/>
      <c r="AK968" s="89"/>
      <c r="AL968" s="99"/>
      <c r="AM968" s="99"/>
      <c r="AN968" s="89"/>
      <c r="AO968" s="89"/>
      <c r="AP968" s="89"/>
      <c r="AQ968" s="99"/>
      <c r="AR968" s="89"/>
      <c r="AS968" s="89"/>
      <c r="AT968" s="89"/>
      <c r="AU968" s="89"/>
      <c r="AV968" s="89"/>
      <c r="AW968" s="89"/>
      <c r="AX968" s="89"/>
    </row>
    <row r="969" spans="1:50" ht="12.75" customHeight="1">
      <c r="A969" s="89"/>
      <c r="B969" s="89"/>
      <c r="C969" s="96"/>
      <c r="D969" s="190"/>
      <c r="E969" s="110"/>
      <c r="F969" s="111"/>
      <c r="G969" s="112"/>
      <c r="H969" s="113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108"/>
      <c r="AI969" s="108"/>
      <c r="AJ969" s="89"/>
      <c r="AK969" s="89"/>
      <c r="AL969" s="99"/>
      <c r="AM969" s="99"/>
      <c r="AN969" s="89"/>
      <c r="AO969" s="89"/>
      <c r="AP969" s="89"/>
      <c r="AQ969" s="99"/>
      <c r="AR969" s="89"/>
      <c r="AS969" s="89"/>
      <c r="AT969" s="89"/>
      <c r="AU969" s="89"/>
      <c r="AV969" s="89"/>
      <c r="AW969" s="89"/>
      <c r="AX969" s="89"/>
    </row>
    <row r="970" spans="1:50" ht="12.75" customHeight="1">
      <c r="A970" s="89"/>
      <c r="B970" s="89"/>
      <c r="C970" s="96"/>
      <c r="D970" s="190"/>
      <c r="E970" s="110"/>
      <c r="F970" s="111"/>
      <c r="G970" s="112"/>
      <c r="H970" s="113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108"/>
      <c r="AI970" s="108"/>
      <c r="AJ970" s="89"/>
      <c r="AK970" s="89"/>
      <c r="AL970" s="99"/>
      <c r="AM970" s="99"/>
      <c r="AN970" s="89"/>
      <c r="AO970" s="89"/>
      <c r="AP970" s="89"/>
      <c r="AQ970" s="99"/>
      <c r="AR970" s="89"/>
      <c r="AS970" s="89"/>
      <c r="AT970" s="89"/>
      <c r="AU970" s="89"/>
      <c r="AV970" s="89"/>
      <c r="AW970" s="89"/>
      <c r="AX970" s="89"/>
    </row>
    <row r="971" spans="1:50" ht="12.75" customHeight="1">
      <c r="A971" s="89"/>
      <c r="B971" s="89"/>
      <c r="C971" s="96"/>
      <c r="D971" s="190"/>
      <c r="E971" s="110"/>
      <c r="F971" s="111"/>
      <c r="G971" s="112"/>
      <c r="H971" s="113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108"/>
      <c r="AI971" s="108"/>
      <c r="AJ971" s="89"/>
      <c r="AK971" s="89"/>
      <c r="AL971" s="99"/>
      <c r="AM971" s="99"/>
      <c r="AN971" s="89"/>
      <c r="AO971" s="89"/>
      <c r="AP971" s="89"/>
      <c r="AQ971" s="99"/>
      <c r="AR971" s="89"/>
      <c r="AS971" s="89"/>
      <c r="AT971" s="89"/>
      <c r="AU971" s="89"/>
      <c r="AV971" s="89"/>
      <c r="AW971" s="89"/>
      <c r="AX971" s="89"/>
    </row>
    <row r="972" spans="1:50" ht="12.75" customHeight="1">
      <c r="A972" s="89"/>
      <c r="B972" s="89"/>
      <c r="C972" s="96"/>
      <c r="D972" s="190"/>
      <c r="E972" s="110"/>
      <c r="F972" s="111"/>
      <c r="G972" s="112"/>
      <c r="H972" s="113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108"/>
      <c r="AI972" s="108"/>
      <c r="AJ972" s="89"/>
      <c r="AK972" s="89"/>
      <c r="AL972" s="99"/>
      <c r="AM972" s="99"/>
      <c r="AN972" s="89"/>
      <c r="AO972" s="89"/>
      <c r="AP972" s="89"/>
      <c r="AQ972" s="99"/>
      <c r="AR972" s="89"/>
      <c r="AS972" s="89"/>
      <c r="AT972" s="89"/>
      <c r="AU972" s="89"/>
      <c r="AV972" s="89"/>
      <c r="AW972" s="89"/>
      <c r="AX972" s="89"/>
    </row>
    <row r="973" spans="1:50" ht="12.75" customHeight="1">
      <c r="A973" s="89"/>
      <c r="B973" s="89"/>
      <c r="C973" s="96"/>
      <c r="D973" s="190"/>
      <c r="E973" s="110"/>
      <c r="F973" s="111"/>
      <c r="G973" s="112"/>
      <c r="H973" s="113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108"/>
      <c r="AI973" s="108"/>
      <c r="AJ973" s="89"/>
      <c r="AK973" s="89"/>
      <c r="AL973" s="99"/>
      <c r="AM973" s="99"/>
      <c r="AN973" s="89"/>
      <c r="AO973" s="89"/>
      <c r="AP973" s="89"/>
      <c r="AQ973" s="99"/>
      <c r="AR973" s="89"/>
      <c r="AS973" s="89"/>
      <c r="AT973" s="89"/>
      <c r="AU973" s="89"/>
      <c r="AV973" s="89"/>
      <c r="AW973" s="89"/>
      <c r="AX973" s="89"/>
    </row>
    <row r="974" spans="1:50" ht="12.75" customHeight="1">
      <c r="A974" s="89"/>
      <c r="B974" s="89"/>
      <c r="C974" s="96"/>
      <c r="D974" s="190"/>
      <c r="E974" s="110"/>
      <c r="F974" s="111"/>
      <c r="G974" s="112"/>
      <c r="H974" s="113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108"/>
      <c r="AI974" s="108"/>
      <c r="AJ974" s="89"/>
      <c r="AK974" s="89"/>
      <c r="AL974" s="99"/>
      <c r="AM974" s="99"/>
      <c r="AN974" s="89"/>
      <c r="AO974" s="89"/>
      <c r="AP974" s="89"/>
      <c r="AQ974" s="99"/>
      <c r="AR974" s="89"/>
      <c r="AS974" s="89"/>
      <c r="AT974" s="89"/>
      <c r="AU974" s="89"/>
      <c r="AV974" s="89"/>
      <c r="AW974" s="89"/>
      <c r="AX974" s="89"/>
    </row>
    <row r="975" spans="1:50" ht="12.75" customHeight="1">
      <c r="A975" s="89"/>
      <c r="B975" s="89"/>
      <c r="C975" s="96"/>
      <c r="D975" s="190"/>
      <c r="E975" s="110"/>
      <c r="F975" s="111"/>
      <c r="G975" s="112"/>
      <c r="H975" s="113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108"/>
      <c r="AI975" s="108"/>
      <c r="AJ975" s="89"/>
      <c r="AK975" s="89"/>
      <c r="AL975" s="99"/>
      <c r="AM975" s="99"/>
      <c r="AN975" s="89"/>
      <c r="AO975" s="89"/>
      <c r="AP975" s="89"/>
      <c r="AQ975" s="99"/>
      <c r="AR975" s="89"/>
      <c r="AS975" s="89"/>
      <c r="AT975" s="89"/>
      <c r="AU975" s="89"/>
      <c r="AV975" s="89"/>
      <c r="AW975" s="89"/>
      <c r="AX975" s="89"/>
    </row>
    <row r="976" spans="1:50" ht="12.75" customHeight="1">
      <c r="A976" s="89"/>
      <c r="B976" s="89"/>
      <c r="C976" s="96"/>
      <c r="D976" s="190"/>
      <c r="E976" s="110"/>
      <c r="F976" s="111"/>
      <c r="G976" s="112"/>
      <c r="H976" s="113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108"/>
      <c r="AI976" s="108"/>
      <c r="AJ976" s="89"/>
      <c r="AK976" s="89"/>
      <c r="AL976" s="99"/>
      <c r="AM976" s="99"/>
      <c r="AN976" s="89"/>
      <c r="AO976" s="89"/>
      <c r="AP976" s="89"/>
      <c r="AQ976" s="99"/>
      <c r="AR976" s="89"/>
      <c r="AS976" s="89"/>
      <c r="AT976" s="89"/>
      <c r="AU976" s="89"/>
      <c r="AV976" s="89"/>
      <c r="AW976" s="89"/>
      <c r="AX976" s="89"/>
    </row>
    <row r="977" spans="1:50" ht="12.75" customHeight="1">
      <c r="A977" s="89"/>
      <c r="B977" s="89"/>
      <c r="C977" s="96"/>
      <c r="D977" s="190"/>
      <c r="E977" s="110"/>
      <c r="F977" s="111"/>
      <c r="G977" s="112"/>
      <c r="H977" s="113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108"/>
      <c r="AI977" s="108"/>
      <c r="AJ977" s="89"/>
      <c r="AK977" s="89"/>
      <c r="AL977" s="99"/>
      <c r="AM977" s="99"/>
      <c r="AN977" s="89"/>
      <c r="AO977" s="89"/>
      <c r="AP977" s="89"/>
      <c r="AQ977" s="99"/>
      <c r="AR977" s="89"/>
      <c r="AS977" s="89"/>
      <c r="AT977" s="89"/>
      <c r="AU977" s="89"/>
      <c r="AV977" s="89"/>
      <c r="AW977" s="89"/>
      <c r="AX977" s="89"/>
    </row>
    <row r="978" spans="1:50" ht="12.75" customHeight="1">
      <c r="A978" s="89"/>
      <c r="B978" s="89"/>
      <c r="C978" s="96"/>
      <c r="D978" s="190"/>
      <c r="E978" s="110"/>
      <c r="F978" s="111"/>
      <c r="G978" s="112"/>
      <c r="H978" s="113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108"/>
      <c r="AI978" s="108"/>
      <c r="AJ978" s="89"/>
      <c r="AK978" s="89"/>
      <c r="AL978" s="99"/>
      <c r="AM978" s="99"/>
      <c r="AN978" s="89"/>
      <c r="AO978" s="89"/>
      <c r="AP978" s="89"/>
      <c r="AQ978" s="99"/>
      <c r="AR978" s="89"/>
      <c r="AS978" s="89"/>
      <c r="AT978" s="89"/>
      <c r="AU978" s="89"/>
      <c r="AV978" s="89"/>
      <c r="AW978" s="89"/>
      <c r="AX978" s="89"/>
    </row>
    <row r="979" spans="1:50" ht="12.75" customHeight="1">
      <c r="A979" s="89"/>
      <c r="B979" s="89"/>
      <c r="C979" s="96"/>
      <c r="D979" s="190"/>
      <c r="E979" s="110"/>
      <c r="F979" s="111"/>
      <c r="G979" s="112"/>
      <c r="H979" s="113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108"/>
      <c r="AI979" s="108"/>
      <c r="AJ979" s="89"/>
      <c r="AK979" s="89"/>
      <c r="AL979" s="99"/>
      <c r="AM979" s="99"/>
      <c r="AN979" s="89"/>
      <c r="AO979" s="89"/>
      <c r="AP979" s="89"/>
      <c r="AQ979" s="99"/>
      <c r="AR979" s="89"/>
      <c r="AS979" s="89"/>
      <c r="AT979" s="89"/>
      <c r="AU979" s="89"/>
      <c r="AV979" s="89"/>
      <c r="AW979" s="89"/>
      <c r="AX979" s="89"/>
    </row>
    <row r="980" spans="1:50" ht="12.75" customHeight="1">
      <c r="A980" s="89"/>
      <c r="B980" s="89"/>
      <c r="C980" s="96"/>
      <c r="D980" s="190"/>
      <c r="E980" s="110"/>
      <c r="F980" s="111"/>
      <c r="G980" s="112"/>
      <c r="H980" s="113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108"/>
      <c r="AI980" s="108"/>
      <c r="AJ980" s="89"/>
      <c r="AK980" s="89"/>
      <c r="AL980" s="99"/>
      <c r="AM980" s="99"/>
      <c r="AN980" s="89"/>
      <c r="AO980" s="89"/>
      <c r="AP980" s="89"/>
      <c r="AQ980" s="99"/>
      <c r="AR980" s="89"/>
      <c r="AS980" s="89"/>
      <c r="AT980" s="89"/>
      <c r="AU980" s="89"/>
      <c r="AV980" s="89"/>
      <c r="AW980" s="89"/>
      <c r="AX980" s="89"/>
    </row>
    <row r="981" spans="1:50" ht="12.75" customHeight="1">
      <c r="A981" s="89"/>
      <c r="B981" s="89"/>
      <c r="C981" s="96"/>
      <c r="D981" s="190"/>
      <c r="E981" s="110"/>
      <c r="F981" s="111"/>
      <c r="G981" s="112"/>
      <c r="H981" s="113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108"/>
      <c r="AI981" s="108"/>
      <c r="AJ981" s="89"/>
      <c r="AK981" s="89"/>
      <c r="AL981" s="99"/>
      <c r="AM981" s="99"/>
      <c r="AN981" s="89"/>
      <c r="AO981" s="89"/>
      <c r="AP981" s="89"/>
      <c r="AQ981" s="99"/>
      <c r="AR981" s="89"/>
      <c r="AS981" s="89"/>
      <c r="AT981" s="89"/>
      <c r="AU981" s="89"/>
      <c r="AV981" s="89"/>
      <c r="AW981" s="89"/>
      <c r="AX981" s="89"/>
    </row>
    <row r="982" spans="1:50" ht="12.75" customHeight="1">
      <c r="A982" s="89"/>
      <c r="B982" s="89"/>
      <c r="C982" s="96"/>
      <c r="D982" s="190"/>
      <c r="E982" s="110"/>
      <c r="F982" s="111"/>
      <c r="G982" s="112"/>
      <c r="H982" s="113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108"/>
      <c r="AI982" s="108"/>
      <c r="AJ982" s="89"/>
      <c r="AK982" s="89"/>
      <c r="AL982" s="99"/>
      <c r="AM982" s="99"/>
      <c r="AN982" s="89"/>
      <c r="AO982" s="89"/>
      <c r="AP982" s="89"/>
      <c r="AQ982" s="99"/>
      <c r="AR982" s="89"/>
      <c r="AS982" s="89"/>
      <c r="AT982" s="89"/>
      <c r="AU982" s="89"/>
      <c r="AV982" s="89"/>
      <c r="AW982" s="89"/>
      <c r="AX982" s="89"/>
    </row>
    <row r="983" spans="1:50" ht="12.75" customHeight="1">
      <c r="A983" s="89"/>
      <c r="B983" s="89"/>
      <c r="C983" s="96"/>
      <c r="D983" s="190"/>
      <c r="E983" s="110"/>
      <c r="F983" s="111"/>
      <c r="G983" s="112"/>
      <c r="H983" s="113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108"/>
      <c r="AI983" s="108"/>
      <c r="AJ983" s="89"/>
      <c r="AK983" s="89"/>
      <c r="AL983" s="99"/>
      <c r="AM983" s="99"/>
      <c r="AN983" s="89"/>
      <c r="AO983" s="89"/>
      <c r="AP983" s="89"/>
      <c r="AQ983" s="99"/>
      <c r="AR983" s="89"/>
      <c r="AS983" s="89"/>
      <c r="AT983" s="89"/>
      <c r="AU983" s="89"/>
      <c r="AV983" s="89"/>
      <c r="AW983" s="89"/>
      <c r="AX983" s="89"/>
    </row>
    <row r="984" spans="1:50" ht="12.75" customHeight="1">
      <c r="A984" s="89"/>
      <c r="B984" s="89"/>
      <c r="C984" s="96"/>
      <c r="D984" s="190"/>
      <c r="E984" s="110"/>
      <c r="F984" s="111"/>
      <c r="G984" s="112"/>
      <c r="H984" s="113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108"/>
      <c r="AI984" s="108"/>
      <c r="AJ984" s="89"/>
      <c r="AK984" s="89"/>
      <c r="AL984" s="99"/>
      <c r="AM984" s="99"/>
      <c r="AN984" s="89"/>
      <c r="AO984" s="89"/>
      <c r="AP984" s="89"/>
      <c r="AQ984" s="99"/>
      <c r="AR984" s="89"/>
      <c r="AS984" s="89"/>
      <c r="AT984" s="89"/>
      <c r="AU984" s="89"/>
      <c r="AV984" s="89"/>
      <c r="AW984" s="89"/>
      <c r="AX984" s="89"/>
    </row>
    <row r="985" spans="1:50" ht="12.75" customHeight="1">
      <c r="A985" s="89"/>
      <c r="B985" s="89"/>
      <c r="C985" s="96"/>
      <c r="D985" s="190"/>
      <c r="E985" s="110"/>
      <c r="F985" s="111"/>
      <c r="G985" s="112"/>
      <c r="H985" s="113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108"/>
      <c r="AI985" s="108"/>
      <c r="AJ985" s="89"/>
      <c r="AK985" s="89"/>
      <c r="AL985" s="99"/>
      <c r="AM985" s="99"/>
      <c r="AN985" s="89"/>
      <c r="AO985" s="89"/>
      <c r="AP985" s="89"/>
      <c r="AQ985" s="99"/>
      <c r="AR985" s="89"/>
      <c r="AS985" s="89"/>
      <c r="AT985" s="89"/>
      <c r="AU985" s="89"/>
      <c r="AV985" s="89"/>
      <c r="AW985" s="89"/>
      <c r="AX985" s="89"/>
    </row>
    <row r="986" spans="1:50" ht="12.75" customHeight="1">
      <c r="A986" s="89"/>
      <c r="B986" s="89"/>
      <c r="C986" s="96"/>
      <c r="D986" s="190"/>
      <c r="E986" s="110"/>
      <c r="F986" s="111"/>
      <c r="G986" s="112"/>
      <c r="H986" s="113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108"/>
      <c r="AI986" s="108"/>
      <c r="AJ986" s="89"/>
      <c r="AK986" s="89"/>
      <c r="AL986" s="99"/>
      <c r="AM986" s="99"/>
      <c r="AN986" s="89"/>
      <c r="AO986" s="89"/>
      <c r="AP986" s="89"/>
      <c r="AQ986" s="99"/>
      <c r="AR986" s="89"/>
      <c r="AS986" s="89"/>
      <c r="AT986" s="89"/>
      <c r="AU986" s="89"/>
      <c r="AV986" s="89"/>
      <c r="AW986" s="89"/>
      <c r="AX986" s="89"/>
    </row>
    <row r="987" spans="1:50" ht="12.75" customHeight="1">
      <c r="A987" s="89"/>
      <c r="B987" s="89"/>
      <c r="C987" s="96"/>
      <c r="D987" s="190"/>
      <c r="E987" s="110"/>
      <c r="F987" s="111"/>
      <c r="G987" s="112"/>
      <c r="H987" s="113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108"/>
      <c r="AI987" s="108"/>
      <c r="AJ987" s="89"/>
      <c r="AK987" s="89"/>
      <c r="AL987" s="99"/>
      <c r="AM987" s="99"/>
      <c r="AN987" s="89"/>
      <c r="AO987" s="89"/>
      <c r="AP987" s="89"/>
      <c r="AQ987" s="99"/>
      <c r="AR987" s="89"/>
      <c r="AS987" s="89"/>
      <c r="AT987" s="89"/>
      <c r="AU987" s="89"/>
      <c r="AV987" s="89"/>
      <c r="AW987" s="89"/>
      <c r="AX987" s="89"/>
    </row>
    <row r="988" spans="1:50" ht="12.75" customHeight="1">
      <c r="A988" s="89"/>
      <c r="B988" s="89"/>
      <c r="C988" s="96"/>
      <c r="D988" s="190"/>
      <c r="E988" s="110"/>
      <c r="F988" s="111"/>
      <c r="G988" s="112"/>
      <c r="H988" s="113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108"/>
      <c r="AI988" s="108"/>
      <c r="AJ988" s="89"/>
      <c r="AK988" s="89"/>
      <c r="AL988" s="99"/>
      <c r="AM988" s="99"/>
      <c r="AN988" s="89"/>
      <c r="AO988" s="89"/>
      <c r="AP988" s="89"/>
      <c r="AQ988" s="99"/>
      <c r="AR988" s="89"/>
      <c r="AS988" s="89"/>
      <c r="AT988" s="89"/>
      <c r="AU988" s="89"/>
      <c r="AV988" s="89"/>
      <c r="AW988" s="89"/>
      <c r="AX988" s="89"/>
    </row>
    <row r="989" spans="1:50" ht="12.75" customHeight="1">
      <c r="A989" s="89"/>
      <c r="B989" s="89"/>
      <c r="C989" s="96"/>
      <c r="D989" s="190"/>
      <c r="E989" s="110"/>
      <c r="F989" s="111"/>
      <c r="G989" s="112"/>
      <c r="H989" s="113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108"/>
      <c r="AI989" s="108"/>
      <c r="AJ989" s="89"/>
      <c r="AK989" s="89"/>
      <c r="AL989" s="99"/>
      <c r="AM989" s="99"/>
      <c r="AN989" s="89"/>
      <c r="AO989" s="89"/>
      <c r="AP989" s="89"/>
      <c r="AQ989" s="99"/>
      <c r="AR989" s="89"/>
      <c r="AS989" s="89"/>
      <c r="AT989" s="89"/>
      <c r="AU989" s="89"/>
      <c r="AV989" s="89"/>
      <c r="AW989" s="89"/>
      <c r="AX989" s="89"/>
    </row>
    <row r="990" spans="1:50" ht="12.75" customHeight="1">
      <c r="A990" s="89"/>
      <c r="B990" s="89"/>
      <c r="C990" s="96"/>
      <c r="D990" s="190"/>
      <c r="E990" s="110"/>
      <c r="F990" s="111"/>
      <c r="G990" s="112"/>
      <c r="H990" s="113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108"/>
      <c r="AI990" s="108"/>
      <c r="AJ990" s="89"/>
      <c r="AK990" s="89"/>
      <c r="AL990" s="99"/>
      <c r="AM990" s="99"/>
      <c r="AN990" s="89"/>
      <c r="AO990" s="89"/>
      <c r="AP990" s="89"/>
      <c r="AQ990" s="99"/>
      <c r="AR990" s="89"/>
      <c r="AS990" s="89"/>
      <c r="AT990" s="89"/>
      <c r="AU990" s="89"/>
      <c r="AV990" s="89"/>
      <c r="AW990" s="89"/>
      <c r="AX990" s="89"/>
    </row>
    <row r="991" spans="1:50" ht="12.75" customHeight="1">
      <c r="A991" s="89"/>
      <c r="B991" s="89"/>
      <c r="C991" s="96"/>
      <c r="D991" s="190"/>
      <c r="E991" s="110"/>
      <c r="F991" s="111"/>
      <c r="G991" s="112"/>
      <c r="H991" s="113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108"/>
      <c r="AI991" s="108"/>
      <c r="AJ991" s="89"/>
      <c r="AK991" s="89"/>
      <c r="AL991" s="99"/>
      <c r="AM991" s="99"/>
      <c r="AN991" s="89"/>
      <c r="AO991" s="89"/>
      <c r="AP991" s="89"/>
      <c r="AQ991" s="99"/>
      <c r="AR991" s="89"/>
      <c r="AS991" s="89"/>
      <c r="AT991" s="89"/>
      <c r="AU991" s="89"/>
      <c r="AV991" s="89"/>
      <c r="AW991" s="89"/>
      <c r="AX991" s="89"/>
    </row>
    <row r="992" spans="1:50" ht="12.75" customHeight="1">
      <c r="A992" s="89"/>
      <c r="B992" s="89"/>
      <c r="C992" s="96"/>
      <c r="D992" s="190"/>
      <c r="E992" s="110"/>
      <c r="F992" s="111"/>
      <c r="G992" s="112"/>
      <c r="H992" s="113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108"/>
      <c r="AI992" s="108"/>
      <c r="AJ992" s="89"/>
      <c r="AK992" s="89"/>
      <c r="AL992" s="99"/>
      <c r="AM992" s="99"/>
      <c r="AN992" s="89"/>
      <c r="AO992" s="89"/>
      <c r="AP992" s="89"/>
      <c r="AQ992" s="99"/>
      <c r="AR992" s="89"/>
      <c r="AS992" s="89"/>
      <c r="AT992" s="89"/>
      <c r="AU992" s="89"/>
      <c r="AV992" s="89"/>
      <c r="AW992" s="89"/>
      <c r="AX992" s="89"/>
    </row>
    <row r="993" spans="1:50" ht="12.75" customHeight="1">
      <c r="A993" s="89"/>
      <c r="B993" s="89"/>
      <c r="C993" s="96"/>
      <c r="D993" s="190"/>
      <c r="E993" s="110"/>
      <c r="F993" s="111"/>
      <c r="G993" s="112"/>
      <c r="H993" s="113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108"/>
      <c r="AI993" s="108"/>
      <c r="AJ993" s="89"/>
      <c r="AK993" s="89"/>
      <c r="AL993" s="99"/>
      <c r="AM993" s="99"/>
      <c r="AN993" s="89"/>
      <c r="AO993" s="89"/>
      <c r="AP993" s="89"/>
      <c r="AQ993" s="99"/>
      <c r="AR993" s="89"/>
      <c r="AS993" s="89"/>
      <c r="AT993" s="89"/>
      <c r="AU993" s="89"/>
      <c r="AV993" s="89"/>
      <c r="AW993" s="89"/>
      <c r="AX993" s="89"/>
    </row>
    <row r="994" spans="1:50" ht="12.75" customHeight="1">
      <c r="A994" s="89"/>
      <c r="B994" s="89"/>
      <c r="C994" s="96"/>
      <c r="D994" s="190"/>
      <c r="E994" s="110"/>
      <c r="F994" s="111"/>
      <c r="G994" s="112"/>
      <c r="H994" s="113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108"/>
      <c r="AI994" s="108"/>
      <c r="AJ994" s="89"/>
      <c r="AK994" s="89"/>
      <c r="AL994" s="99"/>
      <c r="AM994" s="99"/>
      <c r="AN994" s="89"/>
      <c r="AO994" s="89"/>
      <c r="AP994" s="89"/>
      <c r="AQ994" s="99"/>
      <c r="AR994" s="89"/>
      <c r="AS994" s="89"/>
      <c r="AT994" s="89"/>
      <c r="AU994" s="89"/>
      <c r="AV994" s="89"/>
      <c r="AW994" s="89"/>
      <c r="AX994" s="89"/>
    </row>
    <row r="995" spans="1:50" ht="12.75" customHeight="1">
      <c r="A995" s="89"/>
      <c r="B995" s="89"/>
      <c r="C995" s="96"/>
      <c r="D995" s="190"/>
      <c r="E995" s="110"/>
      <c r="F995" s="111"/>
      <c r="G995" s="112"/>
      <c r="H995" s="113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108"/>
      <c r="AI995" s="108"/>
      <c r="AJ995" s="89"/>
      <c r="AK995" s="89"/>
      <c r="AL995" s="99"/>
      <c r="AM995" s="99"/>
      <c r="AN995" s="89"/>
      <c r="AO995" s="89"/>
      <c r="AP995" s="89"/>
      <c r="AQ995" s="99"/>
      <c r="AR995" s="89"/>
      <c r="AS995" s="89"/>
      <c r="AT995" s="89"/>
      <c r="AU995" s="89"/>
      <c r="AV995" s="89"/>
      <c r="AW995" s="89"/>
      <c r="AX995" s="89"/>
    </row>
    <row r="996" spans="1:50" ht="12.75" customHeight="1">
      <c r="A996" s="89"/>
      <c r="B996" s="89"/>
      <c r="C996" s="96"/>
      <c r="D996" s="190"/>
      <c r="E996" s="110"/>
      <c r="F996" s="111"/>
      <c r="G996" s="112"/>
      <c r="H996" s="113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108"/>
      <c r="AI996" s="108"/>
      <c r="AJ996" s="89"/>
      <c r="AK996" s="89"/>
      <c r="AL996" s="99"/>
      <c r="AM996" s="99"/>
      <c r="AN996" s="89"/>
      <c r="AO996" s="89"/>
      <c r="AP996" s="89"/>
      <c r="AQ996" s="99"/>
      <c r="AR996" s="89"/>
      <c r="AS996" s="89"/>
      <c r="AT996" s="89"/>
      <c r="AU996" s="89"/>
      <c r="AV996" s="89"/>
      <c r="AW996" s="89"/>
      <c r="AX996" s="89"/>
    </row>
    <row r="997" spans="1:50" ht="12.75" customHeight="1">
      <c r="A997" s="89"/>
      <c r="B997" s="89"/>
      <c r="C997" s="96"/>
      <c r="D997" s="190"/>
      <c r="E997" s="110"/>
      <c r="F997" s="111"/>
      <c r="G997" s="112"/>
      <c r="H997" s="113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108"/>
      <c r="AI997" s="108"/>
      <c r="AJ997" s="89"/>
      <c r="AK997" s="89"/>
      <c r="AL997" s="99"/>
      <c r="AM997" s="99"/>
      <c r="AN997" s="89"/>
      <c r="AO997" s="89"/>
      <c r="AP997" s="89"/>
      <c r="AQ997" s="99"/>
      <c r="AR997" s="89"/>
      <c r="AS997" s="89"/>
      <c r="AT997" s="89"/>
      <c r="AU997" s="89"/>
      <c r="AV997" s="89"/>
      <c r="AW997" s="89"/>
      <c r="AX997" s="89"/>
    </row>
    <row r="998" spans="1:50" ht="12.75" customHeight="1">
      <c r="A998" s="89"/>
      <c r="B998" s="89"/>
      <c r="C998" s="96"/>
      <c r="D998" s="190"/>
      <c r="E998" s="110"/>
      <c r="F998" s="111"/>
      <c r="G998" s="112"/>
      <c r="H998" s="113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108"/>
      <c r="AI998" s="108"/>
      <c r="AJ998" s="89"/>
      <c r="AK998" s="89"/>
      <c r="AL998" s="99"/>
      <c r="AM998" s="99"/>
      <c r="AN998" s="89"/>
      <c r="AO998" s="89"/>
      <c r="AP998" s="89"/>
      <c r="AQ998" s="99"/>
      <c r="AR998" s="89"/>
      <c r="AS998" s="89"/>
      <c r="AT998" s="89"/>
      <c r="AU998" s="89"/>
      <c r="AV998" s="89"/>
      <c r="AW998" s="89"/>
      <c r="AX998" s="89"/>
    </row>
    <row r="999" spans="1:50" ht="12.75" customHeight="1">
      <c r="A999" s="89"/>
      <c r="B999" s="89"/>
      <c r="C999" s="96"/>
      <c r="D999" s="190"/>
      <c r="E999" s="110"/>
      <c r="F999" s="111"/>
      <c r="G999" s="112"/>
      <c r="H999" s="113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108"/>
      <c r="AI999" s="108"/>
      <c r="AJ999" s="89"/>
      <c r="AK999" s="89"/>
      <c r="AL999" s="99"/>
      <c r="AM999" s="99"/>
      <c r="AN999" s="89"/>
      <c r="AO999" s="89"/>
      <c r="AP999" s="89"/>
      <c r="AQ999" s="99"/>
      <c r="AR999" s="89"/>
      <c r="AS999" s="89"/>
      <c r="AT999" s="89"/>
      <c r="AU999" s="89"/>
      <c r="AV999" s="89"/>
      <c r="AW999" s="89"/>
      <c r="AX999" s="89"/>
    </row>
    <row r="1000" spans="1:50" ht="12.75" customHeight="1">
      <c r="A1000" s="89"/>
      <c r="B1000" s="89"/>
      <c r="C1000" s="96"/>
      <c r="D1000" s="190"/>
      <c r="E1000" s="110"/>
      <c r="F1000" s="111"/>
      <c r="G1000" s="112"/>
      <c r="H1000" s="113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108"/>
      <c r="AI1000" s="108"/>
      <c r="AJ1000" s="89"/>
      <c r="AK1000" s="89"/>
      <c r="AL1000" s="99"/>
      <c r="AM1000" s="99"/>
      <c r="AN1000" s="89"/>
      <c r="AO1000" s="89"/>
      <c r="AP1000" s="89"/>
      <c r="AQ1000" s="99"/>
      <c r="AR1000" s="89"/>
      <c r="AS1000" s="89"/>
      <c r="AT1000" s="89"/>
      <c r="AU1000" s="89"/>
      <c r="AV1000" s="89"/>
      <c r="AW1000" s="89"/>
      <c r="AX1000" s="89"/>
    </row>
    <row r="1001" spans="1:50" ht="12.75" customHeight="1">
      <c r="A1001" s="89"/>
      <c r="B1001" s="89"/>
      <c r="C1001" s="96"/>
      <c r="D1001" s="190"/>
      <c r="E1001" s="110"/>
      <c r="F1001" s="111"/>
      <c r="G1001" s="112"/>
      <c r="H1001" s="113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108"/>
      <c r="AI1001" s="108"/>
      <c r="AJ1001" s="89"/>
      <c r="AK1001" s="89"/>
      <c r="AL1001" s="99"/>
      <c r="AM1001" s="99"/>
      <c r="AN1001" s="89"/>
      <c r="AO1001" s="89"/>
      <c r="AP1001" s="89"/>
      <c r="AQ1001" s="99"/>
      <c r="AR1001" s="89"/>
      <c r="AS1001" s="89"/>
      <c r="AT1001" s="89"/>
      <c r="AU1001" s="89"/>
      <c r="AV1001" s="89"/>
      <c r="AW1001" s="89"/>
      <c r="AX1001" s="89"/>
    </row>
    <row r="1002" spans="1:50" ht="12.75" customHeight="1">
      <c r="A1002" s="89"/>
      <c r="B1002" s="89"/>
      <c r="C1002" s="96"/>
      <c r="D1002" s="190"/>
      <c r="E1002" s="110"/>
      <c r="F1002" s="111"/>
      <c r="G1002" s="112"/>
      <c r="H1002" s="113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108"/>
      <c r="AI1002" s="108"/>
      <c r="AJ1002" s="89"/>
      <c r="AK1002" s="89"/>
      <c r="AL1002" s="99"/>
      <c r="AM1002" s="99"/>
      <c r="AN1002" s="89"/>
      <c r="AO1002" s="89"/>
      <c r="AP1002" s="89"/>
      <c r="AQ1002" s="99"/>
      <c r="AR1002" s="89"/>
      <c r="AS1002" s="89"/>
      <c r="AT1002" s="89"/>
      <c r="AU1002" s="89"/>
      <c r="AV1002" s="89"/>
      <c r="AW1002" s="89"/>
      <c r="AX1002" s="89"/>
    </row>
    <row r="1003" spans="1:50" ht="12.75" customHeight="1">
      <c r="A1003" s="89"/>
      <c r="B1003" s="89"/>
      <c r="C1003" s="96"/>
      <c r="D1003" s="190"/>
      <c r="E1003" s="110"/>
      <c r="F1003" s="111"/>
      <c r="G1003" s="112"/>
      <c r="H1003" s="113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108"/>
      <c r="AI1003" s="108"/>
      <c r="AJ1003" s="89"/>
      <c r="AK1003" s="89"/>
      <c r="AL1003" s="99"/>
      <c r="AM1003" s="99"/>
      <c r="AN1003" s="89"/>
      <c r="AO1003" s="89"/>
      <c r="AP1003" s="89"/>
      <c r="AQ1003" s="99"/>
      <c r="AR1003" s="89"/>
      <c r="AS1003" s="89"/>
      <c r="AT1003" s="89"/>
      <c r="AU1003" s="89"/>
      <c r="AV1003" s="89"/>
      <c r="AW1003" s="89"/>
      <c r="AX1003" s="89"/>
    </row>
    <row r="1004" spans="1:50" ht="12.75" customHeight="1">
      <c r="A1004" s="89"/>
      <c r="B1004" s="89"/>
      <c r="C1004" s="96"/>
      <c r="D1004" s="190"/>
      <c r="E1004" s="110"/>
      <c r="F1004" s="111"/>
      <c r="G1004" s="112"/>
      <c r="H1004" s="113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108"/>
      <c r="AI1004" s="108"/>
      <c r="AJ1004" s="89"/>
      <c r="AK1004" s="89"/>
      <c r="AL1004" s="99"/>
      <c r="AM1004" s="99"/>
      <c r="AN1004" s="89"/>
      <c r="AO1004" s="89"/>
      <c r="AP1004" s="89"/>
      <c r="AQ1004" s="99"/>
      <c r="AR1004" s="89"/>
      <c r="AS1004" s="89"/>
      <c r="AT1004" s="89"/>
      <c r="AU1004" s="89"/>
      <c r="AV1004" s="89"/>
      <c r="AW1004" s="89"/>
      <c r="AX1004" s="89"/>
    </row>
    <row r="1005" spans="1:50" ht="15" customHeight="1">
      <c r="AI1005" s="108"/>
      <c r="AJ1005" s="89"/>
      <c r="AK1005" s="89"/>
      <c r="AL1005" s="99"/>
      <c r="AM1005" s="99"/>
      <c r="AN1005" s="89"/>
      <c r="AO1005" s="89"/>
    </row>
  </sheetData>
  <sheetProtection algorithmName="SHA-512" hashValue="nrAsB/6+s68V7exBZ1vHJs/rLhEYlpESf5WZfZkyyj/t1AwPmGmdjR0rJ1OUhvlBIZpbT6m98Ya5T5hf/0P/VQ==" saltValue="QvAu7PhKwNhM5LgJq7fpcg==" spinCount="100000" sheet="1" objects="1" scenarios="1" selectLockedCells="1"/>
  <mergeCells count="2">
    <mergeCell ref="AJ11:AL11"/>
    <mergeCell ref="AJ24:AL24"/>
  </mergeCells>
  <pageMargins left="0.7" right="0.7" top="0.75" bottom="0.75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D99594"/>
  </sheetPr>
  <dimension ref="A1:BG1005"/>
  <sheetViews>
    <sheetView zoomScale="115" zoomScaleNormal="115" workbookViewId="0">
      <selection activeCell="C4" sqref="C4"/>
    </sheetView>
  </sheetViews>
  <sheetFormatPr defaultColWidth="14.42578125" defaultRowHeight="15" customHeight="1"/>
  <cols>
    <col min="1" max="1" width="1.42578125" style="52" customWidth="1"/>
    <col min="2" max="2" width="0.85546875" style="52" customWidth="1"/>
    <col min="3" max="3" width="18.28515625" style="52" customWidth="1"/>
    <col min="4" max="4" width="6.42578125" style="114" bestFit="1" customWidth="1"/>
    <col min="5" max="5" width="6.140625" style="52" customWidth="1"/>
    <col min="6" max="6" width="6.42578125" style="52" bestFit="1" customWidth="1"/>
    <col min="7" max="7" width="5.85546875" style="52" bestFit="1" customWidth="1"/>
    <col min="8" max="10" width="5.5703125" style="52" bestFit="1" customWidth="1"/>
    <col min="11" max="12" width="4.7109375" style="52" customWidth="1"/>
    <col min="13" max="14" width="5.42578125" style="52" bestFit="1" customWidth="1"/>
    <col min="15" max="15" width="5.42578125" style="52" customWidth="1"/>
    <col min="16" max="17" width="5.42578125" style="52" bestFit="1" customWidth="1"/>
    <col min="18" max="18" width="5.140625" style="52" customWidth="1"/>
    <col min="19" max="19" width="5.7109375" style="52" bestFit="1" customWidth="1"/>
    <col min="20" max="20" width="5.42578125" style="52" bestFit="1" customWidth="1"/>
    <col min="21" max="21" width="4.7109375" style="52" customWidth="1"/>
    <col min="22" max="22" width="5.28515625" style="52" customWidth="1"/>
    <col min="23" max="23" width="5.7109375" style="52" bestFit="1" customWidth="1"/>
    <col min="24" max="24" width="6.5703125" style="52" customWidth="1"/>
    <col min="25" max="25" width="7" style="52" bestFit="1" customWidth="1"/>
    <col min="26" max="26" width="5.7109375" style="52" customWidth="1"/>
    <col min="27" max="27" width="7" style="52" bestFit="1" customWidth="1"/>
    <col min="28" max="31" width="4.7109375" style="52" customWidth="1"/>
    <col min="32" max="32" width="0.85546875" style="52" customWidth="1"/>
    <col min="33" max="33" width="0.7109375" style="52" customWidth="1"/>
    <col min="34" max="35" width="0.85546875" style="52" customWidth="1"/>
    <col min="36" max="36" width="24" style="52" bestFit="1" customWidth="1"/>
    <col min="37" max="37" width="6.28515625" style="52" customWidth="1"/>
    <col min="38" max="38" width="6.7109375" style="114" customWidth="1"/>
    <col min="39" max="39" width="7.5703125" style="114" customWidth="1"/>
    <col min="40" max="40" width="9.28515625" style="52" bestFit="1" customWidth="1"/>
    <col min="41" max="41" width="0.7109375" style="52" customWidth="1"/>
    <col min="42" max="42" width="9.28515625" style="52" bestFit="1" customWidth="1"/>
    <col min="43" max="43" width="0.85546875" style="114" customWidth="1"/>
    <col min="44" max="44" width="2.7109375" style="52" customWidth="1"/>
    <col min="45" max="46" width="9.140625" style="52" customWidth="1"/>
    <col min="47" max="47" width="9.42578125" style="52" customWidth="1"/>
    <col min="48" max="50" width="9.140625" style="52" customWidth="1"/>
    <col min="51" max="16384" width="14.42578125" style="52"/>
  </cols>
  <sheetData>
    <row r="1" spans="1:50" ht="12" customHeight="1">
      <c r="A1" s="81"/>
      <c r="B1" s="81"/>
      <c r="C1" s="372"/>
      <c r="D1" s="82"/>
      <c r="E1" s="87"/>
      <c r="F1" s="83"/>
      <c r="G1" s="84"/>
      <c r="H1" s="85"/>
      <c r="I1" s="86"/>
      <c r="J1" s="86"/>
      <c r="K1" s="86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81"/>
      <c r="AG1" s="88"/>
      <c r="AH1" s="81"/>
      <c r="AI1" s="252"/>
      <c r="AJ1" s="253"/>
      <c r="AK1" s="254"/>
      <c r="AL1" s="255"/>
      <c r="AM1" s="256"/>
      <c r="AN1" s="88"/>
      <c r="AO1" s="88"/>
      <c r="AP1" s="88"/>
      <c r="AQ1" s="257"/>
      <c r="AR1" s="89"/>
      <c r="AS1" s="89"/>
      <c r="AT1" s="89"/>
      <c r="AU1" s="89"/>
      <c r="AV1" s="89"/>
      <c r="AW1" s="89"/>
      <c r="AX1" s="89"/>
    </row>
    <row r="2" spans="1:50" ht="18" customHeight="1">
      <c r="A2" s="81"/>
      <c r="B2" s="200"/>
      <c r="C2" s="373"/>
      <c r="D2" s="340">
        <v>1</v>
      </c>
      <c r="E2" s="307"/>
      <c r="F2" s="308"/>
      <c r="G2" s="303"/>
      <c r="H2" s="303"/>
      <c r="I2" s="303"/>
      <c r="J2" s="303"/>
      <c r="K2" s="304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 t="s">
        <v>2786</v>
      </c>
      <c r="W2" s="202" t="s">
        <v>2786</v>
      </c>
      <c r="X2" s="202" t="s">
        <v>2786</v>
      </c>
      <c r="Y2" s="202" t="s">
        <v>2786</v>
      </c>
      <c r="Z2" s="202" t="s">
        <v>2786</v>
      </c>
      <c r="AA2" s="202" t="s">
        <v>2786</v>
      </c>
      <c r="AB2" s="201"/>
      <c r="AC2" s="202" t="s">
        <v>2786</v>
      </c>
      <c r="AD2" s="202" t="s">
        <v>2786</v>
      </c>
      <c r="AE2" s="202" t="s">
        <v>2786</v>
      </c>
      <c r="AF2" s="200"/>
      <c r="AG2" s="81"/>
      <c r="AH2" s="115"/>
      <c r="AI2" s="271"/>
      <c r="AJ2" s="274" t="s">
        <v>0</v>
      </c>
      <c r="AK2" s="275" t="s">
        <v>1</v>
      </c>
      <c r="AL2" s="275" t="s">
        <v>2</v>
      </c>
      <c r="AM2" s="275" t="s">
        <v>3</v>
      </c>
      <c r="AN2" s="275" t="s">
        <v>4</v>
      </c>
      <c r="AO2" s="184"/>
      <c r="AP2" s="258"/>
      <c r="AQ2" s="99"/>
      <c r="AR2" s="111"/>
      <c r="AS2" s="103"/>
      <c r="AT2" s="104"/>
      <c r="AU2" s="105"/>
      <c r="AV2" s="119"/>
      <c r="AW2" s="90"/>
      <c r="AX2" s="89"/>
    </row>
    <row r="3" spans="1:50" ht="12" customHeight="1">
      <c r="A3" s="81"/>
      <c r="B3" s="203"/>
      <c r="C3" s="374" t="s">
        <v>5</v>
      </c>
      <c r="D3" s="204" t="s">
        <v>6</v>
      </c>
      <c r="E3" s="205" t="s">
        <v>7</v>
      </c>
      <c r="F3" s="206" t="s">
        <v>8</v>
      </c>
      <c r="G3" s="207" t="s">
        <v>9</v>
      </c>
      <c r="H3" s="208" t="s">
        <v>10</v>
      </c>
      <c r="I3" s="209" t="s">
        <v>11</v>
      </c>
      <c r="J3" s="210" t="s">
        <v>13</v>
      </c>
      <c r="K3" s="211" t="s">
        <v>12</v>
      </c>
      <c r="L3" s="212" t="s">
        <v>767</v>
      </c>
      <c r="M3" s="202" t="s">
        <v>792</v>
      </c>
      <c r="N3" s="202" t="s">
        <v>791</v>
      </c>
      <c r="O3" s="202" t="s">
        <v>2777</v>
      </c>
      <c r="P3" s="202" t="s">
        <v>2778</v>
      </c>
      <c r="Q3" s="202" t="s">
        <v>793</v>
      </c>
      <c r="R3" s="202" t="s">
        <v>794</v>
      </c>
      <c r="S3" s="202" t="s">
        <v>799</v>
      </c>
      <c r="T3" s="202" t="s">
        <v>2782</v>
      </c>
      <c r="U3" s="202" t="s">
        <v>795</v>
      </c>
      <c r="V3" s="202" t="s">
        <v>2783</v>
      </c>
      <c r="W3" s="202" t="s">
        <v>2779</v>
      </c>
      <c r="X3" s="202" t="s">
        <v>2780</v>
      </c>
      <c r="Y3" s="202" t="s">
        <v>796</v>
      </c>
      <c r="Z3" s="202" t="s">
        <v>797</v>
      </c>
      <c r="AA3" s="202" t="s">
        <v>798</v>
      </c>
      <c r="AB3" s="202" t="s">
        <v>2776</v>
      </c>
      <c r="AC3" s="202" t="s">
        <v>2784</v>
      </c>
      <c r="AD3" s="202" t="s">
        <v>2785</v>
      </c>
      <c r="AE3" s="202" t="s">
        <v>2781</v>
      </c>
      <c r="AF3" s="213"/>
      <c r="AG3" s="183"/>
      <c r="AH3" s="259"/>
      <c r="AI3" s="271"/>
      <c r="AJ3" s="276" t="s">
        <v>2820</v>
      </c>
      <c r="AK3" s="277">
        <f>(F14+F30+F46+F62+F78+F94+F110+F126+F142+F158+F174+F190)</f>
        <v>0</v>
      </c>
      <c r="AL3" s="278" t="str">
        <f>IF(AM3&gt;0,AM3*100/(AM3+AM4+AM5+AM8+AM6+AM7),"0")</f>
        <v>0</v>
      </c>
      <c r="AM3" s="279">
        <f>AK3*4</f>
        <v>0</v>
      </c>
      <c r="AN3" s="280" t="str">
        <f>IF(AK3&gt;0,(AK3/TMB!$C$6),"0")</f>
        <v>0</v>
      </c>
      <c r="AO3" s="184"/>
      <c r="AP3" s="258"/>
      <c r="AQ3" s="99"/>
      <c r="AR3" s="102"/>
      <c r="AS3" s="120"/>
      <c r="AT3" s="121"/>
      <c r="AU3" s="122"/>
      <c r="AV3" s="123"/>
      <c r="AW3" s="94"/>
      <c r="AX3" s="89"/>
    </row>
    <row r="4" spans="1:50" ht="12" customHeight="1">
      <c r="A4" s="89"/>
      <c r="B4" s="214"/>
      <c r="C4" s="232"/>
      <c r="D4" s="235"/>
      <c r="E4" s="231" t="str">
        <f>IF(C4="","",VLOOKUP(C4,Nutr,2,0))</f>
        <v/>
      </c>
      <c r="F4" s="238" t="str">
        <f>IF(C4="","",VLOOKUP(C4,Nutr,3,0)*D4)</f>
        <v/>
      </c>
      <c r="G4" s="233" t="str">
        <f>IF(C4="","",VLOOKUP(C4,Nutr,4,0)*D4)</f>
        <v/>
      </c>
      <c r="H4" s="238" t="str">
        <f>IF(C4="","",VLOOKUP(C4,Nutr,5,0)*D4)</f>
        <v/>
      </c>
      <c r="I4" s="233" t="str">
        <f>IF(C4="","",VLOOKUP(C4,Nutr,6,0)*D4)</f>
        <v/>
      </c>
      <c r="J4" s="238" t="str">
        <f>IF(C4="","",VLOOKUP(C4,Nutr,7,0)*D4)</f>
        <v/>
      </c>
      <c r="K4" s="233" t="str">
        <f>IF(C4="","",VLOOKUP(C4,Nutr,8,0)*D4)</f>
        <v/>
      </c>
      <c r="L4" s="237" t="str">
        <f>IF(C4="","",VLOOKUP(C4,Nutr,9,0)*D4)</f>
        <v/>
      </c>
      <c r="M4" s="234" t="str">
        <f>IF(C4="","",VLOOKUP(C4,'Tabela Nutricional'!A:AD,10,0)*D4)</f>
        <v/>
      </c>
      <c r="N4" s="237" t="str">
        <f>IF(C4="","",VLOOKUP(C4,'Tabela Nutricional'!A:AD,11,0)*D4)</f>
        <v/>
      </c>
      <c r="O4" s="234" t="str">
        <f>IF(C4="","",VLOOKUP(C4,'Tabela Nutricional'!A:AD,12,0)*D4)</f>
        <v/>
      </c>
      <c r="P4" s="237" t="str">
        <f>IF(C4="","",VLOOKUP(C4,'Tabela Nutricional'!A:AD,13,0)*D4)</f>
        <v/>
      </c>
      <c r="Q4" s="234" t="str">
        <f>IF(C4="","",VLOOKUP(C4,'Tabela Nutricional'!A:AD,14,0)*D4)</f>
        <v/>
      </c>
      <c r="R4" s="237" t="str">
        <f>IF(C4="","",VLOOKUP(C4,'Tabela Nutricional'!A:AD,15,0)*D4)</f>
        <v/>
      </c>
      <c r="S4" s="234" t="str">
        <f>IF(C4="","",VLOOKUP(C4,'Tabela Nutricional'!A:AD,16,0)*D4)</f>
        <v/>
      </c>
      <c r="T4" s="237" t="str">
        <f>IF(C4="","",VLOOKUP(C4,'Tabela Nutricional'!A:AD,17,0)*D4)</f>
        <v/>
      </c>
      <c r="U4" s="234" t="str">
        <f>IF(C4="","",VLOOKUP(C4,'Tabela Nutricional'!A:AD,18,0)*D4)</f>
        <v/>
      </c>
      <c r="V4" s="237" t="str">
        <f>IF(C4="","",VLOOKUP(C4,'Tabela Nutricional'!A:AD,21,0)*D4)</f>
        <v/>
      </c>
      <c r="W4" s="234" t="str">
        <f>IF(C4="","",VLOOKUP(C4,'Tabela Nutricional'!A:AD,22,0)*D4)</f>
        <v/>
      </c>
      <c r="X4" s="237" t="str">
        <f>IF(C4="","",VLOOKUP(C4,'Tabela Nutricional'!A:AD,23,0)*D4)</f>
        <v/>
      </c>
      <c r="Y4" s="234" t="str">
        <f>IF(C4="","",VLOOKUP(C4,'Tabela Nutricional'!A:AD,24,0)*D4)</f>
        <v/>
      </c>
      <c r="Z4" s="237" t="str">
        <f>IF(C4="","",VLOOKUP(C4,'Tabela Nutricional'!A:AD,25,0)*D4)</f>
        <v/>
      </c>
      <c r="AA4" s="234" t="str">
        <f>IF(C4="","",VLOOKUP(C4,'Tabela Nutricional'!A:AD,26,0)*D4)</f>
        <v/>
      </c>
      <c r="AB4" s="237" t="str">
        <f>IF(C4="","",VLOOKUP(C4,'Tabela Nutricional'!A:AD,27,0)*D4)</f>
        <v/>
      </c>
      <c r="AC4" s="234" t="str">
        <f>IF(C4="","",VLOOKUP(C4,'Tabela Nutricional'!A:AD,28,0)*D4)</f>
        <v/>
      </c>
      <c r="AD4" s="237" t="str">
        <f>IF(C4="","",VLOOKUP(C4,'Tabela Nutricional'!A:AD,29,0)*D4)</f>
        <v/>
      </c>
      <c r="AE4" s="234" t="str">
        <f>IF(C4="","",VLOOKUP(C4,'Tabela Nutricional'!A:AD,30,0)*D4)</f>
        <v/>
      </c>
      <c r="AF4" s="214"/>
      <c r="AG4" s="90"/>
      <c r="AH4" s="115"/>
      <c r="AI4" s="271"/>
      <c r="AJ4" s="276" t="s">
        <v>2821</v>
      </c>
      <c r="AK4" s="277">
        <f>(G14+G30+G46+G62+G78+G94+G110+G126+G142+G158+G174+G190)</f>
        <v>0</v>
      </c>
      <c r="AL4" s="278" t="str">
        <f>IF(AM4&gt;0,AM4*100/(AM3+AM4+AM5+AM8+AM6+AM7),"0")</f>
        <v>0</v>
      </c>
      <c r="AM4" s="279">
        <f t="shared" ref="AM4:AM5" si="0">AK4*4</f>
        <v>0</v>
      </c>
      <c r="AN4" s="280" t="str">
        <f>IF(AK4&gt;0,(AK4/TMB!$C$6),"0")</f>
        <v>0</v>
      </c>
      <c r="AO4" s="184"/>
      <c r="AP4" s="81"/>
      <c r="AQ4" s="190"/>
      <c r="AR4" s="100"/>
      <c r="AS4" s="97"/>
      <c r="AT4" s="98"/>
      <c r="AU4" s="124"/>
      <c r="AV4" s="94"/>
      <c r="AW4" s="94"/>
      <c r="AX4" s="89"/>
    </row>
    <row r="5" spans="1:50" ht="12" customHeight="1">
      <c r="A5" s="89"/>
      <c r="B5" s="214"/>
      <c r="C5" s="232"/>
      <c r="D5" s="235"/>
      <c r="E5" s="231" t="str">
        <f>IF(C5="","",VLOOKUP(C5,Nutr,2,0))</f>
        <v/>
      </c>
      <c r="F5" s="238" t="str">
        <f>IF(C5="","",VLOOKUP(C5,Nutr,3,0)*D5)</f>
        <v/>
      </c>
      <c r="G5" s="233" t="str">
        <f>IF(C5="","",VLOOKUP(C5,Nutr,4,0)*D5)</f>
        <v/>
      </c>
      <c r="H5" s="238" t="str">
        <f>IF(C5="","",VLOOKUP(C5,Nutr,5,0)*D5)</f>
        <v/>
      </c>
      <c r="I5" s="233" t="str">
        <f>IF(C5="","",VLOOKUP(C5,Nutr,6,0)*D5)</f>
        <v/>
      </c>
      <c r="J5" s="238" t="str">
        <f>IF(C5="","",VLOOKUP(C5,Nutr,7,0)*D5)</f>
        <v/>
      </c>
      <c r="K5" s="233" t="str">
        <f>IF(C5="","",VLOOKUP(C5,Nutr,8,0)*D5)</f>
        <v/>
      </c>
      <c r="L5" s="237" t="str">
        <f>IF(C5="","",VLOOKUP(C5,Nutr,9,0)*D5)</f>
        <v/>
      </c>
      <c r="M5" s="234" t="str">
        <f>IF(C5="","",VLOOKUP(C5,'Tabela Nutricional'!A:AD,10,0)*D5)</f>
        <v/>
      </c>
      <c r="N5" s="237" t="str">
        <f>IF(C5="","",VLOOKUP(C5,'Tabela Nutricional'!A:AD,11,0)*D5)</f>
        <v/>
      </c>
      <c r="O5" s="234" t="str">
        <f>IF(C5="","",VLOOKUP(C5,'Tabela Nutricional'!A:AD,12,0)*D5)</f>
        <v/>
      </c>
      <c r="P5" s="237" t="str">
        <f>IF(C5="","",VLOOKUP(C5,'Tabela Nutricional'!A:AD,13,0)*D5)</f>
        <v/>
      </c>
      <c r="Q5" s="234" t="str">
        <f>IF(C5="","",VLOOKUP(C5,'Tabela Nutricional'!A:AD,14,0)*D5)</f>
        <v/>
      </c>
      <c r="R5" s="237" t="str">
        <f>IF(C5="","",VLOOKUP(C5,'Tabela Nutricional'!A:AD,15,0)*D5)</f>
        <v/>
      </c>
      <c r="S5" s="234" t="str">
        <f>IF(C5="","",VLOOKUP(C5,'Tabela Nutricional'!A:AD,16,0)*D5)</f>
        <v/>
      </c>
      <c r="T5" s="237" t="str">
        <f>IF(C5="","",VLOOKUP(C5,'Tabela Nutricional'!A:AD,17,0)*D5)</f>
        <v/>
      </c>
      <c r="U5" s="234" t="str">
        <f>IF(C5="","",VLOOKUP(C5,'Tabela Nutricional'!A:AD,18,0)*D5)</f>
        <v/>
      </c>
      <c r="V5" s="237" t="str">
        <f>IF(C5="","",VLOOKUP(C5,'Tabela Nutricional'!A:AD,21,0)*D5)</f>
        <v/>
      </c>
      <c r="W5" s="234" t="str">
        <f>IF(C5="","",VLOOKUP(C5,'Tabela Nutricional'!A:AD,22,0)*D5)</f>
        <v/>
      </c>
      <c r="X5" s="237" t="str">
        <f>IF(C5="","",VLOOKUP(C5,'Tabela Nutricional'!A:AD,23,0)*D5)</f>
        <v/>
      </c>
      <c r="Y5" s="234" t="str">
        <f>IF(C5="","",VLOOKUP(C5,'Tabela Nutricional'!A:AD,24,0)*D5)</f>
        <v/>
      </c>
      <c r="Z5" s="237" t="str">
        <f>IF(C5="","",VLOOKUP(C5,'Tabela Nutricional'!A:AD,25,0)*D5)</f>
        <v/>
      </c>
      <c r="AA5" s="234" t="str">
        <f>IF(C5="","",VLOOKUP(C5,'Tabela Nutricional'!A:AD,26,0)*D5)</f>
        <v/>
      </c>
      <c r="AB5" s="237" t="str">
        <f>IF(C5="","",VLOOKUP(C5,'Tabela Nutricional'!A:AD,27,0)*D5)</f>
        <v/>
      </c>
      <c r="AC5" s="234" t="str">
        <f>IF(C5="","",VLOOKUP(C5,'Tabela Nutricional'!A:AD,28,0)*D5)</f>
        <v/>
      </c>
      <c r="AD5" s="237" t="str">
        <f>IF(C5="","",VLOOKUP(C5,'Tabela Nutricional'!A:AD,29,0)*D5)</f>
        <v/>
      </c>
      <c r="AE5" s="234" t="str">
        <f>IF(C5="","",VLOOKUP(C5,'Tabela Nutricional'!A:AD,30,0)*D5)</f>
        <v/>
      </c>
      <c r="AF5" s="214"/>
      <c r="AG5" s="90"/>
      <c r="AH5" s="115"/>
      <c r="AI5" s="271"/>
      <c r="AJ5" s="276" t="s">
        <v>17</v>
      </c>
      <c r="AK5" s="277">
        <f>(H14+H30+H46+H62+H78+H94+H110+H126+H142+H158+H174+H190)</f>
        <v>0</v>
      </c>
      <c r="AL5" s="278" t="str">
        <f>IF(AM5&gt;0,AM5*100/(AM3+AM4+AM5+AM8+AM6+AM7),"0")</f>
        <v>0</v>
      </c>
      <c r="AM5" s="279">
        <f t="shared" si="0"/>
        <v>0</v>
      </c>
      <c r="AN5" s="280" t="str">
        <f>IF(AK5&gt;0,(AK5/TMB!$C$6),"0")</f>
        <v>0</v>
      </c>
      <c r="AO5" s="184"/>
      <c r="AP5" s="88"/>
      <c r="AQ5" s="99"/>
      <c r="AR5" s="125"/>
      <c r="AS5" s="101"/>
      <c r="AT5" s="126"/>
      <c r="AU5" s="126"/>
      <c r="AV5" s="126"/>
      <c r="AW5" s="94"/>
      <c r="AX5" s="89"/>
    </row>
    <row r="6" spans="1:50" ht="12" customHeight="1">
      <c r="A6" s="89"/>
      <c r="B6" s="214"/>
      <c r="C6" s="232"/>
      <c r="D6" s="235"/>
      <c r="E6" s="231" t="str">
        <f t="shared" ref="E6:E13" si="1">IF(C6="","",VLOOKUP(C6,Nutr,2,0))</f>
        <v/>
      </c>
      <c r="F6" s="238" t="str">
        <f t="shared" ref="F6:F13" si="2">IF(C6="","",VLOOKUP(C6,Nutr,3,0)*D6)</f>
        <v/>
      </c>
      <c r="G6" s="233" t="str">
        <f t="shared" ref="G6:G13" si="3">IF(C6="","",VLOOKUP(C6,Nutr,4,0)*D6)</f>
        <v/>
      </c>
      <c r="H6" s="238" t="str">
        <f t="shared" ref="H6:H13" si="4">IF(C6="","",VLOOKUP(C6,Nutr,5,0)*D6)</f>
        <v/>
      </c>
      <c r="I6" s="233" t="str">
        <f t="shared" ref="I6:I13" si="5">IF(C6="","",VLOOKUP(C6,Nutr,6,0)*D6)</f>
        <v/>
      </c>
      <c r="J6" s="238" t="str">
        <f t="shared" ref="J6:J13" si="6">IF(C6="","",VLOOKUP(C6,Nutr,7,0)*D6)</f>
        <v/>
      </c>
      <c r="K6" s="233" t="str">
        <f t="shared" ref="K6:K13" si="7">IF(C6="","",VLOOKUP(C6,Nutr,8,0)*D6)</f>
        <v/>
      </c>
      <c r="L6" s="237" t="str">
        <f t="shared" ref="L6:L13" si="8">IF(C6="","",VLOOKUP(C6,Nutr,9,0)*D6)</f>
        <v/>
      </c>
      <c r="M6" s="234" t="str">
        <f>IF(C6="","",VLOOKUP(C6,'Tabela Nutricional'!A:AD,10,0)*D6)</f>
        <v/>
      </c>
      <c r="N6" s="237" t="str">
        <f>IF(C6="","",VLOOKUP(C6,'Tabela Nutricional'!A:AD,11,0)*D6)</f>
        <v/>
      </c>
      <c r="O6" s="234" t="str">
        <f>IF(C6="","",VLOOKUP(C6,'Tabela Nutricional'!A:AD,12,0)*D6)</f>
        <v/>
      </c>
      <c r="P6" s="237" t="str">
        <f>IF(C6="","",VLOOKUP(C6,'Tabela Nutricional'!A:AD,13,0)*D6)</f>
        <v/>
      </c>
      <c r="Q6" s="234" t="str">
        <f>IF(C6="","",VLOOKUP(C6,'Tabela Nutricional'!A:AD,14,0)*D6)</f>
        <v/>
      </c>
      <c r="R6" s="237" t="str">
        <f>IF(C6="","",VLOOKUP(C6,'Tabela Nutricional'!A:AD,15,0)*D6)</f>
        <v/>
      </c>
      <c r="S6" s="234" t="str">
        <f>IF(C6="","",VLOOKUP(C6,'Tabela Nutricional'!A:AD,16,0)*D6)</f>
        <v/>
      </c>
      <c r="T6" s="237" t="str">
        <f>IF(C6="","",VLOOKUP(C6,'Tabela Nutricional'!A:AD,17,0)*D6)</f>
        <v/>
      </c>
      <c r="U6" s="234" t="str">
        <f>IF(C6="","",VLOOKUP(C6,'Tabela Nutricional'!A:AD,18,0)*D6)</f>
        <v/>
      </c>
      <c r="V6" s="237" t="str">
        <f>IF(C6="","",VLOOKUP(C6,'Tabela Nutricional'!A:AD,21,0)*D6)</f>
        <v/>
      </c>
      <c r="W6" s="234" t="str">
        <f>IF(C6="","",VLOOKUP(C6,'Tabela Nutricional'!A:AD,22,0)*D6)</f>
        <v/>
      </c>
      <c r="X6" s="237" t="str">
        <f>IF(C6="","",VLOOKUP(C6,'Tabela Nutricional'!A:AD,23,0)*D6)</f>
        <v/>
      </c>
      <c r="Y6" s="234" t="str">
        <f>IF(C6="","",VLOOKUP(C6,'Tabela Nutricional'!A:AD,24,0)*D6)</f>
        <v/>
      </c>
      <c r="Z6" s="237" t="str">
        <f>IF(C6="","",VLOOKUP(C6,'Tabela Nutricional'!A:AD,25,0)*D6)</f>
        <v/>
      </c>
      <c r="AA6" s="234" t="str">
        <f>IF(C6="","",VLOOKUP(C6,'Tabela Nutricional'!A:AD,26,0)*D6)</f>
        <v/>
      </c>
      <c r="AB6" s="237" t="str">
        <f>IF(C6="","",VLOOKUP(C6,'Tabela Nutricional'!A:AD,27,0)*D6)</f>
        <v/>
      </c>
      <c r="AC6" s="234" t="str">
        <f>IF(C6="","",VLOOKUP(C6,'Tabela Nutricional'!A:AD,28,0)*D6)</f>
        <v/>
      </c>
      <c r="AD6" s="237" t="str">
        <f>IF(C6="","",VLOOKUP(C6,'Tabela Nutricional'!A:AD,29,0)*D6)</f>
        <v/>
      </c>
      <c r="AE6" s="234" t="str">
        <f>IF(C6="","",VLOOKUP(C6,'Tabela Nutricional'!A:AD,30,0)*D6)</f>
        <v/>
      </c>
      <c r="AF6" s="214"/>
      <c r="AG6" s="94"/>
      <c r="AH6" s="115"/>
      <c r="AI6" s="271"/>
      <c r="AJ6" s="276" t="s">
        <v>691</v>
      </c>
      <c r="AK6" s="277">
        <f>(I14+I30+I46+I62+I78+I94+I110+I126+I142+I158+I174+I190)</f>
        <v>0</v>
      </c>
      <c r="AL6" s="278" t="str">
        <f>IF(AM6&gt;0,AM6*100/(AM3+AM4+AM5+AM6+AM7+AM8),"0")</f>
        <v>0</v>
      </c>
      <c r="AM6" s="279">
        <f>AK6*9</f>
        <v>0</v>
      </c>
      <c r="AN6" s="280" t="str">
        <f>IF(AK6&gt;0,(AK6/TMB!$C$6),"0")</f>
        <v>0</v>
      </c>
      <c r="AO6" s="184"/>
      <c r="AP6" s="88"/>
      <c r="AQ6" s="99"/>
      <c r="AR6" s="113"/>
      <c r="AS6" s="104"/>
      <c r="AT6" s="127"/>
      <c r="AU6" s="103"/>
      <c r="AV6" s="105"/>
      <c r="AW6" s="90"/>
      <c r="AX6" s="89"/>
    </row>
    <row r="7" spans="1:50" ht="12" customHeight="1">
      <c r="A7" s="89"/>
      <c r="B7" s="215"/>
      <c r="C7" s="356"/>
      <c r="D7" s="236"/>
      <c r="E7" s="231" t="str">
        <f t="shared" si="1"/>
        <v/>
      </c>
      <c r="F7" s="238" t="str">
        <f t="shared" si="2"/>
        <v/>
      </c>
      <c r="G7" s="233" t="str">
        <f t="shared" si="3"/>
        <v/>
      </c>
      <c r="H7" s="238" t="str">
        <f t="shared" si="4"/>
        <v/>
      </c>
      <c r="I7" s="233" t="str">
        <f t="shared" si="5"/>
        <v/>
      </c>
      <c r="J7" s="238" t="str">
        <f t="shared" si="6"/>
        <v/>
      </c>
      <c r="K7" s="233" t="str">
        <f t="shared" si="7"/>
        <v/>
      </c>
      <c r="L7" s="237" t="str">
        <f t="shared" si="8"/>
        <v/>
      </c>
      <c r="M7" s="234" t="str">
        <f>IF(C7="","",VLOOKUP(C7,'Tabela Nutricional'!A:AD,10,0)*D7)</f>
        <v/>
      </c>
      <c r="N7" s="237" t="str">
        <f>IF(C7="","",VLOOKUP(C7,'Tabela Nutricional'!A:AD,11,0)*D7)</f>
        <v/>
      </c>
      <c r="O7" s="234" t="str">
        <f>IF(C7="","",VLOOKUP(C7,'Tabela Nutricional'!A:AD,12,0)*D7)</f>
        <v/>
      </c>
      <c r="P7" s="237" t="str">
        <f>IF(C7="","",VLOOKUP(C7,'Tabela Nutricional'!A:AD,13,0)*D7)</f>
        <v/>
      </c>
      <c r="Q7" s="234" t="str">
        <f>IF(C7="","",VLOOKUP(C7,'Tabela Nutricional'!A:AD,14,0)*D7)</f>
        <v/>
      </c>
      <c r="R7" s="237" t="str">
        <f>IF(C7="","",VLOOKUP(C7,'Tabela Nutricional'!A:AD,15,0)*D7)</f>
        <v/>
      </c>
      <c r="S7" s="234" t="str">
        <f>IF(C7="","",VLOOKUP(C7,'Tabela Nutricional'!A:AD,16,0)*D7)</f>
        <v/>
      </c>
      <c r="T7" s="237" t="str">
        <f>IF(C7="","",VLOOKUP(C7,'Tabela Nutricional'!A:AD,17,0)*D7)</f>
        <v/>
      </c>
      <c r="U7" s="234" t="str">
        <f>IF(C7="","",VLOOKUP(C7,'Tabela Nutricional'!A:AD,18,0)*D7)</f>
        <v/>
      </c>
      <c r="V7" s="237" t="str">
        <f>IF(C7="","",VLOOKUP(C7,'Tabela Nutricional'!A:AD,21,0)*D7)</f>
        <v/>
      </c>
      <c r="W7" s="234" t="str">
        <f>IF(C7="","",VLOOKUP(C7,'Tabela Nutricional'!A:AD,22,0)*D7)</f>
        <v/>
      </c>
      <c r="X7" s="237" t="str">
        <f>IF(C7="","",VLOOKUP(C7,'Tabela Nutricional'!A:AD,23,0)*D7)</f>
        <v/>
      </c>
      <c r="Y7" s="234" t="str">
        <f>IF(C7="","",VLOOKUP(C7,'Tabela Nutricional'!A:AD,24,0)*D7)</f>
        <v/>
      </c>
      <c r="Z7" s="237" t="str">
        <f>IF(C7="","",VLOOKUP(C7,'Tabela Nutricional'!A:AD,25,0)*D7)</f>
        <v/>
      </c>
      <c r="AA7" s="234" t="str">
        <f>IF(C7="","",VLOOKUP(C7,'Tabela Nutricional'!A:AD,26,0)*D7)</f>
        <v/>
      </c>
      <c r="AB7" s="237" t="str">
        <f>IF(C7="","",VLOOKUP(C7,'Tabela Nutricional'!A:AD,27,0)*D7)</f>
        <v/>
      </c>
      <c r="AC7" s="234" t="str">
        <f>IF(C7="","",VLOOKUP(C7,'Tabela Nutricional'!A:AD,28,0)*D7)</f>
        <v/>
      </c>
      <c r="AD7" s="237" t="str">
        <f>IF(C7="","",VLOOKUP(C7,'Tabela Nutricional'!A:AD,29,0)*D7)</f>
        <v/>
      </c>
      <c r="AE7" s="234" t="str">
        <f>IF(C7="","",VLOOKUP(C7,'Tabela Nutricional'!A:AD,30,0)*D7)</f>
        <v/>
      </c>
      <c r="AF7" s="215"/>
      <c r="AG7" s="94"/>
      <c r="AH7" s="115"/>
      <c r="AI7" s="271"/>
      <c r="AJ7" s="276" t="s">
        <v>692</v>
      </c>
      <c r="AK7" s="277">
        <f>(J14+J30+J46+J62+J78+J94+J110+J126+J142+J158+J174+J190)</f>
        <v>0</v>
      </c>
      <c r="AL7" s="278" t="str">
        <f>IF(AM7&gt;0,AM7*100/(AM3+AM4+AM5+AM6+AM7+AM8),"0")</f>
        <v>0</v>
      </c>
      <c r="AM7" s="279">
        <f t="shared" ref="AM7:AM8" si="9">AK7*9</f>
        <v>0</v>
      </c>
      <c r="AN7" s="280" t="str">
        <f>IF(AK7&gt;0,(AK7/TMB!$C$6),"0")</f>
        <v>0</v>
      </c>
      <c r="AO7" s="184"/>
      <c r="AP7" s="88"/>
      <c r="AQ7" s="99"/>
      <c r="AR7" s="100"/>
      <c r="AS7" s="128"/>
      <c r="AT7" s="101"/>
      <c r="AU7" s="129"/>
      <c r="AV7" s="129"/>
      <c r="AW7" s="90"/>
      <c r="AX7" s="89"/>
    </row>
    <row r="8" spans="1:50" ht="12" customHeight="1">
      <c r="A8" s="89"/>
      <c r="B8" s="215"/>
      <c r="C8" s="356"/>
      <c r="D8" s="236"/>
      <c r="E8" s="231" t="str">
        <f t="shared" si="1"/>
        <v/>
      </c>
      <c r="F8" s="238" t="str">
        <f t="shared" si="2"/>
        <v/>
      </c>
      <c r="G8" s="233" t="str">
        <f t="shared" si="3"/>
        <v/>
      </c>
      <c r="H8" s="238" t="str">
        <f t="shared" si="4"/>
        <v/>
      </c>
      <c r="I8" s="233" t="str">
        <f t="shared" si="5"/>
        <v/>
      </c>
      <c r="J8" s="238" t="str">
        <f t="shared" si="6"/>
        <v/>
      </c>
      <c r="K8" s="233" t="str">
        <f t="shared" si="7"/>
        <v/>
      </c>
      <c r="L8" s="237" t="str">
        <f t="shared" si="8"/>
        <v/>
      </c>
      <c r="M8" s="234" t="str">
        <f>IF(C8="","",VLOOKUP(C8,'Tabela Nutricional'!A:AD,10,0)*D8)</f>
        <v/>
      </c>
      <c r="N8" s="237" t="str">
        <f>IF(C8="","",VLOOKUP(C8,'Tabela Nutricional'!A:AD,11,0)*D8)</f>
        <v/>
      </c>
      <c r="O8" s="234" t="str">
        <f>IF(C8="","",VLOOKUP(C8,'Tabela Nutricional'!A:AD,12,0)*D8)</f>
        <v/>
      </c>
      <c r="P8" s="237" t="str">
        <f>IF(C8="","",VLOOKUP(C8,'Tabela Nutricional'!A:AD,13,0)*D8)</f>
        <v/>
      </c>
      <c r="Q8" s="234" t="str">
        <f>IF(C8="","",VLOOKUP(C8,'Tabela Nutricional'!A:AD,14,0)*D8)</f>
        <v/>
      </c>
      <c r="R8" s="237" t="str">
        <f>IF(C8="","",VLOOKUP(C8,'Tabela Nutricional'!A:AD,15,0)*D8)</f>
        <v/>
      </c>
      <c r="S8" s="234" t="str">
        <f>IF(C8="","",VLOOKUP(C8,'Tabela Nutricional'!A:AD,16,0)*D8)</f>
        <v/>
      </c>
      <c r="T8" s="237" t="str">
        <f>IF(C8="","",VLOOKUP(C8,'Tabela Nutricional'!A:AD,17,0)*D8)</f>
        <v/>
      </c>
      <c r="U8" s="234" t="str">
        <f>IF(C8="","",VLOOKUP(C8,'Tabela Nutricional'!A:AD,18,0)*D8)</f>
        <v/>
      </c>
      <c r="V8" s="237" t="str">
        <f>IF(C8="","",VLOOKUP(C8,'Tabela Nutricional'!A:AD,21,0)*D8)</f>
        <v/>
      </c>
      <c r="W8" s="234" t="str">
        <f>IF(C8="","",VLOOKUP(C8,'Tabela Nutricional'!A:AD,22,0)*D8)</f>
        <v/>
      </c>
      <c r="X8" s="237" t="str">
        <f>IF(C8="","",VLOOKUP(C8,'Tabela Nutricional'!A:AD,23,0)*D8)</f>
        <v/>
      </c>
      <c r="Y8" s="234" t="str">
        <f>IF(C8="","",VLOOKUP(C8,'Tabela Nutricional'!A:AD,24,0)*D8)</f>
        <v/>
      </c>
      <c r="Z8" s="237" t="str">
        <f>IF(C8="","",VLOOKUP(C8,'Tabela Nutricional'!A:AD,25,0)*D8)</f>
        <v/>
      </c>
      <c r="AA8" s="234" t="str">
        <f>IF(C8="","",VLOOKUP(C8,'Tabela Nutricional'!A:AD,26,0)*D8)</f>
        <v/>
      </c>
      <c r="AB8" s="237" t="str">
        <f>IF(C8="","",VLOOKUP(C8,'Tabela Nutricional'!A:AD,27,0)*D8)</f>
        <v/>
      </c>
      <c r="AC8" s="234" t="str">
        <f>IF(C8="","",VLOOKUP(C8,'Tabela Nutricional'!A:AD,28,0)*D8)</f>
        <v/>
      </c>
      <c r="AD8" s="237" t="str">
        <f>IF(C8="","",VLOOKUP(C8,'Tabela Nutricional'!A:AD,29,0)*D8)</f>
        <v/>
      </c>
      <c r="AE8" s="234" t="str">
        <f>IF(C8="","",VLOOKUP(C8,'Tabela Nutricional'!A:AD,30,0)*D8)</f>
        <v/>
      </c>
      <c r="AF8" s="215"/>
      <c r="AG8" s="94"/>
      <c r="AH8" s="118"/>
      <c r="AI8" s="271"/>
      <c r="AJ8" s="276" t="s">
        <v>693</v>
      </c>
      <c r="AK8" s="277">
        <f>(K14+K30+K46+K62+K78+K94+K110+K126+K142+K158+K174+K190)</f>
        <v>0</v>
      </c>
      <c r="AL8" s="278" t="str">
        <f>IF(AM8&gt;0,AM8*100/(AM3+AM4+AM5+AM6+AM7+AM8),"0")</f>
        <v>0</v>
      </c>
      <c r="AM8" s="279">
        <f t="shared" si="9"/>
        <v>0</v>
      </c>
      <c r="AN8" s="280" t="str">
        <f>IF(AK8&gt;0,(AK8/TMB!$C$6),"0")</f>
        <v>0</v>
      </c>
      <c r="AO8" s="184"/>
      <c r="AP8" s="88"/>
      <c r="AQ8" s="99"/>
      <c r="AR8" s="109"/>
      <c r="AS8" s="128"/>
      <c r="AT8" s="101"/>
      <c r="AU8" s="120"/>
      <c r="AV8" s="122"/>
      <c r="AW8" s="90"/>
      <c r="AX8" s="89"/>
    </row>
    <row r="9" spans="1:50" ht="12" customHeight="1">
      <c r="A9" s="89"/>
      <c r="B9" s="215"/>
      <c r="C9" s="356"/>
      <c r="D9" s="236"/>
      <c r="E9" s="231" t="str">
        <f t="shared" si="1"/>
        <v/>
      </c>
      <c r="F9" s="238" t="str">
        <f t="shared" si="2"/>
        <v/>
      </c>
      <c r="G9" s="233" t="str">
        <f t="shared" si="3"/>
        <v/>
      </c>
      <c r="H9" s="238" t="str">
        <f t="shared" si="4"/>
        <v/>
      </c>
      <c r="I9" s="233" t="str">
        <f t="shared" si="5"/>
        <v/>
      </c>
      <c r="J9" s="238" t="str">
        <f t="shared" si="6"/>
        <v/>
      </c>
      <c r="K9" s="233" t="str">
        <f t="shared" si="7"/>
        <v/>
      </c>
      <c r="L9" s="237" t="str">
        <f t="shared" si="8"/>
        <v/>
      </c>
      <c r="M9" s="234" t="str">
        <f>IF(C9="","",VLOOKUP(C9,'Tabela Nutricional'!A:AD,10,0)*D9)</f>
        <v/>
      </c>
      <c r="N9" s="237" t="str">
        <f>IF(C9="","",VLOOKUP(C9,'Tabela Nutricional'!A:AD,11,0)*D9)</f>
        <v/>
      </c>
      <c r="O9" s="234" t="str">
        <f>IF(C9="","",VLOOKUP(C9,'Tabela Nutricional'!A:AD,12,0)*D9)</f>
        <v/>
      </c>
      <c r="P9" s="237" t="str">
        <f>IF(C9="","",VLOOKUP(C9,'Tabela Nutricional'!A:AD,13,0)*D9)</f>
        <v/>
      </c>
      <c r="Q9" s="234" t="str">
        <f>IF(C9="","",VLOOKUP(C9,'Tabela Nutricional'!A:AD,14,0)*D9)</f>
        <v/>
      </c>
      <c r="R9" s="237" t="str">
        <f>IF(C9="","",VLOOKUP(C9,'Tabela Nutricional'!A:AD,15,0)*D9)</f>
        <v/>
      </c>
      <c r="S9" s="234" t="str">
        <f>IF(C9="","",VLOOKUP(C9,'Tabela Nutricional'!A:AD,16,0)*D9)</f>
        <v/>
      </c>
      <c r="T9" s="237" t="str">
        <f>IF(C9="","",VLOOKUP(C9,'Tabela Nutricional'!A:AD,17,0)*D9)</f>
        <v/>
      </c>
      <c r="U9" s="234" t="str">
        <f>IF(C9="","",VLOOKUP(C9,'Tabela Nutricional'!A:AD,18,0)*D9)</f>
        <v/>
      </c>
      <c r="V9" s="237" t="str">
        <f>IF(C9="","",VLOOKUP(C9,'Tabela Nutricional'!A:AD,21,0)*D9)</f>
        <v/>
      </c>
      <c r="W9" s="234" t="str">
        <f>IF(C9="","",VLOOKUP(C9,'Tabela Nutricional'!A:AD,22,0)*D9)</f>
        <v/>
      </c>
      <c r="X9" s="237" t="str">
        <f>IF(C9="","",VLOOKUP(C9,'Tabela Nutricional'!A:AD,23,0)*D9)</f>
        <v/>
      </c>
      <c r="Y9" s="234" t="str">
        <f>IF(C9="","",VLOOKUP(C9,'Tabela Nutricional'!A:AD,24,0)*D9)</f>
        <v/>
      </c>
      <c r="Z9" s="237" t="str">
        <f>IF(C9="","",VLOOKUP(C9,'Tabela Nutricional'!A:AD,25,0)*D9)</f>
        <v/>
      </c>
      <c r="AA9" s="234" t="str">
        <f>IF(C9="","",VLOOKUP(C9,'Tabela Nutricional'!A:AD,26,0)*D9)</f>
        <v/>
      </c>
      <c r="AB9" s="237" t="str">
        <f>IF(C9="","",VLOOKUP(C9,'Tabela Nutricional'!A:AD,27,0)*D9)</f>
        <v/>
      </c>
      <c r="AC9" s="234" t="str">
        <f>IF(C9="","",VLOOKUP(C9,'Tabela Nutricional'!A:AD,28,0)*D9)</f>
        <v/>
      </c>
      <c r="AD9" s="237" t="str">
        <f>IF(C9="","",VLOOKUP(C9,'Tabela Nutricional'!A:AD,29,0)*D9)</f>
        <v/>
      </c>
      <c r="AE9" s="234" t="str">
        <f>IF(C9="","",VLOOKUP(C9,'Tabela Nutricional'!A:AD,30,0)*D9)</f>
        <v/>
      </c>
      <c r="AF9" s="215"/>
      <c r="AG9" s="94"/>
      <c r="AH9" s="115"/>
      <c r="AI9" s="271"/>
      <c r="AJ9" s="281"/>
      <c r="AK9" s="282"/>
      <c r="AL9" s="283" t="s">
        <v>26</v>
      </c>
      <c r="AM9" s="284">
        <f>AM3+AM4+AM5+AM8+AM6+AM7</f>
        <v>0</v>
      </c>
      <c r="AN9" s="285" t="s">
        <v>27</v>
      </c>
      <c r="AO9" s="184"/>
      <c r="AP9" s="88"/>
      <c r="AQ9" s="99"/>
      <c r="AR9" s="109"/>
      <c r="AS9" s="128"/>
      <c r="AT9" s="105"/>
      <c r="AU9" s="105"/>
      <c r="AV9" s="91"/>
      <c r="AW9" s="90"/>
      <c r="AX9" s="89"/>
    </row>
    <row r="10" spans="1:50" ht="12" customHeight="1">
      <c r="A10" s="89"/>
      <c r="B10" s="214"/>
      <c r="C10" s="356"/>
      <c r="D10" s="236"/>
      <c r="E10" s="231" t="str">
        <f t="shared" si="1"/>
        <v/>
      </c>
      <c r="F10" s="238" t="str">
        <f t="shared" si="2"/>
        <v/>
      </c>
      <c r="G10" s="233" t="str">
        <f t="shared" si="3"/>
        <v/>
      </c>
      <c r="H10" s="238" t="str">
        <f t="shared" si="4"/>
        <v/>
      </c>
      <c r="I10" s="233" t="str">
        <f t="shared" si="5"/>
        <v/>
      </c>
      <c r="J10" s="238" t="str">
        <f t="shared" si="6"/>
        <v/>
      </c>
      <c r="K10" s="233" t="str">
        <f t="shared" si="7"/>
        <v/>
      </c>
      <c r="L10" s="237" t="str">
        <f t="shared" si="8"/>
        <v/>
      </c>
      <c r="M10" s="234" t="str">
        <f>IF(C10="","",VLOOKUP(C10,'Tabela Nutricional'!A:AD,10,0)*D10)</f>
        <v/>
      </c>
      <c r="N10" s="237" t="str">
        <f>IF(C10="","",VLOOKUP(C10,'Tabela Nutricional'!A:AD,11,0)*D10)</f>
        <v/>
      </c>
      <c r="O10" s="234" t="str">
        <f>IF(C10="","",VLOOKUP(C10,'Tabela Nutricional'!A:AD,12,0)*D10)</f>
        <v/>
      </c>
      <c r="P10" s="237" t="str">
        <f>IF(C10="","",VLOOKUP(C10,'Tabela Nutricional'!A:AD,13,0)*D10)</f>
        <v/>
      </c>
      <c r="Q10" s="234" t="str">
        <f>IF(C10="","",VLOOKUP(C10,'Tabela Nutricional'!A:AD,14,0)*D10)</f>
        <v/>
      </c>
      <c r="R10" s="237" t="str">
        <f>IF(C10="","",VLOOKUP(C10,'Tabela Nutricional'!A:AD,15,0)*D10)</f>
        <v/>
      </c>
      <c r="S10" s="234" t="str">
        <f>IF(C10="","",VLOOKUP(C10,'Tabela Nutricional'!A:AD,16,0)*D10)</f>
        <v/>
      </c>
      <c r="T10" s="237" t="str">
        <f>IF(C10="","",VLOOKUP(C10,'Tabela Nutricional'!A:AD,17,0)*D10)</f>
        <v/>
      </c>
      <c r="U10" s="234" t="str">
        <f>IF(C10="","",VLOOKUP(C10,'Tabela Nutricional'!A:AD,18,0)*D10)</f>
        <v/>
      </c>
      <c r="V10" s="237" t="str">
        <f>IF(C10="","",VLOOKUP(C10,'Tabela Nutricional'!A:AD,21,0)*D10)</f>
        <v/>
      </c>
      <c r="W10" s="234" t="str">
        <f>IF(C10="","",VLOOKUP(C10,'Tabela Nutricional'!A:AD,22,0)*D10)</f>
        <v/>
      </c>
      <c r="X10" s="237" t="str">
        <f>IF(C10="","",VLOOKUP(C10,'Tabela Nutricional'!A:AD,23,0)*D10)</f>
        <v/>
      </c>
      <c r="Y10" s="234" t="str">
        <f>IF(C10="","",VLOOKUP(C10,'Tabela Nutricional'!A:AD,24,0)*D10)</f>
        <v/>
      </c>
      <c r="Z10" s="237" t="str">
        <f>IF(C10="","",VLOOKUP(C10,'Tabela Nutricional'!A:AD,25,0)*D10)</f>
        <v/>
      </c>
      <c r="AA10" s="234" t="str">
        <f>IF(C10="","",VLOOKUP(C10,'Tabela Nutricional'!A:AD,26,0)*D10)</f>
        <v/>
      </c>
      <c r="AB10" s="237" t="str">
        <f>IF(C10="","",VLOOKUP(C10,'Tabela Nutricional'!A:AD,27,0)*D10)</f>
        <v/>
      </c>
      <c r="AC10" s="234" t="str">
        <f>IF(C10="","",VLOOKUP(C10,'Tabela Nutricional'!A:AD,28,0)*D10)</f>
        <v/>
      </c>
      <c r="AD10" s="237" t="str">
        <f>IF(C10="","",VLOOKUP(C10,'Tabela Nutricional'!A:AD,29,0)*D10)</f>
        <v/>
      </c>
      <c r="AE10" s="234" t="str">
        <f>IF(C10="","",VLOOKUP(C10,'Tabela Nutricional'!A:AD,30,0)*D10)</f>
        <v/>
      </c>
      <c r="AF10" s="214"/>
      <c r="AG10" s="94"/>
      <c r="AH10" s="118"/>
      <c r="AI10" s="271"/>
      <c r="AJ10" s="286"/>
      <c r="AK10" s="282"/>
      <c r="AL10" s="287" t="s">
        <v>2819</v>
      </c>
      <c r="AM10" s="288" t="str">
        <f>IF(AM9&gt;0,(AM9/TMB!$C$6),"0")</f>
        <v>0</v>
      </c>
      <c r="AN10" s="285" t="s">
        <v>27</v>
      </c>
      <c r="AO10" s="184"/>
      <c r="AP10" s="88"/>
      <c r="AQ10" s="190"/>
      <c r="AR10" s="109"/>
      <c r="AS10" s="98"/>
      <c r="AT10" s="106"/>
      <c r="AU10" s="109"/>
      <c r="AV10" s="105"/>
      <c r="AW10" s="105"/>
      <c r="AX10" s="89"/>
    </row>
    <row r="11" spans="1:50" ht="12" customHeight="1">
      <c r="A11" s="89"/>
      <c r="B11" s="214"/>
      <c r="C11" s="356"/>
      <c r="D11" s="236"/>
      <c r="E11" s="231" t="str">
        <f t="shared" si="1"/>
        <v/>
      </c>
      <c r="F11" s="238" t="str">
        <f t="shared" si="2"/>
        <v/>
      </c>
      <c r="G11" s="233" t="str">
        <f t="shared" si="3"/>
        <v/>
      </c>
      <c r="H11" s="238" t="str">
        <f t="shared" si="4"/>
        <v/>
      </c>
      <c r="I11" s="233" t="str">
        <f t="shared" si="5"/>
        <v/>
      </c>
      <c r="J11" s="238" t="str">
        <f t="shared" si="6"/>
        <v/>
      </c>
      <c r="K11" s="233" t="str">
        <f t="shared" si="7"/>
        <v/>
      </c>
      <c r="L11" s="237" t="str">
        <f t="shared" si="8"/>
        <v/>
      </c>
      <c r="M11" s="234" t="str">
        <f>IF(C11="","",VLOOKUP(C11,'Tabela Nutricional'!A:AD,10,0)*D11)</f>
        <v/>
      </c>
      <c r="N11" s="237" t="str">
        <f>IF(C11="","",VLOOKUP(C11,'Tabela Nutricional'!A:AD,11,0)*D11)</f>
        <v/>
      </c>
      <c r="O11" s="234" t="str">
        <f>IF(C11="","",VLOOKUP(C11,'Tabela Nutricional'!A:AD,12,0)*D11)</f>
        <v/>
      </c>
      <c r="P11" s="237" t="str">
        <f>IF(C11="","",VLOOKUP(C11,'Tabela Nutricional'!A:AD,13,0)*D11)</f>
        <v/>
      </c>
      <c r="Q11" s="234" t="str">
        <f>IF(C11="","",VLOOKUP(C11,'Tabela Nutricional'!A:AD,14,0)*D11)</f>
        <v/>
      </c>
      <c r="R11" s="237" t="str">
        <f>IF(C11="","",VLOOKUP(C11,'Tabela Nutricional'!A:AD,15,0)*D11)</f>
        <v/>
      </c>
      <c r="S11" s="234" t="str">
        <f>IF(C11="","",VLOOKUP(C11,'Tabela Nutricional'!A:AD,16,0)*D11)</f>
        <v/>
      </c>
      <c r="T11" s="237" t="str">
        <f>IF(C11="","",VLOOKUP(C11,'Tabela Nutricional'!A:AD,17,0)*D11)</f>
        <v/>
      </c>
      <c r="U11" s="234" t="str">
        <f>IF(C11="","",VLOOKUP(C11,'Tabela Nutricional'!A:AD,18,0)*D11)</f>
        <v/>
      </c>
      <c r="V11" s="237" t="str">
        <f>IF(C11="","",VLOOKUP(C11,'Tabela Nutricional'!A:AD,21,0)*D11)</f>
        <v/>
      </c>
      <c r="W11" s="234" t="str">
        <f>IF(C11="","",VLOOKUP(C11,'Tabela Nutricional'!A:AD,22,0)*D11)</f>
        <v/>
      </c>
      <c r="X11" s="237" t="str">
        <f>IF(C11="","",VLOOKUP(C11,'Tabela Nutricional'!A:AD,23,0)*D11)</f>
        <v/>
      </c>
      <c r="Y11" s="234" t="str">
        <f>IF(C11="","",VLOOKUP(C11,'Tabela Nutricional'!A:AD,24,0)*D11)</f>
        <v/>
      </c>
      <c r="Z11" s="237" t="str">
        <f>IF(C11="","",VLOOKUP(C11,'Tabela Nutricional'!A:AD,25,0)*D11)</f>
        <v/>
      </c>
      <c r="AA11" s="234" t="str">
        <f>IF(C11="","",VLOOKUP(C11,'Tabela Nutricional'!A:AD,26,0)*D11)</f>
        <v/>
      </c>
      <c r="AB11" s="237" t="str">
        <f>IF(C11="","",VLOOKUP(C11,'Tabela Nutricional'!A:AD,27,0)*D11)</f>
        <v/>
      </c>
      <c r="AC11" s="234" t="str">
        <f>IF(C11="","",VLOOKUP(C11,'Tabela Nutricional'!A:AD,28,0)*D11)</f>
        <v/>
      </c>
      <c r="AD11" s="237" t="str">
        <f>IF(C11="","",VLOOKUP(C11,'Tabela Nutricional'!A:AD,29,0)*D11)</f>
        <v/>
      </c>
      <c r="AE11" s="234" t="str">
        <f>IF(C11="","",VLOOKUP(C11,'Tabela Nutricional'!A:AD,30,0)*D11)</f>
        <v/>
      </c>
      <c r="AF11" s="214"/>
      <c r="AG11" s="90"/>
      <c r="AH11" s="118"/>
      <c r="AI11" s="271"/>
      <c r="AJ11" s="458" t="s">
        <v>750</v>
      </c>
      <c r="AK11" s="459"/>
      <c r="AL11" s="460"/>
      <c r="AM11" s="289" t="e">
        <f>AM9-TMB!C12</f>
        <v>#VALUE!</v>
      </c>
      <c r="AN11" s="289" t="s">
        <v>27</v>
      </c>
      <c r="AO11" s="251"/>
      <c r="AP11" s="88"/>
      <c r="AQ11" s="260"/>
      <c r="AR11" s="89"/>
      <c r="AS11" s="89"/>
      <c r="AT11" s="89"/>
      <c r="AU11" s="89"/>
      <c r="AV11" s="89"/>
      <c r="AW11" s="89"/>
      <c r="AX11" s="89"/>
    </row>
    <row r="12" spans="1:50" ht="12" customHeight="1">
      <c r="A12" s="90"/>
      <c r="B12" s="214"/>
      <c r="C12" s="356"/>
      <c r="D12" s="236"/>
      <c r="E12" s="231" t="str">
        <f t="shared" si="1"/>
        <v/>
      </c>
      <c r="F12" s="238" t="str">
        <f t="shared" si="2"/>
        <v/>
      </c>
      <c r="G12" s="233" t="str">
        <f t="shared" si="3"/>
        <v/>
      </c>
      <c r="H12" s="238" t="str">
        <f t="shared" si="4"/>
        <v/>
      </c>
      <c r="I12" s="233" t="str">
        <f t="shared" si="5"/>
        <v/>
      </c>
      <c r="J12" s="238" t="str">
        <f t="shared" si="6"/>
        <v/>
      </c>
      <c r="K12" s="233" t="str">
        <f t="shared" si="7"/>
        <v/>
      </c>
      <c r="L12" s="237" t="str">
        <f t="shared" si="8"/>
        <v/>
      </c>
      <c r="M12" s="234" t="str">
        <f>IF(C12="","",VLOOKUP(C12,'Tabela Nutricional'!A:AD,10,0)*D12)</f>
        <v/>
      </c>
      <c r="N12" s="237" t="str">
        <f>IF(C12="","",VLOOKUP(C12,'Tabela Nutricional'!A:AD,11,0)*D12)</f>
        <v/>
      </c>
      <c r="O12" s="234" t="str">
        <f>IF(C12="","",VLOOKUP(C12,'Tabela Nutricional'!A:AD,12,0)*D12)</f>
        <v/>
      </c>
      <c r="P12" s="237" t="str">
        <f>IF(C12="","",VLOOKUP(C12,'Tabela Nutricional'!A:AD,13,0)*D12)</f>
        <v/>
      </c>
      <c r="Q12" s="234" t="str">
        <f>IF(C12="","",VLOOKUP(C12,'Tabela Nutricional'!A:AD,14,0)*D12)</f>
        <v/>
      </c>
      <c r="R12" s="237" t="str">
        <f>IF(C12="","",VLOOKUP(C12,'Tabela Nutricional'!A:AD,15,0)*D12)</f>
        <v/>
      </c>
      <c r="S12" s="234" t="str">
        <f>IF(C12="","",VLOOKUP(C12,'Tabela Nutricional'!A:AD,16,0)*D12)</f>
        <v/>
      </c>
      <c r="T12" s="237" t="str">
        <f>IF(C12="","",VLOOKUP(C12,'Tabela Nutricional'!A:AD,17,0)*D12)</f>
        <v/>
      </c>
      <c r="U12" s="234" t="str">
        <f>IF(C12="","",VLOOKUP(C12,'Tabela Nutricional'!A:AD,18,0)*D12)</f>
        <v/>
      </c>
      <c r="V12" s="237" t="str">
        <f>IF(C12="","",VLOOKUP(C12,'Tabela Nutricional'!A:AD,21,0)*D12)</f>
        <v/>
      </c>
      <c r="W12" s="234" t="str">
        <f>IF(C12="","",VLOOKUP(C12,'Tabela Nutricional'!A:AD,22,0)*D12)</f>
        <v/>
      </c>
      <c r="X12" s="237" t="str">
        <f>IF(C12="","",VLOOKUP(C12,'Tabela Nutricional'!A:AD,23,0)*D12)</f>
        <v/>
      </c>
      <c r="Y12" s="234" t="str">
        <f>IF(C12="","",VLOOKUP(C12,'Tabela Nutricional'!A:AD,24,0)*D12)</f>
        <v/>
      </c>
      <c r="Z12" s="237" t="str">
        <f>IF(C12="","",VLOOKUP(C12,'Tabela Nutricional'!A:AD,25,0)*D12)</f>
        <v/>
      </c>
      <c r="AA12" s="234" t="str">
        <f>IF(C12="","",VLOOKUP(C12,'Tabela Nutricional'!A:AD,26,0)*D12)</f>
        <v/>
      </c>
      <c r="AB12" s="237" t="str">
        <f>IF(C12="","",VLOOKUP(C12,'Tabela Nutricional'!A:AD,27,0)*D12)</f>
        <v/>
      </c>
      <c r="AC12" s="234" t="str">
        <f>IF(C12="","",VLOOKUP(C12,'Tabela Nutricional'!A:AD,28,0)*D12)</f>
        <v/>
      </c>
      <c r="AD12" s="237" t="str">
        <f>IF(C12="","",VLOOKUP(C12,'Tabela Nutricional'!A:AD,29,0)*D12)</f>
        <v/>
      </c>
      <c r="AE12" s="234" t="str">
        <f>IF(C12="","",VLOOKUP(C12,'Tabela Nutricional'!A:AD,30,0)*D12)</f>
        <v/>
      </c>
      <c r="AF12" s="214"/>
      <c r="AG12" s="92"/>
      <c r="AH12" s="118"/>
      <c r="AI12" s="271"/>
      <c r="AJ12" s="272"/>
      <c r="AK12" s="273"/>
      <c r="AL12" s="272"/>
      <c r="AM12" s="272"/>
      <c r="AN12" s="273"/>
      <c r="AO12" s="184"/>
      <c r="AP12" s="88"/>
      <c r="AQ12" s="260"/>
      <c r="AR12" s="89"/>
      <c r="AS12" s="89"/>
      <c r="AT12" s="89"/>
      <c r="AU12" s="89"/>
      <c r="AV12" s="89"/>
      <c r="AW12" s="89"/>
      <c r="AX12" s="89"/>
    </row>
    <row r="13" spans="1:50" ht="11.25" customHeight="1">
      <c r="A13" s="90"/>
      <c r="B13" s="214"/>
      <c r="C13" s="375"/>
      <c r="D13" s="236"/>
      <c r="E13" s="231" t="str">
        <f t="shared" si="1"/>
        <v/>
      </c>
      <c r="F13" s="238" t="str">
        <f t="shared" si="2"/>
        <v/>
      </c>
      <c r="G13" s="233" t="str">
        <f t="shared" si="3"/>
        <v/>
      </c>
      <c r="H13" s="238" t="str">
        <f t="shared" si="4"/>
        <v/>
      </c>
      <c r="I13" s="233" t="str">
        <f t="shared" si="5"/>
        <v/>
      </c>
      <c r="J13" s="238" t="str">
        <f t="shared" si="6"/>
        <v/>
      </c>
      <c r="K13" s="233" t="str">
        <f t="shared" si="7"/>
        <v/>
      </c>
      <c r="L13" s="237" t="str">
        <f t="shared" si="8"/>
        <v/>
      </c>
      <c r="M13" s="234" t="str">
        <f>IF(C13="","",VLOOKUP(C13,'Tabela Nutricional'!A:AD,10,0)*D13)</f>
        <v/>
      </c>
      <c r="N13" s="237" t="str">
        <f>IF(C13="","",VLOOKUP(C13,'Tabela Nutricional'!A:AD,11,0)*D13)</f>
        <v/>
      </c>
      <c r="O13" s="234" t="str">
        <f>IF(C13="","",VLOOKUP(C13,'Tabela Nutricional'!A:AD,12,0)*D13)</f>
        <v/>
      </c>
      <c r="P13" s="237" t="str">
        <f>IF(C13="","",VLOOKUP(C13,'Tabela Nutricional'!A:AD,13,0)*D13)</f>
        <v/>
      </c>
      <c r="Q13" s="234" t="str">
        <f>IF(C13="","",VLOOKUP(C13,'Tabela Nutricional'!A:AD,14,0)*D13)</f>
        <v/>
      </c>
      <c r="R13" s="237" t="str">
        <f>IF(C13="","",VLOOKUP(C13,'Tabela Nutricional'!A:AD,15,0)*D13)</f>
        <v/>
      </c>
      <c r="S13" s="234" t="str">
        <f>IF(C13="","",VLOOKUP(C13,'Tabela Nutricional'!A:AD,16,0)*D13)</f>
        <v/>
      </c>
      <c r="T13" s="237" t="str">
        <f>IF(C13="","",VLOOKUP(C13,'Tabela Nutricional'!A:AD,17,0)*D13)</f>
        <v/>
      </c>
      <c r="U13" s="234" t="str">
        <f>IF(C13="","",VLOOKUP(C13,'Tabela Nutricional'!A:AD,18,0)*D13)</f>
        <v/>
      </c>
      <c r="V13" s="237" t="str">
        <f>IF(C13="","",VLOOKUP(C13,'Tabela Nutricional'!A:AD,21,0)*D13)</f>
        <v/>
      </c>
      <c r="W13" s="234" t="str">
        <f>IF(C13="","",VLOOKUP(C13,'Tabela Nutricional'!A:AD,22,0)*D13)</f>
        <v/>
      </c>
      <c r="X13" s="237" t="str">
        <f>IF(C13="","",VLOOKUP(C13,'Tabela Nutricional'!A:AD,23,0)*D13)</f>
        <v/>
      </c>
      <c r="Y13" s="234" t="str">
        <f>IF(C13="","",VLOOKUP(C13,'Tabela Nutricional'!A:AD,24,0)*D13)</f>
        <v/>
      </c>
      <c r="Z13" s="237" t="str">
        <f>IF(C13="","",VLOOKUP(C13,'Tabela Nutricional'!A:AD,25,0)*D13)</f>
        <v/>
      </c>
      <c r="AA13" s="234" t="str">
        <f>IF(C13="","",VLOOKUP(C13,'Tabela Nutricional'!A:AD,26,0)*D13)</f>
        <v/>
      </c>
      <c r="AB13" s="237" t="str">
        <f>IF(C13="","",VLOOKUP(C13,'Tabela Nutricional'!A:AD,27,0)*D13)</f>
        <v/>
      </c>
      <c r="AC13" s="234" t="str">
        <f>IF(C13="","",VLOOKUP(C13,'Tabela Nutricional'!A:AD,28,0)*D13)</f>
        <v/>
      </c>
      <c r="AD13" s="237" t="str">
        <f>IF(C13="","",VLOOKUP(C13,'Tabela Nutricional'!A:AD,29,0)*D13)</f>
        <v/>
      </c>
      <c r="AE13" s="234" t="str">
        <f>IF(C13="","",VLOOKUP(C13,'Tabela Nutricional'!A:AD,30,0)*D13)</f>
        <v/>
      </c>
      <c r="AF13" s="214"/>
      <c r="AG13" s="91"/>
      <c r="AH13" s="81"/>
      <c r="AI13" s="271"/>
      <c r="AJ13" s="272"/>
      <c r="AK13" s="273"/>
      <c r="AL13" s="272"/>
      <c r="AM13" s="273"/>
      <c r="AN13" s="273"/>
      <c r="AO13" s="184"/>
      <c r="AP13" s="88"/>
      <c r="AQ13" s="260"/>
      <c r="AR13" s="89"/>
      <c r="AS13" s="89"/>
      <c r="AT13" s="89"/>
      <c r="AU13" s="89"/>
      <c r="AV13" s="89"/>
      <c r="AW13" s="89"/>
      <c r="AX13" s="89"/>
    </row>
    <row r="14" spans="1:50" ht="12" customHeight="1">
      <c r="A14" s="90"/>
      <c r="B14" s="214"/>
      <c r="C14" s="376" t="s">
        <v>27</v>
      </c>
      <c r="D14" s="216"/>
      <c r="E14" s="217" t="s">
        <v>29</v>
      </c>
      <c r="F14" s="218">
        <f t="shared" ref="F14:AE14" si="10">SUM(F4:F13)</f>
        <v>0</v>
      </c>
      <c r="G14" s="219">
        <f t="shared" si="10"/>
        <v>0</v>
      </c>
      <c r="H14" s="220">
        <f t="shared" si="10"/>
        <v>0</v>
      </c>
      <c r="I14" s="221">
        <f t="shared" si="10"/>
        <v>0</v>
      </c>
      <c r="J14" s="222">
        <f t="shared" si="10"/>
        <v>0</v>
      </c>
      <c r="K14" s="223">
        <f t="shared" si="10"/>
        <v>0</v>
      </c>
      <c r="L14" s="224">
        <f t="shared" si="10"/>
        <v>0</v>
      </c>
      <c r="M14" s="225">
        <f t="shared" si="10"/>
        <v>0</v>
      </c>
      <c r="N14" s="225">
        <f t="shared" si="10"/>
        <v>0</v>
      </c>
      <c r="O14" s="225">
        <f t="shared" si="10"/>
        <v>0</v>
      </c>
      <c r="P14" s="225">
        <f t="shared" si="10"/>
        <v>0</v>
      </c>
      <c r="Q14" s="225">
        <f t="shared" si="10"/>
        <v>0</v>
      </c>
      <c r="R14" s="225">
        <f t="shared" si="10"/>
        <v>0</v>
      </c>
      <c r="S14" s="225">
        <f t="shared" si="10"/>
        <v>0</v>
      </c>
      <c r="T14" s="225">
        <f t="shared" si="10"/>
        <v>0</v>
      </c>
      <c r="U14" s="225">
        <f t="shared" si="10"/>
        <v>0</v>
      </c>
      <c r="V14" s="225">
        <f t="shared" si="10"/>
        <v>0</v>
      </c>
      <c r="W14" s="225">
        <f t="shared" si="10"/>
        <v>0</v>
      </c>
      <c r="X14" s="225">
        <f t="shared" si="10"/>
        <v>0</v>
      </c>
      <c r="Y14" s="225">
        <f t="shared" si="10"/>
        <v>0</v>
      </c>
      <c r="Z14" s="225">
        <f t="shared" si="10"/>
        <v>0</v>
      </c>
      <c r="AA14" s="225">
        <f t="shared" si="10"/>
        <v>0</v>
      </c>
      <c r="AB14" s="225">
        <f t="shared" si="10"/>
        <v>0</v>
      </c>
      <c r="AC14" s="225">
        <f t="shared" si="10"/>
        <v>0</v>
      </c>
      <c r="AD14" s="225">
        <f t="shared" si="10"/>
        <v>0</v>
      </c>
      <c r="AE14" s="225">
        <f t="shared" si="10"/>
        <v>0</v>
      </c>
      <c r="AF14" s="214"/>
      <c r="AG14" s="91"/>
      <c r="AH14" s="81"/>
      <c r="AI14" s="91"/>
      <c r="AJ14" s="91"/>
      <c r="AK14" s="91"/>
      <c r="AL14" s="91"/>
      <c r="AM14" s="91"/>
      <c r="AN14" s="91"/>
      <c r="AO14" s="91"/>
      <c r="AP14" s="88"/>
      <c r="AQ14" s="260"/>
      <c r="AR14" s="89"/>
      <c r="AS14" s="89"/>
      <c r="AT14" s="89"/>
      <c r="AU14" s="89"/>
      <c r="AV14" s="89"/>
      <c r="AW14" s="89"/>
      <c r="AX14" s="89"/>
    </row>
    <row r="15" spans="1:50" ht="12" customHeight="1">
      <c r="A15" s="90"/>
      <c r="B15" s="214"/>
      <c r="C15" s="377">
        <f>SUM(F15:K15)</f>
        <v>0</v>
      </c>
      <c r="D15" s="216"/>
      <c r="E15" s="217" t="s">
        <v>30</v>
      </c>
      <c r="F15" s="218">
        <f t="shared" ref="F15:H15" si="11">F14*4</f>
        <v>0</v>
      </c>
      <c r="G15" s="219">
        <f t="shared" si="11"/>
        <v>0</v>
      </c>
      <c r="H15" s="220">
        <f t="shared" si="11"/>
        <v>0</v>
      </c>
      <c r="I15" s="221">
        <f t="shared" ref="I15:K15" si="12">I14*9</f>
        <v>0</v>
      </c>
      <c r="J15" s="222">
        <f t="shared" si="12"/>
        <v>0</v>
      </c>
      <c r="K15" s="223">
        <f t="shared" si="12"/>
        <v>0</v>
      </c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214"/>
      <c r="AG15" s="91"/>
      <c r="AH15" s="132"/>
      <c r="AI15" s="239"/>
      <c r="AJ15" s="240" t="s">
        <v>0</v>
      </c>
      <c r="AK15" s="248" t="s">
        <v>1</v>
      </c>
      <c r="AL15" s="248" t="s">
        <v>2</v>
      </c>
      <c r="AM15" s="248" t="s">
        <v>3</v>
      </c>
      <c r="AN15" s="248" t="s">
        <v>4</v>
      </c>
      <c r="AO15" s="245"/>
      <c r="AP15" s="190"/>
      <c r="AQ15" s="191"/>
      <c r="AR15" s="89"/>
      <c r="AS15" s="89"/>
      <c r="AT15" s="89"/>
      <c r="AU15" s="89"/>
      <c r="AV15" s="89"/>
      <c r="AW15" s="89"/>
      <c r="AX15" s="89"/>
    </row>
    <row r="16" spans="1:50" ht="12" customHeight="1">
      <c r="A16" s="90"/>
      <c r="B16" s="214"/>
      <c r="C16" s="311" t="str">
        <f>IF(C15&gt;0,(C15-'Cálculo de Dieta'!C15),"")</f>
        <v/>
      </c>
      <c r="D16" s="317"/>
      <c r="E16" s="310" t="s">
        <v>2829</v>
      </c>
      <c r="F16" s="311" t="str">
        <f>IF(F14&gt;0,(F14-'Cálculo de Dieta'!F14),"")</f>
        <v/>
      </c>
      <c r="G16" s="311" t="str">
        <f>IF(G14&gt;0,(G14-'Cálculo de Dieta'!G14),"")</f>
        <v/>
      </c>
      <c r="H16" s="311" t="str">
        <f>IF(H14&gt;0,(H14-'Cálculo de Dieta'!H14),"")</f>
        <v/>
      </c>
      <c r="I16" s="311" t="str">
        <f>IF(I14&gt;0,(I14-'Cálculo de Dieta'!I14),"")</f>
        <v/>
      </c>
      <c r="J16" s="311" t="str">
        <f>IF(J14&gt;0,(J14-'Cálculo de Dieta'!J14),"")</f>
        <v/>
      </c>
      <c r="K16" s="311" t="str">
        <f>IF(K14&gt;0,(K14-'Cálculo de Dieta'!K14),"")</f>
        <v/>
      </c>
      <c r="L16" s="311" t="str">
        <f>IF(L14&gt;0,(L14-'Cálculo de Dieta'!L14),"")</f>
        <v/>
      </c>
      <c r="M16" s="311" t="str">
        <f>IF(M14&gt;0,(M14-'Cálculo de Dieta'!M14),"")</f>
        <v/>
      </c>
      <c r="N16" s="311" t="str">
        <f>IF(N14&gt;0,(N14-'Cálculo de Dieta'!N14),"")</f>
        <v/>
      </c>
      <c r="O16" s="311" t="str">
        <f>IF(O14&gt;0,(O14-'Cálculo de Dieta'!O14),"")</f>
        <v/>
      </c>
      <c r="P16" s="311" t="str">
        <f>IF(P14&gt;0,(P14-'Cálculo de Dieta'!P14),"")</f>
        <v/>
      </c>
      <c r="Q16" s="311" t="str">
        <f>IF(Q14&gt;0,(Q14-'Cálculo de Dieta'!Q14),"")</f>
        <v/>
      </c>
      <c r="R16" s="311" t="str">
        <f>IF(R14&gt;0,(R14-'Cálculo de Dieta'!R14),"")</f>
        <v/>
      </c>
      <c r="S16" s="311" t="str">
        <f>IF(S14&gt;0,(S14-'Cálculo de Dieta'!S14),"")</f>
        <v/>
      </c>
      <c r="T16" s="311" t="str">
        <f>IF(T14&gt;0,(T14-'Cálculo de Dieta'!T14),"")</f>
        <v/>
      </c>
      <c r="U16" s="311" t="str">
        <f>IF(U14&gt;0,(U14-'Cálculo de Dieta'!U14),"")</f>
        <v/>
      </c>
      <c r="V16" s="311" t="str">
        <f>IF(V14&gt;0,(V14-'Cálculo de Dieta'!V14),"")</f>
        <v/>
      </c>
      <c r="W16" s="311" t="str">
        <f>IF(W14&gt;0,(W14-'Cálculo de Dieta'!W14),"")</f>
        <v/>
      </c>
      <c r="X16" s="311" t="str">
        <f>IF(X14&gt;0,(X14-'Cálculo de Dieta'!X14),"")</f>
        <v/>
      </c>
      <c r="Y16" s="311" t="str">
        <f>IF(Y14&gt;0,(Y14-'Cálculo de Dieta'!Y14),"")</f>
        <v/>
      </c>
      <c r="Z16" s="311" t="str">
        <f>IF(Z14&gt;0,(Z14-'Cálculo de Dieta'!Z14),"")</f>
        <v/>
      </c>
      <c r="AA16" s="311" t="str">
        <f>IF(AA14&gt;0,(AA14-'Cálculo de Dieta'!AA14),"")</f>
        <v/>
      </c>
      <c r="AB16" s="311" t="str">
        <f>IF(AB14&gt;0,(AB14-'Cálculo de Dieta'!AB14),"")</f>
        <v/>
      </c>
      <c r="AC16" s="311" t="str">
        <f>IF(AC14&gt;0,(AC14-'Cálculo de Dieta'!AC14),"")</f>
        <v/>
      </c>
      <c r="AD16" s="311" t="str">
        <f>IF(AD14&gt;0,(AD14-'Cálculo de Dieta'!AD14),"")</f>
        <v/>
      </c>
      <c r="AE16" s="311" t="str">
        <f>IF(AE14&gt;0,(AE14-'Cálculo de Dieta'!AE14),"")</f>
        <v/>
      </c>
      <c r="AF16" s="214"/>
      <c r="AG16" s="91"/>
      <c r="AH16" s="132"/>
      <c r="AI16" s="239"/>
      <c r="AJ16" s="194" t="s">
        <v>699</v>
      </c>
      <c r="AK16" s="334">
        <f t="shared" ref="AK16:AN23" si="13">AK3</f>
        <v>0</v>
      </c>
      <c r="AL16" s="334" t="str">
        <f t="shared" si="13"/>
        <v>0</v>
      </c>
      <c r="AM16" s="334">
        <f>(AM3)</f>
        <v>0</v>
      </c>
      <c r="AN16" s="335" t="str">
        <f t="shared" ref="AN16:AN22" si="14">AN3</f>
        <v>0</v>
      </c>
      <c r="AO16" s="245"/>
      <c r="AP16" s="88"/>
      <c r="AQ16" s="190"/>
      <c r="AR16" s="89"/>
      <c r="AS16" s="89"/>
      <c r="AT16" s="89"/>
      <c r="AU16" s="89"/>
      <c r="AV16" s="89"/>
      <c r="AW16" s="89"/>
      <c r="AX16" s="89"/>
    </row>
    <row r="17" spans="1:59" ht="12" customHeight="1" thickBot="1">
      <c r="A17" s="81"/>
      <c r="B17" s="81"/>
      <c r="C17" s="372"/>
      <c r="D17" s="82"/>
      <c r="E17" s="87"/>
      <c r="F17" s="83"/>
      <c r="G17" s="84"/>
      <c r="H17" s="85"/>
      <c r="I17" s="86"/>
      <c r="J17" s="86"/>
      <c r="K17" s="86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81"/>
      <c r="AG17" s="88"/>
      <c r="AH17" s="132"/>
      <c r="AI17" s="239"/>
      <c r="AJ17" s="195" t="s">
        <v>700</v>
      </c>
      <c r="AK17" s="334">
        <f t="shared" si="13"/>
        <v>0</v>
      </c>
      <c r="AL17" s="334" t="str">
        <f t="shared" si="13"/>
        <v>0</v>
      </c>
      <c r="AM17" s="334">
        <f t="shared" si="13"/>
        <v>0</v>
      </c>
      <c r="AN17" s="335" t="str">
        <f t="shared" si="14"/>
        <v>0</v>
      </c>
      <c r="AO17" s="246"/>
      <c r="AP17" s="88"/>
      <c r="AQ17" s="190"/>
      <c r="AR17" s="89"/>
      <c r="AS17" s="89"/>
      <c r="AT17" s="89"/>
      <c r="AU17" s="89"/>
      <c r="AV17" s="89"/>
      <c r="AW17" s="89"/>
      <c r="AX17" s="89"/>
    </row>
    <row r="18" spans="1:59" ht="12" customHeight="1">
      <c r="A18" s="81"/>
      <c r="B18" s="200"/>
      <c r="C18" s="373"/>
      <c r="D18" s="340">
        <v>2</v>
      </c>
      <c r="E18" s="307"/>
      <c r="F18" s="303"/>
      <c r="G18" s="303"/>
      <c r="H18" s="303"/>
      <c r="I18" s="303"/>
      <c r="J18" s="303"/>
      <c r="K18" s="304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2" t="s">
        <v>2786</v>
      </c>
      <c r="W18" s="202" t="s">
        <v>2786</v>
      </c>
      <c r="X18" s="202" t="s">
        <v>2786</v>
      </c>
      <c r="Y18" s="202" t="s">
        <v>2786</v>
      </c>
      <c r="Z18" s="202" t="s">
        <v>2786</v>
      </c>
      <c r="AA18" s="202" t="s">
        <v>2786</v>
      </c>
      <c r="AB18" s="201"/>
      <c r="AC18" s="202" t="s">
        <v>2786</v>
      </c>
      <c r="AD18" s="202" t="s">
        <v>2786</v>
      </c>
      <c r="AE18" s="202" t="s">
        <v>2786</v>
      </c>
      <c r="AF18" s="200"/>
      <c r="AG18" s="81"/>
      <c r="AH18" s="118"/>
      <c r="AI18" s="239"/>
      <c r="AJ18" s="196" t="s">
        <v>17</v>
      </c>
      <c r="AK18" s="334">
        <f t="shared" si="13"/>
        <v>0</v>
      </c>
      <c r="AL18" s="334" t="str">
        <f t="shared" si="13"/>
        <v>0</v>
      </c>
      <c r="AM18" s="334">
        <f t="shared" si="13"/>
        <v>0</v>
      </c>
      <c r="AN18" s="335" t="str">
        <f t="shared" si="14"/>
        <v>0</v>
      </c>
      <c r="AO18" s="247"/>
      <c r="AP18" s="88"/>
      <c r="AQ18" s="107"/>
      <c r="AR18" s="93"/>
      <c r="AS18" s="93"/>
      <c r="AT18" s="93"/>
      <c r="AU18" s="93"/>
      <c r="AV18" s="93"/>
      <c r="AW18" s="93"/>
      <c r="AX18" s="93"/>
    </row>
    <row r="19" spans="1:59" ht="12" customHeight="1">
      <c r="A19" s="81"/>
      <c r="B19" s="203"/>
      <c r="C19" s="374" t="s">
        <v>5</v>
      </c>
      <c r="D19" s="204" t="s">
        <v>6</v>
      </c>
      <c r="E19" s="205" t="s">
        <v>7</v>
      </c>
      <c r="F19" s="206" t="s">
        <v>8</v>
      </c>
      <c r="G19" s="207" t="s">
        <v>9</v>
      </c>
      <c r="H19" s="208" t="s">
        <v>10</v>
      </c>
      <c r="I19" s="209" t="s">
        <v>11</v>
      </c>
      <c r="J19" s="210" t="s">
        <v>13</v>
      </c>
      <c r="K19" s="211" t="s">
        <v>12</v>
      </c>
      <c r="L19" s="212" t="s">
        <v>767</v>
      </c>
      <c r="M19" s="202" t="s">
        <v>792</v>
      </c>
      <c r="N19" s="202" t="s">
        <v>791</v>
      </c>
      <c r="O19" s="202" t="s">
        <v>2777</v>
      </c>
      <c r="P19" s="202" t="s">
        <v>2778</v>
      </c>
      <c r="Q19" s="202" t="s">
        <v>793</v>
      </c>
      <c r="R19" s="202" t="s">
        <v>794</v>
      </c>
      <c r="S19" s="202" t="s">
        <v>799</v>
      </c>
      <c r="T19" s="202" t="s">
        <v>2782</v>
      </c>
      <c r="U19" s="202" t="s">
        <v>795</v>
      </c>
      <c r="V19" s="202" t="s">
        <v>2783</v>
      </c>
      <c r="W19" s="202" t="s">
        <v>2779</v>
      </c>
      <c r="X19" s="202" t="s">
        <v>2780</v>
      </c>
      <c r="Y19" s="202" t="s">
        <v>796</v>
      </c>
      <c r="Z19" s="202" t="s">
        <v>797</v>
      </c>
      <c r="AA19" s="202" t="s">
        <v>798</v>
      </c>
      <c r="AB19" s="202" t="s">
        <v>2776</v>
      </c>
      <c r="AC19" s="202" t="s">
        <v>2784</v>
      </c>
      <c r="AD19" s="202" t="s">
        <v>2785</v>
      </c>
      <c r="AE19" s="202" t="s">
        <v>2781</v>
      </c>
      <c r="AF19" s="213"/>
      <c r="AG19" s="183"/>
      <c r="AH19" s="118"/>
      <c r="AI19" s="239"/>
      <c r="AJ19" s="197" t="s">
        <v>691</v>
      </c>
      <c r="AK19" s="334">
        <f t="shared" si="13"/>
        <v>0</v>
      </c>
      <c r="AL19" s="334" t="str">
        <f t="shared" si="13"/>
        <v>0</v>
      </c>
      <c r="AM19" s="334">
        <f t="shared" si="13"/>
        <v>0</v>
      </c>
      <c r="AN19" s="335" t="str">
        <f t="shared" si="14"/>
        <v>0</v>
      </c>
      <c r="AO19" s="214"/>
      <c r="AP19" s="88"/>
      <c r="AQ19" s="190"/>
      <c r="AR19" s="89"/>
      <c r="AS19" s="89"/>
      <c r="AT19" s="89"/>
      <c r="AU19" s="89"/>
      <c r="AV19" s="89"/>
      <c r="AW19" s="89"/>
      <c r="AX19" s="89"/>
    </row>
    <row r="20" spans="1:59" ht="12" customHeight="1">
      <c r="A20" s="89"/>
      <c r="B20" s="214"/>
      <c r="C20" s="232"/>
      <c r="D20" s="235"/>
      <c r="E20" s="231" t="str">
        <f t="shared" ref="E20:E29" si="15">IF(C20="","",VLOOKUP(C20,Nutr,2,0))</f>
        <v/>
      </c>
      <c r="F20" s="238" t="str">
        <f t="shared" ref="F20:F29" si="16">IF(C20="","",VLOOKUP(C20,Nutr,3,0)*D20)</f>
        <v/>
      </c>
      <c r="G20" s="233" t="str">
        <f t="shared" ref="G20:G29" si="17">IF(C20="","",VLOOKUP(C20,Nutr,4,0)*D20)</f>
        <v/>
      </c>
      <c r="H20" s="238" t="str">
        <f t="shared" ref="H20:H29" si="18">IF(C20="","",VLOOKUP(C20,Nutr,5,0)*D20)</f>
        <v/>
      </c>
      <c r="I20" s="233" t="str">
        <f t="shared" ref="I20:I29" si="19">IF(C20="","",VLOOKUP(C20,Nutr,6,0)*D20)</f>
        <v/>
      </c>
      <c r="J20" s="238" t="str">
        <f t="shared" ref="J20:J29" si="20">IF(C20="","",VLOOKUP(C20,Nutr,7,0)*D20)</f>
        <v/>
      </c>
      <c r="K20" s="233" t="str">
        <f t="shared" ref="K20:K29" si="21">IF(C20="","",VLOOKUP(C20,Nutr,8,0)*D20)</f>
        <v/>
      </c>
      <c r="L20" s="237" t="str">
        <f>IF(C20="","",VLOOKUP(C20,Nutr,9,0)*D20)</f>
        <v/>
      </c>
      <c r="M20" s="234" t="str">
        <f>IF(C20="","",VLOOKUP(C20,'Tabela Nutricional'!A:AD,10,0)*D20)</f>
        <v/>
      </c>
      <c r="N20" s="237" t="str">
        <f>IF(C20="","",VLOOKUP(C20,'Tabela Nutricional'!A:AD,11,0)*D20)</f>
        <v/>
      </c>
      <c r="O20" s="234" t="str">
        <f>IF(C20="","",VLOOKUP(C20,'Tabela Nutricional'!A:AD,12,0)*D20)</f>
        <v/>
      </c>
      <c r="P20" s="237" t="str">
        <f>IF(C20="","",VLOOKUP(C20,'Tabela Nutricional'!A:AD,13,0)*D20)</f>
        <v/>
      </c>
      <c r="Q20" s="234" t="str">
        <f>IF(C20="","",VLOOKUP(C20,'Tabela Nutricional'!A:AD,14,0)*D20)</f>
        <v/>
      </c>
      <c r="R20" s="237" t="str">
        <f>IF(C20="","",VLOOKUP(C20,'Tabela Nutricional'!A:AD,15,0)*D20)</f>
        <v/>
      </c>
      <c r="S20" s="234" t="str">
        <f>IF(C20="","",VLOOKUP(C20,'Tabela Nutricional'!A:AD,16,0)*D20)</f>
        <v/>
      </c>
      <c r="T20" s="237" t="str">
        <f>IF(C20="","",VLOOKUP(C20,'Tabela Nutricional'!A:AD,17,0)*D20)</f>
        <v/>
      </c>
      <c r="U20" s="234" t="str">
        <f>IF(C20="","",VLOOKUP(C20,'Tabela Nutricional'!A:AD,18,0)*D20)</f>
        <v/>
      </c>
      <c r="V20" s="237" t="str">
        <f>IF(C20="","",VLOOKUP(C20,'Tabela Nutricional'!A:AD,21,0)*D20)</f>
        <v/>
      </c>
      <c r="W20" s="234" t="str">
        <f>IF(C20="","",VLOOKUP(C20,'Tabela Nutricional'!A:AD,22,0)*D20)</f>
        <v/>
      </c>
      <c r="X20" s="237" t="str">
        <f>IF(C20="","",VLOOKUP(C20,'Tabela Nutricional'!A:AD,23,0)*D20)</f>
        <v/>
      </c>
      <c r="Y20" s="234" t="str">
        <f>IF(C20="","",VLOOKUP(C20,'Tabela Nutricional'!A:AD,24,0)*D20)</f>
        <v/>
      </c>
      <c r="Z20" s="237" t="str">
        <f>IF(C20="","",VLOOKUP(C20,'Tabela Nutricional'!A:AD,25,0)*D20)</f>
        <v/>
      </c>
      <c r="AA20" s="234" t="str">
        <f>IF(C20="","",VLOOKUP(C20,'Tabela Nutricional'!A:AD,26,0)*D20)</f>
        <v/>
      </c>
      <c r="AB20" s="237" t="str">
        <f>IF(C20="","",VLOOKUP(C20,'Tabela Nutricional'!A:AD,27,0)*D20)</f>
        <v/>
      </c>
      <c r="AC20" s="234" t="str">
        <f>IF(C20="","",VLOOKUP(C20,'Tabela Nutricional'!A:AD,28,0)*D20)</f>
        <v/>
      </c>
      <c r="AD20" s="237" t="str">
        <f>IF(C20="","",VLOOKUP(C20,'Tabela Nutricional'!A:AD,29,0)*D20)</f>
        <v/>
      </c>
      <c r="AE20" s="234" t="str">
        <f>IF(C20="","",VLOOKUP(C20,'Tabela Nutricional'!A:AD,30,0)*D20)</f>
        <v/>
      </c>
      <c r="AF20" s="214"/>
      <c r="AG20" s="90"/>
      <c r="AH20" s="115"/>
      <c r="AI20" s="241"/>
      <c r="AJ20" s="198" t="s">
        <v>692</v>
      </c>
      <c r="AK20" s="334">
        <f t="shared" si="13"/>
        <v>0</v>
      </c>
      <c r="AL20" s="334" t="str">
        <f t="shared" si="13"/>
        <v>0</v>
      </c>
      <c r="AM20" s="334">
        <f t="shared" si="13"/>
        <v>0</v>
      </c>
      <c r="AN20" s="335" t="str">
        <f t="shared" si="14"/>
        <v>0</v>
      </c>
      <c r="AO20" s="214"/>
      <c r="AP20" s="88"/>
      <c r="AQ20" s="99"/>
      <c r="AR20" s="89"/>
      <c r="AS20" s="89"/>
      <c r="AT20" s="89"/>
      <c r="AU20" s="89"/>
      <c r="AV20" s="89"/>
      <c r="AW20" s="89"/>
      <c r="AX20" s="89"/>
    </row>
    <row r="21" spans="1:59" ht="12" customHeight="1">
      <c r="A21" s="89"/>
      <c r="B21" s="214"/>
      <c r="C21" s="232"/>
      <c r="D21" s="235"/>
      <c r="E21" s="231" t="str">
        <f t="shared" si="15"/>
        <v/>
      </c>
      <c r="F21" s="238" t="str">
        <f t="shared" si="16"/>
        <v/>
      </c>
      <c r="G21" s="233" t="str">
        <f t="shared" si="17"/>
        <v/>
      </c>
      <c r="H21" s="238" t="str">
        <f t="shared" si="18"/>
        <v/>
      </c>
      <c r="I21" s="233" t="str">
        <f t="shared" si="19"/>
        <v/>
      </c>
      <c r="J21" s="238" t="str">
        <f t="shared" si="20"/>
        <v/>
      </c>
      <c r="K21" s="233" t="str">
        <f t="shared" si="21"/>
        <v/>
      </c>
      <c r="L21" s="237" t="str">
        <f t="shared" ref="L21:L29" si="22">IF(C21="","",VLOOKUP(C21,Nutr,9,0)*D21)</f>
        <v/>
      </c>
      <c r="M21" s="234" t="str">
        <f>IF(C21="","",VLOOKUP(C21,'Tabela Nutricional'!A:AD,10,0)*D21)</f>
        <v/>
      </c>
      <c r="N21" s="237" t="str">
        <f>IF(C21="","",VLOOKUP(C21,'Tabela Nutricional'!A:AD,11,0)*D21)</f>
        <v/>
      </c>
      <c r="O21" s="234" t="str">
        <f>IF(C21="","",VLOOKUP(C21,'Tabela Nutricional'!A:AD,12,0)*D21)</f>
        <v/>
      </c>
      <c r="P21" s="237" t="str">
        <f>IF(C21="","",VLOOKUP(C21,'Tabela Nutricional'!A:AD,13,0)*D21)</f>
        <v/>
      </c>
      <c r="Q21" s="234" t="str">
        <f>IF(C21="","",VLOOKUP(C21,'Tabela Nutricional'!A:AD,14,0)*D21)</f>
        <v/>
      </c>
      <c r="R21" s="237" t="str">
        <f>IF(C21="","",VLOOKUP(C21,'Tabela Nutricional'!A:AD,15,0)*D21)</f>
        <v/>
      </c>
      <c r="S21" s="234" t="str">
        <f>IF(C21="","",VLOOKUP(C21,'Tabela Nutricional'!A:AD,16,0)*D21)</f>
        <v/>
      </c>
      <c r="T21" s="237" t="str">
        <f>IF(C21="","",VLOOKUP(C21,'Tabela Nutricional'!A:AD,17,0)*D21)</f>
        <v/>
      </c>
      <c r="U21" s="234" t="str">
        <f>IF(C21="","",VLOOKUP(C21,'Tabela Nutricional'!A:AD,18,0)*D21)</f>
        <v/>
      </c>
      <c r="V21" s="237" t="str">
        <f>IF(C21="","",VLOOKUP(C21,'Tabela Nutricional'!A:AD,21,0)*D21)</f>
        <v/>
      </c>
      <c r="W21" s="234" t="str">
        <f>IF(C21="","",VLOOKUP(C21,'Tabela Nutricional'!A:AD,22,0)*D21)</f>
        <v/>
      </c>
      <c r="X21" s="237" t="str">
        <f>IF(C21="","",VLOOKUP(C21,'Tabela Nutricional'!A:AD,23,0)*D21)</f>
        <v/>
      </c>
      <c r="Y21" s="234" t="str">
        <f>IF(C21="","",VLOOKUP(C21,'Tabela Nutricional'!A:AD,24,0)*D21)</f>
        <v/>
      </c>
      <c r="Z21" s="237" t="str">
        <f>IF(C21="","",VLOOKUP(C21,'Tabela Nutricional'!A:AD,25,0)*D21)</f>
        <v/>
      </c>
      <c r="AA21" s="234" t="str">
        <f>IF(C21="","",VLOOKUP(C21,'Tabela Nutricional'!A:AD,26,0)*D21)</f>
        <v/>
      </c>
      <c r="AB21" s="237" t="str">
        <f>IF(C21="","",VLOOKUP(C21,'Tabela Nutricional'!A:AD,27,0)*D21)</f>
        <v/>
      </c>
      <c r="AC21" s="234" t="str">
        <f>IF(C21="","",VLOOKUP(C21,'Tabela Nutricional'!A:AD,28,0)*D21)</f>
        <v/>
      </c>
      <c r="AD21" s="237" t="str">
        <f>IF(C21="","",VLOOKUP(C21,'Tabela Nutricional'!A:AD,29,0)*D21)</f>
        <v/>
      </c>
      <c r="AE21" s="234" t="str">
        <f>IF(C21="","",VLOOKUP(C21,'Tabela Nutricional'!A:AD,30,0)*D21)</f>
        <v/>
      </c>
      <c r="AF21" s="214"/>
      <c r="AG21" s="90"/>
      <c r="AH21" s="133"/>
      <c r="AI21" s="242"/>
      <c r="AJ21" s="199" t="s">
        <v>693</v>
      </c>
      <c r="AK21" s="334">
        <f t="shared" si="13"/>
        <v>0</v>
      </c>
      <c r="AL21" s="334" t="str">
        <f t="shared" si="13"/>
        <v>0</v>
      </c>
      <c r="AM21" s="334">
        <f t="shared" si="13"/>
        <v>0</v>
      </c>
      <c r="AN21" s="335" t="str">
        <f t="shared" si="14"/>
        <v>0</v>
      </c>
      <c r="AO21" s="245"/>
      <c r="AP21" s="88"/>
      <c r="AQ21" s="99"/>
      <c r="AR21" s="89"/>
      <c r="AS21" s="130"/>
      <c r="AT21" s="89"/>
      <c r="AU21" s="131"/>
      <c r="AV21" s="89"/>
      <c r="AW21" s="89"/>
      <c r="AX21" s="89"/>
    </row>
    <row r="22" spans="1:59" ht="12" customHeight="1">
      <c r="A22" s="89"/>
      <c r="B22" s="214"/>
      <c r="C22" s="232"/>
      <c r="D22" s="235"/>
      <c r="E22" s="231" t="str">
        <f t="shared" si="15"/>
        <v/>
      </c>
      <c r="F22" s="238" t="str">
        <f t="shared" si="16"/>
        <v/>
      </c>
      <c r="G22" s="233" t="str">
        <f t="shared" si="17"/>
        <v/>
      </c>
      <c r="H22" s="238" t="str">
        <f t="shared" si="18"/>
        <v/>
      </c>
      <c r="I22" s="233" t="str">
        <f t="shared" si="19"/>
        <v/>
      </c>
      <c r="J22" s="238" t="str">
        <f t="shared" si="20"/>
        <v/>
      </c>
      <c r="K22" s="233" t="str">
        <f t="shared" si="21"/>
        <v/>
      </c>
      <c r="L22" s="237" t="str">
        <f t="shared" si="22"/>
        <v/>
      </c>
      <c r="M22" s="234" t="str">
        <f>IF(C22="","",VLOOKUP(C22,'Tabela Nutricional'!A:AD,10,0)*D22)</f>
        <v/>
      </c>
      <c r="N22" s="237" t="str">
        <f>IF(C22="","",VLOOKUP(C22,'Tabela Nutricional'!A:AD,11,0)*D22)</f>
        <v/>
      </c>
      <c r="O22" s="234" t="str">
        <f>IF(C22="","",VLOOKUP(C22,'Tabela Nutricional'!A:AD,12,0)*D22)</f>
        <v/>
      </c>
      <c r="P22" s="237" t="str">
        <f>IF(C22="","",VLOOKUP(C22,'Tabela Nutricional'!A:AD,13,0)*D22)</f>
        <v/>
      </c>
      <c r="Q22" s="234" t="str">
        <f>IF(C22="","",VLOOKUP(C22,'Tabela Nutricional'!A:AD,14,0)*D22)</f>
        <v/>
      </c>
      <c r="R22" s="237" t="str">
        <f>IF(C22="","",VLOOKUP(C22,'Tabela Nutricional'!A:AD,15,0)*D22)</f>
        <v/>
      </c>
      <c r="S22" s="234" t="str">
        <f>IF(C22="","",VLOOKUP(C22,'Tabela Nutricional'!A:AD,16,0)*D22)</f>
        <v/>
      </c>
      <c r="T22" s="237" t="str">
        <f>IF(C22="","",VLOOKUP(C22,'Tabela Nutricional'!A:AD,17,0)*D22)</f>
        <v/>
      </c>
      <c r="U22" s="234" t="str">
        <f>IF(C22="","",VLOOKUP(C22,'Tabela Nutricional'!A:AD,18,0)*D22)</f>
        <v/>
      </c>
      <c r="V22" s="237" t="str">
        <f>IF(C22="","",VLOOKUP(C22,'Tabela Nutricional'!A:AD,21,0)*D22)</f>
        <v/>
      </c>
      <c r="W22" s="234" t="str">
        <f>IF(C22="","",VLOOKUP(C22,'Tabela Nutricional'!A:AD,22,0)*D22)</f>
        <v/>
      </c>
      <c r="X22" s="237" t="str">
        <f>IF(C22="","",VLOOKUP(C22,'Tabela Nutricional'!A:AD,23,0)*D22)</f>
        <v/>
      </c>
      <c r="Y22" s="234" t="str">
        <f>IF(C22="","",VLOOKUP(C22,'Tabela Nutricional'!A:AD,24,0)*D22)</f>
        <v/>
      </c>
      <c r="Z22" s="237" t="str">
        <f>IF(C22="","",VLOOKUP(C22,'Tabela Nutricional'!A:AD,25,0)*D22)</f>
        <v/>
      </c>
      <c r="AA22" s="234" t="str">
        <f>IF(C22="","",VLOOKUP(C22,'Tabela Nutricional'!A:AD,26,0)*D22)</f>
        <v/>
      </c>
      <c r="AB22" s="237" t="str">
        <f>IF(C22="","",VLOOKUP(C22,'Tabela Nutricional'!A:AD,27,0)*D22)</f>
        <v/>
      </c>
      <c r="AC22" s="234" t="str">
        <f>IF(C22="","",VLOOKUP(C22,'Tabela Nutricional'!A:AD,28,0)*D22)</f>
        <v/>
      </c>
      <c r="AD22" s="237" t="str">
        <f>IF(C22="","",VLOOKUP(C22,'Tabela Nutricional'!A:AD,29,0)*D22)</f>
        <v/>
      </c>
      <c r="AE22" s="234" t="str">
        <f>IF(C22="","",VLOOKUP(C22,'Tabela Nutricional'!A:AD,30,0)*D22)</f>
        <v/>
      </c>
      <c r="AF22" s="214"/>
      <c r="AG22" s="94"/>
      <c r="AH22" s="115"/>
      <c r="AI22" s="241"/>
      <c r="AJ22" s="217"/>
      <c r="AK22" s="336"/>
      <c r="AL22" s="337" t="str">
        <f>AL9</f>
        <v>Total</v>
      </c>
      <c r="AM22" s="338">
        <f t="shared" si="13"/>
        <v>0</v>
      </c>
      <c r="AN22" s="338" t="str">
        <f t="shared" si="14"/>
        <v>kcals</v>
      </c>
      <c r="AO22" s="245"/>
      <c r="AP22" s="88"/>
      <c r="AQ22" s="99"/>
      <c r="AR22" s="89"/>
      <c r="AS22" s="130"/>
      <c r="AT22" s="89"/>
      <c r="AU22" s="131"/>
      <c r="AV22" s="89"/>
      <c r="AW22" s="89"/>
      <c r="AX22" s="89"/>
    </row>
    <row r="23" spans="1:59" ht="12" customHeight="1">
      <c r="A23" s="89"/>
      <c r="B23" s="215"/>
      <c r="C23" s="356"/>
      <c r="D23" s="236"/>
      <c r="E23" s="231" t="str">
        <f t="shared" si="15"/>
        <v/>
      </c>
      <c r="F23" s="238" t="str">
        <f t="shared" si="16"/>
        <v/>
      </c>
      <c r="G23" s="233" t="str">
        <f t="shared" si="17"/>
        <v/>
      </c>
      <c r="H23" s="238" t="str">
        <f t="shared" si="18"/>
        <v/>
      </c>
      <c r="I23" s="233" t="str">
        <f t="shared" si="19"/>
        <v/>
      </c>
      <c r="J23" s="238" t="str">
        <f t="shared" si="20"/>
        <v/>
      </c>
      <c r="K23" s="233" t="str">
        <f t="shared" si="21"/>
        <v/>
      </c>
      <c r="L23" s="237" t="str">
        <f t="shared" si="22"/>
        <v/>
      </c>
      <c r="M23" s="234" t="str">
        <f>IF(C23="","",VLOOKUP(C23,'Tabela Nutricional'!A:AD,10,0)*D23)</f>
        <v/>
      </c>
      <c r="N23" s="237" t="str">
        <f>IF(C23="","",VLOOKUP(C23,'Tabela Nutricional'!A:AD,11,0)*D23)</f>
        <v/>
      </c>
      <c r="O23" s="234" t="str">
        <f>IF(C23="","",VLOOKUP(C23,'Tabela Nutricional'!A:AD,12,0)*D23)</f>
        <v/>
      </c>
      <c r="P23" s="237" t="str">
        <f>IF(C23="","",VLOOKUP(C23,'Tabela Nutricional'!A:AD,13,0)*D23)</f>
        <v/>
      </c>
      <c r="Q23" s="234" t="str">
        <f>IF(C23="","",VLOOKUP(C23,'Tabela Nutricional'!A:AD,14,0)*D23)</f>
        <v/>
      </c>
      <c r="R23" s="237" t="str">
        <f>IF(C23="","",VLOOKUP(C23,'Tabela Nutricional'!A:AD,15,0)*D23)</f>
        <v/>
      </c>
      <c r="S23" s="234" t="str">
        <f>IF(C23="","",VLOOKUP(C23,'Tabela Nutricional'!A:AD,16,0)*D23)</f>
        <v/>
      </c>
      <c r="T23" s="237" t="str">
        <f>IF(C23="","",VLOOKUP(C23,'Tabela Nutricional'!A:AD,17,0)*D23)</f>
        <v/>
      </c>
      <c r="U23" s="234" t="str">
        <f>IF(C23="","",VLOOKUP(C23,'Tabela Nutricional'!A:AD,18,0)*D23)</f>
        <v/>
      </c>
      <c r="V23" s="237" t="str">
        <f>IF(C23="","",VLOOKUP(C23,'Tabela Nutricional'!A:AD,21,0)*D23)</f>
        <v/>
      </c>
      <c r="W23" s="234" t="str">
        <f>IF(C23="","",VLOOKUP(C23,'Tabela Nutricional'!A:AD,22,0)*D23)</f>
        <v/>
      </c>
      <c r="X23" s="237" t="str">
        <f>IF(C23="","",VLOOKUP(C23,'Tabela Nutricional'!A:AD,23,0)*D23)</f>
        <v/>
      </c>
      <c r="Y23" s="234" t="str">
        <f>IF(C23="","",VLOOKUP(C23,'Tabela Nutricional'!A:AD,24,0)*D23)</f>
        <v/>
      </c>
      <c r="Z23" s="237" t="str">
        <f>IF(C23="","",VLOOKUP(C23,'Tabela Nutricional'!A:AD,25,0)*D23)</f>
        <v/>
      </c>
      <c r="AA23" s="234" t="str">
        <f>IF(C23="","",VLOOKUP(C23,'Tabela Nutricional'!A:AD,26,0)*D23)</f>
        <v/>
      </c>
      <c r="AB23" s="237" t="str">
        <f>IF(C23="","",VLOOKUP(C23,'Tabela Nutricional'!A:AD,27,0)*D23)</f>
        <v/>
      </c>
      <c r="AC23" s="234" t="str">
        <f>IF(C23="","",VLOOKUP(C23,'Tabela Nutricional'!A:AD,28,0)*D23)</f>
        <v/>
      </c>
      <c r="AD23" s="237" t="str">
        <f>IF(C23="","",VLOOKUP(C23,'Tabela Nutricional'!A:AD,29,0)*D23)</f>
        <v/>
      </c>
      <c r="AE23" s="234" t="str">
        <f>IF(C23="","",VLOOKUP(C23,'Tabela Nutricional'!A:AD,30,0)*D23)</f>
        <v/>
      </c>
      <c r="AF23" s="215"/>
      <c r="AG23" s="94"/>
      <c r="AH23" s="115"/>
      <c r="AI23" s="241"/>
      <c r="AJ23" s="243"/>
      <c r="AK23" s="336"/>
      <c r="AL23" s="339" t="s">
        <v>706</v>
      </c>
      <c r="AM23" s="338" t="str">
        <f t="shared" si="13"/>
        <v>0</v>
      </c>
      <c r="AN23" s="338" t="str">
        <f t="shared" si="13"/>
        <v>kcals</v>
      </c>
      <c r="AO23" s="245"/>
      <c r="AP23" s="88"/>
      <c r="AQ23" s="110"/>
      <c r="AR23" s="93"/>
      <c r="AS23" s="130"/>
      <c r="AT23" s="89"/>
      <c r="AU23" s="131"/>
      <c r="AV23" s="89"/>
      <c r="AW23" s="89"/>
      <c r="AX23" s="89"/>
    </row>
    <row r="24" spans="1:59" ht="12" customHeight="1">
      <c r="A24" s="89"/>
      <c r="B24" s="215"/>
      <c r="C24" s="356"/>
      <c r="D24" s="236"/>
      <c r="E24" s="231" t="str">
        <f t="shared" si="15"/>
        <v/>
      </c>
      <c r="F24" s="238" t="str">
        <f t="shared" si="16"/>
        <v/>
      </c>
      <c r="G24" s="233" t="str">
        <f t="shared" si="17"/>
        <v/>
      </c>
      <c r="H24" s="238" t="str">
        <f t="shared" si="18"/>
        <v/>
      </c>
      <c r="I24" s="233" t="str">
        <f t="shared" si="19"/>
        <v/>
      </c>
      <c r="J24" s="238" t="str">
        <f t="shared" si="20"/>
        <v/>
      </c>
      <c r="K24" s="233" t="str">
        <f t="shared" si="21"/>
        <v/>
      </c>
      <c r="L24" s="237" t="str">
        <f t="shared" si="22"/>
        <v/>
      </c>
      <c r="M24" s="234" t="str">
        <f>IF(C24="","",VLOOKUP(C24,'Tabela Nutricional'!A:AD,10,0)*D24)</f>
        <v/>
      </c>
      <c r="N24" s="237" t="str">
        <f>IF(C24="","",VLOOKUP(C24,'Tabela Nutricional'!A:AD,11,0)*D24)</f>
        <v/>
      </c>
      <c r="O24" s="234" t="str">
        <f>IF(C24="","",VLOOKUP(C24,'Tabela Nutricional'!A:AD,12,0)*D24)</f>
        <v/>
      </c>
      <c r="P24" s="237" t="str">
        <f>IF(C24="","",VLOOKUP(C24,'Tabela Nutricional'!A:AD,13,0)*D24)</f>
        <v/>
      </c>
      <c r="Q24" s="234" t="str">
        <f>IF(C24="","",VLOOKUP(C24,'Tabela Nutricional'!A:AD,14,0)*D24)</f>
        <v/>
      </c>
      <c r="R24" s="237" t="str">
        <f>IF(C24="","",VLOOKUP(C24,'Tabela Nutricional'!A:AD,15,0)*D24)</f>
        <v/>
      </c>
      <c r="S24" s="234" t="str">
        <f>IF(C24="","",VLOOKUP(C24,'Tabela Nutricional'!A:AD,16,0)*D24)</f>
        <v/>
      </c>
      <c r="T24" s="237" t="str">
        <f>IF(C24="","",VLOOKUP(C24,'Tabela Nutricional'!A:AD,17,0)*D24)</f>
        <v/>
      </c>
      <c r="U24" s="234" t="str">
        <f>IF(C24="","",VLOOKUP(C24,'Tabela Nutricional'!A:AD,18,0)*D24)</f>
        <v/>
      </c>
      <c r="V24" s="237" t="str">
        <f>IF(C24="","",VLOOKUP(C24,'Tabela Nutricional'!A:AD,21,0)*D24)</f>
        <v/>
      </c>
      <c r="W24" s="234" t="str">
        <f>IF(C24="","",VLOOKUP(C24,'Tabela Nutricional'!A:AD,22,0)*D24)</f>
        <v/>
      </c>
      <c r="X24" s="237" t="str">
        <f>IF(C24="","",VLOOKUP(C24,'Tabela Nutricional'!A:AD,23,0)*D24)</f>
        <v/>
      </c>
      <c r="Y24" s="234" t="str">
        <f>IF(C24="","",VLOOKUP(C24,'Tabela Nutricional'!A:AD,24,0)*D24)</f>
        <v/>
      </c>
      <c r="Z24" s="237" t="str">
        <f>IF(C24="","",VLOOKUP(C24,'Tabela Nutricional'!A:AD,25,0)*D24)</f>
        <v/>
      </c>
      <c r="AA24" s="234" t="str">
        <f>IF(C24="","",VLOOKUP(C24,'Tabela Nutricional'!A:AD,26,0)*D24)</f>
        <v/>
      </c>
      <c r="AB24" s="237" t="str">
        <f>IF(C24="","",VLOOKUP(C24,'Tabela Nutricional'!A:AD,27,0)*D24)</f>
        <v/>
      </c>
      <c r="AC24" s="234" t="str">
        <f>IF(C24="","",VLOOKUP(C24,'Tabela Nutricional'!A:AD,28,0)*D24)</f>
        <v/>
      </c>
      <c r="AD24" s="237" t="str">
        <f>IF(C24="","",VLOOKUP(C24,'Tabela Nutricional'!A:AD,29,0)*D24)</f>
        <v/>
      </c>
      <c r="AE24" s="234" t="str">
        <f>IF(C24="","",VLOOKUP(C24,'Tabela Nutricional'!A:AD,30,0)*D24)</f>
        <v/>
      </c>
      <c r="AF24" s="215"/>
      <c r="AG24" s="94"/>
      <c r="AH24" s="115"/>
      <c r="AI24" s="241"/>
      <c r="AJ24" s="457" t="s">
        <v>750</v>
      </c>
      <c r="AK24" s="457"/>
      <c r="AL24" s="457"/>
      <c r="AM24" s="244" t="e">
        <f>AM11</f>
        <v>#VALUE!</v>
      </c>
      <c r="AN24" s="244" t="s">
        <v>27</v>
      </c>
      <c r="AO24" s="245"/>
      <c r="AP24" s="88"/>
      <c r="AQ24" s="99"/>
      <c r="AR24" s="89"/>
      <c r="AS24" s="130"/>
      <c r="AT24" s="89"/>
      <c r="AU24" s="131"/>
      <c r="AV24" s="89"/>
      <c r="AW24" s="89"/>
      <c r="AX24" s="89"/>
    </row>
    <row r="25" spans="1:59" ht="12" customHeight="1">
      <c r="A25" s="89"/>
      <c r="B25" s="215"/>
      <c r="C25" s="356"/>
      <c r="D25" s="236"/>
      <c r="E25" s="231" t="str">
        <f t="shared" si="15"/>
        <v/>
      </c>
      <c r="F25" s="238" t="str">
        <f t="shared" si="16"/>
        <v/>
      </c>
      <c r="G25" s="233" t="str">
        <f t="shared" si="17"/>
        <v/>
      </c>
      <c r="H25" s="238" t="str">
        <f t="shared" si="18"/>
        <v/>
      </c>
      <c r="I25" s="233" t="str">
        <f t="shared" si="19"/>
        <v/>
      </c>
      <c r="J25" s="238" t="str">
        <f t="shared" si="20"/>
        <v/>
      </c>
      <c r="K25" s="233" t="str">
        <f t="shared" si="21"/>
        <v/>
      </c>
      <c r="L25" s="237" t="str">
        <f t="shared" si="22"/>
        <v/>
      </c>
      <c r="M25" s="234" t="str">
        <f>IF(C25="","",VLOOKUP(C25,'Tabela Nutricional'!A:AD,10,0)*D25)</f>
        <v/>
      </c>
      <c r="N25" s="237" t="str">
        <f>IF(C25="","",VLOOKUP(C25,'Tabela Nutricional'!A:AD,11,0)*D25)</f>
        <v/>
      </c>
      <c r="O25" s="234" t="str">
        <f>IF(C25="","",VLOOKUP(C25,'Tabela Nutricional'!A:AD,12,0)*D25)</f>
        <v/>
      </c>
      <c r="P25" s="237" t="str">
        <f>IF(C25="","",VLOOKUP(C25,'Tabela Nutricional'!A:AD,13,0)*D25)</f>
        <v/>
      </c>
      <c r="Q25" s="234" t="str">
        <f>IF(C25="","",VLOOKUP(C25,'Tabela Nutricional'!A:AD,14,0)*D25)</f>
        <v/>
      </c>
      <c r="R25" s="237" t="str">
        <f>IF(C25="","",VLOOKUP(C25,'Tabela Nutricional'!A:AD,15,0)*D25)</f>
        <v/>
      </c>
      <c r="S25" s="234" t="str">
        <f>IF(C25="","",VLOOKUP(C25,'Tabela Nutricional'!A:AD,16,0)*D25)</f>
        <v/>
      </c>
      <c r="T25" s="237" t="str">
        <f>IF(C25="","",VLOOKUP(C25,'Tabela Nutricional'!A:AD,17,0)*D25)</f>
        <v/>
      </c>
      <c r="U25" s="234" t="str">
        <f>IF(C25="","",VLOOKUP(C25,'Tabela Nutricional'!A:AD,18,0)*D25)</f>
        <v/>
      </c>
      <c r="V25" s="237" t="str">
        <f>IF(C25="","",VLOOKUP(C25,'Tabela Nutricional'!A:AD,21,0)*D25)</f>
        <v/>
      </c>
      <c r="W25" s="234" t="str">
        <f>IF(C25="","",VLOOKUP(C25,'Tabela Nutricional'!A:AD,22,0)*D25)</f>
        <v/>
      </c>
      <c r="X25" s="237" t="str">
        <f>IF(C25="","",VLOOKUP(C25,'Tabela Nutricional'!A:AD,23,0)*D25)</f>
        <v/>
      </c>
      <c r="Y25" s="234" t="str">
        <f>IF(C25="","",VLOOKUP(C25,'Tabela Nutricional'!A:AD,24,0)*D25)</f>
        <v/>
      </c>
      <c r="Z25" s="237" t="str">
        <f>IF(C25="","",VLOOKUP(C25,'Tabela Nutricional'!A:AD,25,0)*D25)</f>
        <v/>
      </c>
      <c r="AA25" s="234" t="str">
        <f>IF(C25="","",VLOOKUP(C25,'Tabela Nutricional'!A:AD,26,0)*D25)</f>
        <v/>
      </c>
      <c r="AB25" s="237" t="str">
        <f>IF(C25="","",VLOOKUP(C25,'Tabela Nutricional'!A:AD,27,0)*D25)</f>
        <v/>
      </c>
      <c r="AC25" s="234" t="str">
        <f>IF(C25="","",VLOOKUP(C25,'Tabela Nutricional'!A:AD,28,0)*D25)</f>
        <v/>
      </c>
      <c r="AD25" s="237" t="str">
        <f>IF(C25="","",VLOOKUP(C25,'Tabela Nutricional'!A:AD,29,0)*D25)</f>
        <v/>
      </c>
      <c r="AE25" s="234" t="str">
        <f>IF(C25="","",VLOOKUP(C25,'Tabela Nutricional'!A:AD,30,0)*D25)</f>
        <v/>
      </c>
      <c r="AF25" s="215"/>
      <c r="AG25" s="94"/>
      <c r="AH25" s="115"/>
      <c r="AI25" s="151"/>
      <c r="AJ25" s="116"/>
      <c r="AK25" s="116"/>
      <c r="AL25" s="117"/>
      <c r="AM25" s="117"/>
      <c r="AN25" s="116"/>
      <c r="AO25" s="118"/>
      <c r="AP25" s="88"/>
      <c r="AQ25" s="99"/>
      <c r="AR25" s="89"/>
      <c r="AS25" s="89"/>
      <c r="AT25" s="89"/>
      <c r="AU25" s="89"/>
      <c r="AV25" s="89"/>
      <c r="AW25" s="89"/>
      <c r="AX25" s="89"/>
    </row>
    <row r="26" spans="1:59" ht="12.75" customHeight="1">
      <c r="A26" s="89"/>
      <c r="B26" s="214"/>
      <c r="C26" s="356"/>
      <c r="D26" s="236"/>
      <c r="E26" s="231" t="str">
        <f t="shared" si="15"/>
        <v/>
      </c>
      <c r="F26" s="238" t="str">
        <f t="shared" si="16"/>
        <v/>
      </c>
      <c r="G26" s="233" t="str">
        <f t="shared" si="17"/>
        <v/>
      </c>
      <c r="H26" s="238" t="str">
        <f t="shared" si="18"/>
        <v/>
      </c>
      <c r="I26" s="233" t="str">
        <f t="shared" si="19"/>
        <v/>
      </c>
      <c r="J26" s="238" t="str">
        <f t="shared" si="20"/>
        <v/>
      </c>
      <c r="K26" s="233" t="str">
        <f t="shared" si="21"/>
        <v/>
      </c>
      <c r="L26" s="237" t="str">
        <f t="shared" si="22"/>
        <v/>
      </c>
      <c r="M26" s="234" t="str">
        <f>IF(C26="","",VLOOKUP(C26,'Tabela Nutricional'!A:AD,10,0)*D26)</f>
        <v/>
      </c>
      <c r="N26" s="237" t="str">
        <f>IF(C26="","",VLOOKUP(C26,'Tabela Nutricional'!A:AD,11,0)*D26)</f>
        <v/>
      </c>
      <c r="O26" s="234" t="str">
        <f>IF(C26="","",VLOOKUP(C26,'Tabela Nutricional'!A:AD,12,0)*D26)</f>
        <v/>
      </c>
      <c r="P26" s="237" t="str">
        <f>IF(C26="","",VLOOKUP(C26,'Tabela Nutricional'!A:AD,13,0)*D26)</f>
        <v/>
      </c>
      <c r="Q26" s="234" t="str">
        <f>IF(C26="","",VLOOKUP(C26,'Tabela Nutricional'!A:AD,14,0)*D26)</f>
        <v/>
      </c>
      <c r="R26" s="237" t="str">
        <f>IF(C26="","",VLOOKUP(C26,'Tabela Nutricional'!A:AD,15,0)*D26)</f>
        <v/>
      </c>
      <c r="S26" s="234" t="str">
        <f>IF(C26="","",VLOOKUP(C26,'Tabela Nutricional'!A:AD,16,0)*D26)</f>
        <v/>
      </c>
      <c r="T26" s="237" t="str">
        <f>IF(C26="","",VLOOKUP(C26,'Tabela Nutricional'!A:AD,17,0)*D26)</f>
        <v/>
      </c>
      <c r="U26" s="234" t="str">
        <f>IF(C26="","",VLOOKUP(C26,'Tabela Nutricional'!A:AD,18,0)*D26)</f>
        <v/>
      </c>
      <c r="V26" s="237" t="str">
        <f>IF(C26="","",VLOOKUP(C26,'Tabela Nutricional'!A:AD,21,0)*D26)</f>
        <v/>
      </c>
      <c r="W26" s="234" t="str">
        <f>IF(C26="","",VLOOKUP(C26,'Tabela Nutricional'!A:AD,22,0)*D26)</f>
        <v/>
      </c>
      <c r="X26" s="237" t="str">
        <f>IF(C26="","",VLOOKUP(C26,'Tabela Nutricional'!A:AD,23,0)*D26)</f>
        <v/>
      </c>
      <c r="Y26" s="234" t="str">
        <f>IF(C26="","",VLOOKUP(C26,'Tabela Nutricional'!A:AD,24,0)*D26)</f>
        <v/>
      </c>
      <c r="Z26" s="237" t="str">
        <f>IF(C26="","",VLOOKUP(C26,'Tabela Nutricional'!A:AD,25,0)*D26)</f>
        <v/>
      </c>
      <c r="AA26" s="234" t="str">
        <f>IF(C26="","",VLOOKUP(C26,'Tabela Nutricional'!A:AD,26,0)*D26)</f>
        <v/>
      </c>
      <c r="AB26" s="237" t="str">
        <f>IF(C26="","",VLOOKUP(C26,'Tabela Nutricional'!A:AD,27,0)*D26)</f>
        <v/>
      </c>
      <c r="AC26" s="234" t="str">
        <f>IF(C26="","",VLOOKUP(C26,'Tabela Nutricional'!A:AD,28,0)*D26)</f>
        <v/>
      </c>
      <c r="AD26" s="237" t="str">
        <f>IF(C26="","",VLOOKUP(C26,'Tabela Nutricional'!A:AD,29,0)*D26)</f>
        <v/>
      </c>
      <c r="AE26" s="234" t="str">
        <f>IF(C26="","",VLOOKUP(C26,'Tabela Nutricional'!A:AD,30,0)*D26)</f>
        <v/>
      </c>
      <c r="AF26" s="214"/>
      <c r="AG26" s="94"/>
      <c r="AH26" s="115"/>
      <c r="AI26" s="187">
        <f>(J14+J30+J46+J62+J78+J94+J110+J126+J142+J158+J174+J190)</f>
        <v>0</v>
      </c>
      <c r="AJ26" s="187"/>
      <c r="AK26" s="187"/>
      <c r="AL26" s="187"/>
      <c r="AM26" s="189"/>
      <c r="AN26" s="187"/>
      <c r="AO26" s="185"/>
      <c r="AP26" s="186"/>
      <c r="AQ26" s="192"/>
      <c r="AR26" s="89"/>
      <c r="AS26" s="89"/>
      <c r="AT26" s="89"/>
      <c r="AU26" s="89"/>
      <c r="AV26" s="89"/>
      <c r="AW26" s="89"/>
      <c r="AX26" s="89"/>
    </row>
    <row r="27" spans="1:59" ht="12" customHeight="1">
      <c r="A27" s="89"/>
      <c r="B27" s="214"/>
      <c r="C27" s="356"/>
      <c r="D27" s="236"/>
      <c r="E27" s="231" t="str">
        <f t="shared" si="15"/>
        <v/>
      </c>
      <c r="F27" s="238" t="str">
        <f t="shared" si="16"/>
        <v/>
      </c>
      <c r="G27" s="233" t="str">
        <f t="shared" si="17"/>
        <v/>
      </c>
      <c r="H27" s="238" t="str">
        <f t="shared" si="18"/>
        <v/>
      </c>
      <c r="I27" s="233" t="str">
        <f t="shared" si="19"/>
        <v/>
      </c>
      <c r="J27" s="238" t="str">
        <f t="shared" si="20"/>
        <v/>
      </c>
      <c r="K27" s="233" t="str">
        <f t="shared" si="21"/>
        <v/>
      </c>
      <c r="L27" s="237" t="str">
        <f t="shared" si="22"/>
        <v/>
      </c>
      <c r="M27" s="234" t="str">
        <f>IF(C27="","",VLOOKUP(C27,'Tabela Nutricional'!A:AD,10,0)*D27)</f>
        <v/>
      </c>
      <c r="N27" s="237" t="str">
        <f>IF(C27="","",VLOOKUP(C27,'Tabela Nutricional'!A:AD,11,0)*D27)</f>
        <v/>
      </c>
      <c r="O27" s="234" t="str">
        <f>IF(C27="","",VLOOKUP(C27,'Tabela Nutricional'!A:AD,12,0)*D27)</f>
        <v/>
      </c>
      <c r="P27" s="237" t="str">
        <f>IF(C27="","",VLOOKUP(C27,'Tabela Nutricional'!A:AD,13,0)*D27)</f>
        <v/>
      </c>
      <c r="Q27" s="234" t="str">
        <f>IF(C27="","",VLOOKUP(C27,'Tabela Nutricional'!A:AD,14,0)*D27)</f>
        <v/>
      </c>
      <c r="R27" s="237" t="str">
        <f>IF(C27="","",VLOOKUP(C27,'Tabela Nutricional'!A:AD,15,0)*D27)</f>
        <v/>
      </c>
      <c r="S27" s="234" t="str">
        <f>IF(C27="","",VLOOKUP(C27,'Tabela Nutricional'!A:AD,16,0)*D27)</f>
        <v/>
      </c>
      <c r="T27" s="237" t="str">
        <f>IF(C27="","",VLOOKUP(C27,'Tabela Nutricional'!A:AD,17,0)*D27)</f>
        <v/>
      </c>
      <c r="U27" s="234" t="str">
        <f>IF(C27="","",VLOOKUP(C27,'Tabela Nutricional'!A:AD,18,0)*D27)</f>
        <v/>
      </c>
      <c r="V27" s="237" t="str">
        <f>IF(C27="","",VLOOKUP(C27,'Tabela Nutricional'!A:AD,21,0)*D27)</f>
        <v/>
      </c>
      <c r="W27" s="234" t="str">
        <f>IF(C27="","",VLOOKUP(C27,'Tabela Nutricional'!A:AD,22,0)*D27)</f>
        <v/>
      </c>
      <c r="X27" s="237" t="str">
        <f>IF(C27="","",VLOOKUP(C27,'Tabela Nutricional'!A:AD,23,0)*D27)</f>
        <v/>
      </c>
      <c r="Y27" s="234" t="str">
        <f>IF(C27="","",VLOOKUP(C27,'Tabela Nutricional'!A:AD,24,0)*D27)</f>
        <v/>
      </c>
      <c r="Z27" s="237" t="str">
        <f>IF(C27="","",VLOOKUP(C27,'Tabela Nutricional'!A:AD,25,0)*D27)</f>
        <v/>
      </c>
      <c r="AA27" s="234" t="str">
        <f>IF(C27="","",VLOOKUP(C27,'Tabela Nutricional'!A:AD,26,0)*D27)</f>
        <v/>
      </c>
      <c r="AB27" s="237" t="str">
        <f>IF(C27="","",VLOOKUP(C27,'Tabela Nutricional'!A:AD,27,0)*D27)</f>
        <v/>
      </c>
      <c r="AC27" s="234" t="str">
        <f>IF(C27="","",VLOOKUP(C27,'Tabela Nutricional'!A:AD,28,0)*D27)</f>
        <v/>
      </c>
      <c r="AD27" s="237" t="str">
        <f>IF(C27="","",VLOOKUP(C27,'Tabela Nutricional'!A:AD,29,0)*D27)</f>
        <v/>
      </c>
      <c r="AE27" s="234" t="str">
        <f>IF(C27="","",VLOOKUP(C27,'Tabela Nutricional'!A:AD,30,0)*D27)</f>
        <v/>
      </c>
      <c r="AF27" s="214"/>
      <c r="AG27" s="90"/>
      <c r="AH27" s="86"/>
      <c r="AI27" s="151"/>
      <c r="AJ27" s="152"/>
      <c r="AK27" s="153"/>
      <c r="AL27" s="154"/>
      <c r="AM27" s="155"/>
      <c r="AN27" s="155"/>
      <c r="AO27" s="188">
        <f>(L14+L30+L46+L62+L78+L94+L110+L126+L142+L158+L174+L190)</f>
        <v>0</v>
      </c>
      <c r="AP27" s="188"/>
      <c r="AQ27" s="193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1:59" ht="12" customHeight="1">
      <c r="A28" s="90"/>
      <c r="B28" s="214"/>
      <c r="C28" s="356"/>
      <c r="D28" s="236"/>
      <c r="E28" s="231" t="str">
        <f t="shared" si="15"/>
        <v/>
      </c>
      <c r="F28" s="238" t="str">
        <f t="shared" si="16"/>
        <v/>
      </c>
      <c r="G28" s="233" t="str">
        <f t="shared" si="17"/>
        <v/>
      </c>
      <c r="H28" s="238" t="str">
        <f t="shared" si="18"/>
        <v/>
      </c>
      <c r="I28" s="233" t="str">
        <f t="shared" si="19"/>
        <v/>
      </c>
      <c r="J28" s="238" t="str">
        <f t="shared" si="20"/>
        <v/>
      </c>
      <c r="K28" s="233" t="str">
        <f t="shared" si="21"/>
        <v/>
      </c>
      <c r="L28" s="237" t="str">
        <f t="shared" si="22"/>
        <v/>
      </c>
      <c r="M28" s="234" t="str">
        <f>IF(C28="","",VLOOKUP(C28,'Tabela Nutricional'!A:AD,10,0)*D28)</f>
        <v/>
      </c>
      <c r="N28" s="237" t="str">
        <f>IF(C28="","",VLOOKUP(C28,'Tabela Nutricional'!A:AD,11,0)*D28)</f>
        <v/>
      </c>
      <c r="O28" s="234" t="str">
        <f>IF(C28="","",VLOOKUP(C28,'Tabela Nutricional'!A:AD,12,0)*D28)</f>
        <v/>
      </c>
      <c r="P28" s="237" t="str">
        <f>IF(C28="","",VLOOKUP(C28,'Tabela Nutricional'!A:AD,13,0)*D28)</f>
        <v/>
      </c>
      <c r="Q28" s="234" t="str">
        <f>IF(C28="","",VLOOKUP(C28,'Tabela Nutricional'!A:AD,14,0)*D28)</f>
        <v/>
      </c>
      <c r="R28" s="237" t="str">
        <f>IF(C28="","",VLOOKUP(C28,'Tabela Nutricional'!A:AD,15,0)*D28)</f>
        <v/>
      </c>
      <c r="S28" s="234" t="str">
        <f>IF(C28="","",VLOOKUP(C28,'Tabela Nutricional'!A:AD,16,0)*D28)</f>
        <v/>
      </c>
      <c r="T28" s="237" t="str">
        <f>IF(C28="","",VLOOKUP(C28,'Tabela Nutricional'!A:AD,17,0)*D28)</f>
        <v/>
      </c>
      <c r="U28" s="234" t="str">
        <f>IF(C28="","",VLOOKUP(C28,'Tabela Nutricional'!A:AD,18,0)*D28)</f>
        <v/>
      </c>
      <c r="V28" s="237" t="str">
        <f>IF(C28="","",VLOOKUP(C28,'Tabela Nutricional'!A:AD,21,0)*D28)</f>
        <v/>
      </c>
      <c r="W28" s="234" t="str">
        <f>IF(C28="","",VLOOKUP(C28,'Tabela Nutricional'!A:AD,22,0)*D28)</f>
        <v/>
      </c>
      <c r="X28" s="237" t="str">
        <f>IF(C28="","",VLOOKUP(C28,'Tabela Nutricional'!A:AD,23,0)*D28)</f>
        <v/>
      </c>
      <c r="Y28" s="234" t="str">
        <f>IF(C28="","",VLOOKUP(C28,'Tabela Nutricional'!A:AD,24,0)*D28)</f>
        <v/>
      </c>
      <c r="Z28" s="237" t="str">
        <f>IF(C28="","",VLOOKUP(C28,'Tabela Nutricional'!A:AD,25,0)*D28)</f>
        <v/>
      </c>
      <c r="AA28" s="234" t="str">
        <f>IF(C28="","",VLOOKUP(C28,'Tabela Nutricional'!A:AD,26,0)*D28)</f>
        <v/>
      </c>
      <c r="AB28" s="237" t="str">
        <f>IF(C28="","",VLOOKUP(C28,'Tabela Nutricional'!A:AD,27,0)*D28)</f>
        <v/>
      </c>
      <c r="AC28" s="234" t="str">
        <f>IF(C28="","",VLOOKUP(C28,'Tabela Nutricional'!A:AD,28,0)*D28)</f>
        <v/>
      </c>
      <c r="AD28" s="237" t="str">
        <f>IF(C28="","",VLOOKUP(C28,'Tabela Nutricional'!A:AD,29,0)*D28)</f>
        <v/>
      </c>
      <c r="AE28" s="234" t="str">
        <f>IF(C28="","",VLOOKUP(C28,'Tabela Nutricional'!A:AD,30,0)*D28)</f>
        <v/>
      </c>
      <c r="AF28" s="214"/>
      <c r="AG28" s="92"/>
      <c r="AH28" s="81"/>
      <c r="AI28" s="379"/>
      <c r="AJ28" s="380" t="s">
        <v>2898</v>
      </c>
      <c r="AK28" s="380" t="s">
        <v>26</v>
      </c>
      <c r="AL28" s="380" t="s">
        <v>2793</v>
      </c>
      <c r="AM28" s="380" t="s">
        <v>2857</v>
      </c>
      <c r="AN28" s="380" t="s">
        <v>2794</v>
      </c>
      <c r="AO28" s="381"/>
      <c r="AP28" s="380" t="s">
        <v>2899</v>
      </c>
      <c r="AQ28" s="379"/>
      <c r="AR28" s="405"/>
      <c r="AS28" s="414"/>
      <c r="AT28" s="382"/>
      <c r="AU28" s="89"/>
      <c r="AV28" s="89"/>
      <c r="AW28" s="89"/>
      <c r="AX28" s="89"/>
    </row>
    <row r="29" spans="1:59" ht="12" customHeight="1">
      <c r="A29" s="90"/>
      <c r="B29" s="214"/>
      <c r="C29" s="375"/>
      <c r="D29" s="236"/>
      <c r="E29" s="231" t="str">
        <f t="shared" si="15"/>
        <v/>
      </c>
      <c r="F29" s="238" t="str">
        <f t="shared" si="16"/>
        <v/>
      </c>
      <c r="G29" s="233" t="str">
        <f t="shared" si="17"/>
        <v/>
      </c>
      <c r="H29" s="238" t="str">
        <f t="shared" si="18"/>
        <v/>
      </c>
      <c r="I29" s="233" t="str">
        <f t="shared" si="19"/>
        <v/>
      </c>
      <c r="J29" s="238" t="str">
        <f t="shared" si="20"/>
        <v/>
      </c>
      <c r="K29" s="233" t="str">
        <f t="shared" si="21"/>
        <v/>
      </c>
      <c r="L29" s="237" t="str">
        <f t="shared" si="22"/>
        <v/>
      </c>
      <c r="M29" s="234" t="str">
        <f>IF(C29="","",VLOOKUP(C29,'Tabela Nutricional'!A:AD,10,0)*D29)</f>
        <v/>
      </c>
      <c r="N29" s="237" t="str">
        <f>IF(C29="","",VLOOKUP(C29,'Tabela Nutricional'!A:AD,11,0)*D29)</f>
        <v/>
      </c>
      <c r="O29" s="234" t="str">
        <f>IF(C29="","",VLOOKUP(C29,'Tabela Nutricional'!A:AD,12,0)*D29)</f>
        <v/>
      </c>
      <c r="P29" s="237" t="str">
        <f>IF(C29="","",VLOOKUP(C29,'Tabela Nutricional'!A:AD,13,0)*D29)</f>
        <v/>
      </c>
      <c r="Q29" s="234" t="str">
        <f>IF(C29="","",VLOOKUP(C29,'Tabela Nutricional'!A:AD,14,0)*D29)</f>
        <v/>
      </c>
      <c r="R29" s="237" t="str">
        <f>IF(C29="","",VLOOKUP(C29,'Tabela Nutricional'!A:AD,15,0)*D29)</f>
        <v/>
      </c>
      <c r="S29" s="234" t="str">
        <f>IF(C29="","",VLOOKUP(C29,'Tabela Nutricional'!A:AD,16,0)*D29)</f>
        <v/>
      </c>
      <c r="T29" s="237" t="str">
        <f>IF(C29="","",VLOOKUP(C29,'Tabela Nutricional'!A:AD,17,0)*D29)</f>
        <v/>
      </c>
      <c r="U29" s="234" t="str">
        <f>IF(C29="","",VLOOKUP(C29,'Tabela Nutricional'!A:AD,18,0)*D29)</f>
        <v/>
      </c>
      <c r="V29" s="237" t="str">
        <f>IF(C29="","",VLOOKUP(C29,'Tabela Nutricional'!A:AD,21,0)*D29)</f>
        <v/>
      </c>
      <c r="W29" s="234" t="str">
        <f>IF(C29="","",VLOOKUP(C29,'Tabela Nutricional'!A:AD,22,0)*D29)</f>
        <v/>
      </c>
      <c r="X29" s="237" t="str">
        <f>IF(C29="","",VLOOKUP(C29,'Tabela Nutricional'!A:AD,23,0)*D29)</f>
        <v/>
      </c>
      <c r="Y29" s="234" t="str">
        <f>IF(C29="","",VLOOKUP(C29,'Tabela Nutricional'!A:AD,24,0)*D29)</f>
        <v/>
      </c>
      <c r="Z29" s="237" t="str">
        <f>IF(C29="","",VLOOKUP(C29,'Tabela Nutricional'!A:AD,25,0)*D29)</f>
        <v/>
      </c>
      <c r="AA29" s="234" t="str">
        <f>IF(C29="","",VLOOKUP(C29,'Tabela Nutricional'!A:AD,26,0)*D29)</f>
        <v/>
      </c>
      <c r="AB29" s="237" t="str">
        <f>IF(C29="","",VLOOKUP(C29,'Tabela Nutricional'!A:AD,27,0)*D29)</f>
        <v/>
      </c>
      <c r="AC29" s="234" t="str">
        <f>IF(C29="","",VLOOKUP(C29,'Tabela Nutricional'!A:AD,28,0)*D29)</f>
        <v/>
      </c>
      <c r="AD29" s="237" t="str">
        <f>IF(C29="","",VLOOKUP(C29,'Tabela Nutricional'!A:AD,29,0)*D29)</f>
        <v/>
      </c>
      <c r="AE29" s="234" t="str">
        <f>IF(C29="","",VLOOKUP(C29,'Tabela Nutricional'!A:AD,30,0)*D29)</f>
        <v/>
      </c>
      <c r="AF29" s="214"/>
      <c r="AG29" s="91"/>
      <c r="AH29" s="81"/>
      <c r="AI29" s="383"/>
      <c r="AJ29" s="384" t="s">
        <v>768</v>
      </c>
      <c r="AK29" s="385">
        <f>AR29</f>
        <v>0</v>
      </c>
      <c r="AL29" s="386" t="s">
        <v>34</v>
      </c>
      <c r="AM29" s="387" t="str">
        <f>AT29</f>
        <v>25</v>
      </c>
      <c r="AN29" s="388" t="str">
        <f>IF(AK29&gt;0,(AK29/AM29),"0%")</f>
        <v>0%</v>
      </c>
      <c r="AO29" s="389"/>
      <c r="AP29" s="390"/>
      <c r="AQ29" s="379"/>
      <c r="AR29" s="249">
        <f>(L14+L30+L46+L62+L78+L94+L110+L126+L142+L158+L174+L190)</f>
        <v>0</v>
      </c>
      <c r="AS29" s="382"/>
      <c r="AT29" s="382" t="str">
        <f>IF(AP29&gt;0,AP29,"25")</f>
        <v>25</v>
      </c>
      <c r="AU29" s="89"/>
      <c r="AV29" s="89"/>
      <c r="AW29" s="89"/>
      <c r="AX29" s="89"/>
    </row>
    <row r="30" spans="1:59" ht="12" customHeight="1">
      <c r="A30" s="90"/>
      <c r="B30" s="214"/>
      <c r="C30" s="376" t="s">
        <v>27</v>
      </c>
      <c r="D30" s="216"/>
      <c r="E30" s="217" t="s">
        <v>29</v>
      </c>
      <c r="F30" s="218">
        <f t="shared" ref="F30:AE30" si="23">SUM(F20:F29)</f>
        <v>0</v>
      </c>
      <c r="G30" s="219">
        <f t="shared" si="23"/>
        <v>0</v>
      </c>
      <c r="H30" s="220">
        <f t="shared" si="23"/>
        <v>0</v>
      </c>
      <c r="I30" s="221">
        <f t="shared" si="23"/>
        <v>0</v>
      </c>
      <c r="J30" s="222">
        <f t="shared" si="23"/>
        <v>0</v>
      </c>
      <c r="K30" s="223">
        <f t="shared" si="23"/>
        <v>0</v>
      </c>
      <c r="L30" s="224">
        <f t="shared" si="23"/>
        <v>0</v>
      </c>
      <c r="M30" s="225">
        <f t="shared" si="23"/>
        <v>0</v>
      </c>
      <c r="N30" s="225">
        <f t="shared" si="23"/>
        <v>0</v>
      </c>
      <c r="O30" s="225">
        <f t="shared" si="23"/>
        <v>0</v>
      </c>
      <c r="P30" s="225">
        <f t="shared" si="23"/>
        <v>0</v>
      </c>
      <c r="Q30" s="225">
        <f t="shared" si="23"/>
        <v>0</v>
      </c>
      <c r="R30" s="225">
        <f t="shared" si="23"/>
        <v>0</v>
      </c>
      <c r="S30" s="225">
        <f t="shared" si="23"/>
        <v>0</v>
      </c>
      <c r="T30" s="225">
        <f t="shared" si="23"/>
        <v>0</v>
      </c>
      <c r="U30" s="225">
        <f t="shared" si="23"/>
        <v>0</v>
      </c>
      <c r="V30" s="225">
        <f t="shared" si="23"/>
        <v>0</v>
      </c>
      <c r="W30" s="225">
        <f t="shared" si="23"/>
        <v>0</v>
      </c>
      <c r="X30" s="225">
        <f t="shared" si="23"/>
        <v>0</v>
      </c>
      <c r="Y30" s="225">
        <f t="shared" si="23"/>
        <v>0</v>
      </c>
      <c r="Z30" s="225">
        <f t="shared" si="23"/>
        <v>0</v>
      </c>
      <c r="AA30" s="225">
        <f t="shared" si="23"/>
        <v>0</v>
      </c>
      <c r="AB30" s="225">
        <f t="shared" si="23"/>
        <v>0</v>
      </c>
      <c r="AC30" s="225">
        <f t="shared" si="23"/>
        <v>0</v>
      </c>
      <c r="AD30" s="225">
        <f t="shared" si="23"/>
        <v>0</v>
      </c>
      <c r="AE30" s="225">
        <f t="shared" si="23"/>
        <v>0</v>
      </c>
      <c r="AF30" s="214"/>
      <c r="AG30" s="91"/>
      <c r="AH30" s="81"/>
      <c r="AI30" s="383"/>
      <c r="AJ30" s="384" t="s">
        <v>770</v>
      </c>
      <c r="AK30" s="385">
        <f t="shared" ref="AK30:AK48" si="24">AR30</f>
        <v>0</v>
      </c>
      <c r="AL30" s="386" t="s">
        <v>89</v>
      </c>
      <c r="AM30" s="387" t="str">
        <f t="shared" ref="AM30:AM48" si="25">AT30</f>
        <v>1000</v>
      </c>
      <c r="AN30" s="388" t="str">
        <f t="shared" ref="AN30:AN48" si="26">IF(AK30&gt;0,(AK30/AM30),"0%")</f>
        <v>0%</v>
      </c>
      <c r="AO30" s="389"/>
      <c r="AP30" s="390"/>
      <c r="AQ30" s="379"/>
      <c r="AR30" s="249">
        <f>(M14+M30+M46+M62+M78+M94+M110+M126+M142+M158+M174+M190)</f>
        <v>0</v>
      </c>
      <c r="AS30" s="382"/>
      <c r="AT30" s="382" t="str">
        <f>IF(AP30&gt;0,AP30,"1000")</f>
        <v>1000</v>
      </c>
      <c r="AU30" s="89"/>
      <c r="AV30" s="89"/>
      <c r="AW30" s="89"/>
      <c r="AX30" s="89"/>
    </row>
    <row r="31" spans="1:59" ht="12" customHeight="1">
      <c r="A31" s="90"/>
      <c r="B31" s="214"/>
      <c r="C31" s="377">
        <f>SUM(F31:K31)</f>
        <v>0</v>
      </c>
      <c r="D31" s="216"/>
      <c r="E31" s="217" t="s">
        <v>30</v>
      </c>
      <c r="F31" s="218">
        <f t="shared" ref="F31:H31" si="27">F30*4</f>
        <v>0</v>
      </c>
      <c r="G31" s="219">
        <f t="shared" si="27"/>
        <v>0</v>
      </c>
      <c r="H31" s="220">
        <f t="shared" si="27"/>
        <v>0</v>
      </c>
      <c r="I31" s="221">
        <f t="shared" ref="I31:K31" si="28">I30*9</f>
        <v>0</v>
      </c>
      <c r="J31" s="222">
        <f t="shared" si="28"/>
        <v>0</v>
      </c>
      <c r="K31" s="223">
        <f t="shared" si="28"/>
        <v>0</v>
      </c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14"/>
      <c r="AG31" s="91"/>
      <c r="AH31" s="81"/>
      <c r="AI31" s="383"/>
      <c r="AJ31" s="384" t="s">
        <v>771</v>
      </c>
      <c r="AK31" s="385">
        <f t="shared" si="24"/>
        <v>0</v>
      </c>
      <c r="AL31" s="386" t="s">
        <v>89</v>
      </c>
      <c r="AM31" s="387" t="str">
        <f t="shared" si="25"/>
        <v>300</v>
      </c>
      <c r="AN31" s="388" t="str">
        <f t="shared" si="26"/>
        <v>0%</v>
      </c>
      <c r="AO31" s="383"/>
      <c r="AP31" s="390"/>
      <c r="AQ31" s="379"/>
      <c r="AR31" s="249">
        <f>(N14+N30+N46+N62+N78+N94+N110+N126+N142+N158+N174+N190)</f>
        <v>0</v>
      </c>
      <c r="AS31" s="382"/>
      <c r="AT31" s="382" t="str">
        <f>IF(AP31&gt;0,AP31,"300")</f>
        <v>300</v>
      </c>
      <c r="AU31" s="89"/>
      <c r="AV31" s="89"/>
      <c r="AW31" s="89"/>
      <c r="AX31" s="89"/>
    </row>
    <row r="32" spans="1:59" ht="12" customHeight="1">
      <c r="A32" s="90"/>
      <c r="B32" s="214"/>
      <c r="C32" s="311" t="str">
        <f>IF(C31&gt;0,(C31-'Cálculo de Dieta'!C31),"")</f>
        <v/>
      </c>
      <c r="D32" s="318"/>
      <c r="E32" s="310" t="s">
        <v>2829</v>
      </c>
      <c r="F32" s="311" t="str">
        <f>IF(F30&gt;0,(F30-'Cálculo de Dieta'!F30),"")</f>
        <v/>
      </c>
      <c r="G32" s="311" t="str">
        <f>IF(G30&gt;0,(G30-'Cálculo de Dieta'!G30),"")</f>
        <v/>
      </c>
      <c r="H32" s="311" t="str">
        <f>IF(H30&gt;0,(H30-'Cálculo de Dieta'!H30),"")</f>
        <v/>
      </c>
      <c r="I32" s="311" t="str">
        <f>IF(I30&gt;0,(I30-'Cálculo de Dieta'!I30),"")</f>
        <v/>
      </c>
      <c r="J32" s="311" t="str">
        <f>IF(J30&gt;0,(J30-'Cálculo de Dieta'!J30),"")</f>
        <v/>
      </c>
      <c r="K32" s="311" t="str">
        <f>IF(K30&gt;0,(K30-'Cálculo de Dieta'!K30),"")</f>
        <v/>
      </c>
      <c r="L32" s="311" t="str">
        <f>IF(L30&gt;0,(L30-'Cálculo de Dieta'!L30),"")</f>
        <v/>
      </c>
      <c r="M32" s="311" t="str">
        <f>IF(M30&gt;0,(M30-'Cálculo de Dieta'!M30),"")</f>
        <v/>
      </c>
      <c r="N32" s="311" t="str">
        <f>IF(N30&gt;0,(N30-'Cálculo de Dieta'!N30),"")</f>
        <v/>
      </c>
      <c r="O32" s="311" t="str">
        <f>IF(O30&gt;0,(O30-'Cálculo de Dieta'!O30),"")</f>
        <v/>
      </c>
      <c r="P32" s="311" t="str">
        <f>IF(P30&gt;0,(P30-'Cálculo de Dieta'!P30),"")</f>
        <v/>
      </c>
      <c r="Q32" s="311" t="str">
        <f>IF(Q30&gt;0,(Q30-'Cálculo de Dieta'!Q30),"")</f>
        <v/>
      </c>
      <c r="R32" s="311" t="str">
        <f>IF(R30&gt;0,(R30-'Cálculo de Dieta'!R30),"")</f>
        <v/>
      </c>
      <c r="S32" s="311" t="str">
        <f>IF(S30&gt;0,(S30-'Cálculo de Dieta'!S30),"")</f>
        <v/>
      </c>
      <c r="T32" s="311" t="str">
        <f>IF(T30&gt;0,(T30-'Cálculo de Dieta'!T30),"")</f>
        <v/>
      </c>
      <c r="U32" s="311" t="str">
        <f>IF(U30&gt;0,(U30-'Cálculo de Dieta'!U30),"")</f>
        <v/>
      </c>
      <c r="V32" s="311" t="str">
        <f>IF(V30&gt;0,(V30-'Cálculo de Dieta'!V30),"")</f>
        <v/>
      </c>
      <c r="W32" s="311" t="str">
        <f>IF(W30&gt;0,(W30-'Cálculo de Dieta'!W30),"")</f>
        <v/>
      </c>
      <c r="X32" s="311" t="str">
        <f>IF(X30&gt;0,(X30-'Cálculo de Dieta'!X30),"")</f>
        <v/>
      </c>
      <c r="Y32" s="311" t="str">
        <f>IF(Y30&gt;0,(Y30-'Cálculo de Dieta'!Y30),"")</f>
        <v/>
      </c>
      <c r="Z32" s="311" t="str">
        <f>IF(Z30&gt;0,(Z30-'Cálculo de Dieta'!Z30),"")</f>
        <v/>
      </c>
      <c r="AA32" s="311" t="str">
        <f>IF(AA30&gt;0,(AA30-'Cálculo de Dieta'!AA30),"")</f>
        <v/>
      </c>
      <c r="AB32" s="311" t="str">
        <f>IF(AB30&gt;0,(AB30-'Cálculo de Dieta'!AB30),"")</f>
        <v/>
      </c>
      <c r="AC32" s="311" t="str">
        <f>IF(AC30&gt;0,(AC30-'Cálculo de Dieta'!AC30),"")</f>
        <v/>
      </c>
      <c r="AD32" s="311" t="str">
        <f>IF(AD30&gt;0,(AD30-'Cálculo de Dieta'!AD30),"")</f>
        <v/>
      </c>
      <c r="AE32" s="311" t="str">
        <f>IF(AE30&gt;0,(AE30-'Cálculo de Dieta'!AE30),"")</f>
        <v/>
      </c>
      <c r="AF32" s="214"/>
      <c r="AG32" s="91"/>
      <c r="AH32" s="81"/>
      <c r="AI32" s="383"/>
      <c r="AJ32" s="384" t="s">
        <v>772</v>
      </c>
      <c r="AK32" s="385">
        <f t="shared" si="24"/>
        <v>0</v>
      </c>
      <c r="AL32" s="386" t="s">
        <v>89</v>
      </c>
      <c r="AM32" s="387" t="str">
        <f t="shared" si="25"/>
        <v>320</v>
      </c>
      <c r="AN32" s="388" t="str">
        <f t="shared" si="26"/>
        <v>0%</v>
      </c>
      <c r="AO32" s="383"/>
      <c r="AP32" s="390"/>
      <c r="AQ32" s="379"/>
      <c r="AR32" s="249">
        <f>(O14+O30+O46+O62+O78+O94+O110+O126+O142+O158+O174+O190)</f>
        <v>0</v>
      </c>
      <c r="AS32" s="382"/>
      <c r="AT32" s="382" t="str">
        <f>IF(AP32&gt;0,AP32,(IF(TMB!C10="M","400","320")))</f>
        <v>320</v>
      </c>
      <c r="AU32" s="89"/>
      <c r="AV32" s="89"/>
      <c r="AW32" s="89"/>
      <c r="AX32" s="89"/>
    </row>
    <row r="33" spans="1:50" ht="12" customHeight="1">
      <c r="A33" s="81"/>
      <c r="B33" s="81"/>
      <c r="C33" s="372"/>
      <c r="D33" s="82"/>
      <c r="E33" s="87"/>
      <c r="F33" s="83"/>
      <c r="G33" s="84"/>
      <c r="H33" s="85"/>
      <c r="I33" s="86"/>
      <c r="J33" s="86"/>
      <c r="K33" s="86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81"/>
      <c r="AG33" s="88"/>
      <c r="AH33" s="81"/>
      <c r="AI33" s="383"/>
      <c r="AJ33" s="384" t="s">
        <v>773</v>
      </c>
      <c r="AK33" s="385">
        <f t="shared" si="24"/>
        <v>0</v>
      </c>
      <c r="AL33" s="386" t="s">
        <v>89</v>
      </c>
      <c r="AM33" s="387" t="str">
        <f t="shared" si="25"/>
        <v>700</v>
      </c>
      <c r="AN33" s="388" t="str">
        <f t="shared" si="26"/>
        <v>0%</v>
      </c>
      <c r="AO33" s="383"/>
      <c r="AP33" s="390"/>
      <c r="AQ33" s="379"/>
      <c r="AR33" s="249">
        <f>(P14+P30+P46+P62+P78+P94+P110+P126+P142+P158+P174+P190)</f>
        <v>0</v>
      </c>
      <c r="AS33" s="382"/>
      <c r="AT33" s="382" t="str">
        <f>IF(AP33&gt;0,AP33,"700")</f>
        <v>700</v>
      </c>
      <c r="AU33" s="89"/>
      <c r="AV33" s="89"/>
      <c r="AW33" s="89"/>
      <c r="AX33" s="89"/>
    </row>
    <row r="34" spans="1:50" ht="12" customHeight="1">
      <c r="A34" s="81"/>
      <c r="B34" s="200"/>
      <c r="C34" s="373"/>
      <c r="D34" s="340">
        <v>3</v>
      </c>
      <c r="E34" s="307"/>
      <c r="F34" s="303"/>
      <c r="G34" s="303"/>
      <c r="H34" s="303"/>
      <c r="I34" s="303"/>
      <c r="J34" s="303"/>
      <c r="K34" s="304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2" t="s">
        <v>2786</v>
      </c>
      <c r="W34" s="202" t="s">
        <v>2786</v>
      </c>
      <c r="X34" s="202" t="s">
        <v>2786</v>
      </c>
      <c r="Y34" s="202" t="s">
        <v>2786</v>
      </c>
      <c r="Z34" s="202" t="s">
        <v>2786</v>
      </c>
      <c r="AA34" s="202" t="s">
        <v>2786</v>
      </c>
      <c r="AB34" s="201"/>
      <c r="AC34" s="202" t="s">
        <v>2786</v>
      </c>
      <c r="AD34" s="202" t="s">
        <v>2786</v>
      </c>
      <c r="AE34" s="202" t="s">
        <v>2786</v>
      </c>
      <c r="AF34" s="200"/>
      <c r="AG34" s="81"/>
      <c r="AH34" s="81"/>
      <c r="AI34" s="383"/>
      <c r="AJ34" s="384" t="s">
        <v>774</v>
      </c>
      <c r="AK34" s="385">
        <f t="shared" si="24"/>
        <v>0</v>
      </c>
      <c r="AL34" s="386" t="s">
        <v>89</v>
      </c>
      <c r="AM34" s="387" t="str">
        <f t="shared" si="25"/>
        <v>18</v>
      </c>
      <c r="AN34" s="388" t="str">
        <f t="shared" si="26"/>
        <v>0%</v>
      </c>
      <c r="AO34" s="383"/>
      <c r="AP34" s="390"/>
      <c r="AQ34" s="379"/>
      <c r="AR34" s="249">
        <f>(Q14+Q30+Q46+Q62+Q78+Q94+Q110+Q126+Q142+Q158+Q174+Q190)</f>
        <v>0</v>
      </c>
      <c r="AS34" s="382"/>
      <c r="AT34" s="382" t="str">
        <f>IF(AP34&gt;0,AP34,(IF(TMB!C10="M","8","18")))</f>
        <v>18</v>
      </c>
      <c r="AU34" s="89"/>
      <c r="AV34" s="89"/>
      <c r="AW34" s="89"/>
      <c r="AX34" s="89"/>
    </row>
    <row r="35" spans="1:50" ht="12" customHeight="1">
      <c r="A35" s="81"/>
      <c r="B35" s="203"/>
      <c r="C35" s="374" t="s">
        <v>5</v>
      </c>
      <c r="D35" s="204" t="s">
        <v>6</v>
      </c>
      <c r="E35" s="205" t="s">
        <v>7</v>
      </c>
      <c r="F35" s="206" t="s">
        <v>8</v>
      </c>
      <c r="G35" s="207" t="s">
        <v>9</v>
      </c>
      <c r="H35" s="208" t="s">
        <v>10</v>
      </c>
      <c r="I35" s="209" t="s">
        <v>11</v>
      </c>
      <c r="J35" s="210" t="s">
        <v>13</v>
      </c>
      <c r="K35" s="211" t="s">
        <v>12</v>
      </c>
      <c r="L35" s="212" t="s">
        <v>767</v>
      </c>
      <c r="M35" s="202" t="s">
        <v>792</v>
      </c>
      <c r="N35" s="202" t="s">
        <v>791</v>
      </c>
      <c r="O35" s="202" t="s">
        <v>2777</v>
      </c>
      <c r="P35" s="202" t="s">
        <v>2778</v>
      </c>
      <c r="Q35" s="202" t="s">
        <v>793</v>
      </c>
      <c r="R35" s="202" t="s">
        <v>794</v>
      </c>
      <c r="S35" s="202" t="s">
        <v>799</v>
      </c>
      <c r="T35" s="202" t="s">
        <v>2782</v>
      </c>
      <c r="U35" s="202" t="s">
        <v>795</v>
      </c>
      <c r="V35" s="202" t="s">
        <v>2783</v>
      </c>
      <c r="W35" s="202" t="s">
        <v>2779</v>
      </c>
      <c r="X35" s="202" t="s">
        <v>2780</v>
      </c>
      <c r="Y35" s="202" t="s">
        <v>796</v>
      </c>
      <c r="Z35" s="202" t="s">
        <v>797</v>
      </c>
      <c r="AA35" s="202" t="s">
        <v>798</v>
      </c>
      <c r="AB35" s="202" t="s">
        <v>2776</v>
      </c>
      <c r="AC35" s="202" t="s">
        <v>2784</v>
      </c>
      <c r="AD35" s="202" t="s">
        <v>2785</v>
      </c>
      <c r="AE35" s="202" t="s">
        <v>2781</v>
      </c>
      <c r="AF35" s="213"/>
      <c r="AG35" s="183"/>
      <c r="AH35" s="81"/>
      <c r="AI35" s="383"/>
      <c r="AJ35" s="384" t="s">
        <v>775</v>
      </c>
      <c r="AK35" s="385">
        <f t="shared" si="24"/>
        <v>0</v>
      </c>
      <c r="AL35" s="386" t="s">
        <v>89</v>
      </c>
      <c r="AM35" s="387" t="str">
        <f t="shared" si="25"/>
        <v>2300</v>
      </c>
      <c r="AN35" s="388" t="str">
        <f t="shared" si="26"/>
        <v>0%</v>
      </c>
      <c r="AO35" s="383"/>
      <c r="AP35" s="390"/>
      <c r="AQ35" s="379"/>
      <c r="AR35" s="249">
        <f>(R14+R30+R46+R62+R78+R94+R110+R126+R142+R158+R174+R190)</f>
        <v>0</v>
      </c>
      <c r="AS35" s="382"/>
      <c r="AT35" s="382" t="str">
        <f>IF(AP35&gt;0,AP35,"2300")</f>
        <v>2300</v>
      </c>
      <c r="AU35" s="89"/>
      <c r="AV35" s="89"/>
      <c r="AW35" s="89"/>
      <c r="AX35" s="89"/>
    </row>
    <row r="36" spans="1:50" ht="12" customHeight="1">
      <c r="A36" s="89"/>
      <c r="B36" s="214"/>
      <c r="C36" s="232"/>
      <c r="D36" s="235"/>
      <c r="E36" s="231" t="str">
        <f t="shared" ref="E36:E45" si="29">IF(C36="","",VLOOKUP(C36,Nutr,2,0))</f>
        <v/>
      </c>
      <c r="F36" s="238" t="str">
        <f t="shared" ref="F36:F45" si="30">IF(C36="","",VLOOKUP(C36,Nutr,3,0)*D36)</f>
        <v/>
      </c>
      <c r="G36" s="233" t="str">
        <f t="shared" ref="G36:G45" si="31">IF(C36="","",VLOOKUP(C36,Nutr,4,0)*D36)</f>
        <v/>
      </c>
      <c r="H36" s="238" t="str">
        <f t="shared" ref="H36:H45" si="32">IF(C36="","",VLOOKUP(C36,Nutr,5,0)*D36)</f>
        <v/>
      </c>
      <c r="I36" s="233" t="str">
        <f t="shared" ref="I36:I45" si="33">IF(C36="","",VLOOKUP(C36,Nutr,6,0)*D36)</f>
        <v/>
      </c>
      <c r="J36" s="238" t="str">
        <f t="shared" ref="J36:J45" si="34">IF(C36="","",VLOOKUP(C36,Nutr,7,0)*D36)</f>
        <v/>
      </c>
      <c r="K36" s="233" t="str">
        <f t="shared" ref="K36:K45" si="35">IF(C36="","",VLOOKUP(C36,Nutr,8,0)*D36)</f>
        <v/>
      </c>
      <c r="L36" s="237" t="str">
        <f>IF(C36="","",VLOOKUP(C36,Nutr,9,0)*D36)</f>
        <v/>
      </c>
      <c r="M36" s="234" t="str">
        <f>IF(C36="","",VLOOKUP(C36,'Tabela Nutricional'!A:AD,10,0)*D36)</f>
        <v/>
      </c>
      <c r="N36" s="237" t="str">
        <f>IF(C36="","",VLOOKUP(C36,'Tabela Nutricional'!A:AD,11,0)*D36)</f>
        <v/>
      </c>
      <c r="O36" s="234" t="str">
        <f>IF(C36="","",VLOOKUP(C36,'Tabela Nutricional'!A:AD,12,0)*D36)</f>
        <v/>
      </c>
      <c r="P36" s="237" t="str">
        <f>IF(C36="","",VLOOKUP(C36,'Tabela Nutricional'!A:AD,13,0)*D36)</f>
        <v/>
      </c>
      <c r="Q36" s="234" t="str">
        <f>IF(C36="","",VLOOKUP(C36,'Tabela Nutricional'!A:AD,14,0)*D36)</f>
        <v/>
      </c>
      <c r="R36" s="237" t="str">
        <f>IF(C36="","",VLOOKUP(C36,'Tabela Nutricional'!A:AD,15,0)*D36)</f>
        <v/>
      </c>
      <c r="S36" s="234" t="str">
        <f>IF(C36="","",VLOOKUP(C36,'Tabela Nutricional'!A:AD,16,0)*D36)</f>
        <v/>
      </c>
      <c r="T36" s="237" t="str">
        <f>IF(C36="","",VLOOKUP(C36,'Tabela Nutricional'!A:AD,17,0)*D36)</f>
        <v/>
      </c>
      <c r="U36" s="234" t="str">
        <f>IF(C36="","",VLOOKUP(C36,'Tabela Nutricional'!A:AD,18,0)*D36)</f>
        <v/>
      </c>
      <c r="V36" s="237" t="str">
        <f>IF(C36="","",VLOOKUP(C36,'Tabela Nutricional'!A:AD,21,0)*D36)</f>
        <v/>
      </c>
      <c r="W36" s="234" t="str">
        <f>IF(C36="","",VLOOKUP(C36,'Tabela Nutricional'!A:AD,22,0)*D36)</f>
        <v/>
      </c>
      <c r="X36" s="237" t="str">
        <f>IF(C36="","",VLOOKUP(C36,'Tabela Nutricional'!A:AD,23,0)*D36)</f>
        <v/>
      </c>
      <c r="Y36" s="234" t="str">
        <f>IF(C36="","",VLOOKUP(C36,'Tabela Nutricional'!A:AD,24,0)*D36)</f>
        <v/>
      </c>
      <c r="Z36" s="237" t="str">
        <f>IF(C36="","",VLOOKUP(C36,'Tabela Nutricional'!A:AD,25,0)*D36)</f>
        <v/>
      </c>
      <c r="AA36" s="234" t="str">
        <f>IF(C36="","",VLOOKUP(C36,'Tabela Nutricional'!A:AD,26,0)*D36)</f>
        <v/>
      </c>
      <c r="AB36" s="237" t="str">
        <f>IF(C36="","",VLOOKUP(C36,'Tabela Nutricional'!A:AD,27,0)*D36)</f>
        <v/>
      </c>
      <c r="AC36" s="234" t="str">
        <f>IF(C36="","",VLOOKUP(C36,'Tabela Nutricional'!A:AD,28,0)*D36)</f>
        <v/>
      </c>
      <c r="AD36" s="237" t="str">
        <f>IF(C36="","",VLOOKUP(C36,'Tabela Nutricional'!A:AD,29,0)*D36)</f>
        <v/>
      </c>
      <c r="AE36" s="234" t="str">
        <f>IF(C36="","",VLOOKUP(C36,'Tabela Nutricional'!A:AD,30,0)*D36)</f>
        <v/>
      </c>
      <c r="AF36" s="214"/>
      <c r="AG36" s="90"/>
      <c r="AH36" s="81"/>
      <c r="AI36" s="383"/>
      <c r="AJ36" s="384" t="s">
        <v>776</v>
      </c>
      <c r="AK36" s="385">
        <f t="shared" si="24"/>
        <v>0</v>
      </c>
      <c r="AL36" s="386" t="s">
        <v>89</v>
      </c>
      <c r="AM36" s="387" t="str">
        <f t="shared" si="25"/>
        <v>2600</v>
      </c>
      <c r="AN36" s="388" t="str">
        <f t="shared" si="26"/>
        <v>0%</v>
      </c>
      <c r="AO36" s="383"/>
      <c r="AP36" s="390"/>
      <c r="AQ36" s="379"/>
      <c r="AR36" s="249">
        <f>(S14+S30+S46+S62+S78+S94+S110+S126+S142+S158+S174+S190)</f>
        <v>0</v>
      </c>
      <c r="AS36" s="382"/>
      <c r="AT36" s="382" t="str">
        <f>IF(AP36&gt;0,AP36,"2600")</f>
        <v>2600</v>
      </c>
      <c r="AU36" s="89"/>
      <c r="AV36" s="89"/>
      <c r="AW36" s="89"/>
      <c r="AX36" s="89"/>
    </row>
    <row r="37" spans="1:50" ht="12" customHeight="1">
      <c r="A37" s="89"/>
      <c r="B37" s="214"/>
      <c r="C37" s="232"/>
      <c r="D37" s="235"/>
      <c r="E37" s="231" t="str">
        <f t="shared" si="29"/>
        <v/>
      </c>
      <c r="F37" s="238" t="str">
        <f t="shared" si="30"/>
        <v/>
      </c>
      <c r="G37" s="233" t="str">
        <f t="shared" si="31"/>
        <v/>
      </c>
      <c r="H37" s="238" t="str">
        <f t="shared" si="32"/>
        <v/>
      </c>
      <c r="I37" s="233" t="str">
        <f t="shared" si="33"/>
        <v/>
      </c>
      <c r="J37" s="238" t="str">
        <f t="shared" si="34"/>
        <v/>
      </c>
      <c r="K37" s="233" t="str">
        <f t="shared" si="35"/>
        <v/>
      </c>
      <c r="L37" s="237" t="str">
        <f t="shared" ref="L37:L45" si="36">IF(C37="","",VLOOKUP(C37,Nutr,9,0)*D37)</f>
        <v/>
      </c>
      <c r="M37" s="234" t="str">
        <f>IF(C37="","",VLOOKUP(C37,'Tabela Nutricional'!A:AD,10,0)*D37)</f>
        <v/>
      </c>
      <c r="N37" s="237" t="str">
        <f>IF(C37="","",VLOOKUP(C37,'Tabela Nutricional'!A:AD,11,0)*D37)</f>
        <v/>
      </c>
      <c r="O37" s="234" t="str">
        <f>IF(C37="","",VLOOKUP(C37,'Tabela Nutricional'!A:AD,12,0)*D37)</f>
        <v/>
      </c>
      <c r="P37" s="237" t="str">
        <f>IF(C37="","",VLOOKUP(C37,'Tabela Nutricional'!A:AD,13,0)*D37)</f>
        <v/>
      </c>
      <c r="Q37" s="234" t="str">
        <f>IF(C37="","",VLOOKUP(C37,'Tabela Nutricional'!A:AD,14,0)*D37)</f>
        <v/>
      </c>
      <c r="R37" s="237" t="str">
        <f>IF(C37="","",VLOOKUP(C37,'Tabela Nutricional'!A:AD,15,0)*D37)</f>
        <v/>
      </c>
      <c r="S37" s="234" t="str">
        <f>IF(C37="","",VLOOKUP(C37,'Tabela Nutricional'!A:AD,16,0)*D37)</f>
        <v/>
      </c>
      <c r="T37" s="237" t="str">
        <f>IF(C37="","",VLOOKUP(C37,'Tabela Nutricional'!A:AD,17,0)*D37)</f>
        <v/>
      </c>
      <c r="U37" s="234" t="str">
        <f>IF(C37="","",VLOOKUP(C37,'Tabela Nutricional'!A:AD,18,0)*D37)</f>
        <v/>
      </c>
      <c r="V37" s="237" t="str">
        <f>IF(C37="","",VLOOKUP(C37,'Tabela Nutricional'!A:AD,21,0)*D37)</f>
        <v/>
      </c>
      <c r="W37" s="234" t="str">
        <f>IF(C37="","",VLOOKUP(C37,'Tabela Nutricional'!A:AD,22,0)*D37)</f>
        <v/>
      </c>
      <c r="X37" s="237" t="str">
        <f>IF(C37="","",VLOOKUP(C37,'Tabela Nutricional'!A:AD,23,0)*D37)</f>
        <v/>
      </c>
      <c r="Y37" s="234" t="str">
        <f>IF(C37="","",VLOOKUP(C37,'Tabela Nutricional'!A:AD,24,0)*D37)</f>
        <v/>
      </c>
      <c r="Z37" s="237" t="str">
        <f>IF(C37="","",VLOOKUP(C37,'Tabela Nutricional'!A:AD,25,0)*D37)</f>
        <v/>
      </c>
      <c r="AA37" s="234" t="str">
        <f>IF(C37="","",VLOOKUP(C37,'Tabela Nutricional'!A:AD,26,0)*D37)</f>
        <v/>
      </c>
      <c r="AB37" s="237" t="str">
        <f>IF(C37="","",VLOOKUP(C37,'Tabela Nutricional'!A:AD,27,0)*D37)</f>
        <v/>
      </c>
      <c r="AC37" s="234" t="str">
        <f>IF(C37="","",VLOOKUP(C37,'Tabela Nutricional'!A:AD,28,0)*D37)</f>
        <v/>
      </c>
      <c r="AD37" s="237" t="str">
        <f>IF(C37="","",VLOOKUP(C37,'Tabela Nutricional'!A:AD,29,0)*D37)</f>
        <v/>
      </c>
      <c r="AE37" s="234" t="str">
        <f>IF(C37="","",VLOOKUP(C37,'Tabela Nutricional'!A:AD,30,0)*D37)</f>
        <v/>
      </c>
      <c r="AF37" s="214"/>
      <c r="AG37" s="90"/>
      <c r="AH37" s="81"/>
      <c r="AI37" s="383"/>
      <c r="AJ37" s="384" t="s">
        <v>777</v>
      </c>
      <c r="AK37" s="385">
        <f t="shared" si="24"/>
        <v>0</v>
      </c>
      <c r="AL37" s="386" t="s">
        <v>2792</v>
      </c>
      <c r="AM37" s="387" t="str">
        <f t="shared" si="25"/>
        <v>900</v>
      </c>
      <c r="AN37" s="388" t="str">
        <f t="shared" si="26"/>
        <v>0%</v>
      </c>
      <c r="AO37" s="383"/>
      <c r="AP37" s="390"/>
      <c r="AQ37" s="379"/>
      <c r="AR37" s="249">
        <f>(T14+T30+T46+T62+T78+T94+T110+T126+T142+T158+T174+T190)</f>
        <v>0</v>
      </c>
      <c r="AS37" s="382"/>
      <c r="AT37" s="382" t="str">
        <f>IF(AP37&gt;0,AP37,"900")</f>
        <v>900</v>
      </c>
      <c r="AU37" s="89"/>
      <c r="AV37" s="89"/>
      <c r="AW37" s="89"/>
      <c r="AX37" s="89"/>
    </row>
    <row r="38" spans="1:50" ht="12" customHeight="1">
      <c r="A38" s="89"/>
      <c r="B38" s="214"/>
      <c r="C38" s="232"/>
      <c r="D38" s="235"/>
      <c r="E38" s="231" t="str">
        <f t="shared" si="29"/>
        <v/>
      </c>
      <c r="F38" s="238" t="str">
        <f t="shared" si="30"/>
        <v/>
      </c>
      <c r="G38" s="233" t="str">
        <f t="shared" si="31"/>
        <v/>
      </c>
      <c r="H38" s="238" t="str">
        <f t="shared" si="32"/>
        <v/>
      </c>
      <c r="I38" s="233" t="str">
        <f t="shared" si="33"/>
        <v/>
      </c>
      <c r="J38" s="238" t="str">
        <f t="shared" si="34"/>
        <v/>
      </c>
      <c r="K38" s="233" t="str">
        <f t="shared" si="35"/>
        <v/>
      </c>
      <c r="L38" s="237" t="str">
        <f t="shared" si="36"/>
        <v/>
      </c>
      <c r="M38" s="234" t="str">
        <f>IF(C38="","",VLOOKUP(C38,'Tabela Nutricional'!A:AD,10,0)*D38)</f>
        <v/>
      </c>
      <c r="N38" s="237" t="str">
        <f>IF(C38="","",VLOOKUP(C38,'Tabela Nutricional'!A:AD,11,0)*D38)</f>
        <v/>
      </c>
      <c r="O38" s="234" t="str">
        <f>IF(C38="","",VLOOKUP(C38,'Tabela Nutricional'!A:AD,12,0)*D38)</f>
        <v/>
      </c>
      <c r="P38" s="237" t="str">
        <f>IF(C38="","",VLOOKUP(C38,'Tabela Nutricional'!A:AD,13,0)*D38)</f>
        <v/>
      </c>
      <c r="Q38" s="234" t="str">
        <f>IF(C38="","",VLOOKUP(C38,'Tabela Nutricional'!A:AD,14,0)*D38)</f>
        <v/>
      </c>
      <c r="R38" s="237" t="str">
        <f>IF(C38="","",VLOOKUP(C38,'Tabela Nutricional'!A:AD,15,0)*D38)</f>
        <v/>
      </c>
      <c r="S38" s="234" t="str">
        <f>IF(C38="","",VLOOKUP(C38,'Tabela Nutricional'!A:AD,16,0)*D38)</f>
        <v/>
      </c>
      <c r="T38" s="237" t="str">
        <f>IF(C38="","",VLOOKUP(C38,'Tabela Nutricional'!A:AD,17,0)*D38)</f>
        <v/>
      </c>
      <c r="U38" s="234" t="str">
        <f>IF(C38="","",VLOOKUP(C38,'Tabela Nutricional'!A:AD,18,0)*D38)</f>
        <v/>
      </c>
      <c r="V38" s="237" t="str">
        <f>IF(C38="","",VLOOKUP(C38,'Tabela Nutricional'!A:AD,21,0)*D38)</f>
        <v/>
      </c>
      <c r="W38" s="234" t="str">
        <f>IF(C38="","",VLOOKUP(C38,'Tabela Nutricional'!A:AD,22,0)*D38)</f>
        <v/>
      </c>
      <c r="X38" s="237" t="str">
        <f>IF(C38="","",VLOOKUP(C38,'Tabela Nutricional'!A:AD,23,0)*D38)</f>
        <v/>
      </c>
      <c r="Y38" s="234" t="str">
        <f>IF(C38="","",VLOOKUP(C38,'Tabela Nutricional'!A:AD,24,0)*D38)</f>
        <v/>
      </c>
      <c r="Z38" s="237" t="str">
        <f>IF(C38="","",VLOOKUP(C38,'Tabela Nutricional'!A:AD,25,0)*D38)</f>
        <v/>
      </c>
      <c r="AA38" s="234" t="str">
        <f>IF(C38="","",VLOOKUP(C38,'Tabela Nutricional'!A:AD,26,0)*D38)</f>
        <v/>
      </c>
      <c r="AB38" s="237" t="str">
        <f>IF(C38="","",VLOOKUP(C38,'Tabela Nutricional'!A:AD,27,0)*D38)</f>
        <v/>
      </c>
      <c r="AC38" s="234" t="str">
        <f>IF(C38="","",VLOOKUP(C38,'Tabela Nutricional'!A:AD,28,0)*D38)</f>
        <v/>
      </c>
      <c r="AD38" s="237" t="str">
        <f>IF(C38="","",VLOOKUP(C38,'Tabela Nutricional'!A:AD,29,0)*D38)</f>
        <v/>
      </c>
      <c r="AE38" s="234" t="str">
        <f>IF(C38="","",VLOOKUP(C38,'Tabela Nutricional'!A:AD,30,0)*D38)</f>
        <v/>
      </c>
      <c r="AF38" s="214"/>
      <c r="AG38" s="94"/>
      <c r="AH38" s="81"/>
      <c r="AI38" s="383"/>
      <c r="AJ38" s="384" t="s">
        <v>778</v>
      </c>
      <c r="AK38" s="385">
        <f t="shared" si="24"/>
        <v>0</v>
      </c>
      <c r="AL38" s="386" t="s">
        <v>89</v>
      </c>
      <c r="AM38" s="387" t="str">
        <f t="shared" si="25"/>
        <v>8</v>
      </c>
      <c r="AN38" s="388" t="str">
        <f t="shared" si="26"/>
        <v>0%</v>
      </c>
      <c r="AO38" s="383"/>
      <c r="AP38" s="390"/>
      <c r="AQ38" s="379"/>
      <c r="AR38" s="249">
        <f>(U14+U30+U46+U62+U78+U94+U110+U126+U142+U158+U174+U190)</f>
        <v>0</v>
      </c>
      <c r="AS38" s="382"/>
      <c r="AT38" s="382" t="str">
        <f>IF(AP38&gt;0,AP38,(IF(TMB!C10="M","11","8")))</f>
        <v>8</v>
      </c>
      <c r="AU38" s="89"/>
      <c r="AV38" s="89"/>
      <c r="AW38" s="89"/>
      <c r="AX38" s="89"/>
    </row>
    <row r="39" spans="1:50" ht="13.5" customHeight="1">
      <c r="A39" s="89"/>
      <c r="B39" s="215"/>
      <c r="C39" s="356"/>
      <c r="D39" s="236"/>
      <c r="E39" s="231" t="str">
        <f t="shared" si="29"/>
        <v/>
      </c>
      <c r="F39" s="238" t="str">
        <f t="shared" si="30"/>
        <v/>
      </c>
      <c r="G39" s="233" t="str">
        <f t="shared" si="31"/>
        <v/>
      </c>
      <c r="H39" s="238" t="str">
        <f t="shared" si="32"/>
        <v/>
      </c>
      <c r="I39" s="233" t="str">
        <f t="shared" si="33"/>
        <v/>
      </c>
      <c r="J39" s="238" t="str">
        <f t="shared" si="34"/>
        <v/>
      </c>
      <c r="K39" s="233" t="str">
        <f t="shared" si="35"/>
        <v/>
      </c>
      <c r="L39" s="237" t="str">
        <f t="shared" si="36"/>
        <v/>
      </c>
      <c r="M39" s="234" t="str">
        <f>IF(C39="","",VLOOKUP(C39,'Tabela Nutricional'!A:AD,10,0)*D39)</f>
        <v/>
      </c>
      <c r="N39" s="237" t="str">
        <f>IF(C39="","",VLOOKUP(C39,'Tabela Nutricional'!A:AD,11,0)*D39)</f>
        <v/>
      </c>
      <c r="O39" s="234" t="str">
        <f>IF(C39="","",VLOOKUP(C39,'Tabela Nutricional'!A:AD,12,0)*D39)</f>
        <v/>
      </c>
      <c r="P39" s="237" t="str">
        <f>IF(C39="","",VLOOKUP(C39,'Tabela Nutricional'!A:AD,13,0)*D39)</f>
        <v/>
      </c>
      <c r="Q39" s="234" t="str">
        <f>IF(C39="","",VLOOKUP(C39,'Tabela Nutricional'!A:AD,14,0)*D39)</f>
        <v/>
      </c>
      <c r="R39" s="237" t="str">
        <f>IF(C39="","",VLOOKUP(C39,'Tabela Nutricional'!A:AD,15,0)*D39)</f>
        <v/>
      </c>
      <c r="S39" s="234" t="str">
        <f>IF(C39="","",VLOOKUP(C39,'Tabela Nutricional'!A:AD,16,0)*D39)</f>
        <v/>
      </c>
      <c r="T39" s="237" t="str">
        <f>IF(C39="","",VLOOKUP(C39,'Tabela Nutricional'!A:AD,17,0)*D39)</f>
        <v/>
      </c>
      <c r="U39" s="234" t="str">
        <f>IF(C39="","",VLOOKUP(C39,'Tabela Nutricional'!A:AD,18,0)*D39)</f>
        <v/>
      </c>
      <c r="V39" s="237" t="str">
        <f>IF(C39="","",VLOOKUP(C39,'Tabela Nutricional'!A:AD,21,0)*D39)</f>
        <v/>
      </c>
      <c r="W39" s="234" t="str">
        <f>IF(C39="","",VLOOKUP(C39,'Tabela Nutricional'!A:AD,22,0)*D39)</f>
        <v/>
      </c>
      <c r="X39" s="237" t="str">
        <f>IF(C39="","",VLOOKUP(C39,'Tabela Nutricional'!A:AD,23,0)*D39)</f>
        <v/>
      </c>
      <c r="Y39" s="234" t="str">
        <f>IF(C39="","",VLOOKUP(C39,'Tabela Nutricional'!A:AD,24,0)*D39)</f>
        <v/>
      </c>
      <c r="Z39" s="237" t="str">
        <f>IF(C39="","",VLOOKUP(C39,'Tabela Nutricional'!A:AD,25,0)*D39)</f>
        <v/>
      </c>
      <c r="AA39" s="234" t="str">
        <f>IF(C39="","",VLOOKUP(C39,'Tabela Nutricional'!A:AD,26,0)*D39)</f>
        <v/>
      </c>
      <c r="AB39" s="237" t="str">
        <f>IF(C39="","",VLOOKUP(C39,'Tabela Nutricional'!A:AD,27,0)*D39)</f>
        <v/>
      </c>
      <c r="AC39" s="234" t="str">
        <f>IF(C39="","",VLOOKUP(C39,'Tabela Nutricional'!A:AD,28,0)*D39)</f>
        <v/>
      </c>
      <c r="AD39" s="237" t="str">
        <f>IF(C39="","",VLOOKUP(C39,'Tabela Nutricional'!A:AD,29,0)*D39)</f>
        <v/>
      </c>
      <c r="AE39" s="234" t="str">
        <f>IF(C39="","",VLOOKUP(C39,'Tabela Nutricional'!A:AD,30,0)*D39)</f>
        <v/>
      </c>
      <c r="AF39" s="215"/>
      <c r="AG39" s="94"/>
      <c r="AH39" s="81"/>
      <c r="AI39" s="383"/>
      <c r="AJ39" s="384" t="s">
        <v>2787</v>
      </c>
      <c r="AK39" s="385">
        <f t="shared" si="24"/>
        <v>0</v>
      </c>
      <c r="AL39" s="386" t="s">
        <v>2792</v>
      </c>
      <c r="AM39" s="387" t="str">
        <f t="shared" si="25"/>
        <v>700</v>
      </c>
      <c r="AN39" s="388" t="str">
        <f t="shared" si="26"/>
        <v>0%</v>
      </c>
      <c r="AO39" s="383"/>
      <c r="AP39" s="390"/>
      <c r="AQ39" s="379"/>
      <c r="AR39" s="249">
        <f>(V14+V30+V46+V62+V78+V94+V110+V126+V142+V158+V174+V190)</f>
        <v>0</v>
      </c>
      <c r="AS39" s="382"/>
      <c r="AT39" s="382" t="str">
        <f>IF(AP39&gt;0,AP39,(IF(TMB!C10="M","900","700")))</f>
        <v>700</v>
      </c>
      <c r="AU39" s="89"/>
      <c r="AV39" s="89"/>
      <c r="AW39" s="89"/>
      <c r="AX39" s="89"/>
    </row>
    <row r="40" spans="1:50" ht="12" customHeight="1">
      <c r="A40" s="89"/>
      <c r="B40" s="215"/>
      <c r="C40" s="356"/>
      <c r="D40" s="236"/>
      <c r="E40" s="231" t="str">
        <f t="shared" si="29"/>
        <v/>
      </c>
      <c r="F40" s="238" t="str">
        <f t="shared" si="30"/>
        <v/>
      </c>
      <c r="G40" s="233" t="str">
        <f t="shared" si="31"/>
        <v/>
      </c>
      <c r="H40" s="238" t="str">
        <f t="shared" si="32"/>
        <v/>
      </c>
      <c r="I40" s="233" t="str">
        <f t="shared" si="33"/>
        <v/>
      </c>
      <c r="J40" s="238" t="str">
        <f t="shared" si="34"/>
        <v/>
      </c>
      <c r="K40" s="233" t="str">
        <f t="shared" si="35"/>
        <v/>
      </c>
      <c r="L40" s="237" t="str">
        <f t="shared" si="36"/>
        <v/>
      </c>
      <c r="M40" s="234" t="str">
        <f>IF(C40="","",VLOOKUP(C40,'Tabela Nutricional'!A:AD,10,0)*D40)</f>
        <v/>
      </c>
      <c r="N40" s="237" t="str">
        <f>IF(C40="","",VLOOKUP(C40,'Tabela Nutricional'!A:AD,11,0)*D40)</f>
        <v/>
      </c>
      <c r="O40" s="234" t="str">
        <f>IF(C40="","",VLOOKUP(C40,'Tabela Nutricional'!A:AD,12,0)*D40)</f>
        <v/>
      </c>
      <c r="P40" s="237" t="str">
        <f>IF(C40="","",VLOOKUP(C40,'Tabela Nutricional'!A:AD,13,0)*D40)</f>
        <v/>
      </c>
      <c r="Q40" s="234" t="str">
        <f>IF(C40="","",VLOOKUP(C40,'Tabela Nutricional'!A:AD,14,0)*D40)</f>
        <v/>
      </c>
      <c r="R40" s="237" t="str">
        <f>IF(C40="","",VLOOKUP(C40,'Tabela Nutricional'!A:AD,15,0)*D40)</f>
        <v/>
      </c>
      <c r="S40" s="234" t="str">
        <f>IF(C40="","",VLOOKUP(C40,'Tabela Nutricional'!A:AD,16,0)*D40)</f>
        <v/>
      </c>
      <c r="T40" s="237" t="str">
        <f>IF(C40="","",VLOOKUP(C40,'Tabela Nutricional'!A:AD,17,0)*D40)</f>
        <v/>
      </c>
      <c r="U40" s="234" t="str">
        <f>IF(C40="","",VLOOKUP(C40,'Tabela Nutricional'!A:AD,18,0)*D40)</f>
        <v/>
      </c>
      <c r="V40" s="237" t="str">
        <f>IF(C40="","",VLOOKUP(C40,'Tabela Nutricional'!A:AD,21,0)*D40)</f>
        <v/>
      </c>
      <c r="W40" s="234" t="str">
        <f>IF(C40="","",VLOOKUP(C40,'Tabela Nutricional'!A:AD,22,0)*D40)</f>
        <v/>
      </c>
      <c r="X40" s="237" t="str">
        <f>IF(C40="","",VLOOKUP(C40,'Tabela Nutricional'!A:AD,23,0)*D40)</f>
        <v/>
      </c>
      <c r="Y40" s="234" t="str">
        <f>IF(C40="","",VLOOKUP(C40,'Tabela Nutricional'!A:AD,24,0)*D40)</f>
        <v/>
      </c>
      <c r="Z40" s="237" t="str">
        <f>IF(C40="","",VLOOKUP(C40,'Tabela Nutricional'!A:AD,25,0)*D40)</f>
        <v/>
      </c>
      <c r="AA40" s="234" t="str">
        <f>IF(C40="","",VLOOKUP(C40,'Tabela Nutricional'!A:AD,26,0)*D40)</f>
        <v/>
      </c>
      <c r="AB40" s="237" t="str">
        <f>IF(C40="","",VLOOKUP(C40,'Tabela Nutricional'!A:AD,27,0)*D40)</f>
        <v/>
      </c>
      <c r="AC40" s="234" t="str">
        <f>IF(C40="","",VLOOKUP(C40,'Tabela Nutricional'!A:AD,28,0)*D40)</f>
        <v/>
      </c>
      <c r="AD40" s="237" t="str">
        <f>IF(C40="","",VLOOKUP(C40,'Tabela Nutricional'!A:AD,29,0)*D40)</f>
        <v/>
      </c>
      <c r="AE40" s="234" t="str">
        <f>IF(C40="","",VLOOKUP(C40,'Tabela Nutricional'!A:AD,30,0)*D40)</f>
        <v/>
      </c>
      <c r="AF40" s="215"/>
      <c r="AG40" s="94"/>
      <c r="AH40" s="81"/>
      <c r="AI40" s="389"/>
      <c r="AJ40" s="384" t="s">
        <v>2788</v>
      </c>
      <c r="AK40" s="385">
        <f t="shared" si="24"/>
        <v>0</v>
      </c>
      <c r="AL40" s="386" t="s">
        <v>2792</v>
      </c>
      <c r="AM40" s="387" t="str">
        <f t="shared" si="25"/>
        <v>1,1</v>
      </c>
      <c r="AN40" s="388" t="str">
        <f t="shared" si="26"/>
        <v>0%</v>
      </c>
      <c r="AO40" s="389"/>
      <c r="AP40" s="390"/>
      <c r="AQ40" s="379"/>
      <c r="AR40" s="249">
        <f>(W14+W30+W46+W62+W78+W94+W110+W126+W142+W158+W174+W190)</f>
        <v>0</v>
      </c>
      <c r="AS40" s="382"/>
      <c r="AT40" s="382" t="str">
        <f>IF(AP40&gt;0,AP40,(IF(TMB!C10="M","1,2","1,1")))</f>
        <v>1,1</v>
      </c>
      <c r="AU40" s="89"/>
      <c r="AV40" s="89"/>
      <c r="AW40" s="89"/>
      <c r="AX40" s="89"/>
    </row>
    <row r="41" spans="1:50" ht="12" customHeight="1">
      <c r="A41" s="89"/>
      <c r="B41" s="215"/>
      <c r="C41" s="356"/>
      <c r="D41" s="236"/>
      <c r="E41" s="231" t="str">
        <f t="shared" si="29"/>
        <v/>
      </c>
      <c r="F41" s="238" t="str">
        <f t="shared" si="30"/>
        <v/>
      </c>
      <c r="G41" s="233" t="str">
        <f t="shared" si="31"/>
        <v/>
      </c>
      <c r="H41" s="238" t="str">
        <f t="shared" si="32"/>
        <v/>
      </c>
      <c r="I41" s="233" t="str">
        <f t="shared" si="33"/>
        <v/>
      </c>
      <c r="J41" s="238" t="str">
        <f t="shared" si="34"/>
        <v/>
      </c>
      <c r="K41" s="233" t="str">
        <f t="shared" si="35"/>
        <v/>
      </c>
      <c r="L41" s="237" t="str">
        <f t="shared" si="36"/>
        <v/>
      </c>
      <c r="M41" s="234" t="str">
        <f>IF(C41="","",VLOOKUP(C41,'Tabela Nutricional'!A:AD,10,0)*D41)</f>
        <v/>
      </c>
      <c r="N41" s="237" t="str">
        <f>IF(C41="","",VLOOKUP(C41,'Tabela Nutricional'!A:AD,11,0)*D41)</f>
        <v/>
      </c>
      <c r="O41" s="234" t="str">
        <f>IF(C41="","",VLOOKUP(C41,'Tabela Nutricional'!A:AD,12,0)*D41)</f>
        <v/>
      </c>
      <c r="P41" s="237" t="str">
        <f>IF(C41="","",VLOOKUP(C41,'Tabela Nutricional'!A:AD,13,0)*D41)</f>
        <v/>
      </c>
      <c r="Q41" s="234" t="str">
        <f>IF(C41="","",VLOOKUP(C41,'Tabela Nutricional'!A:AD,14,0)*D41)</f>
        <v/>
      </c>
      <c r="R41" s="237" t="str">
        <f>IF(C41="","",VLOOKUP(C41,'Tabela Nutricional'!A:AD,15,0)*D41)</f>
        <v/>
      </c>
      <c r="S41" s="234" t="str">
        <f>IF(C41="","",VLOOKUP(C41,'Tabela Nutricional'!A:AD,16,0)*D41)</f>
        <v/>
      </c>
      <c r="T41" s="237" t="str">
        <f>IF(C41="","",VLOOKUP(C41,'Tabela Nutricional'!A:AD,17,0)*D41)</f>
        <v/>
      </c>
      <c r="U41" s="234" t="str">
        <f>IF(C41="","",VLOOKUP(C41,'Tabela Nutricional'!A:AD,18,0)*D41)</f>
        <v/>
      </c>
      <c r="V41" s="237" t="str">
        <f>IF(C41="","",VLOOKUP(C41,'Tabela Nutricional'!A:AD,21,0)*D41)</f>
        <v/>
      </c>
      <c r="W41" s="234" t="str">
        <f>IF(C41="","",VLOOKUP(C41,'Tabela Nutricional'!A:AD,22,0)*D41)</f>
        <v/>
      </c>
      <c r="X41" s="237" t="str">
        <f>IF(C41="","",VLOOKUP(C41,'Tabela Nutricional'!A:AD,23,0)*D41)</f>
        <v/>
      </c>
      <c r="Y41" s="234" t="str">
        <f>IF(C41="","",VLOOKUP(C41,'Tabela Nutricional'!A:AD,24,0)*D41)</f>
        <v/>
      </c>
      <c r="Z41" s="237" t="str">
        <f>IF(C41="","",VLOOKUP(C41,'Tabela Nutricional'!A:AD,25,0)*D41)</f>
        <v/>
      </c>
      <c r="AA41" s="234" t="str">
        <f>IF(C41="","",VLOOKUP(C41,'Tabela Nutricional'!A:AD,26,0)*D41)</f>
        <v/>
      </c>
      <c r="AB41" s="237" t="str">
        <f>IF(C41="","",VLOOKUP(C41,'Tabela Nutricional'!A:AD,27,0)*D41)</f>
        <v/>
      </c>
      <c r="AC41" s="234" t="str">
        <f>IF(C41="","",VLOOKUP(C41,'Tabela Nutricional'!A:AD,28,0)*D41)</f>
        <v/>
      </c>
      <c r="AD41" s="237" t="str">
        <f>IF(C41="","",VLOOKUP(C41,'Tabela Nutricional'!A:AD,29,0)*D41)</f>
        <v/>
      </c>
      <c r="AE41" s="234" t="str">
        <f>IF(C41="","",VLOOKUP(C41,'Tabela Nutricional'!A:AD,30,0)*D41)</f>
        <v/>
      </c>
      <c r="AF41" s="215"/>
      <c r="AG41" s="94"/>
      <c r="AH41" s="81"/>
      <c r="AI41" s="389"/>
      <c r="AJ41" s="384" t="s">
        <v>2789</v>
      </c>
      <c r="AK41" s="385">
        <f t="shared" si="24"/>
        <v>0</v>
      </c>
      <c r="AL41" s="386" t="s">
        <v>89</v>
      </c>
      <c r="AM41" s="387" t="str">
        <f t="shared" si="25"/>
        <v>1,1</v>
      </c>
      <c r="AN41" s="388" t="str">
        <f t="shared" si="26"/>
        <v>0%</v>
      </c>
      <c r="AO41" s="389"/>
      <c r="AP41" s="390"/>
      <c r="AQ41" s="379"/>
      <c r="AR41" s="249">
        <f>(X14+X30+X46+X62+X78+X94+X110+X126+X142+X158+X174+X190)</f>
        <v>0</v>
      </c>
      <c r="AS41" s="382"/>
      <c r="AT41" s="382" t="str">
        <f>IF(AP41&gt;0,AP41,(IF(TMB!C10="M","1,3","1,1")))</f>
        <v>1,1</v>
      </c>
      <c r="AU41" s="89"/>
      <c r="AV41" s="89"/>
      <c r="AW41" s="89"/>
      <c r="AX41" s="89"/>
    </row>
    <row r="42" spans="1:50" ht="12" customHeight="1">
      <c r="A42" s="89"/>
      <c r="B42" s="214"/>
      <c r="C42" s="356"/>
      <c r="D42" s="236"/>
      <c r="E42" s="231" t="str">
        <f t="shared" si="29"/>
        <v/>
      </c>
      <c r="F42" s="238" t="str">
        <f t="shared" si="30"/>
        <v/>
      </c>
      <c r="G42" s="233" t="str">
        <f t="shared" si="31"/>
        <v/>
      </c>
      <c r="H42" s="238" t="str">
        <f t="shared" si="32"/>
        <v/>
      </c>
      <c r="I42" s="233" t="str">
        <f t="shared" si="33"/>
        <v/>
      </c>
      <c r="J42" s="238" t="str">
        <f t="shared" si="34"/>
        <v/>
      </c>
      <c r="K42" s="233" t="str">
        <f t="shared" si="35"/>
        <v/>
      </c>
      <c r="L42" s="237" t="str">
        <f t="shared" si="36"/>
        <v/>
      </c>
      <c r="M42" s="234" t="str">
        <f>IF(C42="","",VLOOKUP(C42,'Tabela Nutricional'!A:AD,10,0)*D42)</f>
        <v/>
      </c>
      <c r="N42" s="237" t="str">
        <f>IF(C42="","",VLOOKUP(C42,'Tabela Nutricional'!A:AD,11,0)*D42)</f>
        <v/>
      </c>
      <c r="O42" s="234" t="str">
        <f>IF(C42="","",VLOOKUP(C42,'Tabela Nutricional'!A:AD,12,0)*D42)</f>
        <v/>
      </c>
      <c r="P42" s="237" t="str">
        <f>IF(C42="","",VLOOKUP(C42,'Tabela Nutricional'!A:AD,13,0)*D42)</f>
        <v/>
      </c>
      <c r="Q42" s="234" t="str">
        <f>IF(C42="","",VLOOKUP(C42,'Tabela Nutricional'!A:AD,14,0)*D42)</f>
        <v/>
      </c>
      <c r="R42" s="237" t="str">
        <f>IF(C42="","",VLOOKUP(C42,'Tabela Nutricional'!A:AD,15,0)*D42)</f>
        <v/>
      </c>
      <c r="S42" s="234" t="str">
        <f>IF(C42="","",VLOOKUP(C42,'Tabela Nutricional'!A:AD,16,0)*D42)</f>
        <v/>
      </c>
      <c r="T42" s="237" t="str">
        <f>IF(C42="","",VLOOKUP(C42,'Tabela Nutricional'!A:AD,17,0)*D42)</f>
        <v/>
      </c>
      <c r="U42" s="234" t="str">
        <f>IF(C42="","",VLOOKUP(C42,'Tabela Nutricional'!A:AD,18,0)*D42)</f>
        <v/>
      </c>
      <c r="V42" s="237" t="str">
        <f>IF(C42="","",VLOOKUP(C42,'Tabela Nutricional'!A:AD,21,0)*D42)</f>
        <v/>
      </c>
      <c r="W42" s="234" t="str">
        <f>IF(C42="","",VLOOKUP(C42,'Tabela Nutricional'!A:AD,22,0)*D42)</f>
        <v/>
      </c>
      <c r="X42" s="237" t="str">
        <f>IF(C42="","",VLOOKUP(C42,'Tabela Nutricional'!A:AD,23,0)*D42)</f>
        <v/>
      </c>
      <c r="Y42" s="234" t="str">
        <f>IF(C42="","",VLOOKUP(C42,'Tabela Nutricional'!A:AD,24,0)*D42)</f>
        <v/>
      </c>
      <c r="Z42" s="237" t="str">
        <f>IF(C42="","",VLOOKUP(C42,'Tabela Nutricional'!A:AD,25,0)*D42)</f>
        <v/>
      </c>
      <c r="AA42" s="234" t="str">
        <f>IF(C42="","",VLOOKUP(C42,'Tabela Nutricional'!A:AD,26,0)*D42)</f>
        <v/>
      </c>
      <c r="AB42" s="237" t="str">
        <f>IF(C42="","",VLOOKUP(C42,'Tabela Nutricional'!A:AD,27,0)*D42)</f>
        <v/>
      </c>
      <c r="AC42" s="234" t="str">
        <f>IF(C42="","",VLOOKUP(C42,'Tabela Nutricional'!A:AD,28,0)*D42)</f>
        <v/>
      </c>
      <c r="AD42" s="237" t="str">
        <f>IF(C42="","",VLOOKUP(C42,'Tabela Nutricional'!A:AD,29,0)*D42)</f>
        <v/>
      </c>
      <c r="AE42" s="234" t="str">
        <f>IF(C42="","",VLOOKUP(C42,'Tabela Nutricional'!A:AD,30,0)*D42)</f>
        <v/>
      </c>
      <c r="AF42" s="214"/>
      <c r="AG42" s="94"/>
      <c r="AH42" s="81"/>
      <c r="AI42" s="389"/>
      <c r="AJ42" s="384" t="s">
        <v>789</v>
      </c>
      <c r="AK42" s="385">
        <f t="shared" si="24"/>
        <v>0</v>
      </c>
      <c r="AL42" s="386" t="s">
        <v>89</v>
      </c>
      <c r="AM42" s="387" t="str">
        <f t="shared" si="25"/>
        <v>1,3</v>
      </c>
      <c r="AN42" s="388" t="str">
        <f t="shared" si="26"/>
        <v>0%</v>
      </c>
      <c r="AO42" s="389"/>
      <c r="AP42" s="390"/>
      <c r="AQ42" s="379"/>
      <c r="AR42" s="249">
        <f>(Y14+Y30+Y46+Y62+Y78+Y94+Y110+Y126+Y142+Y158+Y174+Y190)</f>
        <v>0</v>
      </c>
      <c r="AS42" s="382"/>
      <c r="AT42" s="382" t="str">
        <f>IF(AP42&gt;0,AP42,"1,3")</f>
        <v>1,3</v>
      </c>
      <c r="AU42" s="89"/>
      <c r="AV42" s="89"/>
      <c r="AW42" s="89"/>
      <c r="AX42" s="89"/>
    </row>
    <row r="43" spans="1:50" ht="12.75" customHeight="1">
      <c r="A43" s="89"/>
      <c r="B43" s="214"/>
      <c r="C43" s="356"/>
      <c r="D43" s="236"/>
      <c r="E43" s="231" t="str">
        <f t="shared" si="29"/>
        <v/>
      </c>
      <c r="F43" s="238" t="str">
        <f t="shared" si="30"/>
        <v/>
      </c>
      <c r="G43" s="233" t="str">
        <f t="shared" si="31"/>
        <v/>
      </c>
      <c r="H43" s="238" t="str">
        <f t="shared" si="32"/>
        <v/>
      </c>
      <c r="I43" s="233" t="str">
        <f t="shared" si="33"/>
        <v/>
      </c>
      <c r="J43" s="238" t="str">
        <f t="shared" si="34"/>
        <v/>
      </c>
      <c r="K43" s="233" t="str">
        <f t="shared" si="35"/>
        <v/>
      </c>
      <c r="L43" s="237" t="str">
        <f t="shared" si="36"/>
        <v/>
      </c>
      <c r="M43" s="234" t="str">
        <f>IF(C43="","",VLOOKUP(C43,'Tabela Nutricional'!A:AD,10,0)*D43)</f>
        <v/>
      </c>
      <c r="N43" s="237" t="str">
        <f>IF(C43="","",VLOOKUP(C43,'Tabela Nutricional'!A:AD,11,0)*D43)</f>
        <v/>
      </c>
      <c r="O43" s="234" t="str">
        <f>IF(C43="","",VLOOKUP(C43,'Tabela Nutricional'!A:AD,12,0)*D43)</f>
        <v/>
      </c>
      <c r="P43" s="237" t="str">
        <f>IF(C43="","",VLOOKUP(C43,'Tabela Nutricional'!A:AD,13,0)*D43)</f>
        <v/>
      </c>
      <c r="Q43" s="234" t="str">
        <f>IF(C43="","",VLOOKUP(C43,'Tabela Nutricional'!A:AD,14,0)*D43)</f>
        <v/>
      </c>
      <c r="R43" s="237" t="str">
        <f>IF(C43="","",VLOOKUP(C43,'Tabela Nutricional'!A:AD,15,0)*D43)</f>
        <v/>
      </c>
      <c r="S43" s="234" t="str">
        <f>IF(C43="","",VLOOKUP(C43,'Tabela Nutricional'!A:AD,16,0)*D43)</f>
        <v/>
      </c>
      <c r="T43" s="237" t="str">
        <f>IF(C43="","",VLOOKUP(C43,'Tabela Nutricional'!A:AD,17,0)*D43)</f>
        <v/>
      </c>
      <c r="U43" s="234" t="str">
        <f>IF(C43="","",VLOOKUP(C43,'Tabela Nutricional'!A:AD,18,0)*D43)</f>
        <v/>
      </c>
      <c r="V43" s="237" t="str">
        <f>IF(C43="","",VLOOKUP(C43,'Tabela Nutricional'!A:AD,21,0)*D43)</f>
        <v/>
      </c>
      <c r="W43" s="234" t="str">
        <f>IF(C43="","",VLOOKUP(C43,'Tabela Nutricional'!A:AD,22,0)*D43)</f>
        <v/>
      </c>
      <c r="X43" s="237" t="str">
        <f>IF(C43="","",VLOOKUP(C43,'Tabela Nutricional'!A:AD,23,0)*D43)</f>
        <v/>
      </c>
      <c r="Y43" s="234" t="str">
        <f>IF(C43="","",VLOOKUP(C43,'Tabela Nutricional'!A:AD,24,0)*D43)</f>
        <v/>
      </c>
      <c r="Z43" s="237" t="str">
        <f>IF(C43="","",VLOOKUP(C43,'Tabela Nutricional'!A:AD,25,0)*D43)</f>
        <v/>
      </c>
      <c r="AA43" s="234" t="str">
        <f>IF(C43="","",VLOOKUP(C43,'Tabela Nutricional'!A:AD,26,0)*D43)</f>
        <v/>
      </c>
      <c r="AB43" s="237" t="str">
        <f>IF(C43="","",VLOOKUP(C43,'Tabela Nutricional'!A:AD,27,0)*D43)</f>
        <v/>
      </c>
      <c r="AC43" s="234" t="str">
        <f>IF(C43="","",VLOOKUP(C43,'Tabela Nutricional'!A:AD,28,0)*D43)</f>
        <v/>
      </c>
      <c r="AD43" s="237" t="str">
        <f>IF(C43="","",VLOOKUP(C43,'Tabela Nutricional'!A:AD,29,0)*D43)</f>
        <v/>
      </c>
      <c r="AE43" s="234" t="str">
        <f>IF(C43="","",VLOOKUP(C43,'Tabela Nutricional'!A:AD,30,0)*D43)</f>
        <v/>
      </c>
      <c r="AF43" s="214"/>
      <c r="AG43" s="90"/>
      <c r="AH43" s="95"/>
      <c r="AI43" s="389"/>
      <c r="AJ43" s="384" t="s">
        <v>790</v>
      </c>
      <c r="AK43" s="385">
        <f t="shared" si="24"/>
        <v>0</v>
      </c>
      <c r="AL43" s="386" t="s">
        <v>89</v>
      </c>
      <c r="AM43" s="387" t="str">
        <f t="shared" si="25"/>
        <v>14</v>
      </c>
      <c r="AN43" s="388" t="str">
        <f t="shared" si="26"/>
        <v>0%</v>
      </c>
      <c r="AO43" s="391"/>
      <c r="AP43" s="390"/>
      <c r="AQ43" s="379"/>
      <c r="AR43" s="249">
        <f>(Z14+Z30+Z46+Z62+Z78+Z94+Z110+Z126+Z142+Z158+Z174+Z190)</f>
        <v>0</v>
      </c>
      <c r="AS43" s="382"/>
      <c r="AT43" s="382" t="str">
        <f>IF(AP43&gt;0,AP43,(IF(TMB!C10="M","16","14")))</f>
        <v>14</v>
      </c>
      <c r="AU43" s="89"/>
      <c r="AV43" s="89"/>
      <c r="AW43" s="89"/>
      <c r="AX43" s="89"/>
    </row>
    <row r="44" spans="1:50" ht="12.75" customHeight="1">
      <c r="A44" s="90"/>
      <c r="B44" s="214"/>
      <c r="C44" s="356"/>
      <c r="D44" s="236"/>
      <c r="E44" s="231" t="str">
        <f t="shared" si="29"/>
        <v/>
      </c>
      <c r="F44" s="238" t="str">
        <f t="shared" si="30"/>
        <v/>
      </c>
      <c r="G44" s="233" t="str">
        <f t="shared" si="31"/>
        <v/>
      </c>
      <c r="H44" s="238" t="str">
        <f t="shared" si="32"/>
        <v/>
      </c>
      <c r="I44" s="233" t="str">
        <f t="shared" si="33"/>
        <v/>
      </c>
      <c r="J44" s="238" t="str">
        <f t="shared" si="34"/>
        <v/>
      </c>
      <c r="K44" s="233" t="str">
        <f t="shared" si="35"/>
        <v/>
      </c>
      <c r="L44" s="237" t="str">
        <f t="shared" si="36"/>
        <v/>
      </c>
      <c r="M44" s="234" t="str">
        <f>IF(C44="","",VLOOKUP(C44,'Tabela Nutricional'!A:AD,10,0)*D44)</f>
        <v/>
      </c>
      <c r="N44" s="237" t="str">
        <f>IF(C44="","",VLOOKUP(C44,'Tabela Nutricional'!A:AD,11,0)*D44)</f>
        <v/>
      </c>
      <c r="O44" s="234" t="str">
        <f>IF(C44="","",VLOOKUP(C44,'Tabela Nutricional'!A:AD,12,0)*D44)</f>
        <v/>
      </c>
      <c r="P44" s="237" t="str">
        <f>IF(C44="","",VLOOKUP(C44,'Tabela Nutricional'!A:AD,13,0)*D44)</f>
        <v/>
      </c>
      <c r="Q44" s="234" t="str">
        <f>IF(C44="","",VLOOKUP(C44,'Tabela Nutricional'!A:AD,14,0)*D44)</f>
        <v/>
      </c>
      <c r="R44" s="237" t="str">
        <f>IF(C44="","",VLOOKUP(C44,'Tabela Nutricional'!A:AD,15,0)*D44)</f>
        <v/>
      </c>
      <c r="S44" s="234" t="str">
        <f>IF(C44="","",VLOOKUP(C44,'Tabela Nutricional'!A:AD,16,0)*D44)</f>
        <v/>
      </c>
      <c r="T44" s="237" t="str">
        <f>IF(C44="","",VLOOKUP(C44,'Tabela Nutricional'!A:AD,17,0)*D44)</f>
        <v/>
      </c>
      <c r="U44" s="234" t="str">
        <f>IF(C44="","",VLOOKUP(C44,'Tabela Nutricional'!A:AD,18,0)*D44)</f>
        <v/>
      </c>
      <c r="V44" s="237" t="str">
        <f>IF(C44="","",VLOOKUP(C44,'Tabela Nutricional'!A:AD,21,0)*D44)</f>
        <v/>
      </c>
      <c r="W44" s="234" t="str">
        <f>IF(C44="","",VLOOKUP(C44,'Tabela Nutricional'!A:AD,22,0)*D44)</f>
        <v/>
      </c>
      <c r="X44" s="237" t="str">
        <f>IF(C44="","",VLOOKUP(C44,'Tabela Nutricional'!A:AD,23,0)*D44)</f>
        <v/>
      </c>
      <c r="Y44" s="234" t="str">
        <f>IF(C44="","",VLOOKUP(C44,'Tabela Nutricional'!A:AD,24,0)*D44)</f>
        <v/>
      </c>
      <c r="Z44" s="237" t="str">
        <f>IF(C44="","",VLOOKUP(C44,'Tabela Nutricional'!A:AD,25,0)*D44)</f>
        <v/>
      </c>
      <c r="AA44" s="234" t="str">
        <f>IF(C44="","",VLOOKUP(C44,'Tabela Nutricional'!A:AD,26,0)*D44)</f>
        <v/>
      </c>
      <c r="AB44" s="237" t="str">
        <f>IF(C44="","",VLOOKUP(C44,'Tabela Nutricional'!A:AD,27,0)*D44)</f>
        <v/>
      </c>
      <c r="AC44" s="234" t="str">
        <f>IF(C44="","",VLOOKUP(C44,'Tabela Nutricional'!A:AD,28,0)*D44)</f>
        <v/>
      </c>
      <c r="AD44" s="237" t="str">
        <f>IF(C44="","",VLOOKUP(C44,'Tabela Nutricional'!A:AD,29,0)*D44)</f>
        <v/>
      </c>
      <c r="AE44" s="234" t="str">
        <f>IF(C44="","",VLOOKUP(C44,'Tabela Nutricional'!A:AD,30,0)*D44)</f>
        <v/>
      </c>
      <c r="AF44" s="214"/>
      <c r="AG44" s="92"/>
      <c r="AH44" s="95"/>
      <c r="AI44" s="392"/>
      <c r="AJ44" s="384" t="s">
        <v>88</v>
      </c>
      <c r="AK44" s="385">
        <f t="shared" si="24"/>
        <v>0</v>
      </c>
      <c r="AL44" s="386" t="s">
        <v>89</v>
      </c>
      <c r="AM44" s="387" t="str">
        <f t="shared" si="25"/>
        <v>75</v>
      </c>
      <c r="AN44" s="388" t="str">
        <f t="shared" si="26"/>
        <v>0%</v>
      </c>
      <c r="AO44" s="391"/>
      <c r="AP44" s="390"/>
      <c r="AQ44" s="379"/>
      <c r="AR44" s="249">
        <f>(AA14+AA30+AA46+AA62+AA78+AA94+AA110+AA126+AA142+AA158+AA174+AA190)</f>
        <v>0</v>
      </c>
      <c r="AS44" s="382"/>
      <c r="AT44" s="382" t="str">
        <f>IF(AP44&gt;0,AP44,(IF(TMB!C10="M","90","75")))</f>
        <v>75</v>
      </c>
      <c r="AU44" s="89"/>
      <c r="AV44" s="89"/>
      <c r="AW44" s="89"/>
      <c r="AX44" s="89"/>
    </row>
    <row r="45" spans="1:50" ht="12.75" customHeight="1">
      <c r="A45" s="90"/>
      <c r="B45" s="214"/>
      <c r="C45" s="375"/>
      <c r="D45" s="236"/>
      <c r="E45" s="231" t="str">
        <f t="shared" si="29"/>
        <v/>
      </c>
      <c r="F45" s="238" t="str">
        <f t="shared" si="30"/>
        <v/>
      </c>
      <c r="G45" s="233" t="str">
        <f t="shared" si="31"/>
        <v/>
      </c>
      <c r="H45" s="238" t="str">
        <f t="shared" si="32"/>
        <v/>
      </c>
      <c r="I45" s="233" t="str">
        <f t="shared" si="33"/>
        <v/>
      </c>
      <c r="J45" s="238" t="str">
        <f t="shared" si="34"/>
        <v/>
      </c>
      <c r="K45" s="233" t="str">
        <f t="shared" si="35"/>
        <v/>
      </c>
      <c r="L45" s="237" t="str">
        <f t="shared" si="36"/>
        <v/>
      </c>
      <c r="M45" s="234" t="str">
        <f>IF(C45="","",VLOOKUP(C45,'Tabela Nutricional'!A:AD,10,0)*D45)</f>
        <v/>
      </c>
      <c r="N45" s="237" t="str">
        <f>IF(C45="","",VLOOKUP(C45,'Tabela Nutricional'!A:AD,11,0)*D45)</f>
        <v/>
      </c>
      <c r="O45" s="234" t="str">
        <f>IF(C45="","",VLOOKUP(C45,'Tabela Nutricional'!A:AD,12,0)*D45)</f>
        <v/>
      </c>
      <c r="P45" s="237" t="str">
        <f>IF(C45="","",VLOOKUP(C45,'Tabela Nutricional'!A:AD,13,0)*D45)</f>
        <v/>
      </c>
      <c r="Q45" s="234" t="str">
        <f>IF(C45="","",VLOOKUP(C45,'Tabela Nutricional'!A:AD,14,0)*D45)</f>
        <v/>
      </c>
      <c r="R45" s="237" t="str">
        <f>IF(C45="","",VLOOKUP(C45,'Tabela Nutricional'!A:AD,15,0)*D45)</f>
        <v/>
      </c>
      <c r="S45" s="234" t="str">
        <f>IF(C45="","",VLOOKUP(C45,'Tabela Nutricional'!A:AD,16,0)*D45)</f>
        <v/>
      </c>
      <c r="T45" s="237" t="str">
        <f>IF(C45="","",VLOOKUP(C45,'Tabela Nutricional'!A:AD,17,0)*D45)</f>
        <v/>
      </c>
      <c r="U45" s="234" t="str">
        <f>IF(C45="","",VLOOKUP(C45,'Tabela Nutricional'!A:AD,18,0)*D45)</f>
        <v/>
      </c>
      <c r="V45" s="237" t="str">
        <f>IF(C45="","",VLOOKUP(C45,'Tabela Nutricional'!A:AD,21,0)*D45)</f>
        <v/>
      </c>
      <c r="W45" s="234" t="str">
        <f>IF(C45="","",VLOOKUP(C45,'Tabela Nutricional'!A:AD,22,0)*D45)</f>
        <v/>
      </c>
      <c r="X45" s="237" t="str">
        <f>IF(C45="","",VLOOKUP(C45,'Tabela Nutricional'!A:AD,23,0)*D45)</f>
        <v/>
      </c>
      <c r="Y45" s="234" t="str">
        <f>IF(C45="","",VLOOKUP(C45,'Tabela Nutricional'!A:AD,24,0)*D45)</f>
        <v/>
      </c>
      <c r="Z45" s="237" t="str">
        <f>IF(C45="","",VLOOKUP(C45,'Tabela Nutricional'!A:AD,25,0)*D45)</f>
        <v/>
      </c>
      <c r="AA45" s="234" t="str">
        <f>IF(C45="","",VLOOKUP(C45,'Tabela Nutricional'!A:AD,26,0)*D45)</f>
        <v/>
      </c>
      <c r="AB45" s="237" t="str">
        <f>IF(C45="","",VLOOKUP(C45,'Tabela Nutricional'!A:AD,27,0)*D45)</f>
        <v/>
      </c>
      <c r="AC45" s="234" t="str">
        <f>IF(C45="","",VLOOKUP(C45,'Tabela Nutricional'!A:AD,28,0)*D45)</f>
        <v/>
      </c>
      <c r="AD45" s="237" t="str">
        <f>IF(C45="","",VLOOKUP(C45,'Tabela Nutricional'!A:AD,29,0)*D45)</f>
        <v/>
      </c>
      <c r="AE45" s="234" t="str">
        <f>IF(C45="","",VLOOKUP(C45,'Tabela Nutricional'!A:AD,30,0)*D45)</f>
        <v/>
      </c>
      <c r="AF45" s="214"/>
      <c r="AG45" s="91"/>
      <c r="AH45" s="95"/>
      <c r="AI45" s="392"/>
      <c r="AJ45" s="384" t="s">
        <v>801</v>
      </c>
      <c r="AK45" s="385">
        <f t="shared" si="24"/>
        <v>0</v>
      </c>
      <c r="AL45" s="386" t="s">
        <v>2792</v>
      </c>
      <c r="AM45" s="387" t="str">
        <f t="shared" si="25"/>
        <v>55</v>
      </c>
      <c r="AN45" s="388" t="str">
        <f t="shared" si="26"/>
        <v>0%</v>
      </c>
      <c r="AO45" s="391"/>
      <c r="AP45" s="390"/>
      <c r="AQ45" s="379"/>
      <c r="AR45" s="249">
        <f>(AB14+AB30+AB46+AB62+AB78+AB94+AB110+AB126+AB142+AB158+AB174+AB190)</f>
        <v>0</v>
      </c>
      <c r="AS45" s="382"/>
      <c r="AT45" s="382" t="str">
        <f>IF(AP45&gt;0,AP45,(IF(AW45&gt;0,AW45,"55")))</f>
        <v>55</v>
      </c>
      <c r="AU45" s="89"/>
      <c r="AV45" s="89"/>
      <c r="AW45" s="89"/>
      <c r="AX45" s="89"/>
    </row>
    <row r="46" spans="1:50" ht="12.75" customHeight="1">
      <c r="A46" s="90"/>
      <c r="B46" s="214"/>
      <c r="C46" s="376" t="s">
        <v>27</v>
      </c>
      <c r="D46" s="216"/>
      <c r="E46" s="217" t="s">
        <v>29</v>
      </c>
      <c r="F46" s="218">
        <f t="shared" ref="F46:AE46" si="37">SUM(F36:F45)</f>
        <v>0</v>
      </c>
      <c r="G46" s="219">
        <f t="shared" si="37"/>
        <v>0</v>
      </c>
      <c r="H46" s="220">
        <f t="shared" si="37"/>
        <v>0</v>
      </c>
      <c r="I46" s="221">
        <f t="shared" si="37"/>
        <v>0</v>
      </c>
      <c r="J46" s="222">
        <f t="shared" si="37"/>
        <v>0</v>
      </c>
      <c r="K46" s="223">
        <f t="shared" si="37"/>
        <v>0</v>
      </c>
      <c r="L46" s="224">
        <f t="shared" si="37"/>
        <v>0</v>
      </c>
      <c r="M46" s="225">
        <f t="shared" si="37"/>
        <v>0</v>
      </c>
      <c r="N46" s="225">
        <f t="shared" si="37"/>
        <v>0</v>
      </c>
      <c r="O46" s="225">
        <f t="shared" si="37"/>
        <v>0</v>
      </c>
      <c r="P46" s="225">
        <f t="shared" si="37"/>
        <v>0</v>
      </c>
      <c r="Q46" s="225">
        <f t="shared" si="37"/>
        <v>0</v>
      </c>
      <c r="R46" s="225">
        <f t="shared" si="37"/>
        <v>0</v>
      </c>
      <c r="S46" s="225">
        <f t="shared" si="37"/>
        <v>0</v>
      </c>
      <c r="T46" s="225">
        <f t="shared" si="37"/>
        <v>0</v>
      </c>
      <c r="U46" s="225">
        <f t="shared" si="37"/>
        <v>0</v>
      </c>
      <c r="V46" s="225">
        <f t="shared" si="37"/>
        <v>0</v>
      </c>
      <c r="W46" s="225">
        <f t="shared" si="37"/>
        <v>0</v>
      </c>
      <c r="X46" s="225">
        <f t="shared" si="37"/>
        <v>0</v>
      </c>
      <c r="Y46" s="225">
        <f t="shared" si="37"/>
        <v>0</v>
      </c>
      <c r="Z46" s="225">
        <f t="shared" si="37"/>
        <v>0</v>
      </c>
      <c r="AA46" s="225">
        <f t="shared" si="37"/>
        <v>0</v>
      </c>
      <c r="AB46" s="225">
        <f t="shared" si="37"/>
        <v>0</v>
      </c>
      <c r="AC46" s="225">
        <f t="shared" si="37"/>
        <v>0</v>
      </c>
      <c r="AD46" s="225">
        <f t="shared" si="37"/>
        <v>0</v>
      </c>
      <c r="AE46" s="225">
        <f t="shared" si="37"/>
        <v>0</v>
      </c>
      <c r="AF46" s="214"/>
      <c r="AG46" s="91"/>
      <c r="AH46" s="95"/>
      <c r="AI46" s="392"/>
      <c r="AJ46" s="384" t="s">
        <v>2790</v>
      </c>
      <c r="AK46" s="385">
        <f t="shared" si="24"/>
        <v>0</v>
      </c>
      <c r="AL46" s="386" t="s">
        <v>2792</v>
      </c>
      <c r="AM46" s="387" t="str">
        <f t="shared" si="25"/>
        <v>15</v>
      </c>
      <c r="AN46" s="388" t="str">
        <f t="shared" si="26"/>
        <v>0%</v>
      </c>
      <c r="AO46" s="392"/>
      <c r="AP46" s="390"/>
      <c r="AQ46" s="379"/>
      <c r="AR46" s="249">
        <f>(AC14+AC30+AC46+AC62+AC78+AC94+AC110+AC126+AC142+AC158+AC174+AC190)</f>
        <v>0</v>
      </c>
      <c r="AS46" s="382"/>
      <c r="AT46" s="382" t="str">
        <f>IF(AP46&gt;0,AP46,"15")</f>
        <v>15</v>
      </c>
      <c r="AU46" s="89"/>
      <c r="AV46" s="89"/>
      <c r="AW46" s="89"/>
      <c r="AX46" s="89"/>
    </row>
    <row r="47" spans="1:50" ht="12.75" customHeight="1">
      <c r="A47" s="90"/>
      <c r="B47" s="214"/>
      <c r="C47" s="377">
        <f>SUM(F47:K47)</f>
        <v>0</v>
      </c>
      <c r="D47" s="216"/>
      <c r="E47" s="217" t="s">
        <v>30</v>
      </c>
      <c r="F47" s="218">
        <f t="shared" ref="F47:H47" si="38">F46*4</f>
        <v>0</v>
      </c>
      <c r="G47" s="219">
        <f t="shared" si="38"/>
        <v>0</v>
      </c>
      <c r="H47" s="220">
        <f t="shared" si="38"/>
        <v>0</v>
      </c>
      <c r="I47" s="221">
        <f t="shared" ref="I47:K47" si="39">I46*9</f>
        <v>0</v>
      </c>
      <c r="J47" s="222">
        <f t="shared" si="39"/>
        <v>0</v>
      </c>
      <c r="K47" s="223">
        <f t="shared" si="39"/>
        <v>0</v>
      </c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14"/>
      <c r="AG47" s="91"/>
      <c r="AH47" s="95"/>
      <c r="AI47" s="392"/>
      <c r="AJ47" s="384" t="s">
        <v>90</v>
      </c>
      <c r="AK47" s="385">
        <f t="shared" si="24"/>
        <v>0</v>
      </c>
      <c r="AL47" s="386" t="s">
        <v>89</v>
      </c>
      <c r="AM47" s="387" t="str">
        <f t="shared" si="25"/>
        <v>15</v>
      </c>
      <c r="AN47" s="388" t="str">
        <f t="shared" si="26"/>
        <v>0%</v>
      </c>
      <c r="AO47" s="392"/>
      <c r="AP47" s="390"/>
      <c r="AQ47" s="379"/>
      <c r="AR47" s="249">
        <f>(AD14+AD30+AD46+AD62+AD78+AD94+AD110+AD126+AD142+AD158+AD174+AD190)</f>
        <v>0</v>
      </c>
      <c r="AS47" s="382"/>
      <c r="AT47" s="382" t="str">
        <f>IF(AP47&gt;0,AP47,"15")</f>
        <v>15</v>
      </c>
      <c r="AU47" s="89"/>
      <c r="AV47" s="89"/>
      <c r="AW47" s="89"/>
      <c r="AX47" s="89"/>
    </row>
    <row r="48" spans="1:50" ht="12.75" customHeight="1">
      <c r="A48" s="90"/>
      <c r="B48" s="214"/>
      <c r="C48" s="311" t="str">
        <f>IF(C47&gt;0,(C47-'Cálculo de Dieta'!C47),"")</f>
        <v/>
      </c>
      <c r="D48" s="318"/>
      <c r="E48" s="310" t="s">
        <v>2829</v>
      </c>
      <c r="F48" s="311" t="str">
        <f>IF(F46&gt;0,(F46-'Cálculo de Dieta'!F46),"")</f>
        <v/>
      </c>
      <c r="G48" s="311" t="str">
        <f>IF(G46&gt;0,(G46-'Cálculo de Dieta'!G46),"")</f>
        <v/>
      </c>
      <c r="H48" s="311" t="str">
        <f>IF(H46&gt;0,(H46-'Cálculo de Dieta'!H46),"")</f>
        <v/>
      </c>
      <c r="I48" s="311" t="str">
        <f>IF(I46&gt;0,(I46-'Cálculo de Dieta'!I46),"")</f>
        <v/>
      </c>
      <c r="J48" s="311" t="str">
        <f>IF(J46&gt;0,(J46-'Cálculo de Dieta'!J46),"")</f>
        <v/>
      </c>
      <c r="K48" s="311" t="str">
        <f>IF(K46&gt;0,(K46-'Cálculo de Dieta'!K46),"")</f>
        <v/>
      </c>
      <c r="L48" s="311" t="str">
        <f>IF(L46&gt;0,(L46-'Cálculo de Dieta'!L46),"")</f>
        <v/>
      </c>
      <c r="M48" s="311" t="str">
        <f>IF(M46&gt;0,(M46-'Cálculo de Dieta'!M46),"")</f>
        <v/>
      </c>
      <c r="N48" s="311" t="str">
        <f>IF(N46&gt;0,(N46-'Cálculo de Dieta'!N46),"")</f>
        <v/>
      </c>
      <c r="O48" s="311" t="str">
        <f>IF(O46&gt;0,(O46-'Cálculo de Dieta'!O46),"")</f>
        <v/>
      </c>
      <c r="P48" s="311" t="str">
        <f>IF(P46&gt;0,(P46-'Cálculo de Dieta'!P46),"")</f>
        <v/>
      </c>
      <c r="Q48" s="311" t="str">
        <f>IF(Q46&gt;0,(Q46-'Cálculo de Dieta'!Q46),"")</f>
        <v/>
      </c>
      <c r="R48" s="311" t="str">
        <f>IF(R46&gt;0,(R46-'Cálculo de Dieta'!R46),"")</f>
        <v/>
      </c>
      <c r="S48" s="311" t="str">
        <f>IF(S46&gt;0,(S46-'Cálculo de Dieta'!S46),"")</f>
        <v/>
      </c>
      <c r="T48" s="311" t="str">
        <f>IF(T46&gt;0,(T46-'Cálculo de Dieta'!T46),"")</f>
        <v/>
      </c>
      <c r="U48" s="311" t="str">
        <f>IF(U46&gt;0,(U46-'Cálculo de Dieta'!U46),"")</f>
        <v/>
      </c>
      <c r="V48" s="311" t="str">
        <f>IF(V46&gt;0,(V46-'Cálculo de Dieta'!V46),"")</f>
        <v/>
      </c>
      <c r="W48" s="311" t="str">
        <f>IF(W46&gt;0,(W46-'Cálculo de Dieta'!W46),"")</f>
        <v/>
      </c>
      <c r="X48" s="311" t="str">
        <f>IF(X46&gt;0,(X46-'Cálculo de Dieta'!X46),"")</f>
        <v/>
      </c>
      <c r="Y48" s="311" t="str">
        <f>IF(Y46&gt;0,(Y46-'Cálculo de Dieta'!Y46),"")</f>
        <v/>
      </c>
      <c r="Z48" s="311" t="str">
        <f>IF(Z46&gt;0,(Z46-'Cálculo de Dieta'!Z46),"")</f>
        <v/>
      </c>
      <c r="AA48" s="311" t="str">
        <f>IF(AA46&gt;0,(AA46-'Cálculo de Dieta'!AA46),"")</f>
        <v/>
      </c>
      <c r="AB48" s="311" t="str">
        <f>IF(AB46&gt;0,(AB46-'Cálculo de Dieta'!AB46),"")</f>
        <v/>
      </c>
      <c r="AC48" s="311" t="str">
        <f>IF(AC46&gt;0,(AC46-'Cálculo de Dieta'!AC46),"")</f>
        <v/>
      </c>
      <c r="AD48" s="311" t="str">
        <f>IF(AD46&gt;0,(AD46-'Cálculo de Dieta'!AD46),"")</f>
        <v/>
      </c>
      <c r="AE48" s="311" t="str">
        <f>IF(AE46&gt;0,(AE46-'Cálculo de Dieta'!AE46),"")</f>
        <v/>
      </c>
      <c r="AF48" s="214"/>
      <c r="AG48" s="91"/>
      <c r="AH48" s="95"/>
      <c r="AI48" s="392"/>
      <c r="AJ48" s="384" t="s">
        <v>2791</v>
      </c>
      <c r="AK48" s="385">
        <f t="shared" si="24"/>
        <v>0</v>
      </c>
      <c r="AL48" s="386" t="s">
        <v>89</v>
      </c>
      <c r="AM48" s="387" t="str">
        <f t="shared" si="25"/>
        <v>400</v>
      </c>
      <c r="AN48" s="388" t="str">
        <f t="shared" si="26"/>
        <v>0%</v>
      </c>
      <c r="AO48" s="392"/>
      <c r="AP48" s="390"/>
      <c r="AQ48" s="379"/>
      <c r="AR48" s="249">
        <f>(AE14+AE30+AE46+AE62+AE78+AE94+AE110+AE126+AE142+AE158+AE174+AE190)</f>
        <v>0</v>
      </c>
      <c r="AS48" s="382"/>
      <c r="AT48" s="382" t="str">
        <f>IF(AP48&gt;0,AP48,(IF(TMB!C18="","400","600")))</f>
        <v>400</v>
      </c>
      <c r="AU48" s="89"/>
      <c r="AV48" s="89"/>
      <c r="AW48" s="89"/>
      <c r="AX48" s="89"/>
    </row>
    <row r="49" spans="1:50" ht="12.75" customHeight="1">
      <c r="A49" s="81"/>
      <c r="B49" s="81"/>
      <c r="C49" s="372"/>
      <c r="D49" s="82"/>
      <c r="E49" s="87"/>
      <c r="F49" s="83"/>
      <c r="G49" s="84"/>
      <c r="H49" s="85"/>
      <c r="I49" s="86"/>
      <c r="J49" s="86"/>
      <c r="K49" s="86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81"/>
      <c r="AG49" s="88"/>
      <c r="AH49" s="95"/>
      <c r="AI49" s="392"/>
      <c r="AJ49" s="393"/>
      <c r="AK49" s="394"/>
      <c r="AL49" s="395"/>
      <c r="AM49" s="387"/>
      <c r="AN49" s="388" t="str">
        <f>IF(AM49&gt;0,(AK49/AM49),"")</f>
        <v/>
      </c>
      <c r="AO49" s="392"/>
      <c r="AP49" s="390"/>
      <c r="AQ49" s="379"/>
      <c r="AR49" s="250"/>
      <c r="AS49" s="382"/>
      <c r="AT49" s="382"/>
      <c r="AU49" s="89"/>
      <c r="AV49" s="89"/>
      <c r="AW49" s="89"/>
      <c r="AX49" s="89"/>
    </row>
    <row r="50" spans="1:50" ht="12.75" customHeight="1">
      <c r="A50" s="81"/>
      <c r="B50" s="200"/>
      <c r="C50" s="373"/>
      <c r="D50" s="340">
        <v>4</v>
      </c>
      <c r="E50" s="307"/>
      <c r="F50" s="303"/>
      <c r="G50" s="303"/>
      <c r="H50" s="303"/>
      <c r="I50" s="303"/>
      <c r="J50" s="303"/>
      <c r="K50" s="304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2" t="s">
        <v>2786</v>
      </c>
      <c r="W50" s="202" t="s">
        <v>2786</v>
      </c>
      <c r="X50" s="202" t="s">
        <v>2786</v>
      </c>
      <c r="Y50" s="202" t="s">
        <v>2786</v>
      </c>
      <c r="Z50" s="202" t="s">
        <v>2786</v>
      </c>
      <c r="AA50" s="202" t="s">
        <v>2786</v>
      </c>
      <c r="AB50" s="201"/>
      <c r="AC50" s="202" t="s">
        <v>2786</v>
      </c>
      <c r="AD50" s="202" t="s">
        <v>2786</v>
      </c>
      <c r="AE50" s="202" t="s">
        <v>2786</v>
      </c>
      <c r="AF50" s="200"/>
      <c r="AG50" s="190"/>
      <c r="AH50" s="190"/>
      <c r="AI50" s="379"/>
      <c r="AJ50" s="379"/>
      <c r="AK50" s="379"/>
      <c r="AL50" s="379"/>
      <c r="AM50" s="379"/>
      <c r="AN50" s="379"/>
      <c r="AO50" s="379"/>
      <c r="AP50" s="379"/>
      <c r="AQ50" s="379"/>
      <c r="AR50" s="250"/>
      <c r="AS50" s="382"/>
      <c r="AT50" s="382"/>
      <c r="AU50" s="89"/>
      <c r="AV50" s="89"/>
      <c r="AW50" s="89"/>
      <c r="AX50" s="89"/>
    </row>
    <row r="51" spans="1:50" ht="12.75" customHeight="1">
      <c r="A51" s="81"/>
      <c r="B51" s="203"/>
      <c r="C51" s="374" t="s">
        <v>5</v>
      </c>
      <c r="D51" s="204" t="s">
        <v>6</v>
      </c>
      <c r="E51" s="205" t="s">
        <v>7</v>
      </c>
      <c r="F51" s="206" t="s">
        <v>8</v>
      </c>
      <c r="G51" s="207" t="s">
        <v>9</v>
      </c>
      <c r="H51" s="208" t="s">
        <v>10</v>
      </c>
      <c r="I51" s="209" t="s">
        <v>11</v>
      </c>
      <c r="J51" s="210" t="s">
        <v>13</v>
      </c>
      <c r="K51" s="211" t="s">
        <v>12</v>
      </c>
      <c r="L51" s="212" t="s">
        <v>767</v>
      </c>
      <c r="M51" s="202" t="s">
        <v>792</v>
      </c>
      <c r="N51" s="202" t="s">
        <v>791</v>
      </c>
      <c r="O51" s="202" t="s">
        <v>2777</v>
      </c>
      <c r="P51" s="202" t="s">
        <v>2778</v>
      </c>
      <c r="Q51" s="202" t="s">
        <v>793</v>
      </c>
      <c r="R51" s="202" t="s">
        <v>794</v>
      </c>
      <c r="S51" s="202" t="s">
        <v>799</v>
      </c>
      <c r="T51" s="202" t="s">
        <v>2782</v>
      </c>
      <c r="U51" s="202" t="s">
        <v>795</v>
      </c>
      <c r="V51" s="202" t="s">
        <v>2783</v>
      </c>
      <c r="W51" s="202" t="s">
        <v>2779</v>
      </c>
      <c r="X51" s="202" t="s">
        <v>2780</v>
      </c>
      <c r="Y51" s="202" t="s">
        <v>796</v>
      </c>
      <c r="Z51" s="202" t="s">
        <v>797</v>
      </c>
      <c r="AA51" s="202" t="s">
        <v>798</v>
      </c>
      <c r="AB51" s="202" t="s">
        <v>2776</v>
      </c>
      <c r="AC51" s="202" t="s">
        <v>2784</v>
      </c>
      <c r="AD51" s="202" t="s">
        <v>2785</v>
      </c>
      <c r="AE51" s="202" t="s">
        <v>2781</v>
      </c>
      <c r="AF51" s="213"/>
      <c r="AG51" s="190"/>
      <c r="AH51" s="190"/>
      <c r="AI51" s="190"/>
      <c r="AJ51" s="190"/>
      <c r="AK51" s="190"/>
      <c r="AL51" s="190"/>
      <c r="AM51" s="190"/>
      <c r="AN51" s="190"/>
      <c r="AO51" s="190"/>
      <c r="AP51" s="89"/>
      <c r="AQ51" s="99"/>
      <c r="AR51" s="89"/>
      <c r="AS51" s="89"/>
      <c r="AT51" s="89"/>
      <c r="AU51" s="89"/>
      <c r="AV51" s="89"/>
      <c r="AW51" s="89"/>
      <c r="AX51" s="89"/>
    </row>
    <row r="52" spans="1:50" ht="12.75" customHeight="1">
      <c r="A52" s="89"/>
      <c r="B52" s="214"/>
      <c r="C52" s="232"/>
      <c r="D52" s="235"/>
      <c r="E52" s="231" t="str">
        <f t="shared" ref="E52:E61" si="40">IF(C52="","",VLOOKUP(C52,Nutr,2,0))</f>
        <v/>
      </c>
      <c r="F52" s="238" t="str">
        <f t="shared" ref="F52:F61" si="41">IF(C52="","",VLOOKUP(C52,Nutr,3,0)*D52)</f>
        <v/>
      </c>
      <c r="G52" s="233" t="str">
        <f t="shared" ref="G52:G61" si="42">IF(C52="","",VLOOKUP(C52,Nutr,4,0)*D52)</f>
        <v/>
      </c>
      <c r="H52" s="238" t="str">
        <f t="shared" ref="H52:H61" si="43">IF(C52="","",VLOOKUP(C52,Nutr,5,0)*D52)</f>
        <v/>
      </c>
      <c r="I52" s="233" t="str">
        <f t="shared" ref="I52:I61" si="44">IF(C52="","",VLOOKUP(C52,Nutr,6,0)*D52)</f>
        <v/>
      </c>
      <c r="J52" s="238" t="str">
        <f t="shared" ref="J52:J61" si="45">IF(C52="","",VLOOKUP(C52,Nutr,7,0)*D52)</f>
        <v/>
      </c>
      <c r="K52" s="233" t="str">
        <f t="shared" ref="K52:K61" si="46">IF(C52="","",VLOOKUP(C52,Nutr,8,0)*D52)</f>
        <v/>
      </c>
      <c r="L52" s="237" t="str">
        <f>IF(C52="","",VLOOKUP(C52,Nutr,9,0)*D52)</f>
        <v/>
      </c>
      <c r="M52" s="234" t="str">
        <f>IF(C52="","",VLOOKUP(C52,'Tabela Nutricional'!A:AD,10,0)*D52)</f>
        <v/>
      </c>
      <c r="N52" s="237" t="str">
        <f>IF(C52="","",VLOOKUP(C52,'Tabela Nutricional'!A:AD,11,0)*D52)</f>
        <v/>
      </c>
      <c r="O52" s="234" t="str">
        <f>IF(C52="","",VLOOKUP(C52,'Tabela Nutricional'!A:AD,12,0)*D52)</f>
        <v/>
      </c>
      <c r="P52" s="237" t="str">
        <f>IF(C52="","",VLOOKUP(C52,'Tabela Nutricional'!A:AD,13,0)*D52)</f>
        <v/>
      </c>
      <c r="Q52" s="234" t="str">
        <f>IF(C52="","",VLOOKUP(C52,'Tabela Nutricional'!A:AD,14,0)*D52)</f>
        <v/>
      </c>
      <c r="R52" s="237" t="str">
        <f>IF(C52="","",VLOOKUP(C52,'Tabela Nutricional'!A:AD,15,0)*D52)</f>
        <v/>
      </c>
      <c r="S52" s="234" t="str">
        <f>IF(C52="","",VLOOKUP(C52,'Tabela Nutricional'!A:AD,16,0)*D52)</f>
        <v/>
      </c>
      <c r="T52" s="237" t="str">
        <f>IF(C52="","",VLOOKUP(C52,'Tabela Nutricional'!A:AD,17,0)*D52)</f>
        <v/>
      </c>
      <c r="U52" s="234" t="str">
        <f>IF(C52="","",VLOOKUP(C52,'Tabela Nutricional'!A:AD,18,0)*D52)</f>
        <v/>
      </c>
      <c r="V52" s="237" t="str">
        <f>IF(C52="","",VLOOKUP(C52,'Tabela Nutricional'!A:AD,21,0)*D52)</f>
        <v/>
      </c>
      <c r="W52" s="234" t="str">
        <f>IF(C52="","",VLOOKUP(C52,'Tabela Nutricional'!A:AD,22,0)*D52)</f>
        <v/>
      </c>
      <c r="X52" s="237" t="str">
        <f>IF(C52="","",VLOOKUP(C52,'Tabela Nutricional'!A:AD,23,0)*D52)</f>
        <v/>
      </c>
      <c r="Y52" s="234" t="str">
        <f>IF(C52="","",VLOOKUP(C52,'Tabela Nutricional'!A:AD,24,0)*D52)</f>
        <v/>
      </c>
      <c r="Z52" s="237" t="str">
        <f>IF(C52="","",VLOOKUP(C52,'Tabela Nutricional'!A:AD,25,0)*D52)</f>
        <v/>
      </c>
      <c r="AA52" s="234" t="str">
        <f>IF(C52="","",VLOOKUP(C52,'Tabela Nutricional'!A:AD,26,0)*D52)</f>
        <v/>
      </c>
      <c r="AB52" s="237" t="str">
        <f>IF(C52="","",VLOOKUP(C52,'Tabela Nutricional'!A:AD,27,0)*D52)</f>
        <v/>
      </c>
      <c r="AC52" s="234" t="str">
        <f>IF(C52="","",VLOOKUP(C52,'Tabela Nutricional'!A:AD,28,0)*D52)</f>
        <v/>
      </c>
      <c r="AD52" s="237" t="str">
        <f>IF(C52="","",VLOOKUP(C52,'Tabela Nutricional'!A:AD,29,0)*D52)</f>
        <v/>
      </c>
      <c r="AE52" s="234" t="str">
        <f>IF(C52="","",VLOOKUP(C52,'Tabela Nutricional'!A:AD,30,0)*D52)</f>
        <v/>
      </c>
      <c r="AF52" s="214"/>
      <c r="AG52" s="190"/>
      <c r="AH52" s="190"/>
      <c r="AI52" s="190"/>
      <c r="AJ52" s="190"/>
      <c r="AK52" s="190"/>
      <c r="AL52" s="190"/>
      <c r="AM52" s="190"/>
      <c r="AN52" s="190"/>
      <c r="AO52" s="190"/>
      <c r="AP52" s="89"/>
      <c r="AQ52" s="99"/>
      <c r="AR52" s="89"/>
      <c r="AS52" s="89"/>
      <c r="AT52" s="89"/>
      <c r="AU52" s="89"/>
      <c r="AV52" s="89"/>
      <c r="AW52" s="89"/>
      <c r="AX52" s="89"/>
    </row>
    <row r="53" spans="1:50" ht="12.75" customHeight="1">
      <c r="A53" s="89"/>
      <c r="B53" s="214"/>
      <c r="C53" s="232"/>
      <c r="D53" s="235"/>
      <c r="E53" s="231" t="str">
        <f t="shared" si="40"/>
        <v/>
      </c>
      <c r="F53" s="238" t="str">
        <f t="shared" si="41"/>
        <v/>
      </c>
      <c r="G53" s="233" t="str">
        <f t="shared" si="42"/>
        <v/>
      </c>
      <c r="H53" s="238" t="str">
        <f t="shared" si="43"/>
        <v/>
      </c>
      <c r="I53" s="233" t="str">
        <f t="shared" si="44"/>
        <v/>
      </c>
      <c r="J53" s="238" t="str">
        <f t="shared" si="45"/>
        <v/>
      </c>
      <c r="K53" s="233" t="str">
        <f t="shared" si="46"/>
        <v/>
      </c>
      <c r="L53" s="237" t="str">
        <f t="shared" ref="L53:L61" si="47">IF(C53="","",VLOOKUP(C53,Nutr,9,0)*D53)</f>
        <v/>
      </c>
      <c r="M53" s="234" t="str">
        <f>IF(C53="","",VLOOKUP(C53,'Tabela Nutricional'!A:AD,10,0)*D53)</f>
        <v/>
      </c>
      <c r="N53" s="237" t="str">
        <f>IF(C53="","",VLOOKUP(C53,'Tabela Nutricional'!A:AD,11,0)*D53)</f>
        <v/>
      </c>
      <c r="O53" s="234" t="str">
        <f>IF(C53="","",VLOOKUP(C53,'Tabela Nutricional'!A:AD,12,0)*D53)</f>
        <v/>
      </c>
      <c r="P53" s="237" t="str">
        <f>IF(C53="","",VLOOKUP(C53,'Tabela Nutricional'!A:AD,13,0)*D53)</f>
        <v/>
      </c>
      <c r="Q53" s="234" t="str">
        <f>IF(C53="","",VLOOKUP(C53,'Tabela Nutricional'!A:AD,14,0)*D53)</f>
        <v/>
      </c>
      <c r="R53" s="237" t="str">
        <f>IF(C53="","",VLOOKUP(C53,'Tabela Nutricional'!A:AD,15,0)*D53)</f>
        <v/>
      </c>
      <c r="S53" s="234" t="str">
        <f>IF(C53="","",VLOOKUP(C53,'Tabela Nutricional'!A:AD,16,0)*D53)</f>
        <v/>
      </c>
      <c r="T53" s="237" t="str">
        <f>IF(C53="","",VLOOKUP(C53,'Tabela Nutricional'!A:AD,17,0)*D53)</f>
        <v/>
      </c>
      <c r="U53" s="234" t="str">
        <f>IF(C53="","",VLOOKUP(C53,'Tabela Nutricional'!A:AD,18,0)*D53)</f>
        <v/>
      </c>
      <c r="V53" s="237" t="str">
        <f>IF(C53="","",VLOOKUP(C53,'Tabela Nutricional'!A:AD,21,0)*D53)</f>
        <v/>
      </c>
      <c r="W53" s="234" t="str">
        <f>IF(C53="","",VLOOKUP(C53,'Tabela Nutricional'!A:AD,22,0)*D53)</f>
        <v/>
      </c>
      <c r="X53" s="237" t="str">
        <f>IF(C53="","",VLOOKUP(C53,'Tabela Nutricional'!A:AD,23,0)*D53)</f>
        <v/>
      </c>
      <c r="Y53" s="234" t="str">
        <f>IF(C53="","",VLOOKUP(C53,'Tabela Nutricional'!A:AD,24,0)*D53)</f>
        <v/>
      </c>
      <c r="Z53" s="237" t="str">
        <f>IF(C53="","",VLOOKUP(C53,'Tabela Nutricional'!A:AD,25,0)*D53)</f>
        <v/>
      </c>
      <c r="AA53" s="234" t="str">
        <f>IF(C53="","",VLOOKUP(C53,'Tabela Nutricional'!A:AD,26,0)*D53)</f>
        <v/>
      </c>
      <c r="AB53" s="237" t="str">
        <f>IF(C53="","",VLOOKUP(C53,'Tabela Nutricional'!A:AD,27,0)*D53)</f>
        <v/>
      </c>
      <c r="AC53" s="234" t="str">
        <f>IF(C53="","",VLOOKUP(C53,'Tabela Nutricional'!A:AD,28,0)*D53)</f>
        <v/>
      </c>
      <c r="AD53" s="237" t="str">
        <f>IF(C53="","",VLOOKUP(C53,'Tabela Nutricional'!A:AD,29,0)*D53)</f>
        <v/>
      </c>
      <c r="AE53" s="234" t="str">
        <f>IF(C53="","",VLOOKUP(C53,'Tabela Nutricional'!A:AD,30,0)*D53)</f>
        <v/>
      </c>
      <c r="AF53" s="214"/>
      <c r="AG53" s="190"/>
      <c r="AH53" s="190"/>
      <c r="AI53" s="190"/>
      <c r="AJ53" s="190"/>
      <c r="AK53" s="190"/>
      <c r="AL53" s="190"/>
      <c r="AM53" s="190"/>
      <c r="AN53" s="190"/>
      <c r="AO53" s="190"/>
      <c r="AP53" s="89"/>
      <c r="AQ53" s="99"/>
      <c r="AR53" s="89"/>
      <c r="AS53" s="89"/>
      <c r="AT53" s="89"/>
      <c r="AU53" s="89"/>
      <c r="AV53" s="89"/>
      <c r="AW53" s="89"/>
      <c r="AX53" s="89"/>
    </row>
    <row r="54" spans="1:50" ht="12.75" customHeight="1">
      <c r="A54" s="89"/>
      <c r="B54" s="214"/>
      <c r="C54" s="232"/>
      <c r="D54" s="235"/>
      <c r="E54" s="231" t="str">
        <f t="shared" si="40"/>
        <v/>
      </c>
      <c r="F54" s="238" t="str">
        <f t="shared" si="41"/>
        <v/>
      </c>
      <c r="G54" s="233" t="str">
        <f t="shared" si="42"/>
        <v/>
      </c>
      <c r="H54" s="238" t="str">
        <f t="shared" si="43"/>
        <v/>
      </c>
      <c r="I54" s="233" t="str">
        <f t="shared" si="44"/>
        <v/>
      </c>
      <c r="J54" s="238" t="str">
        <f t="shared" si="45"/>
        <v/>
      </c>
      <c r="K54" s="233" t="str">
        <f t="shared" si="46"/>
        <v/>
      </c>
      <c r="L54" s="237" t="str">
        <f t="shared" si="47"/>
        <v/>
      </c>
      <c r="M54" s="234" t="str">
        <f>IF(C54="","",VLOOKUP(C54,'Tabela Nutricional'!A:AD,10,0)*D54)</f>
        <v/>
      </c>
      <c r="N54" s="237" t="str">
        <f>IF(C54="","",VLOOKUP(C54,'Tabela Nutricional'!A:AD,11,0)*D54)</f>
        <v/>
      </c>
      <c r="O54" s="234" t="str">
        <f>IF(C54="","",VLOOKUP(C54,'Tabela Nutricional'!A:AD,12,0)*D54)</f>
        <v/>
      </c>
      <c r="P54" s="237" t="str">
        <f>IF(C54="","",VLOOKUP(C54,'Tabela Nutricional'!A:AD,13,0)*D54)</f>
        <v/>
      </c>
      <c r="Q54" s="234" t="str">
        <f>IF(C54="","",VLOOKUP(C54,'Tabela Nutricional'!A:AD,14,0)*D54)</f>
        <v/>
      </c>
      <c r="R54" s="237" t="str">
        <f>IF(C54="","",VLOOKUP(C54,'Tabela Nutricional'!A:AD,15,0)*D54)</f>
        <v/>
      </c>
      <c r="S54" s="234" t="str">
        <f>IF(C54="","",VLOOKUP(C54,'Tabela Nutricional'!A:AD,16,0)*D54)</f>
        <v/>
      </c>
      <c r="T54" s="237" t="str">
        <f>IF(C54="","",VLOOKUP(C54,'Tabela Nutricional'!A:AD,17,0)*D54)</f>
        <v/>
      </c>
      <c r="U54" s="234" t="str">
        <f>IF(C54="","",VLOOKUP(C54,'Tabela Nutricional'!A:AD,18,0)*D54)</f>
        <v/>
      </c>
      <c r="V54" s="237" t="str">
        <f>IF(C54="","",VLOOKUP(C54,'Tabela Nutricional'!A:AD,21,0)*D54)</f>
        <v/>
      </c>
      <c r="W54" s="234" t="str">
        <f>IF(C54="","",VLOOKUP(C54,'Tabela Nutricional'!A:AD,22,0)*D54)</f>
        <v/>
      </c>
      <c r="X54" s="237" t="str">
        <f>IF(C54="","",VLOOKUP(C54,'Tabela Nutricional'!A:AD,23,0)*D54)</f>
        <v/>
      </c>
      <c r="Y54" s="234" t="str">
        <f>IF(C54="","",VLOOKUP(C54,'Tabela Nutricional'!A:AD,24,0)*D54)</f>
        <v/>
      </c>
      <c r="Z54" s="237" t="str">
        <f>IF(C54="","",VLOOKUP(C54,'Tabela Nutricional'!A:AD,25,0)*D54)</f>
        <v/>
      </c>
      <c r="AA54" s="234" t="str">
        <f>IF(C54="","",VLOOKUP(C54,'Tabela Nutricional'!A:AD,26,0)*D54)</f>
        <v/>
      </c>
      <c r="AB54" s="237" t="str">
        <f>IF(C54="","",VLOOKUP(C54,'Tabela Nutricional'!A:AD,27,0)*D54)</f>
        <v/>
      </c>
      <c r="AC54" s="234" t="str">
        <f>IF(C54="","",VLOOKUP(C54,'Tabela Nutricional'!A:AD,28,0)*D54)</f>
        <v/>
      </c>
      <c r="AD54" s="237" t="str">
        <f>IF(C54="","",VLOOKUP(C54,'Tabela Nutricional'!A:AD,29,0)*D54)</f>
        <v/>
      </c>
      <c r="AE54" s="234" t="str">
        <f>IF(C54="","",VLOOKUP(C54,'Tabela Nutricional'!A:AD,30,0)*D54)</f>
        <v/>
      </c>
      <c r="AF54" s="214"/>
      <c r="AG54" s="190"/>
      <c r="AH54" s="190"/>
      <c r="AI54" s="190"/>
      <c r="AJ54" s="190"/>
      <c r="AK54" s="190"/>
      <c r="AL54" s="190"/>
      <c r="AM54" s="190"/>
      <c r="AN54" s="190"/>
      <c r="AO54" s="190"/>
      <c r="AP54" s="89"/>
      <c r="AQ54" s="99"/>
      <c r="AR54" s="89"/>
      <c r="AS54" s="89"/>
      <c r="AT54" s="89"/>
      <c r="AU54" s="89"/>
      <c r="AV54" s="89"/>
      <c r="AW54" s="89"/>
      <c r="AX54" s="89"/>
    </row>
    <row r="55" spans="1:50" ht="12.75" customHeight="1">
      <c r="A55" s="89"/>
      <c r="B55" s="215"/>
      <c r="C55" s="356"/>
      <c r="D55" s="236"/>
      <c r="E55" s="231" t="str">
        <f t="shared" si="40"/>
        <v/>
      </c>
      <c r="F55" s="238" t="str">
        <f t="shared" si="41"/>
        <v/>
      </c>
      <c r="G55" s="233" t="str">
        <f t="shared" si="42"/>
        <v/>
      </c>
      <c r="H55" s="238" t="str">
        <f t="shared" si="43"/>
        <v/>
      </c>
      <c r="I55" s="233" t="str">
        <f t="shared" si="44"/>
        <v/>
      </c>
      <c r="J55" s="238" t="str">
        <f t="shared" si="45"/>
        <v/>
      </c>
      <c r="K55" s="233" t="str">
        <f t="shared" si="46"/>
        <v/>
      </c>
      <c r="L55" s="237" t="str">
        <f t="shared" si="47"/>
        <v/>
      </c>
      <c r="M55" s="234" t="str">
        <f>IF(C55="","",VLOOKUP(C55,'Tabela Nutricional'!A:AD,10,0)*D55)</f>
        <v/>
      </c>
      <c r="N55" s="237" t="str">
        <f>IF(C55="","",VLOOKUP(C55,'Tabela Nutricional'!A:AD,11,0)*D55)</f>
        <v/>
      </c>
      <c r="O55" s="234" t="str">
        <f>IF(C55="","",VLOOKUP(C55,'Tabela Nutricional'!A:AD,12,0)*D55)</f>
        <v/>
      </c>
      <c r="P55" s="237" t="str">
        <f>IF(C55="","",VLOOKUP(C55,'Tabela Nutricional'!A:AD,13,0)*D55)</f>
        <v/>
      </c>
      <c r="Q55" s="234" t="str">
        <f>IF(C55="","",VLOOKUP(C55,'Tabela Nutricional'!A:AD,14,0)*D55)</f>
        <v/>
      </c>
      <c r="R55" s="237" t="str">
        <f>IF(C55="","",VLOOKUP(C55,'Tabela Nutricional'!A:AD,15,0)*D55)</f>
        <v/>
      </c>
      <c r="S55" s="234" t="str">
        <f>IF(C55="","",VLOOKUP(C55,'Tabela Nutricional'!A:AD,16,0)*D55)</f>
        <v/>
      </c>
      <c r="T55" s="237" t="str">
        <f>IF(C55="","",VLOOKUP(C55,'Tabela Nutricional'!A:AD,17,0)*D55)</f>
        <v/>
      </c>
      <c r="U55" s="234" t="str">
        <f>IF(C55="","",VLOOKUP(C55,'Tabela Nutricional'!A:AD,18,0)*D55)</f>
        <v/>
      </c>
      <c r="V55" s="237" t="str">
        <f>IF(C55="","",VLOOKUP(C55,'Tabela Nutricional'!A:AD,21,0)*D55)</f>
        <v/>
      </c>
      <c r="W55" s="234" t="str">
        <f>IF(C55="","",VLOOKUP(C55,'Tabela Nutricional'!A:AD,22,0)*D55)</f>
        <v/>
      </c>
      <c r="X55" s="237" t="str">
        <f>IF(C55="","",VLOOKUP(C55,'Tabela Nutricional'!A:AD,23,0)*D55)</f>
        <v/>
      </c>
      <c r="Y55" s="234" t="str">
        <f>IF(C55="","",VLOOKUP(C55,'Tabela Nutricional'!A:AD,24,0)*D55)</f>
        <v/>
      </c>
      <c r="Z55" s="237" t="str">
        <f>IF(C55="","",VLOOKUP(C55,'Tabela Nutricional'!A:AD,25,0)*D55)</f>
        <v/>
      </c>
      <c r="AA55" s="234" t="str">
        <f>IF(C55="","",VLOOKUP(C55,'Tabela Nutricional'!A:AD,26,0)*D55)</f>
        <v/>
      </c>
      <c r="AB55" s="237" t="str">
        <f>IF(C55="","",VLOOKUP(C55,'Tabela Nutricional'!A:AD,27,0)*D55)</f>
        <v/>
      </c>
      <c r="AC55" s="234" t="str">
        <f>IF(C55="","",VLOOKUP(C55,'Tabela Nutricional'!A:AD,28,0)*D55)</f>
        <v/>
      </c>
      <c r="AD55" s="237" t="str">
        <f>IF(C55="","",VLOOKUP(C55,'Tabela Nutricional'!A:AD,29,0)*D55)</f>
        <v/>
      </c>
      <c r="AE55" s="234" t="str">
        <f>IF(C55="","",VLOOKUP(C55,'Tabela Nutricional'!A:AD,30,0)*D55)</f>
        <v/>
      </c>
      <c r="AF55" s="215"/>
      <c r="AG55" s="190"/>
      <c r="AH55" s="190"/>
      <c r="AI55" s="190"/>
      <c r="AJ55" s="190"/>
      <c r="AK55" s="190"/>
      <c r="AL55" s="190"/>
      <c r="AM55" s="190"/>
      <c r="AN55" s="190"/>
      <c r="AO55" s="190"/>
      <c r="AP55" s="89"/>
      <c r="AQ55" s="99"/>
      <c r="AR55" s="89"/>
      <c r="AS55" s="89"/>
      <c r="AT55" s="89"/>
      <c r="AU55" s="89"/>
      <c r="AV55" s="89"/>
      <c r="AW55" s="89"/>
      <c r="AX55" s="89"/>
    </row>
    <row r="56" spans="1:50" ht="12.75" customHeight="1">
      <c r="A56" s="89"/>
      <c r="B56" s="215"/>
      <c r="C56" s="356"/>
      <c r="D56" s="236"/>
      <c r="E56" s="231" t="str">
        <f t="shared" si="40"/>
        <v/>
      </c>
      <c r="F56" s="238" t="str">
        <f t="shared" si="41"/>
        <v/>
      </c>
      <c r="G56" s="233" t="str">
        <f t="shared" si="42"/>
        <v/>
      </c>
      <c r="H56" s="238" t="str">
        <f t="shared" si="43"/>
        <v/>
      </c>
      <c r="I56" s="233" t="str">
        <f t="shared" si="44"/>
        <v/>
      </c>
      <c r="J56" s="238" t="str">
        <f t="shared" si="45"/>
        <v/>
      </c>
      <c r="K56" s="233" t="str">
        <f t="shared" si="46"/>
        <v/>
      </c>
      <c r="L56" s="237" t="str">
        <f t="shared" si="47"/>
        <v/>
      </c>
      <c r="M56" s="234" t="str">
        <f>IF(C56="","",VLOOKUP(C56,'Tabela Nutricional'!A:AD,10,0)*D56)</f>
        <v/>
      </c>
      <c r="N56" s="237" t="str">
        <f>IF(C56="","",VLOOKUP(C56,'Tabela Nutricional'!A:AD,11,0)*D56)</f>
        <v/>
      </c>
      <c r="O56" s="234" t="str">
        <f>IF(C56="","",VLOOKUP(C56,'Tabela Nutricional'!A:AD,12,0)*D56)</f>
        <v/>
      </c>
      <c r="P56" s="237" t="str">
        <f>IF(C56="","",VLOOKUP(C56,'Tabela Nutricional'!A:AD,13,0)*D56)</f>
        <v/>
      </c>
      <c r="Q56" s="234" t="str">
        <f>IF(C56="","",VLOOKUP(C56,'Tabela Nutricional'!A:AD,14,0)*D56)</f>
        <v/>
      </c>
      <c r="R56" s="237" t="str">
        <f>IF(C56="","",VLOOKUP(C56,'Tabela Nutricional'!A:AD,15,0)*D56)</f>
        <v/>
      </c>
      <c r="S56" s="234" t="str">
        <f>IF(C56="","",VLOOKUP(C56,'Tabela Nutricional'!A:AD,16,0)*D56)</f>
        <v/>
      </c>
      <c r="T56" s="237" t="str">
        <f>IF(C56="","",VLOOKUP(C56,'Tabela Nutricional'!A:AD,17,0)*D56)</f>
        <v/>
      </c>
      <c r="U56" s="234" t="str">
        <f>IF(C56="","",VLOOKUP(C56,'Tabela Nutricional'!A:AD,18,0)*D56)</f>
        <v/>
      </c>
      <c r="V56" s="237" t="str">
        <f>IF(C56="","",VLOOKUP(C56,'Tabela Nutricional'!A:AD,21,0)*D56)</f>
        <v/>
      </c>
      <c r="W56" s="234" t="str">
        <f>IF(C56="","",VLOOKUP(C56,'Tabela Nutricional'!A:AD,22,0)*D56)</f>
        <v/>
      </c>
      <c r="X56" s="237" t="str">
        <f>IF(C56="","",VLOOKUP(C56,'Tabela Nutricional'!A:AD,23,0)*D56)</f>
        <v/>
      </c>
      <c r="Y56" s="234" t="str">
        <f>IF(C56="","",VLOOKUP(C56,'Tabela Nutricional'!A:AD,24,0)*D56)</f>
        <v/>
      </c>
      <c r="Z56" s="237" t="str">
        <f>IF(C56="","",VLOOKUP(C56,'Tabela Nutricional'!A:AD,25,0)*D56)</f>
        <v/>
      </c>
      <c r="AA56" s="234" t="str">
        <f>IF(C56="","",VLOOKUP(C56,'Tabela Nutricional'!A:AD,26,0)*D56)</f>
        <v/>
      </c>
      <c r="AB56" s="237" t="str">
        <f>IF(C56="","",VLOOKUP(C56,'Tabela Nutricional'!A:AD,27,0)*D56)</f>
        <v/>
      </c>
      <c r="AC56" s="234" t="str">
        <f>IF(C56="","",VLOOKUP(C56,'Tabela Nutricional'!A:AD,28,0)*D56)</f>
        <v/>
      </c>
      <c r="AD56" s="237" t="str">
        <f>IF(C56="","",VLOOKUP(C56,'Tabela Nutricional'!A:AD,29,0)*D56)</f>
        <v/>
      </c>
      <c r="AE56" s="234" t="str">
        <f>IF(C56="","",VLOOKUP(C56,'Tabela Nutricional'!A:AD,30,0)*D56)</f>
        <v/>
      </c>
      <c r="AF56" s="215"/>
      <c r="AG56" s="190"/>
      <c r="AH56" s="190"/>
      <c r="AI56" s="190"/>
      <c r="AJ56" s="190"/>
      <c r="AK56" s="190"/>
      <c r="AL56" s="190"/>
      <c r="AM56" s="190"/>
      <c r="AN56" s="190"/>
      <c r="AO56" s="190"/>
      <c r="AP56" s="89"/>
      <c r="AQ56" s="99"/>
      <c r="AR56" s="89"/>
      <c r="AS56" s="89"/>
      <c r="AT56" s="89"/>
      <c r="AU56" s="89"/>
      <c r="AV56" s="89"/>
      <c r="AW56" s="89"/>
      <c r="AX56" s="89"/>
    </row>
    <row r="57" spans="1:50" ht="12.75" customHeight="1">
      <c r="A57" s="89"/>
      <c r="B57" s="215"/>
      <c r="C57" s="356"/>
      <c r="D57" s="236"/>
      <c r="E57" s="231" t="str">
        <f t="shared" si="40"/>
        <v/>
      </c>
      <c r="F57" s="238" t="str">
        <f t="shared" si="41"/>
        <v/>
      </c>
      <c r="G57" s="233" t="str">
        <f t="shared" si="42"/>
        <v/>
      </c>
      <c r="H57" s="238" t="str">
        <f t="shared" si="43"/>
        <v/>
      </c>
      <c r="I57" s="233" t="str">
        <f t="shared" si="44"/>
        <v/>
      </c>
      <c r="J57" s="238" t="str">
        <f t="shared" si="45"/>
        <v/>
      </c>
      <c r="K57" s="233" t="str">
        <f t="shared" si="46"/>
        <v/>
      </c>
      <c r="L57" s="237" t="str">
        <f t="shared" si="47"/>
        <v/>
      </c>
      <c r="M57" s="234" t="str">
        <f>IF(C57="","",VLOOKUP(C57,'Tabela Nutricional'!A:AD,10,0)*D57)</f>
        <v/>
      </c>
      <c r="N57" s="237" t="str">
        <f>IF(C57="","",VLOOKUP(C57,'Tabela Nutricional'!A:AD,11,0)*D57)</f>
        <v/>
      </c>
      <c r="O57" s="234" t="str">
        <f>IF(C57="","",VLOOKUP(C57,'Tabela Nutricional'!A:AD,12,0)*D57)</f>
        <v/>
      </c>
      <c r="P57" s="237" t="str">
        <f>IF(C57="","",VLOOKUP(C57,'Tabela Nutricional'!A:AD,13,0)*D57)</f>
        <v/>
      </c>
      <c r="Q57" s="234" t="str">
        <f>IF(C57="","",VLOOKUP(C57,'Tabela Nutricional'!A:AD,14,0)*D57)</f>
        <v/>
      </c>
      <c r="R57" s="237" t="str">
        <f>IF(C57="","",VLOOKUP(C57,'Tabela Nutricional'!A:AD,15,0)*D57)</f>
        <v/>
      </c>
      <c r="S57" s="234" t="str">
        <f>IF(C57="","",VLOOKUP(C57,'Tabela Nutricional'!A:AD,16,0)*D57)</f>
        <v/>
      </c>
      <c r="T57" s="237" t="str">
        <f>IF(C57="","",VLOOKUP(C57,'Tabela Nutricional'!A:AD,17,0)*D57)</f>
        <v/>
      </c>
      <c r="U57" s="234" t="str">
        <f>IF(C57="","",VLOOKUP(C57,'Tabela Nutricional'!A:AD,18,0)*D57)</f>
        <v/>
      </c>
      <c r="V57" s="237" t="str">
        <f>IF(C57="","",VLOOKUP(C57,'Tabela Nutricional'!A:AD,21,0)*D57)</f>
        <v/>
      </c>
      <c r="W57" s="234" t="str">
        <f>IF(C57="","",VLOOKUP(C57,'Tabela Nutricional'!A:AD,22,0)*D57)</f>
        <v/>
      </c>
      <c r="X57" s="237" t="str">
        <f>IF(C57="","",VLOOKUP(C57,'Tabela Nutricional'!A:AD,23,0)*D57)</f>
        <v/>
      </c>
      <c r="Y57" s="234" t="str">
        <f>IF(C57="","",VLOOKUP(C57,'Tabela Nutricional'!A:AD,24,0)*D57)</f>
        <v/>
      </c>
      <c r="Z57" s="237" t="str">
        <f>IF(C57="","",VLOOKUP(C57,'Tabela Nutricional'!A:AD,25,0)*D57)</f>
        <v/>
      </c>
      <c r="AA57" s="234" t="str">
        <f>IF(C57="","",VLOOKUP(C57,'Tabela Nutricional'!A:AD,26,0)*D57)</f>
        <v/>
      </c>
      <c r="AB57" s="237" t="str">
        <f>IF(C57="","",VLOOKUP(C57,'Tabela Nutricional'!A:AD,27,0)*D57)</f>
        <v/>
      </c>
      <c r="AC57" s="234" t="str">
        <f>IF(C57="","",VLOOKUP(C57,'Tabela Nutricional'!A:AD,28,0)*D57)</f>
        <v/>
      </c>
      <c r="AD57" s="237" t="str">
        <f>IF(C57="","",VLOOKUP(C57,'Tabela Nutricional'!A:AD,29,0)*D57)</f>
        <v/>
      </c>
      <c r="AE57" s="234" t="str">
        <f>IF(C57="","",VLOOKUP(C57,'Tabela Nutricional'!A:AD,30,0)*D57)</f>
        <v/>
      </c>
      <c r="AF57" s="215"/>
      <c r="AG57" s="190"/>
      <c r="AH57" s="190"/>
      <c r="AI57" s="190"/>
      <c r="AJ57" s="190"/>
      <c r="AK57" s="190"/>
      <c r="AL57" s="190"/>
      <c r="AM57" s="190"/>
      <c r="AN57" s="190"/>
      <c r="AO57" s="190"/>
      <c r="AP57" s="89"/>
      <c r="AQ57" s="99"/>
      <c r="AR57" s="89"/>
      <c r="AS57" s="89"/>
      <c r="AT57" s="89"/>
      <c r="AU57" s="89"/>
      <c r="AV57" s="89"/>
      <c r="AW57" s="89"/>
      <c r="AX57" s="89"/>
    </row>
    <row r="58" spans="1:50" ht="12.75" customHeight="1">
      <c r="A58" s="89"/>
      <c r="B58" s="214"/>
      <c r="C58" s="356"/>
      <c r="D58" s="236"/>
      <c r="E58" s="231" t="str">
        <f t="shared" si="40"/>
        <v/>
      </c>
      <c r="F58" s="238" t="str">
        <f t="shared" si="41"/>
        <v/>
      </c>
      <c r="G58" s="233" t="str">
        <f t="shared" si="42"/>
        <v/>
      </c>
      <c r="H58" s="238" t="str">
        <f t="shared" si="43"/>
        <v/>
      </c>
      <c r="I58" s="233" t="str">
        <f t="shared" si="44"/>
        <v/>
      </c>
      <c r="J58" s="238" t="str">
        <f t="shared" si="45"/>
        <v/>
      </c>
      <c r="K58" s="233" t="str">
        <f t="shared" si="46"/>
        <v/>
      </c>
      <c r="L58" s="237" t="str">
        <f t="shared" si="47"/>
        <v/>
      </c>
      <c r="M58" s="234" t="str">
        <f>IF(C58="","",VLOOKUP(C58,'Tabela Nutricional'!A:AD,10,0)*D58)</f>
        <v/>
      </c>
      <c r="N58" s="237" t="str">
        <f>IF(C58="","",VLOOKUP(C58,'Tabela Nutricional'!A:AD,11,0)*D58)</f>
        <v/>
      </c>
      <c r="O58" s="234" t="str">
        <f>IF(C58="","",VLOOKUP(C58,'Tabela Nutricional'!A:AD,12,0)*D58)</f>
        <v/>
      </c>
      <c r="P58" s="237" t="str">
        <f>IF(C58="","",VLOOKUP(C58,'Tabela Nutricional'!A:AD,13,0)*D58)</f>
        <v/>
      </c>
      <c r="Q58" s="234" t="str">
        <f>IF(C58="","",VLOOKUP(C58,'Tabela Nutricional'!A:AD,14,0)*D58)</f>
        <v/>
      </c>
      <c r="R58" s="237" t="str">
        <f>IF(C58="","",VLOOKUP(C58,'Tabela Nutricional'!A:AD,15,0)*D58)</f>
        <v/>
      </c>
      <c r="S58" s="234" t="str">
        <f>IF(C58="","",VLOOKUP(C58,'Tabela Nutricional'!A:AD,16,0)*D58)</f>
        <v/>
      </c>
      <c r="T58" s="237" t="str">
        <f>IF(C58="","",VLOOKUP(C58,'Tabela Nutricional'!A:AD,17,0)*D58)</f>
        <v/>
      </c>
      <c r="U58" s="234" t="str">
        <f>IF(C58="","",VLOOKUP(C58,'Tabela Nutricional'!A:AD,18,0)*D58)</f>
        <v/>
      </c>
      <c r="V58" s="237" t="str">
        <f>IF(C58="","",VLOOKUP(C58,'Tabela Nutricional'!A:AD,21,0)*D58)</f>
        <v/>
      </c>
      <c r="W58" s="234" t="str">
        <f>IF(C58="","",VLOOKUP(C58,'Tabela Nutricional'!A:AD,22,0)*D58)</f>
        <v/>
      </c>
      <c r="X58" s="237" t="str">
        <f>IF(C58="","",VLOOKUP(C58,'Tabela Nutricional'!A:AD,23,0)*D58)</f>
        <v/>
      </c>
      <c r="Y58" s="234" t="str">
        <f>IF(C58="","",VLOOKUP(C58,'Tabela Nutricional'!A:AD,24,0)*D58)</f>
        <v/>
      </c>
      <c r="Z58" s="237" t="str">
        <f>IF(C58="","",VLOOKUP(C58,'Tabela Nutricional'!A:AD,25,0)*D58)</f>
        <v/>
      </c>
      <c r="AA58" s="234" t="str">
        <f>IF(C58="","",VLOOKUP(C58,'Tabela Nutricional'!A:AD,26,0)*D58)</f>
        <v/>
      </c>
      <c r="AB58" s="237" t="str">
        <f>IF(C58="","",VLOOKUP(C58,'Tabela Nutricional'!A:AD,27,0)*D58)</f>
        <v/>
      </c>
      <c r="AC58" s="234" t="str">
        <f>IF(C58="","",VLOOKUP(C58,'Tabela Nutricional'!A:AD,28,0)*D58)</f>
        <v/>
      </c>
      <c r="AD58" s="237" t="str">
        <f>IF(C58="","",VLOOKUP(C58,'Tabela Nutricional'!A:AD,29,0)*D58)</f>
        <v/>
      </c>
      <c r="AE58" s="234" t="str">
        <f>IF(C58="","",VLOOKUP(C58,'Tabela Nutricional'!A:AD,30,0)*D58)</f>
        <v/>
      </c>
      <c r="AF58" s="214"/>
      <c r="AG58" s="190"/>
      <c r="AH58" s="190"/>
      <c r="AI58" s="190"/>
      <c r="AJ58" s="190"/>
      <c r="AK58" s="190"/>
      <c r="AL58" s="190"/>
      <c r="AM58" s="190"/>
      <c r="AN58" s="190"/>
      <c r="AO58" s="190"/>
      <c r="AP58" s="89"/>
      <c r="AQ58" s="99"/>
      <c r="AR58" s="89"/>
      <c r="AS58" s="89"/>
      <c r="AT58" s="89"/>
      <c r="AU58" s="89"/>
      <c r="AV58" s="89"/>
      <c r="AW58" s="89"/>
      <c r="AX58" s="89"/>
    </row>
    <row r="59" spans="1:50" ht="12.75" customHeight="1">
      <c r="A59" s="89"/>
      <c r="B59" s="214"/>
      <c r="C59" s="356"/>
      <c r="D59" s="236"/>
      <c r="E59" s="231" t="str">
        <f t="shared" si="40"/>
        <v/>
      </c>
      <c r="F59" s="238" t="str">
        <f t="shared" si="41"/>
        <v/>
      </c>
      <c r="G59" s="233" t="str">
        <f t="shared" si="42"/>
        <v/>
      </c>
      <c r="H59" s="238" t="str">
        <f t="shared" si="43"/>
        <v/>
      </c>
      <c r="I59" s="233" t="str">
        <f t="shared" si="44"/>
        <v/>
      </c>
      <c r="J59" s="238" t="str">
        <f t="shared" si="45"/>
        <v/>
      </c>
      <c r="K59" s="233" t="str">
        <f t="shared" si="46"/>
        <v/>
      </c>
      <c r="L59" s="237" t="str">
        <f t="shared" si="47"/>
        <v/>
      </c>
      <c r="M59" s="234" t="str">
        <f>IF(C59="","",VLOOKUP(C59,'Tabela Nutricional'!A:AD,10,0)*D59)</f>
        <v/>
      </c>
      <c r="N59" s="237" t="str">
        <f>IF(C59="","",VLOOKUP(C59,'Tabela Nutricional'!A:AD,11,0)*D59)</f>
        <v/>
      </c>
      <c r="O59" s="234" t="str">
        <f>IF(C59="","",VLOOKUP(C59,'Tabela Nutricional'!A:AD,12,0)*D59)</f>
        <v/>
      </c>
      <c r="P59" s="237" t="str">
        <f>IF(C59="","",VLOOKUP(C59,'Tabela Nutricional'!A:AD,13,0)*D59)</f>
        <v/>
      </c>
      <c r="Q59" s="234" t="str">
        <f>IF(C59="","",VLOOKUP(C59,'Tabela Nutricional'!A:AD,14,0)*D59)</f>
        <v/>
      </c>
      <c r="R59" s="237" t="str">
        <f>IF(C59="","",VLOOKUP(C59,'Tabela Nutricional'!A:AD,15,0)*D59)</f>
        <v/>
      </c>
      <c r="S59" s="234" t="str">
        <f>IF(C59="","",VLOOKUP(C59,'Tabela Nutricional'!A:AD,16,0)*D59)</f>
        <v/>
      </c>
      <c r="T59" s="237" t="str">
        <f>IF(C59="","",VLOOKUP(C59,'Tabela Nutricional'!A:AD,17,0)*D59)</f>
        <v/>
      </c>
      <c r="U59" s="234" t="str">
        <f>IF(C59="","",VLOOKUP(C59,'Tabela Nutricional'!A:AD,18,0)*D59)</f>
        <v/>
      </c>
      <c r="V59" s="237" t="str">
        <f>IF(C59="","",VLOOKUP(C59,'Tabela Nutricional'!A:AD,21,0)*D59)</f>
        <v/>
      </c>
      <c r="W59" s="234" t="str">
        <f>IF(C59="","",VLOOKUP(C59,'Tabela Nutricional'!A:AD,22,0)*D59)</f>
        <v/>
      </c>
      <c r="X59" s="237" t="str">
        <f>IF(C59="","",VLOOKUP(C59,'Tabela Nutricional'!A:AD,23,0)*D59)</f>
        <v/>
      </c>
      <c r="Y59" s="234" t="str">
        <f>IF(C59="","",VLOOKUP(C59,'Tabela Nutricional'!A:AD,24,0)*D59)</f>
        <v/>
      </c>
      <c r="Z59" s="237" t="str">
        <f>IF(C59="","",VLOOKUP(C59,'Tabela Nutricional'!A:AD,25,0)*D59)</f>
        <v/>
      </c>
      <c r="AA59" s="234" t="str">
        <f>IF(C59="","",VLOOKUP(C59,'Tabela Nutricional'!A:AD,26,0)*D59)</f>
        <v/>
      </c>
      <c r="AB59" s="237" t="str">
        <f>IF(C59="","",VLOOKUP(C59,'Tabela Nutricional'!A:AD,27,0)*D59)</f>
        <v/>
      </c>
      <c r="AC59" s="234" t="str">
        <f>IF(C59="","",VLOOKUP(C59,'Tabela Nutricional'!A:AD,28,0)*D59)</f>
        <v/>
      </c>
      <c r="AD59" s="237" t="str">
        <f>IF(C59="","",VLOOKUP(C59,'Tabela Nutricional'!A:AD,29,0)*D59)</f>
        <v/>
      </c>
      <c r="AE59" s="234" t="str">
        <f>IF(C59="","",VLOOKUP(C59,'Tabela Nutricional'!A:AD,30,0)*D59)</f>
        <v/>
      </c>
      <c r="AF59" s="214"/>
      <c r="AG59" s="190"/>
      <c r="AH59" s="190"/>
      <c r="AI59" s="190"/>
      <c r="AJ59" s="190"/>
      <c r="AK59" s="190"/>
      <c r="AL59" s="190"/>
      <c r="AM59" s="190"/>
      <c r="AN59" s="190"/>
      <c r="AO59" s="190"/>
      <c r="AP59" s="89"/>
      <c r="AQ59" s="99"/>
      <c r="AR59" s="89"/>
      <c r="AS59" s="89"/>
      <c r="AT59" s="89"/>
      <c r="AU59" s="89"/>
      <c r="AV59" s="89"/>
      <c r="AW59" s="89"/>
      <c r="AX59" s="89"/>
    </row>
    <row r="60" spans="1:50" ht="12.75" customHeight="1">
      <c r="A60" s="90"/>
      <c r="B60" s="214"/>
      <c r="C60" s="356"/>
      <c r="D60" s="236"/>
      <c r="E60" s="231" t="str">
        <f t="shared" si="40"/>
        <v/>
      </c>
      <c r="F60" s="238" t="str">
        <f t="shared" si="41"/>
        <v/>
      </c>
      <c r="G60" s="233" t="str">
        <f t="shared" si="42"/>
        <v/>
      </c>
      <c r="H60" s="238" t="str">
        <f t="shared" si="43"/>
        <v/>
      </c>
      <c r="I60" s="233" t="str">
        <f t="shared" si="44"/>
        <v/>
      </c>
      <c r="J60" s="238" t="str">
        <f t="shared" si="45"/>
        <v/>
      </c>
      <c r="K60" s="233" t="str">
        <f t="shared" si="46"/>
        <v/>
      </c>
      <c r="L60" s="237" t="str">
        <f t="shared" si="47"/>
        <v/>
      </c>
      <c r="M60" s="234" t="str">
        <f>IF(C60="","",VLOOKUP(C60,'Tabela Nutricional'!A:AD,10,0)*D60)</f>
        <v/>
      </c>
      <c r="N60" s="237" t="str">
        <f>IF(C60="","",VLOOKUP(C60,'Tabela Nutricional'!A:AD,11,0)*D60)</f>
        <v/>
      </c>
      <c r="O60" s="234" t="str">
        <f>IF(C60="","",VLOOKUP(C60,'Tabela Nutricional'!A:AD,12,0)*D60)</f>
        <v/>
      </c>
      <c r="P60" s="237" t="str">
        <f>IF(C60="","",VLOOKUP(C60,'Tabela Nutricional'!A:AD,13,0)*D60)</f>
        <v/>
      </c>
      <c r="Q60" s="234" t="str">
        <f>IF(C60="","",VLOOKUP(C60,'Tabela Nutricional'!A:AD,14,0)*D60)</f>
        <v/>
      </c>
      <c r="R60" s="237" t="str">
        <f>IF(C60="","",VLOOKUP(C60,'Tabela Nutricional'!A:AD,15,0)*D60)</f>
        <v/>
      </c>
      <c r="S60" s="234" t="str">
        <f>IF(C60="","",VLOOKUP(C60,'Tabela Nutricional'!A:AD,16,0)*D60)</f>
        <v/>
      </c>
      <c r="T60" s="237" t="str">
        <f>IF(C60="","",VLOOKUP(C60,'Tabela Nutricional'!A:AD,17,0)*D60)</f>
        <v/>
      </c>
      <c r="U60" s="234" t="str">
        <f>IF(C60="","",VLOOKUP(C60,'Tabela Nutricional'!A:AD,18,0)*D60)</f>
        <v/>
      </c>
      <c r="V60" s="237" t="str">
        <f>IF(C60="","",VLOOKUP(C60,'Tabela Nutricional'!A:AD,21,0)*D60)</f>
        <v/>
      </c>
      <c r="W60" s="234" t="str">
        <f>IF(C60="","",VLOOKUP(C60,'Tabela Nutricional'!A:AD,22,0)*D60)</f>
        <v/>
      </c>
      <c r="X60" s="237" t="str">
        <f>IF(C60="","",VLOOKUP(C60,'Tabela Nutricional'!A:AD,23,0)*D60)</f>
        <v/>
      </c>
      <c r="Y60" s="234" t="str">
        <f>IF(C60="","",VLOOKUP(C60,'Tabela Nutricional'!A:AD,24,0)*D60)</f>
        <v/>
      </c>
      <c r="Z60" s="237" t="str">
        <f>IF(C60="","",VLOOKUP(C60,'Tabela Nutricional'!A:AD,25,0)*D60)</f>
        <v/>
      </c>
      <c r="AA60" s="234" t="str">
        <f>IF(C60="","",VLOOKUP(C60,'Tabela Nutricional'!A:AD,26,0)*D60)</f>
        <v/>
      </c>
      <c r="AB60" s="237" t="str">
        <f>IF(C60="","",VLOOKUP(C60,'Tabela Nutricional'!A:AD,27,0)*D60)</f>
        <v/>
      </c>
      <c r="AC60" s="234" t="str">
        <f>IF(C60="","",VLOOKUP(C60,'Tabela Nutricional'!A:AD,28,0)*D60)</f>
        <v/>
      </c>
      <c r="AD60" s="237" t="str">
        <f>IF(C60="","",VLOOKUP(C60,'Tabela Nutricional'!A:AD,29,0)*D60)</f>
        <v/>
      </c>
      <c r="AE60" s="234" t="str">
        <f>IF(C60="","",VLOOKUP(C60,'Tabela Nutricional'!A:AD,30,0)*D60)</f>
        <v/>
      </c>
      <c r="AF60" s="214"/>
      <c r="AG60" s="190"/>
      <c r="AH60" s="190"/>
      <c r="AI60" s="190"/>
      <c r="AJ60" s="190"/>
      <c r="AK60" s="190"/>
      <c r="AL60" s="190"/>
      <c r="AM60" s="190"/>
      <c r="AN60" s="190"/>
      <c r="AO60" s="190"/>
      <c r="AP60" s="89"/>
      <c r="AQ60" s="99"/>
      <c r="AR60" s="89"/>
      <c r="AS60" s="89"/>
      <c r="AT60" s="89"/>
      <c r="AU60" s="89"/>
      <c r="AV60" s="89"/>
      <c r="AW60" s="89"/>
      <c r="AX60" s="89"/>
    </row>
    <row r="61" spans="1:50" ht="12.75" customHeight="1">
      <c r="A61" s="90"/>
      <c r="B61" s="214"/>
      <c r="C61" s="375"/>
      <c r="D61" s="236"/>
      <c r="E61" s="231" t="str">
        <f t="shared" si="40"/>
        <v/>
      </c>
      <c r="F61" s="238" t="str">
        <f t="shared" si="41"/>
        <v/>
      </c>
      <c r="G61" s="233" t="str">
        <f t="shared" si="42"/>
        <v/>
      </c>
      <c r="H61" s="238" t="str">
        <f t="shared" si="43"/>
        <v/>
      </c>
      <c r="I61" s="233" t="str">
        <f t="shared" si="44"/>
        <v/>
      </c>
      <c r="J61" s="238" t="str">
        <f t="shared" si="45"/>
        <v/>
      </c>
      <c r="K61" s="233" t="str">
        <f t="shared" si="46"/>
        <v/>
      </c>
      <c r="L61" s="237" t="str">
        <f t="shared" si="47"/>
        <v/>
      </c>
      <c r="M61" s="234" t="str">
        <f>IF(C61="","",VLOOKUP(C61,'Tabela Nutricional'!A:AD,10,0)*D61)</f>
        <v/>
      </c>
      <c r="N61" s="237" t="str">
        <f>IF(C61="","",VLOOKUP(C61,'Tabela Nutricional'!A:AD,11,0)*D61)</f>
        <v/>
      </c>
      <c r="O61" s="234" t="str">
        <f>IF(C61="","",VLOOKUP(C61,'Tabela Nutricional'!A:AD,12,0)*D61)</f>
        <v/>
      </c>
      <c r="P61" s="237" t="str">
        <f>IF(C61="","",VLOOKUP(C61,'Tabela Nutricional'!A:AD,13,0)*D61)</f>
        <v/>
      </c>
      <c r="Q61" s="234" t="str">
        <f>IF(C61="","",VLOOKUP(C61,'Tabela Nutricional'!A:AD,14,0)*D61)</f>
        <v/>
      </c>
      <c r="R61" s="237" t="str">
        <f>IF(C61="","",VLOOKUP(C61,'Tabela Nutricional'!A:AD,15,0)*D61)</f>
        <v/>
      </c>
      <c r="S61" s="234" t="str">
        <f>IF(C61="","",VLOOKUP(C61,'Tabela Nutricional'!A:AD,16,0)*D61)</f>
        <v/>
      </c>
      <c r="T61" s="237" t="str">
        <f>IF(C61="","",VLOOKUP(C61,'Tabela Nutricional'!A:AD,17,0)*D61)</f>
        <v/>
      </c>
      <c r="U61" s="234" t="str">
        <f>IF(C61="","",VLOOKUP(C61,'Tabela Nutricional'!A:AD,18,0)*D61)</f>
        <v/>
      </c>
      <c r="V61" s="237" t="str">
        <f>IF(C61="","",VLOOKUP(C61,'Tabela Nutricional'!A:AD,21,0)*D61)</f>
        <v/>
      </c>
      <c r="W61" s="234" t="str">
        <f>IF(C61="","",VLOOKUP(C61,'Tabela Nutricional'!A:AD,22,0)*D61)</f>
        <v/>
      </c>
      <c r="X61" s="237" t="str">
        <f>IF(C61="","",VLOOKUP(C61,'Tabela Nutricional'!A:AD,23,0)*D61)</f>
        <v/>
      </c>
      <c r="Y61" s="234" t="str">
        <f>IF(C61="","",VLOOKUP(C61,'Tabela Nutricional'!A:AD,24,0)*D61)</f>
        <v/>
      </c>
      <c r="Z61" s="237" t="str">
        <f>IF(C61="","",VLOOKUP(C61,'Tabela Nutricional'!A:AD,25,0)*D61)</f>
        <v/>
      </c>
      <c r="AA61" s="234" t="str">
        <f>IF(C61="","",VLOOKUP(C61,'Tabela Nutricional'!A:AD,26,0)*D61)</f>
        <v/>
      </c>
      <c r="AB61" s="237" t="str">
        <f>IF(C61="","",VLOOKUP(C61,'Tabela Nutricional'!A:AD,27,0)*D61)</f>
        <v/>
      </c>
      <c r="AC61" s="234" t="str">
        <f>IF(C61="","",VLOOKUP(C61,'Tabela Nutricional'!A:AD,28,0)*D61)</f>
        <v/>
      </c>
      <c r="AD61" s="237" t="str">
        <f>IF(C61="","",VLOOKUP(C61,'Tabela Nutricional'!A:AD,29,0)*D61)</f>
        <v/>
      </c>
      <c r="AE61" s="234" t="str">
        <f>IF(C61="","",VLOOKUP(C61,'Tabela Nutricional'!A:AD,30,0)*D61)</f>
        <v/>
      </c>
      <c r="AF61" s="214"/>
      <c r="AG61" s="190"/>
      <c r="AH61" s="190"/>
      <c r="AI61" s="190"/>
      <c r="AJ61" s="190"/>
      <c r="AK61" s="190"/>
      <c r="AL61" s="190"/>
      <c r="AM61" s="190"/>
      <c r="AN61" s="190"/>
      <c r="AO61" s="190"/>
      <c r="AP61" s="89"/>
      <c r="AQ61" s="99"/>
      <c r="AR61" s="89"/>
      <c r="AS61" s="89"/>
      <c r="AT61" s="89"/>
      <c r="AU61" s="89"/>
      <c r="AV61" s="89"/>
      <c r="AW61" s="89"/>
      <c r="AX61" s="89"/>
    </row>
    <row r="62" spans="1:50" ht="12.75" customHeight="1">
      <c r="A62" s="90"/>
      <c r="B62" s="214"/>
      <c r="C62" s="376" t="s">
        <v>27</v>
      </c>
      <c r="D62" s="216"/>
      <c r="E62" s="217" t="s">
        <v>29</v>
      </c>
      <c r="F62" s="218">
        <f t="shared" ref="F62:AE62" si="48">SUM(F52:F61)</f>
        <v>0</v>
      </c>
      <c r="G62" s="219">
        <f t="shared" si="48"/>
        <v>0</v>
      </c>
      <c r="H62" s="220">
        <f t="shared" si="48"/>
        <v>0</v>
      </c>
      <c r="I62" s="221">
        <f t="shared" si="48"/>
        <v>0</v>
      </c>
      <c r="J62" s="222">
        <f t="shared" si="48"/>
        <v>0</v>
      </c>
      <c r="K62" s="223">
        <f t="shared" si="48"/>
        <v>0</v>
      </c>
      <c r="L62" s="224">
        <f t="shared" si="48"/>
        <v>0</v>
      </c>
      <c r="M62" s="225">
        <f t="shared" si="48"/>
        <v>0</v>
      </c>
      <c r="N62" s="225">
        <f t="shared" si="48"/>
        <v>0</v>
      </c>
      <c r="O62" s="225">
        <f t="shared" si="48"/>
        <v>0</v>
      </c>
      <c r="P62" s="225">
        <f t="shared" si="48"/>
        <v>0</v>
      </c>
      <c r="Q62" s="225">
        <f t="shared" si="48"/>
        <v>0</v>
      </c>
      <c r="R62" s="225">
        <f t="shared" si="48"/>
        <v>0</v>
      </c>
      <c r="S62" s="225">
        <f t="shared" si="48"/>
        <v>0</v>
      </c>
      <c r="T62" s="225">
        <f t="shared" si="48"/>
        <v>0</v>
      </c>
      <c r="U62" s="225">
        <f t="shared" si="48"/>
        <v>0</v>
      </c>
      <c r="V62" s="225">
        <f t="shared" si="48"/>
        <v>0</v>
      </c>
      <c r="W62" s="225">
        <f t="shared" si="48"/>
        <v>0</v>
      </c>
      <c r="X62" s="225">
        <f t="shared" si="48"/>
        <v>0</v>
      </c>
      <c r="Y62" s="225">
        <f t="shared" si="48"/>
        <v>0</v>
      </c>
      <c r="Z62" s="225">
        <f t="shared" si="48"/>
        <v>0</v>
      </c>
      <c r="AA62" s="225">
        <f t="shared" si="48"/>
        <v>0</v>
      </c>
      <c r="AB62" s="225">
        <f t="shared" si="48"/>
        <v>0</v>
      </c>
      <c r="AC62" s="225">
        <f t="shared" si="48"/>
        <v>0</v>
      </c>
      <c r="AD62" s="225">
        <f t="shared" si="48"/>
        <v>0</v>
      </c>
      <c r="AE62" s="225">
        <f t="shared" si="48"/>
        <v>0</v>
      </c>
      <c r="AF62" s="214"/>
      <c r="AG62" s="190"/>
      <c r="AH62" s="190"/>
      <c r="AI62" s="190"/>
      <c r="AJ62" s="190"/>
      <c r="AK62" s="190"/>
      <c r="AL62" s="190"/>
      <c r="AM62" s="190"/>
      <c r="AN62" s="190"/>
      <c r="AO62" s="190"/>
      <c r="AP62" s="89"/>
      <c r="AQ62" s="99"/>
      <c r="AR62" s="89"/>
      <c r="AS62" s="89"/>
      <c r="AT62" s="89"/>
      <c r="AU62" s="89"/>
      <c r="AV62" s="89"/>
      <c r="AW62" s="89"/>
      <c r="AX62" s="89"/>
    </row>
    <row r="63" spans="1:50" ht="12.75" customHeight="1">
      <c r="A63" s="90"/>
      <c r="B63" s="214"/>
      <c r="C63" s="377">
        <f>SUM(F63:K63)</f>
        <v>0</v>
      </c>
      <c r="D63" s="216"/>
      <c r="E63" s="217" t="s">
        <v>30</v>
      </c>
      <c r="F63" s="218">
        <f t="shared" ref="F63:H63" si="49">F62*4</f>
        <v>0</v>
      </c>
      <c r="G63" s="219">
        <f t="shared" si="49"/>
        <v>0</v>
      </c>
      <c r="H63" s="220">
        <f t="shared" si="49"/>
        <v>0</v>
      </c>
      <c r="I63" s="221">
        <f t="shared" ref="I63:K63" si="50">I62*9</f>
        <v>0</v>
      </c>
      <c r="J63" s="222">
        <f t="shared" si="50"/>
        <v>0</v>
      </c>
      <c r="K63" s="223">
        <f t="shared" si="50"/>
        <v>0</v>
      </c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14"/>
      <c r="AG63" s="190"/>
      <c r="AH63" s="190"/>
      <c r="AI63" s="190"/>
      <c r="AJ63" s="190"/>
      <c r="AK63" s="190"/>
      <c r="AL63" s="190"/>
      <c r="AM63" s="190"/>
      <c r="AN63" s="190"/>
      <c r="AO63" s="190"/>
      <c r="AP63" s="89"/>
      <c r="AQ63" s="99"/>
      <c r="AR63" s="89"/>
      <c r="AS63" s="89"/>
      <c r="AT63" s="89"/>
      <c r="AU63" s="89"/>
      <c r="AV63" s="89"/>
      <c r="AW63" s="89"/>
      <c r="AX63" s="89"/>
    </row>
    <row r="64" spans="1:50" ht="12.75" customHeight="1">
      <c r="A64" s="90"/>
      <c r="B64" s="214"/>
      <c r="C64" s="311" t="str">
        <f>IF(C63&gt;0,(C63-'Cálculo de Dieta'!C63),"")</f>
        <v/>
      </c>
      <c r="D64" s="318"/>
      <c r="E64" s="310" t="s">
        <v>2829</v>
      </c>
      <c r="F64" s="311" t="str">
        <f>IF(F62&gt;0,(F62-'Cálculo de Dieta'!F62),"")</f>
        <v/>
      </c>
      <c r="G64" s="311" t="str">
        <f>IF(G62&gt;0,(G62-'Cálculo de Dieta'!G62),"")</f>
        <v/>
      </c>
      <c r="H64" s="311" t="str">
        <f>IF(H62&gt;0,(H62-'Cálculo de Dieta'!H62),"")</f>
        <v/>
      </c>
      <c r="I64" s="311" t="str">
        <f>IF(I62&gt;0,(I62-'Cálculo de Dieta'!I62),"")</f>
        <v/>
      </c>
      <c r="J64" s="311" t="str">
        <f>IF(J62&gt;0,(J62-'Cálculo de Dieta'!J62),"")</f>
        <v/>
      </c>
      <c r="K64" s="311" t="str">
        <f>IF(K62&gt;0,(K62-'Cálculo de Dieta'!K62),"")</f>
        <v/>
      </c>
      <c r="L64" s="311" t="str">
        <f>IF(L62&gt;0,(L62-'Cálculo de Dieta'!L62),"")</f>
        <v/>
      </c>
      <c r="M64" s="311" t="str">
        <f>IF(M62&gt;0,(M62-'Cálculo de Dieta'!M62),"")</f>
        <v/>
      </c>
      <c r="N64" s="311" t="str">
        <f>IF(N62&gt;0,(N62-'Cálculo de Dieta'!N62),"")</f>
        <v/>
      </c>
      <c r="O64" s="311" t="str">
        <f>IF(O62&gt;0,(O62-'Cálculo de Dieta'!O62),"")</f>
        <v/>
      </c>
      <c r="P64" s="311" t="str">
        <f>IF(P62&gt;0,(P62-'Cálculo de Dieta'!P62),"")</f>
        <v/>
      </c>
      <c r="Q64" s="311" t="str">
        <f>IF(Q62&gt;0,(Q62-'Cálculo de Dieta'!Q62),"")</f>
        <v/>
      </c>
      <c r="R64" s="311" t="str">
        <f>IF(R62&gt;0,(R62-'Cálculo de Dieta'!R62),"")</f>
        <v/>
      </c>
      <c r="S64" s="311" t="str">
        <f>IF(S62&gt;0,(S62-'Cálculo de Dieta'!S62),"")</f>
        <v/>
      </c>
      <c r="T64" s="311" t="str">
        <f>IF(T62&gt;0,(T62-'Cálculo de Dieta'!T62),"")</f>
        <v/>
      </c>
      <c r="U64" s="311" t="str">
        <f>IF(U62&gt;0,(U62-'Cálculo de Dieta'!U62),"")</f>
        <v/>
      </c>
      <c r="V64" s="311" t="str">
        <f>IF(V62&gt;0,(V62-'Cálculo de Dieta'!V62),"")</f>
        <v/>
      </c>
      <c r="W64" s="311" t="str">
        <f>IF(W62&gt;0,(W62-'Cálculo de Dieta'!W62),"")</f>
        <v/>
      </c>
      <c r="X64" s="311" t="str">
        <f>IF(X62&gt;0,(X62-'Cálculo de Dieta'!X62),"")</f>
        <v/>
      </c>
      <c r="Y64" s="311" t="str">
        <f>IF(Y62&gt;0,(Y62-'Cálculo de Dieta'!Y62),"")</f>
        <v/>
      </c>
      <c r="Z64" s="311" t="str">
        <f>IF(Z62&gt;0,(Z62-'Cálculo de Dieta'!Z62),"")</f>
        <v/>
      </c>
      <c r="AA64" s="311" t="str">
        <f>IF(AA62&gt;0,(AA62-'Cálculo de Dieta'!AA62),"")</f>
        <v/>
      </c>
      <c r="AB64" s="311" t="str">
        <f>IF(AB62&gt;0,(AB62-'Cálculo de Dieta'!AB62),"")</f>
        <v/>
      </c>
      <c r="AC64" s="311" t="str">
        <f>IF(AC62&gt;0,(AC62-'Cálculo de Dieta'!AC62),"")</f>
        <v/>
      </c>
      <c r="AD64" s="311" t="str">
        <f>IF(AD62&gt;0,(AD62-'Cálculo de Dieta'!AD62),"")</f>
        <v/>
      </c>
      <c r="AE64" s="311" t="str">
        <f>IF(AE62&gt;0,(AE62-'Cálculo de Dieta'!AE62),"")</f>
        <v/>
      </c>
      <c r="AF64" s="214"/>
      <c r="AG64" s="190"/>
      <c r="AH64" s="190"/>
      <c r="AI64" s="190"/>
      <c r="AJ64" s="190"/>
      <c r="AK64" s="190"/>
      <c r="AL64" s="190"/>
      <c r="AM64" s="190"/>
      <c r="AN64" s="190"/>
      <c r="AO64" s="190"/>
      <c r="AP64" s="89"/>
      <c r="AQ64" s="99"/>
      <c r="AR64" s="89"/>
      <c r="AS64" s="89"/>
      <c r="AT64" s="89"/>
      <c r="AU64" s="89"/>
      <c r="AV64" s="89"/>
      <c r="AW64" s="89"/>
      <c r="AX64" s="89"/>
    </row>
    <row r="65" spans="1:50" ht="12.75" customHeight="1">
      <c r="A65" s="81"/>
      <c r="B65" s="81"/>
      <c r="C65" s="372"/>
      <c r="D65" s="82"/>
      <c r="E65" s="87"/>
      <c r="F65" s="83"/>
      <c r="G65" s="84"/>
      <c r="H65" s="85"/>
      <c r="I65" s="86"/>
      <c r="J65" s="86"/>
      <c r="K65" s="86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81"/>
      <c r="AG65" s="190"/>
      <c r="AH65" s="190"/>
      <c r="AI65" s="190"/>
      <c r="AJ65" s="190"/>
      <c r="AK65" s="89"/>
      <c r="AL65" s="99"/>
      <c r="AM65" s="99"/>
      <c r="AN65" s="89"/>
      <c r="AO65" s="89"/>
      <c r="AP65" s="89"/>
      <c r="AQ65" s="99"/>
      <c r="AR65" s="89"/>
      <c r="AS65" s="89"/>
      <c r="AT65" s="89"/>
      <c r="AU65" s="89"/>
      <c r="AV65" s="89"/>
      <c r="AW65" s="89"/>
      <c r="AX65" s="89"/>
    </row>
    <row r="66" spans="1:50" ht="12.75" customHeight="1">
      <c r="A66" s="81"/>
      <c r="B66" s="200"/>
      <c r="C66" s="373"/>
      <c r="D66" s="340">
        <v>5</v>
      </c>
      <c r="E66" s="307"/>
      <c r="F66" s="303"/>
      <c r="G66" s="303"/>
      <c r="H66" s="303"/>
      <c r="I66" s="303"/>
      <c r="J66" s="303"/>
      <c r="K66" s="304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2" t="s">
        <v>2786</v>
      </c>
      <c r="W66" s="202" t="s">
        <v>2786</v>
      </c>
      <c r="X66" s="202" t="s">
        <v>2786</v>
      </c>
      <c r="Y66" s="202" t="s">
        <v>2786</v>
      </c>
      <c r="Z66" s="202" t="s">
        <v>2786</v>
      </c>
      <c r="AA66" s="202" t="s">
        <v>2786</v>
      </c>
      <c r="AB66" s="201"/>
      <c r="AC66" s="202" t="s">
        <v>2786</v>
      </c>
      <c r="AD66" s="202" t="s">
        <v>2786</v>
      </c>
      <c r="AE66" s="202" t="s">
        <v>2786</v>
      </c>
      <c r="AF66" s="200"/>
      <c r="AG66" s="81"/>
      <c r="AH66" s="108"/>
      <c r="AI66" s="108"/>
      <c r="AJ66" s="89"/>
      <c r="AK66" s="89"/>
      <c r="AL66" s="99"/>
      <c r="AM66" s="99"/>
      <c r="AN66" s="89"/>
      <c r="AO66" s="89"/>
      <c r="AP66" s="89"/>
      <c r="AQ66" s="99"/>
      <c r="AR66" s="89"/>
      <c r="AS66" s="89"/>
      <c r="AT66" s="89"/>
      <c r="AU66" s="89"/>
      <c r="AV66" s="89"/>
      <c r="AW66" s="89"/>
      <c r="AX66" s="89"/>
    </row>
    <row r="67" spans="1:50" ht="12.75" customHeight="1">
      <c r="A67" s="81"/>
      <c r="B67" s="203"/>
      <c r="C67" s="374" t="s">
        <v>5</v>
      </c>
      <c r="D67" s="204" t="s">
        <v>6</v>
      </c>
      <c r="E67" s="205" t="s">
        <v>7</v>
      </c>
      <c r="F67" s="206" t="s">
        <v>8</v>
      </c>
      <c r="G67" s="207" t="s">
        <v>9</v>
      </c>
      <c r="H67" s="208" t="s">
        <v>10</v>
      </c>
      <c r="I67" s="209" t="s">
        <v>11</v>
      </c>
      <c r="J67" s="210" t="s">
        <v>13</v>
      </c>
      <c r="K67" s="211" t="s">
        <v>12</v>
      </c>
      <c r="L67" s="212" t="s">
        <v>767</v>
      </c>
      <c r="M67" s="202" t="s">
        <v>792</v>
      </c>
      <c r="N67" s="202" t="s">
        <v>791</v>
      </c>
      <c r="O67" s="202" t="s">
        <v>2777</v>
      </c>
      <c r="P67" s="202" t="s">
        <v>2778</v>
      </c>
      <c r="Q67" s="202" t="s">
        <v>793</v>
      </c>
      <c r="R67" s="202" t="s">
        <v>794</v>
      </c>
      <c r="S67" s="202" t="s">
        <v>799</v>
      </c>
      <c r="T67" s="202" t="s">
        <v>2782</v>
      </c>
      <c r="U67" s="202" t="s">
        <v>795</v>
      </c>
      <c r="V67" s="202" t="s">
        <v>2783</v>
      </c>
      <c r="W67" s="202" t="s">
        <v>2779</v>
      </c>
      <c r="X67" s="202" t="s">
        <v>2780</v>
      </c>
      <c r="Y67" s="202" t="s">
        <v>796</v>
      </c>
      <c r="Z67" s="202" t="s">
        <v>797</v>
      </c>
      <c r="AA67" s="202" t="s">
        <v>798</v>
      </c>
      <c r="AB67" s="202" t="s">
        <v>2776</v>
      </c>
      <c r="AC67" s="202" t="s">
        <v>2784</v>
      </c>
      <c r="AD67" s="202" t="s">
        <v>2785</v>
      </c>
      <c r="AE67" s="202" t="s">
        <v>2781</v>
      </c>
      <c r="AF67" s="213"/>
      <c r="AG67" s="183"/>
      <c r="AH67" s="108"/>
      <c r="AI67" s="108"/>
      <c r="AJ67" s="89"/>
      <c r="AK67" s="89"/>
      <c r="AL67" s="99"/>
      <c r="AM67" s="99"/>
      <c r="AN67" s="89"/>
      <c r="AO67" s="89"/>
      <c r="AP67" s="89"/>
      <c r="AQ67" s="99"/>
      <c r="AR67" s="89"/>
      <c r="AS67" s="89"/>
      <c r="AT67" s="89"/>
      <c r="AU67" s="89"/>
      <c r="AV67" s="89"/>
      <c r="AW67" s="89"/>
      <c r="AX67" s="89"/>
    </row>
    <row r="68" spans="1:50" ht="12.75" customHeight="1">
      <c r="A68" s="89"/>
      <c r="B68" s="214"/>
      <c r="C68" s="232"/>
      <c r="D68" s="235"/>
      <c r="E68" s="231" t="str">
        <f t="shared" ref="E68:E77" si="51">IF(C68="","",VLOOKUP(C68,Nutr,2,0))</f>
        <v/>
      </c>
      <c r="F68" s="238" t="str">
        <f t="shared" ref="F68:F77" si="52">IF(C68="","",VLOOKUP(C68,Nutr,3,0)*D68)</f>
        <v/>
      </c>
      <c r="G68" s="233" t="str">
        <f t="shared" ref="G68:G77" si="53">IF(C68="","",VLOOKUP(C68,Nutr,4,0)*D68)</f>
        <v/>
      </c>
      <c r="H68" s="238" t="str">
        <f t="shared" ref="H68:H77" si="54">IF(C68="","",VLOOKUP(C68,Nutr,5,0)*D68)</f>
        <v/>
      </c>
      <c r="I68" s="233" t="str">
        <f t="shared" ref="I68:I77" si="55">IF(C68="","",VLOOKUP(C68,Nutr,6,0)*D68)</f>
        <v/>
      </c>
      <c r="J68" s="238" t="str">
        <f t="shared" ref="J68:J77" si="56">IF(C68="","",VLOOKUP(C68,Nutr,7,0)*D68)</f>
        <v/>
      </c>
      <c r="K68" s="233" t="str">
        <f t="shared" ref="K68:K77" si="57">IF(C68="","",VLOOKUP(C68,Nutr,8,0)*D68)</f>
        <v/>
      </c>
      <c r="L68" s="237" t="str">
        <f>IF(C68="","",VLOOKUP(C68,Nutr,9,0)*D68)</f>
        <v/>
      </c>
      <c r="M68" s="234" t="str">
        <f>IF(C68="","",VLOOKUP(C68,'Tabela Nutricional'!A:AD,10,0)*D68)</f>
        <v/>
      </c>
      <c r="N68" s="237" t="str">
        <f>IF(C68="","",VLOOKUP(C68,'Tabela Nutricional'!A:AD,11,0)*D68)</f>
        <v/>
      </c>
      <c r="O68" s="234" t="str">
        <f>IF(C68="","",VLOOKUP(C68,'Tabela Nutricional'!A:AD,12,0)*D68)</f>
        <v/>
      </c>
      <c r="P68" s="237" t="str">
        <f>IF(C68="","",VLOOKUP(C68,'Tabela Nutricional'!A:AD,13,0)*D68)</f>
        <v/>
      </c>
      <c r="Q68" s="234" t="str">
        <f>IF(C68="","",VLOOKUP(C68,'Tabela Nutricional'!A:AD,14,0)*D68)</f>
        <v/>
      </c>
      <c r="R68" s="237" t="str">
        <f>IF(C68="","",VLOOKUP(C68,'Tabela Nutricional'!A:AD,15,0)*D68)</f>
        <v/>
      </c>
      <c r="S68" s="234" t="str">
        <f>IF(C68="","",VLOOKUP(C68,'Tabela Nutricional'!A:AD,16,0)*D68)</f>
        <v/>
      </c>
      <c r="T68" s="237" t="str">
        <f>IF(C68="","",VLOOKUP(C68,'Tabela Nutricional'!A:AD,17,0)*D68)</f>
        <v/>
      </c>
      <c r="U68" s="234" t="str">
        <f>IF(C68="","",VLOOKUP(C68,'Tabela Nutricional'!A:AD,18,0)*D68)</f>
        <v/>
      </c>
      <c r="V68" s="237" t="str">
        <f>IF(C68="","",VLOOKUP(C68,'Tabela Nutricional'!A:AD,21,0)*D68)</f>
        <v/>
      </c>
      <c r="W68" s="234" t="str">
        <f>IF(C68="","",VLOOKUP(C68,'Tabela Nutricional'!A:AD,22,0)*D68)</f>
        <v/>
      </c>
      <c r="X68" s="237" t="str">
        <f>IF(C68="","",VLOOKUP(C68,'Tabela Nutricional'!A:AD,23,0)*D68)</f>
        <v/>
      </c>
      <c r="Y68" s="234" t="str">
        <f>IF(C68="","",VLOOKUP(C68,'Tabela Nutricional'!A:AD,24,0)*D68)</f>
        <v/>
      </c>
      <c r="Z68" s="237" t="str">
        <f>IF(C68="","",VLOOKUP(C68,'Tabela Nutricional'!A:AD,25,0)*D68)</f>
        <v/>
      </c>
      <c r="AA68" s="234" t="str">
        <f>IF(C68="","",VLOOKUP(C68,'Tabela Nutricional'!A:AD,26,0)*D68)</f>
        <v/>
      </c>
      <c r="AB68" s="237" t="str">
        <f>IF(C68="","",VLOOKUP(C68,'Tabela Nutricional'!A:AD,27,0)*D68)</f>
        <v/>
      </c>
      <c r="AC68" s="234" t="str">
        <f>IF(C68="","",VLOOKUP(C68,'Tabela Nutricional'!A:AD,28,0)*D68)</f>
        <v/>
      </c>
      <c r="AD68" s="237" t="str">
        <f>IF(C68="","",VLOOKUP(C68,'Tabela Nutricional'!A:AD,29,0)*D68)</f>
        <v/>
      </c>
      <c r="AE68" s="234" t="str">
        <f>IF(C68="","",VLOOKUP(C68,'Tabela Nutricional'!A:AD,30,0)*D68)</f>
        <v/>
      </c>
      <c r="AF68" s="214"/>
      <c r="AG68" s="90"/>
      <c r="AH68" s="108"/>
      <c r="AI68" s="108"/>
      <c r="AJ68" s="89"/>
      <c r="AK68" s="89"/>
      <c r="AL68" s="99"/>
      <c r="AM68" s="99"/>
      <c r="AN68" s="89"/>
      <c r="AO68" s="89"/>
      <c r="AP68" s="89"/>
      <c r="AQ68" s="99"/>
      <c r="AR68" s="89"/>
      <c r="AS68" s="89"/>
      <c r="AT68" s="89"/>
      <c r="AU68" s="89"/>
      <c r="AV68" s="89"/>
      <c r="AW68" s="89"/>
      <c r="AX68" s="89"/>
    </row>
    <row r="69" spans="1:50" ht="12.75" customHeight="1">
      <c r="A69" s="89"/>
      <c r="B69" s="214"/>
      <c r="C69" s="232"/>
      <c r="D69" s="235"/>
      <c r="E69" s="231" t="str">
        <f t="shared" si="51"/>
        <v/>
      </c>
      <c r="F69" s="238" t="str">
        <f t="shared" si="52"/>
        <v/>
      </c>
      <c r="G69" s="233" t="str">
        <f t="shared" si="53"/>
        <v/>
      </c>
      <c r="H69" s="238" t="str">
        <f t="shared" si="54"/>
        <v/>
      </c>
      <c r="I69" s="233" t="str">
        <f t="shared" si="55"/>
        <v/>
      </c>
      <c r="J69" s="238" t="str">
        <f t="shared" si="56"/>
        <v/>
      </c>
      <c r="K69" s="233" t="str">
        <f t="shared" si="57"/>
        <v/>
      </c>
      <c r="L69" s="237" t="str">
        <f t="shared" ref="L69:L77" si="58">IF(C69="","",VLOOKUP(C69,Nutr,9,0)*D69)</f>
        <v/>
      </c>
      <c r="M69" s="234" t="str">
        <f>IF(C69="","",VLOOKUP(C69,'Tabela Nutricional'!A:AD,10,0)*D69)</f>
        <v/>
      </c>
      <c r="N69" s="237" t="str">
        <f>IF(C69="","",VLOOKUP(C69,'Tabela Nutricional'!A:AD,11,0)*D69)</f>
        <v/>
      </c>
      <c r="O69" s="234" t="str">
        <f>IF(C69="","",VLOOKUP(C69,'Tabela Nutricional'!A:AD,12,0)*D69)</f>
        <v/>
      </c>
      <c r="P69" s="237" t="str">
        <f>IF(C69="","",VLOOKUP(C69,'Tabela Nutricional'!A:AD,13,0)*D69)</f>
        <v/>
      </c>
      <c r="Q69" s="234" t="str">
        <f>IF(C69="","",VLOOKUP(C69,'Tabela Nutricional'!A:AD,14,0)*D69)</f>
        <v/>
      </c>
      <c r="R69" s="237" t="str">
        <f>IF(C69="","",VLOOKUP(C69,'Tabela Nutricional'!A:AD,15,0)*D69)</f>
        <v/>
      </c>
      <c r="S69" s="234" t="str">
        <f>IF(C69="","",VLOOKUP(C69,'Tabela Nutricional'!A:AD,16,0)*D69)</f>
        <v/>
      </c>
      <c r="T69" s="237" t="str">
        <f>IF(C69="","",VLOOKUP(C69,'Tabela Nutricional'!A:AD,17,0)*D69)</f>
        <v/>
      </c>
      <c r="U69" s="234" t="str">
        <f>IF(C69="","",VLOOKUP(C69,'Tabela Nutricional'!A:AD,18,0)*D69)</f>
        <v/>
      </c>
      <c r="V69" s="237" t="str">
        <f>IF(C69="","",VLOOKUP(C69,'Tabela Nutricional'!A:AD,21,0)*D69)</f>
        <v/>
      </c>
      <c r="W69" s="234" t="str">
        <f>IF(C69="","",VLOOKUP(C69,'Tabela Nutricional'!A:AD,22,0)*D69)</f>
        <v/>
      </c>
      <c r="X69" s="237" t="str">
        <f>IF(C69="","",VLOOKUP(C69,'Tabela Nutricional'!A:AD,23,0)*D69)</f>
        <v/>
      </c>
      <c r="Y69" s="234" t="str">
        <f>IF(C69="","",VLOOKUP(C69,'Tabela Nutricional'!A:AD,24,0)*D69)</f>
        <v/>
      </c>
      <c r="Z69" s="237" t="str">
        <f>IF(C69="","",VLOOKUP(C69,'Tabela Nutricional'!A:AD,25,0)*D69)</f>
        <v/>
      </c>
      <c r="AA69" s="234" t="str">
        <f>IF(C69="","",VLOOKUP(C69,'Tabela Nutricional'!A:AD,26,0)*D69)</f>
        <v/>
      </c>
      <c r="AB69" s="237" t="str">
        <f>IF(C69="","",VLOOKUP(C69,'Tabela Nutricional'!A:AD,27,0)*D69)</f>
        <v/>
      </c>
      <c r="AC69" s="234" t="str">
        <f>IF(C69="","",VLOOKUP(C69,'Tabela Nutricional'!A:AD,28,0)*D69)</f>
        <v/>
      </c>
      <c r="AD69" s="237" t="str">
        <f>IF(C69="","",VLOOKUP(C69,'Tabela Nutricional'!A:AD,29,0)*D69)</f>
        <v/>
      </c>
      <c r="AE69" s="234" t="str">
        <f>IF(C69="","",VLOOKUP(C69,'Tabela Nutricional'!A:AD,30,0)*D69)</f>
        <v/>
      </c>
      <c r="AF69" s="214"/>
      <c r="AG69" s="90"/>
      <c r="AH69" s="108"/>
      <c r="AI69" s="108"/>
      <c r="AJ69" s="89"/>
      <c r="AK69" s="89"/>
      <c r="AL69" s="99"/>
      <c r="AM69" s="99"/>
      <c r="AN69" s="89"/>
      <c r="AO69" s="89"/>
      <c r="AP69" s="89"/>
      <c r="AQ69" s="99"/>
      <c r="AR69" s="89"/>
      <c r="AS69" s="89"/>
      <c r="AT69" s="89"/>
      <c r="AU69" s="89"/>
      <c r="AV69" s="89"/>
      <c r="AW69" s="89"/>
      <c r="AX69" s="89"/>
    </row>
    <row r="70" spans="1:50" ht="12.75" customHeight="1">
      <c r="A70" s="89"/>
      <c r="B70" s="214"/>
      <c r="C70" s="356"/>
      <c r="D70" s="236"/>
      <c r="E70" s="231" t="str">
        <f t="shared" si="51"/>
        <v/>
      </c>
      <c r="F70" s="238" t="str">
        <f t="shared" si="52"/>
        <v/>
      </c>
      <c r="G70" s="233" t="str">
        <f t="shared" si="53"/>
        <v/>
      </c>
      <c r="H70" s="238" t="str">
        <f t="shared" si="54"/>
        <v/>
      </c>
      <c r="I70" s="233" t="str">
        <f t="shared" si="55"/>
        <v/>
      </c>
      <c r="J70" s="238" t="str">
        <f t="shared" si="56"/>
        <v/>
      </c>
      <c r="K70" s="233" t="str">
        <f t="shared" si="57"/>
        <v/>
      </c>
      <c r="L70" s="237" t="str">
        <f t="shared" si="58"/>
        <v/>
      </c>
      <c r="M70" s="234" t="str">
        <f>IF(C70="","",VLOOKUP(C70,'Tabela Nutricional'!A:AD,10,0)*D70)</f>
        <v/>
      </c>
      <c r="N70" s="237" t="str">
        <f>IF(C70="","",VLOOKUP(C70,'Tabela Nutricional'!A:AD,11,0)*D70)</f>
        <v/>
      </c>
      <c r="O70" s="234" t="str">
        <f>IF(C70="","",VLOOKUP(C70,'Tabela Nutricional'!A:AD,12,0)*D70)</f>
        <v/>
      </c>
      <c r="P70" s="237" t="str">
        <f>IF(C70="","",VLOOKUP(C70,'Tabela Nutricional'!A:AD,13,0)*D70)</f>
        <v/>
      </c>
      <c r="Q70" s="234" t="str">
        <f>IF(C70="","",VLOOKUP(C70,'Tabela Nutricional'!A:AD,14,0)*D70)</f>
        <v/>
      </c>
      <c r="R70" s="237" t="str">
        <f>IF(C70="","",VLOOKUP(C70,'Tabela Nutricional'!A:AD,15,0)*D70)</f>
        <v/>
      </c>
      <c r="S70" s="234" t="str">
        <f>IF(C70="","",VLOOKUP(C70,'Tabela Nutricional'!A:AD,16,0)*D70)</f>
        <v/>
      </c>
      <c r="T70" s="237" t="str">
        <f>IF(C70="","",VLOOKUP(C70,'Tabela Nutricional'!A:AD,17,0)*D70)</f>
        <v/>
      </c>
      <c r="U70" s="234" t="str">
        <f>IF(C70="","",VLOOKUP(C70,'Tabela Nutricional'!A:AD,18,0)*D70)</f>
        <v/>
      </c>
      <c r="V70" s="237" t="str">
        <f>IF(C70="","",VLOOKUP(C70,'Tabela Nutricional'!A:AD,21,0)*D70)</f>
        <v/>
      </c>
      <c r="W70" s="234" t="str">
        <f>IF(C70="","",VLOOKUP(C70,'Tabela Nutricional'!A:AD,22,0)*D70)</f>
        <v/>
      </c>
      <c r="X70" s="237" t="str">
        <f>IF(C70="","",VLOOKUP(C70,'Tabela Nutricional'!A:AD,23,0)*D70)</f>
        <v/>
      </c>
      <c r="Y70" s="234" t="str">
        <f>IF(C70="","",VLOOKUP(C70,'Tabela Nutricional'!A:AD,24,0)*D70)</f>
        <v/>
      </c>
      <c r="Z70" s="237" t="str">
        <f>IF(C70="","",VLOOKUP(C70,'Tabela Nutricional'!A:AD,25,0)*D70)</f>
        <v/>
      </c>
      <c r="AA70" s="234" t="str">
        <f>IF(C70="","",VLOOKUP(C70,'Tabela Nutricional'!A:AD,26,0)*D70)</f>
        <v/>
      </c>
      <c r="AB70" s="237" t="str">
        <f>IF(C70="","",VLOOKUP(C70,'Tabela Nutricional'!A:AD,27,0)*D70)</f>
        <v/>
      </c>
      <c r="AC70" s="234" t="str">
        <f>IF(C70="","",VLOOKUP(C70,'Tabela Nutricional'!A:AD,28,0)*D70)</f>
        <v/>
      </c>
      <c r="AD70" s="237" t="str">
        <f>IF(C70="","",VLOOKUP(C70,'Tabela Nutricional'!A:AD,29,0)*D70)</f>
        <v/>
      </c>
      <c r="AE70" s="234" t="str">
        <f>IF(C70="","",VLOOKUP(C70,'Tabela Nutricional'!A:AD,30,0)*D70)</f>
        <v/>
      </c>
      <c r="AF70" s="214"/>
      <c r="AG70" s="94"/>
      <c r="AH70" s="108"/>
      <c r="AI70" s="108"/>
      <c r="AJ70" s="89"/>
      <c r="AK70" s="89"/>
      <c r="AL70" s="99"/>
      <c r="AM70" s="99"/>
      <c r="AN70" s="89"/>
      <c r="AO70" s="89"/>
      <c r="AP70" s="89"/>
      <c r="AQ70" s="99"/>
      <c r="AR70" s="89"/>
      <c r="AS70" s="89"/>
      <c r="AT70" s="89"/>
      <c r="AU70" s="89"/>
      <c r="AV70" s="89"/>
      <c r="AW70" s="89"/>
      <c r="AX70" s="89"/>
    </row>
    <row r="71" spans="1:50" ht="12.75" customHeight="1">
      <c r="A71" s="89"/>
      <c r="B71" s="215"/>
      <c r="C71" s="356"/>
      <c r="D71" s="236"/>
      <c r="E71" s="231" t="str">
        <f t="shared" si="51"/>
        <v/>
      </c>
      <c r="F71" s="238" t="str">
        <f t="shared" si="52"/>
        <v/>
      </c>
      <c r="G71" s="233" t="str">
        <f t="shared" si="53"/>
        <v/>
      </c>
      <c r="H71" s="238" t="str">
        <f t="shared" si="54"/>
        <v/>
      </c>
      <c r="I71" s="233" t="str">
        <f t="shared" si="55"/>
        <v/>
      </c>
      <c r="J71" s="238" t="str">
        <f t="shared" si="56"/>
        <v/>
      </c>
      <c r="K71" s="233" t="str">
        <f t="shared" si="57"/>
        <v/>
      </c>
      <c r="L71" s="237" t="str">
        <f t="shared" si="58"/>
        <v/>
      </c>
      <c r="M71" s="234" t="str">
        <f>IF(C71="","",VLOOKUP(C71,'Tabela Nutricional'!A:AD,10,0)*D71)</f>
        <v/>
      </c>
      <c r="N71" s="237" t="str">
        <f>IF(C71="","",VLOOKUP(C71,'Tabela Nutricional'!A:AD,11,0)*D71)</f>
        <v/>
      </c>
      <c r="O71" s="234" t="str">
        <f>IF(C71="","",VLOOKUP(C71,'Tabela Nutricional'!A:AD,12,0)*D71)</f>
        <v/>
      </c>
      <c r="P71" s="237" t="str">
        <f>IF(C71="","",VLOOKUP(C71,'Tabela Nutricional'!A:AD,13,0)*D71)</f>
        <v/>
      </c>
      <c r="Q71" s="234" t="str">
        <f>IF(C71="","",VLOOKUP(C71,'Tabela Nutricional'!A:AD,14,0)*D71)</f>
        <v/>
      </c>
      <c r="R71" s="237" t="str">
        <f>IF(C71="","",VLOOKUP(C71,'Tabela Nutricional'!A:AD,15,0)*D71)</f>
        <v/>
      </c>
      <c r="S71" s="234" t="str">
        <f>IF(C71="","",VLOOKUP(C71,'Tabela Nutricional'!A:AD,16,0)*D71)</f>
        <v/>
      </c>
      <c r="T71" s="237" t="str">
        <f>IF(C71="","",VLOOKUP(C71,'Tabela Nutricional'!A:AD,17,0)*D71)</f>
        <v/>
      </c>
      <c r="U71" s="234" t="str">
        <f>IF(C71="","",VLOOKUP(C71,'Tabela Nutricional'!A:AD,18,0)*D71)</f>
        <v/>
      </c>
      <c r="V71" s="237" t="str">
        <f>IF(C71="","",VLOOKUP(C71,'Tabela Nutricional'!A:AD,21,0)*D71)</f>
        <v/>
      </c>
      <c r="W71" s="234" t="str">
        <f>IF(C71="","",VLOOKUP(C71,'Tabela Nutricional'!A:AD,22,0)*D71)</f>
        <v/>
      </c>
      <c r="X71" s="237" t="str">
        <f>IF(C71="","",VLOOKUP(C71,'Tabela Nutricional'!A:AD,23,0)*D71)</f>
        <v/>
      </c>
      <c r="Y71" s="234" t="str">
        <f>IF(C71="","",VLOOKUP(C71,'Tabela Nutricional'!A:AD,24,0)*D71)</f>
        <v/>
      </c>
      <c r="Z71" s="237" t="str">
        <f>IF(C71="","",VLOOKUP(C71,'Tabela Nutricional'!A:AD,25,0)*D71)</f>
        <v/>
      </c>
      <c r="AA71" s="234" t="str">
        <f>IF(C71="","",VLOOKUP(C71,'Tabela Nutricional'!A:AD,26,0)*D71)</f>
        <v/>
      </c>
      <c r="AB71" s="237" t="str">
        <f>IF(C71="","",VLOOKUP(C71,'Tabela Nutricional'!A:AD,27,0)*D71)</f>
        <v/>
      </c>
      <c r="AC71" s="234" t="str">
        <f>IF(C71="","",VLOOKUP(C71,'Tabela Nutricional'!A:AD,28,0)*D71)</f>
        <v/>
      </c>
      <c r="AD71" s="237" t="str">
        <f>IF(C71="","",VLOOKUP(C71,'Tabela Nutricional'!A:AD,29,0)*D71)</f>
        <v/>
      </c>
      <c r="AE71" s="234" t="str">
        <f>IF(C71="","",VLOOKUP(C71,'Tabela Nutricional'!A:AD,30,0)*D71)</f>
        <v/>
      </c>
      <c r="AF71" s="215"/>
      <c r="AG71" s="94"/>
      <c r="AH71" s="108"/>
      <c r="AI71" s="108"/>
      <c r="AJ71" s="89"/>
      <c r="AK71" s="89"/>
      <c r="AL71" s="99"/>
      <c r="AM71" s="99"/>
      <c r="AN71" s="89"/>
      <c r="AO71" s="89"/>
      <c r="AP71" s="89"/>
      <c r="AQ71" s="99"/>
      <c r="AR71" s="89"/>
      <c r="AS71" s="89"/>
      <c r="AT71" s="89"/>
      <c r="AU71" s="89"/>
      <c r="AV71" s="89"/>
      <c r="AW71" s="89"/>
      <c r="AX71" s="89"/>
    </row>
    <row r="72" spans="1:50" ht="12.75" customHeight="1">
      <c r="A72" s="89"/>
      <c r="B72" s="215"/>
      <c r="C72" s="356"/>
      <c r="D72" s="236"/>
      <c r="E72" s="231" t="str">
        <f t="shared" si="51"/>
        <v/>
      </c>
      <c r="F72" s="238" t="str">
        <f t="shared" si="52"/>
        <v/>
      </c>
      <c r="G72" s="233" t="str">
        <f t="shared" si="53"/>
        <v/>
      </c>
      <c r="H72" s="238" t="str">
        <f t="shared" si="54"/>
        <v/>
      </c>
      <c r="I72" s="233" t="str">
        <f t="shared" si="55"/>
        <v/>
      </c>
      <c r="J72" s="238" t="str">
        <f t="shared" si="56"/>
        <v/>
      </c>
      <c r="K72" s="233" t="str">
        <f t="shared" si="57"/>
        <v/>
      </c>
      <c r="L72" s="237" t="str">
        <f t="shared" si="58"/>
        <v/>
      </c>
      <c r="M72" s="234" t="str">
        <f>IF(C72="","",VLOOKUP(C72,'Tabela Nutricional'!A:AD,10,0)*D72)</f>
        <v/>
      </c>
      <c r="N72" s="237" t="str">
        <f>IF(C72="","",VLOOKUP(C72,'Tabela Nutricional'!A:AD,11,0)*D72)</f>
        <v/>
      </c>
      <c r="O72" s="234" t="str">
        <f>IF(C72="","",VLOOKUP(C72,'Tabela Nutricional'!A:AD,12,0)*D72)</f>
        <v/>
      </c>
      <c r="P72" s="237" t="str">
        <f>IF(C72="","",VLOOKUP(C72,'Tabela Nutricional'!A:AD,13,0)*D72)</f>
        <v/>
      </c>
      <c r="Q72" s="234" t="str">
        <f>IF(C72="","",VLOOKUP(C72,'Tabela Nutricional'!A:AD,14,0)*D72)</f>
        <v/>
      </c>
      <c r="R72" s="237" t="str">
        <f>IF(C72="","",VLOOKUP(C72,'Tabela Nutricional'!A:AD,15,0)*D72)</f>
        <v/>
      </c>
      <c r="S72" s="234" t="str">
        <f>IF(C72="","",VLOOKUP(C72,'Tabela Nutricional'!A:AD,16,0)*D72)</f>
        <v/>
      </c>
      <c r="T72" s="237" t="str">
        <f>IF(C72="","",VLOOKUP(C72,'Tabela Nutricional'!A:AD,17,0)*D72)</f>
        <v/>
      </c>
      <c r="U72" s="234" t="str">
        <f>IF(C72="","",VLOOKUP(C72,'Tabela Nutricional'!A:AD,18,0)*D72)</f>
        <v/>
      </c>
      <c r="V72" s="237" t="str">
        <f>IF(C72="","",VLOOKUP(C72,'Tabela Nutricional'!A:AD,21,0)*D72)</f>
        <v/>
      </c>
      <c r="W72" s="234" t="str">
        <f>IF(C72="","",VLOOKUP(C72,'Tabela Nutricional'!A:AD,22,0)*D72)</f>
        <v/>
      </c>
      <c r="X72" s="237" t="str">
        <f>IF(C72="","",VLOOKUP(C72,'Tabela Nutricional'!A:AD,23,0)*D72)</f>
        <v/>
      </c>
      <c r="Y72" s="234" t="str">
        <f>IF(C72="","",VLOOKUP(C72,'Tabela Nutricional'!A:AD,24,0)*D72)</f>
        <v/>
      </c>
      <c r="Z72" s="237" t="str">
        <f>IF(C72="","",VLOOKUP(C72,'Tabela Nutricional'!A:AD,25,0)*D72)</f>
        <v/>
      </c>
      <c r="AA72" s="234" t="str">
        <f>IF(C72="","",VLOOKUP(C72,'Tabela Nutricional'!A:AD,26,0)*D72)</f>
        <v/>
      </c>
      <c r="AB72" s="237" t="str">
        <f>IF(C72="","",VLOOKUP(C72,'Tabela Nutricional'!A:AD,27,0)*D72)</f>
        <v/>
      </c>
      <c r="AC72" s="234" t="str">
        <f>IF(C72="","",VLOOKUP(C72,'Tabela Nutricional'!A:AD,28,0)*D72)</f>
        <v/>
      </c>
      <c r="AD72" s="237" t="str">
        <f>IF(C72="","",VLOOKUP(C72,'Tabela Nutricional'!A:AD,29,0)*D72)</f>
        <v/>
      </c>
      <c r="AE72" s="234" t="str">
        <f>IF(C72="","",VLOOKUP(C72,'Tabela Nutricional'!A:AD,30,0)*D72)</f>
        <v/>
      </c>
      <c r="AF72" s="215"/>
      <c r="AG72" s="94"/>
      <c r="AH72" s="108"/>
      <c r="AI72" s="108"/>
      <c r="AJ72" s="89"/>
      <c r="AK72" s="89"/>
      <c r="AL72" s="99"/>
      <c r="AM72" s="99"/>
      <c r="AN72" s="89"/>
      <c r="AO72" s="89"/>
      <c r="AP72" s="89"/>
      <c r="AQ72" s="99"/>
      <c r="AR72" s="89"/>
      <c r="AS72" s="89"/>
      <c r="AT72" s="89"/>
      <c r="AU72" s="89"/>
      <c r="AV72" s="89"/>
      <c r="AW72" s="89"/>
      <c r="AX72" s="89"/>
    </row>
    <row r="73" spans="1:50" ht="12.75" customHeight="1">
      <c r="A73" s="89"/>
      <c r="B73" s="215"/>
      <c r="C73" s="356"/>
      <c r="D73" s="236"/>
      <c r="E73" s="231" t="str">
        <f t="shared" si="51"/>
        <v/>
      </c>
      <c r="F73" s="238" t="str">
        <f t="shared" si="52"/>
        <v/>
      </c>
      <c r="G73" s="233" t="str">
        <f t="shared" si="53"/>
        <v/>
      </c>
      <c r="H73" s="238" t="str">
        <f t="shared" si="54"/>
        <v/>
      </c>
      <c r="I73" s="233" t="str">
        <f t="shared" si="55"/>
        <v/>
      </c>
      <c r="J73" s="238" t="str">
        <f t="shared" si="56"/>
        <v/>
      </c>
      <c r="K73" s="233" t="str">
        <f t="shared" si="57"/>
        <v/>
      </c>
      <c r="L73" s="237" t="str">
        <f t="shared" si="58"/>
        <v/>
      </c>
      <c r="M73" s="234" t="str">
        <f>IF(C73="","",VLOOKUP(C73,'Tabela Nutricional'!A:AD,10,0)*D73)</f>
        <v/>
      </c>
      <c r="N73" s="237" t="str">
        <f>IF(C73="","",VLOOKUP(C73,'Tabela Nutricional'!A:AD,11,0)*D73)</f>
        <v/>
      </c>
      <c r="O73" s="234" t="str">
        <f>IF(C73="","",VLOOKUP(C73,'Tabela Nutricional'!A:AD,12,0)*D73)</f>
        <v/>
      </c>
      <c r="P73" s="237" t="str">
        <f>IF(C73="","",VLOOKUP(C73,'Tabela Nutricional'!A:AD,13,0)*D73)</f>
        <v/>
      </c>
      <c r="Q73" s="234" t="str">
        <f>IF(C73="","",VLOOKUP(C73,'Tabela Nutricional'!A:AD,14,0)*D73)</f>
        <v/>
      </c>
      <c r="R73" s="237" t="str">
        <f>IF(C73="","",VLOOKUP(C73,'Tabela Nutricional'!A:AD,15,0)*D73)</f>
        <v/>
      </c>
      <c r="S73" s="234" t="str">
        <f>IF(C73="","",VLOOKUP(C73,'Tabela Nutricional'!A:AD,16,0)*D73)</f>
        <v/>
      </c>
      <c r="T73" s="237" t="str">
        <f>IF(C73="","",VLOOKUP(C73,'Tabela Nutricional'!A:AD,17,0)*D73)</f>
        <v/>
      </c>
      <c r="U73" s="234" t="str">
        <f>IF(C73="","",VLOOKUP(C73,'Tabela Nutricional'!A:AD,18,0)*D73)</f>
        <v/>
      </c>
      <c r="V73" s="237" t="str">
        <f>IF(C73="","",VLOOKUP(C73,'Tabela Nutricional'!A:AD,21,0)*D73)</f>
        <v/>
      </c>
      <c r="W73" s="234" t="str">
        <f>IF(C73="","",VLOOKUP(C73,'Tabela Nutricional'!A:AD,22,0)*D73)</f>
        <v/>
      </c>
      <c r="X73" s="237" t="str">
        <f>IF(C73="","",VLOOKUP(C73,'Tabela Nutricional'!A:AD,23,0)*D73)</f>
        <v/>
      </c>
      <c r="Y73" s="234" t="str">
        <f>IF(C73="","",VLOOKUP(C73,'Tabela Nutricional'!A:AD,24,0)*D73)</f>
        <v/>
      </c>
      <c r="Z73" s="237" t="str">
        <f>IF(C73="","",VLOOKUP(C73,'Tabela Nutricional'!A:AD,25,0)*D73)</f>
        <v/>
      </c>
      <c r="AA73" s="234" t="str">
        <f>IF(C73="","",VLOOKUP(C73,'Tabela Nutricional'!A:AD,26,0)*D73)</f>
        <v/>
      </c>
      <c r="AB73" s="237" t="str">
        <f>IF(C73="","",VLOOKUP(C73,'Tabela Nutricional'!A:AD,27,0)*D73)</f>
        <v/>
      </c>
      <c r="AC73" s="234" t="str">
        <f>IF(C73="","",VLOOKUP(C73,'Tabela Nutricional'!A:AD,28,0)*D73)</f>
        <v/>
      </c>
      <c r="AD73" s="237" t="str">
        <f>IF(C73="","",VLOOKUP(C73,'Tabela Nutricional'!A:AD,29,0)*D73)</f>
        <v/>
      </c>
      <c r="AE73" s="234" t="str">
        <f>IF(C73="","",VLOOKUP(C73,'Tabela Nutricional'!A:AD,30,0)*D73)</f>
        <v/>
      </c>
      <c r="AF73" s="215"/>
      <c r="AG73" s="94"/>
      <c r="AH73" s="108"/>
      <c r="AI73" s="108"/>
      <c r="AJ73" s="89"/>
      <c r="AK73" s="89"/>
      <c r="AL73" s="99"/>
      <c r="AM73" s="99"/>
      <c r="AN73" s="89"/>
      <c r="AO73" s="89"/>
      <c r="AP73" s="89"/>
      <c r="AQ73" s="99"/>
      <c r="AR73" s="89"/>
      <c r="AS73" s="89"/>
      <c r="AT73" s="89"/>
      <c r="AU73" s="89"/>
      <c r="AV73" s="89"/>
      <c r="AW73" s="89"/>
      <c r="AX73" s="89"/>
    </row>
    <row r="74" spans="1:50" ht="12.75" customHeight="1">
      <c r="A74" s="89"/>
      <c r="B74" s="214"/>
      <c r="C74" s="356"/>
      <c r="D74" s="236"/>
      <c r="E74" s="231" t="str">
        <f t="shared" si="51"/>
        <v/>
      </c>
      <c r="F74" s="238" t="str">
        <f t="shared" si="52"/>
        <v/>
      </c>
      <c r="G74" s="233" t="str">
        <f t="shared" si="53"/>
        <v/>
      </c>
      <c r="H74" s="238" t="str">
        <f t="shared" si="54"/>
        <v/>
      </c>
      <c r="I74" s="233" t="str">
        <f t="shared" si="55"/>
        <v/>
      </c>
      <c r="J74" s="238" t="str">
        <f t="shared" si="56"/>
        <v/>
      </c>
      <c r="K74" s="233" t="str">
        <f t="shared" si="57"/>
        <v/>
      </c>
      <c r="L74" s="237" t="str">
        <f t="shared" si="58"/>
        <v/>
      </c>
      <c r="M74" s="234" t="str">
        <f>IF(C74="","",VLOOKUP(C74,'Tabela Nutricional'!A:AD,10,0)*D74)</f>
        <v/>
      </c>
      <c r="N74" s="237" t="str">
        <f>IF(C74="","",VLOOKUP(C74,'Tabela Nutricional'!A:AD,11,0)*D74)</f>
        <v/>
      </c>
      <c r="O74" s="234" t="str">
        <f>IF(C74="","",VLOOKUP(C74,'Tabela Nutricional'!A:AD,12,0)*D74)</f>
        <v/>
      </c>
      <c r="P74" s="237" t="str">
        <f>IF(C74="","",VLOOKUP(C74,'Tabela Nutricional'!A:AD,13,0)*D74)</f>
        <v/>
      </c>
      <c r="Q74" s="234" t="str">
        <f>IF(C74="","",VLOOKUP(C74,'Tabela Nutricional'!A:AD,14,0)*D74)</f>
        <v/>
      </c>
      <c r="R74" s="237" t="str">
        <f>IF(C74="","",VLOOKUP(C74,'Tabela Nutricional'!A:AD,15,0)*D74)</f>
        <v/>
      </c>
      <c r="S74" s="234" t="str">
        <f>IF(C74="","",VLOOKUP(C74,'Tabela Nutricional'!A:AD,16,0)*D74)</f>
        <v/>
      </c>
      <c r="T74" s="237" t="str">
        <f>IF(C74="","",VLOOKUP(C74,'Tabela Nutricional'!A:AD,17,0)*D74)</f>
        <v/>
      </c>
      <c r="U74" s="234" t="str">
        <f>IF(C74="","",VLOOKUP(C74,'Tabela Nutricional'!A:AD,18,0)*D74)</f>
        <v/>
      </c>
      <c r="V74" s="237" t="str">
        <f>IF(C74="","",VLOOKUP(C74,'Tabela Nutricional'!A:AD,21,0)*D74)</f>
        <v/>
      </c>
      <c r="W74" s="234" t="str">
        <f>IF(C74="","",VLOOKUP(C74,'Tabela Nutricional'!A:AD,22,0)*D74)</f>
        <v/>
      </c>
      <c r="X74" s="237" t="str">
        <f>IF(C74="","",VLOOKUP(C74,'Tabela Nutricional'!A:AD,23,0)*D74)</f>
        <v/>
      </c>
      <c r="Y74" s="234" t="str">
        <f>IF(C74="","",VLOOKUP(C74,'Tabela Nutricional'!A:AD,24,0)*D74)</f>
        <v/>
      </c>
      <c r="Z74" s="237" t="str">
        <f>IF(C74="","",VLOOKUP(C74,'Tabela Nutricional'!A:AD,25,0)*D74)</f>
        <v/>
      </c>
      <c r="AA74" s="234" t="str">
        <f>IF(C74="","",VLOOKUP(C74,'Tabela Nutricional'!A:AD,26,0)*D74)</f>
        <v/>
      </c>
      <c r="AB74" s="237" t="str">
        <f>IF(C74="","",VLOOKUP(C74,'Tabela Nutricional'!A:AD,27,0)*D74)</f>
        <v/>
      </c>
      <c r="AC74" s="234" t="str">
        <f>IF(C74="","",VLOOKUP(C74,'Tabela Nutricional'!A:AD,28,0)*D74)</f>
        <v/>
      </c>
      <c r="AD74" s="237" t="str">
        <f>IF(C74="","",VLOOKUP(C74,'Tabela Nutricional'!A:AD,29,0)*D74)</f>
        <v/>
      </c>
      <c r="AE74" s="234" t="str">
        <f>IF(C74="","",VLOOKUP(C74,'Tabela Nutricional'!A:AD,30,0)*D74)</f>
        <v/>
      </c>
      <c r="AF74" s="214"/>
      <c r="AG74" s="94"/>
      <c r="AH74" s="108"/>
      <c r="AI74" s="108"/>
      <c r="AJ74" s="89"/>
      <c r="AK74" s="89"/>
      <c r="AL74" s="99"/>
      <c r="AM74" s="99"/>
      <c r="AN74" s="89"/>
      <c r="AO74" s="89"/>
      <c r="AP74" s="89"/>
      <c r="AQ74" s="99"/>
      <c r="AR74" s="89"/>
      <c r="AS74" s="89"/>
      <c r="AT74" s="89"/>
      <c r="AU74" s="89"/>
      <c r="AV74" s="89"/>
      <c r="AW74" s="89"/>
      <c r="AX74" s="89"/>
    </row>
    <row r="75" spans="1:50" ht="12.75" customHeight="1">
      <c r="A75" s="89"/>
      <c r="B75" s="214"/>
      <c r="C75" s="356"/>
      <c r="D75" s="236"/>
      <c r="E75" s="231" t="str">
        <f t="shared" si="51"/>
        <v/>
      </c>
      <c r="F75" s="238" t="str">
        <f t="shared" si="52"/>
        <v/>
      </c>
      <c r="G75" s="233" t="str">
        <f t="shared" si="53"/>
        <v/>
      </c>
      <c r="H75" s="238" t="str">
        <f t="shared" si="54"/>
        <v/>
      </c>
      <c r="I75" s="233" t="str">
        <f t="shared" si="55"/>
        <v/>
      </c>
      <c r="J75" s="238" t="str">
        <f t="shared" si="56"/>
        <v/>
      </c>
      <c r="K75" s="233" t="str">
        <f t="shared" si="57"/>
        <v/>
      </c>
      <c r="L75" s="237" t="str">
        <f t="shared" si="58"/>
        <v/>
      </c>
      <c r="M75" s="234" t="str">
        <f>IF(C75="","",VLOOKUP(C75,'Tabela Nutricional'!A:AD,10,0)*D75)</f>
        <v/>
      </c>
      <c r="N75" s="237" t="str">
        <f>IF(C75="","",VLOOKUP(C75,'Tabela Nutricional'!A:AD,11,0)*D75)</f>
        <v/>
      </c>
      <c r="O75" s="234" t="str">
        <f>IF(C75="","",VLOOKUP(C75,'Tabela Nutricional'!A:AD,12,0)*D75)</f>
        <v/>
      </c>
      <c r="P75" s="237" t="str">
        <f>IF(C75="","",VLOOKUP(C75,'Tabela Nutricional'!A:AD,13,0)*D75)</f>
        <v/>
      </c>
      <c r="Q75" s="234" t="str">
        <f>IF(C75="","",VLOOKUP(C75,'Tabela Nutricional'!A:AD,14,0)*D75)</f>
        <v/>
      </c>
      <c r="R75" s="237" t="str">
        <f>IF(C75="","",VLOOKUP(C75,'Tabela Nutricional'!A:AD,15,0)*D75)</f>
        <v/>
      </c>
      <c r="S75" s="234" t="str">
        <f>IF(C75="","",VLOOKUP(C75,'Tabela Nutricional'!A:AD,16,0)*D75)</f>
        <v/>
      </c>
      <c r="T75" s="237" t="str">
        <f>IF(C75="","",VLOOKUP(C75,'Tabela Nutricional'!A:AD,17,0)*D75)</f>
        <v/>
      </c>
      <c r="U75" s="234" t="str">
        <f>IF(C75="","",VLOOKUP(C75,'Tabela Nutricional'!A:AD,18,0)*D75)</f>
        <v/>
      </c>
      <c r="V75" s="237" t="str">
        <f>IF(C75="","",VLOOKUP(C75,'Tabela Nutricional'!A:AD,21,0)*D75)</f>
        <v/>
      </c>
      <c r="W75" s="234" t="str">
        <f>IF(C75="","",VLOOKUP(C75,'Tabela Nutricional'!A:AD,22,0)*D75)</f>
        <v/>
      </c>
      <c r="X75" s="237" t="str">
        <f>IF(C75="","",VLOOKUP(C75,'Tabela Nutricional'!A:AD,23,0)*D75)</f>
        <v/>
      </c>
      <c r="Y75" s="234" t="str">
        <f>IF(C75="","",VLOOKUP(C75,'Tabela Nutricional'!A:AD,24,0)*D75)</f>
        <v/>
      </c>
      <c r="Z75" s="237" t="str">
        <f>IF(C75="","",VLOOKUP(C75,'Tabela Nutricional'!A:AD,25,0)*D75)</f>
        <v/>
      </c>
      <c r="AA75" s="234" t="str">
        <f>IF(C75="","",VLOOKUP(C75,'Tabela Nutricional'!A:AD,26,0)*D75)</f>
        <v/>
      </c>
      <c r="AB75" s="237" t="str">
        <f>IF(C75="","",VLOOKUP(C75,'Tabela Nutricional'!A:AD,27,0)*D75)</f>
        <v/>
      </c>
      <c r="AC75" s="234" t="str">
        <f>IF(C75="","",VLOOKUP(C75,'Tabela Nutricional'!A:AD,28,0)*D75)</f>
        <v/>
      </c>
      <c r="AD75" s="237" t="str">
        <f>IF(C75="","",VLOOKUP(C75,'Tabela Nutricional'!A:AD,29,0)*D75)</f>
        <v/>
      </c>
      <c r="AE75" s="234" t="str">
        <f>IF(C75="","",VLOOKUP(C75,'Tabela Nutricional'!A:AD,30,0)*D75)</f>
        <v/>
      </c>
      <c r="AF75" s="214"/>
      <c r="AG75" s="90"/>
      <c r="AH75" s="108"/>
      <c r="AI75" s="108"/>
      <c r="AJ75" s="89"/>
      <c r="AK75" s="89"/>
      <c r="AL75" s="99"/>
      <c r="AM75" s="99"/>
      <c r="AN75" s="89"/>
      <c r="AO75" s="89"/>
      <c r="AP75" s="89"/>
      <c r="AQ75" s="99"/>
      <c r="AR75" s="89"/>
      <c r="AS75" s="89"/>
      <c r="AT75" s="89"/>
      <c r="AU75" s="89"/>
      <c r="AV75" s="89"/>
      <c r="AW75" s="89"/>
      <c r="AX75" s="89"/>
    </row>
    <row r="76" spans="1:50" ht="12.75" customHeight="1">
      <c r="A76" s="90"/>
      <c r="B76" s="214"/>
      <c r="C76" s="356"/>
      <c r="D76" s="236"/>
      <c r="E76" s="231" t="str">
        <f t="shared" si="51"/>
        <v/>
      </c>
      <c r="F76" s="238" t="str">
        <f t="shared" si="52"/>
        <v/>
      </c>
      <c r="G76" s="233" t="str">
        <f t="shared" si="53"/>
        <v/>
      </c>
      <c r="H76" s="238" t="str">
        <f t="shared" si="54"/>
        <v/>
      </c>
      <c r="I76" s="233" t="str">
        <f t="shared" si="55"/>
        <v/>
      </c>
      <c r="J76" s="238" t="str">
        <f t="shared" si="56"/>
        <v/>
      </c>
      <c r="K76" s="233" t="str">
        <f t="shared" si="57"/>
        <v/>
      </c>
      <c r="L76" s="237" t="str">
        <f t="shared" si="58"/>
        <v/>
      </c>
      <c r="M76" s="234" t="str">
        <f>IF(C76="","",VLOOKUP(C76,'Tabela Nutricional'!A:AD,10,0)*D76)</f>
        <v/>
      </c>
      <c r="N76" s="237" t="str">
        <f>IF(C76="","",VLOOKUP(C76,'Tabela Nutricional'!A:AD,11,0)*D76)</f>
        <v/>
      </c>
      <c r="O76" s="234" t="str">
        <f>IF(C76="","",VLOOKUP(C76,'Tabela Nutricional'!A:AD,12,0)*D76)</f>
        <v/>
      </c>
      <c r="P76" s="237" t="str">
        <f>IF(C76="","",VLOOKUP(C76,'Tabela Nutricional'!A:AD,13,0)*D76)</f>
        <v/>
      </c>
      <c r="Q76" s="234" t="str">
        <f>IF(C76="","",VLOOKUP(C76,'Tabela Nutricional'!A:AD,14,0)*D76)</f>
        <v/>
      </c>
      <c r="R76" s="237" t="str">
        <f>IF(C76="","",VLOOKUP(C76,'Tabela Nutricional'!A:AD,15,0)*D76)</f>
        <v/>
      </c>
      <c r="S76" s="234" t="str">
        <f>IF(C76="","",VLOOKUP(C76,'Tabela Nutricional'!A:AD,16,0)*D76)</f>
        <v/>
      </c>
      <c r="T76" s="237" t="str">
        <f>IF(C76="","",VLOOKUP(C76,'Tabela Nutricional'!A:AD,17,0)*D76)</f>
        <v/>
      </c>
      <c r="U76" s="234" t="str">
        <f>IF(C76="","",VLOOKUP(C76,'Tabela Nutricional'!A:AD,18,0)*D76)</f>
        <v/>
      </c>
      <c r="V76" s="237" t="str">
        <f>IF(C76="","",VLOOKUP(C76,'Tabela Nutricional'!A:AD,21,0)*D76)</f>
        <v/>
      </c>
      <c r="W76" s="234" t="str">
        <f>IF(C76="","",VLOOKUP(C76,'Tabela Nutricional'!A:AD,22,0)*D76)</f>
        <v/>
      </c>
      <c r="X76" s="237" t="str">
        <f>IF(C76="","",VLOOKUP(C76,'Tabela Nutricional'!A:AD,23,0)*D76)</f>
        <v/>
      </c>
      <c r="Y76" s="234" t="str">
        <f>IF(C76="","",VLOOKUP(C76,'Tabela Nutricional'!A:AD,24,0)*D76)</f>
        <v/>
      </c>
      <c r="Z76" s="237" t="str">
        <f>IF(C76="","",VLOOKUP(C76,'Tabela Nutricional'!A:AD,25,0)*D76)</f>
        <v/>
      </c>
      <c r="AA76" s="234" t="str">
        <f>IF(C76="","",VLOOKUP(C76,'Tabela Nutricional'!A:AD,26,0)*D76)</f>
        <v/>
      </c>
      <c r="AB76" s="237" t="str">
        <f>IF(C76="","",VLOOKUP(C76,'Tabela Nutricional'!A:AD,27,0)*D76)</f>
        <v/>
      </c>
      <c r="AC76" s="234" t="str">
        <f>IF(C76="","",VLOOKUP(C76,'Tabela Nutricional'!A:AD,28,0)*D76)</f>
        <v/>
      </c>
      <c r="AD76" s="237" t="str">
        <f>IF(C76="","",VLOOKUP(C76,'Tabela Nutricional'!A:AD,29,0)*D76)</f>
        <v/>
      </c>
      <c r="AE76" s="234" t="str">
        <f>IF(C76="","",VLOOKUP(C76,'Tabela Nutricional'!A:AD,30,0)*D76)</f>
        <v/>
      </c>
      <c r="AF76" s="214"/>
      <c r="AG76" s="92"/>
      <c r="AH76" s="108"/>
      <c r="AI76" s="108"/>
      <c r="AJ76" s="89"/>
      <c r="AK76" s="89"/>
      <c r="AL76" s="99"/>
      <c r="AM76" s="99"/>
      <c r="AN76" s="89"/>
      <c r="AO76" s="89"/>
      <c r="AP76" s="89"/>
      <c r="AQ76" s="99"/>
      <c r="AR76" s="89"/>
      <c r="AS76" s="89"/>
      <c r="AT76" s="89"/>
      <c r="AU76" s="89"/>
      <c r="AV76" s="89"/>
      <c r="AW76" s="89"/>
      <c r="AX76" s="89"/>
    </row>
    <row r="77" spans="1:50" ht="12.75" customHeight="1">
      <c r="A77" s="90"/>
      <c r="B77" s="214"/>
      <c r="C77" s="375"/>
      <c r="D77" s="236"/>
      <c r="E77" s="231" t="str">
        <f t="shared" si="51"/>
        <v/>
      </c>
      <c r="F77" s="238" t="str">
        <f t="shared" si="52"/>
        <v/>
      </c>
      <c r="G77" s="233" t="str">
        <f t="shared" si="53"/>
        <v/>
      </c>
      <c r="H77" s="238" t="str">
        <f t="shared" si="54"/>
        <v/>
      </c>
      <c r="I77" s="233" t="str">
        <f t="shared" si="55"/>
        <v/>
      </c>
      <c r="J77" s="238" t="str">
        <f t="shared" si="56"/>
        <v/>
      </c>
      <c r="K77" s="233" t="str">
        <f t="shared" si="57"/>
        <v/>
      </c>
      <c r="L77" s="237" t="str">
        <f t="shared" si="58"/>
        <v/>
      </c>
      <c r="M77" s="234" t="str">
        <f>IF(C77="","",VLOOKUP(C77,'Tabela Nutricional'!A:AD,10,0)*D77)</f>
        <v/>
      </c>
      <c r="N77" s="237" t="str">
        <f>IF(C77="","",VLOOKUP(C77,'Tabela Nutricional'!A:AD,11,0)*D77)</f>
        <v/>
      </c>
      <c r="O77" s="234" t="str">
        <f>IF(C77="","",VLOOKUP(C77,'Tabela Nutricional'!A:AD,12,0)*D77)</f>
        <v/>
      </c>
      <c r="P77" s="237" t="str">
        <f>IF(C77="","",VLOOKUP(C77,'Tabela Nutricional'!A:AD,13,0)*D77)</f>
        <v/>
      </c>
      <c r="Q77" s="234" t="str">
        <f>IF(C77="","",VLOOKUP(C77,'Tabela Nutricional'!A:AD,14,0)*D77)</f>
        <v/>
      </c>
      <c r="R77" s="237" t="str">
        <f>IF(C77="","",VLOOKUP(C77,'Tabela Nutricional'!A:AD,15,0)*D77)</f>
        <v/>
      </c>
      <c r="S77" s="234" t="str">
        <f>IF(C77="","",VLOOKUP(C77,'Tabela Nutricional'!A:AD,16,0)*D77)</f>
        <v/>
      </c>
      <c r="T77" s="237" t="str">
        <f>IF(C77="","",VLOOKUP(C77,'Tabela Nutricional'!A:AD,17,0)*D77)</f>
        <v/>
      </c>
      <c r="U77" s="234" t="str">
        <f>IF(C77="","",VLOOKUP(C77,'Tabela Nutricional'!A:AD,18,0)*D77)</f>
        <v/>
      </c>
      <c r="V77" s="237" t="str">
        <f>IF(C77="","",VLOOKUP(C77,'Tabela Nutricional'!A:AD,21,0)*D77)</f>
        <v/>
      </c>
      <c r="W77" s="234" t="str">
        <f>IF(C77="","",VLOOKUP(C77,'Tabela Nutricional'!A:AD,22,0)*D77)</f>
        <v/>
      </c>
      <c r="X77" s="237" t="str">
        <f>IF(C77="","",VLOOKUP(C77,'Tabela Nutricional'!A:AD,23,0)*D77)</f>
        <v/>
      </c>
      <c r="Y77" s="234" t="str">
        <f>IF(C77="","",VLOOKUP(C77,'Tabela Nutricional'!A:AD,24,0)*D77)</f>
        <v/>
      </c>
      <c r="Z77" s="237" t="str">
        <f>IF(C77="","",VLOOKUP(C77,'Tabela Nutricional'!A:AD,25,0)*D77)</f>
        <v/>
      </c>
      <c r="AA77" s="234" t="str">
        <f>IF(C77="","",VLOOKUP(C77,'Tabela Nutricional'!A:AD,26,0)*D77)</f>
        <v/>
      </c>
      <c r="AB77" s="237" t="str">
        <f>IF(C77="","",VLOOKUP(C77,'Tabela Nutricional'!A:AD,27,0)*D77)</f>
        <v/>
      </c>
      <c r="AC77" s="234" t="str">
        <f>IF(C77="","",VLOOKUP(C77,'Tabela Nutricional'!A:AD,28,0)*D77)</f>
        <v/>
      </c>
      <c r="AD77" s="237" t="str">
        <f>IF(C77="","",VLOOKUP(C77,'Tabela Nutricional'!A:AD,29,0)*D77)</f>
        <v/>
      </c>
      <c r="AE77" s="234" t="str">
        <f>IF(C77="","",VLOOKUP(C77,'Tabela Nutricional'!A:AD,30,0)*D77)</f>
        <v/>
      </c>
      <c r="AF77" s="214"/>
      <c r="AG77" s="91"/>
      <c r="AH77" s="108"/>
      <c r="AI77" s="108"/>
      <c r="AJ77" s="89"/>
      <c r="AK77" s="89"/>
      <c r="AL77" s="99"/>
      <c r="AM77" s="99"/>
      <c r="AN77" s="89"/>
      <c r="AO77" s="89"/>
      <c r="AP77" s="89"/>
      <c r="AQ77" s="99"/>
      <c r="AR77" s="89"/>
      <c r="AS77" s="89"/>
      <c r="AT77" s="89"/>
      <c r="AU77" s="89"/>
      <c r="AV77" s="89"/>
      <c r="AW77" s="89"/>
      <c r="AX77" s="89"/>
    </row>
    <row r="78" spans="1:50" ht="12.75" customHeight="1">
      <c r="A78" s="90"/>
      <c r="B78" s="214"/>
      <c r="C78" s="376" t="s">
        <v>27</v>
      </c>
      <c r="D78" s="216"/>
      <c r="E78" s="217" t="s">
        <v>29</v>
      </c>
      <c r="F78" s="218">
        <f t="shared" ref="F78:AE78" si="59">SUM(F68:F77)</f>
        <v>0</v>
      </c>
      <c r="G78" s="219">
        <f t="shared" si="59"/>
        <v>0</v>
      </c>
      <c r="H78" s="220">
        <f t="shared" si="59"/>
        <v>0</v>
      </c>
      <c r="I78" s="221">
        <f t="shared" si="59"/>
        <v>0</v>
      </c>
      <c r="J78" s="222">
        <f t="shared" si="59"/>
        <v>0</v>
      </c>
      <c r="K78" s="223">
        <f t="shared" si="59"/>
        <v>0</v>
      </c>
      <c r="L78" s="224">
        <f t="shared" si="59"/>
        <v>0</v>
      </c>
      <c r="M78" s="225">
        <f t="shared" si="59"/>
        <v>0</v>
      </c>
      <c r="N78" s="225">
        <f t="shared" si="59"/>
        <v>0</v>
      </c>
      <c r="O78" s="225">
        <f t="shared" si="59"/>
        <v>0</v>
      </c>
      <c r="P78" s="225">
        <f t="shared" si="59"/>
        <v>0</v>
      </c>
      <c r="Q78" s="225">
        <f t="shared" si="59"/>
        <v>0</v>
      </c>
      <c r="R78" s="225">
        <f t="shared" si="59"/>
        <v>0</v>
      </c>
      <c r="S78" s="225">
        <f t="shared" si="59"/>
        <v>0</v>
      </c>
      <c r="T78" s="225">
        <f t="shared" si="59"/>
        <v>0</v>
      </c>
      <c r="U78" s="225">
        <f t="shared" si="59"/>
        <v>0</v>
      </c>
      <c r="V78" s="225">
        <f t="shared" si="59"/>
        <v>0</v>
      </c>
      <c r="W78" s="225">
        <f t="shared" si="59"/>
        <v>0</v>
      </c>
      <c r="X78" s="225">
        <f t="shared" si="59"/>
        <v>0</v>
      </c>
      <c r="Y78" s="225">
        <f t="shared" si="59"/>
        <v>0</v>
      </c>
      <c r="Z78" s="225">
        <f t="shared" si="59"/>
        <v>0</v>
      </c>
      <c r="AA78" s="225">
        <f t="shared" si="59"/>
        <v>0</v>
      </c>
      <c r="AB78" s="225">
        <f t="shared" si="59"/>
        <v>0</v>
      </c>
      <c r="AC78" s="225">
        <f t="shared" si="59"/>
        <v>0</v>
      </c>
      <c r="AD78" s="225">
        <f t="shared" si="59"/>
        <v>0</v>
      </c>
      <c r="AE78" s="225">
        <f t="shared" si="59"/>
        <v>0</v>
      </c>
      <c r="AF78" s="214"/>
      <c r="AG78" s="91"/>
      <c r="AH78" s="108"/>
      <c r="AI78" s="108"/>
      <c r="AJ78" s="89"/>
      <c r="AK78" s="89"/>
      <c r="AL78" s="99"/>
      <c r="AM78" s="99"/>
      <c r="AN78" s="89"/>
      <c r="AO78" s="89"/>
      <c r="AP78" s="89"/>
      <c r="AQ78" s="99"/>
      <c r="AR78" s="89"/>
      <c r="AS78" s="89"/>
      <c r="AT78" s="89"/>
      <c r="AU78" s="89"/>
      <c r="AV78" s="89"/>
      <c r="AW78" s="89"/>
      <c r="AX78" s="89"/>
    </row>
    <row r="79" spans="1:50" ht="12.75" customHeight="1">
      <c r="A79" s="90"/>
      <c r="B79" s="214"/>
      <c r="C79" s="377">
        <f>SUM(F79:K79)</f>
        <v>0</v>
      </c>
      <c r="D79" s="216"/>
      <c r="E79" s="217" t="s">
        <v>30</v>
      </c>
      <c r="F79" s="218">
        <f t="shared" ref="F79:H79" si="60">F78*4</f>
        <v>0</v>
      </c>
      <c r="G79" s="219">
        <f t="shared" si="60"/>
        <v>0</v>
      </c>
      <c r="H79" s="220">
        <f t="shared" si="60"/>
        <v>0</v>
      </c>
      <c r="I79" s="221">
        <f t="shared" ref="I79:K79" si="61">I78*9</f>
        <v>0</v>
      </c>
      <c r="J79" s="222">
        <f t="shared" si="61"/>
        <v>0</v>
      </c>
      <c r="K79" s="223">
        <f t="shared" si="61"/>
        <v>0</v>
      </c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14"/>
      <c r="AG79" s="91"/>
      <c r="AH79" s="108"/>
      <c r="AI79" s="108"/>
      <c r="AJ79" s="89"/>
      <c r="AK79" s="89"/>
      <c r="AL79" s="99"/>
      <c r="AM79" s="99"/>
      <c r="AN79" s="89"/>
      <c r="AO79" s="89"/>
      <c r="AP79" s="89"/>
      <c r="AQ79" s="99"/>
      <c r="AR79" s="89"/>
      <c r="AS79" s="89"/>
      <c r="AT79" s="89"/>
      <c r="AU79" s="89"/>
      <c r="AV79" s="89"/>
      <c r="AW79" s="89"/>
      <c r="AX79" s="89"/>
    </row>
    <row r="80" spans="1:50" ht="12.75" customHeight="1">
      <c r="A80" s="90"/>
      <c r="B80" s="214"/>
      <c r="C80" s="311" t="str">
        <f>IF(C79&gt;0,(C79-'Cálculo de Dieta'!C79),"")</f>
        <v/>
      </c>
      <c r="D80" s="318"/>
      <c r="E80" s="310" t="s">
        <v>2829</v>
      </c>
      <c r="F80" s="311" t="str">
        <f>IF(F78&gt;0,(F78-'Cálculo de Dieta'!F78),"")</f>
        <v/>
      </c>
      <c r="G80" s="311" t="str">
        <f>IF(G78&gt;0,(G78-'Cálculo de Dieta'!G78),"")</f>
        <v/>
      </c>
      <c r="H80" s="311" t="str">
        <f>IF(H78&gt;0,(H78-'Cálculo de Dieta'!H78),"")</f>
        <v/>
      </c>
      <c r="I80" s="311" t="str">
        <f>IF(I78&gt;0,(I78-'Cálculo de Dieta'!I78),"")</f>
        <v/>
      </c>
      <c r="J80" s="311" t="str">
        <f>IF(J78&gt;0,(J78-'Cálculo de Dieta'!J78),"")</f>
        <v/>
      </c>
      <c r="K80" s="311" t="str">
        <f>IF(K78&gt;0,(K78-'Cálculo de Dieta'!K78),"")</f>
        <v/>
      </c>
      <c r="L80" s="311" t="str">
        <f>IF(L78&gt;0,(L78-'Cálculo de Dieta'!L78),"")</f>
        <v/>
      </c>
      <c r="M80" s="311" t="str">
        <f>IF(M78&gt;0,(M78-'Cálculo de Dieta'!M78),"")</f>
        <v/>
      </c>
      <c r="N80" s="311" t="str">
        <f>IF(N78&gt;0,(N78-'Cálculo de Dieta'!N78),"")</f>
        <v/>
      </c>
      <c r="O80" s="311" t="str">
        <f>IF(O78&gt;0,(O78-'Cálculo de Dieta'!O78),"")</f>
        <v/>
      </c>
      <c r="P80" s="311" t="str">
        <f>IF(P78&gt;0,(P78-'Cálculo de Dieta'!P78),"")</f>
        <v/>
      </c>
      <c r="Q80" s="311" t="str">
        <f>IF(Q78&gt;0,(Q78-'Cálculo de Dieta'!Q78),"")</f>
        <v/>
      </c>
      <c r="R80" s="311" t="str">
        <f>IF(R78&gt;0,(R78-'Cálculo de Dieta'!R78),"")</f>
        <v/>
      </c>
      <c r="S80" s="311" t="str">
        <f>IF(S78&gt;0,(S78-'Cálculo de Dieta'!S78),"")</f>
        <v/>
      </c>
      <c r="T80" s="311" t="str">
        <f>IF(T78&gt;0,(T78-'Cálculo de Dieta'!T78),"")</f>
        <v/>
      </c>
      <c r="U80" s="311" t="str">
        <f>IF(U78&gt;0,(U78-'Cálculo de Dieta'!U78),"")</f>
        <v/>
      </c>
      <c r="V80" s="311" t="str">
        <f>IF(V78&gt;0,(V78-'Cálculo de Dieta'!V78),"")</f>
        <v/>
      </c>
      <c r="W80" s="311" t="str">
        <f>IF(W78&gt;0,(W78-'Cálculo de Dieta'!W78),"")</f>
        <v/>
      </c>
      <c r="X80" s="311" t="str">
        <f>IF(X78&gt;0,(X78-'Cálculo de Dieta'!X78),"")</f>
        <v/>
      </c>
      <c r="Y80" s="311" t="str">
        <f>IF(Y78&gt;0,(Y78-'Cálculo de Dieta'!Y78),"")</f>
        <v/>
      </c>
      <c r="Z80" s="311" t="str">
        <f>IF(Z78&gt;0,(Z78-'Cálculo de Dieta'!Z78),"")</f>
        <v/>
      </c>
      <c r="AA80" s="311" t="str">
        <f>IF(AA78&gt;0,(AA78-'Cálculo de Dieta'!AA78),"")</f>
        <v/>
      </c>
      <c r="AB80" s="311" t="str">
        <f>IF(AB78&gt;0,(AB78-'Cálculo de Dieta'!AB78),"")</f>
        <v/>
      </c>
      <c r="AC80" s="311" t="str">
        <f>IF(AC78&gt;0,(AC78-'Cálculo de Dieta'!AC78),"")</f>
        <v/>
      </c>
      <c r="AD80" s="311" t="str">
        <f>IF(AD78&gt;0,(AD78-'Cálculo de Dieta'!AD78),"")</f>
        <v/>
      </c>
      <c r="AE80" s="311" t="str">
        <f>IF(AE78&gt;0,(AE78-'Cálculo de Dieta'!AE78),"")</f>
        <v/>
      </c>
      <c r="AF80" s="214"/>
      <c r="AG80" s="91"/>
      <c r="AH80" s="108"/>
      <c r="AI80" s="108"/>
      <c r="AJ80" s="89"/>
      <c r="AK80" s="89"/>
      <c r="AL80" s="99"/>
      <c r="AM80" s="99"/>
      <c r="AN80" s="89"/>
      <c r="AO80" s="89"/>
      <c r="AP80" s="89"/>
      <c r="AQ80" s="99"/>
      <c r="AR80" s="89"/>
      <c r="AS80" s="89"/>
      <c r="AT80" s="89"/>
      <c r="AU80" s="89"/>
      <c r="AV80" s="89"/>
      <c r="AW80" s="89"/>
      <c r="AX80" s="89"/>
    </row>
    <row r="81" spans="1:50" ht="12.75" customHeight="1">
      <c r="A81" s="81"/>
      <c r="B81" s="81"/>
      <c r="C81" s="372"/>
      <c r="D81" s="82"/>
      <c r="E81" s="87"/>
      <c r="F81" s="83"/>
      <c r="G81" s="84"/>
      <c r="H81" s="85"/>
      <c r="I81" s="86"/>
      <c r="J81" s="86"/>
      <c r="K81" s="86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81"/>
      <c r="AG81" s="88"/>
      <c r="AH81" s="108"/>
      <c r="AI81" s="108"/>
      <c r="AJ81" s="89"/>
      <c r="AK81" s="89"/>
      <c r="AL81" s="99"/>
      <c r="AM81" s="99"/>
      <c r="AN81" s="89"/>
      <c r="AO81" s="89"/>
      <c r="AP81" s="89"/>
      <c r="AQ81" s="99"/>
      <c r="AR81" s="89"/>
      <c r="AS81" s="89"/>
      <c r="AT81" s="89"/>
      <c r="AU81" s="89"/>
      <c r="AV81" s="89"/>
      <c r="AW81" s="89"/>
      <c r="AX81" s="89"/>
    </row>
    <row r="82" spans="1:50" ht="12.75" customHeight="1">
      <c r="A82" s="81"/>
      <c r="B82" s="200"/>
      <c r="C82" s="373"/>
      <c r="D82" s="340">
        <v>6</v>
      </c>
      <c r="E82" s="307"/>
      <c r="F82" s="303"/>
      <c r="G82" s="303"/>
      <c r="H82" s="303"/>
      <c r="I82" s="303"/>
      <c r="J82" s="303"/>
      <c r="K82" s="304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2" t="s">
        <v>2786</v>
      </c>
      <c r="W82" s="202" t="s">
        <v>2786</v>
      </c>
      <c r="X82" s="202" t="s">
        <v>2786</v>
      </c>
      <c r="Y82" s="202" t="s">
        <v>2786</v>
      </c>
      <c r="Z82" s="202" t="s">
        <v>2786</v>
      </c>
      <c r="AA82" s="202" t="s">
        <v>2786</v>
      </c>
      <c r="AB82" s="201"/>
      <c r="AC82" s="202" t="s">
        <v>2786</v>
      </c>
      <c r="AD82" s="202" t="s">
        <v>2786</v>
      </c>
      <c r="AE82" s="202" t="s">
        <v>2786</v>
      </c>
      <c r="AF82" s="200"/>
      <c r="AG82" s="81"/>
      <c r="AH82" s="108"/>
      <c r="AI82" s="108"/>
      <c r="AJ82" s="89"/>
      <c r="AK82" s="89"/>
      <c r="AL82" s="99"/>
      <c r="AM82" s="99"/>
      <c r="AN82" s="89"/>
      <c r="AO82" s="89"/>
      <c r="AP82" s="89"/>
      <c r="AQ82" s="99"/>
      <c r="AR82" s="89"/>
      <c r="AS82" s="89"/>
      <c r="AT82" s="89"/>
      <c r="AU82" s="89"/>
      <c r="AV82" s="89"/>
      <c r="AW82" s="89"/>
      <c r="AX82" s="89"/>
    </row>
    <row r="83" spans="1:50" ht="12.75" customHeight="1">
      <c r="A83" s="81"/>
      <c r="B83" s="203"/>
      <c r="C83" s="374" t="s">
        <v>5</v>
      </c>
      <c r="D83" s="204" t="s">
        <v>6</v>
      </c>
      <c r="E83" s="205" t="s">
        <v>7</v>
      </c>
      <c r="F83" s="206" t="s">
        <v>8</v>
      </c>
      <c r="G83" s="207" t="s">
        <v>9</v>
      </c>
      <c r="H83" s="208" t="s">
        <v>10</v>
      </c>
      <c r="I83" s="209" t="s">
        <v>11</v>
      </c>
      <c r="J83" s="210" t="s">
        <v>13</v>
      </c>
      <c r="K83" s="211" t="s">
        <v>12</v>
      </c>
      <c r="L83" s="212" t="s">
        <v>767</v>
      </c>
      <c r="M83" s="202" t="s">
        <v>792</v>
      </c>
      <c r="N83" s="202" t="s">
        <v>791</v>
      </c>
      <c r="O83" s="202" t="s">
        <v>2777</v>
      </c>
      <c r="P83" s="202" t="s">
        <v>2778</v>
      </c>
      <c r="Q83" s="202" t="s">
        <v>793</v>
      </c>
      <c r="R83" s="202" t="s">
        <v>794</v>
      </c>
      <c r="S83" s="202" t="s">
        <v>799</v>
      </c>
      <c r="T83" s="202" t="s">
        <v>2782</v>
      </c>
      <c r="U83" s="202" t="s">
        <v>795</v>
      </c>
      <c r="V83" s="202" t="s">
        <v>2783</v>
      </c>
      <c r="W83" s="202" t="s">
        <v>2779</v>
      </c>
      <c r="X83" s="202" t="s">
        <v>2780</v>
      </c>
      <c r="Y83" s="202" t="s">
        <v>796</v>
      </c>
      <c r="Z83" s="202" t="s">
        <v>797</v>
      </c>
      <c r="AA83" s="202" t="s">
        <v>798</v>
      </c>
      <c r="AB83" s="202" t="s">
        <v>2776</v>
      </c>
      <c r="AC83" s="202" t="s">
        <v>2784</v>
      </c>
      <c r="AD83" s="202" t="s">
        <v>2785</v>
      </c>
      <c r="AE83" s="202" t="s">
        <v>2781</v>
      </c>
      <c r="AF83" s="213"/>
      <c r="AG83" s="183"/>
      <c r="AH83" s="108"/>
      <c r="AI83" s="108"/>
      <c r="AJ83" s="89"/>
      <c r="AK83" s="89"/>
      <c r="AL83" s="99"/>
      <c r="AM83" s="99"/>
      <c r="AN83" s="89"/>
      <c r="AO83" s="89"/>
      <c r="AP83" s="89"/>
      <c r="AQ83" s="99"/>
      <c r="AR83" s="89"/>
      <c r="AS83" s="89"/>
      <c r="AT83" s="89"/>
      <c r="AU83" s="89"/>
      <c r="AV83" s="89"/>
      <c r="AW83" s="89"/>
      <c r="AX83" s="89"/>
    </row>
    <row r="84" spans="1:50" ht="12.75" customHeight="1">
      <c r="A84" s="89"/>
      <c r="B84" s="214"/>
      <c r="C84" s="232"/>
      <c r="D84" s="235"/>
      <c r="E84" s="231" t="str">
        <f t="shared" ref="E84:E93" si="62">IF(C84="","",VLOOKUP(C84,Nutr,2,0))</f>
        <v/>
      </c>
      <c r="F84" s="238" t="str">
        <f t="shared" ref="F84:F93" si="63">IF(C84="","",VLOOKUP(C84,Nutr,3,0)*D84)</f>
        <v/>
      </c>
      <c r="G84" s="233" t="str">
        <f t="shared" ref="G84:G93" si="64">IF(C84="","",VLOOKUP(C84,Nutr,4,0)*D84)</f>
        <v/>
      </c>
      <c r="H84" s="238" t="str">
        <f t="shared" ref="H84:H93" si="65">IF(C84="","",VLOOKUP(C84,Nutr,5,0)*D84)</f>
        <v/>
      </c>
      <c r="I84" s="233" t="str">
        <f t="shared" ref="I84:I93" si="66">IF(C84="","",VLOOKUP(C84,Nutr,6,0)*D84)</f>
        <v/>
      </c>
      <c r="J84" s="238" t="str">
        <f t="shared" ref="J84:J93" si="67">IF(C84="","",VLOOKUP(C84,Nutr,7,0)*D84)</f>
        <v/>
      </c>
      <c r="K84" s="233" t="str">
        <f t="shared" ref="K84:K93" si="68">IF(C84="","",VLOOKUP(C84,Nutr,8,0)*D84)</f>
        <v/>
      </c>
      <c r="L84" s="237" t="str">
        <f>IF(C84="","",VLOOKUP(C84,Nutr,9,0)*D84)</f>
        <v/>
      </c>
      <c r="M84" s="234" t="str">
        <f>IF(C84="","",VLOOKUP(C84,'Tabela Nutricional'!A:AD,10,0)*D84)</f>
        <v/>
      </c>
      <c r="N84" s="237" t="str">
        <f>IF(C84="","",VLOOKUP(C84,'Tabela Nutricional'!A:AD,11,0)*D84)</f>
        <v/>
      </c>
      <c r="O84" s="234" t="str">
        <f>IF(C84="","",VLOOKUP(C84,'Tabela Nutricional'!A:AD,12,0)*D84)</f>
        <v/>
      </c>
      <c r="P84" s="237" t="str">
        <f>IF(C84="","",VLOOKUP(C84,'Tabela Nutricional'!A:AD,13,0)*D84)</f>
        <v/>
      </c>
      <c r="Q84" s="234" t="str">
        <f>IF(C84="","",VLOOKUP(C84,'Tabela Nutricional'!A:AD,14,0)*D84)</f>
        <v/>
      </c>
      <c r="R84" s="237" t="str">
        <f>IF(C84="","",VLOOKUP(C84,'Tabela Nutricional'!A:AD,15,0)*D84)</f>
        <v/>
      </c>
      <c r="S84" s="234" t="str">
        <f>IF(C84="","",VLOOKUP(C84,'Tabela Nutricional'!A:AD,16,0)*D84)</f>
        <v/>
      </c>
      <c r="T84" s="237" t="str">
        <f>IF(C84="","",VLOOKUP(C84,'Tabela Nutricional'!A:AD,17,0)*D84)</f>
        <v/>
      </c>
      <c r="U84" s="234" t="str">
        <f>IF(C84="","",VLOOKUP(C84,'Tabela Nutricional'!A:AD,18,0)*D84)</f>
        <v/>
      </c>
      <c r="V84" s="237" t="str">
        <f>IF(C84="","",VLOOKUP(C84,'Tabela Nutricional'!A:AD,21,0)*D84)</f>
        <v/>
      </c>
      <c r="W84" s="234" t="str">
        <f>IF(C84="","",VLOOKUP(C84,'Tabela Nutricional'!A:AD,22,0)*D84)</f>
        <v/>
      </c>
      <c r="X84" s="237" t="str">
        <f>IF(C84="","",VLOOKUP(C84,'Tabela Nutricional'!A:AD,23,0)*D84)</f>
        <v/>
      </c>
      <c r="Y84" s="234" t="str">
        <f>IF(C84="","",VLOOKUP(C84,'Tabela Nutricional'!A:AD,24,0)*D84)</f>
        <v/>
      </c>
      <c r="Z84" s="237" t="str">
        <f>IF(C84="","",VLOOKUP(C84,'Tabela Nutricional'!A:AD,25,0)*D84)</f>
        <v/>
      </c>
      <c r="AA84" s="234" t="str">
        <f>IF(C84="","",VLOOKUP(C84,'Tabela Nutricional'!A:AD,26,0)*D84)</f>
        <v/>
      </c>
      <c r="AB84" s="237" t="str">
        <f>IF(C84="","",VLOOKUP(C84,'Tabela Nutricional'!A:AD,27,0)*D84)</f>
        <v/>
      </c>
      <c r="AC84" s="234" t="str">
        <f>IF(C84="","",VLOOKUP(C84,'Tabela Nutricional'!A:AD,28,0)*D84)</f>
        <v/>
      </c>
      <c r="AD84" s="237" t="str">
        <f>IF(C84="","",VLOOKUP(C84,'Tabela Nutricional'!A:AD,29,0)*D84)</f>
        <v/>
      </c>
      <c r="AE84" s="234" t="str">
        <f>IF(C84="","",VLOOKUP(C84,'Tabela Nutricional'!A:AD,30,0)*D84)</f>
        <v/>
      </c>
      <c r="AF84" s="214"/>
      <c r="AG84" s="90"/>
      <c r="AH84" s="108"/>
      <c r="AI84" s="108"/>
      <c r="AJ84" s="89"/>
      <c r="AK84" s="89"/>
      <c r="AL84" s="99"/>
      <c r="AM84" s="99"/>
      <c r="AN84" s="89"/>
      <c r="AO84" s="89"/>
      <c r="AP84" s="89"/>
      <c r="AQ84" s="99"/>
      <c r="AR84" s="89"/>
      <c r="AS84" s="89"/>
      <c r="AT84" s="89"/>
      <c r="AU84" s="89"/>
      <c r="AV84" s="89"/>
      <c r="AW84" s="89"/>
      <c r="AX84" s="89"/>
    </row>
    <row r="85" spans="1:50" ht="12.75" customHeight="1">
      <c r="A85" s="89"/>
      <c r="B85" s="214"/>
      <c r="C85" s="232"/>
      <c r="D85" s="235"/>
      <c r="E85" s="231" t="str">
        <f t="shared" si="62"/>
        <v/>
      </c>
      <c r="F85" s="238" t="str">
        <f t="shared" si="63"/>
        <v/>
      </c>
      <c r="G85" s="233" t="str">
        <f t="shared" si="64"/>
        <v/>
      </c>
      <c r="H85" s="238" t="str">
        <f t="shared" si="65"/>
        <v/>
      </c>
      <c r="I85" s="233" t="str">
        <f t="shared" si="66"/>
        <v/>
      </c>
      <c r="J85" s="238" t="str">
        <f t="shared" si="67"/>
        <v/>
      </c>
      <c r="K85" s="233" t="str">
        <f t="shared" si="68"/>
        <v/>
      </c>
      <c r="L85" s="237" t="str">
        <f t="shared" ref="L85:L93" si="69">IF(C85="","",VLOOKUP(C85,Nutr,9,0)*D85)</f>
        <v/>
      </c>
      <c r="M85" s="234" t="str">
        <f>IF(C85="","",VLOOKUP(C85,'Tabela Nutricional'!A:AD,10,0)*D85)</f>
        <v/>
      </c>
      <c r="N85" s="237" t="str">
        <f>IF(C85="","",VLOOKUP(C85,'Tabela Nutricional'!A:AD,11,0)*D85)</f>
        <v/>
      </c>
      <c r="O85" s="234" t="str">
        <f>IF(C85="","",VLOOKUP(C85,'Tabela Nutricional'!A:AD,12,0)*D85)</f>
        <v/>
      </c>
      <c r="P85" s="237" t="str">
        <f>IF(C85="","",VLOOKUP(C85,'Tabela Nutricional'!A:AD,13,0)*D85)</f>
        <v/>
      </c>
      <c r="Q85" s="234" t="str">
        <f>IF(C85="","",VLOOKUP(C85,'Tabela Nutricional'!A:AD,14,0)*D85)</f>
        <v/>
      </c>
      <c r="R85" s="237" t="str">
        <f>IF(C85="","",VLOOKUP(C85,'Tabela Nutricional'!A:AD,15,0)*D85)</f>
        <v/>
      </c>
      <c r="S85" s="234" t="str">
        <f>IF(C85="","",VLOOKUP(C85,'Tabela Nutricional'!A:AD,16,0)*D85)</f>
        <v/>
      </c>
      <c r="T85" s="237" t="str">
        <f>IF(C85="","",VLOOKUP(C85,'Tabela Nutricional'!A:AD,17,0)*D85)</f>
        <v/>
      </c>
      <c r="U85" s="234" t="str">
        <f>IF(C85="","",VLOOKUP(C85,'Tabela Nutricional'!A:AD,18,0)*D85)</f>
        <v/>
      </c>
      <c r="V85" s="237" t="str">
        <f>IF(C85="","",VLOOKUP(C85,'Tabela Nutricional'!A:AD,21,0)*D85)</f>
        <v/>
      </c>
      <c r="W85" s="234" t="str">
        <f>IF(C85="","",VLOOKUP(C85,'Tabela Nutricional'!A:AD,22,0)*D85)</f>
        <v/>
      </c>
      <c r="X85" s="237" t="str">
        <f>IF(C85="","",VLOOKUP(C85,'Tabela Nutricional'!A:AD,23,0)*D85)</f>
        <v/>
      </c>
      <c r="Y85" s="234" t="str">
        <f>IF(C85="","",VLOOKUP(C85,'Tabela Nutricional'!A:AD,24,0)*D85)</f>
        <v/>
      </c>
      <c r="Z85" s="237" t="str">
        <f>IF(C85="","",VLOOKUP(C85,'Tabela Nutricional'!A:AD,25,0)*D85)</f>
        <v/>
      </c>
      <c r="AA85" s="234" t="str">
        <f>IF(C85="","",VLOOKUP(C85,'Tabela Nutricional'!A:AD,26,0)*D85)</f>
        <v/>
      </c>
      <c r="AB85" s="237" t="str">
        <f>IF(C85="","",VLOOKUP(C85,'Tabela Nutricional'!A:AD,27,0)*D85)</f>
        <v/>
      </c>
      <c r="AC85" s="234" t="str">
        <f>IF(C85="","",VLOOKUP(C85,'Tabela Nutricional'!A:AD,28,0)*D85)</f>
        <v/>
      </c>
      <c r="AD85" s="237" t="str">
        <f>IF(C85="","",VLOOKUP(C85,'Tabela Nutricional'!A:AD,29,0)*D85)</f>
        <v/>
      </c>
      <c r="AE85" s="234" t="str">
        <f>IF(C85="","",VLOOKUP(C85,'Tabela Nutricional'!A:AD,30,0)*D85)</f>
        <v/>
      </c>
      <c r="AF85" s="214"/>
      <c r="AG85" s="90"/>
      <c r="AH85" s="108"/>
      <c r="AI85" s="108"/>
      <c r="AJ85" s="89"/>
      <c r="AK85" s="89"/>
      <c r="AL85" s="99"/>
      <c r="AM85" s="99"/>
      <c r="AN85" s="89"/>
      <c r="AO85" s="89"/>
      <c r="AP85" s="89"/>
      <c r="AQ85" s="99"/>
      <c r="AR85" s="89"/>
      <c r="AS85" s="89"/>
      <c r="AT85" s="89"/>
      <c r="AU85" s="89"/>
      <c r="AV85" s="89"/>
      <c r="AW85" s="89"/>
      <c r="AX85" s="89"/>
    </row>
    <row r="86" spans="1:50" ht="12.75" customHeight="1">
      <c r="A86" s="89"/>
      <c r="B86" s="214"/>
      <c r="C86" s="232"/>
      <c r="D86" s="235"/>
      <c r="E86" s="231" t="str">
        <f t="shared" si="62"/>
        <v/>
      </c>
      <c r="F86" s="238" t="str">
        <f t="shared" si="63"/>
        <v/>
      </c>
      <c r="G86" s="233" t="str">
        <f t="shared" si="64"/>
        <v/>
      </c>
      <c r="H86" s="238" t="str">
        <f t="shared" si="65"/>
        <v/>
      </c>
      <c r="I86" s="233" t="str">
        <f t="shared" si="66"/>
        <v/>
      </c>
      <c r="J86" s="238" t="str">
        <f t="shared" si="67"/>
        <v/>
      </c>
      <c r="K86" s="233" t="str">
        <f t="shared" si="68"/>
        <v/>
      </c>
      <c r="L86" s="237" t="str">
        <f t="shared" si="69"/>
        <v/>
      </c>
      <c r="M86" s="234" t="str">
        <f>IF(C86="","",VLOOKUP(C86,'Tabela Nutricional'!A:AD,10,0)*D86)</f>
        <v/>
      </c>
      <c r="N86" s="237" t="str">
        <f>IF(C86="","",VLOOKUP(C86,'Tabela Nutricional'!A:AD,11,0)*D86)</f>
        <v/>
      </c>
      <c r="O86" s="234" t="str">
        <f>IF(C86="","",VLOOKUP(C86,'Tabela Nutricional'!A:AD,12,0)*D86)</f>
        <v/>
      </c>
      <c r="P86" s="237" t="str">
        <f>IF(C86="","",VLOOKUP(C86,'Tabela Nutricional'!A:AD,13,0)*D86)</f>
        <v/>
      </c>
      <c r="Q86" s="234" t="str">
        <f>IF(C86="","",VLOOKUP(C86,'Tabela Nutricional'!A:AD,14,0)*D86)</f>
        <v/>
      </c>
      <c r="R86" s="237" t="str">
        <f>IF(C86="","",VLOOKUP(C86,'Tabela Nutricional'!A:AD,15,0)*D86)</f>
        <v/>
      </c>
      <c r="S86" s="234" t="str">
        <f>IF(C86="","",VLOOKUP(C86,'Tabela Nutricional'!A:AD,16,0)*D86)</f>
        <v/>
      </c>
      <c r="T86" s="237" t="str">
        <f>IF(C86="","",VLOOKUP(C86,'Tabela Nutricional'!A:AD,17,0)*D86)</f>
        <v/>
      </c>
      <c r="U86" s="234" t="str">
        <f>IF(C86="","",VLOOKUP(C86,'Tabela Nutricional'!A:AD,18,0)*D86)</f>
        <v/>
      </c>
      <c r="V86" s="237" t="str">
        <f>IF(C86="","",VLOOKUP(C86,'Tabela Nutricional'!A:AD,21,0)*D86)</f>
        <v/>
      </c>
      <c r="W86" s="234" t="str">
        <f>IF(C86="","",VLOOKUP(C86,'Tabela Nutricional'!A:AD,22,0)*D86)</f>
        <v/>
      </c>
      <c r="X86" s="237" t="str">
        <f>IF(C86="","",VLOOKUP(C86,'Tabela Nutricional'!A:AD,23,0)*D86)</f>
        <v/>
      </c>
      <c r="Y86" s="234" t="str">
        <f>IF(C86="","",VLOOKUP(C86,'Tabela Nutricional'!A:AD,24,0)*D86)</f>
        <v/>
      </c>
      <c r="Z86" s="237" t="str">
        <f>IF(C86="","",VLOOKUP(C86,'Tabela Nutricional'!A:AD,25,0)*D86)</f>
        <v/>
      </c>
      <c r="AA86" s="234" t="str">
        <f>IF(C86="","",VLOOKUP(C86,'Tabela Nutricional'!A:AD,26,0)*D86)</f>
        <v/>
      </c>
      <c r="AB86" s="237" t="str">
        <f>IF(C86="","",VLOOKUP(C86,'Tabela Nutricional'!A:AD,27,0)*D86)</f>
        <v/>
      </c>
      <c r="AC86" s="234" t="str">
        <f>IF(C86="","",VLOOKUP(C86,'Tabela Nutricional'!A:AD,28,0)*D86)</f>
        <v/>
      </c>
      <c r="AD86" s="237" t="str">
        <f>IF(C86="","",VLOOKUP(C86,'Tabela Nutricional'!A:AD,29,0)*D86)</f>
        <v/>
      </c>
      <c r="AE86" s="234" t="str">
        <f>IF(C86="","",VLOOKUP(C86,'Tabela Nutricional'!A:AD,30,0)*D86)</f>
        <v/>
      </c>
      <c r="AF86" s="214"/>
      <c r="AG86" s="94"/>
      <c r="AH86" s="108"/>
      <c r="AI86" s="108"/>
      <c r="AJ86" s="89"/>
      <c r="AK86" s="89"/>
      <c r="AL86" s="99"/>
      <c r="AM86" s="99"/>
      <c r="AN86" s="89"/>
      <c r="AO86" s="89"/>
      <c r="AP86" s="89"/>
      <c r="AQ86" s="99"/>
      <c r="AR86" s="89"/>
      <c r="AS86" s="89"/>
      <c r="AT86" s="89"/>
      <c r="AU86" s="89"/>
      <c r="AV86" s="89"/>
      <c r="AW86" s="89"/>
      <c r="AX86" s="89"/>
    </row>
    <row r="87" spans="1:50" ht="12.75" customHeight="1">
      <c r="A87" s="89"/>
      <c r="B87" s="215"/>
      <c r="C87" s="356"/>
      <c r="D87" s="236"/>
      <c r="E87" s="231" t="str">
        <f t="shared" si="62"/>
        <v/>
      </c>
      <c r="F87" s="238" t="str">
        <f t="shared" si="63"/>
        <v/>
      </c>
      <c r="G87" s="233" t="str">
        <f t="shared" si="64"/>
        <v/>
      </c>
      <c r="H87" s="238" t="str">
        <f t="shared" si="65"/>
        <v/>
      </c>
      <c r="I87" s="233" t="str">
        <f t="shared" si="66"/>
        <v/>
      </c>
      <c r="J87" s="238" t="str">
        <f t="shared" si="67"/>
        <v/>
      </c>
      <c r="K87" s="233" t="str">
        <f t="shared" si="68"/>
        <v/>
      </c>
      <c r="L87" s="237" t="str">
        <f t="shared" si="69"/>
        <v/>
      </c>
      <c r="M87" s="234" t="str">
        <f>IF(C87="","",VLOOKUP(C87,'Tabela Nutricional'!A:AD,10,0)*D87)</f>
        <v/>
      </c>
      <c r="N87" s="237" t="str">
        <f>IF(C87="","",VLOOKUP(C87,'Tabela Nutricional'!A:AD,11,0)*D87)</f>
        <v/>
      </c>
      <c r="O87" s="234" t="str">
        <f>IF(C87="","",VLOOKUP(C87,'Tabela Nutricional'!A:AD,12,0)*D87)</f>
        <v/>
      </c>
      <c r="P87" s="237" t="str">
        <f>IF(C87="","",VLOOKUP(C87,'Tabela Nutricional'!A:AD,13,0)*D87)</f>
        <v/>
      </c>
      <c r="Q87" s="234" t="str">
        <f>IF(C87="","",VLOOKUP(C87,'Tabela Nutricional'!A:AD,14,0)*D87)</f>
        <v/>
      </c>
      <c r="R87" s="237" t="str">
        <f>IF(C87="","",VLOOKUP(C87,'Tabela Nutricional'!A:AD,15,0)*D87)</f>
        <v/>
      </c>
      <c r="S87" s="234" t="str">
        <f>IF(C87="","",VLOOKUP(C87,'Tabela Nutricional'!A:AD,16,0)*D87)</f>
        <v/>
      </c>
      <c r="T87" s="237" t="str">
        <f>IF(C87="","",VLOOKUP(C87,'Tabela Nutricional'!A:AD,17,0)*D87)</f>
        <v/>
      </c>
      <c r="U87" s="234" t="str">
        <f>IF(C87="","",VLOOKUP(C87,'Tabela Nutricional'!A:AD,18,0)*D87)</f>
        <v/>
      </c>
      <c r="V87" s="237" t="str">
        <f>IF(C87="","",VLOOKUP(C87,'Tabela Nutricional'!A:AD,21,0)*D87)</f>
        <v/>
      </c>
      <c r="W87" s="234" t="str">
        <f>IF(C87="","",VLOOKUP(C87,'Tabela Nutricional'!A:AD,22,0)*D87)</f>
        <v/>
      </c>
      <c r="X87" s="237" t="str">
        <f>IF(C87="","",VLOOKUP(C87,'Tabela Nutricional'!A:AD,23,0)*D87)</f>
        <v/>
      </c>
      <c r="Y87" s="234" t="str">
        <f>IF(C87="","",VLOOKUP(C87,'Tabela Nutricional'!A:AD,24,0)*D87)</f>
        <v/>
      </c>
      <c r="Z87" s="237" t="str">
        <f>IF(C87="","",VLOOKUP(C87,'Tabela Nutricional'!A:AD,25,0)*D87)</f>
        <v/>
      </c>
      <c r="AA87" s="234" t="str">
        <f>IF(C87="","",VLOOKUP(C87,'Tabela Nutricional'!A:AD,26,0)*D87)</f>
        <v/>
      </c>
      <c r="AB87" s="237" t="str">
        <f>IF(C87="","",VLOOKUP(C87,'Tabela Nutricional'!A:AD,27,0)*D87)</f>
        <v/>
      </c>
      <c r="AC87" s="234" t="str">
        <f>IF(C87="","",VLOOKUP(C87,'Tabela Nutricional'!A:AD,28,0)*D87)</f>
        <v/>
      </c>
      <c r="AD87" s="237" t="str">
        <f>IF(C87="","",VLOOKUP(C87,'Tabela Nutricional'!A:AD,29,0)*D87)</f>
        <v/>
      </c>
      <c r="AE87" s="234" t="str">
        <f>IF(C87="","",VLOOKUP(C87,'Tabela Nutricional'!A:AD,30,0)*D87)</f>
        <v/>
      </c>
      <c r="AF87" s="215"/>
      <c r="AG87" s="94"/>
      <c r="AH87" s="108"/>
      <c r="AI87" s="108"/>
      <c r="AJ87" s="89"/>
      <c r="AK87" s="89"/>
      <c r="AL87" s="99"/>
      <c r="AM87" s="99"/>
      <c r="AN87" s="89"/>
      <c r="AO87" s="89"/>
      <c r="AP87" s="89"/>
      <c r="AQ87" s="99"/>
      <c r="AR87" s="89"/>
      <c r="AS87" s="89"/>
      <c r="AT87" s="89"/>
      <c r="AU87" s="89"/>
      <c r="AV87" s="89"/>
      <c r="AW87" s="89"/>
      <c r="AX87" s="89"/>
    </row>
    <row r="88" spans="1:50" ht="12.75" customHeight="1">
      <c r="A88" s="89"/>
      <c r="B88" s="215"/>
      <c r="C88" s="356"/>
      <c r="D88" s="236"/>
      <c r="E88" s="231" t="str">
        <f t="shared" si="62"/>
        <v/>
      </c>
      <c r="F88" s="238" t="str">
        <f t="shared" si="63"/>
        <v/>
      </c>
      <c r="G88" s="233" t="str">
        <f t="shared" si="64"/>
        <v/>
      </c>
      <c r="H88" s="238" t="str">
        <f t="shared" si="65"/>
        <v/>
      </c>
      <c r="I88" s="233" t="str">
        <f t="shared" si="66"/>
        <v/>
      </c>
      <c r="J88" s="238" t="str">
        <f t="shared" si="67"/>
        <v/>
      </c>
      <c r="K88" s="233" t="str">
        <f t="shared" si="68"/>
        <v/>
      </c>
      <c r="L88" s="237" t="str">
        <f t="shared" si="69"/>
        <v/>
      </c>
      <c r="M88" s="234" t="str">
        <f>IF(C88="","",VLOOKUP(C88,'Tabela Nutricional'!A:AD,10,0)*D88)</f>
        <v/>
      </c>
      <c r="N88" s="237" t="str">
        <f>IF(C88="","",VLOOKUP(C88,'Tabela Nutricional'!A:AD,11,0)*D88)</f>
        <v/>
      </c>
      <c r="O88" s="234" t="str">
        <f>IF(C88="","",VLOOKUP(C88,'Tabela Nutricional'!A:AD,12,0)*D88)</f>
        <v/>
      </c>
      <c r="P88" s="237" t="str">
        <f>IF(C88="","",VLOOKUP(C88,'Tabela Nutricional'!A:AD,13,0)*D88)</f>
        <v/>
      </c>
      <c r="Q88" s="234" t="str">
        <f>IF(C88="","",VLOOKUP(C88,'Tabela Nutricional'!A:AD,14,0)*D88)</f>
        <v/>
      </c>
      <c r="R88" s="237" t="str">
        <f>IF(C88="","",VLOOKUP(C88,'Tabela Nutricional'!A:AD,15,0)*D88)</f>
        <v/>
      </c>
      <c r="S88" s="234" t="str">
        <f>IF(C88="","",VLOOKUP(C88,'Tabela Nutricional'!A:AD,16,0)*D88)</f>
        <v/>
      </c>
      <c r="T88" s="237" t="str">
        <f>IF(C88="","",VLOOKUP(C88,'Tabela Nutricional'!A:AD,17,0)*D88)</f>
        <v/>
      </c>
      <c r="U88" s="234" t="str">
        <f>IF(C88="","",VLOOKUP(C88,'Tabela Nutricional'!A:AD,18,0)*D88)</f>
        <v/>
      </c>
      <c r="V88" s="237" t="str">
        <f>IF(C88="","",VLOOKUP(C88,'Tabela Nutricional'!A:AD,21,0)*D88)</f>
        <v/>
      </c>
      <c r="W88" s="234" t="str">
        <f>IF(C88="","",VLOOKUP(C88,'Tabela Nutricional'!A:AD,22,0)*D88)</f>
        <v/>
      </c>
      <c r="X88" s="237" t="str">
        <f>IF(C88="","",VLOOKUP(C88,'Tabela Nutricional'!A:AD,23,0)*D88)</f>
        <v/>
      </c>
      <c r="Y88" s="234" t="str">
        <f>IF(C88="","",VLOOKUP(C88,'Tabela Nutricional'!A:AD,24,0)*D88)</f>
        <v/>
      </c>
      <c r="Z88" s="237" t="str">
        <f>IF(C88="","",VLOOKUP(C88,'Tabela Nutricional'!A:AD,25,0)*D88)</f>
        <v/>
      </c>
      <c r="AA88" s="234" t="str">
        <f>IF(C88="","",VLOOKUP(C88,'Tabela Nutricional'!A:AD,26,0)*D88)</f>
        <v/>
      </c>
      <c r="AB88" s="237" t="str">
        <f>IF(C88="","",VLOOKUP(C88,'Tabela Nutricional'!A:AD,27,0)*D88)</f>
        <v/>
      </c>
      <c r="AC88" s="234" t="str">
        <f>IF(C88="","",VLOOKUP(C88,'Tabela Nutricional'!A:AD,28,0)*D88)</f>
        <v/>
      </c>
      <c r="AD88" s="237" t="str">
        <f>IF(C88="","",VLOOKUP(C88,'Tabela Nutricional'!A:AD,29,0)*D88)</f>
        <v/>
      </c>
      <c r="AE88" s="234" t="str">
        <f>IF(C88="","",VLOOKUP(C88,'Tabela Nutricional'!A:AD,30,0)*D88)</f>
        <v/>
      </c>
      <c r="AF88" s="215"/>
      <c r="AG88" s="94"/>
      <c r="AH88" s="108"/>
      <c r="AI88" s="108"/>
      <c r="AJ88" s="89"/>
      <c r="AK88" s="89"/>
      <c r="AL88" s="99"/>
      <c r="AM88" s="99"/>
      <c r="AN88" s="89"/>
      <c r="AO88" s="89"/>
      <c r="AP88" s="89"/>
      <c r="AQ88" s="99"/>
      <c r="AR88" s="89"/>
      <c r="AS88" s="89"/>
      <c r="AT88" s="89"/>
      <c r="AU88" s="89"/>
      <c r="AV88" s="89"/>
      <c r="AW88" s="89"/>
      <c r="AX88" s="89"/>
    </row>
    <row r="89" spans="1:50" ht="12.75" customHeight="1">
      <c r="A89" s="89"/>
      <c r="B89" s="215"/>
      <c r="C89" s="356"/>
      <c r="D89" s="236"/>
      <c r="E89" s="231" t="str">
        <f t="shared" si="62"/>
        <v/>
      </c>
      <c r="F89" s="238" t="str">
        <f t="shared" si="63"/>
        <v/>
      </c>
      <c r="G89" s="233" t="str">
        <f t="shared" si="64"/>
        <v/>
      </c>
      <c r="H89" s="238" t="str">
        <f t="shared" si="65"/>
        <v/>
      </c>
      <c r="I89" s="233" t="str">
        <f t="shared" si="66"/>
        <v/>
      </c>
      <c r="J89" s="238" t="str">
        <f t="shared" si="67"/>
        <v/>
      </c>
      <c r="K89" s="233" t="str">
        <f t="shared" si="68"/>
        <v/>
      </c>
      <c r="L89" s="237" t="str">
        <f t="shared" si="69"/>
        <v/>
      </c>
      <c r="M89" s="234" t="str">
        <f>IF(C89="","",VLOOKUP(C89,'Tabela Nutricional'!A:AD,10,0)*D89)</f>
        <v/>
      </c>
      <c r="N89" s="237" t="str">
        <f>IF(C89="","",VLOOKUP(C89,'Tabela Nutricional'!A:AD,11,0)*D89)</f>
        <v/>
      </c>
      <c r="O89" s="234" t="str">
        <f>IF(C89="","",VLOOKUP(C89,'Tabela Nutricional'!A:AD,12,0)*D89)</f>
        <v/>
      </c>
      <c r="P89" s="237" t="str">
        <f>IF(C89="","",VLOOKUP(C89,'Tabela Nutricional'!A:AD,13,0)*D89)</f>
        <v/>
      </c>
      <c r="Q89" s="234" t="str">
        <f>IF(C89="","",VLOOKUP(C89,'Tabela Nutricional'!A:AD,14,0)*D89)</f>
        <v/>
      </c>
      <c r="R89" s="237" t="str">
        <f>IF(C89="","",VLOOKUP(C89,'Tabela Nutricional'!A:AD,15,0)*D89)</f>
        <v/>
      </c>
      <c r="S89" s="234" t="str">
        <f>IF(C89="","",VLOOKUP(C89,'Tabela Nutricional'!A:AD,16,0)*D89)</f>
        <v/>
      </c>
      <c r="T89" s="237" t="str">
        <f>IF(C89="","",VLOOKUP(C89,'Tabela Nutricional'!A:AD,17,0)*D89)</f>
        <v/>
      </c>
      <c r="U89" s="234" t="str">
        <f>IF(C89="","",VLOOKUP(C89,'Tabela Nutricional'!A:AD,18,0)*D89)</f>
        <v/>
      </c>
      <c r="V89" s="237" t="str">
        <f>IF(C89="","",VLOOKUP(C89,'Tabela Nutricional'!A:AD,21,0)*D89)</f>
        <v/>
      </c>
      <c r="W89" s="234" t="str">
        <f>IF(C89="","",VLOOKUP(C89,'Tabela Nutricional'!A:AD,22,0)*D89)</f>
        <v/>
      </c>
      <c r="X89" s="237" t="str">
        <f>IF(C89="","",VLOOKUP(C89,'Tabela Nutricional'!A:AD,23,0)*D89)</f>
        <v/>
      </c>
      <c r="Y89" s="234" t="str">
        <f>IF(C89="","",VLOOKUP(C89,'Tabela Nutricional'!A:AD,24,0)*D89)</f>
        <v/>
      </c>
      <c r="Z89" s="237" t="str">
        <f>IF(C89="","",VLOOKUP(C89,'Tabela Nutricional'!A:AD,25,0)*D89)</f>
        <v/>
      </c>
      <c r="AA89" s="234" t="str">
        <f>IF(C89="","",VLOOKUP(C89,'Tabela Nutricional'!A:AD,26,0)*D89)</f>
        <v/>
      </c>
      <c r="AB89" s="237" t="str">
        <f>IF(C89="","",VLOOKUP(C89,'Tabela Nutricional'!A:AD,27,0)*D89)</f>
        <v/>
      </c>
      <c r="AC89" s="234" t="str">
        <f>IF(C89="","",VLOOKUP(C89,'Tabela Nutricional'!A:AD,28,0)*D89)</f>
        <v/>
      </c>
      <c r="AD89" s="237" t="str">
        <f>IF(C89="","",VLOOKUP(C89,'Tabela Nutricional'!A:AD,29,0)*D89)</f>
        <v/>
      </c>
      <c r="AE89" s="234" t="str">
        <f>IF(C89="","",VLOOKUP(C89,'Tabela Nutricional'!A:AD,30,0)*D89)</f>
        <v/>
      </c>
      <c r="AF89" s="215"/>
      <c r="AG89" s="94"/>
      <c r="AH89" s="108"/>
      <c r="AI89" s="108"/>
      <c r="AJ89" s="89"/>
      <c r="AK89" s="89"/>
      <c r="AL89" s="99"/>
      <c r="AM89" s="99"/>
      <c r="AN89" s="89"/>
      <c r="AO89" s="89"/>
      <c r="AP89" s="89"/>
      <c r="AQ89" s="99"/>
      <c r="AR89" s="89"/>
      <c r="AS89" s="89"/>
      <c r="AT89" s="89"/>
      <c r="AU89" s="89"/>
      <c r="AV89" s="89"/>
      <c r="AW89" s="89"/>
      <c r="AX89" s="89"/>
    </row>
    <row r="90" spans="1:50" ht="12.75" customHeight="1">
      <c r="A90" s="89"/>
      <c r="B90" s="214"/>
      <c r="C90" s="356"/>
      <c r="D90" s="236"/>
      <c r="E90" s="231" t="str">
        <f t="shared" si="62"/>
        <v/>
      </c>
      <c r="F90" s="238" t="str">
        <f t="shared" si="63"/>
        <v/>
      </c>
      <c r="G90" s="233" t="str">
        <f t="shared" si="64"/>
        <v/>
      </c>
      <c r="H90" s="238" t="str">
        <f t="shared" si="65"/>
        <v/>
      </c>
      <c r="I90" s="233" t="str">
        <f t="shared" si="66"/>
        <v/>
      </c>
      <c r="J90" s="238" t="str">
        <f t="shared" si="67"/>
        <v/>
      </c>
      <c r="K90" s="233" t="str">
        <f t="shared" si="68"/>
        <v/>
      </c>
      <c r="L90" s="237" t="str">
        <f t="shared" si="69"/>
        <v/>
      </c>
      <c r="M90" s="234" t="str">
        <f>IF(C90="","",VLOOKUP(C90,'Tabela Nutricional'!A:AD,10,0)*D90)</f>
        <v/>
      </c>
      <c r="N90" s="237" t="str">
        <f>IF(C90="","",VLOOKUP(C90,'Tabela Nutricional'!A:AD,11,0)*D90)</f>
        <v/>
      </c>
      <c r="O90" s="234" t="str">
        <f>IF(C90="","",VLOOKUP(C90,'Tabela Nutricional'!A:AD,12,0)*D90)</f>
        <v/>
      </c>
      <c r="P90" s="237" t="str">
        <f>IF(C90="","",VLOOKUP(C90,'Tabela Nutricional'!A:AD,13,0)*D90)</f>
        <v/>
      </c>
      <c r="Q90" s="234" t="str">
        <f>IF(C90="","",VLOOKUP(C90,'Tabela Nutricional'!A:AD,14,0)*D90)</f>
        <v/>
      </c>
      <c r="R90" s="237" t="str">
        <f>IF(C90="","",VLOOKUP(C90,'Tabela Nutricional'!A:AD,15,0)*D90)</f>
        <v/>
      </c>
      <c r="S90" s="234" t="str">
        <f>IF(C90="","",VLOOKUP(C90,'Tabela Nutricional'!A:AD,16,0)*D90)</f>
        <v/>
      </c>
      <c r="T90" s="237" t="str">
        <f>IF(C90="","",VLOOKUP(C90,'Tabela Nutricional'!A:AD,17,0)*D90)</f>
        <v/>
      </c>
      <c r="U90" s="234" t="str">
        <f>IF(C90="","",VLOOKUP(C90,'Tabela Nutricional'!A:AD,18,0)*D90)</f>
        <v/>
      </c>
      <c r="V90" s="237" t="str">
        <f>IF(C90="","",VLOOKUP(C90,'Tabela Nutricional'!A:AD,21,0)*D90)</f>
        <v/>
      </c>
      <c r="W90" s="234" t="str">
        <f>IF(C90="","",VLOOKUP(C90,'Tabela Nutricional'!A:AD,22,0)*D90)</f>
        <v/>
      </c>
      <c r="X90" s="237" t="str">
        <f>IF(C90="","",VLOOKUP(C90,'Tabela Nutricional'!A:AD,23,0)*D90)</f>
        <v/>
      </c>
      <c r="Y90" s="234" t="str">
        <f>IF(C90="","",VLOOKUP(C90,'Tabela Nutricional'!A:AD,24,0)*D90)</f>
        <v/>
      </c>
      <c r="Z90" s="237" t="str">
        <f>IF(C90="","",VLOOKUP(C90,'Tabela Nutricional'!A:AD,25,0)*D90)</f>
        <v/>
      </c>
      <c r="AA90" s="234" t="str">
        <f>IF(C90="","",VLOOKUP(C90,'Tabela Nutricional'!A:AD,26,0)*D90)</f>
        <v/>
      </c>
      <c r="AB90" s="237" t="str">
        <f>IF(C90="","",VLOOKUP(C90,'Tabela Nutricional'!A:AD,27,0)*D90)</f>
        <v/>
      </c>
      <c r="AC90" s="234" t="str">
        <f>IF(C90="","",VLOOKUP(C90,'Tabela Nutricional'!A:AD,28,0)*D90)</f>
        <v/>
      </c>
      <c r="AD90" s="237" t="str">
        <f>IF(C90="","",VLOOKUP(C90,'Tabela Nutricional'!A:AD,29,0)*D90)</f>
        <v/>
      </c>
      <c r="AE90" s="234" t="str">
        <f>IF(C90="","",VLOOKUP(C90,'Tabela Nutricional'!A:AD,30,0)*D90)</f>
        <v/>
      </c>
      <c r="AF90" s="214"/>
      <c r="AG90" s="94"/>
      <c r="AH90" s="108"/>
      <c r="AI90" s="108"/>
      <c r="AJ90" s="89"/>
      <c r="AK90" s="89"/>
      <c r="AL90" s="99"/>
      <c r="AM90" s="99"/>
      <c r="AN90" s="89"/>
      <c r="AO90" s="89"/>
      <c r="AP90" s="89"/>
      <c r="AQ90" s="99"/>
      <c r="AR90" s="89"/>
      <c r="AS90" s="89"/>
      <c r="AT90" s="89"/>
      <c r="AU90" s="89"/>
      <c r="AV90" s="89"/>
      <c r="AW90" s="89"/>
      <c r="AX90" s="89"/>
    </row>
    <row r="91" spans="1:50" ht="12.75" customHeight="1">
      <c r="A91" s="89"/>
      <c r="B91" s="214"/>
      <c r="C91" s="356"/>
      <c r="D91" s="236"/>
      <c r="E91" s="231" t="str">
        <f t="shared" si="62"/>
        <v/>
      </c>
      <c r="F91" s="238" t="str">
        <f t="shared" si="63"/>
        <v/>
      </c>
      <c r="G91" s="233" t="str">
        <f t="shared" si="64"/>
        <v/>
      </c>
      <c r="H91" s="238" t="str">
        <f t="shared" si="65"/>
        <v/>
      </c>
      <c r="I91" s="233" t="str">
        <f t="shared" si="66"/>
        <v/>
      </c>
      <c r="J91" s="238" t="str">
        <f t="shared" si="67"/>
        <v/>
      </c>
      <c r="K91" s="233" t="str">
        <f t="shared" si="68"/>
        <v/>
      </c>
      <c r="L91" s="237" t="str">
        <f t="shared" si="69"/>
        <v/>
      </c>
      <c r="M91" s="234" t="str">
        <f>IF(C91="","",VLOOKUP(C91,'Tabela Nutricional'!A:AD,10,0)*D91)</f>
        <v/>
      </c>
      <c r="N91" s="237" t="str">
        <f>IF(C91="","",VLOOKUP(C91,'Tabela Nutricional'!A:AD,11,0)*D91)</f>
        <v/>
      </c>
      <c r="O91" s="234" t="str">
        <f>IF(C91="","",VLOOKUP(C91,'Tabela Nutricional'!A:AD,12,0)*D91)</f>
        <v/>
      </c>
      <c r="P91" s="237" t="str">
        <f>IF(C91="","",VLOOKUP(C91,'Tabela Nutricional'!A:AD,13,0)*D91)</f>
        <v/>
      </c>
      <c r="Q91" s="234" t="str">
        <f>IF(C91="","",VLOOKUP(C91,'Tabela Nutricional'!A:AD,14,0)*D91)</f>
        <v/>
      </c>
      <c r="R91" s="237" t="str">
        <f>IF(C91="","",VLOOKUP(C91,'Tabela Nutricional'!A:AD,15,0)*D91)</f>
        <v/>
      </c>
      <c r="S91" s="234" t="str">
        <f>IF(C91="","",VLOOKUP(C91,'Tabela Nutricional'!A:AD,16,0)*D91)</f>
        <v/>
      </c>
      <c r="T91" s="237" t="str">
        <f>IF(C91="","",VLOOKUP(C91,'Tabela Nutricional'!A:AD,17,0)*D91)</f>
        <v/>
      </c>
      <c r="U91" s="234" t="str">
        <f>IF(C91="","",VLOOKUP(C91,'Tabela Nutricional'!A:AD,18,0)*D91)</f>
        <v/>
      </c>
      <c r="V91" s="237" t="str">
        <f>IF(C91="","",VLOOKUP(C91,'Tabela Nutricional'!A:AD,21,0)*D91)</f>
        <v/>
      </c>
      <c r="W91" s="234" t="str">
        <f>IF(C91="","",VLOOKUP(C91,'Tabela Nutricional'!A:AD,22,0)*D91)</f>
        <v/>
      </c>
      <c r="X91" s="237" t="str">
        <f>IF(C91="","",VLOOKUP(C91,'Tabela Nutricional'!A:AD,23,0)*D91)</f>
        <v/>
      </c>
      <c r="Y91" s="234" t="str">
        <f>IF(C91="","",VLOOKUP(C91,'Tabela Nutricional'!A:AD,24,0)*D91)</f>
        <v/>
      </c>
      <c r="Z91" s="237" t="str">
        <f>IF(C91="","",VLOOKUP(C91,'Tabela Nutricional'!A:AD,25,0)*D91)</f>
        <v/>
      </c>
      <c r="AA91" s="234" t="str">
        <f>IF(C91="","",VLOOKUP(C91,'Tabela Nutricional'!A:AD,26,0)*D91)</f>
        <v/>
      </c>
      <c r="AB91" s="237" t="str">
        <f>IF(C91="","",VLOOKUP(C91,'Tabela Nutricional'!A:AD,27,0)*D91)</f>
        <v/>
      </c>
      <c r="AC91" s="234" t="str">
        <f>IF(C91="","",VLOOKUP(C91,'Tabela Nutricional'!A:AD,28,0)*D91)</f>
        <v/>
      </c>
      <c r="AD91" s="237" t="str">
        <f>IF(C91="","",VLOOKUP(C91,'Tabela Nutricional'!A:AD,29,0)*D91)</f>
        <v/>
      </c>
      <c r="AE91" s="234" t="str">
        <f>IF(C91="","",VLOOKUP(C91,'Tabela Nutricional'!A:AD,30,0)*D91)</f>
        <v/>
      </c>
      <c r="AF91" s="214"/>
      <c r="AG91" s="90"/>
      <c r="AH91" s="108"/>
      <c r="AI91" s="108"/>
      <c r="AJ91" s="89"/>
      <c r="AK91" s="89"/>
      <c r="AL91" s="99"/>
      <c r="AM91" s="99"/>
      <c r="AN91" s="89"/>
      <c r="AO91" s="89"/>
      <c r="AP91" s="89"/>
      <c r="AQ91" s="99"/>
      <c r="AR91" s="89"/>
      <c r="AS91" s="89"/>
      <c r="AT91" s="89"/>
      <c r="AU91" s="89"/>
      <c r="AV91" s="89"/>
      <c r="AW91" s="89"/>
      <c r="AX91" s="89"/>
    </row>
    <row r="92" spans="1:50" ht="12.75" customHeight="1">
      <c r="A92" s="90"/>
      <c r="B92" s="214"/>
      <c r="C92" s="356"/>
      <c r="D92" s="236"/>
      <c r="E92" s="231" t="str">
        <f t="shared" si="62"/>
        <v/>
      </c>
      <c r="F92" s="238" t="str">
        <f t="shared" si="63"/>
        <v/>
      </c>
      <c r="G92" s="233" t="str">
        <f t="shared" si="64"/>
        <v/>
      </c>
      <c r="H92" s="238" t="str">
        <f t="shared" si="65"/>
        <v/>
      </c>
      <c r="I92" s="233" t="str">
        <f t="shared" si="66"/>
        <v/>
      </c>
      <c r="J92" s="238" t="str">
        <f t="shared" si="67"/>
        <v/>
      </c>
      <c r="K92" s="233" t="str">
        <f t="shared" si="68"/>
        <v/>
      </c>
      <c r="L92" s="237" t="str">
        <f t="shared" si="69"/>
        <v/>
      </c>
      <c r="M92" s="234" t="str">
        <f>IF(C92="","",VLOOKUP(C92,'Tabela Nutricional'!A:AD,10,0)*D92)</f>
        <v/>
      </c>
      <c r="N92" s="237" t="str">
        <f>IF(C92="","",VLOOKUP(C92,'Tabela Nutricional'!A:AD,11,0)*D92)</f>
        <v/>
      </c>
      <c r="O92" s="234" t="str">
        <f>IF(C92="","",VLOOKUP(C92,'Tabela Nutricional'!A:AD,12,0)*D92)</f>
        <v/>
      </c>
      <c r="P92" s="237" t="str">
        <f>IF(C92="","",VLOOKUP(C92,'Tabela Nutricional'!A:AD,13,0)*D92)</f>
        <v/>
      </c>
      <c r="Q92" s="234" t="str">
        <f>IF(C92="","",VLOOKUP(C92,'Tabela Nutricional'!A:AD,14,0)*D92)</f>
        <v/>
      </c>
      <c r="R92" s="237" t="str">
        <f>IF(C92="","",VLOOKUP(C92,'Tabela Nutricional'!A:AD,15,0)*D92)</f>
        <v/>
      </c>
      <c r="S92" s="234" t="str">
        <f>IF(C92="","",VLOOKUP(C92,'Tabela Nutricional'!A:AD,16,0)*D92)</f>
        <v/>
      </c>
      <c r="T92" s="237" t="str">
        <f>IF(C92="","",VLOOKUP(C92,'Tabela Nutricional'!A:AD,17,0)*D92)</f>
        <v/>
      </c>
      <c r="U92" s="234" t="str">
        <f>IF(C92="","",VLOOKUP(C92,'Tabela Nutricional'!A:AD,18,0)*D92)</f>
        <v/>
      </c>
      <c r="V92" s="237" t="str">
        <f>IF(C92="","",VLOOKUP(C92,'Tabela Nutricional'!A:AD,21,0)*D92)</f>
        <v/>
      </c>
      <c r="W92" s="234" t="str">
        <f>IF(C92="","",VLOOKUP(C92,'Tabela Nutricional'!A:AD,22,0)*D92)</f>
        <v/>
      </c>
      <c r="X92" s="237" t="str">
        <f>IF(C92="","",VLOOKUP(C92,'Tabela Nutricional'!A:AD,23,0)*D92)</f>
        <v/>
      </c>
      <c r="Y92" s="234" t="str">
        <f>IF(C92="","",VLOOKUP(C92,'Tabela Nutricional'!A:AD,24,0)*D92)</f>
        <v/>
      </c>
      <c r="Z92" s="237" t="str">
        <f>IF(C92="","",VLOOKUP(C92,'Tabela Nutricional'!A:AD,25,0)*D92)</f>
        <v/>
      </c>
      <c r="AA92" s="234" t="str">
        <f>IF(C92="","",VLOOKUP(C92,'Tabela Nutricional'!A:AD,26,0)*D92)</f>
        <v/>
      </c>
      <c r="AB92" s="237" t="str">
        <f>IF(C92="","",VLOOKUP(C92,'Tabela Nutricional'!A:AD,27,0)*D92)</f>
        <v/>
      </c>
      <c r="AC92" s="234" t="str">
        <f>IF(C92="","",VLOOKUP(C92,'Tabela Nutricional'!A:AD,28,0)*D92)</f>
        <v/>
      </c>
      <c r="AD92" s="237" t="str">
        <f>IF(C92="","",VLOOKUP(C92,'Tabela Nutricional'!A:AD,29,0)*D92)</f>
        <v/>
      </c>
      <c r="AE92" s="234" t="str">
        <f>IF(C92="","",VLOOKUP(C92,'Tabela Nutricional'!A:AD,30,0)*D92)</f>
        <v/>
      </c>
      <c r="AF92" s="214"/>
      <c r="AG92" s="92"/>
      <c r="AH92" s="108"/>
      <c r="AI92" s="108"/>
      <c r="AJ92" s="89"/>
      <c r="AK92" s="89"/>
      <c r="AL92" s="99"/>
      <c r="AM92" s="99"/>
      <c r="AN92" s="89"/>
      <c r="AO92" s="89"/>
      <c r="AP92" s="89"/>
      <c r="AQ92" s="99"/>
      <c r="AR92" s="89"/>
      <c r="AS92" s="89"/>
      <c r="AT92" s="89"/>
      <c r="AU92" s="89"/>
      <c r="AV92" s="89"/>
      <c r="AW92" s="89"/>
      <c r="AX92" s="89"/>
    </row>
    <row r="93" spans="1:50" ht="12.75" customHeight="1">
      <c r="A93" s="90"/>
      <c r="B93" s="214"/>
      <c r="C93" s="375"/>
      <c r="D93" s="236"/>
      <c r="E93" s="231" t="str">
        <f t="shared" si="62"/>
        <v/>
      </c>
      <c r="F93" s="238" t="str">
        <f t="shared" si="63"/>
        <v/>
      </c>
      <c r="G93" s="233" t="str">
        <f t="shared" si="64"/>
        <v/>
      </c>
      <c r="H93" s="238" t="str">
        <f t="shared" si="65"/>
        <v/>
      </c>
      <c r="I93" s="233" t="str">
        <f t="shared" si="66"/>
        <v/>
      </c>
      <c r="J93" s="238" t="str">
        <f t="shared" si="67"/>
        <v/>
      </c>
      <c r="K93" s="233" t="str">
        <f t="shared" si="68"/>
        <v/>
      </c>
      <c r="L93" s="237" t="str">
        <f t="shared" si="69"/>
        <v/>
      </c>
      <c r="M93" s="234" t="str">
        <f>IF(C93="","",VLOOKUP(C93,'Tabela Nutricional'!A:AD,10,0)*D93)</f>
        <v/>
      </c>
      <c r="N93" s="237" t="str">
        <f>IF(C93="","",VLOOKUP(C93,'Tabela Nutricional'!A:AD,11,0)*D93)</f>
        <v/>
      </c>
      <c r="O93" s="234" t="str">
        <f>IF(C93="","",VLOOKUP(C93,'Tabela Nutricional'!A:AD,12,0)*D93)</f>
        <v/>
      </c>
      <c r="P93" s="237" t="str">
        <f>IF(C93="","",VLOOKUP(C93,'Tabela Nutricional'!A:AD,13,0)*D93)</f>
        <v/>
      </c>
      <c r="Q93" s="234" t="str">
        <f>IF(C93="","",VLOOKUP(C93,'Tabela Nutricional'!A:AD,14,0)*D93)</f>
        <v/>
      </c>
      <c r="R93" s="237" t="str">
        <f>IF(C93="","",VLOOKUP(C93,'Tabela Nutricional'!A:AD,15,0)*D93)</f>
        <v/>
      </c>
      <c r="S93" s="234" t="str">
        <f>IF(C93="","",VLOOKUP(C93,'Tabela Nutricional'!A:AD,16,0)*D93)</f>
        <v/>
      </c>
      <c r="T93" s="237" t="str">
        <f>IF(C93="","",VLOOKUP(C93,'Tabela Nutricional'!A:AD,17,0)*D93)</f>
        <v/>
      </c>
      <c r="U93" s="234" t="str">
        <f>IF(C93="","",VLOOKUP(C93,'Tabela Nutricional'!A:AD,18,0)*D93)</f>
        <v/>
      </c>
      <c r="V93" s="237" t="str">
        <f>IF(C93="","",VLOOKUP(C93,'Tabela Nutricional'!A:AD,21,0)*D93)</f>
        <v/>
      </c>
      <c r="W93" s="234" t="str">
        <f>IF(C93="","",VLOOKUP(C93,'Tabela Nutricional'!A:AD,22,0)*D93)</f>
        <v/>
      </c>
      <c r="X93" s="237" t="str">
        <f>IF(C93="","",VLOOKUP(C93,'Tabela Nutricional'!A:AD,23,0)*D93)</f>
        <v/>
      </c>
      <c r="Y93" s="234" t="str">
        <f>IF(C93="","",VLOOKUP(C93,'Tabela Nutricional'!A:AD,24,0)*D93)</f>
        <v/>
      </c>
      <c r="Z93" s="237" t="str">
        <f>IF(C93="","",VLOOKUP(C93,'Tabela Nutricional'!A:AD,25,0)*D93)</f>
        <v/>
      </c>
      <c r="AA93" s="234" t="str">
        <f>IF(C93="","",VLOOKUP(C93,'Tabela Nutricional'!A:AD,26,0)*D93)</f>
        <v/>
      </c>
      <c r="AB93" s="237" t="str">
        <f>IF(C93="","",VLOOKUP(C93,'Tabela Nutricional'!A:AD,27,0)*D93)</f>
        <v/>
      </c>
      <c r="AC93" s="234" t="str">
        <f>IF(C93="","",VLOOKUP(C93,'Tabela Nutricional'!A:AD,28,0)*D93)</f>
        <v/>
      </c>
      <c r="AD93" s="237" t="str">
        <f>IF(C93="","",VLOOKUP(C93,'Tabela Nutricional'!A:AD,29,0)*D93)</f>
        <v/>
      </c>
      <c r="AE93" s="234" t="str">
        <f>IF(C93="","",VLOOKUP(C93,'Tabela Nutricional'!A:AD,30,0)*D93)</f>
        <v/>
      </c>
      <c r="AF93" s="214"/>
      <c r="AG93" s="91"/>
      <c r="AH93" s="108"/>
      <c r="AI93" s="108"/>
      <c r="AJ93" s="89"/>
      <c r="AK93" s="89"/>
      <c r="AL93" s="99"/>
      <c r="AM93" s="99"/>
      <c r="AN93" s="89"/>
      <c r="AO93" s="89"/>
      <c r="AP93" s="89"/>
      <c r="AQ93" s="99"/>
      <c r="AR93" s="89"/>
      <c r="AS93" s="89"/>
      <c r="AT93" s="89"/>
      <c r="AU93" s="89"/>
      <c r="AV93" s="89"/>
      <c r="AW93" s="89"/>
      <c r="AX93" s="89"/>
    </row>
    <row r="94" spans="1:50" ht="12.75" customHeight="1">
      <c r="A94" s="90"/>
      <c r="B94" s="214"/>
      <c r="C94" s="376" t="s">
        <v>27</v>
      </c>
      <c r="D94" s="216"/>
      <c r="E94" s="217" t="s">
        <v>29</v>
      </c>
      <c r="F94" s="218">
        <f t="shared" ref="F94:AE94" si="70">SUM(F84:F93)</f>
        <v>0</v>
      </c>
      <c r="G94" s="219">
        <f t="shared" si="70"/>
        <v>0</v>
      </c>
      <c r="H94" s="220">
        <f t="shared" si="70"/>
        <v>0</v>
      </c>
      <c r="I94" s="221">
        <f t="shared" si="70"/>
        <v>0</v>
      </c>
      <c r="J94" s="222">
        <f t="shared" si="70"/>
        <v>0</v>
      </c>
      <c r="K94" s="223">
        <f t="shared" si="70"/>
        <v>0</v>
      </c>
      <c r="L94" s="224">
        <f t="shared" si="70"/>
        <v>0</v>
      </c>
      <c r="M94" s="225">
        <f t="shared" si="70"/>
        <v>0</v>
      </c>
      <c r="N94" s="225">
        <f t="shared" si="70"/>
        <v>0</v>
      </c>
      <c r="O94" s="225">
        <f t="shared" si="70"/>
        <v>0</v>
      </c>
      <c r="P94" s="225">
        <f t="shared" si="70"/>
        <v>0</v>
      </c>
      <c r="Q94" s="225">
        <f t="shared" si="70"/>
        <v>0</v>
      </c>
      <c r="R94" s="225">
        <f t="shared" si="70"/>
        <v>0</v>
      </c>
      <c r="S94" s="225">
        <f t="shared" si="70"/>
        <v>0</v>
      </c>
      <c r="T94" s="225">
        <f t="shared" si="70"/>
        <v>0</v>
      </c>
      <c r="U94" s="225">
        <f t="shared" si="70"/>
        <v>0</v>
      </c>
      <c r="V94" s="225">
        <f t="shared" si="70"/>
        <v>0</v>
      </c>
      <c r="W94" s="225">
        <f t="shared" si="70"/>
        <v>0</v>
      </c>
      <c r="X94" s="225">
        <f t="shared" si="70"/>
        <v>0</v>
      </c>
      <c r="Y94" s="225">
        <f t="shared" si="70"/>
        <v>0</v>
      </c>
      <c r="Z94" s="225">
        <f t="shared" si="70"/>
        <v>0</v>
      </c>
      <c r="AA94" s="225">
        <f t="shared" si="70"/>
        <v>0</v>
      </c>
      <c r="AB94" s="225">
        <f t="shared" si="70"/>
        <v>0</v>
      </c>
      <c r="AC94" s="225">
        <f t="shared" si="70"/>
        <v>0</v>
      </c>
      <c r="AD94" s="225">
        <f t="shared" si="70"/>
        <v>0</v>
      </c>
      <c r="AE94" s="225">
        <f t="shared" si="70"/>
        <v>0</v>
      </c>
      <c r="AF94" s="214"/>
      <c r="AG94" s="91"/>
      <c r="AH94" s="108"/>
      <c r="AI94" s="108"/>
      <c r="AJ94" s="89"/>
      <c r="AK94" s="89"/>
      <c r="AL94" s="99"/>
      <c r="AM94" s="99"/>
      <c r="AN94" s="89"/>
      <c r="AO94" s="89"/>
      <c r="AP94" s="89"/>
      <c r="AQ94" s="99"/>
      <c r="AR94" s="89"/>
      <c r="AS94" s="89"/>
      <c r="AT94" s="89"/>
      <c r="AU94" s="89"/>
      <c r="AV94" s="89"/>
      <c r="AW94" s="89"/>
      <c r="AX94" s="89"/>
    </row>
    <row r="95" spans="1:50" ht="12.75" customHeight="1">
      <c r="A95" s="90"/>
      <c r="B95" s="214"/>
      <c r="C95" s="377">
        <f>SUM(F95:K95)</f>
        <v>0</v>
      </c>
      <c r="D95" s="216"/>
      <c r="E95" s="217" t="s">
        <v>30</v>
      </c>
      <c r="F95" s="218">
        <f t="shared" ref="F95:H95" si="71">F94*4</f>
        <v>0</v>
      </c>
      <c r="G95" s="219">
        <f t="shared" si="71"/>
        <v>0</v>
      </c>
      <c r="H95" s="220">
        <f t="shared" si="71"/>
        <v>0</v>
      </c>
      <c r="I95" s="221">
        <f t="shared" ref="I95:K95" si="72">I94*9</f>
        <v>0</v>
      </c>
      <c r="J95" s="222">
        <f t="shared" si="72"/>
        <v>0</v>
      </c>
      <c r="K95" s="223">
        <f t="shared" si="72"/>
        <v>0</v>
      </c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14"/>
      <c r="AG95" s="91"/>
      <c r="AH95" s="108"/>
      <c r="AI95" s="108"/>
      <c r="AJ95" s="89"/>
      <c r="AK95" s="89"/>
      <c r="AL95" s="99"/>
      <c r="AM95" s="99"/>
      <c r="AN95" s="89"/>
      <c r="AO95" s="89"/>
      <c r="AP95" s="89"/>
      <c r="AQ95" s="99"/>
      <c r="AR95" s="89"/>
      <c r="AS95" s="89"/>
      <c r="AT95" s="89"/>
      <c r="AU95" s="89"/>
      <c r="AV95" s="89"/>
      <c r="AW95" s="89"/>
      <c r="AX95" s="89"/>
    </row>
    <row r="96" spans="1:50" ht="12.75" customHeight="1">
      <c r="A96" s="90"/>
      <c r="B96" s="214"/>
      <c r="C96" s="311" t="str">
        <f>IF(C95&gt;0,(C95-'Cálculo de Dieta'!C95),"")</f>
        <v/>
      </c>
      <c r="D96" s="318"/>
      <c r="E96" s="310" t="s">
        <v>2829</v>
      </c>
      <c r="F96" s="311" t="str">
        <f>IF(F94&gt;0,(F94-'Cálculo de Dieta'!F94),"")</f>
        <v/>
      </c>
      <c r="G96" s="311" t="str">
        <f>IF(G94&gt;0,(G94-'Cálculo de Dieta'!G94),"")</f>
        <v/>
      </c>
      <c r="H96" s="311" t="str">
        <f>IF(H94&gt;0,(H94-'Cálculo de Dieta'!H94),"")</f>
        <v/>
      </c>
      <c r="I96" s="311" t="str">
        <f>IF(I94&gt;0,(I94-'Cálculo de Dieta'!I94),"")</f>
        <v/>
      </c>
      <c r="J96" s="311" t="str">
        <f>IF(J94&gt;0,(J94-'Cálculo de Dieta'!J94),"")</f>
        <v/>
      </c>
      <c r="K96" s="311" t="str">
        <f>IF(K94&gt;0,(K94-'Cálculo de Dieta'!K94),"")</f>
        <v/>
      </c>
      <c r="L96" s="311" t="str">
        <f>IF(L94&gt;0,(L94-'Cálculo de Dieta'!L94),"")</f>
        <v/>
      </c>
      <c r="M96" s="311" t="str">
        <f>IF(M94&gt;0,(M94-'Cálculo de Dieta'!M94),"")</f>
        <v/>
      </c>
      <c r="N96" s="311" t="str">
        <f>IF(N94&gt;0,(N94-'Cálculo de Dieta'!N94),"")</f>
        <v/>
      </c>
      <c r="O96" s="311" t="str">
        <f>IF(O94&gt;0,(O94-'Cálculo de Dieta'!O94),"")</f>
        <v/>
      </c>
      <c r="P96" s="311" t="str">
        <f>IF(P94&gt;0,(P94-'Cálculo de Dieta'!P94),"")</f>
        <v/>
      </c>
      <c r="Q96" s="311" t="str">
        <f>IF(Q94&gt;0,(Q94-'Cálculo de Dieta'!Q94),"")</f>
        <v/>
      </c>
      <c r="R96" s="311" t="str">
        <f>IF(R94&gt;0,(R94-'Cálculo de Dieta'!R94),"")</f>
        <v/>
      </c>
      <c r="S96" s="311" t="str">
        <f>IF(S94&gt;0,(S94-'Cálculo de Dieta'!S94),"")</f>
        <v/>
      </c>
      <c r="T96" s="311" t="str">
        <f>IF(T94&gt;0,(T94-'Cálculo de Dieta'!T94),"")</f>
        <v/>
      </c>
      <c r="U96" s="311" t="str">
        <f>IF(U94&gt;0,(U94-'Cálculo de Dieta'!U94),"")</f>
        <v/>
      </c>
      <c r="V96" s="311" t="str">
        <f>IF(V94&gt;0,(V94-'Cálculo de Dieta'!V94),"")</f>
        <v/>
      </c>
      <c r="W96" s="311" t="str">
        <f>IF(W94&gt;0,(W94-'Cálculo de Dieta'!W94),"")</f>
        <v/>
      </c>
      <c r="X96" s="311" t="str">
        <f>IF(X94&gt;0,(X94-'Cálculo de Dieta'!X94),"")</f>
        <v/>
      </c>
      <c r="Y96" s="311" t="str">
        <f>IF(Y94&gt;0,(Y94-'Cálculo de Dieta'!Y94),"")</f>
        <v/>
      </c>
      <c r="Z96" s="311" t="str">
        <f>IF(Z94&gt;0,(Z94-'Cálculo de Dieta'!Z94),"")</f>
        <v/>
      </c>
      <c r="AA96" s="311" t="str">
        <f>IF(AA94&gt;0,(AA94-'Cálculo de Dieta'!AA94),"")</f>
        <v/>
      </c>
      <c r="AB96" s="311" t="str">
        <f>IF(AB94&gt;0,(AB94-'Cálculo de Dieta'!AB94),"")</f>
        <v/>
      </c>
      <c r="AC96" s="311" t="str">
        <f>IF(AC94&gt;0,(AC94-'Cálculo de Dieta'!AC94),"")</f>
        <v/>
      </c>
      <c r="AD96" s="311" t="str">
        <f>IF(AD94&gt;0,(AD94-'Cálculo de Dieta'!AD94),"")</f>
        <v/>
      </c>
      <c r="AE96" s="311" t="str">
        <f>IF(AE94&gt;0,(AE94-'Cálculo de Dieta'!AE94),"")</f>
        <v/>
      </c>
      <c r="AF96" s="214"/>
      <c r="AG96" s="91"/>
      <c r="AH96" s="108"/>
      <c r="AI96" s="108"/>
      <c r="AJ96" s="89"/>
      <c r="AK96" s="89"/>
      <c r="AL96" s="99"/>
      <c r="AM96" s="99"/>
      <c r="AN96" s="89"/>
      <c r="AO96" s="89"/>
      <c r="AP96" s="89"/>
      <c r="AQ96" s="99"/>
      <c r="AR96" s="89"/>
      <c r="AS96" s="89"/>
      <c r="AT96" s="89"/>
      <c r="AU96" s="89"/>
      <c r="AV96" s="89"/>
      <c r="AW96" s="89"/>
      <c r="AX96" s="89"/>
    </row>
    <row r="97" spans="1:50" ht="12.75" customHeight="1">
      <c r="A97" s="81"/>
      <c r="B97" s="81"/>
      <c r="C97" s="372"/>
      <c r="D97" s="82"/>
      <c r="E97" s="87"/>
      <c r="F97" s="83"/>
      <c r="G97" s="84"/>
      <c r="H97" s="85"/>
      <c r="I97" s="86"/>
      <c r="J97" s="86"/>
      <c r="K97" s="86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81"/>
      <c r="AG97" s="88"/>
      <c r="AH97" s="108"/>
      <c r="AI97" s="108"/>
      <c r="AJ97" s="89"/>
      <c r="AK97" s="89"/>
      <c r="AL97" s="99"/>
      <c r="AM97" s="99"/>
      <c r="AN97" s="89"/>
      <c r="AO97" s="89"/>
      <c r="AP97" s="89"/>
      <c r="AQ97" s="99"/>
      <c r="AR97" s="89"/>
      <c r="AS97" s="89"/>
      <c r="AT97" s="89"/>
      <c r="AU97" s="89"/>
      <c r="AV97" s="89"/>
      <c r="AW97" s="89"/>
      <c r="AX97" s="89"/>
    </row>
    <row r="98" spans="1:50" ht="12.75" customHeight="1">
      <c r="A98" s="81"/>
      <c r="B98" s="200"/>
      <c r="C98" s="373"/>
      <c r="D98" s="340">
        <v>7</v>
      </c>
      <c r="E98" s="307"/>
      <c r="F98" s="303"/>
      <c r="G98" s="303"/>
      <c r="H98" s="303"/>
      <c r="I98" s="303"/>
      <c r="J98" s="303"/>
      <c r="K98" s="304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2" t="s">
        <v>2786</v>
      </c>
      <c r="W98" s="202" t="s">
        <v>2786</v>
      </c>
      <c r="X98" s="202" t="s">
        <v>2786</v>
      </c>
      <c r="Y98" s="202" t="s">
        <v>2786</v>
      </c>
      <c r="Z98" s="202" t="s">
        <v>2786</v>
      </c>
      <c r="AA98" s="202" t="s">
        <v>2786</v>
      </c>
      <c r="AB98" s="201"/>
      <c r="AC98" s="202" t="s">
        <v>2786</v>
      </c>
      <c r="AD98" s="202" t="s">
        <v>2786</v>
      </c>
      <c r="AE98" s="202" t="s">
        <v>2786</v>
      </c>
      <c r="AF98" s="200"/>
      <c r="AG98" s="81"/>
      <c r="AH98" s="108"/>
      <c r="AI98" s="108"/>
      <c r="AJ98" s="89"/>
      <c r="AK98" s="89"/>
      <c r="AL98" s="99"/>
      <c r="AM98" s="99"/>
      <c r="AN98" s="89"/>
      <c r="AO98" s="89"/>
      <c r="AP98" s="89"/>
      <c r="AQ98" s="99"/>
      <c r="AR98" s="89"/>
      <c r="AS98" s="89"/>
      <c r="AT98" s="89"/>
      <c r="AU98" s="89"/>
      <c r="AV98" s="89"/>
      <c r="AW98" s="89"/>
      <c r="AX98" s="89"/>
    </row>
    <row r="99" spans="1:50" ht="12.75" customHeight="1">
      <c r="A99" s="81"/>
      <c r="B99" s="203"/>
      <c r="C99" s="374" t="s">
        <v>5</v>
      </c>
      <c r="D99" s="204" t="s">
        <v>6</v>
      </c>
      <c r="E99" s="205" t="s">
        <v>7</v>
      </c>
      <c r="F99" s="206" t="s">
        <v>8</v>
      </c>
      <c r="G99" s="207" t="s">
        <v>9</v>
      </c>
      <c r="H99" s="208" t="s">
        <v>10</v>
      </c>
      <c r="I99" s="209" t="s">
        <v>11</v>
      </c>
      <c r="J99" s="210" t="s">
        <v>13</v>
      </c>
      <c r="K99" s="211" t="s">
        <v>12</v>
      </c>
      <c r="L99" s="212" t="s">
        <v>767</v>
      </c>
      <c r="M99" s="202" t="s">
        <v>792</v>
      </c>
      <c r="N99" s="202" t="s">
        <v>791</v>
      </c>
      <c r="O99" s="202" t="s">
        <v>2777</v>
      </c>
      <c r="P99" s="202" t="s">
        <v>2778</v>
      </c>
      <c r="Q99" s="202" t="s">
        <v>793</v>
      </c>
      <c r="R99" s="202" t="s">
        <v>794</v>
      </c>
      <c r="S99" s="202" t="s">
        <v>799</v>
      </c>
      <c r="T99" s="202" t="s">
        <v>2782</v>
      </c>
      <c r="U99" s="202" t="s">
        <v>795</v>
      </c>
      <c r="V99" s="202" t="s">
        <v>2783</v>
      </c>
      <c r="W99" s="202" t="s">
        <v>2779</v>
      </c>
      <c r="X99" s="202" t="s">
        <v>2780</v>
      </c>
      <c r="Y99" s="202" t="s">
        <v>796</v>
      </c>
      <c r="Z99" s="202" t="s">
        <v>797</v>
      </c>
      <c r="AA99" s="202" t="s">
        <v>798</v>
      </c>
      <c r="AB99" s="202" t="s">
        <v>2776</v>
      </c>
      <c r="AC99" s="202" t="s">
        <v>2784</v>
      </c>
      <c r="AD99" s="202" t="s">
        <v>2785</v>
      </c>
      <c r="AE99" s="202" t="s">
        <v>2781</v>
      </c>
      <c r="AF99" s="213"/>
      <c r="AG99" s="183"/>
      <c r="AH99" s="108"/>
      <c r="AI99" s="108"/>
      <c r="AJ99" s="89"/>
      <c r="AK99" s="89"/>
      <c r="AL99" s="99"/>
      <c r="AM99" s="99"/>
      <c r="AN99" s="89"/>
      <c r="AO99" s="89"/>
      <c r="AP99" s="89"/>
      <c r="AQ99" s="99"/>
      <c r="AR99" s="89"/>
      <c r="AS99" s="89"/>
      <c r="AT99" s="89"/>
      <c r="AU99" s="89"/>
      <c r="AV99" s="89"/>
      <c r="AW99" s="89"/>
      <c r="AX99" s="89"/>
    </row>
    <row r="100" spans="1:50" ht="12.75" customHeight="1">
      <c r="A100" s="89"/>
      <c r="B100" s="214"/>
      <c r="C100" s="232"/>
      <c r="D100" s="235"/>
      <c r="E100" s="231" t="str">
        <f t="shared" ref="E100:E109" si="73">IF(C100="","",VLOOKUP(C100,Nutr,2,0))</f>
        <v/>
      </c>
      <c r="F100" s="238" t="str">
        <f t="shared" ref="F100:F109" si="74">IF(C100="","",VLOOKUP(C100,Nutr,3,0)*D100)</f>
        <v/>
      </c>
      <c r="G100" s="233" t="str">
        <f t="shared" ref="G100:G109" si="75">IF(C100="","",VLOOKUP(C100,Nutr,4,0)*D100)</f>
        <v/>
      </c>
      <c r="H100" s="238" t="str">
        <f t="shared" ref="H100:H109" si="76">IF(C100="","",VLOOKUP(C100,Nutr,5,0)*D100)</f>
        <v/>
      </c>
      <c r="I100" s="233" t="str">
        <f t="shared" ref="I100:I109" si="77">IF(C100="","",VLOOKUP(C100,Nutr,6,0)*D100)</f>
        <v/>
      </c>
      <c r="J100" s="238" t="str">
        <f t="shared" ref="J100:J109" si="78">IF(C100="","",VLOOKUP(C100,Nutr,7,0)*D100)</f>
        <v/>
      </c>
      <c r="K100" s="233" t="str">
        <f t="shared" ref="K100:K109" si="79">IF(C100="","",VLOOKUP(C100,Nutr,8,0)*D100)</f>
        <v/>
      </c>
      <c r="L100" s="237" t="str">
        <f>IF(C100="","",VLOOKUP(C100,Nutr,9,0)*D100)</f>
        <v/>
      </c>
      <c r="M100" s="234" t="str">
        <f>IF(C100="","",VLOOKUP(C100,'Tabela Nutricional'!A:AD,10,0)*D100)</f>
        <v/>
      </c>
      <c r="N100" s="237" t="str">
        <f>IF(C100="","",VLOOKUP(C100,'Tabela Nutricional'!A:AD,11,0)*D100)</f>
        <v/>
      </c>
      <c r="O100" s="234" t="str">
        <f>IF(C100="","",VLOOKUP(C100,'Tabela Nutricional'!A:AD,12,0)*D100)</f>
        <v/>
      </c>
      <c r="P100" s="237" t="str">
        <f>IF(C100="","",VLOOKUP(C100,'Tabela Nutricional'!A:AD,13,0)*D100)</f>
        <v/>
      </c>
      <c r="Q100" s="234" t="str">
        <f>IF(C100="","",VLOOKUP(C100,'Tabela Nutricional'!A:AD,14,0)*D100)</f>
        <v/>
      </c>
      <c r="R100" s="237" t="str">
        <f>IF(C100="","",VLOOKUP(C100,'Tabela Nutricional'!A:AD,15,0)*D100)</f>
        <v/>
      </c>
      <c r="S100" s="234" t="str">
        <f>IF(C100="","",VLOOKUP(C100,'Tabela Nutricional'!A:AD,16,0)*D100)</f>
        <v/>
      </c>
      <c r="T100" s="237" t="str">
        <f>IF(C100="","",VLOOKUP(C100,'Tabela Nutricional'!A:AD,17,0)*D100)</f>
        <v/>
      </c>
      <c r="U100" s="234" t="str">
        <f>IF(C100="","",VLOOKUP(C100,'Tabela Nutricional'!A:AD,18,0)*D100)</f>
        <v/>
      </c>
      <c r="V100" s="237" t="str">
        <f>IF(C100="","",VLOOKUP(C100,'Tabela Nutricional'!A:AD,21,0)*D100)</f>
        <v/>
      </c>
      <c r="W100" s="234" t="str">
        <f>IF(C100="","",VLOOKUP(C100,'Tabela Nutricional'!A:AD,22,0)*D100)</f>
        <v/>
      </c>
      <c r="X100" s="237" t="str">
        <f>IF(C100="","",VLOOKUP(C100,'Tabela Nutricional'!A:AD,23,0)*D100)</f>
        <v/>
      </c>
      <c r="Y100" s="234" t="str">
        <f>IF(C100="","",VLOOKUP(C100,'Tabela Nutricional'!A:AD,24,0)*D100)</f>
        <v/>
      </c>
      <c r="Z100" s="237" t="str">
        <f>IF(C100="","",VLOOKUP(C100,'Tabela Nutricional'!A:AD,25,0)*D100)</f>
        <v/>
      </c>
      <c r="AA100" s="234" t="str">
        <f>IF(C100="","",VLOOKUP(C100,'Tabela Nutricional'!A:AD,26,0)*D100)</f>
        <v/>
      </c>
      <c r="AB100" s="237" t="str">
        <f>IF(C100="","",VLOOKUP(C100,'Tabela Nutricional'!A:AD,27,0)*D100)</f>
        <v/>
      </c>
      <c r="AC100" s="234" t="str">
        <f>IF(C100="","",VLOOKUP(C100,'Tabela Nutricional'!A:AD,28,0)*D100)</f>
        <v/>
      </c>
      <c r="AD100" s="237" t="str">
        <f>IF(C100="","",VLOOKUP(C100,'Tabela Nutricional'!A:AD,29,0)*D100)</f>
        <v/>
      </c>
      <c r="AE100" s="234" t="str">
        <f>IF(C100="","",VLOOKUP(C100,'Tabela Nutricional'!A:AD,30,0)*D100)</f>
        <v/>
      </c>
      <c r="AF100" s="214"/>
      <c r="AG100" s="90"/>
      <c r="AH100" s="108"/>
      <c r="AI100" s="108"/>
      <c r="AJ100" s="89"/>
      <c r="AK100" s="89"/>
      <c r="AL100" s="99"/>
      <c r="AM100" s="99"/>
      <c r="AN100" s="89"/>
      <c r="AO100" s="89"/>
      <c r="AP100" s="89"/>
      <c r="AQ100" s="99"/>
      <c r="AR100" s="89"/>
      <c r="AS100" s="89"/>
      <c r="AT100" s="89"/>
      <c r="AU100" s="89"/>
      <c r="AV100" s="89"/>
      <c r="AW100" s="89"/>
      <c r="AX100" s="89"/>
    </row>
    <row r="101" spans="1:50" ht="12.75" customHeight="1">
      <c r="A101" s="89"/>
      <c r="B101" s="214"/>
      <c r="C101" s="232"/>
      <c r="D101" s="235"/>
      <c r="E101" s="231" t="str">
        <f t="shared" si="73"/>
        <v/>
      </c>
      <c r="F101" s="238" t="str">
        <f t="shared" si="74"/>
        <v/>
      </c>
      <c r="G101" s="233" t="str">
        <f t="shared" si="75"/>
        <v/>
      </c>
      <c r="H101" s="238" t="str">
        <f t="shared" si="76"/>
        <v/>
      </c>
      <c r="I101" s="233" t="str">
        <f t="shared" si="77"/>
        <v/>
      </c>
      <c r="J101" s="238" t="str">
        <f t="shared" si="78"/>
        <v/>
      </c>
      <c r="K101" s="233" t="str">
        <f t="shared" si="79"/>
        <v/>
      </c>
      <c r="L101" s="237" t="str">
        <f t="shared" ref="L101:L109" si="80">IF(C101="","",VLOOKUP(C101,Nutr,9,0)*D101)</f>
        <v/>
      </c>
      <c r="M101" s="234" t="str">
        <f>IF(C101="","",VLOOKUP(C101,'Tabela Nutricional'!A:AD,10,0)*D101)</f>
        <v/>
      </c>
      <c r="N101" s="237" t="str">
        <f>IF(C101="","",VLOOKUP(C101,'Tabela Nutricional'!A:AD,11,0)*D101)</f>
        <v/>
      </c>
      <c r="O101" s="234" t="str">
        <f>IF(C101="","",VLOOKUP(C101,'Tabela Nutricional'!A:AD,12,0)*D101)</f>
        <v/>
      </c>
      <c r="P101" s="237" t="str">
        <f>IF(C101="","",VLOOKUP(C101,'Tabela Nutricional'!A:AD,13,0)*D101)</f>
        <v/>
      </c>
      <c r="Q101" s="234" t="str">
        <f>IF(C101="","",VLOOKUP(C101,'Tabela Nutricional'!A:AD,14,0)*D101)</f>
        <v/>
      </c>
      <c r="R101" s="237" t="str">
        <f>IF(C101="","",VLOOKUP(C101,'Tabela Nutricional'!A:AD,15,0)*D101)</f>
        <v/>
      </c>
      <c r="S101" s="234" t="str">
        <f>IF(C101="","",VLOOKUP(C101,'Tabela Nutricional'!A:AD,16,0)*D101)</f>
        <v/>
      </c>
      <c r="T101" s="237" t="str">
        <f>IF(C101="","",VLOOKUP(C101,'Tabela Nutricional'!A:AD,17,0)*D101)</f>
        <v/>
      </c>
      <c r="U101" s="234" t="str">
        <f>IF(C101="","",VLOOKUP(C101,'Tabela Nutricional'!A:AD,18,0)*D101)</f>
        <v/>
      </c>
      <c r="V101" s="237" t="str">
        <f>IF(C101="","",VLOOKUP(C101,'Tabela Nutricional'!A:AD,21,0)*D101)</f>
        <v/>
      </c>
      <c r="W101" s="234" t="str">
        <f>IF(C101="","",VLOOKUP(C101,'Tabela Nutricional'!A:AD,22,0)*D101)</f>
        <v/>
      </c>
      <c r="X101" s="237" t="str">
        <f>IF(C101="","",VLOOKUP(C101,'Tabela Nutricional'!A:AD,23,0)*D101)</f>
        <v/>
      </c>
      <c r="Y101" s="234" t="str">
        <f>IF(C101="","",VLOOKUP(C101,'Tabela Nutricional'!A:AD,24,0)*D101)</f>
        <v/>
      </c>
      <c r="Z101" s="237" t="str">
        <f>IF(C101="","",VLOOKUP(C101,'Tabela Nutricional'!A:AD,25,0)*D101)</f>
        <v/>
      </c>
      <c r="AA101" s="234" t="str">
        <f>IF(C101="","",VLOOKUP(C101,'Tabela Nutricional'!A:AD,26,0)*D101)</f>
        <v/>
      </c>
      <c r="AB101" s="237" t="str">
        <f>IF(C101="","",VLOOKUP(C101,'Tabela Nutricional'!A:AD,27,0)*D101)</f>
        <v/>
      </c>
      <c r="AC101" s="234" t="str">
        <f>IF(C101="","",VLOOKUP(C101,'Tabela Nutricional'!A:AD,28,0)*D101)</f>
        <v/>
      </c>
      <c r="AD101" s="237" t="str">
        <f>IF(C101="","",VLOOKUP(C101,'Tabela Nutricional'!A:AD,29,0)*D101)</f>
        <v/>
      </c>
      <c r="AE101" s="234" t="str">
        <f>IF(C101="","",VLOOKUP(C101,'Tabela Nutricional'!A:AD,30,0)*D101)</f>
        <v/>
      </c>
      <c r="AF101" s="214"/>
      <c r="AG101" s="90"/>
      <c r="AH101" s="108"/>
      <c r="AI101" s="108"/>
      <c r="AJ101" s="89"/>
      <c r="AK101" s="89"/>
      <c r="AL101" s="99"/>
      <c r="AM101" s="99"/>
      <c r="AN101" s="89"/>
      <c r="AO101" s="89"/>
      <c r="AP101" s="89"/>
      <c r="AQ101" s="99"/>
      <c r="AR101" s="89"/>
      <c r="AS101" s="89"/>
      <c r="AT101" s="89"/>
      <c r="AU101" s="89"/>
      <c r="AV101" s="89"/>
      <c r="AW101" s="89"/>
      <c r="AX101" s="89"/>
    </row>
    <row r="102" spans="1:50" ht="12.75" customHeight="1">
      <c r="A102" s="89"/>
      <c r="B102" s="214"/>
      <c r="C102" s="232"/>
      <c r="D102" s="235"/>
      <c r="E102" s="231" t="str">
        <f t="shared" si="73"/>
        <v/>
      </c>
      <c r="F102" s="238" t="str">
        <f t="shared" si="74"/>
        <v/>
      </c>
      <c r="G102" s="233" t="str">
        <f t="shared" si="75"/>
        <v/>
      </c>
      <c r="H102" s="238" t="str">
        <f t="shared" si="76"/>
        <v/>
      </c>
      <c r="I102" s="233" t="str">
        <f t="shared" si="77"/>
        <v/>
      </c>
      <c r="J102" s="238" t="str">
        <f t="shared" si="78"/>
        <v/>
      </c>
      <c r="K102" s="233" t="str">
        <f t="shared" si="79"/>
        <v/>
      </c>
      <c r="L102" s="237" t="str">
        <f t="shared" si="80"/>
        <v/>
      </c>
      <c r="M102" s="234" t="str">
        <f>IF(C102="","",VLOOKUP(C102,'Tabela Nutricional'!A:AD,10,0)*D102)</f>
        <v/>
      </c>
      <c r="N102" s="237" t="str">
        <f>IF(C102="","",VLOOKUP(C102,'Tabela Nutricional'!A:AD,11,0)*D102)</f>
        <v/>
      </c>
      <c r="O102" s="234" t="str">
        <f>IF(C102="","",VLOOKUP(C102,'Tabela Nutricional'!A:AD,12,0)*D102)</f>
        <v/>
      </c>
      <c r="P102" s="237" t="str">
        <f>IF(C102="","",VLOOKUP(C102,'Tabela Nutricional'!A:AD,13,0)*D102)</f>
        <v/>
      </c>
      <c r="Q102" s="234" t="str">
        <f>IF(C102="","",VLOOKUP(C102,'Tabela Nutricional'!A:AD,14,0)*D102)</f>
        <v/>
      </c>
      <c r="R102" s="237" t="str">
        <f>IF(C102="","",VLOOKUP(C102,'Tabela Nutricional'!A:AD,15,0)*D102)</f>
        <v/>
      </c>
      <c r="S102" s="234" t="str">
        <f>IF(C102="","",VLOOKUP(C102,'Tabela Nutricional'!A:AD,16,0)*D102)</f>
        <v/>
      </c>
      <c r="T102" s="237" t="str">
        <f>IF(C102="","",VLOOKUP(C102,'Tabela Nutricional'!A:AD,17,0)*D102)</f>
        <v/>
      </c>
      <c r="U102" s="234" t="str">
        <f>IF(C102="","",VLOOKUP(C102,'Tabela Nutricional'!A:AD,18,0)*D102)</f>
        <v/>
      </c>
      <c r="V102" s="237" t="str">
        <f>IF(C102="","",VLOOKUP(C102,'Tabela Nutricional'!A:AD,21,0)*D102)</f>
        <v/>
      </c>
      <c r="W102" s="234" t="str">
        <f>IF(C102="","",VLOOKUP(C102,'Tabela Nutricional'!A:AD,22,0)*D102)</f>
        <v/>
      </c>
      <c r="X102" s="237" t="str">
        <f>IF(C102="","",VLOOKUP(C102,'Tabela Nutricional'!A:AD,23,0)*D102)</f>
        <v/>
      </c>
      <c r="Y102" s="234" t="str">
        <f>IF(C102="","",VLOOKUP(C102,'Tabela Nutricional'!A:AD,24,0)*D102)</f>
        <v/>
      </c>
      <c r="Z102" s="237" t="str">
        <f>IF(C102="","",VLOOKUP(C102,'Tabela Nutricional'!A:AD,25,0)*D102)</f>
        <v/>
      </c>
      <c r="AA102" s="234" t="str">
        <f>IF(C102="","",VLOOKUP(C102,'Tabela Nutricional'!A:AD,26,0)*D102)</f>
        <v/>
      </c>
      <c r="AB102" s="237" t="str">
        <f>IF(C102="","",VLOOKUP(C102,'Tabela Nutricional'!A:AD,27,0)*D102)</f>
        <v/>
      </c>
      <c r="AC102" s="234" t="str">
        <f>IF(C102="","",VLOOKUP(C102,'Tabela Nutricional'!A:AD,28,0)*D102)</f>
        <v/>
      </c>
      <c r="AD102" s="237" t="str">
        <f>IF(C102="","",VLOOKUP(C102,'Tabela Nutricional'!A:AD,29,0)*D102)</f>
        <v/>
      </c>
      <c r="AE102" s="234" t="str">
        <f>IF(C102="","",VLOOKUP(C102,'Tabela Nutricional'!A:AD,30,0)*D102)</f>
        <v/>
      </c>
      <c r="AF102" s="214"/>
      <c r="AG102" s="94"/>
      <c r="AH102" s="108"/>
      <c r="AI102" s="108"/>
      <c r="AJ102" s="89"/>
      <c r="AK102" s="89"/>
      <c r="AL102" s="99"/>
      <c r="AM102" s="99"/>
      <c r="AN102" s="89"/>
      <c r="AO102" s="89"/>
      <c r="AP102" s="89"/>
      <c r="AQ102" s="99"/>
      <c r="AR102" s="89"/>
      <c r="AS102" s="89"/>
      <c r="AT102" s="89"/>
      <c r="AU102" s="89"/>
      <c r="AV102" s="89"/>
      <c r="AW102" s="89"/>
      <c r="AX102" s="89"/>
    </row>
    <row r="103" spans="1:50" ht="12.75" customHeight="1">
      <c r="A103" s="89"/>
      <c r="B103" s="215"/>
      <c r="C103" s="356"/>
      <c r="D103" s="236"/>
      <c r="E103" s="231" t="str">
        <f t="shared" si="73"/>
        <v/>
      </c>
      <c r="F103" s="238" t="str">
        <f t="shared" si="74"/>
        <v/>
      </c>
      <c r="G103" s="233" t="str">
        <f t="shared" si="75"/>
        <v/>
      </c>
      <c r="H103" s="238" t="str">
        <f t="shared" si="76"/>
        <v/>
      </c>
      <c r="I103" s="233" t="str">
        <f t="shared" si="77"/>
        <v/>
      </c>
      <c r="J103" s="238" t="str">
        <f t="shared" si="78"/>
        <v/>
      </c>
      <c r="K103" s="233" t="str">
        <f t="shared" si="79"/>
        <v/>
      </c>
      <c r="L103" s="237" t="str">
        <f t="shared" si="80"/>
        <v/>
      </c>
      <c r="M103" s="234" t="str">
        <f>IF(C103="","",VLOOKUP(C103,'Tabela Nutricional'!A:AD,10,0)*D103)</f>
        <v/>
      </c>
      <c r="N103" s="237" t="str">
        <f>IF(C103="","",VLOOKUP(C103,'Tabela Nutricional'!A:AD,11,0)*D103)</f>
        <v/>
      </c>
      <c r="O103" s="234" t="str">
        <f>IF(C103="","",VLOOKUP(C103,'Tabela Nutricional'!A:AD,12,0)*D103)</f>
        <v/>
      </c>
      <c r="P103" s="237" t="str">
        <f>IF(C103="","",VLOOKUP(C103,'Tabela Nutricional'!A:AD,13,0)*D103)</f>
        <v/>
      </c>
      <c r="Q103" s="234" t="str">
        <f>IF(C103="","",VLOOKUP(C103,'Tabela Nutricional'!A:AD,14,0)*D103)</f>
        <v/>
      </c>
      <c r="R103" s="237" t="str">
        <f>IF(C103="","",VLOOKUP(C103,'Tabela Nutricional'!A:AD,15,0)*D103)</f>
        <v/>
      </c>
      <c r="S103" s="234" t="str">
        <f>IF(C103="","",VLOOKUP(C103,'Tabela Nutricional'!A:AD,16,0)*D103)</f>
        <v/>
      </c>
      <c r="T103" s="237" t="str">
        <f>IF(C103="","",VLOOKUP(C103,'Tabela Nutricional'!A:AD,17,0)*D103)</f>
        <v/>
      </c>
      <c r="U103" s="234" t="str">
        <f>IF(C103="","",VLOOKUP(C103,'Tabela Nutricional'!A:AD,18,0)*D103)</f>
        <v/>
      </c>
      <c r="V103" s="237" t="str">
        <f>IF(C103="","",VLOOKUP(C103,'Tabela Nutricional'!A:AD,21,0)*D103)</f>
        <v/>
      </c>
      <c r="W103" s="234" t="str">
        <f>IF(C103="","",VLOOKUP(C103,'Tabela Nutricional'!A:AD,22,0)*D103)</f>
        <v/>
      </c>
      <c r="X103" s="237" t="str">
        <f>IF(C103="","",VLOOKUP(C103,'Tabela Nutricional'!A:AD,23,0)*D103)</f>
        <v/>
      </c>
      <c r="Y103" s="234" t="str">
        <f>IF(C103="","",VLOOKUP(C103,'Tabela Nutricional'!A:AD,24,0)*D103)</f>
        <v/>
      </c>
      <c r="Z103" s="237" t="str">
        <f>IF(C103="","",VLOOKUP(C103,'Tabela Nutricional'!A:AD,25,0)*D103)</f>
        <v/>
      </c>
      <c r="AA103" s="234" t="str">
        <f>IF(C103="","",VLOOKUP(C103,'Tabela Nutricional'!A:AD,26,0)*D103)</f>
        <v/>
      </c>
      <c r="AB103" s="237" t="str">
        <f>IF(C103="","",VLOOKUP(C103,'Tabela Nutricional'!A:AD,27,0)*D103)</f>
        <v/>
      </c>
      <c r="AC103" s="234" t="str">
        <f>IF(C103="","",VLOOKUP(C103,'Tabela Nutricional'!A:AD,28,0)*D103)</f>
        <v/>
      </c>
      <c r="AD103" s="237" t="str">
        <f>IF(C103="","",VLOOKUP(C103,'Tabela Nutricional'!A:AD,29,0)*D103)</f>
        <v/>
      </c>
      <c r="AE103" s="234" t="str">
        <f>IF(C103="","",VLOOKUP(C103,'Tabela Nutricional'!A:AD,30,0)*D103)</f>
        <v/>
      </c>
      <c r="AF103" s="215"/>
      <c r="AG103" s="94"/>
      <c r="AH103" s="108"/>
      <c r="AI103" s="108"/>
      <c r="AJ103" s="89"/>
      <c r="AK103" s="89"/>
      <c r="AL103" s="99"/>
      <c r="AM103" s="99"/>
      <c r="AN103" s="89"/>
      <c r="AO103" s="89"/>
      <c r="AP103" s="89"/>
      <c r="AQ103" s="99"/>
      <c r="AR103" s="89"/>
      <c r="AS103" s="89"/>
      <c r="AT103" s="89"/>
      <c r="AU103" s="89"/>
      <c r="AV103" s="89"/>
      <c r="AW103" s="89"/>
      <c r="AX103" s="89"/>
    </row>
    <row r="104" spans="1:50" ht="12.75" customHeight="1">
      <c r="A104" s="89"/>
      <c r="B104" s="215"/>
      <c r="C104" s="356"/>
      <c r="D104" s="236"/>
      <c r="E104" s="231" t="str">
        <f t="shared" si="73"/>
        <v/>
      </c>
      <c r="F104" s="238" t="str">
        <f t="shared" si="74"/>
        <v/>
      </c>
      <c r="G104" s="233" t="str">
        <f t="shared" si="75"/>
        <v/>
      </c>
      <c r="H104" s="238" t="str">
        <f t="shared" si="76"/>
        <v/>
      </c>
      <c r="I104" s="233" t="str">
        <f t="shared" si="77"/>
        <v/>
      </c>
      <c r="J104" s="238" t="str">
        <f t="shared" si="78"/>
        <v/>
      </c>
      <c r="K104" s="233" t="str">
        <f t="shared" si="79"/>
        <v/>
      </c>
      <c r="L104" s="237" t="str">
        <f t="shared" si="80"/>
        <v/>
      </c>
      <c r="M104" s="234" t="str">
        <f>IF(C104="","",VLOOKUP(C104,'Tabela Nutricional'!A:AD,10,0)*D104)</f>
        <v/>
      </c>
      <c r="N104" s="237" t="str">
        <f>IF(C104="","",VLOOKUP(C104,'Tabela Nutricional'!A:AD,11,0)*D104)</f>
        <v/>
      </c>
      <c r="O104" s="234" t="str">
        <f>IF(C104="","",VLOOKUP(C104,'Tabela Nutricional'!A:AD,12,0)*D104)</f>
        <v/>
      </c>
      <c r="P104" s="237" t="str">
        <f>IF(C104="","",VLOOKUP(C104,'Tabela Nutricional'!A:AD,13,0)*D104)</f>
        <v/>
      </c>
      <c r="Q104" s="234" t="str">
        <f>IF(C104="","",VLOOKUP(C104,'Tabela Nutricional'!A:AD,14,0)*D104)</f>
        <v/>
      </c>
      <c r="R104" s="237" t="str">
        <f>IF(C104="","",VLOOKUP(C104,'Tabela Nutricional'!A:AD,15,0)*D104)</f>
        <v/>
      </c>
      <c r="S104" s="234" t="str">
        <f>IF(C104="","",VLOOKUP(C104,'Tabela Nutricional'!A:AD,16,0)*D104)</f>
        <v/>
      </c>
      <c r="T104" s="237" t="str">
        <f>IF(C104="","",VLOOKUP(C104,'Tabela Nutricional'!A:AD,17,0)*D104)</f>
        <v/>
      </c>
      <c r="U104" s="234" t="str">
        <f>IF(C104="","",VLOOKUP(C104,'Tabela Nutricional'!A:AD,18,0)*D104)</f>
        <v/>
      </c>
      <c r="V104" s="237" t="str">
        <f>IF(C104="","",VLOOKUP(C104,'Tabela Nutricional'!A:AD,21,0)*D104)</f>
        <v/>
      </c>
      <c r="W104" s="234" t="str">
        <f>IF(C104="","",VLOOKUP(C104,'Tabela Nutricional'!A:AD,22,0)*D104)</f>
        <v/>
      </c>
      <c r="X104" s="237" t="str">
        <f>IF(C104="","",VLOOKUP(C104,'Tabela Nutricional'!A:AD,23,0)*D104)</f>
        <v/>
      </c>
      <c r="Y104" s="234" t="str">
        <f>IF(C104="","",VLOOKUP(C104,'Tabela Nutricional'!A:AD,24,0)*D104)</f>
        <v/>
      </c>
      <c r="Z104" s="237" t="str">
        <f>IF(C104="","",VLOOKUP(C104,'Tabela Nutricional'!A:AD,25,0)*D104)</f>
        <v/>
      </c>
      <c r="AA104" s="234" t="str">
        <f>IF(C104="","",VLOOKUP(C104,'Tabela Nutricional'!A:AD,26,0)*D104)</f>
        <v/>
      </c>
      <c r="AB104" s="237" t="str">
        <f>IF(C104="","",VLOOKUP(C104,'Tabela Nutricional'!A:AD,27,0)*D104)</f>
        <v/>
      </c>
      <c r="AC104" s="234" t="str">
        <f>IF(C104="","",VLOOKUP(C104,'Tabela Nutricional'!A:AD,28,0)*D104)</f>
        <v/>
      </c>
      <c r="AD104" s="237" t="str">
        <f>IF(C104="","",VLOOKUP(C104,'Tabela Nutricional'!A:AD,29,0)*D104)</f>
        <v/>
      </c>
      <c r="AE104" s="234" t="str">
        <f>IF(C104="","",VLOOKUP(C104,'Tabela Nutricional'!A:AD,30,0)*D104)</f>
        <v/>
      </c>
      <c r="AF104" s="215"/>
      <c r="AG104" s="94"/>
      <c r="AH104" s="108"/>
      <c r="AI104" s="108"/>
      <c r="AJ104" s="89"/>
      <c r="AK104" s="89"/>
      <c r="AL104" s="99"/>
      <c r="AM104" s="99"/>
      <c r="AN104" s="89"/>
      <c r="AO104" s="89"/>
      <c r="AP104" s="89"/>
      <c r="AQ104" s="99"/>
      <c r="AR104" s="89"/>
      <c r="AS104" s="89"/>
      <c r="AT104" s="89"/>
      <c r="AU104" s="89"/>
      <c r="AV104" s="89"/>
      <c r="AW104" s="89"/>
      <c r="AX104" s="89"/>
    </row>
    <row r="105" spans="1:50" ht="12.75" customHeight="1">
      <c r="A105" s="89"/>
      <c r="B105" s="215"/>
      <c r="C105" s="356"/>
      <c r="D105" s="236"/>
      <c r="E105" s="231" t="str">
        <f t="shared" si="73"/>
        <v/>
      </c>
      <c r="F105" s="238" t="str">
        <f t="shared" si="74"/>
        <v/>
      </c>
      <c r="G105" s="233" t="str">
        <f t="shared" si="75"/>
        <v/>
      </c>
      <c r="H105" s="238" t="str">
        <f t="shared" si="76"/>
        <v/>
      </c>
      <c r="I105" s="233" t="str">
        <f t="shared" si="77"/>
        <v/>
      </c>
      <c r="J105" s="238" t="str">
        <f t="shared" si="78"/>
        <v/>
      </c>
      <c r="K105" s="233" t="str">
        <f t="shared" si="79"/>
        <v/>
      </c>
      <c r="L105" s="237" t="str">
        <f t="shared" si="80"/>
        <v/>
      </c>
      <c r="M105" s="234" t="str">
        <f>IF(C105="","",VLOOKUP(C105,'Tabela Nutricional'!A:AD,10,0)*D105)</f>
        <v/>
      </c>
      <c r="N105" s="237" t="str">
        <f>IF(C105="","",VLOOKUP(C105,'Tabela Nutricional'!A:AD,11,0)*D105)</f>
        <v/>
      </c>
      <c r="O105" s="234" t="str">
        <f>IF(C105="","",VLOOKUP(C105,'Tabela Nutricional'!A:AD,12,0)*D105)</f>
        <v/>
      </c>
      <c r="P105" s="237" t="str">
        <f>IF(C105="","",VLOOKUP(C105,'Tabela Nutricional'!A:AD,13,0)*D105)</f>
        <v/>
      </c>
      <c r="Q105" s="234" t="str">
        <f>IF(C105="","",VLOOKUP(C105,'Tabela Nutricional'!A:AD,14,0)*D105)</f>
        <v/>
      </c>
      <c r="R105" s="237" t="str">
        <f>IF(C105="","",VLOOKUP(C105,'Tabela Nutricional'!A:AD,15,0)*D105)</f>
        <v/>
      </c>
      <c r="S105" s="234" t="str">
        <f>IF(C105="","",VLOOKUP(C105,'Tabela Nutricional'!A:AD,16,0)*D105)</f>
        <v/>
      </c>
      <c r="T105" s="237" t="str">
        <f>IF(C105="","",VLOOKUP(C105,'Tabela Nutricional'!A:AD,17,0)*D105)</f>
        <v/>
      </c>
      <c r="U105" s="234" t="str">
        <f>IF(C105="","",VLOOKUP(C105,'Tabela Nutricional'!A:AD,18,0)*D105)</f>
        <v/>
      </c>
      <c r="V105" s="237" t="str">
        <f>IF(C105="","",VLOOKUP(C105,'Tabela Nutricional'!A:AD,21,0)*D105)</f>
        <v/>
      </c>
      <c r="W105" s="234" t="str">
        <f>IF(C105="","",VLOOKUP(C105,'Tabela Nutricional'!A:AD,22,0)*D105)</f>
        <v/>
      </c>
      <c r="X105" s="237" t="str">
        <f>IF(C105="","",VLOOKUP(C105,'Tabela Nutricional'!A:AD,23,0)*D105)</f>
        <v/>
      </c>
      <c r="Y105" s="234" t="str">
        <f>IF(C105="","",VLOOKUP(C105,'Tabela Nutricional'!A:AD,24,0)*D105)</f>
        <v/>
      </c>
      <c r="Z105" s="237" t="str">
        <f>IF(C105="","",VLOOKUP(C105,'Tabela Nutricional'!A:AD,25,0)*D105)</f>
        <v/>
      </c>
      <c r="AA105" s="234" t="str">
        <f>IF(C105="","",VLOOKUP(C105,'Tabela Nutricional'!A:AD,26,0)*D105)</f>
        <v/>
      </c>
      <c r="AB105" s="237" t="str">
        <f>IF(C105="","",VLOOKUP(C105,'Tabela Nutricional'!A:AD,27,0)*D105)</f>
        <v/>
      </c>
      <c r="AC105" s="234" t="str">
        <f>IF(C105="","",VLOOKUP(C105,'Tabela Nutricional'!A:AD,28,0)*D105)</f>
        <v/>
      </c>
      <c r="AD105" s="237" t="str">
        <f>IF(C105="","",VLOOKUP(C105,'Tabela Nutricional'!A:AD,29,0)*D105)</f>
        <v/>
      </c>
      <c r="AE105" s="234" t="str">
        <f>IF(C105="","",VLOOKUP(C105,'Tabela Nutricional'!A:AD,30,0)*D105)</f>
        <v/>
      </c>
      <c r="AF105" s="215"/>
      <c r="AG105" s="94"/>
      <c r="AH105" s="108"/>
      <c r="AI105" s="108"/>
      <c r="AJ105" s="89"/>
      <c r="AK105" s="89"/>
      <c r="AL105" s="99"/>
      <c r="AM105" s="99"/>
      <c r="AN105" s="89"/>
      <c r="AO105" s="89"/>
      <c r="AP105" s="89"/>
      <c r="AQ105" s="99"/>
      <c r="AR105" s="89"/>
      <c r="AS105" s="89"/>
      <c r="AT105" s="89"/>
      <c r="AU105" s="89"/>
      <c r="AV105" s="89"/>
      <c r="AW105" s="89"/>
      <c r="AX105" s="89"/>
    </row>
    <row r="106" spans="1:50" ht="12.75" customHeight="1">
      <c r="A106" s="89"/>
      <c r="B106" s="214"/>
      <c r="C106" s="356"/>
      <c r="D106" s="236"/>
      <c r="E106" s="231" t="str">
        <f t="shared" si="73"/>
        <v/>
      </c>
      <c r="F106" s="238" t="str">
        <f t="shared" si="74"/>
        <v/>
      </c>
      <c r="G106" s="233" t="str">
        <f t="shared" si="75"/>
        <v/>
      </c>
      <c r="H106" s="238" t="str">
        <f t="shared" si="76"/>
        <v/>
      </c>
      <c r="I106" s="233" t="str">
        <f t="shared" si="77"/>
        <v/>
      </c>
      <c r="J106" s="238" t="str">
        <f t="shared" si="78"/>
        <v/>
      </c>
      <c r="K106" s="233" t="str">
        <f t="shared" si="79"/>
        <v/>
      </c>
      <c r="L106" s="237" t="str">
        <f t="shared" si="80"/>
        <v/>
      </c>
      <c r="M106" s="234" t="str">
        <f>IF(C106="","",VLOOKUP(C106,'Tabela Nutricional'!A:AD,10,0)*D106)</f>
        <v/>
      </c>
      <c r="N106" s="237" t="str">
        <f>IF(C106="","",VLOOKUP(C106,'Tabela Nutricional'!A:AD,11,0)*D106)</f>
        <v/>
      </c>
      <c r="O106" s="234" t="str">
        <f>IF(C106="","",VLOOKUP(C106,'Tabela Nutricional'!A:AD,12,0)*D106)</f>
        <v/>
      </c>
      <c r="P106" s="237" t="str">
        <f>IF(C106="","",VLOOKUP(C106,'Tabela Nutricional'!A:AD,13,0)*D106)</f>
        <v/>
      </c>
      <c r="Q106" s="234" t="str">
        <f>IF(C106="","",VLOOKUP(C106,'Tabela Nutricional'!A:AD,14,0)*D106)</f>
        <v/>
      </c>
      <c r="R106" s="237" t="str">
        <f>IF(C106="","",VLOOKUP(C106,'Tabela Nutricional'!A:AD,15,0)*D106)</f>
        <v/>
      </c>
      <c r="S106" s="234" t="str">
        <f>IF(C106="","",VLOOKUP(C106,'Tabela Nutricional'!A:AD,16,0)*D106)</f>
        <v/>
      </c>
      <c r="T106" s="237" t="str">
        <f>IF(C106="","",VLOOKUP(C106,'Tabela Nutricional'!A:AD,17,0)*D106)</f>
        <v/>
      </c>
      <c r="U106" s="234" t="str">
        <f>IF(C106="","",VLOOKUP(C106,'Tabela Nutricional'!A:AD,18,0)*D106)</f>
        <v/>
      </c>
      <c r="V106" s="237" t="str">
        <f>IF(C106="","",VLOOKUP(C106,'Tabela Nutricional'!A:AD,21,0)*D106)</f>
        <v/>
      </c>
      <c r="W106" s="234" t="str">
        <f>IF(C106="","",VLOOKUP(C106,'Tabela Nutricional'!A:AD,22,0)*D106)</f>
        <v/>
      </c>
      <c r="X106" s="237" t="str">
        <f>IF(C106="","",VLOOKUP(C106,'Tabela Nutricional'!A:AD,23,0)*D106)</f>
        <v/>
      </c>
      <c r="Y106" s="234" t="str">
        <f>IF(C106="","",VLOOKUP(C106,'Tabela Nutricional'!A:AD,24,0)*D106)</f>
        <v/>
      </c>
      <c r="Z106" s="237" t="str">
        <f>IF(C106="","",VLOOKUP(C106,'Tabela Nutricional'!A:AD,25,0)*D106)</f>
        <v/>
      </c>
      <c r="AA106" s="234" t="str">
        <f>IF(C106="","",VLOOKUP(C106,'Tabela Nutricional'!A:AD,26,0)*D106)</f>
        <v/>
      </c>
      <c r="AB106" s="237" t="str">
        <f>IF(C106="","",VLOOKUP(C106,'Tabela Nutricional'!A:AD,27,0)*D106)</f>
        <v/>
      </c>
      <c r="AC106" s="234" t="str">
        <f>IF(C106="","",VLOOKUP(C106,'Tabela Nutricional'!A:AD,28,0)*D106)</f>
        <v/>
      </c>
      <c r="AD106" s="237" t="str">
        <f>IF(C106="","",VLOOKUP(C106,'Tabela Nutricional'!A:AD,29,0)*D106)</f>
        <v/>
      </c>
      <c r="AE106" s="234" t="str">
        <f>IF(C106="","",VLOOKUP(C106,'Tabela Nutricional'!A:AD,30,0)*D106)</f>
        <v/>
      </c>
      <c r="AF106" s="214"/>
      <c r="AG106" s="94"/>
      <c r="AH106" s="108"/>
      <c r="AI106" s="108"/>
      <c r="AJ106" s="89"/>
      <c r="AK106" s="89"/>
      <c r="AL106" s="99"/>
      <c r="AM106" s="99"/>
      <c r="AN106" s="89"/>
      <c r="AO106" s="89"/>
      <c r="AP106" s="89"/>
      <c r="AQ106" s="99"/>
      <c r="AR106" s="89"/>
      <c r="AS106" s="89"/>
      <c r="AT106" s="89"/>
      <c r="AU106" s="89"/>
      <c r="AV106" s="89"/>
      <c r="AW106" s="89"/>
      <c r="AX106" s="89"/>
    </row>
    <row r="107" spans="1:50" ht="12.75" customHeight="1">
      <c r="A107" s="89"/>
      <c r="B107" s="214"/>
      <c r="C107" s="356"/>
      <c r="D107" s="236"/>
      <c r="E107" s="231" t="str">
        <f t="shared" si="73"/>
        <v/>
      </c>
      <c r="F107" s="238" t="str">
        <f t="shared" si="74"/>
        <v/>
      </c>
      <c r="G107" s="233" t="str">
        <f t="shared" si="75"/>
        <v/>
      </c>
      <c r="H107" s="238" t="str">
        <f t="shared" si="76"/>
        <v/>
      </c>
      <c r="I107" s="233" t="str">
        <f t="shared" si="77"/>
        <v/>
      </c>
      <c r="J107" s="238" t="str">
        <f t="shared" si="78"/>
        <v/>
      </c>
      <c r="K107" s="233" t="str">
        <f t="shared" si="79"/>
        <v/>
      </c>
      <c r="L107" s="237" t="str">
        <f t="shared" si="80"/>
        <v/>
      </c>
      <c r="M107" s="234" t="str">
        <f>IF(C107="","",VLOOKUP(C107,'Tabela Nutricional'!A:AD,10,0)*D107)</f>
        <v/>
      </c>
      <c r="N107" s="237" t="str">
        <f>IF(C107="","",VLOOKUP(C107,'Tabela Nutricional'!A:AD,11,0)*D107)</f>
        <v/>
      </c>
      <c r="O107" s="234" t="str">
        <f>IF(C107="","",VLOOKUP(C107,'Tabela Nutricional'!A:AD,12,0)*D107)</f>
        <v/>
      </c>
      <c r="P107" s="237" t="str">
        <f>IF(C107="","",VLOOKUP(C107,'Tabela Nutricional'!A:AD,13,0)*D107)</f>
        <v/>
      </c>
      <c r="Q107" s="234" t="str">
        <f>IF(C107="","",VLOOKUP(C107,'Tabela Nutricional'!A:AD,14,0)*D107)</f>
        <v/>
      </c>
      <c r="R107" s="237" t="str">
        <f>IF(C107="","",VLOOKUP(C107,'Tabela Nutricional'!A:AD,15,0)*D107)</f>
        <v/>
      </c>
      <c r="S107" s="234" t="str">
        <f>IF(C107="","",VLOOKUP(C107,'Tabela Nutricional'!A:AD,16,0)*D107)</f>
        <v/>
      </c>
      <c r="T107" s="237" t="str">
        <f>IF(C107="","",VLOOKUP(C107,'Tabela Nutricional'!A:AD,17,0)*D107)</f>
        <v/>
      </c>
      <c r="U107" s="234" t="str">
        <f>IF(C107="","",VLOOKUP(C107,'Tabela Nutricional'!A:AD,18,0)*D107)</f>
        <v/>
      </c>
      <c r="V107" s="237" t="str">
        <f>IF(C107="","",VLOOKUP(C107,'Tabela Nutricional'!A:AD,21,0)*D107)</f>
        <v/>
      </c>
      <c r="W107" s="234" t="str">
        <f>IF(C107="","",VLOOKUP(C107,'Tabela Nutricional'!A:AD,22,0)*D107)</f>
        <v/>
      </c>
      <c r="X107" s="237" t="str">
        <f>IF(C107="","",VLOOKUP(C107,'Tabela Nutricional'!A:AD,23,0)*D107)</f>
        <v/>
      </c>
      <c r="Y107" s="234" t="str">
        <f>IF(C107="","",VLOOKUP(C107,'Tabela Nutricional'!A:AD,24,0)*D107)</f>
        <v/>
      </c>
      <c r="Z107" s="237" t="str">
        <f>IF(C107="","",VLOOKUP(C107,'Tabela Nutricional'!A:AD,25,0)*D107)</f>
        <v/>
      </c>
      <c r="AA107" s="234" t="str">
        <f>IF(C107="","",VLOOKUP(C107,'Tabela Nutricional'!A:AD,26,0)*D107)</f>
        <v/>
      </c>
      <c r="AB107" s="237" t="str">
        <f>IF(C107="","",VLOOKUP(C107,'Tabela Nutricional'!A:AD,27,0)*D107)</f>
        <v/>
      </c>
      <c r="AC107" s="234" t="str">
        <f>IF(C107="","",VLOOKUP(C107,'Tabela Nutricional'!A:AD,28,0)*D107)</f>
        <v/>
      </c>
      <c r="AD107" s="237" t="str">
        <f>IF(C107="","",VLOOKUP(C107,'Tabela Nutricional'!A:AD,29,0)*D107)</f>
        <v/>
      </c>
      <c r="AE107" s="234" t="str">
        <f>IF(C107="","",VLOOKUP(C107,'Tabela Nutricional'!A:AD,30,0)*D107)</f>
        <v/>
      </c>
      <c r="AF107" s="214"/>
      <c r="AG107" s="90"/>
      <c r="AH107" s="108"/>
      <c r="AI107" s="108"/>
      <c r="AJ107" s="89"/>
      <c r="AK107" s="89"/>
      <c r="AL107" s="99"/>
      <c r="AM107" s="99"/>
      <c r="AN107" s="89"/>
      <c r="AO107" s="89"/>
      <c r="AP107" s="89"/>
      <c r="AQ107" s="99"/>
      <c r="AR107" s="89"/>
      <c r="AS107" s="89"/>
      <c r="AT107" s="89"/>
      <c r="AU107" s="89"/>
      <c r="AV107" s="89"/>
      <c r="AW107" s="89"/>
      <c r="AX107" s="89"/>
    </row>
    <row r="108" spans="1:50" ht="12.75" customHeight="1">
      <c r="A108" s="90"/>
      <c r="B108" s="214"/>
      <c r="C108" s="356"/>
      <c r="D108" s="236"/>
      <c r="E108" s="231" t="str">
        <f t="shared" si="73"/>
        <v/>
      </c>
      <c r="F108" s="238" t="str">
        <f t="shared" si="74"/>
        <v/>
      </c>
      <c r="G108" s="233" t="str">
        <f t="shared" si="75"/>
        <v/>
      </c>
      <c r="H108" s="238" t="str">
        <f t="shared" si="76"/>
        <v/>
      </c>
      <c r="I108" s="233" t="str">
        <f t="shared" si="77"/>
        <v/>
      </c>
      <c r="J108" s="238" t="str">
        <f t="shared" si="78"/>
        <v/>
      </c>
      <c r="K108" s="233" t="str">
        <f t="shared" si="79"/>
        <v/>
      </c>
      <c r="L108" s="237" t="str">
        <f t="shared" si="80"/>
        <v/>
      </c>
      <c r="M108" s="234" t="str">
        <f>IF(C108="","",VLOOKUP(C108,'Tabela Nutricional'!A:AD,10,0)*D108)</f>
        <v/>
      </c>
      <c r="N108" s="237" t="str">
        <f>IF(C108="","",VLOOKUP(C108,'Tabela Nutricional'!A:AD,11,0)*D108)</f>
        <v/>
      </c>
      <c r="O108" s="234" t="str">
        <f>IF(C108="","",VLOOKUP(C108,'Tabela Nutricional'!A:AD,12,0)*D108)</f>
        <v/>
      </c>
      <c r="P108" s="237" t="str">
        <f>IF(C108="","",VLOOKUP(C108,'Tabela Nutricional'!A:AD,13,0)*D108)</f>
        <v/>
      </c>
      <c r="Q108" s="234" t="str">
        <f>IF(C108="","",VLOOKUP(C108,'Tabela Nutricional'!A:AD,14,0)*D108)</f>
        <v/>
      </c>
      <c r="R108" s="237" t="str">
        <f>IF(C108="","",VLOOKUP(C108,'Tabela Nutricional'!A:AD,15,0)*D108)</f>
        <v/>
      </c>
      <c r="S108" s="234" t="str">
        <f>IF(C108="","",VLOOKUP(C108,'Tabela Nutricional'!A:AD,16,0)*D108)</f>
        <v/>
      </c>
      <c r="T108" s="237" t="str">
        <f>IF(C108="","",VLOOKUP(C108,'Tabela Nutricional'!A:AD,17,0)*D108)</f>
        <v/>
      </c>
      <c r="U108" s="234" t="str">
        <f>IF(C108="","",VLOOKUP(C108,'Tabela Nutricional'!A:AD,18,0)*D108)</f>
        <v/>
      </c>
      <c r="V108" s="237" t="str">
        <f>IF(C108="","",VLOOKUP(C108,'Tabela Nutricional'!A:AD,21,0)*D108)</f>
        <v/>
      </c>
      <c r="W108" s="234" t="str">
        <f>IF(C108="","",VLOOKUP(C108,'Tabela Nutricional'!A:AD,22,0)*D108)</f>
        <v/>
      </c>
      <c r="X108" s="237" t="str">
        <f>IF(C108="","",VLOOKUP(C108,'Tabela Nutricional'!A:AD,23,0)*D108)</f>
        <v/>
      </c>
      <c r="Y108" s="234" t="str">
        <f>IF(C108="","",VLOOKUP(C108,'Tabela Nutricional'!A:AD,24,0)*D108)</f>
        <v/>
      </c>
      <c r="Z108" s="237" t="str">
        <f>IF(C108="","",VLOOKUP(C108,'Tabela Nutricional'!A:AD,25,0)*D108)</f>
        <v/>
      </c>
      <c r="AA108" s="234" t="str">
        <f>IF(C108="","",VLOOKUP(C108,'Tabela Nutricional'!A:AD,26,0)*D108)</f>
        <v/>
      </c>
      <c r="AB108" s="237" t="str">
        <f>IF(C108="","",VLOOKUP(C108,'Tabela Nutricional'!A:AD,27,0)*D108)</f>
        <v/>
      </c>
      <c r="AC108" s="234" t="str">
        <f>IF(C108="","",VLOOKUP(C108,'Tabela Nutricional'!A:AD,28,0)*D108)</f>
        <v/>
      </c>
      <c r="AD108" s="237" t="str">
        <f>IF(C108="","",VLOOKUP(C108,'Tabela Nutricional'!A:AD,29,0)*D108)</f>
        <v/>
      </c>
      <c r="AE108" s="234" t="str">
        <f>IF(C108="","",VLOOKUP(C108,'Tabela Nutricional'!A:AD,30,0)*D108)</f>
        <v/>
      </c>
      <c r="AF108" s="214"/>
      <c r="AG108" s="92"/>
      <c r="AH108" s="108"/>
      <c r="AI108" s="108"/>
      <c r="AJ108" s="89"/>
      <c r="AK108" s="89"/>
      <c r="AL108" s="99"/>
      <c r="AM108" s="99"/>
      <c r="AN108" s="89"/>
      <c r="AO108" s="89"/>
      <c r="AP108" s="89"/>
      <c r="AQ108" s="99"/>
      <c r="AR108" s="89"/>
      <c r="AS108" s="89"/>
      <c r="AT108" s="89"/>
      <c r="AU108" s="89"/>
      <c r="AV108" s="89"/>
      <c r="AW108" s="89"/>
      <c r="AX108" s="89"/>
    </row>
    <row r="109" spans="1:50" ht="12.75" customHeight="1">
      <c r="A109" s="90"/>
      <c r="B109" s="214"/>
      <c r="C109" s="375"/>
      <c r="D109" s="236"/>
      <c r="E109" s="231" t="str">
        <f t="shared" si="73"/>
        <v/>
      </c>
      <c r="F109" s="238" t="str">
        <f t="shared" si="74"/>
        <v/>
      </c>
      <c r="G109" s="233" t="str">
        <f t="shared" si="75"/>
        <v/>
      </c>
      <c r="H109" s="238" t="str">
        <f t="shared" si="76"/>
        <v/>
      </c>
      <c r="I109" s="233" t="str">
        <f t="shared" si="77"/>
        <v/>
      </c>
      <c r="J109" s="238" t="str">
        <f t="shared" si="78"/>
        <v/>
      </c>
      <c r="K109" s="233" t="str">
        <f t="shared" si="79"/>
        <v/>
      </c>
      <c r="L109" s="237" t="str">
        <f t="shared" si="80"/>
        <v/>
      </c>
      <c r="M109" s="234" t="str">
        <f>IF(C109="","",VLOOKUP(C109,'Tabela Nutricional'!A:AD,10,0)*D109)</f>
        <v/>
      </c>
      <c r="N109" s="237" t="str">
        <f>IF(C109="","",VLOOKUP(C109,'Tabela Nutricional'!A:AD,11,0)*D109)</f>
        <v/>
      </c>
      <c r="O109" s="234" t="str">
        <f>IF(C109="","",VLOOKUP(C109,'Tabela Nutricional'!A:AD,12,0)*D109)</f>
        <v/>
      </c>
      <c r="P109" s="237" t="str">
        <f>IF(C109="","",VLOOKUP(C109,'Tabela Nutricional'!A:AD,13,0)*D109)</f>
        <v/>
      </c>
      <c r="Q109" s="234" t="str">
        <f>IF(C109="","",VLOOKUP(C109,'Tabela Nutricional'!A:AD,14,0)*D109)</f>
        <v/>
      </c>
      <c r="R109" s="237" t="str">
        <f>IF(C109="","",VLOOKUP(C109,'Tabela Nutricional'!A:AD,15,0)*D109)</f>
        <v/>
      </c>
      <c r="S109" s="234" t="str">
        <f>IF(C109="","",VLOOKUP(C109,'Tabela Nutricional'!A:AD,16,0)*D109)</f>
        <v/>
      </c>
      <c r="T109" s="237" t="str">
        <f>IF(C109="","",VLOOKUP(C109,'Tabela Nutricional'!A:AD,17,0)*D109)</f>
        <v/>
      </c>
      <c r="U109" s="234" t="str">
        <f>IF(C109="","",VLOOKUP(C109,'Tabela Nutricional'!A:AD,18,0)*D109)</f>
        <v/>
      </c>
      <c r="V109" s="237" t="str">
        <f>IF(C109="","",VLOOKUP(C109,'Tabela Nutricional'!A:AD,21,0)*D109)</f>
        <v/>
      </c>
      <c r="W109" s="234" t="str">
        <f>IF(C109="","",VLOOKUP(C109,'Tabela Nutricional'!A:AD,22,0)*D109)</f>
        <v/>
      </c>
      <c r="X109" s="237" t="str">
        <f>IF(C109="","",VLOOKUP(C109,'Tabela Nutricional'!A:AD,23,0)*D109)</f>
        <v/>
      </c>
      <c r="Y109" s="234" t="str">
        <f>IF(C109="","",VLOOKUP(C109,'Tabela Nutricional'!A:AD,24,0)*D109)</f>
        <v/>
      </c>
      <c r="Z109" s="237" t="str">
        <f>IF(C109="","",VLOOKUP(C109,'Tabela Nutricional'!A:AD,25,0)*D109)</f>
        <v/>
      </c>
      <c r="AA109" s="234" t="str">
        <f>IF(C109="","",VLOOKUP(C109,'Tabela Nutricional'!A:AD,26,0)*D109)</f>
        <v/>
      </c>
      <c r="AB109" s="237" t="str">
        <f>IF(C109="","",VLOOKUP(C109,'Tabela Nutricional'!A:AD,27,0)*D109)</f>
        <v/>
      </c>
      <c r="AC109" s="234" t="str">
        <f>IF(C109="","",VLOOKUP(C109,'Tabela Nutricional'!A:AD,28,0)*D109)</f>
        <v/>
      </c>
      <c r="AD109" s="237" t="str">
        <f>IF(C109="","",VLOOKUP(C109,'Tabela Nutricional'!A:AD,29,0)*D109)</f>
        <v/>
      </c>
      <c r="AE109" s="234" t="str">
        <f>IF(C109="","",VLOOKUP(C109,'Tabela Nutricional'!A:AD,30,0)*D109)</f>
        <v/>
      </c>
      <c r="AF109" s="214"/>
      <c r="AG109" s="91"/>
      <c r="AH109" s="108"/>
      <c r="AI109" s="108"/>
      <c r="AJ109" s="89"/>
      <c r="AK109" s="89"/>
      <c r="AL109" s="99"/>
      <c r="AM109" s="99"/>
      <c r="AN109" s="89"/>
      <c r="AO109" s="89"/>
      <c r="AP109" s="89"/>
      <c r="AQ109" s="99"/>
      <c r="AR109" s="89"/>
      <c r="AS109" s="89"/>
      <c r="AT109" s="89"/>
      <c r="AU109" s="89"/>
      <c r="AV109" s="89"/>
      <c r="AW109" s="89"/>
      <c r="AX109" s="89"/>
    </row>
    <row r="110" spans="1:50" ht="12.75" customHeight="1">
      <c r="A110" s="90"/>
      <c r="B110" s="214"/>
      <c r="C110" s="376" t="s">
        <v>27</v>
      </c>
      <c r="D110" s="216"/>
      <c r="E110" s="217" t="s">
        <v>29</v>
      </c>
      <c r="F110" s="218">
        <f t="shared" ref="F110:AE110" si="81">SUM(F100:F109)</f>
        <v>0</v>
      </c>
      <c r="G110" s="219">
        <f t="shared" si="81"/>
        <v>0</v>
      </c>
      <c r="H110" s="220">
        <f t="shared" si="81"/>
        <v>0</v>
      </c>
      <c r="I110" s="221">
        <f t="shared" si="81"/>
        <v>0</v>
      </c>
      <c r="J110" s="222">
        <f t="shared" si="81"/>
        <v>0</v>
      </c>
      <c r="K110" s="223">
        <f t="shared" si="81"/>
        <v>0</v>
      </c>
      <c r="L110" s="224">
        <f t="shared" si="81"/>
        <v>0</v>
      </c>
      <c r="M110" s="225">
        <f t="shared" si="81"/>
        <v>0</v>
      </c>
      <c r="N110" s="225">
        <f t="shared" si="81"/>
        <v>0</v>
      </c>
      <c r="O110" s="225">
        <f t="shared" si="81"/>
        <v>0</v>
      </c>
      <c r="P110" s="225">
        <f t="shared" si="81"/>
        <v>0</v>
      </c>
      <c r="Q110" s="225">
        <f t="shared" si="81"/>
        <v>0</v>
      </c>
      <c r="R110" s="225">
        <f t="shared" si="81"/>
        <v>0</v>
      </c>
      <c r="S110" s="225">
        <f t="shared" si="81"/>
        <v>0</v>
      </c>
      <c r="T110" s="225">
        <f t="shared" si="81"/>
        <v>0</v>
      </c>
      <c r="U110" s="225">
        <f t="shared" si="81"/>
        <v>0</v>
      </c>
      <c r="V110" s="225">
        <f t="shared" si="81"/>
        <v>0</v>
      </c>
      <c r="W110" s="225">
        <f t="shared" si="81"/>
        <v>0</v>
      </c>
      <c r="X110" s="225">
        <f t="shared" si="81"/>
        <v>0</v>
      </c>
      <c r="Y110" s="225">
        <f t="shared" si="81"/>
        <v>0</v>
      </c>
      <c r="Z110" s="225">
        <f t="shared" si="81"/>
        <v>0</v>
      </c>
      <c r="AA110" s="225">
        <f t="shared" si="81"/>
        <v>0</v>
      </c>
      <c r="AB110" s="225">
        <f t="shared" si="81"/>
        <v>0</v>
      </c>
      <c r="AC110" s="225">
        <f t="shared" si="81"/>
        <v>0</v>
      </c>
      <c r="AD110" s="225">
        <f t="shared" si="81"/>
        <v>0</v>
      </c>
      <c r="AE110" s="225">
        <f t="shared" si="81"/>
        <v>0</v>
      </c>
      <c r="AF110" s="214"/>
      <c r="AG110" s="91"/>
      <c r="AH110" s="108"/>
      <c r="AI110" s="108"/>
      <c r="AJ110" s="89"/>
      <c r="AK110" s="89"/>
      <c r="AL110" s="99"/>
      <c r="AM110" s="99"/>
      <c r="AN110" s="89"/>
      <c r="AO110" s="89"/>
      <c r="AP110" s="89"/>
      <c r="AQ110" s="99"/>
      <c r="AR110" s="89"/>
      <c r="AS110" s="89"/>
      <c r="AT110" s="89"/>
      <c r="AU110" s="89"/>
      <c r="AV110" s="89"/>
      <c r="AW110" s="89"/>
      <c r="AX110" s="89"/>
    </row>
    <row r="111" spans="1:50" ht="12.75" customHeight="1">
      <c r="A111" s="90"/>
      <c r="B111" s="214"/>
      <c r="C111" s="377">
        <f>SUM(F111:K111)</f>
        <v>0</v>
      </c>
      <c r="D111" s="216"/>
      <c r="E111" s="217" t="s">
        <v>30</v>
      </c>
      <c r="F111" s="218">
        <f t="shared" ref="F111:H111" si="82">F110*4</f>
        <v>0</v>
      </c>
      <c r="G111" s="219">
        <f t="shared" si="82"/>
        <v>0</v>
      </c>
      <c r="H111" s="220">
        <f t="shared" si="82"/>
        <v>0</v>
      </c>
      <c r="I111" s="221">
        <f t="shared" ref="I111:K111" si="83">I110*9</f>
        <v>0</v>
      </c>
      <c r="J111" s="222">
        <f t="shared" si="83"/>
        <v>0</v>
      </c>
      <c r="K111" s="223">
        <f t="shared" si="83"/>
        <v>0</v>
      </c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14"/>
      <c r="AG111" s="91"/>
      <c r="AH111" s="108"/>
      <c r="AI111" s="108"/>
      <c r="AJ111" s="89"/>
      <c r="AK111" s="89"/>
      <c r="AL111" s="99"/>
      <c r="AM111" s="99"/>
      <c r="AN111" s="89"/>
      <c r="AO111" s="89"/>
      <c r="AP111" s="89"/>
      <c r="AQ111" s="99"/>
      <c r="AR111" s="89"/>
      <c r="AS111" s="89"/>
      <c r="AT111" s="89"/>
      <c r="AU111" s="89"/>
      <c r="AV111" s="89"/>
      <c r="AW111" s="89"/>
      <c r="AX111" s="89"/>
    </row>
    <row r="112" spans="1:50" ht="12.75" customHeight="1">
      <c r="A112" s="90"/>
      <c r="B112" s="214"/>
      <c r="C112" s="311" t="str">
        <f>IF(C111&gt;0,(C111-'Cálculo de Dieta'!C111),"")</f>
        <v/>
      </c>
      <c r="D112" s="318"/>
      <c r="E112" s="310" t="s">
        <v>2829</v>
      </c>
      <c r="F112" s="311" t="str">
        <f>IF(F110&gt;0,(F110-'Cálculo de Dieta'!F110),"")</f>
        <v/>
      </c>
      <c r="G112" s="311" t="str">
        <f>IF(G110&gt;0,(G110-'Cálculo de Dieta'!G110),"")</f>
        <v/>
      </c>
      <c r="H112" s="311" t="str">
        <f>IF(H110&gt;0,(H110-'Cálculo de Dieta'!H110),"")</f>
        <v/>
      </c>
      <c r="I112" s="311" t="str">
        <f>IF(I110&gt;0,(I110-'Cálculo de Dieta'!I110),"")</f>
        <v/>
      </c>
      <c r="J112" s="311" t="str">
        <f>IF(J110&gt;0,(J110-'Cálculo de Dieta'!J110),"")</f>
        <v/>
      </c>
      <c r="K112" s="311" t="str">
        <f>IF(K110&gt;0,(K110-'Cálculo de Dieta'!K110),"")</f>
        <v/>
      </c>
      <c r="L112" s="311" t="str">
        <f>IF(L110&gt;0,(L110-'Cálculo de Dieta'!L110),"")</f>
        <v/>
      </c>
      <c r="M112" s="311" t="str">
        <f>IF(M110&gt;0,(M110-'Cálculo de Dieta'!M110),"")</f>
        <v/>
      </c>
      <c r="N112" s="311" t="str">
        <f>IF(N110&gt;0,(N110-'Cálculo de Dieta'!N110),"")</f>
        <v/>
      </c>
      <c r="O112" s="311" t="str">
        <f>IF(O110&gt;0,(O110-'Cálculo de Dieta'!O110),"")</f>
        <v/>
      </c>
      <c r="P112" s="311" t="str">
        <f>IF(P110&gt;0,(P110-'Cálculo de Dieta'!P110),"")</f>
        <v/>
      </c>
      <c r="Q112" s="311" t="str">
        <f>IF(Q110&gt;0,(Q110-'Cálculo de Dieta'!Q110),"")</f>
        <v/>
      </c>
      <c r="R112" s="311" t="str">
        <f>IF(R110&gt;0,(R110-'Cálculo de Dieta'!R110),"")</f>
        <v/>
      </c>
      <c r="S112" s="311" t="str">
        <f>IF(S110&gt;0,(S110-'Cálculo de Dieta'!S110),"")</f>
        <v/>
      </c>
      <c r="T112" s="311" t="str">
        <f>IF(T110&gt;0,(T110-'Cálculo de Dieta'!T110),"")</f>
        <v/>
      </c>
      <c r="U112" s="311" t="str">
        <f>IF(U110&gt;0,(U110-'Cálculo de Dieta'!U110),"")</f>
        <v/>
      </c>
      <c r="V112" s="311" t="str">
        <f>IF(V110&gt;0,(V110-'Cálculo de Dieta'!V110),"")</f>
        <v/>
      </c>
      <c r="W112" s="311" t="str">
        <f>IF(W110&gt;0,(W110-'Cálculo de Dieta'!W110),"")</f>
        <v/>
      </c>
      <c r="X112" s="311" t="str">
        <f>IF(X110&gt;0,(X110-'Cálculo de Dieta'!X110),"")</f>
        <v/>
      </c>
      <c r="Y112" s="311" t="str">
        <f>IF(Y110&gt;0,(Y110-'Cálculo de Dieta'!Y110),"")</f>
        <v/>
      </c>
      <c r="Z112" s="311" t="str">
        <f>IF(Z110&gt;0,(Z110-'Cálculo de Dieta'!Z110),"")</f>
        <v/>
      </c>
      <c r="AA112" s="311" t="str">
        <f>IF(AA110&gt;0,(AA110-'Cálculo de Dieta'!AA110),"")</f>
        <v/>
      </c>
      <c r="AB112" s="311" t="str">
        <f>IF(AB110&gt;0,(AB110-'Cálculo de Dieta'!AB110),"")</f>
        <v/>
      </c>
      <c r="AC112" s="311" t="str">
        <f>IF(AC110&gt;0,(AC110-'Cálculo de Dieta'!AC110),"")</f>
        <v/>
      </c>
      <c r="AD112" s="311" t="str">
        <f>IF(AD110&gt;0,(AD110-'Cálculo de Dieta'!AD110),"")</f>
        <v/>
      </c>
      <c r="AE112" s="311" t="str">
        <f>IF(AE110&gt;0,(AE110-'Cálculo de Dieta'!AE110),"")</f>
        <v/>
      </c>
      <c r="AF112" s="214"/>
      <c r="AG112" s="91"/>
      <c r="AH112" s="108"/>
      <c r="AI112" s="108"/>
      <c r="AJ112" s="89"/>
      <c r="AK112" s="89"/>
      <c r="AL112" s="99"/>
      <c r="AM112" s="99"/>
      <c r="AN112" s="89"/>
      <c r="AO112" s="89"/>
      <c r="AP112" s="89"/>
      <c r="AQ112" s="99"/>
      <c r="AR112" s="89"/>
      <c r="AS112" s="89"/>
      <c r="AT112" s="89"/>
      <c r="AU112" s="89"/>
      <c r="AV112" s="89"/>
      <c r="AW112" s="89"/>
      <c r="AX112" s="89"/>
    </row>
    <row r="113" spans="1:50" ht="12.75" customHeight="1">
      <c r="A113" s="81"/>
      <c r="B113" s="81"/>
      <c r="C113" s="372"/>
      <c r="D113" s="82"/>
      <c r="E113" s="87"/>
      <c r="F113" s="83"/>
      <c r="G113" s="84"/>
      <c r="H113" s="85"/>
      <c r="I113" s="86"/>
      <c r="J113" s="86"/>
      <c r="K113" s="86"/>
      <c r="L113" s="139"/>
      <c r="M113" s="139"/>
      <c r="N113" s="139"/>
      <c r="O113" s="139"/>
      <c r="P113" s="139"/>
      <c r="Q113" s="139"/>
      <c r="R113" s="139"/>
      <c r="S113" s="139"/>
      <c r="T113" s="139"/>
      <c r="U113" s="139"/>
      <c r="V113" s="139"/>
      <c r="W113" s="139"/>
      <c r="X113" s="139"/>
      <c r="Y113" s="139"/>
      <c r="Z113" s="139"/>
      <c r="AA113" s="139"/>
      <c r="AB113" s="139"/>
      <c r="AC113" s="139"/>
      <c r="AD113" s="139"/>
      <c r="AE113" s="139"/>
      <c r="AF113" s="81"/>
      <c r="AG113" s="88"/>
      <c r="AH113" s="108"/>
      <c r="AI113" s="108"/>
      <c r="AJ113" s="89"/>
      <c r="AK113" s="89"/>
      <c r="AL113" s="99"/>
      <c r="AM113" s="99"/>
      <c r="AN113" s="89"/>
      <c r="AO113" s="89"/>
      <c r="AP113" s="89"/>
      <c r="AQ113" s="99"/>
      <c r="AR113" s="89"/>
      <c r="AS113" s="89"/>
      <c r="AT113" s="89"/>
      <c r="AU113" s="89"/>
      <c r="AV113" s="89"/>
      <c r="AW113" s="89"/>
      <c r="AX113" s="89"/>
    </row>
    <row r="114" spans="1:50" ht="12.75" customHeight="1">
      <c r="A114" s="81"/>
      <c r="B114" s="200"/>
      <c r="C114" s="373"/>
      <c r="D114" s="340">
        <v>8</v>
      </c>
      <c r="E114" s="307"/>
      <c r="F114" s="303"/>
      <c r="G114" s="303"/>
      <c r="H114" s="303"/>
      <c r="I114" s="303"/>
      <c r="J114" s="303"/>
      <c r="K114" s="304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2" t="s">
        <v>2786</v>
      </c>
      <c r="W114" s="202" t="s">
        <v>2786</v>
      </c>
      <c r="X114" s="202" t="s">
        <v>2786</v>
      </c>
      <c r="Y114" s="202" t="s">
        <v>2786</v>
      </c>
      <c r="Z114" s="202" t="s">
        <v>2786</v>
      </c>
      <c r="AA114" s="202" t="s">
        <v>2786</v>
      </c>
      <c r="AB114" s="201"/>
      <c r="AC114" s="202" t="s">
        <v>2786</v>
      </c>
      <c r="AD114" s="202" t="s">
        <v>2786</v>
      </c>
      <c r="AE114" s="202" t="s">
        <v>2786</v>
      </c>
      <c r="AF114" s="200"/>
      <c r="AG114" s="81"/>
      <c r="AH114" s="108"/>
      <c r="AI114" s="108"/>
      <c r="AJ114" s="89"/>
      <c r="AK114" s="89"/>
      <c r="AL114" s="99"/>
      <c r="AM114" s="99"/>
      <c r="AN114" s="89"/>
      <c r="AO114" s="89"/>
      <c r="AP114" s="89"/>
      <c r="AQ114" s="99"/>
      <c r="AR114" s="89"/>
      <c r="AS114" s="89"/>
      <c r="AT114" s="89"/>
      <c r="AU114" s="89"/>
      <c r="AV114" s="89"/>
      <c r="AW114" s="89"/>
      <c r="AX114" s="89"/>
    </row>
    <row r="115" spans="1:50" ht="12.75" customHeight="1">
      <c r="A115" s="81"/>
      <c r="B115" s="203"/>
      <c r="C115" s="374" t="s">
        <v>5</v>
      </c>
      <c r="D115" s="204" t="s">
        <v>6</v>
      </c>
      <c r="E115" s="205" t="s">
        <v>7</v>
      </c>
      <c r="F115" s="206" t="s">
        <v>8</v>
      </c>
      <c r="G115" s="207" t="s">
        <v>9</v>
      </c>
      <c r="H115" s="208" t="s">
        <v>10</v>
      </c>
      <c r="I115" s="209" t="s">
        <v>11</v>
      </c>
      <c r="J115" s="210" t="s">
        <v>13</v>
      </c>
      <c r="K115" s="211" t="s">
        <v>12</v>
      </c>
      <c r="L115" s="212" t="s">
        <v>767</v>
      </c>
      <c r="M115" s="202" t="s">
        <v>792</v>
      </c>
      <c r="N115" s="202" t="s">
        <v>791</v>
      </c>
      <c r="O115" s="202" t="s">
        <v>2777</v>
      </c>
      <c r="P115" s="202" t="s">
        <v>2778</v>
      </c>
      <c r="Q115" s="202" t="s">
        <v>793</v>
      </c>
      <c r="R115" s="202" t="s">
        <v>794</v>
      </c>
      <c r="S115" s="202" t="s">
        <v>799</v>
      </c>
      <c r="T115" s="202" t="s">
        <v>2782</v>
      </c>
      <c r="U115" s="202" t="s">
        <v>795</v>
      </c>
      <c r="V115" s="202" t="s">
        <v>2783</v>
      </c>
      <c r="W115" s="202" t="s">
        <v>2779</v>
      </c>
      <c r="X115" s="202" t="s">
        <v>2780</v>
      </c>
      <c r="Y115" s="202" t="s">
        <v>796</v>
      </c>
      <c r="Z115" s="202" t="s">
        <v>797</v>
      </c>
      <c r="AA115" s="202" t="s">
        <v>798</v>
      </c>
      <c r="AB115" s="202" t="s">
        <v>2776</v>
      </c>
      <c r="AC115" s="202" t="s">
        <v>2784</v>
      </c>
      <c r="AD115" s="202" t="s">
        <v>2785</v>
      </c>
      <c r="AE115" s="202" t="s">
        <v>2781</v>
      </c>
      <c r="AF115" s="213"/>
      <c r="AG115" s="183"/>
      <c r="AH115" s="108"/>
      <c r="AI115" s="108"/>
      <c r="AJ115" s="89"/>
      <c r="AK115" s="89"/>
      <c r="AL115" s="99"/>
      <c r="AM115" s="99"/>
      <c r="AN115" s="89"/>
      <c r="AO115" s="89"/>
      <c r="AP115" s="89"/>
      <c r="AQ115" s="99"/>
      <c r="AR115" s="89"/>
      <c r="AS115" s="89"/>
      <c r="AT115" s="89"/>
      <c r="AU115" s="89"/>
      <c r="AV115" s="89"/>
      <c r="AW115" s="89"/>
      <c r="AX115" s="89"/>
    </row>
    <row r="116" spans="1:50" ht="12.75" customHeight="1">
      <c r="A116" s="89"/>
      <c r="B116" s="214"/>
      <c r="C116" s="232"/>
      <c r="D116" s="235"/>
      <c r="E116" s="231" t="str">
        <f t="shared" ref="E116:E125" si="84">IF(C116="","",VLOOKUP(C116,Nutr,2,0))</f>
        <v/>
      </c>
      <c r="F116" s="238" t="str">
        <f t="shared" ref="F116:F125" si="85">IF(C116="","",VLOOKUP(C116,Nutr,3,0)*D116)</f>
        <v/>
      </c>
      <c r="G116" s="233" t="str">
        <f t="shared" ref="G116:G125" si="86">IF(C116="","",VLOOKUP(C116,Nutr,4,0)*D116)</f>
        <v/>
      </c>
      <c r="H116" s="238" t="str">
        <f t="shared" ref="H116:H125" si="87">IF(C116="","",VLOOKUP(C116,Nutr,5,0)*D116)</f>
        <v/>
      </c>
      <c r="I116" s="233" t="str">
        <f t="shared" ref="I116:I125" si="88">IF(C116="","",VLOOKUP(C116,Nutr,6,0)*D116)</f>
        <v/>
      </c>
      <c r="J116" s="238" t="str">
        <f t="shared" ref="J116:J125" si="89">IF(C116="","",VLOOKUP(C116,Nutr,7,0)*D116)</f>
        <v/>
      </c>
      <c r="K116" s="233" t="str">
        <f t="shared" ref="K116:K125" si="90">IF(C116="","",VLOOKUP(C116,Nutr,8,0)*D116)</f>
        <v/>
      </c>
      <c r="L116" s="237" t="str">
        <f>IF(C116="","",VLOOKUP(C116,Nutr,9,0)*D116)</f>
        <v/>
      </c>
      <c r="M116" s="234" t="str">
        <f>IF(C116="","",VLOOKUP(C116,'Tabela Nutricional'!A:AD,10,0)*D116)</f>
        <v/>
      </c>
      <c r="N116" s="237" t="str">
        <f>IF(C116="","",VLOOKUP(C116,'Tabela Nutricional'!A:AD,11,0)*D116)</f>
        <v/>
      </c>
      <c r="O116" s="234" t="str">
        <f>IF(C116="","",VLOOKUP(C116,'Tabela Nutricional'!A:AD,12,0)*D116)</f>
        <v/>
      </c>
      <c r="P116" s="237" t="str">
        <f>IF(C116="","",VLOOKUP(C116,'Tabela Nutricional'!A:AD,13,0)*D116)</f>
        <v/>
      </c>
      <c r="Q116" s="234" t="str">
        <f>IF(C116="","",VLOOKUP(C116,'Tabela Nutricional'!A:AD,14,0)*D116)</f>
        <v/>
      </c>
      <c r="R116" s="237" t="str">
        <f>IF(C116="","",VLOOKUP(C116,'Tabela Nutricional'!A:AD,15,0)*D116)</f>
        <v/>
      </c>
      <c r="S116" s="234" t="str">
        <f>IF(C116="","",VLOOKUP(C116,'Tabela Nutricional'!A:AD,16,0)*D116)</f>
        <v/>
      </c>
      <c r="T116" s="237" t="str">
        <f>IF(C116="","",VLOOKUP(C116,'Tabela Nutricional'!A:AD,17,0)*D116)</f>
        <v/>
      </c>
      <c r="U116" s="234" t="str">
        <f>IF(C116="","",VLOOKUP(C116,'Tabela Nutricional'!A:AD,18,0)*D116)</f>
        <v/>
      </c>
      <c r="V116" s="237" t="str">
        <f>IF(C116="","",VLOOKUP(C116,'Tabela Nutricional'!A:AD,21,0)*D116)</f>
        <v/>
      </c>
      <c r="W116" s="234" t="str">
        <f>IF(C116="","",VLOOKUP(C116,'Tabela Nutricional'!A:AD,22,0)*D116)</f>
        <v/>
      </c>
      <c r="X116" s="237" t="str">
        <f>IF(C116="","",VLOOKUP(C116,'Tabela Nutricional'!A:AD,23,0)*D116)</f>
        <v/>
      </c>
      <c r="Y116" s="234" t="str">
        <f>IF(C116="","",VLOOKUP(C116,'Tabela Nutricional'!A:AD,24,0)*D116)</f>
        <v/>
      </c>
      <c r="Z116" s="237" t="str">
        <f>IF(C116="","",VLOOKUP(C116,'Tabela Nutricional'!A:AD,25,0)*D116)</f>
        <v/>
      </c>
      <c r="AA116" s="234" t="str">
        <f>IF(C116="","",VLOOKUP(C116,'Tabela Nutricional'!A:AD,26,0)*D116)</f>
        <v/>
      </c>
      <c r="AB116" s="237" t="str">
        <f>IF(C116="","",VLOOKUP(C116,'Tabela Nutricional'!A:AD,27,0)*D116)</f>
        <v/>
      </c>
      <c r="AC116" s="234" t="str">
        <f>IF(C116="","",VLOOKUP(C116,'Tabela Nutricional'!A:AD,28,0)*D116)</f>
        <v/>
      </c>
      <c r="AD116" s="237" t="str">
        <f>IF(C116="","",VLOOKUP(C116,'Tabela Nutricional'!A:AD,29,0)*D116)</f>
        <v/>
      </c>
      <c r="AE116" s="234" t="str">
        <f>IF(C116="","",VLOOKUP(C116,'Tabela Nutricional'!A:AD,30,0)*D116)</f>
        <v/>
      </c>
      <c r="AF116" s="214"/>
      <c r="AG116" s="90"/>
      <c r="AH116" s="108"/>
      <c r="AI116" s="108"/>
      <c r="AJ116" s="89"/>
      <c r="AK116" s="89"/>
      <c r="AL116" s="99"/>
      <c r="AM116" s="99"/>
      <c r="AN116" s="89"/>
      <c r="AO116" s="89"/>
      <c r="AP116" s="89"/>
      <c r="AQ116" s="99"/>
      <c r="AR116" s="89"/>
      <c r="AS116" s="89"/>
      <c r="AT116" s="89"/>
      <c r="AU116" s="89"/>
      <c r="AV116" s="89"/>
      <c r="AW116" s="89"/>
      <c r="AX116" s="89"/>
    </row>
    <row r="117" spans="1:50" ht="12.75" customHeight="1">
      <c r="A117" s="89"/>
      <c r="B117" s="214"/>
      <c r="C117" s="232"/>
      <c r="D117" s="235"/>
      <c r="E117" s="231" t="str">
        <f t="shared" si="84"/>
        <v/>
      </c>
      <c r="F117" s="238" t="str">
        <f t="shared" si="85"/>
        <v/>
      </c>
      <c r="G117" s="233" t="str">
        <f t="shared" si="86"/>
        <v/>
      </c>
      <c r="H117" s="238" t="str">
        <f t="shared" si="87"/>
        <v/>
      </c>
      <c r="I117" s="233" t="str">
        <f t="shared" si="88"/>
        <v/>
      </c>
      <c r="J117" s="238" t="str">
        <f t="shared" si="89"/>
        <v/>
      </c>
      <c r="K117" s="233" t="str">
        <f t="shared" si="90"/>
        <v/>
      </c>
      <c r="L117" s="237" t="str">
        <f t="shared" ref="L117:L125" si="91">IF(C117="","",VLOOKUP(C117,Nutr,9,0)*D117)</f>
        <v/>
      </c>
      <c r="M117" s="234" t="str">
        <f>IF(C117="","",VLOOKUP(C117,'Tabela Nutricional'!A:AD,10,0)*D117)</f>
        <v/>
      </c>
      <c r="N117" s="237" t="str">
        <f>IF(C117="","",VLOOKUP(C117,'Tabela Nutricional'!A:AD,11,0)*D117)</f>
        <v/>
      </c>
      <c r="O117" s="234" t="str">
        <f>IF(C117="","",VLOOKUP(C117,'Tabela Nutricional'!A:AD,12,0)*D117)</f>
        <v/>
      </c>
      <c r="P117" s="237" t="str">
        <f>IF(C117="","",VLOOKUP(C117,'Tabela Nutricional'!A:AD,13,0)*D117)</f>
        <v/>
      </c>
      <c r="Q117" s="234" t="str">
        <f>IF(C117="","",VLOOKUP(C117,'Tabela Nutricional'!A:AD,14,0)*D117)</f>
        <v/>
      </c>
      <c r="R117" s="237" t="str">
        <f>IF(C117="","",VLOOKUP(C117,'Tabela Nutricional'!A:AD,15,0)*D117)</f>
        <v/>
      </c>
      <c r="S117" s="234" t="str">
        <f>IF(C117="","",VLOOKUP(C117,'Tabela Nutricional'!A:AD,16,0)*D117)</f>
        <v/>
      </c>
      <c r="T117" s="237" t="str">
        <f>IF(C117="","",VLOOKUP(C117,'Tabela Nutricional'!A:AD,17,0)*D117)</f>
        <v/>
      </c>
      <c r="U117" s="234" t="str">
        <f>IF(C117="","",VLOOKUP(C117,'Tabela Nutricional'!A:AD,18,0)*D117)</f>
        <v/>
      </c>
      <c r="V117" s="237" t="str">
        <f>IF(C117="","",VLOOKUP(C117,'Tabela Nutricional'!A:AD,21,0)*D117)</f>
        <v/>
      </c>
      <c r="W117" s="234" t="str">
        <f>IF(C117="","",VLOOKUP(C117,'Tabela Nutricional'!A:AD,22,0)*D117)</f>
        <v/>
      </c>
      <c r="X117" s="237" t="str">
        <f>IF(C117="","",VLOOKUP(C117,'Tabela Nutricional'!A:AD,23,0)*D117)</f>
        <v/>
      </c>
      <c r="Y117" s="234" t="str">
        <f>IF(C117="","",VLOOKUP(C117,'Tabela Nutricional'!A:AD,24,0)*D117)</f>
        <v/>
      </c>
      <c r="Z117" s="237" t="str">
        <f>IF(C117="","",VLOOKUP(C117,'Tabela Nutricional'!A:AD,25,0)*D117)</f>
        <v/>
      </c>
      <c r="AA117" s="234" t="str">
        <f>IF(C117="","",VLOOKUP(C117,'Tabela Nutricional'!A:AD,26,0)*D117)</f>
        <v/>
      </c>
      <c r="AB117" s="237" t="str">
        <f>IF(C117="","",VLOOKUP(C117,'Tabela Nutricional'!A:AD,27,0)*D117)</f>
        <v/>
      </c>
      <c r="AC117" s="234" t="str">
        <f>IF(C117="","",VLOOKUP(C117,'Tabela Nutricional'!A:AD,28,0)*D117)</f>
        <v/>
      </c>
      <c r="AD117" s="237" t="str">
        <f>IF(C117="","",VLOOKUP(C117,'Tabela Nutricional'!A:AD,29,0)*D117)</f>
        <v/>
      </c>
      <c r="AE117" s="234" t="str">
        <f>IF(C117="","",VLOOKUP(C117,'Tabela Nutricional'!A:AD,30,0)*D117)</f>
        <v/>
      </c>
      <c r="AF117" s="214"/>
      <c r="AG117" s="90"/>
      <c r="AH117" s="108"/>
      <c r="AI117" s="108"/>
      <c r="AJ117" s="89"/>
      <c r="AK117" s="89"/>
      <c r="AL117" s="99"/>
      <c r="AM117" s="99"/>
      <c r="AN117" s="89"/>
      <c r="AO117" s="89"/>
      <c r="AP117" s="89"/>
      <c r="AQ117" s="99"/>
      <c r="AR117" s="89"/>
      <c r="AS117" s="89"/>
      <c r="AT117" s="89"/>
      <c r="AU117" s="89"/>
      <c r="AV117" s="89"/>
      <c r="AW117" s="89"/>
      <c r="AX117" s="89"/>
    </row>
    <row r="118" spans="1:50" ht="12.75" customHeight="1">
      <c r="A118" s="89"/>
      <c r="B118" s="214"/>
      <c r="C118" s="232"/>
      <c r="D118" s="235"/>
      <c r="E118" s="231" t="str">
        <f t="shared" si="84"/>
        <v/>
      </c>
      <c r="F118" s="238" t="str">
        <f t="shared" si="85"/>
        <v/>
      </c>
      <c r="G118" s="233" t="str">
        <f t="shared" si="86"/>
        <v/>
      </c>
      <c r="H118" s="238" t="str">
        <f t="shared" si="87"/>
        <v/>
      </c>
      <c r="I118" s="233" t="str">
        <f t="shared" si="88"/>
        <v/>
      </c>
      <c r="J118" s="238" t="str">
        <f t="shared" si="89"/>
        <v/>
      </c>
      <c r="K118" s="233" t="str">
        <f t="shared" si="90"/>
        <v/>
      </c>
      <c r="L118" s="237" t="str">
        <f t="shared" si="91"/>
        <v/>
      </c>
      <c r="M118" s="234" t="str">
        <f>IF(C118="","",VLOOKUP(C118,'Tabela Nutricional'!A:AD,10,0)*D118)</f>
        <v/>
      </c>
      <c r="N118" s="237" t="str">
        <f>IF(C118="","",VLOOKUP(C118,'Tabela Nutricional'!A:AD,11,0)*D118)</f>
        <v/>
      </c>
      <c r="O118" s="234" t="str">
        <f>IF(C118="","",VLOOKUP(C118,'Tabela Nutricional'!A:AD,12,0)*D118)</f>
        <v/>
      </c>
      <c r="P118" s="237" t="str">
        <f>IF(C118="","",VLOOKUP(C118,'Tabela Nutricional'!A:AD,13,0)*D118)</f>
        <v/>
      </c>
      <c r="Q118" s="234" t="str">
        <f>IF(C118="","",VLOOKUP(C118,'Tabela Nutricional'!A:AD,14,0)*D118)</f>
        <v/>
      </c>
      <c r="R118" s="237" t="str">
        <f>IF(C118="","",VLOOKUP(C118,'Tabela Nutricional'!A:AD,15,0)*D118)</f>
        <v/>
      </c>
      <c r="S118" s="234" t="str">
        <f>IF(C118="","",VLOOKUP(C118,'Tabela Nutricional'!A:AD,16,0)*D118)</f>
        <v/>
      </c>
      <c r="T118" s="237" t="str">
        <f>IF(C118="","",VLOOKUP(C118,'Tabela Nutricional'!A:AD,17,0)*D118)</f>
        <v/>
      </c>
      <c r="U118" s="234" t="str">
        <f>IF(C118="","",VLOOKUP(C118,'Tabela Nutricional'!A:AD,18,0)*D118)</f>
        <v/>
      </c>
      <c r="V118" s="237" t="str">
        <f>IF(C118="","",VLOOKUP(C118,'Tabela Nutricional'!A:AD,21,0)*D118)</f>
        <v/>
      </c>
      <c r="W118" s="234" t="str">
        <f>IF(C118="","",VLOOKUP(C118,'Tabela Nutricional'!A:AD,22,0)*D118)</f>
        <v/>
      </c>
      <c r="X118" s="237" t="str">
        <f>IF(C118="","",VLOOKUP(C118,'Tabela Nutricional'!A:AD,23,0)*D118)</f>
        <v/>
      </c>
      <c r="Y118" s="234" t="str">
        <f>IF(C118="","",VLOOKUP(C118,'Tabela Nutricional'!A:AD,24,0)*D118)</f>
        <v/>
      </c>
      <c r="Z118" s="237" t="str">
        <f>IF(C118="","",VLOOKUP(C118,'Tabela Nutricional'!A:AD,25,0)*D118)</f>
        <v/>
      </c>
      <c r="AA118" s="234" t="str">
        <f>IF(C118="","",VLOOKUP(C118,'Tabela Nutricional'!A:AD,26,0)*D118)</f>
        <v/>
      </c>
      <c r="AB118" s="237" t="str">
        <f>IF(C118="","",VLOOKUP(C118,'Tabela Nutricional'!A:AD,27,0)*D118)</f>
        <v/>
      </c>
      <c r="AC118" s="234" t="str">
        <f>IF(C118="","",VLOOKUP(C118,'Tabela Nutricional'!A:AD,28,0)*D118)</f>
        <v/>
      </c>
      <c r="AD118" s="237" t="str">
        <f>IF(C118="","",VLOOKUP(C118,'Tabela Nutricional'!A:AD,29,0)*D118)</f>
        <v/>
      </c>
      <c r="AE118" s="234" t="str">
        <f>IF(C118="","",VLOOKUP(C118,'Tabela Nutricional'!A:AD,30,0)*D118)</f>
        <v/>
      </c>
      <c r="AF118" s="214"/>
      <c r="AG118" s="94"/>
      <c r="AH118" s="108"/>
      <c r="AI118" s="108"/>
      <c r="AJ118" s="89"/>
      <c r="AK118" s="89"/>
      <c r="AL118" s="99"/>
      <c r="AM118" s="99"/>
      <c r="AN118" s="89"/>
      <c r="AO118" s="89"/>
      <c r="AP118" s="89"/>
      <c r="AQ118" s="99"/>
      <c r="AR118" s="89"/>
      <c r="AS118" s="89"/>
      <c r="AT118" s="89"/>
      <c r="AU118" s="89"/>
      <c r="AV118" s="89"/>
      <c r="AW118" s="89"/>
      <c r="AX118" s="89"/>
    </row>
    <row r="119" spans="1:50" ht="12.75" customHeight="1">
      <c r="A119" s="89"/>
      <c r="B119" s="215"/>
      <c r="C119" s="356"/>
      <c r="D119" s="236"/>
      <c r="E119" s="231" t="str">
        <f t="shared" si="84"/>
        <v/>
      </c>
      <c r="F119" s="238" t="str">
        <f t="shared" si="85"/>
        <v/>
      </c>
      <c r="G119" s="233" t="str">
        <f t="shared" si="86"/>
        <v/>
      </c>
      <c r="H119" s="238" t="str">
        <f t="shared" si="87"/>
        <v/>
      </c>
      <c r="I119" s="233" t="str">
        <f t="shared" si="88"/>
        <v/>
      </c>
      <c r="J119" s="238" t="str">
        <f t="shared" si="89"/>
        <v/>
      </c>
      <c r="K119" s="233" t="str">
        <f t="shared" si="90"/>
        <v/>
      </c>
      <c r="L119" s="237" t="str">
        <f t="shared" si="91"/>
        <v/>
      </c>
      <c r="M119" s="234" t="str">
        <f>IF(C119="","",VLOOKUP(C119,'Tabela Nutricional'!A:AD,10,0)*D119)</f>
        <v/>
      </c>
      <c r="N119" s="237" t="str">
        <f>IF(C119="","",VLOOKUP(C119,'Tabela Nutricional'!A:AD,11,0)*D119)</f>
        <v/>
      </c>
      <c r="O119" s="234" t="str">
        <f>IF(C119="","",VLOOKUP(C119,'Tabela Nutricional'!A:AD,12,0)*D119)</f>
        <v/>
      </c>
      <c r="P119" s="237" t="str">
        <f>IF(C119="","",VLOOKUP(C119,'Tabela Nutricional'!A:AD,13,0)*D119)</f>
        <v/>
      </c>
      <c r="Q119" s="234" t="str">
        <f>IF(C119="","",VLOOKUP(C119,'Tabela Nutricional'!A:AD,14,0)*D119)</f>
        <v/>
      </c>
      <c r="R119" s="237" t="str">
        <f>IF(C119="","",VLOOKUP(C119,'Tabela Nutricional'!A:AD,15,0)*D119)</f>
        <v/>
      </c>
      <c r="S119" s="234" t="str">
        <f>IF(C119="","",VLOOKUP(C119,'Tabela Nutricional'!A:AD,16,0)*D119)</f>
        <v/>
      </c>
      <c r="T119" s="237" t="str">
        <f>IF(C119="","",VLOOKUP(C119,'Tabela Nutricional'!A:AD,17,0)*D119)</f>
        <v/>
      </c>
      <c r="U119" s="234" t="str">
        <f>IF(C119="","",VLOOKUP(C119,'Tabela Nutricional'!A:AD,18,0)*D119)</f>
        <v/>
      </c>
      <c r="V119" s="237" t="str">
        <f>IF(C119="","",VLOOKUP(C119,'Tabela Nutricional'!A:AD,21,0)*D119)</f>
        <v/>
      </c>
      <c r="W119" s="234" t="str">
        <f>IF(C119="","",VLOOKUP(C119,'Tabela Nutricional'!A:AD,22,0)*D119)</f>
        <v/>
      </c>
      <c r="X119" s="237" t="str">
        <f>IF(C119="","",VLOOKUP(C119,'Tabela Nutricional'!A:AD,23,0)*D119)</f>
        <v/>
      </c>
      <c r="Y119" s="234" t="str">
        <f>IF(C119="","",VLOOKUP(C119,'Tabela Nutricional'!A:AD,24,0)*D119)</f>
        <v/>
      </c>
      <c r="Z119" s="237" t="str">
        <f>IF(C119="","",VLOOKUP(C119,'Tabela Nutricional'!A:AD,25,0)*D119)</f>
        <v/>
      </c>
      <c r="AA119" s="234" t="str">
        <f>IF(C119="","",VLOOKUP(C119,'Tabela Nutricional'!A:AD,26,0)*D119)</f>
        <v/>
      </c>
      <c r="AB119" s="237" t="str">
        <f>IF(C119="","",VLOOKUP(C119,'Tabela Nutricional'!A:AD,27,0)*D119)</f>
        <v/>
      </c>
      <c r="AC119" s="234" t="str">
        <f>IF(C119="","",VLOOKUP(C119,'Tabela Nutricional'!A:AD,28,0)*D119)</f>
        <v/>
      </c>
      <c r="AD119" s="237" t="str">
        <f>IF(C119="","",VLOOKUP(C119,'Tabela Nutricional'!A:AD,29,0)*D119)</f>
        <v/>
      </c>
      <c r="AE119" s="234" t="str">
        <f>IF(C119="","",VLOOKUP(C119,'Tabela Nutricional'!A:AD,30,0)*D119)</f>
        <v/>
      </c>
      <c r="AF119" s="215"/>
      <c r="AG119" s="94"/>
      <c r="AH119" s="108"/>
      <c r="AI119" s="108"/>
      <c r="AJ119" s="89"/>
      <c r="AK119" s="89"/>
      <c r="AL119" s="99"/>
      <c r="AM119" s="99"/>
      <c r="AN119" s="89"/>
      <c r="AO119" s="89"/>
      <c r="AP119" s="89"/>
      <c r="AQ119" s="99"/>
      <c r="AR119" s="89"/>
      <c r="AS119" s="89"/>
      <c r="AT119" s="89"/>
      <c r="AU119" s="89"/>
      <c r="AV119" s="89"/>
      <c r="AW119" s="89"/>
      <c r="AX119" s="89"/>
    </row>
    <row r="120" spans="1:50" ht="12.75" customHeight="1">
      <c r="A120" s="89"/>
      <c r="B120" s="215"/>
      <c r="C120" s="356"/>
      <c r="D120" s="236"/>
      <c r="E120" s="231" t="str">
        <f t="shared" si="84"/>
        <v/>
      </c>
      <c r="F120" s="238" t="str">
        <f t="shared" si="85"/>
        <v/>
      </c>
      <c r="G120" s="233" t="str">
        <f t="shared" si="86"/>
        <v/>
      </c>
      <c r="H120" s="238" t="str">
        <f t="shared" si="87"/>
        <v/>
      </c>
      <c r="I120" s="233" t="str">
        <f t="shared" si="88"/>
        <v/>
      </c>
      <c r="J120" s="238" t="str">
        <f t="shared" si="89"/>
        <v/>
      </c>
      <c r="K120" s="233" t="str">
        <f t="shared" si="90"/>
        <v/>
      </c>
      <c r="L120" s="237" t="str">
        <f t="shared" si="91"/>
        <v/>
      </c>
      <c r="M120" s="234" t="str">
        <f>IF(C120="","",VLOOKUP(C120,'Tabela Nutricional'!A:AD,10,0)*D120)</f>
        <v/>
      </c>
      <c r="N120" s="237" t="str">
        <f>IF(C120="","",VLOOKUP(C120,'Tabela Nutricional'!A:AD,11,0)*D120)</f>
        <v/>
      </c>
      <c r="O120" s="234" t="str">
        <f>IF(C120="","",VLOOKUP(C120,'Tabela Nutricional'!A:AD,12,0)*D120)</f>
        <v/>
      </c>
      <c r="P120" s="237" t="str">
        <f>IF(C120="","",VLOOKUP(C120,'Tabela Nutricional'!A:AD,13,0)*D120)</f>
        <v/>
      </c>
      <c r="Q120" s="234" t="str">
        <f>IF(C120="","",VLOOKUP(C120,'Tabela Nutricional'!A:AD,14,0)*D120)</f>
        <v/>
      </c>
      <c r="R120" s="237" t="str">
        <f>IF(C120="","",VLOOKUP(C120,'Tabela Nutricional'!A:AD,15,0)*D120)</f>
        <v/>
      </c>
      <c r="S120" s="234" t="str">
        <f>IF(C120="","",VLOOKUP(C120,'Tabela Nutricional'!A:AD,16,0)*D120)</f>
        <v/>
      </c>
      <c r="T120" s="237" t="str">
        <f>IF(C120="","",VLOOKUP(C120,'Tabela Nutricional'!A:AD,17,0)*D120)</f>
        <v/>
      </c>
      <c r="U120" s="234" t="str">
        <f>IF(C120="","",VLOOKUP(C120,'Tabela Nutricional'!A:AD,18,0)*D120)</f>
        <v/>
      </c>
      <c r="V120" s="237" t="str">
        <f>IF(C120="","",VLOOKUP(C120,'Tabela Nutricional'!A:AD,21,0)*D120)</f>
        <v/>
      </c>
      <c r="W120" s="234" t="str">
        <f>IF(C120="","",VLOOKUP(C120,'Tabela Nutricional'!A:AD,22,0)*D120)</f>
        <v/>
      </c>
      <c r="X120" s="237" t="str">
        <f>IF(C120="","",VLOOKUP(C120,'Tabela Nutricional'!A:AD,23,0)*D120)</f>
        <v/>
      </c>
      <c r="Y120" s="234" t="str">
        <f>IF(C120="","",VLOOKUP(C120,'Tabela Nutricional'!A:AD,24,0)*D120)</f>
        <v/>
      </c>
      <c r="Z120" s="237" t="str">
        <f>IF(C120="","",VLOOKUP(C120,'Tabela Nutricional'!A:AD,25,0)*D120)</f>
        <v/>
      </c>
      <c r="AA120" s="234" t="str">
        <f>IF(C120="","",VLOOKUP(C120,'Tabela Nutricional'!A:AD,26,0)*D120)</f>
        <v/>
      </c>
      <c r="AB120" s="237" t="str">
        <f>IF(C120="","",VLOOKUP(C120,'Tabela Nutricional'!A:AD,27,0)*D120)</f>
        <v/>
      </c>
      <c r="AC120" s="234" t="str">
        <f>IF(C120="","",VLOOKUP(C120,'Tabela Nutricional'!A:AD,28,0)*D120)</f>
        <v/>
      </c>
      <c r="AD120" s="237" t="str">
        <f>IF(C120="","",VLOOKUP(C120,'Tabela Nutricional'!A:AD,29,0)*D120)</f>
        <v/>
      </c>
      <c r="AE120" s="234" t="str">
        <f>IF(C120="","",VLOOKUP(C120,'Tabela Nutricional'!A:AD,30,0)*D120)</f>
        <v/>
      </c>
      <c r="AF120" s="215"/>
      <c r="AG120" s="94"/>
      <c r="AH120" s="108"/>
      <c r="AI120" s="108"/>
      <c r="AJ120" s="89"/>
      <c r="AK120" s="89"/>
      <c r="AL120" s="99"/>
      <c r="AM120" s="99"/>
      <c r="AN120" s="89"/>
      <c r="AO120" s="89"/>
      <c r="AP120" s="89"/>
      <c r="AQ120" s="99"/>
      <c r="AR120" s="89"/>
      <c r="AS120" s="89"/>
      <c r="AT120" s="89"/>
      <c r="AU120" s="89"/>
      <c r="AV120" s="89"/>
      <c r="AW120" s="89"/>
      <c r="AX120" s="89"/>
    </row>
    <row r="121" spans="1:50" ht="12.75" customHeight="1">
      <c r="A121" s="89"/>
      <c r="B121" s="215"/>
      <c r="C121" s="356"/>
      <c r="D121" s="236"/>
      <c r="E121" s="231" t="str">
        <f t="shared" si="84"/>
        <v/>
      </c>
      <c r="F121" s="238" t="str">
        <f t="shared" si="85"/>
        <v/>
      </c>
      <c r="G121" s="233" t="str">
        <f t="shared" si="86"/>
        <v/>
      </c>
      <c r="H121" s="238" t="str">
        <f t="shared" si="87"/>
        <v/>
      </c>
      <c r="I121" s="233" t="str">
        <f t="shared" si="88"/>
        <v/>
      </c>
      <c r="J121" s="238" t="str">
        <f t="shared" si="89"/>
        <v/>
      </c>
      <c r="K121" s="233" t="str">
        <f t="shared" si="90"/>
        <v/>
      </c>
      <c r="L121" s="237" t="str">
        <f t="shared" si="91"/>
        <v/>
      </c>
      <c r="M121" s="234" t="str">
        <f>IF(C121="","",VLOOKUP(C121,'Tabela Nutricional'!A:AD,10,0)*D121)</f>
        <v/>
      </c>
      <c r="N121" s="237" t="str">
        <f>IF(C121="","",VLOOKUP(C121,'Tabela Nutricional'!A:AD,11,0)*D121)</f>
        <v/>
      </c>
      <c r="O121" s="234" t="str">
        <f>IF(C121="","",VLOOKUP(C121,'Tabela Nutricional'!A:AD,12,0)*D121)</f>
        <v/>
      </c>
      <c r="P121" s="237" t="str">
        <f>IF(C121="","",VLOOKUP(C121,'Tabela Nutricional'!A:AD,13,0)*D121)</f>
        <v/>
      </c>
      <c r="Q121" s="234" t="str">
        <f>IF(C121="","",VLOOKUP(C121,'Tabela Nutricional'!A:AD,14,0)*D121)</f>
        <v/>
      </c>
      <c r="R121" s="237" t="str">
        <f>IF(C121="","",VLOOKUP(C121,'Tabela Nutricional'!A:AD,15,0)*D121)</f>
        <v/>
      </c>
      <c r="S121" s="234" t="str">
        <f>IF(C121="","",VLOOKUP(C121,'Tabela Nutricional'!A:AD,16,0)*D121)</f>
        <v/>
      </c>
      <c r="T121" s="237" t="str">
        <f>IF(C121="","",VLOOKUP(C121,'Tabela Nutricional'!A:AD,17,0)*D121)</f>
        <v/>
      </c>
      <c r="U121" s="234" t="str">
        <f>IF(C121="","",VLOOKUP(C121,'Tabela Nutricional'!A:AD,18,0)*D121)</f>
        <v/>
      </c>
      <c r="V121" s="237" t="str">
        <f>IF(C121="","",VLOOKUP(C121,'Tabela Nutricional'!A:AD,21,0)*D121)</f>
        <v/>
      </c>
      <c r="W121" s="234" t="str">
        <f>IF(C121="","",VLOOKUP(C121,'Tabela Nutricional'!A:AD,22,0)*D121)</f>
        <v/>
      </c>
      <c r="X121" s="237" t="str">
        <f>IF(C121="","",VLOOKUP(C121,'Tabela Nutricional'!A:AD,23,0)*D121)</f>
        <v/>
      </c>
      <c r="Y121" s="234" t="str">
        <f>IF(C121="","",VLOOKUP(C121,'Tabela Nutricional'!A:AD,24,0)*D121)</f>
        <v/>
      </c>
      <c r="Z121" s="237" t="str">
        <f>IF(C121="","",VLOOKUP(C121,'Tabela Nutricional'!A:AD,25,0)*D121)</f>
        <v/>
      </c>
      <c r="AA121" s="234" t="str">
        <f>IF(C121="","",VLOOKUP(C121,'Tabela Nutricional'!A:AD,26,0)*D121)</f>
        <v/>
      </c>
      <c r="AB121" s="237" t="str">
        <f>IF(C121="","",VLOOKUP(C121,'Tabela Nutricional'!A:AD,27,0)*D121)</f>
        <v/>
      </c>
      <c r="AC121" s="234" t="str">
        <f>IF(C121="","",VLOOKUP(C121,'Tabela Nutricional'!A:AD,28,0)*D121)</f>
        <v/>
      </c>
      <c r="AD121" s="237" t="str">
        <f>IF(C121="","",VLOOKUP(C121,'Tabela Nutricional'!A:AD,29,0)*D121)</f>
        <v/>
      </c>
      <c r="AE121" s="234" t="str">
        <f>IF(C121="","",VLOOKUP(C121,'Tabela Nutricional'!A:AD,30,0)*D121)</f>
        <v/>
      </c>
      <c r="AF121" s="215"/>
      <c r="AG121" s="94"/>
      <c r="AH121" s="108"/>
      <c r="AI121" s="108"/>
      <c r="AJ121" s="89"/>
      <c r="AK121" s="89"/>
      <c r="AL121" s="99"/>
      <c r="AM121" s="99"/>
      <c r="AN121" s="89"/>
      <c r="AO121" s="89"/>
      <c r="AP121" s="89"/>
      <c r="AQ121" s="99"/>
      <c r="AR121" s="89"/>
      <c r="AS121" s="89"/>
      <c r="AT121" s="89"/>
      <c r="AU121" s="89"/>
      <c r="AV121" s="89"/>
      <c r="AW121" s="89"/>
      <c r="AX121" s="89"/>
    </row>
    <row r="122" spans="1:50" ht="12.75" customHeight="1">
      <c r="A122" s="89"/>
      <c r="B122" s="214"/>
      <c r="C122" s="356"/>
      <c r="D122" s="236"/>
      <c r="E122" s="231" t="str">
        <f t="shared" si="84"/>
        <v/>
      </c>
      <c r="F122" s="238" t="str">
        <f t="shared" si="85"/>
        <v/>
      </c>
      <c r="G122" s="233" t="str">
        <f t="shared" si="86"/>
        <v/>
      </c>
      <c r="H122" s="238" t="str">
        <f t="shared" si="87"/>
        <v/>
      </c>
      <c r="I122" s="233" t="str">
        <f t="shared" si="88"/>
        <v/>
      </c>
      <c r="J122" s="238" t="str">
        <f t="shared" si="89"/>
        <v/>
      </c>
      <c r="K122" s="233" t="str">
        <f t="shared" si="90"/>
        <v/>
      </c>
      <c r="L122" s="237" t="str">
        <f t="shared" si="91"/>
        <v/>
      </c>
      <c r="M122" s="234" t="str">
        <f>IF(C122="","",VLOOKUP(C122,'Tabela Nutricional'!A:AD,10,0)*D122)</f>
        <v/>
      </c>
      <c r="N122" s="237" t="str">
        <f>IF(C122="","",VLOOKUP(C122,'Tabela Nutricional'!A:AD,11,0)*D122)</f>
        <v/>
      </c>
      <c r="O122" s="234" t="str">
        <f>IF(C122="","",VLOOKUP(C122,'Tabela Nutricional'!A:AD,12,0)*D122)</f>
        <v/>
      </c>
      <c r="P122" s="237" t="str">
        <f>IF(C122="","",VLOOKUP(C122,'Tabela Nutricional'!A:AD,13,0)*D122)</f>
        <v/>
      </c>
      <c r="Q122" s="234" t="str">
        <f>IF(C122="","",VLOOKUP(C122,'Tabela Nutricional'!A:AD,14,0)*D122)</f>
        <v/>
      </c>
      <c r="R122" s="237" t="str">
        <f>IF(C122="","",VLOOKUP(C122,'Tabela Nutricional'!A:AD,15,0)*D122)</f>
        <v/>
      </c>
      <c r="S122" s="234" t="str">
        <f>IF(C122="","",VLOOKUP(C122,'Tabela Nutricional'!A:AD,16,0)*D122)</f>
        <v/>
      </c>
      <c r="T122" s="237" t="str">
        <f>IF(C122="","",VLOOKUP(C122,'Tabela Nutricional'!A:AD,17,0)*D122)</f>
        <v/>
      </c>
      <c r="U122" s="234" t="str">
        <f>IF(C122="","",VLOOKUP(C122,'Tabela Nutricional'!A:AD,18,0)*D122)</f>
        <v/>
      </c>
      <c r="V122" s="237" t="str">
        <f>IF(C122="","",VLOOKUP(C122,'Tabela Nutricional'!A:AD,21,0)*D122)</f>
        <v/>
      </c>
      <c r="W122" s="234" t="str">
        <f>IF(C122="","",VLOOKUP(C122,'Tabela Nutricional'!A:AD,22,0)*D122)</f>
        <v/>
      </c>
      <c r="X122" s="237" t="str">
        <f>IF(C122="","",VLOOKUP(C122,'Tabela Nutricional'!A:AD,23,0)*D122)</f>
        <v/>
      </c>
      <c r="Y122" s="234" t="str">
        <f>IF(C122="","",VLOOKUP(C122,'Tabela Nutricional'!A:AD,24,0)*D122)</f>
        <v/>
      </c>
      <c r="Z122" s="237" t="str">
        <f>IF(C122="","",VLOOKUP(C122,'Tabela Nutricional'!A:AD,25,0)*D122)</f>
        <v/>
      </c>
      <c r="AA122" s="234" t="str">
        <f>IF(C122="","",VLOOKUP(C122,'Tabela Nutricional'!A:AD,26,0)*D122)</f>
        <v/>
      </c>
      <c r="AB122" s="237" t="str">
        <f>IF(C122="","",VLOOKUP(C122,'Tabela Nutricional'!A:AD,27,0)*D122)</f>
        <v/>
      </c>
      <c r="AC122" s="234" t="str">
        <f>IF(C122="","",VLOOKUP(C122,'Tabela Nutricional'!A:AD,28,0)*D122)</f>
        <v/>
      </c>
      <c r="AD122" s="237" t="str">
        <f>IF(C122="","",VLOOKUP(C122,'Tabela Nutricional'!A:AD,29,0)*D122)</f>
        <v/>
      </c>
      <c r="AE122" s="234" t="str">
        <f>IF(C122="","",VLOOKUP(C122,'Tabela Nutricional'!A:AD,30,0)*D122)</f>
        <v/>
      </c>
      <c r="AF122" s="214"/>
      <c r="AG122" s="94"/>
      <c r="AH122" s="108"/>
      <c r="AI122" s="108"/>
      <c r="AJ122" s="89"/>
      <c r="AK122" s="89"/>
      <c r="AL122" s="99"/>
      <c r="AM122" s="99"/>
      <c r="AN122" s="89"/>
      <c r="AO122" s="89"/>
      <c r="AP122" s="89"/>
      <c r="AQ122" s="99"/>
      <c r="AR122" s="89"/>
      <c r="AS122" s="89"/>
      <c r="AT122" s="89"/>
      <c r="AU122" s="89"/>
      <c r="AV122" s="89"/>
      <c r="AW122" s="89"/>
      <c r="AX122" s="89"/>
    </row>
    <row r="123" spans="1:50" ht="12.75" customHeight="1">
      <c r="A123" s="89"/>
      <c r="B123" s="214"/>
      <c r="C123" s="356"/>
      <c r="D123" s="236"/>
      <c r="E123" s="231" t="str">
        <f t="shared" si="84"/>
        <v/>
      </c>
      <c r="F123" s="238" t="str">
        <f t="shared" si="85"/>
        <v/>
      </c>
      <c r="G123" s="233" t="str">
        <f t="shared" si="86"/>
        <v/>
      </c>
      <c r="H123" s="238" t="str">
        <f t="shared" si="87"/>
        <v/>
      </c>
      <c r="I123" s="233" t="str">
        <f t="shared" si="88"/>
        <v/>
      </c>
      <c r="J123" s="238" t="str">
        <f t="shared" si="89"/>
        <v/>
      </c>
      <c r="K123" s="233" t="str">
        <f t="shared" si="90"/>
        <v/>
      </c>
      <c r="L123" s="237" t="str">
        <f t="shared" si="91"/>
        <v/>
      </c>
      <c r="M123" s="234" t="str">
        <f>IF(C123="","",VLOOKUP(C123,'Tabela Nutricional'!A:AD,10,0)*D123)</f>
        <v/>
      </c>
      <c r="N123" s="237" t="str">
        <f>IF(C123="","",VLOOKUP(C123,'Tabela Nutricional'!A:AD,11,0)*D123)</f>
        <v/>
      </c>
      <c r="O123" s="234" t="str">
        <f>IF(C123="","",VLOOKUP(C123,'Tabela Nutricional'!A:AD,12,0)*D123)</f>
        <v/>
      </c>
      <c r="P123" s="237" t="str">
        <f>IF(C123="","",VLOOKUP(C123,'Tabela Nutricional'!A:AD,13,0)*D123)</f>
        <v/>
      </c>
      <c r="Q123" s="234" t="str">
        <f>IF(C123="","",VLOOKUP(C123,'Tabela Nutricional'!A:AD,14,0)*D123)</f>
        <v/>
      </c>
      <c r="R123" s="237" t="str">
        <f>IF(C123="","",VLOOKUP(C123,'Tabela Nutricional'!A:AD,15,0)*D123)</f>
        <v/>
      </c>
      <c r="S123" s="234" t="str">
        <f>IF(C123="","",VLOOKUP(C123,'Tabela Nutricional'!A:AD,16,0)*D123)</f>
        <v/>
      </c>
      <c r="T123" s="237" t="str">
        <f>IF(C123="","",VLOOKUP(C123,'Tabela Nutricional'!A:AD,17,0)*D123)</f>
        <v/>
      </c>
      <c r="U123" s="234" t="str">
        <f>IF(C123="","",VLOOKUP(C123,'Tabela Nutricional'!A:AD,18,0)*D123)</f>
        <v/>
      </c>
      <c r="V123" s="237" t="str">
        <f>IF(C123="","",VLOOKUP(C123,'Tabela Nutricional'!A:AD,21,0)*D123)</f>
        <v/>
      </c>
      <c r="W123" s="234" t="str">
        <f>IF(C123="","",VLOOKUP(C123,'Tabela Nutricional'!A:AD,22,0)*D123)</f>
        <v/>
      </c>
      <c r="X123" s="237" t="str">
        <f>IF(C123="","",VLOOKUP(C123,'Tabela Nutricional'!A:AD,23,0)*D123)</f>
        <v/>
      </c>
      <c r="Y123" s="234" t="str">
        <f>IF(C123="","",VLOOKUP(C123,'Tabela Nutricional'!A:AD,24,0)*D123)</f>
        <v/>
      </c>
      <c r="Z123" s="237" t="str">
        <f>IF(C123="","",VLOOKUP(C123,'Tabela Nutricional'!A:AD,25,0)*D123)</f>
        <v/>
      </c>
      <c r="AA123" s="234" t="str">
        <f>IF(C123="","",VLOOKUP(C123,'Tabela Nutricional'!A:AD,26,0)*D123)</f>
        <v/>
      </c>
      <c r="AB123" s="237" t="str">
        <f>IF(C123="","",VLOOKUP(C123,'Tabela Nutricional'!A:AD,27,0)*D123)</f>
        <v/>
      </c>
      <c r="AC123" s="234" t="str">
        <f>IF(C123="","",VLOOKUP(C123,'Tabela Nutricional'!A:AD,28,0)*D123)</f>
        <v/>
      </c>
      <c r="AD123" s="237" t="str">
        <f>IF(C123="","",VLOOKUP(C123,'Tabela Nutricional'!A:AD,29,0)*D123)</f>
        <v/>
      </c>
      <c r="AE123" s="234" t="str">
        <f>IF(C123="","",VLOOKUP(C123,'Tabela Nutricional'!A:AD,30,0)*D123)</f>
        <v/>
      </c>
      <c r="AF123" s="214"/>
      <c r="AG123" s="90"/>
      <c r="AH123" s="108"/>
      <c r="AI123" s="108"/>
      <c r="AJ123" s="89"/>
      <c r="AK123" s="89"/>
      <c r="AL123" s="99"/>
      <c r="AM123" s="99"/>
      <c r="AN123" s="89"/>
      <c r="AO123" s="89"/>
      <c r="AP123" s="89"/>
      <c r="AQ123" s="99"/>
      <c r="AR123" s="89"/>
      <c r="AS123" s="89"/>
      <c r="AT123" s="89"/>
      <c r="AU123" s="89"/>
      <c r="AV123" s="89"/>
      <c r="AW123" s="89"/>
      <c r="AX123" s="89"/>
    </row>
    <row r="124" spans="1:50" ht="12.75" customHeight="1">
      <c r="A124" s="90"/>
      <c r="B124" s="214"/>
      <c r="C124" s="356"/>
      <c r="D124" s="236"/>
      <c r="E124" s="231" t="str">
        <f t="shared" si="84"/>
        <v/>
      </c>
      <c r="F124" s="238" t="str">
        <f t="shared" si="85"/>
        <v/>
      </c>
      <c r="G124" s="233" t="str">
        <f t="shared" si="86"/>
        <v/>
      </c>
      <c r="H124" s="238" t="str">
        <f t="shared" si="87"/>
        <v/>
      </c>
      <c r="I124" s="233" t="str">
        <f t="shared" si="88"/>
        <v/>
      </c>
      <c r="J124" s="238" t="str">
        <f t="shared" si="89"/>
        <v/>
      </c>
      <c r="K124" s="233" t="str">
        <f t="shared" si="90"/>
        <v/>
      </c>
      <c r="L124" s="237" t="str">
        <f t="shared" si="91"/>
        <v/>
      </c>
      <c r="M124" s="234" t="str">
        <f>IF(C124="","",VLOOKUP(C124,'Tabela Nutricional'!A:AD,10,0)*D124)</f>
        <v/>
      </c>
      <c r="N124" s="237" t="str">
        <f>IF(C124="","",VLOOKUP(C124,'Tabela Nutricional'!A:AD,11,0)*D124)</f>
        <v/>
      </c>
      <c r="O124" s="234" t="str">
        <f>IF(C124="","",VLOOKUP(C124,'Tabela Nutricional'!A:AD,12,0)*D124)</f>
        <v/>
      </c>
      <c r="P124" s="237" t="str">
        <f>IF(C124="","",VLOOKUP(C124,'Tabela Nutricional'!A:AD,13,0)*D124)</f>
        <v/>
      </c>
      <c r="Q124" s="234" t="str">
        <f>IF(C124="","",VLOOKUP(C124,'Tabela Nutricional'!A:AD,14,0)*D124)</f>
        <v/>
      </c>
      <c r="R124" s="237" t="str">
        <f>IF(C124="","",VLOOKUP(C124,'Tabela Nutricional'!A:AD,15,0)*D124)</f>
        <v/>
      </c>
      <c r="S124" s="234" t="str">
        <f>IF(C124="","",VLOOKUP(C124,'Tabela Nutricional'!A:AD,16,0)*D124)</f>
        <v/>
      </c>
      <c r="T124" s="237" t="str">
        <f>IF(C124="","",VLOOKUP(C124,'Tabela Nutricional'!A:AD,17,0)*D124)</f>
        <v/>
      </c>
      <c r="U124" s="234" t="str">
        <f>IF(C124="","",VLOOKUP(C124,'Tabela Nutricional'!A:AD,18,0)*D124)</f>
        <v/>
      </c>
      <c r="V124" s="237" t="str">
        <f>IF(C124="","",VLOOKUP(C124,'Tabela Nutricional'!A:AD,21,0)*D124)</f>
        <v/>
      </c>
      <c r="W124" s="234" t="str">
        <f>IF(C124="","",VLOOKUP(C124,'Tabela Nutricional'!A:AD,22,0)*D124)</f>
        <v/>
      </c>
      <c r="X124" s="237" t="str">
        <f>IF(C124="","",VLOOKUP(C124,'Tabela Nutricional'!A:AD,23,0)*D124)</f>
        <v/>
      </c>
      <c r="Y124" s="234" t="str">
        <f>IF(C124="","",VLOOKUP(C124,'Tabela Nutricional'!A:AD,24,0)*D124)</f>
        <v/>
      </c>
      <c r="Z124" s="237" t="str">
        <f>IF(C124="","",VLOOKUP(C124,'Tabela Nutricional'!A:AD,25,0)*D124)</f>
        <v/>
      </c>
      <c r="AA124" s="234" t="str">
        <f>IF(C124="","",VLOOKUP(C124,'Tabela Nutricional'!A:AD,26,0)*D124)</f>
        <v/>
      </c>
      <c r="AB124" s="237" t="str">
        <f>IF(C124="","",VLOOKUP(C124,'Tabela Nutricional'!A:AD,27,0)*D124)</f>
        <v/>
      </c>
      <c r="AC124" s="234" t="str">
        <f>IF(C124="","",VLOOKUP(C124,'Tabela Nutricional'!A:AD,28,0)*D124)</f>
        <v/>
      </c>
      <c r="AD124" s="237" t="str">
        <f>IF(C124="","",VLOOKUP(C124,'Tabela Nutricional'!A:AD,29,0)*D124)</f>
        <v/>
      </c>
      <c r="AE124" s="234" t="str">
        <f>IF(C124="","",VLOOKUP(C124,'Tabela Nutricional'!A:AD,30,0)*D124)</f>
        <v/>
      </c>
      <c r="AF124" s="214"/>
      <c r="AG124" s="92"/>
      <c r="AH124" s="108"/>
      <c r="AI124" s="108"/>
      <c r="AJ124" s="89"/>
      <c r="AK124" s="89"/>
      <c r="AL124" s="99"/>
      <c r="AM124" s="99"/>
      <c r="AN124" s="89"/>
      <c r="AO124" s="89"/>
      <c r="AP124" s="89"/>
      <c r="AQ124" s="99"/>
      <c r="AR124" s="89"/>
      <c r="AS124" s="89"/>
      <c r="AT124" s="89"/>
      <c r="AU124" s="89"/>
      <c r="AV124" s="89"/>
      <c r="AW124" s="89"/>
      <c r="AX124" s="89"/>
    </row>
    <row r="125" spans="1:50" ht="12.75" customHeight="1">
      <c r="A125" s="90"/>
      <c r="B125" s="214"/>
      <c r="C125" s="375"/>
      <c r="D125" s="236"/>
      <c r="E125" s="231" t="str">
        <f t="shared" si="84"/>
        <v/>
      </c>
      <c r="F125" s="238" t="str">
        <f t="shared" si="85"/>
        <v/>
      </c>
      <c r="G125" s="233" t="str">
        <f t="shared" si="86"/>
        <v/>
      </c>
      <c r="H125" s="238" t="str">
        <f t="shared" si="87"/>
        <v/>
      </c>
      <c r="I125" s="233" t="str">
        <f t="shared" si="88"/>
        <v/>
      </c>
      <c r="J125" s="238" t="str">
        <f t="shared" si="89"/>
        <v/>
      </c>
      <c r="K125" s="233" t="str">
        <f t="shared" si="90"/>
        <v/>
      </c>
      <c r="L125" s="237" t="str">
        <f t="shared" si="91"/>
        <v/>
      </c>
      <c r="M125" s="234" t="str">
        <f>IF(C125="","",VLOOKUP(C125,'Tabela Nutricional'!A:AD,10,0)*D125)</f>
        <v/>
      </c>
      <c r="N125" s="237" t="str">
        <f>IF(C125="","",VLOOKUP(C125,'Tabela Nutricional'!A:AD,11,0)*D125)</f>
        <v/>
      </c>
      <c r="O125" s="234" t="str">
        <f>IF(C125="","",VLOOKUP(C125,'Tabela Nutricional'!A:AD,12,0)*D125)</f>
        <v/>
      </c>
      <c r="P125" s="237" t="str">
        <f>IF(C125="","",VLOOKUP(C125,'Tabela Nutricional'!A:AD,13,0)*D125)</f>
        <v/>
      </c>
      <c r="Q125" s="234" t="str">
        <f>IF(C125="","",VLOOKUP(C125,'Tabela Nutricional'!A:AD,14,0)*D125)</f>
        <v/>
      </c>
      <c r="R125" s="237" t="str">
        <f>IF(C125="","",VLOOKUP(C125,'Tabela Nutricional'!A:AD,15,0)*D125)</f>
        <v/>
      </c>
      <c r="S125" s="234" t="str">
        <f>IF(C125="","",VLOOKUP(C125,'Tabela Nutricional'!A:AD,16,0)*D125)</f>
        <v/>
      </c>
      <c r="T125" s="237" t="str">
        <f>IF(C125="","",VLOOKUP(C125,'Tabela Nutricional'!A:AD,17,0)*D125)</f>
        <v/>
      </c>
      <c r="U125" s="234" t="str">
        <f>IF(C125="","",VLOOKUP(C125,'Tabela Nutricional'!A:AD,18,0)*D125)</f>
        <v/>
      </c>
      <c r="V125" s="237" t="str">
        <f>IF(C125="","",VLOOKUP(C125,'Tabela Nutricional'!A:AD,21,0)*D125)</f>
        <v/>
      </c>
      <c r="W125" s="234" t="str">
        <f>IF(C125="","",VLOOKUP(C125,'Tabela Nutricional'!A:AD,22,0)*D125)</f>
        <v/>
      </c>
      <c r="X125" s="237" t="str">
        <f>IF(C125="","",VLOOKUP(C125,'Tabela Nutricional'!A:AD,23,0)*D125)</f>
        <v/>
      </c>
      <c r="Y125" s="234" t="str">
        <f>IF(C125="","",VLOOKUP(C125,'Tabela Nutricional'!A:AD,24,0)*D125)</f>
        <v/>
      </c>
      <c r="Z125" s="237" t="str">
        <f>IF(C125="","",VLOOKUP(C125,'Tabela Nutricional'!A:AD,25,0)*D125)</f>
        <v/>
      </c>
      <c r="AA125" s="234" t="str">
        <f>IF(C125="","",VLOOKUP(C125,'Tabela Nutricional'!A:AD,26,0)*D125)</f>
        <v/>
      </c>
      <c r="AB125" s="237" t="str">
        <f>IF(C125="","",VLOOKUP(C125,'Tabela Nutricional'!A:AD,27,0)*D125)</f>
        <v/>
      </c>
      <c r="AC125" s="234" t="str">
        <f>IF(C125="","",VLOOKUP(C125,'Tabela Nutricional'!A:AD,28,0)*D125)</f>
        <v/>
      </c>
      <c r="AD125" s="237" t="str">
        <f>IF(C125="","",VLOOKUP(C125,'Tabela Nutricional'!A:AD,29,0)*D125)</f>
        <v/>
      </c>
      <c r="AE125" s="234" t="str">
        <f>IF(C125="","",VLOOKUP(C125,'Tabela Nutricional'!A:AD,30,0)*D125)</f>
        <v/>
      </c>
      <c r="AF125" s="214"/>
      <c r="AG125" s="91"/>
      <c r="AH125" s="108"/>
      <c r="AI125" s="108"/>
      <c r="AJ125" s="89"/>
      <c r="AK125" s="89"/>
      <c r="AL125" s="99"/>
      <c r="AM125" s="99"/>
      <c r="AN125" s="89"/>
      <c r="AO125" s="89"/>
      <c r="AP125" s="89"/>
      <c r="AQ125" s="99"/>
      <c r="AR125" s="89"/>
      <c r="AS125" s="89"/>
      <c r="AT125" s="89"/>
      <c r="AU125" s="89"/>
      <c r="AV125" s="89"/>
      <c r="AW125" s="89"/>
      <c r="AX125" s="89"/>
    </row>
    <row r="126" spans="1:50" ht="12.75" customHeight="1">
      <c r="A126" s="90"/>
      <c r="B126" s="214"/>
      <c r="C126" s="376" t="s">
        <v>27</v>
      </c>
      <c r="D126" s="216"/>
      <c r="E126" s="217" t="s">
        <v>29</v>
      </c>
      <c r="F126" s="218">
        <f t="shared" ref="F126:AE126" si="92">SUM(F116:F125)</f>
        <v>0</v>
      </c>
      <c r="G126" s="219">
        <f t="shared" si="92"/>
        <v>0</v>
      </c>
      <c r="H126" s="220">
        <f t="shared" si="92"/>
        <v>0</v>
      </c>
      <c r="I126" s="221">
        <f t="shared" si="92"/>
        <v>0</v>
      </c>
      <c r="J126" s="222">
        <f t="shared" si="92"/>
        <v>0</v>
      </c>
      <c r="K126" s="223">
        <f t="shared" si="92"/>
        <v>0</v>
      </c>
      <c r="L126" s="224">
        <f t="shared" si="92"/>
        <v>0</v>
      </c>
      <c r="M126" s="225">
        <f t="shared" si="92"/>
        <v>0</v>
      </c>
      <c r="N126" s="225">
        <f t="shared" si="92"/>
        <v>0</v>
      </c>
      <c r="O126" s="225">
        <f t="shared" si="92"/>
        <v>0</v>
      </c>
      <c r="P126" s="225">
        <f t="shared" si="92"/>
        <v>0</v>
      </c>
      <c r="Q126" s="225">
        <f t="shared" si="92"/>
        <v>0</v>
      </c>
      <c r="R126" s="225">
        <f t="shared" si="92"/>
        <v>0</v>
      </c>
      <c r="S126" s="225">
        <f t="shared" si="92"/>
        <v>0</v>
      </c>
      <c r="T126" s="225">
        <f t="shared" si="92"/>
        <v>0</v>
      </c>
      <c r="U126" s="225">
        <f t="shared" si="92"/>
        <v>0</v>
      </c>
      <c r="V126" s="225">
        <f t="shared" si="92"/>
        <v>0</v>
      </c>
      <c r="W126" s="225">
        <f t="shared" si="92"/>
        <v>0</v>
      </c>
      <c r="X126" s="225">
        <f t="shared" si="92"/>
        <v>0</v>
      </c>
      <c r="Y126" s="225">
        <f t="shared" si="92"/>
        <v>0</v>
      </c>
      <c r="Z126" s="225">
        <f t="shared" si="92"/>
        <v>0</v>
      </c>
      <c r="AA126" s="225">
        <f t="shared" si="92"/>
        <v>0</v>
      </c>
      <c r="AB126" s="225">
        <f t="shared" si="92"/>
        <v>0</v>
      </c>
      <c r="AC126" s="225">
        <f t="shared" si="92"/>
        <v>0</v>
      </c>
      <c r="AD126" s="225">
        <f t="shared" si="92"/>
        <v>0</v>
      </c>
      <c r="AE126" s="225">
        <f t="shared" si="92"/>
        <v>0</v>
      </c>
      <c r="AF126" s="214"/>
      <c r="AG126" s="91"/>
      <c r="AH126" s="108"/>
      <c r="AI126" s="108"/>
      <c r="AJ126" s="89"/>
      <c r="AK126" s="89"/>
      <c r="AL126" s="99"/>
      <c r="AM126" s="99"/>
      <c r="AN126" s="89"/>
      <c r="AO126" s="89"/>
      <c r="AP126" s="89"/>
      <c r="AQ126" s="99"/>
      <c r="AR126" s="89"/>
      <c r="AS126" s="89"/>
      <c r="AT126" s="89"/>
      <c r="AU126" s="89"/>
      <c r="AV126" s="89"/>
      <c r="AW126" s="89"/>
      <c r="AX126" s="89"/>
    </row>
    <row r="127" spans="1:50" ht="12.75" customHeight="1">
      <c r="A127" s="90"/>
      <c r="B127" s="214"/>
      <c r="C127" s="377">
        <f>SUM(F127:K127)</f>
        <v>0</v>
      </c>
      <c r="D127" s="216"/>
      <c r="E127" s="217" t="s">
        <v>30</v>
      </c>
      <c r="F127" s="218">
        <f t="shared" ref="F127:H127" si="93">F126*4</f>
        <v>0</v>
      </c>
      <c r="G127" s="219">
        <f t="shared" si="93"/>
        <v>0</v>
      </c>
      <c r="H127" s="220">
        <f t="shared" si="93"/>
        <v>0</v>
      </c>
      <c r="I127" s="221">
        <f t="shared" ref="I127:K127" si="94">I126*9</f>
        <v>0</v>
      </c>
      <c r="J127" s="222">
        <f t="shared" si="94"/>
        <v>0</v>
      </c>
      <c r="K127" s="223">
        <f t="shared" si="94"/>
        <v>0</v>
      </c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14"/>
      <c r="AG127" s="91"/>
      <c r="AH127" s="108"/>
      <c r="AI127" s="108"/>
      <c r="AJ127" s="89"/>
      <c r="AK127" s="89"/>
      <c r="AL127" s="99"/>
      <c r="AM127" s="99"/>
      <c r="AN127" s="89"/>
      <c r="AO127" s="89"/>
      <c r="AP127" s="89"/>
      <c r="AQ127" s="99"/>
      <c r="AR127" s="89"/>
      <c r="AS127" s="89"/>
      <c r="AT127" s="89"/>
      <c r="AU127" s="89"/>
      <c r="AV127" s="89"/>
      <c r="AW127" s="89"/>
      <c r="AX127" s="89"/>
    </row>
    <row r="128" spans="1:50" ht="12.75" customHeight="1">
      <c r="A128" s="90"/>
      <c r="B128" s="214"/>
      <c r="C128" s="311" t="str">
        <f>IF(C127&gt;0,(C127-'Cálculo de Dieta'!C127),"")</f>
        <v/>
      </c>
      <c r="D128" s="318"/>
      <c r="E128" s="310" t="s">
        <v>2829</v>
      </c>
      <c r="F128" s="311" t="str">
        <f>IF(F126&gt;0,(F126-'Cálculo de Dieta'!F126),"")</f>
        <v/>
      </c>
      <c r="G128" s="311" t="str">
        <f>IF(G126&gt;0,(G126-'Cálculo de Dieta'!G126),"")</f>
        <v/>
      </c>
      <c r="H128" s="311" t="str">
        <f>IF(H126&gt;0,(H126-'Cálculo de Dieta'!H126),"")</f>
        <v/>
      </c>
      <c r="I128" s="311" t="str">
        <f>IF(I126&gt;0,(I126-'Cálculo de Dieta'!I126),"")</f>
        <v/>
      </c>
      <c r="J128" s="311" t="str">
        <f>IF(J126&gt;0,(J126-'Cálculo de Dieta'!J126),"")</f>
        <v/>
      </c>
      <c r="K128" s="311" t="str">
        <f>IF(K126&gt;0,(K126-'Cálculo de Dieta'!K126),"")</f>
        <v/>
      </c>
      <c r="L128" s="311" t="str">
        <f>IF(L126&gt;0,(L126-'Cálculo de Dieta'!L126),"")</f>
        <v/>
      </c>
      <c r="M128" s="311" t="str">
        <f>IF(M126&gt;0,(M126-'Cálculo de Dieta'!M126),"")</f>
        <v/>
      </c>
      <c r="N128" s="311" t="str">
        <f>IF(N126&gt;0,(N126-'Cálculo de Dieta'!N126),"")</f>
        <v/>
      </c>
      <c r="O128" s="311" t="str">
        <f>IF(O126&gt;0,(O126-'Cálculo de Dieta'!O126),"")</f>
        <v/>
      </c>
      <c r="P128" s="311" t="str">
        <f>IF(P126&gt;0,(P126-'Cálculo de Dieta'!P126),"")</f>
        <v/>
      </c>
      <c r="Q128" s="311" t="str">
        <f>IF(Q126&gt;0,(Q126-'Cálculo de Dieta'!Q126),"")</f>
        <v/>
      </c>
      <c r="R128" s="311" t="str">
        <f>IF(R126&gt;0,(R126-'Cálculo de Dieta'!R126),"")</f>
        <v/>
      </c>
      <c r="S128" s="311" t="str">
        <f>IF(S126&gt;0,(S126-'Cálculo de Dieta'!S126),"")</f>
        <v/>
      </c>
      <c r="T128" s="311" t="str">
        <f>IF(T126&gt;0,(T126-'Cálculo de Dieta'!T126),"")</f>
        <v/>
      </c>
      <c r="U128" s="311" t="str">
        <f>IF(U126&gt;0,(U126-'Cálculo de Dieta'!U126),"")</f>
        <v/>
      </c>
      <c r="V128" s="311" t="str">
        <f>IF(V126&gt;0,(V126-'Cálculo de Dieta'!V126),"")</f>
        <v/>
      </c>
      <c r="W128" s="311" t="str">
        <f>IF(W126&gt;0,(W126-'Cálculo de Dieta'!W126),"")</f>
        <v/>
      </c>
      <c r="X128" s="311" t="str">
        <f>IF(X126&gt;0,(X126-'Cálculo de Dieta'!X126),"")</f>
        <v/>
      </c>
      <c r="Y128" s="311" t="str">
        <f>IF(Y126&gt;0,(Y126-'Cálculo de Dieta'!Y126),"")</f>
        <v/>
      </c>
      <c r="Z128" s="311" t="str">
        <f>IF(Z126&gt;0,(Z126-'Cálculo de Dieta'!Z126),"")</f>
        <v/>
      </c>
      <c r="AA128" s="311" t="str">
        <f>IF(AA126&gt;0,(AA126-'Cálculo de Dieta'!AA126),"")</f>
        <v/>
      </c>
      <c r="AB128" s="311" t="str">
        <f>IF(AB126&gt;0,(AB126-'Cálculo de Dieta'!AB126),"")</f>
        <v/>
      </c>
      <c r="AC128" s="311" t="str">
        <f>IF(AC126&gt;0,(AC126-'Cálculo de Dieta'!AC126),"")</f>
        <v/>
      </c>
      <c r="AD128" s="311" t="str">
        <f>IF(AD126&gt;0,(AD126-'Cálculo de Dieta'!AD126),"")</f>
        <v/>
      </c>
      <c r="AE128" s="311" t="str">
        <f>IF(AE126&gt;0,(AE126-'Cálculo de Dieta'!AE126),"")</f>
        <v/>
      </c>
      <c r="AF128" s="214"/>
      <c r="AG128" s="91"/>
      <c r="AH128" s="108"/>
      <c r="AI128" s="108"/>
      <c r="AJ128" s="89"/>
      <c r="AK128" s="89"/>
      <c r="AL128" s="99"/>
      <c r="AM128" s="99"/>
      <c r="AN128" s="89"/>
      <c r="AO128" s="89"/>
      <c r="AP128" s="89"/>
      <c r="AQ128" s="99"/>
      <c r="AR128" s="89"/>
      <c r="AS128" s="89"/>
      <c r="AT128" s="89"/>
      <c r="AU128" s="89"/>
      <c r="AV128" s="89"/>
      <c r="AW128" s="89"/>
      <c r="AX128" s="89"/>
    </row>
    <row r="129" spans="1:50" ht="12.75" customHeight="1">
      <c r="A129" s="81"/>
      <c r="B129" s="81"/>
      <c r="C129" s="372"/>
      <c r="D129" s="82"/>
      <c r="E129" s="87"/>
      <c r="F129" s="83"/>
      <c r="G129" s="84"/>
      <c r="H129" s="85"/>
      <c r="I129" s="86"/>
      <c r="J129" s="86"/>
      <c r="K129" s="86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81"/>
      <c r="AG129" s="88"/>
      <c r="AH129" s="108"/>
      <c r="AI129" s="108"/>
      <c r="AJ129" s="89"/>
      <c r="AK129" s="89"/>
      <c r="AL129" s="99"/>
      <c r="AM129" s="99"/>
      <c r="AN129" s="89"/>
      <c r="AO129" s="89"/>
      <c r="AP129" s="89"/>
      <c r="AQ129" s="99"/>
      <c r="AR129" s="89"/>
      <c r="AS129" s="89"/>
      <c r="AT129" s="89"/>
      <c r="AU129" s="89"/>
      <c r="AV129" s="89"/>
      <c r="AW129" s="89"/>
      <c r="AX129" s="89"/>
    </row>
    <row r="130" spans="1:50" ht="12.75" customHeight="1">
      <c r="A130" s="81"/>
      <c r="B130" s="200"/>
      <c r="C130" s="373"/>
      <c r="D130" s="340">
        <v>9</v>
      </c>
      <c r="E130" s="307"/>
      <c r="F130" s="303"/>
      <c r="G130" s="303"/>
      <c r="H130" s="303"/>
      <c r="I130" s="303"/>
      <c r="J130" s="303"/>
      <c r="K130" s="304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2" t="s">
        <v>2786</v>
      </c>
      <c r="W130" s="202" t="s">
        <v>2786</v>
      </c>
      <c r="X130" s="202" t="s">
        <v>2786</v>
      </c>
      <c r="Y130" s="202" t="s">
        <v>2786</v>
      </c>
      <c r="Z130" s="202" t="s">
        <v>2786</v>
      </c>
      <c r="AA130" s="202" t="s">
        <v>2786</v>
      </c>
      <c r="AB130" s="201"/>
      <c r="AC130" s="202" t="s">
        <v>2786</v>
      </c>
      <c r="AD130" s="202" t="s">
        <v>2786</v>
      </c>
      <c r="AE130" s="202" t="s">
        <v>2786</v>
      </c>
      <c r="AF130" s="200"/>
      <c r="AG130" s="81"/>
      <c r="AH130" s="108"/>
      <c r="AI130" s="108"/>
      <c r="AJ130" s="89"/>
      <c r="AK130" s="89"/>
      <c r="AL130" s="99"/>
      <c r="AM130" s="99"/>
      <c r="AN130" s="89"/>
      <c r="AO130" s="89"/>
      <c r="AP130" s="89"/>
      <c r="AQ130" s="99"/>
      <c r="AR130" s="89"/>
      <c r="AS130" s="89"/>
      <c r="AT130" s="89"/>
      <c r="AU130" s="89"/>
      <c r="AV130" s="89"/>
      <c r="AW130" s="89"/>
      <c r="AX130" s="89"/>
    </row>
    <row r="131" spans="1:50" ht="12.75" customHeight="1">
      <c r="A131" s="81"/>
      <c r="B131" s="203"/>
      <c r="C131" s="374" t="s">
        <v>5</v>
      </c>
      <c r="D131" s="204" t="s">
        <v>6</v>
      </c>
      <c r="E131" s="205" t="s">
        <v>7</v>
      </c>
      <c r="F131" s="206" t="s">
        <v>8</v>
      </c>
      <c r="G131" s="207" t="s">
        <v>9</v>
      </c>
      <c r="H131" s="208" t="s">
        <v>10</v>
      </c>
      <c r="I131" s="209" t="s">
        <v>11</v>
      </c>
      <c r="J131" s="210" t="s">
        <v>13</v>
      </c>
      <c r="K131" s="211" t="s">
        <v>12</v>
      </c>
      <c r="L131" s="212" t="s">
        <v>767</v>
      </c>
      <c r="M131" s="202" t="s">
        <v>792</v>
      </c>
      <c r="N131" s="202" t="s">
        <v>791</v>
      </c>
      <c r="O131" s="202" t="s">
        <v>2777</v>
      </c>
      <c r="P131" s="202" t="s">
        <v>2778</v>
      </c>
      <c r="Q131" s="202" t="s">
        <v>793</v>
      </c>
      <c r="R131" s="202" t="s">
        <v>794</v>
      </c>
      <c r="S131" s="202" t="s">
        <v>799</v>
      </c>
      <c r="T131" s="202" t="s">
        <v>2782</v>
      </c>
      <c r="U131" s="202" t="s">
        <v>795</v>
      </c>
      <c r="V131" s="202" t="s">
        <v>2783</v>
      </c>
      <c r="W131" s="202" t="s">
        <v>2779</v>
      </c>
      <c r="X131" s="202" t="s">
        <v>2780</v>
      </c>
      <c r="Y131" s="202" t="s">
        <v>796</v>
      </c>
      <c r="Z131" s="202" t="s">
        <v>797</v>
      </c>
      <c r="AA131" s="202" t="s">
        <v>798</v>
      </c>
      <c r="AB131" s="202" t="s">
        <v>2776</v>
      </c>
      <c r="AC131" s="202" t="s">
        <v>2784</v>
      </c>
      <c r="AD131" s="202" t="s">
        <v>2785</v>
      </c>
      <c r="AE131" s="202" t="s">
        <v>2781</v>
      </c>
      <c r="AF131" s="213"/>
      <c r="AG131" s="183"/>
      <c r="AH131" s="108"/>
      <c r="AI131" s="108"/>
      <c r="AJ131" s="89"/>
      <c r="AK131" s="89"/>
      <c r="AL131" s="99"/>
      <c r="AM131" s="99"/>
      <c r="AN131" s="89"/>
      <c r="AO131" s="89"/>
      <c r="AP131" s="89"/>
      <c r="AQ131" s="99"/>
      <c r="AR131" s="89"/>
      <c r="AS131" s="89"/>
      <c r="AT131" s="89"/>
      <c r="AU131" s="89"/>
      <c r="AV131" s="89"/>
      <c r="AW131" s="89"/>
      <c r="AX131" s="89"/>
    </row>
    <row r="132" spans="1:50" ht="12.75" customHeight="1">
      <c r="A132" s="89"/>
      <c r="B132" s="214"/>
      <c r="C132" s="232"/>
      <c r="D132" s="235"/>
      <c r="E132" s="231" t="str">
        <f t="shared" ref="E132:E141" si="95">IF(C132="","",VLOOKUP(C132,Nutr,2,0))</f>
        <v/>
      </c>
      <c r="F132" s="238" t="str">
        <f t="shared" ref="F132:F141" si="96">IF(C132="","",VLOOKUP(C132,Nutr,3,0)*D132)</f>
        <v/>
      </c>
      <c r="G132" s="233" t="str">
        <f t="shared" ref="G132:G141" si="97">IF(C132="","",VLOOKUP(C132,Nutr,4,0)*D132)</f>
        <v/>
      </c>
      <c r="H132" s="238" t="str">
        <f t="shared" ref="H132:H141" si="98">IF(C132="","",VLOOKUP(C132,Nutr,5,0)*D132)</f>
        <v/>
      </c>
      <c r="I132" s="233" t="str">
        <f t="shared" ref="I132:I141" si="99">IF(C132="","",VLOOKUP(C132,Nutr,6,0)*D132)</f>
        <v/>
      </c>
      <c r="J132" s="238" t="str">
        <f t="shared" ref="J132:J141" si="100">IF(C132="","",VLOOKUP(C132,Nutr,7,0)*D132)</f>
        <v/>
      </c>
      <c r="K132" s="233" t="str">
        <f t="shared" ref="K132:K141" si="101">IF(C132="","",VLOOKUP(C132,Nutr,8,0)*D132)</f>
        <v/>
      </c>
      <c r="L132" s="237" t="str">
        <f>IF(C132="","",VLOOKUP(C132,Nutr,9,0)*D132)</f>
        <v/>
      </c>
      <c r="M132" s="234" t="str">
        <f>IF(C132="","",VLOOKUP(C132,'Tabela Nutricional'!A:AD,10,0)*D132)</f>
        <v/>
      </c>
      <c r="N132" s="237" t="str">
        <f>IF(C132="","",VLOOKUP(C132,'Tabela Nutricional'!A:AD,11,0)*D132)</f>
        <v/>
      </c>
      <c r="O132" s="234" t="str">
        <f>IF(C132="","",VLOOKUP(C132,'Tabela Nutricional'!A:AD,12,0)*D132)</f>
        <v/>
      </c>
      <c r="P132" s="237" t="str">
        <f>IF(C132="","",VLOOKUP(C132,'Tabela Nutricional'!A:AD,13,0)*D132)</f>
        <v/>
      </c>
      <c r="Q132" s="234" t="str">
        <f>IF(C132="","",VLOOKUP(C132,'Tabela Nutricional'!A:AD,14,0)*D132)</f>
        <v/>
      </c>
      <c r="R132" s="237" t="str">
        <f>IF(C132="","",VLOOKUP(C132,'Tabela Nutricional'!A:AD,15,0)*D132)</f>
        <v/>
      </c>
      <c r="S132" s="234" t="str">
        <f>IF(C132="","",VLOOKUP(C132,'Tabela Nutricional'!A:AD,16,0)*D132)</f>
        <v/>
      </c>
      <c r="T132" s="237" t="str">
        <f>IF(C132="","",VLOOKUP(C132,'Tabela Nutricional'!A:AD,17,0)*D132)</f>
        <v/>
      </c>
      <c r="U132" s="234" t="str">
        <f>IF(C132="","",VLOOKUP(C132,'Tabela Nutricional'!A:AD,18,0)*D132)</f>
        <v/>
      </c>
      <c r="V132" s="237" t="str">
        <f>IF(C132="","",VLOOKUP(C132,'Tabela Nutricional'!A:AD,21,0)*D132)</f>
        <v/>
      </c>
      <c r="W132" s="234" t="str">
        <f>IF(C132="","",VLOOKUP(C132,'Tabela Nutricional'!A:AD,22,0)*D132)</f>
        <v/>
      </c>
      <c r="X132" s="237" t="str">
        <f>IF(C132="","",VLOOKUP(C132,'Tabela Nutricional'!A:AD,23,0)*D132)</f>
        <v/>
      </c>
      <c r="Y132" s="234" t="str">
        <f>IF(C132="","",VLOOKUP(C132,'Tabela Nutricional'!A:AD,24,0)*D132)</f>
        <v/>
      </c>
      <c r="Z132" s="237" t="str">
        <f>IF(C132="","",VLOOKUP(C132,'Tabela Nutricional'!A:AD,25,0)*D132)</f>
        <v/>
      </c>
      <c r="AA132" s="234" t="str">
        <f>IF(C132="","",VLOOKUP(C132,'Tabela Nutricional'!A:AD,26,0)*D132)</f>
        <v/>
      </c>
      <c r="AB132" s="237" t="str">
        <f>IF(C132="","",VLOOKUP(C132,'Tabela Nutricional'!A:AD,27,0)*D132)</f>
        <v/>
      </c>
      <c r="AC132" s="234" t="str">
        <f>IF(C132="","",VLOOKUP(C132,'Tabela Nutricional'!A:AD,28,0)*D132)</f>
        <v/>
      </c>
      <c r="AD132" s="237" t="str">
        <f>IF(C132="","",VLOOKUP(C132,'Tabela Nutricional'!A:AD,29,0)*D132)</f>
        <v/>
      </c>
      <c r="AE132" s="234" t="str">
        <f>IF(C132="","",VLOOKUP(C132,'Tabela Nutricional'!A:AD,30,0)*D132)</f>
        <v/>
      </c>
      <c r="AF132" s="214"/>
      <c r="AG132" s="90"/>
      <c r="AH132" s="108"/>
      <c r="AI132" s="108"/>
      <c r="AJ132" s="89"/>
      <c r="AK132" s="89"/>
      <c r="AL132" s="99"/>
      <c r="AM132" s="99"/>
      <c r="AN132" s="89"/>
      <c r="AO132" s="89"/>
      <c r="AP132" s="89"/>
      <c r="AQ132" s="99"/>
      <c r="AR132" s="89"/>
      <c r="AS132" s="89"/>
      <c r="AT132" s="89"/>
      <c r="AU132" s="89"/>
      <c r="AV132" s="89"/>
      <c r="AW132" s="89"/>
      <c r="AX132" s="89"/>
    </row>
    <row r="133" spans="1:50" ht="12.75" customHeight="1">
      <c r="A133" s="89"/>
      <c r="B133" s="214"/>
      <c r="C133" s="232"/>
      <c r="D133" s="235"/>
      <c r="E133" s="231" t="str">
        <f t="shared" si="95"/>
        <v/>
      </c>
      <c r="F133" s="238" t="str">
        <f t="shared" si="96"/>
        <v/>
      </c>
      <c r="G133" s="233" t="str">
        <f t="shared" si="97"/>
        <v/>
      </c>
      <c r="H133" s="238" t="str">
        <f t="shared" si="98"/>
        <v/>
      </c>
      <c r="I133" s="233" t="str">
        <f t="shared" si="99"/>
        <v/>
      </c>
      <c r="J133" s="238" t="str">
        <f t="shared" si="100"/>
        <v/>
      </c>
      <c r="K133" s="233" t="str">
        <f t="shared" si="101"/>
        <v/>
      </c>
      <c r="L133" s="237" t="str">
        <f t="shared" ref="L133:L141" si="102">IF(C133="","",VLOOKUP(C133,Nutr,9,0)*D133)</f>
        <v/>
      </c>
      <c r="M133" s="234" t="str">
        <f>IF(C133="","",VLOOKUP(C133,'Tabela Nutricional'!A:AD,10,0)*D133)</f>
        <v/>
      </c>
      <c r="N133" s="237" t="str">
        <f>IF(C133="","",VLOOKUP(C133,'Tabela Nutricional'!A:AD,11,0)*D133)</f>
        <v/>
      </c>
      <c r="O133" s="234" t="str">
        <f>IF(C133="","",VLOOKUP(C133,'Tabela Nutricional'!A:AD,12,0)*D133)</f>
        <v/>
      </c>
      <c r="P133" s="237" t="str">
        <f>IF(C133="","",VLOOKUP(C133,'Tabela Nutricional'!A:AD,13,0)*D133)</f>
        <v/>
      </c>
      <c r="Q133" s="234" t="str">
        <f>IF(C133="","",VLOOKUP(C133,'Tabela Nutricional'!A:AD,14,0)*D133)</f>
        <v/>
      </c>
      <c r="R133" s="237" t="str">
        <f>IF(C133="","",VLOOKUP(C133,'Tabela Nutricional'!A:AD,15,0)*D133)</f>
        <v/>
      </c>
      <c r="S133" s="234" t="str">
        <f>IF(C133="","",VLOOKUP(C133,'Tabela Nutricional'!A:AD,16,0)*D133)</f>
        <v/>
      </c>
      <c r="T133" s="237" t="str">
        <f>IF(C133="","",VLOOKUP(C133,'Tabela Nutricional'!A:AD,17,0)*D133)</f>
        <v/>
      </c>
      <c r="U133" s="234" t="str">
        <f>IF(C133="","",VLOOKUP(C133,'Tabela Nutricional'!A:AD,18,0)*D133)</f>
        <v/>
      </c>
      <c r="V133" s="237" t="str">
        <f>IF(C133="","",VLOOKUP(C133,'Tabela Nutricional'!A:AD,21,0)*D133)</f>
        <v/>
      </c>
      <c r="W133" s="234" t="str">
        <f>IF(C133="","",VLOOKUP(C133,'Tabela Nutricional'!A:AD,22,0)*D133)</f>
        <v/>
      </c>
      <c r="X133" s="237" t="str">
        <f>IF(C133="","",VLOOKUP(C133,'Tabela Nutricional'!A:AD,23,0)*D133)</f>
        <v/>
      </c>
      <c r="Y133" s="234" t="str">
        <f>IF(C133="","",VLOOKUP(C133,'Tabela Nutricional'!A:AD,24,0)*D133)</f>
        <v/>
      </c>
      <c r="Z133" s="237" t="str">
        <f>IF(C133="","",VLOOKUP(C133,'Tabela Nutricional'!A:AD,25,0)*D133)</f>
        <v/>
      </c>
      <c r="AA133" s="234" t="str">
        <f>IF(C133="","",VLOOKUP(C133,'Tabela Nutricional'!A:AD,26,0)*D133)</f>
        <v/>
      </c>
      <c r="AB133" s="237" t="str">
        <f>IF(C133="","",VLOOKUP(C133,'Tabela Nutricional'!A:AD,27,0)*D133)</f>
        <v/>
      </c>
      <c r="AC133" s="234" t="str">
        <f>IF(C133="","",VLOOKUP(C133,'Tabela Nutricional'!A:AD,28,0)*D133)</f>
        <v/>
      </c>
      <c r="AD133" s="237" t="str">
        <f>IF(C133="","",VLOOKUP(C133,'Tabela Nutricional'!A:AD,29,0)*D133)</f>
        <v/>
      </c>
      <c r="AE133" s="234" t="str">
        <f>IF(C133="","",VLOOKUP(C133,'Tabela Nutricional'!A:AD,30,0)*D133)</f>
        <v/>
      </c>
      <c r="AF133" s="214"/>
      <c r="AG133" s="90"/>
      <c r="AH133" s="108"/>
      <c r="AI133" s="108"/>
      <c r="AJ133" s="89"/>
      <c r="AK133" s="89"/>
      <c r="AL133" s="99"/>
      <c r="AM133" s="99"/>
      <c r="AN133" s="89"/>
      <c r="AO133" s="89"/>
      <c r="AP133" s="89"/>
      <c r="AQ133" s="99"/>
      <c r="AR133" s="89"/>
      <c r="AS133" s="89"/>
      <c r="AT133" s="89"/>
      <c r="AU133" s="89"/>
      <c r="AV133" s="89"/>
      <c r="AW133" s="89"/>
      <c r="AX133" s="89"/>
    </row>
    <row r="134" spans="1:50" ht="12.75" customHeight="1">
      <c r="A134" s="89"/>
      <c r="B134" s="214"/>
      <c r="C134" s="232"/>
      <c r="D134" s="235"/>
      <c r="E134" s="231" t="str">
        <f t="shared" si="95"/>
        <v/>
      </c>
      <c r="F134" s="238" t="str">
        <f t="shared" si="96"/>
        <v/>
      </c>
      <c r="G134" s="233" t="str">
        <f t="shared" si="97"/>
        <v/>
      </c>
      <c r="H134" s="238" t="str">
        <f t="shared" si="98"/>
        <v/>
      </c>
      <c r="I134" s="233" t="str">
        <f t="shared" si="99"/>
        <v/>
      </c>
      <c r="J134" s="238" t="str">
        <f t="shared" si="100"/>
        <v/>
      </c>
      <c r="K134" s="233" t="str">
        <f t="shared" si="101"/>
        <v/>
      </c>
      <c r="L134" s="237" t="str">
        <f t="shared" si="102"/>
        <v/>
      </c>
      <c r="M134" s="234" t="str">
        <f>IF(C134="","",VLOOKUP(C134,'Tabela Nutricional'!A:AD,10,0)*D134)</f>
        <v/>
      </c>
      <c r="N134" s="237" t="str">
        <f>IF(C134="","",VLOOKUP(C134,'Tabela Nutricional'!A:AD,11,0)*D134)</f>
        <v/>
      </c>
      <c r="O134" s="234" t="str">
        <f>IF(C134="","",VLOOKUP(C134,'Tabela Nutricional'!A:AD,12,0)*D134)</f>
        <v/>
      </c>
      <c r="P134" s="237" t="str">
        <f>IF(C134="","",VLOOKUP(C134,'Tabela Nutricional'!A:AD,13,0)*D134)</f>
        <v/>
      </c>
      <c r="Q134" s="234" t="str">
        <f>IF(C134="","",VLOOKUP(C134,'Tabela Nutricional'!A:AD,14,0)*D134)</f>
        <v/>
      </c>
      <c r="R134" s="237" t="str">
        <f>IF(C134="","",VLOOKUP(C134,'Tabela Nutricional'!A:AD,15,0)*D134)</f>
        <v/>
      </c>
      <c r="S134" s="234" t="str">
        <f>IF(C134="","",VLOOKUP(C134,'Tabela Nutricional'!A:AD,16,0)*D134)</f>
        <v/>
      </c>
      <c r="T134" s="237" t="str">
        <f>IF(C134="","",VLOOKUP(C134,'Tabela Nutricional'!A:AD,17,0)*D134)</f>
        <v/>
      </c>
      <c r="U134" s="234" t="str">
        <f>IF(C134="","",VLOOKUP(C134,'Tabela Nutricional'!A:AD,18,0)*D134)</f>
        <v/>
      </c>
      <c r="V134" s="237" t="str">
        <f>IF(C134="","",VLOOKUP(C134,'Tabela Nutricional'!A:AD,21,0)*D134)</f>
        <v/>
      </c>
      <c r="W134" s="234" t="str">
        <f>IF(C134="","",VLOOKUP(C134,'Tabela Nutricional'!A:AD,22,0)*D134)</f>
        <v/>
      </c>
      <c r="X134" s="237" t="str">
        <f>IF(C134="","",VLOOKUP(C134,'Tabela Nutricional'!A:AD,23,0)*D134)</f>
        <v/>
      </c>
      <c r="Y134" s="234" t="str">
        <f>IF(C134="","",VLOOKUP(C134,'Tabela Nutricional'!A:AD,24,0)*D134)</f>
        <v/>
      </c>
      <c r="Z134" s="237" t="str">
        <f>IF(C134="","",VLOOKUP(C134,'Tabela Nutricional'!A:AD,25,0)*D134)</f>
        <v/>
      </c>
      <c r="AA134" s="234" t="str">
        <f>IF(C134="","",VLOOKUP(C134,'Tabela Nutricional'!A:AD,26,0)*D134)</f>
        <v/>
      </c>
      <c r="AB134" s="237" t="str">
        <f>IF(C134="","",VLOOKUP(C134,'Tabela Nutricional'!A:AD,27,0)*D134)</f>
        <v/>
      </c>
      <c r="AC134" s="234" t="str">
        <f>IF(C134="","",VLOOKUP(C134,'Tabela Nutricional'!A:AD,28,0)*D134)</f>
        <v/>
      </c>
      <c r="AD134" s="237" t="str">
        <f>IF(C134="","",VLOOKUP(C134,'Tabela Nutricional'!A:AD,29,0)*D134)</f>
        <v/>
      </c>
      <c r="AE134" s="234" t="str">
        <f>IF(C134="","",VLOOKUP(C134,'Tabela Nutricional'!A:AD,30,0)*D134)</f>
        <v/>
      </c>
      <c r="AF134" s="214"/>
      <c r="AG134" s="94"/>
      <c r="AH134" s="108"/>
      <c r="AI134" s="108"/>
      <c r="AJ134" s="89"/>
      <c r="AK134" s="89"/>
      <c r="AL134" s="99"/>
      <c r="AM134" s="99"/>
      <c r="AN134" s="89"/>
      <c r="AO134" s="89"/>
      <c r="AP134" s="89"/>
      <c r="AQ134" s="99"/>
      <c r="AR134" s="89"/>
      <c r="AS134" s="89"/>
      <c r="AT134" s="89"/>
      <c r="AU134" s="89"/>
      <c r="AV134" s="89"/>
      <c r="AW134" s="89"/>
      <c r="AX134" s="89"/>
    </row>
    <row r="135" spans="1:50" ht="12.75" customHeight="1">
      <c r="A135" s="89"/>
      <c r="B135" s="215"/>
      <c r="C135" s="356"/>
      <c r="D135" s="236"/>
      <c r="E135" s="231" t="str">
        <f t="shared" si="95"/>
        <v/>
      </c>
      <c r="F135" s="238" t="str">
        <f t="shared" si="96"/>
        <v/>
      </c>
      <c r="G135" s="233" t="str">
        <f t="shared" si="97"/>
        <v/>
      </c>
      <c r="H135" s="238" t="str">
        <f t="shared" si="98"/>
        <v/>
      </c>
      <c r="I135" s="233" t="str">
        <f t="shared" si="99"/>
        <v/>
      </c>
      <c r="J135" s="238" t="str">
        <f t="shared" si="100"/>
        <v/>
      </c>
      <c r="K135" s="233" t="str">
        <f t="shared" si="101"/>
        <v/>
      </c>
      <c r="L135" s="237" t="str">
        <f t="shared" si="102"/>
        <v/>
      </c>
      <c r="M135" s="234" t="str">
        <f>IF(C135="","",VLOOKUP(C135,'Tabela Nutricional'!A:AD,10,0)*D135)</f>
        <v/>
      </c>
      <c r="N135" s="237" t="str">
        <f>IF(C135="","",VLOOKUP(C135,'Tabela Nutricional'!A:AD,11,0)*D135)</f>
        <v/>
      </c>
      <c r="O135" s="234" t="str">
        <f>IF(C135="","",VLOOKUP(C135,'Tabela Nutricional'!A:AD,12,0)*D135)</f>
        <v/>
      </c>
      <c r="P135" s="237" t="str">
        <f>IF(C135="","",VLOOKUP(C135,'Tabela Nutricional'!A:AD,13,0)*D135)</f>
        <v/>
      </c>
      <c r="Q135" s="234" t="str">
        <f>IF(C135="","",VLOOKUP(C135,'Tabela Nutricional'!A:AD,14,0)*D135)</f>
        <v/>
      </c>
      <c r="R135" s="237" t="str">
        <f>IF(C135="","",VLOOKUP(C135,'Tabela Nutricional'!A:AD,15,0)*D135)</f>
        <v/>
      </c>
      <c r="S135" s="234" t="str">
        <f>IF(C135="","",VLOOKUP(C135,'Tabela Nutricional'!A:AD,16,0)*D135)</f>
        <v/>
      </c>
      <c r="T135" s="237" t="str">
        <f>IF(C135="","",VLOOKUP(C135,'Tabela Nutricional'!A:AD,17,0)*D135)</f>
        <v/>
      </c>
      <c r="U135" s="234" t="str">
        <f>IF(C135="","",VLOOKUP(C135,'Tabela Nutricional'!A:AD,18,0)*D135)</f>
        <v/>
      </c>
      <c r="V135" s="237" t="str">
        <f>IF(C135="","",VLOOKUP(C135,'Tabela Nutricional'!A:AD,21,0)*D135)</f>
        <v/>
      </c>
      <c r="W135" s="234" t="str">
        <f>IF(C135="","",VLOOKUP(C135,'Tabela Nutricional'!A:AD,22,0)*D135)</f>
        <v/>
      </c>
      <c r="X135" s="237" t="str">
        <f>IF(C135="","",VLOOKUP(C135,'Tabela Nutricional'!A:AD,23,0)*D135)</f>
        <v/>
      </c>
      <c r="Y135" s="234" t="str">
        <f>IF(C135="","",VLOOKUP(C135,'Tabela Nutricional'!A:AD,24,0)*D135)</f>
        <v/>
      </c>
      <c r="Z135" s="237" t="str">
        <f>IF(C135="","",VLOOKUP(C135,'Tabela Nutricional'!A:AD,25,0)*D135)</f>
        <v/>
      </c>
      <c r="AA135" s="234" t="str">
        <f>IF(C135="","",VLOOKUP(C135,'Tabela Nutricional'!A:AD,26,0)*D135)</f>
        <v/>
      </c>
      <c r="AB135" s="237" t="str">
        <f>IF(C135="","",VLOOKUP(C135,'Tabela Nutricional'!A:AD,27,0)*D135)</f>
        <v/>
      </c>
      <c r="AC135" s="234" t="str">
        <f>IF(C135="","",VLOOKUP(C135,'Tabela Nutricional'!A:AD,28,0)*D135)</f>
        <v/>
      </c>
      <c r="AD135" s="237" t="str">
        <f>IF(C135="","",VLOOKUP(C135,'Tabela Nutricional'!A:AD,29,0)*D135)</f>
        <v/>
      </c>
      <c r="AE135" s="234" t="str">
        <f>IF(C135="","",VLOOKUP(C135,'Tabela Nutricional'!A:AD,30,0)*D135)</f>
        <v/>
      </c>
      <c r="AF135" s="215"/>
      <c r="AG135" s="94"/>
      <c r="AH135" s="108"/>
      <c r="AI135" s="108"/>
      <c r="AJ135" s="89"/>
      <c r="AK135" s="89"/>
      <c r="AL135" s="99"/>
      <c r="AM135" s="99"/>
      <c r="AN135" s="89"/>
      <c r="AO135" s="89"/>
      <c r="AP135" s="89"/>
      <c r="AQ135" s="99"/>
      <c r="AR135" s="89"/>
      <c r="AS135" s="89"/>
      <c r="AT135" s="89"/>
      <c r="AU135" s="89"/>
      <c r="AV135" s="89"/>
      <c r="AW135" s="89"/>
      <c r="AX135" s="89"/>
    </row>
    <row r="136" spans="1:50" ht="12.75" customHeight="1">
      <c r="A136" s="89"/>
      <c r="B136" s="215"/>
      <c r="C136" s="356"/>
      <c r="D136" s="236"/>
      <c r="E136" s="231" t="str">
        <f t="shared" si="95"/>
        <v/>
      </c>
      <c r="F136" s="238" t="str">
        <f t="shared" si="96"/>
        <v/>
      </c>
      <c r="G136" s="233" t="str">
        <f t="shared" si="97"/>
        <v/>
      </c>
      <c r="H136" s="238" t="str">
        <f t="shared" si="98"/>
        <v/>
      </c>
      <c r="I136" s="233" t="str">
        <f t="shared" si="99"/>
        <v/>
      </c>
      <c r="J136" s="238" t="str">
        <f t="shared" si="100"/>
        <v/>
      </c>
      <c r="K136" s="233" t="str">
        <f t="shared" si="101"/>
        <v/>
      </c>
      <c r="L136" s="237" t="str">
        <f t="shared" si="102"/>
        <v/>
      </c>
      <c r="M136" s="234" t="str">
        <f>IF(C136="","",VLOOKUP(C136,'Tabela Nutricional'!A:AD,10,0)*D136)</f>
        <v/>
      </c>
      <c r="N136" s="237" t="str">
        <f>IF(C136="","",VLOOKUP(C136,'Tabela Nutricional'!A:AD,11,0)*D136)</f>
        <v/>
      </c>
      <c r="O136" s="234" t="str">
        <f>IF(C136="","",VLOOKUP(C136,'Tabela Nutricional'!A:AD,12,0)*D136)</f>
        <v/>
      </c>
      <c r="P136" s="237" t="str">
        <f>IF(C136="","",VLOOKUP(C136,'Tabela Nutricional'!A:AD,13,0)*D136)</f>
        <v/>
      </c>
      <c r="Q136" s="234" t="str">
        <f>IF(C136="","",VLOOKUP(C136,'Tabela Nutricional'!A:AD,14,0)*D136)</f>
        <v/>
      </c>
      <c r="R136" s="237" t="str">
        <f>IF(C136="","",VLOOKUP(C136,'Tabela Nutricional'!A:AD,15,0)*D136)</f>
        <v/>
      </c>
      <c r="S136" s="234" t="str">
        <f>IF(C136="","",VLOOKUP(C136,'Tabela Nutricional'!A:AD,16,0)*D136)</f>
        <v/>
      </c>
      <c r="T136" s="237" t="str">
        <f>IF(C136="","",VLOOKUP(C136,'Tabela Nutricional'!A:AD,17,0)*D136)</f>
        <v/>
      </c>
      <c r="U136" s="234" t="str">
        <f>IF(C136="","",VLOOKUP(C136,'Tabela Nutricional'!A:AD,18,0)*D136)</f>
        <v/>
      </c>
      <c r="V136" s="237" t="str">
        <f>IF(C136="","",VLOOKUP(C136,'Tabela Nutricional'!A:AD,21,0)*D136)</f>
        <v/>
      </c>
      <c r="W136" s="234" t="str">
        <f>IF(C136="","",VLOOKUP(C136,'Tabela Nutricional'!A:AD,22,0)*D136)</f>
        <v/>
      </c>
      <c r="X136" s="237" t="str">
        <f>IF(C136="","",VLOOKUP(C136,'Tabela Nutricional'!A:AD,23,0)*D136)</f>
        <v/>
      </c>
      <c r="Y136" s="234" t="str">
        <f>IF(C136="","",VLOOKUP(C136,'Tabela Nutricional'!A:AD,24,0)*D136)</f>
        <v/>
      </c>
      <c r="Z136" s="237" t="str">
        <f>IF(C136="","",VLOOKUP(C136,'Tabela Nutricional'!A:AD,25,0)*D136)</f>
        <v/>
      </c>
      <c r="AA136" s="234" t="str">
        <f>IF(C136="","",VLOOKUP(C136,'Tabela Nutricional'!A:AD,26,0)*D136)</f>
        <v/>
      </c>
      <c r="AB136" s="237" t="str">
        <f>IF(C136="","",VLOOKUP(C136,'Tabela Nutricional'!A:AD,27,0)*D136)</f>
        <v/>
      </c>
      <c r="AC136" s="234" t="str">
        <f>IF(C136="","",VLOOKUP(C136,'Tabela Nutricional'!A:AD,28,0)*D136)</f>
        <v/>
      </c>
      <c r="AD136" s="237" t="str">
        <f>IF(C136="","",VLOOKUP(C136,'Tabela Nutricional'!A:AD,29,0)*D136)</f>
        <v/>
      </c>
      <c r="AE136" s="234" t="str">
        <f>IF(C136="","",VLOOKUP(C136,'Tabela Nutricional'!A:AD,30,0)*D136)</f>
        <v/>
      </c>
      <c r="AF136" s="215"/>
      <c r="AG136" s="94"/>
      <c r="AH136" s="108"/>
      <c r="AI136" s="108"/>
      <c r="AJ136" s="89"/>
      <c r="AK136" s="89"/>
      <c r="AL136" s="99"/>
      <c r="AM136" s="99"/>
      <c r="AN136" s="89"/>
      <c r="AO136" s="89"/>
      <c r="AP136" s="89"/>
      <c r="AQ136" s="99"/>
      <c r="AR136" s="89"/>
      <c r="AS136" s="89"/>
      <c r="AT136" s="89"/>
      <c r="AU136" s="89"/>
      <c r="AV136" s="89"/>
      <c r="AW136" s="89"/>
      <c r="AX136" s="89"/>
    </row>
    <row r="137" spans="1:50" ht="12.75" customHeight="1">
      <c r="A137" s="89"/>
      <c r="B137" s="215"/>
      <c r="C137" s="356"/>
      <c r="D137" s="236"/>
      <c r="E137" s="231" t="str">
        <f t="shared" si="95"/>
        <v/>
      </c>
      <c r="F137" s="238" t="str">
        <f t="shared" si="96"/>
        <v/>
      </c>
      <c r="G137" s="233" t="str">
        <f t="shared" si="97"/>
        <v/>
      </c>
      <c r="H137" s="238" t="str">
        <f t="shared" si="98"/>
        <v/>
      </c>
      <c r="I137" s="233" t="str">
        <f t="shared" si="99"/>
        <v/>
      </c>
      <c r="J137" s="238" t="str">
        <f t="shared" si="100"/>
        <v/>
      </c>
      <c r="K137" s="233" t="str">
        <f t="shared" si="101"/>
        <v/>
      </c>
      <c r="L137" s="237" t="str">
        <f t="shared" si="102"/>
        <v/>
      </c>
      <c r="M137" s="234" t="str">
        <f>IF(C137="","",VLOOKUP(C137,'Tabela Nutricional'!A:AD,10,0)*D137)</f>
        <v/>
      </c>
      <c r="N137" s="237" t="str">
        <f>IF(C137="","",VLOOKUP(C137,'Tabela Nutricional'!A:AD,11,0)*D137)</f>
        <v/>
      </c>
      <c r="O137" s="234" t="str">
        <f>IF(C137="","",VLOOKUP(C137,'Tabela Nutricional'!A:AD,12,0)*D137)</f>
        <v/>
      </c>
      <c r="P137" s="237" t="str">
        <f>IF(C137="","",VLOOKUP(C137,'Tabela Nutricional'!A:AD,13,0)*D137)</f>
        <v/>
      </c>
      <c r="Q137" s="234" t="str">
        <f>IF(C137="","",VLOOKUP(C137,'Tabela Nutricional'!A:AD,14,0)*D137)</f>
        <v/>
      </c>
      <c r="R137" s="237" t="str">
        <f>IF(C137="","",VLOOKUP(C137,'Tabela Nutricional'!A:AD,15,0)*D137)</f>
        <v/>
      </c>
      <c r="S137" s="234" t="str">
        <f>IF(C137="","",VLOOKUP(C137,'Tabela Nutricional'!A:AD,16,0)*D137)</f>
        <v/>
      </c>
      <c r="T137" s="237" t="str">
        <f>IF(C137="","",VLOOKUP(C137,'Tabela Nutricional'!A:AD,17,0)*D137)</f>
        <v/>
      </c>
      <c r="U137" s="234" t="str">
        <f>IF(C137="","",VLOOKUP(C137,'Tabela Nutricional'!A:AD,18,0)*D137)</f>
        <v/>
      </c>
      <c r="V137" s="237" t="str">
        <f>IF(C137="","",VLOOKUP(C137,'Tabela Nutricional'!A:AD,21,0)*D137)</f>
        <v/>
      </c>
      <c r="W137" s="234" t="str">
        <f>IF(C137="","",VLOOKUP(C137,'Tabela Nutricional'!A:AD,22,0)*D137)</f>
        <v/>
      </c>
      <c r="X137" s="237" t="str">
        <f>IF(C137="","",VLOOKUP(C137,'Tabela Nutricional'!A:AD,23,0)*D137)</f>
        <v/>
      </c>
      <c r="Y137" s="234" t="str">
        <f>IF(C137="","",VLOOKUP(C137,'Tabela Nutricional'!A:AD,24,0)*D137)</f>
        <v/>
      </c>
      <c r="Z137" s="237" t="str">
        <f>IF(C137="","",VLOOKUP(C137,'Tabela Nutricional'!A:AD,25,0)*D137)</f>
        <v/>
      </c>
      <c r="AA137" s="234" t="str">
        <f>IF(C137="","",VLOOKUP(C137,'Tabela Nutricional'!A:AD,26,0)*D137)</f>
        <v/>
      </c>
      <c r="AB137" s="237" t="str">
        <f>IF(C137="","",VLOOKUP(C137,'Tabela Nutricional'!A:AD,27,0)*D137)</f>
        <v/>
      </c>
      <c r="AC137" s="234" t="str">
        <f>IF(C137="","",VLOOKUP(C137,'Tabela Nutricional'!A:AD,28,0)*D137)</f>
        <v/>
      </c>
      <c r="AD137" s="237" t="str">
        <f>IF(C137="","",VLOOKUP(C137,'Tabela Nutricional'!A:AD,29,0)*D137)</f>
        <v/>
      </c>
      <c r="AE137" s="234" t="str">
        <f>IF(C137="","",VLOOKUP(C137,'Tabela Nutricional'!A:AD,30,0)*D137)</f>
        <v/>
      </c>
      <c r="AF137" s="215"/>
      <c r="AG137" s="94"/>
      <c r="AH137" s="108"/>
      <c r="AI137" s="108"/>
      <c r="AJ137" s="89"/>
      <c r="AK137" s="89"/>
      <c r="AL137" s="99"/>
      <c r="AM137" s="99"/>
      <c r="AN137" s="89"/>
      <c r="AO137" s="89"/>
      <c r="AP137" s="89"/>
      <c r="AQ137" s="99"/>
      <c r="AR137" s="89"/>
      <c r="AS137" s="89"/>
      <c r="AT137" s="89"/>
      <c r="AU137" s="89"/>
      <c r="AV137" s="89"/>
      <c r="AW137" s="89"/>
      <c r="AX137" s="89"/>
    </row>
    <row r="138" spans="1:50" ht="12.75" customHeight="1">
      <c r="A138" s="89"/>
      <c r="B138" s="214"/>
      <c r="C138" s="356"/>
      <c r="D138" s="236"/>
      <c r="E138" s="231" t="str">
        <f t="shared" si="95"/>
        <v/>
      </c>
      <c r="F138" s="238" t="str">
        <f t="shared" si="96"/>
        <v/>
      </c>
      <c r="G138" s="233" t="str">
        <f t="shared" si="97"/>
        <v/>
      </c>
      <c r="H138" s="238" t="str">
        <f t="shared" si="98"/>
        <v/>
      </c>
      <c r="I138" s="233" t="str">
        <f t="shared" si="99"/>
        <v/>
      </c>
      <c r="J138" s="238" t="str">
        <f t="shared" si="100"/>
        <v/>
      </c>
      <c r="K138" s="233" t="str">
        <f t="shared" si="101"/>
        <v/>
      </c>
      <c r="L138" s="237" t="str">
        <f t="shared" si="102"/>
        <v/>
      </c>
      <c r="M138" s="234" t="str">
        <f>IF(C138="","",VLOOKUP(C138,'Tabela Nutricional'!A:AD,10,0)*D138)</f>
        <v/>
      </c>
      <c r="N138" s="237" t="str">
        <f>IF(C138="","",VLOOKUP(C138,'Tabela Nutricional'!A:AD,11,0)*D138)</f>
        <v/>
      </c>
      <c r="O138" s="234" t="str">
        <f>IF(C138="","",VLOOKUP(C138,'Tabela Nutricional'!A:AD,12,0)*D138)</f>
        <v/>
      </c>
      <c r="P138" s="237" t="str">
        <f>IF(C138="","",VLOOKUP(C138,'Tabela Nutricional'!A:AD,13,0)*D138)</f>
        <v/>
      </c>
      <c r="Q138" s="234" t="str">
        <f>IF(C138="","",VLOOKUP(C138,'Tabela Nutricional'!A:AD,14,0)*D138)</f>
        <v/>
      </c>
      <c r="R138" s="237" t="str">
        <f>IF(C138="","",VLOOKUP(C138,'Tabela Nutricional'!A:AD,15,0)*D138)</f>
        <v/>
      </c>
      <c r="S138" s="234" t="str">
        <f>IF(C138="","",VLOOKUP(C138,'Tabela Nutricional'!A:AD,16,0)*D138)</f>
        <v/>
      </c>
      <c r="T138" s="237" t="str">
        <f>IF(C138="","",VLOOKUP(C138,'Tabela Nutricional'!A:AD,17,0)*D138)</f>
        <v/>
      </c>
      <c r="U138" s="234" t="str">
        <f>IF(C138="","",VLOOKUP(C138,'Tabela Nutricional'!A:AD,18,0)*D138)</f>
        <v/>
      </c>
      <c r="V138" s="237" t="str">
        <f>IF(C138="","",VLOOKUP(C138,'Tabela Nutricional'!A:AD,21,0)*D138)</f>
        <v/>
      </c>
      <c r="W138" s="234" t="str">
        <f>IF(C138="","",VLOOKUP(C138,'Tabela Nutricional'!A:AD,22,0)*D138)</f>
        <v/>
      </c>
      <c r="X138" s="237" t="str">
        <f>IF(C138="","",VLOOKUP(C138,'Tabela Nutricional'!A:AD,23,0)*D138)</f>
        <v/>
      </c>
      <c r="Y138" s="234" t="str">
        <f>IF(C138="","",VLOOKUP(C138,'Tabela Nutricional'!A:AD,24,0)*D138)</f>
        <v/>
      </c>
      <c r="Z138" s="237" t="str">
        <f>IF(C138="","",VLOOKUP(C138,'Tabela Nutricional'!A:AD,25,0)*D138)</f>
        <v/>
      </c>
      <c r="AA138" s="234" t="str">
        <f>IF(C138="","",VLOOKUP(C138,'Tabela Nutricional'!A:AD,26,0)*D138)</f>
        <v/>
      </c>
      <c r="AB138" s="237" t="str">
        <f>IF(C138="","",VLOOKUP(C138,'Tabela Nutricional'!A:AD,27,0)*D138)</f>
        <v/>
      </c>
      <c r="AC138" s="234" t="str">
        <f>IF(C138="","",VLOOKUP(C138,'Tabela Nutricional'!A:AD,28,0)*D138)</f>
        <v/>
      </c>
      <c r="AD138" s="237" t="str">
        <f>IF(C138="","",VLOOKUP(C138,'Tabela Nutricional'!A:AD,29,0)*D138)</f>
        <v/>
      </c>
      <c r="AE138" s="234" t="str">
        <f>IF(C138="","",VLOOKUP(C138,'Tabela Nutricional'!A:AD,30,0)*D138)</f>
        <v/>
      </c>
      <c r="AF138" s="214"/>
      <c r="AG138" s="94"/>
      <c r="AH138" s="108"/>
      <c r="AI138" s="108"/>
      <c r="AJ138" s="89"/>
      <c r="AK138" s="89"/>
      <c r="AL138" s="99"/>
      <c r="AM138" s="99"/>
      <c r="AN138" s="89"/>
      <c r="AO138" s="89"/>
      <c r="AP138" s="89"/>
      <c r="AQ138" s="99"/>
      <c r="AR138" s="89"/>
      <c r="AS138" s="89"/>
      <c r="AT138" s="89"/>
      <c r="AU138" s="89"/>
      <c r="AV138" s="89"/>
      <c r="AW138" s="89"/>
      <c r="AX138" s="89"/>
    </row>
    <row r="139" spans="1:50" ht="12.75" customHeight="1">
      <c r="A139" s="89"/>
      <c r="B139" s="214"/>
      <c r="C139" s="356"/>
      <c r="D139" s="236"/>
      <c r="E139" s="231" t="str">
        <f t="shared" si="95"/>
        <v/>
      </c>
      <c r="F139" s="238" t="str">
        <f t="shared" si="96"/>
        <v/>
      </c>
      <c r="G139" s="233" t="str">
        <f t="shared" si="97"/>
        <v/>
      </c>
      <c r="H139" s="238" t="str">
        <f t="shared" si="98"/>
        <v/>
      </c>
      <c r="I139" s="233" t="str">
        <f t="shared" si="99"/>
        <v/>
      </c>
      <c r="J139" s="238" t="str">
        <f t="shared" si="100"/>
        <v/>
      </c>
      <c r="K139" s="233" t="str">
        <f t="shared" si="101"/>
        <v/>
      </c>
      <c r="L139" s="237" t="str">
        <f t="shared" si="102"/>
        <v/>
      </c>
      <c r="M139" s="234" t="str">
        <f>IF(C139="","",VLOOKUP(C139,'Tabela Nutricional'!A:AD,10,0)*D139)</f>
        <v/>
      </c>
      <c r="N139" s="237" t="str">
        <f>IF(C139="","",VLOOKUP(C139,'Tabela Nutricional'!A:AD,11,0)*D139)</f>
        <v/>
      </c>
      <c r="O139" s="234" t="str">
        <f>IF(C139="","",VLOOKUP(C139,'Tabela Nutricional'!A:AD,12,0)*D139)</f>
        <v/>
      </c>
      <c r="P139" s="237" t="str">
        <f>IF(C139="","",VLOOKUP(C139,'Tabela Nutricional'!A:AD,13,0)*D139)</f>
        <v/>
      </c>
      <c r="Q139" s="234" t="str">
        <f>IF(C139="","",VLOOKUP(C139,'Tabela Nutricional'!A:AD,14,0)*D139)</f>
        <v/>
      </c>
      <c r="R139" s="237" t="str">
        <f>IF(C139="","",VLOOKUP(C139,'Tabela Nutricional'!A:AD,15,0)*D139)</f>
        <v/>
      </c>
      <c r="S139" s="234" t="str">
        <f>IF(C139="","",VLOOKUP(C139,'Tabela Nutricional'!A:AD,16,0)*D139)</f>
        <v/>
      </c>
      <c r="T139" s="237" t="str">
        <f>IF(C139="","",VLOOKUP(C139,'Tabela Nutricional'!A:AD,17,0)*D139)</f>
        <v/>
      </c>
      <c r="U139" s="234" t="str">
        <f>IF(C139="","",VLOOKUP(C139,'Tabela Nutricional'!A:AD,18,0)*D139)</f>
        <v/>
      </c>
      <c r="V139" s="237" t="str">
        <f>IF(C139="","",VLOOKUP(C139,'Tabela Nutricional'!A:AD,21,0)*D139)</f>
        <v/>
      </c>
      <c r="W139" s="234" t="str">
        <f>IF(C139="","",VLOOKUP(C139,'Tabela Nutricional'!A:AD,22,0)*D139)</f>
        <v/>
      </c>
      <c r="X139" s="237" t="str">
        <f>IF(C139="","",VLOOKUP(C139,'Tabela Nutricional'!A:AD,23,0)*D139)</f>
        <v/>
      </c>
      <c r="Y139" s="234" t="str">
        <f>IF(C139="","",VLOOKUP(C139,'Tabela Nutricional'!A:AD,24,0)*D139)</f>
        <v/>
      </c>
      <c r="Z139" s="237" t="str">
        <f>IF(C139="","",VLOOKUP(C139,'Tabela Nutricional'!A:AD,25,0)*D139)</f>
        <v/>
      </c>
      <c r="AA139" s="234" t="str">
        <f>IF(C139="","",VLOOKUP(C139,'Tabela Nutricional'!A:AD,26,0)*D139)</f>
        <v/>
      </c>
      <c r="AB139" s="237" t="str">
        <f>IF(C139="","",VLOOKUP(C139,'Tabela Nutricional'!A:AD,27,0)*D139)</f>
        <v/>
      </c>
      <c r="AC139" s="234" t="str">
        <f>IF(C139="","",VLOOKUP(C139,'Tabela Nutricional'!A:AD,28,0)*D139)</f>
        <v/>
      </c>
      <c r="AD139" s="237" t="str">
        <f>IF(C139="","",VLOOKUP(C139,'Tabela Nutricional'!A:AD,29,0)*D139)</f>
        <v/>
      </c>
      <c r="AE139" s="234" t="str">
        <f>IF(C139="","",VLOOKUP(C139,'Tabela Nutricional'!A:AD,30,0)*D139)</f>
        <v/>
      </c>
      <c r="AF139" s="214"/>
      <c r="AG139" s="90"/>
      <c r="AH139" s="108"/>
      <c r="AI139" s="108"/>
      <c r="AJ139" s="89"/>
      <c r="AK139" s="89"/>
      <c r="AL139" s="99"/>
      <c r="AM139" s="99"/>
      <c r="AN139" s="89"/>
      <c r="AO139" s="89"/>
      <c r="AP139" s="89"/>
      <c r="AQ139" s="99"/>
      <c r="AR139" s="89"/>
      <c r="AS139" s="89"/>
      <c r="AT139" s="89"/>
      <c r="AU139" s="89"/>
      <c r="AV139" s="89"/>
      <c r="AW139" s="89"/>
      <c r="AX139" s="89"/>
    </row>
    <row r="140" spans="1:50" ht="12.75" customHeight="1">
      <c r="A140" s="90"/>
      <c r="B140" s="214"/>
      <c r="C140" s="356"/>
      <c r="D140" s="236"/>
      <c r="E140" s="231" t="str">
        <f t="shared" si="95"/>
        <v/>
      </c>
      <c r="F140" s="238" t="str">
        <f t="shared" si="96"/>
        <v/>
      </c>
      <c r="G140" s="233" t="str">
        <f t="shared" si="97"/>
        <v/>
      </c>
      <c r="H140" s="238" t="str">
        <f t="shared" si="98"/>
        <v/>
      </c>
      <c r="I140" s="233" t="str">
        <f t="shared" si="99"/>
        <v/>
      </c>
      <c r="J140" s="238" t="str">
        <f t="shared" si="100"/>
        <v/>
      </c>
      <c r="K140" s="233" t="str">
        <f t="shared" si="101"/>
        <v/>
      </c>
      <c r="L140" s="237" t="str">
        <f t="shared" si="102"/>
        <v/>
      </c>
      <c r="M140" s="234" t="str">
        <f>IF(C140="","",VLOOKUP(C140,'Tabela Nutricional'!A:AD,10,0)*D140)</f>
        <v/>
      </c>
      <c r="N140" s="237" t="str">
        <f>IF(C140="","",VLOOKUP(C140,'Tabela Nutricional'!A:AD,11,0)*D140)</f>
        <v/>
      </c>
      <c r="O140" s="234" t="str">
        <f>IF(C140="","",VLOOKUP(C140,'Tabela Nutricional'!A:AD,12,0)*D140)</f>
        <v/>
      </c>
      <c r="P140" s="237" t="str">
        <f>IF(C140="","",VLOOKUP(C140,'Tabela Nutricional'!A:AD,13,0)*D140)</f>
        <v/>
      </c>
      <c r="Q140" s="234" t="str">
        <f>IF(C140="","",VLOOKUP(C140,'Tabela Nutricional'!A:AD,14,0)*D140)</f>
        <v/>
      </c>
      <c r="R140" s="237" t="str">
        <f>IF(C140="","",VLOOKUP(C140,'Tabela Nutricional'!A:AD,15,0)*D140)</f>
        <v/>
      </c>
      <c r="S140" s="234" t="str">
        <f>IF(C140="","",VLOOKUP(C140,'Tabela Nutricional'!A:AD,16,0)*D140)</f>
        <v/>
      </c>
      <c r="T140" s="237" t="str">
        <f>IF(C140="","",VLOOKUP(C140,'Tabela Nutricional'!A:AD,17,0)*D140)</f>
        <v/>
      </c>
      <c r="U140" s="234" t="str">
        <f>IF(C140="","",VLOOKUP(C140,'Tabela Nutricional'!A:AD,18,0)*D140)</f>
        <v/>
      </c>
      <c r="V140" s="237" t="str">
        <f>IF(C140="","",VLOOKUP(C140,'Tabela Nutricional'!A:AD,21,0)*D140)</f>
        <v/>
      </c>
      <c r="W140" s="234" t="str">
        <f>IF(C140="","",VLOOKUP(C140,'Tabela Nutricional'!A:AD,22,0)*D140)</f>
        <v/>
      </c>
      <c r="X140" s="237" t="str">
        <f>IF(C140="","",VLOOKUP(C140,'Tabela Nutricional'!A:AD,23,0)*D140)</f>
        <v/>
      </c>
      <c r="Y140" s="234" t="str">
        <f>IF(C140="","",VLOOKUP(C140,'Tabela Nutricional'!A:AD,24,0)*D140)</f>
        <v/>
      </c>
      <c r="Z140" s="237" t="str">
        <f>IF(C140="","",VLOOKUP(C140,'Tabela Nutricional'!A:AD,25,0)*D140)</f>
        <v/>
      </c>
      <c r="AA140" s="234" t="str">
        <f>IF(C140="","",VLOOKUP(C140,'Tabela Nutricional'!A:AD,26,0)*D140)</f>
        <v/>
      </c>
      <c r="AB140" s="237" t="str">
        <f>IF(C140="","",VLOOKUP(C140,'Tabela Nutricional'!A:AD,27,0)*D140)</f>
        <v/>
      </c>
      <c r="AC140" s="234" t="str">
        <f>IF(C140="","",VLOOKUP(C140,'Tabela Nutricional'!A:AD,28,0)*D140)</f>
        <v/>
      </c>
      <c r="AD140" s="237" t="str">
        <f>IF(C140="","",VLOOKUP(C140,'Tabela Nutricional'!A:AD,29,0)*D140)</f>
        <v/>
      </c>
      <c r="AE140" s="234" t="str">
        <f>IF(C140="","",VLOOKUP(C140,'Tabela Nutricional'!A:AD,30,0)*D140)</f>
        <v/>
      </c>
      <c r="AF140" s="214"/>
      <c r="AG140" s="92"/>
      <c r="AH140" s="108"/>
      <c r="AI140" s="108"/>
      <c r="AJ140" s="89"/>
      <c r="AK140" s="89"/>
      <c r="AL140" s="99"/>
      <c r="AM140" s="99"/>
      <c r="AN140" s="89"/>
      <c r="AO140" s="89"/>
      <c r="AP140" s="89"/>
      <c r="AQ140" s="99"/>
      <c r="AR140" s="89"/>
      <c r="AS140" s="89"/>
      <c r="AT140" s="89"/>
      <c r="AU140" s="89"/>
      <c r="AV140" s="89"/>
      <c r="AW140" s="89"/>
      <c r="AX140" s="89"/>
    </row>
    <row r="141" spans="1:50" ht="12.75" customHeight="1">
      <c r="A141" s="90"/>
      <c r="B141" s="214"/>
      <c r="C141" s="375"/>
      <c r="D141" s="236"/>
      <c r="E141" s="231" t="str">
        <f t="shared" si="95"/>
        <v/>
      </c>
      <c r="F141" s="238" t="str">
        <f t="shared" si="96"/>
        <v/>
      </c>
      <c r="G141" s="233" t="str">
        <f t="shared" si="97"/>
        <v/>
      </c>
      <c r="H141" s="238" t="str">
        <f t="shared" si="98"/>
        <v/>
      </c>
      <c r="I141" s="233" t="str">
        <f t="shared" si="99"/>
        <v/>
      </c>
      <c r="J141" s="238" t="str">
        <f t="shared" si="100"/>
        <v/>
      </c>
      <c r="K141" s="233" t="str">
        <f t="shared" si="101"/>
        <v/>
      </c>
      <c r="L141" s="237" t="str">
        <f t="shared" si="102"/>
        <v/>
      </c>
      <c r="M141" s="234" t="str">
        <f>IF(C141="","",VLOOKUP(C141,'Tabela Nutricional'!A:AD,10,0)*D141)</f>
        <v/>
      </c>
      <c r="N141" s="237" t="str">
        <f>IF(C141="","",VLOOKUP(C141,'Tabela Nutricional'!A:AD,11,0)*D141)</f>
        <v/>
      </c>
      <c r="O141" s="234" t="str">
        <f>IF(C141="","",VLOOKUP(C141,'Tabela Nutricional'!A:AD,12,0)*D141)</f>
        <v/>
      </c>
      <c r="P141" s="237" t="str">
        <f>IF(C141="","",VLOOKUP(C141,'Tabela Nutricional'!A:AD,13,0)*D141)</f>
        <v/>
      </c>
      <c r="Q141" s="234" t="str">
        <f>IF(C141="","",VLOOKUP(C141,'Tabela Nutricional'!A:AD,14,0)*D141)</f>
        <v/>
      </c>
      <c r="R141" s="237" t="str">
        <f>IF(C141="","",VLOOKUP(C141,'Tabela Nutricional'!A:AD,15,0)*D141)</f>
        <v/>
      </c>
      <c r="S141" s="234" t="str">
        <f>IF(C141="","",VLOOKUP(C141,'Tabela Nutricional'!A:AD,16,0)*D141)</f>
        <v/>
      </c>
      <c r="T141" s="237" t="str">
        <f>IF(C141="","",VLOOKUP(C141,'Tabela Nutricional'!A:AD,17,0)*D141)</f>
        <v/>
      </c>
      <c r="U141" s="234" t="str">
        <f>IF(C141="","",VLOOKUP(C141,'Tabela Nutricional'!A:AD,18,0)*D141)</f>
        <v/>
      </c>
      <c r="V141" s="237" t="str">
        <f>IF(C141="","",VLOOKUP(C141,'Tabela Nutricional'!A:AD,21,0)*D141)</f>
        <v/>
      </c>
      <c r="W141" s="234" t="str">
        <f>IF(C141="","",VLOOKUP(C141,'Tabela Nutricional'!A:AD,22,0)*D141)</f>
        <v/>
      </c>
      <c r="X141" s="237" t="str">
        <f>IF(C141="","",VLOOKUP(C141,'Tabela Nutricional'!A:AD,23,0)*D141)</f>
        <v/>
      </c>
      <c r="Y141" s="234" t="str">
        <f>IF(C141="","",VLOOKUP(C141,'Tabela Nutricional'!A:AD,24,0)*D141)</f>
        <v/>
      </c>
      <c r="Z141" s="237" t="str">
        <f>IF(C141="","",VLOOKUP(C141,'Tabela Nutricional'!A:AD,25,0)*D141)</f>
        <v/>
      </c>
      <c r="AA141" s="234" t="str">
        <f>IF(C141="","",VLOOKUP(C141,'Tabela Nutricional'!A:AD,26,0)*D141)</f>
        <v/>
      </c>
      <c r="AB141" s="237" t="str">
        <f>IF(C141="","",VLOOKUP(C141,'Tabela Nutricional'!A:AD,27,0)*D141)</f>
        <v/>
      </c>
      <c r="AC141" s="234" t="str">
        <f>IF(C141="","",VLOOKUP(C141,'Tabela Nutricional'!A:AD,28,0)*D141)</f>
        <v/>
      </c>
      <c r="AD141" s="237" t="str">
        <f>IF(C141="","",VLOOKUP(C141,'Tabela Nutricional'!A:AD,29,0)*D141)</f>
        <v/>
      </c>
      <c r="AE141" s="234" t="str">
        <f>IF(C141="","",VLOOKUP(C141,'Tabela Nutricional'!A:AD,30,0)*D141)</f>
        <v/>
      </c>
      <c r="AF141" s="214"/>
      <c r="AG141" s="91"/>
      <c r="AH141" s="108"/>
      <c r="AI141" s="108"/>
      <c r="AJ141" s="89"/>
      <c r="AK141" s="89"/>
      <c r="AL141" s="99"/>
      <c r="AM141" s="99"/>
      <c r="AN141" s="89"/>
      <c r="AO141" s="89"/>
      <c r="AP141" s="89"/>
      <c r="AQ141" s="99"/>
      <c r="AR141" s="89"/>
      <c r="AS141" s="89"/>
      <c r="AT141" s="89"/>
      <c r="AU141" s="89"/>
      <c r="AV141" s="89"/>
      <c r="AW141" s="89"/>
      <c r="AX141" s="89"/>
    </row>
    <row r="142" spans="1:50" ht="12.75" customHeight="1">
      <c r="A142" s="90"/>
      <c r="B142" s="214"/>
      <c r="C142" s="376" t="s">
        <v>27</v>
      </c>
      <c r="D142" s="216"/>
      <c r="E142" s="217" t="s">
        <v>29</v>
      </c>
      <c r="F142" s="218">
        <f t="shared" ref="F142:AE142" si="103">SUM(F132:F141)</f>
        <v>0</v>
      </c>
      <c r="G142" s="219">
        <f t="shared" si="103"/>
        <v>0</v>
      </c>
      <c r="H142" s="220">
        <f t="shared" si="103"/>
        <v>0</v>
      </c>
      <c r="I142" s="221">
        <f t="shared" si="103"/>
        <v>0</v>
      </c>
      <c r="J142" s="222">
        <f t="shared" si="103"/>
        <v>0</v>
      </c>
      <c r="K142" s="223">
        <f t="shared" si="103"/>
        <v>0</v>
      </c>
      <c r="L142" s="224">
        <f t="shared" si="103"/>
        <v>0</v>
      </c>
      <c r="M142" s="225">
        <f t="shared" si="103"/>
        <v>0</v>
      </c>
      <c r="N142" s="225">
        <f t="shared" si="103"/>
        <v>0</v>
      </c>
      <c r="O142" s="225">
        <f t="shared" si="103"/>
        <v>0</v>
      </c>
      <c r="P142" s="225">
        <f t="shared" si="103"/>
        <v>0</v>
      </c>
      <c r="Q142" s="225">
        <f t="shared" si="103"/>
        <v>0</v>
      </c>
      <c r="R142" s="225">
        <f t="shared" si="103"/>
        <v>0</v>
      </c>
      <c r="S142" s="225">
        <f t="shared" si="103"/>
        <v>0</v>
      </c>
      <c r="T142" s="225">
        <f t="shared" si="103"/>
        <v>0</v>
      </c>
      <c r="U142" s="225">
        <f t="shared" si="103"/>
        <v>0</v>
      </c>
      <c r="V142" s="225">
        <f t="shared" si="103"/>
        <v>0</v>
      </c>
      <c r="W142" s="225">
        <f t="shared" si="103"/>
        <v>0</v>
      </c>
      <c r="X142" s="225">
        <f t="shared" si="103"/>
        <v>0</v>
      </c>
      <c r="Y142" s="225">
        <f t="shared" si="103"/>
        <v>0</v>
      </c>
      <c r="Z142" s="225">
        <f t="shared" si="103"/>
        <v>0</v>
      </c>
      <c r="AA142" s="225">
        <f t="shared" si="103"/>
        <v>0</v>
      </c>
      <c r="AB142" s="225">
        <f t="shared" si="103"/>
        <v>0</v>
      </c>
      <c r="AC142" s="225">
        <f t="shared" si="103"/>
        <v>0</v>
      </c>
      <c r="AD142" s="225">
        <f t="shared" si="103"/>
        <v>0</v>
      </c>
      <c r="AE142" s="225">
        <f t="shared" si="103"/>
        <v>0</v>
      </c>
      <c r="AF142" s="214"/>
      <c r="AG142" s="91"/>
      <c r="AH142" s="108"/>
      <c r="AI142" s="108"/>
      <c r="AJ142" s="89"/>
      <c r="AK142" s="89"/>
      <c r="AL142" s="99"/>
      <c r="AM142" s="99"/>
      <c r="AN142" s="89"/>
      <c r="AO142" s="89"/>
      <c r="AP142" s="89"/>
      <c r="AQ142" s="99"/>
      <c r="AR142" s="89"/>
      <c r="AS142" s="89"/>
      <c r="AT142" s="89"/>
      <c r="AU142" s="89"/>
      <c r="AV142" s="89"/>
      <c r="AW142" s="89"/>
      <c r="AX142" s="89"/>
    </row>
    <row r="143" spans="1:50" ht="12.75" customHeight="1">
      <c r="A143" s="90"/>
      <c r="B143" s="214"/>
      <c r="C143" s="377">
        <f>SUM(F143:K143)</f>
        <v>0</v>
      </c>
      <c r="D143" s="216"/>
      <c r="E143" s="217" t="s">
        <v>30</v>
      </c>
      <c r="F143" s="218">
        <f t="shared" ref="F143:H143" si="104">F142*4</f>
        <v>0</v>
      </c>
      <c r="G143" s="219">
        <f t="shared" si="104"/>
        <v>0</v>
      </c>
      <c r="H143" s="220">
        <f t="shared" si="104"/>
        <v>0</v>
      </c>
      <c r="I143" s="221">
        <f t="shared" ref="I143:K143" si="105">I142*9</f>
        <v>0</v>
      </c>
      <c r="J143" s="222">
        <f t="shared" si="105"/>
        <v>0</v>
      </c>
      <c r="K143" s="223">
        <f t="shared" si="105"/>
        <v>0</v>
      </c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  <c r="Z143" s="226"/>
      <c r="AA143" s="226"/>
      <c r="AB143" s="226"/>
      <c r="AC143" s="226"/>
      <c r="AD143" s="226"/>
      <c r="AE143" s="226"/>
      <c r="AF143" s="214"/>
      <c r="AG143" s="91"/>
      <c r="AH143" s="108"/>
      <c r="AI143" s="108"/>
      <c r="AJ143" s="89"/>
      <c r="AK143" s="89"/>
      <c r="AL143" s="99"/>
      <c r="AM143" s="99"/>
      <c r="AN143" s="89"/>
      <c r="AO143" s="89"/>
      <c r="AP143" s="89"/>
      <c r="AQ143" s="99"/>
      <c r="AR143" s="89"/>
      <c r="AS143" s="89"/>
      <c r="AT143" s="89"/>
      <c r="AU143" s="89"/>
      <c r="AV143" s="89"/>
      <c r="AW143" s="89"/>
      <c r="AX143" s="89"/>
    </row>
    <row r="144" spans="1:50" ht="12.75" customHeight="1">
      <c r="A144" s="90"/>
      <c r="B144" s="214"/>
      <c r="C144" s="311" t="str">
        <f>IF(C143&gt;0,(C143-'Cálculo de Dieta'!C143),"")</f>
        <v/>
      </c>
      <c r="D144" s="318"/>
      <c r="E144" s="310" t="s">
        <v>2829</v>
      </c>
      <c r="F144" s="311" t="str">
        <f>IF(F142&gt;0,(F142-'Cálculo de Dieta'!F142),"")</f>
        <v/>
      </c>
      <c r="G144" s="311" t="str">
        <f>IF(G142&gt;0,(G142-'Cálculo de Dieta'!G142),"")</f>
        <v/>
      </c>
      <c r="H144" s="311" t="str">
        <f>IF(H142&gt;0,(H142-'Cálculo de Dieta'!H142),"")</f>
        <v/>
      </c>
      <c r="I144" s="311" t="str">
        <f>IF(I142&gt;0,(I142-'Cálculo de Dieta'!I142),"")</f>
        <v/>
      </c>
      <c r="J144" s="311" t="str">
        <f>IF(J142&gt;0,(J142-'Cálculo de Dieta'!J142),"")</f>
        <v/>
      </c>
      <c r="K144" s="311" t="str">
        <f>IF(K142&gt;0,(K142-'Cálculo de Dieta'!K142),"")</f>
        <v/>
      </c>
      <c r="L144" s="311" t="str">
        <f>IF(L142&gt;0,(L142-'Cálculo de Dieta'!L142),"")</f>
        <v/>
      </c>
      <c r="M144" s="311" t="str">
        <f>IF(M142&gt;0,(M142-'Cálculo de Dieta'!M142),"")</f>
        <v/>
      </c>
      <c r="N144" s="311" t="str">
        <f>IF(N142&gt;0,(N142-'Cálculo de Dieta'!N142),"")</f>
        <v/>
      </c>
      <c r="O144" s="311" t="str">
        <f>IF(O142&gt;0,(O142-'Cálculo de Dieta'!O142),"")</f>
        <v/>
      </c>
      <c r="P144" s="311" t="str">
        <f>IF(P142&gt;0,(P142-'Cálculo de Dieta'!P142),"")</f>
        <v/>
      </c>
      <c r="Q144" s="311" t="str">
        <f>IF(Q142&gt;0,(Q142-'Cálculo de Dieta'!Q142),"")</f>
        <v/>
      </c>
      <c r="R144" s="311" t="str">
        <f>IF(R142&gt;0,(R142-'Cálculo de Dieta'!R142),"")</f>
        <v/>
      </c>
      <c r="S144" s="311" t="str">
        <f>IF(S142&gt;0,(S142-'Cálculo de Dieta'!S142),"")</f>
        <v/>
      </c>
      <c r="T144" s="311" t="str">
        <f>IF(T142&gt;0,(T142-'Cálculo de Dieta'!T142),"")</f>
        <v/>
      </c>
      <c r="U144" s="311" t="str">
        <f>IF(U142&gt;0,(U142-'Cálculo de Dieta'!U142),"")</f>
        <v/>
      </c>
      <c r="V144" s="311" t="str">
        <f>IF(V142&gt;0,(V142-'Cálculo de Dieta'!V142),"")</f>
        <v/>
      </c>
      <c r="W144" s="311" t="str">
        <f>IF(W142&gt;0,(W142-'Cálculo de Dieta'!W142),"")</f>
        <v/>
      </c>
      <c r="X144" s="311" t="str">
        <f>IF(X142&gt;0,(X142-'Cálculo de Dieta'!X142),"")</f>
        <v/>
      </c>
      <c r="Y144" s="311" t="str">
        <f>IF(Y142&gt;0,(Y142-'Cálculo de Dieta'!Y142),"")</f>
        <v/>
      </c>
      <c r="Z144" s="311" t="str">
        <f>IF(Z142&gt;0,(Z142-'Cálculo de Dieta'!Z142),"")</f>
        <v/>
      </c>
      <c r="AA144" s="311" t="str">
        <f>IF(AA142&gt;0,(AA142-'Cálculo de Dieta'!AA142),"")</f>
        <v/>
      </c>
      <c r="AB144" s="311" t="str">
        <f>IF(AB142&gt;0,(AB142-'Cálculo de Dieta'!AB142),"")</f>
        <v/>
      </c>
      <c r="AC144" s="311" t="str">
        <f>IF(AC142&gt;0,(AC142-'Cálculo de Dieta'!AC142),"")</f>
        <v/>
      </c>
      <c r="AD144" s="311" t="str">
        <f>IF(AD142&gt;0,(AD142-'Cálculo de Dieta'!AD142),"")</f>
        <v/>
      </c>
      <c r="AE144" s="311" t="str">
        <f>IF(AE142&gt;0,(AE142-'Cálculo de Dieta'!AE142),"")</f>
        <v/>
      </c>
      <c r="AF144" s="214"/>
      <c r="AG144" s="91"/>
      <c r="AH144" s="108"/>
      <c r="AI144" s="108"/>
      <c r="AJ144" s="89"/>
      <c r="AK144" s="89"/>
      <c r="AL144" s="99"/>
      <c r="AM144" s="99"/>
      <c r="AN144" s="89"/>
      <c r="AO144" s="89"/>
      <c r="AP144" s="89"/>
      <c r="AQ144" s="99"/>
      <c r="AR144" s="89"/>
      <c r="AS144" s="89"/>
      <c r="AT144" s="89"/>
      <c r="AU144" s="89"/>
      <c r="AV144" s="89"/>
      <c r="AW144" s="89"/>
      <c r="AX144" s="89"/>
    </row>
    <row r="145" spans="1:50" ht="12.75" customHeight="1">
      <c r="A145" s="81"/>
      <c r="B145" s="81"/>
      <c r="C145" s="372"/>
      <c r="D145" s="82"/>
      <c r="E145" s="87"/>
      <c r="F145" s="83"/>
      <c r="G145" s="84"/>
      <c r="H145" s="85"/>
      <c r="I145" s="86"/>
      <c r="J145" s="86"/>
      <c r="K145" s="86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81"/>
      <c r="AG145" s="88"/>
      <c r="AH145" s="108"/>
      <c r="AI145" s="108"/>
      <c r="AJ145" s="89"/>
      <c r="AK145" s="89"/>
      <c r="AL145" s="99"/>
      <c r="AM145" s="99"/>
      <c r="AN145" s="89"/>
      <c r="AO145" s="89"/>
      <c r="AP145" s="89"/>
      <c r="AQ145" s="99"/>
      <c r="AR145" s="89"/>
      <c r="AS145" s="89"/>
      <c r="AT145" s="89"/>
      <c r="AU145" s="89"/>
      <c r="AV145" s="89"/>
      <c r="AW145" s="89"/>
      <c r="AX145" s="89"/>
    </row>
    <row r="146" spans="1:50" ht="12.75" customHeight="1">
      <c r="A146" s="81"/>
      <c r="B146" s="200"/>
      <c r="C146" s="373"/>
      <c r="D146" s="340">
        <v>10</v>
      </c>
      <c r="E146" s="307"/>
      <c r="F146" s="303"/>
      <c r="G146" s="303"/>
      <c r="H146" s="303"/>
      <c r="I146" s="303"/>
      <c r="J146" s="303"/>
      <c r="K146" s="304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2" t="s">
        <v>2786</v>
      </c>
      <c r="W146" s="202" t="s">
        <v>2786</v>
      </c>
      <c r="X146" s="202" t="s">
        <v>2786</v>
      </c>
      <c r="Y146" s="202" t="s">
        <v>2786</v>
      </c>
      <c r="Z146" s="202" t="s">
        <v>2786</v>
      </c>
      <c r="AA146" s="202" t="s">
        <v>2786</v>
      </c>
      <c r="AB146" s="201"/>
      <c r="AC146" s="202" t="s">
        <v>2786</v>
      </c>
      <c r="AD146" s="202" t="s">
        <v>2786</v>
      </c>
      <c r="AE146" s="202" t="s">
        <v>2786</v>
      </c>
      <c r="AF146" s="200"/>
      <c r="AG146" s="81"/>
      <c r="AH146" s="108"/>
      <c r="AI146" s="108"/>
      <c r="AJ146" s="89"/>
      <c r="AK146" s="89"/>
      <c r="AL146" s="99"/>
      <c r="AM146" s="99"/>
      <c r="AN146" s="89"/>
      <c r="AO146" s="89"/>
      <c r="AP146" s="89"/>
      <c r="AQ146" s="99"/>
      <c r="AR146" s="89"/>
      <c r="AS146" s="89"/>
      <c r="AT146" s="89"/>
      <c r="AU146" s="89"/>
      <c r="AV146" s="89"/>
      <c r="AW146" s="89"/>
      <c r="AX146" s="89"/>
    </row>
    <row r="147" spans="1:50" ht="12.75" customHeight="1">
      <c r="A147" s="81"/>
      <c r="B147" s="203"/>
      <c r="C147" s="374" t="s">
        <v>5</v>
      </c>
      <c r="D147" s="204" t="s">
        <v>6</v>
      </c>
      <c r="E147" s="205" t="s">
        <v>7</v>
      </c>
      <c r="F147" s="206" t="s">
        <v>8</v>
      </c>
      <c r="G147" s="207" t="s">
        <v>9</v>
      </c>
      <c r="H147" s="208" t="s">
        <v>10</v>
      </c>
      <c r="I147" s="209" t="s">
        <v>11</v>
      </c>
      <c r="J147" s="210" t="s">
        <v>13</v>
      </c>
      <c r="K147" s="211" t="s">
        <v>12</v>
      </c>
      <c r="L147" s="212" t="s">
        <v>767</v>
      </c>
      <c r="M147" s="202" t="s">
        <v>792</v>
      </c>
      <c r="N147" s="202" t="s">
        <v>791</v>
      </c>
      <c r="O147" s="202" t="s">
        <v>2777</v>
      </c>
      <c r="P147" s="202" t="s">
        <v>2778</v>
      </c>
      <c r="Q147" s="202" t="s">
        <v>793</v>
      </c>
      <c r="R147" s="202" t="s">
        <v>794</v>
      </c>
      <c r="S147" s="202" t="s">
        <v>799</v>
      </c>
      <c r="T147" s="202" t="s">
        <v>2782</v>
      </c>
      <c r="U147" s="202" t="s">
        <v>795</v>
      </c>
      <c r="V147" s="202" t="s">
        <v>2783</v>
      </c>
      <c r="W147" s="202" t="s">
        <v>2779</v>
      </c>
      <c r="X147" s="202" t="s">
        <v>2780</v>
      </c>
      <c r="Y147" s="202" t="s">
        <v>796</v>
      </c>
      <c r="Z147" s="202" t="s">
        <v>797</v>
      </c>
      <c r="AA147" s="202" t="s">
        <v>798</v>
      </c>
      <c r="AB147" s="202" t="s">
        <v>2776</v>
      </c>
      <c r="AC147" s="202" t="s">
        <v>2784</v>
      </c>
      <c r="AD147" s="202" t="s">
        <v>2785</v>
      </c>
      <c r="AE147" s="202" t="s">
        <v>2781</v>
      </c>
      <c r="AF147" s="213"/>
      <c r="AG147" s="183"/>
      <c r="AH147" s="108"/>
      <c r="AI147" s="108"/>
      <c r="AJ147" s="89"/>
      <c r="AK147" s="89"/>
      <c r="AL147" s="99"/>
      <c r="AM147" s="99"/>
      <c r="AN147" s="89"/>
      <c r="AO147" s="89"/>
      <c r="AP147" s="89"/>
      <c r="AQ147" s="99"/>
      <c r="AR147" s="89"/>
      <c r="AS147" s="89"/>
      <c r="AT147" s="89"/>
      <c r="AU147" s="89"/>
      <c r="AV147" s="89"/>
      <c r="AW147" s="89"/>
      <c r="AX147" s="89"/>
    </row>
    <row r="148" spans="1:50" ht="12.75" customHeight="1">
      <c r="A148" s="89"/>
      <c r="B148" s="214"/>
      <c r="C148" s="232"/>
      <c r="D148" s="235"/>
      <c r="E148" s="231" t="str">
        <f t="shared" ref="E148:E157" si="106">IF(C148="","",VLOOKUP(C148,Nutr,2,0))</f>
        <v/>
      </c>
      <c r="F148" s="238" t="str">
        <f t="shared" ref="F148:F157" si="107">IF(C148="","",VLOOKUP(C148,Nutr,3,0)*D148)</f>
        <v/>
      </c>
      <c r="G148" s="233" t="str">
        <f t="shared" ref="G148:G157" si="108">IF(C148="","",VLOOKUP(C148,Nutr,4,0)*D148)</f>
        <v/>
      </c>
      <c r="H148" s="238" t="str">
        <f t="shared" ref="H148:H157" si="109">IF(C148="","",VLOOKUP(C148,Nutr,5,0)*D148)</f>
        <v/>
      </c>
      <c r="I148" s="233" t="str">
        <f t="shared" ref="I148:I157" si="110">IF(C148="","",VLOOKUP(C148,Nutr,6,0)*D148)</f>
        <v/>
      </c>
      <c r="J148" s="238" t="str">
        <f t="shared" ref="J148:J157" si="111">IF(C148="","",VLOOKUP(C148,Nutr,7,0)*D148)</f>
        <v/>
      </c>
      <c r="K148" s="233" t="str">
        <f t="shared" ref="K148:K157" si="112">IF(C148="","",VLOOKUP(C148,Nutr,8,0)*D148)</f>
        <v/>
      </c>
      <c r="L148" s="237" t="str">
        <f>IF(C148="","",VLOOKUP(C148,Nutr,9,0)*D148)</f>
        <v/>
      </c>
      <c r="M148" s="234" t="str">
        <f>IF(C148="","",VLOOKUP(C148,'Tabela Nutricional'!A:AD,10,0)*D148)</f>
        <v/>
      </c>
      <c r="N148" s="237" t="str">
        <f>IF(C148="","",VLOOKUP(C148,'Tabela Nutricional'!A:AD,11,0)*D148)</f>
        <v/>
      </c>
      <c r="O148" s="234" t="str">
        <f>IF(C148="","",VLOOKUP(C148,'Tabela Nutricional'!A:AD,12,0)*D148)</f>
        <v/>
      </c>
      <c r="P148" s="237" t="str">
        <f>IF(C148="","",VLOOKUP(C148,'Tabela Nutricional'!A:AD,13,0)*D148)</f>
        <v/>
      </c>
      <c r="Q148" s="234" t="str">
        <f>IF(C148="","",VLOOKUP(C148,'Tabela Nutricional'!A:AD,14,0)*D148)</f>
        <v/>
      </c>
      <c r="R148" s="237" t="str">
        <f>IF(C148="","",VLOOKUP(C148,'Tabela Nutricional'!A:AD,15,0)*D148)</f>
        <v/>
      </c>
      <c r="S148" s="234" t="str">
        <f>IF(C148="","",VLOOKUP(C148,'Tabela Nutricional'!A:AD,16,0)*D148)</f>
        <v/>
      </c>
      <c r="T148" s="237" t="str">
        <f>IF(C148="","",VLOOKUP(C148,'Tabela Nutricional'!A:AD,17,0)*D148)</f>
        <v/>
      </c>
      <c r="U148" s="234" t="str">
        <f>IF(C148="","",VLOOKUP(C148,'Tabela Nutricional'!A:AD,18,0)*D148)</f>
        <v/>
      </c>
      <c r="V148" s="237" t="str">
        <f>IF(C148="","",VLOOKUP(C148,'Tabela Nutricional'!A:AD,21,0)*D148)</f>
        <v/>
      </c>
      <c r="W148" s="234" t="str">
        <f>IF(C148="","",VLOOKUP(C148,'Tabela Nutricional'!A:AD,22,0)*D148)</f>
        <v/>
      </c>
      <c r="X148" s="237" t="str">
        <f>IF(C148="","",VLOOKUP(C148,'Tabela Nutricional'!A:AD,23,0)*D148)</f>
        <v/>
      </c>
      <c r="Y148" s="234" t="str">
        <f>IF(C148="","",VLOOKUP(C148,'Tabela Nutricional'!A:AD,24,0)*D148)</f>
        <v/>
      </c>
      <c r="Z148" s="237" t="str">
        <f>IF(C148="","",VLOOKUP(C148,'Tabela Nutricional'!A:AD,25,0)*D148)</f>
        <v/>
      </c>
      <c r="AA148" s="234" t="str">
        <f>IF(C148="","",VLOOKUP(C148,'Tabela Nutricional'!A:AD,26,0)*D148)</f>
        <v/>
      </c>
      <c r="AB148" s="237" t="str">
        <f>IF(C148="","",VLOOKUP(C148,'Tabela Nutricional'!A:AD,27,0)*D148)</f>
        <v/>
      </c>
      <c r="AC148" s="234" t="str">
        <f>IF(C148="","",VLOOKUP(C148,'Tabela Nutricional'!A:AD,28,0)*D148)</f>
        <v/>
      </c>
      <c r="AD148" s="237" t="str">
        <f>IF(C148="","",VLOOKUP(C148,'Tabela Nutricional'!A:AD,29,0)*D148)</f>
        <v/>
      </c>
      <c r="AE148" s="234" t="str">
        <f>IF(C148="","",VLOOKUP(C148,'Tabela Nutricional'!A:AD,30,0)*D148)</f>
        <v/>
      </c>
      <c r="AF148" s="214"/>
      <c r="AG148" s="90"/>
      <c r="AH148" s="108"/>
      <c r="AI148" s="108"/>
      <c r="AJ148" s="89"/>
      <c r="AK148" s="89"/>
      <c r="AL148" s="99"/>
      <c r="AM148" s="99"/>
      <c r="AN148" s="89"/>
      <c r="AO148" s="89"/>
      <c r="AP148" s="89"/>
      <c r="AQ148" s="99"/>
      <c r="AR148" s="89"/>
      <c r="AS148" s="89"/>
      <c r="AT148" s="89"/>
      <c r="AU148" s="89"/>
      <c r="AV148" s="89"/>
      <c r="AW148" s="89"/>
      <c r="AX148" s="89"/>
    </row>
    <row r="149" spans="1:50" ht="12.75" customHeight="1">
      <c r="A149" s="89"/>
      <c r="B149" s="214"/>
      <c r="C149" s="232"/>
      <c r="D149" s="235"/>
      <c r="E149" s="231" t="str">
        <f t="shared" si="106"/>
        <v/>
      </c>
      <c r="F149" s="238" t="str">
        <f t="shared" si="107"/>
        <v/>
      </c>
      <c r="G149" s="233" t="str">
        <f t="shared" si="108"/>
        <v/>
      </c>
      <c r="H149" s="238" t="str">
        <f t="shared" si="109"/>
        <v/>
      </c>
      <c r="I149" s="233" t="str">
        <f t="shared" si="110"/>
        <v/>
      </c>
      <c r="J149" s="238" t="str">
        <f t="shared" si="111"/>
        <v/>
      </c>
      <c r="K149" s="233" t="str">
        <f t="shared" si="112"/>
        <v/>
      </c>
      <c r="L149" s="237" t="str">
        <f t="shared" ref="L149:L157" si="113">IF(C149="","",VLOOKUP(C149,Nutr,9,0)*D149)</f>
        <v/>
      </c>
      <c r="M149" s="234" t="str">
        <f>IF(C149="","",VLOOKUP(C149,'Tabela Nutricional'!A:AD,10,0)*D149)</f>
        <v/>
      </c>
      <c r="N149" s="237" t="str">
        <f>IF(C149="","",VLOOKUP(C149,'Tabela Nutricional'!A:AD,11,0)*D149)</f>
        <v/>
      </c>
      <c r="O149" s="234" t="str">
        <f>IF(C149="","",VLOOKUP(C149,'Tabela Nutricional'!A:AD,12,0)*D149)</f>
        <v/>
      </c>
      <c r="P149" s="237" t="str">
        <f>IF(C149="","",VLOOKUP(C149,'Tabela Nutricional'!A:AD,13,0)*D149)</f>
        <v/>
      </c>
      <c r="Q149" s="234" t="str">
        <f>IF(C149="","",VLOOKUP(C149,'Tabela Nutricional'!A:AD,14,0)*D149)</f>
        <v/>
      </c>
      <c r="R149" s="237" t="str">
        <f>IF(C149="","",VLOOKUP(C149,'Tabela Nutricional'!A:AD,15,0)*D149)</f>
        <v/>
      </c>
      <c r="S149" s="234" t="str">
        <f>IF(C149="","",VLOOKUP(C149,'Tabela Nutricional'!A:AD,16,0)*D149)</f>
        <v/>
      </c>
      <c r="T149" s="237" t="str">
        <f>IF(C149="","",VLOOKUP(C149,'Tabela Nutricional'!A:AD,17,0)*D149)</f>
        <v/>
      </c>
      <c r="U149" s="234" t="str">
        <f>IF(C149="","",VLOOKUP(C149,'Tabela Nutricional'!A:AD,18,0)*D149)</f>
        <v/>
      </c>
      <c r="V149" s="237" t="str">
        <f>IF(C149="","",VLOOKUP(C149,'Tabela Nutricional'!A:AD,21,0)*D149)</f>
        <v/>
      </c>
      <c r="W149" s="234" t="str">
        <f>IF(C149="","",VLOOKUP(C149,'Tabela Nutricional'!A:AD,22,0)*D149)</f>
        <v/>
      </c>
      <c r="X149" s="237" t="str">
        <f>IF(C149="","",VLOOKUP(C149,'Tabela Nutricional'!A:AD,23,0)*D149)</f>
        <v/>
      </c>
      <c r="Y149" s="234" t="str">
        <f>IF(C149="","",VLOOKUP(C149,'Tabela Nutricional'!A:AD,24,0)*D149)</f>
        <v/>
      </c>
      <c r="Z149" s="237" t="str">
        <f>IF(C149="","",VLOOKUP(C149,'Tabela Nutricional'!A:AD,25,0)*D149)</f>
        <v/>
      </c>
      <c r="AA149" s="234" t="str">
        <f>IF(C149="","",VLOOKUP(C149,'Tabela Nutricional'!A:AD,26,0)*D149)</f>
        <v/>
      </c>
      <c r="AB149" s="237" t="str">
        <f>IF(C149="","",VLOOKUP(C149,'Tabela Nutricional'!A:AD,27,0)*D149)</f>
        <v/>
      </c>
      <c r="AC149" s="234" t="str">
        <f>IF(C149="","",VLOOKUP(C149,'Tabela Nutricional'!A:AD,28,0)*D149)</f>
        <v/>
      </c>
      <c r="AD149" s="237" t="str">
        <f>IF(C149="","",VLOOKUP(C149,'Tabela Nutricional'!A:AD,29,0)*D149)</f>
        <v/>
      </c>
      <c r="AE149" s="234" t="str">
        <f>IF(C149="","",VLOOKUP(C149,'Tabela Nutricional'!A:AD,30,0)*D149)</f>
        <v/>
      </c>
      <c r="AF149" s="214"/>
      <c r="AG149" s="90"/>
      <c r="AH149" s="108"/>
      <c r="AI149" s="108"/>
      <c r="AJ149" s="89"/>
      <c r="AK149" s="89"/>
      <c r="AL149" s="99"/>
      <c r="AM149" s="99"/>
      <c r="AN149" s="89"/>
      <c r="AO149" s="89"/>
      <c r="AP149" s="89"/>
      <c r="AQ149" s="99"/>
      <c r="AR149" s="89"/>
      <c r="AS149" s="89"/>
      <c r="AT149" s="89"/>
      <c r="AU149" s="89"/>
      <c r="AV149" s="89"/>
      <c r="AW149" s="89"/>
      <c r="AX149" s="89"/>
    </row>
    <row r="150" spans="1:50" ht="12.75" customHeight="1">
      <c r="A150" s="89"/>
      <c r="B150" s="214"/>
      <c r="C150" s="232"/>
      <c r="D150" s="235"/>
      <c r="E150" s="231" t="str">
        <f t="shared" si="106"/>
        <v/>
      </c>
      <c r="F150" s="238" t="str">
        <f t="shared" si="107"/>
        <v/>
      </c>
      <c r="G150" s="233" t="str">
        <f t="shared" si="108"/>
        <v/>
      </c>
      <c r="H150" s="238" t="str">
        <f t="shared" si="109"/>
        <v/>
      </c>
      <c r="I150" s="233" t="str">
        <f t="shared" si="110"/>
        <v/>
      </c>
      <c r="J150" s="238" t="str">
        <f t="shared" si="111"/>
        <v/>
      </c>
      <c r="K150" s="233" t="str">
        <f t="shared" si="112"/>
        <v/>
      </c>
      <c r="L150" s="237" t="str">
        <f t="shared" si="113"/>
        <v/>
      </c>
      <c r="M150" s="234" t="str">
        <f>IF(C150="","",VLOOKUP(C150,'Tabela Nutricional'!A:AD,10,0)*D150)</f>
        <v/>
      </c>
      <c r="N150" s="237" t="str">
        <f>IF(C150="","",VLOOKUP(C150,'Tabela Nutricional'!A:AD,11,0)*D150)</f>
        <v/>
      </c>
      <c r="O150" s="234" t="str">
        <f>IF(C150="","",VLOOKUP(C150,'Tabela Nutricional'!A:AD,12,0)*D150)</f>
        <v/>
      </c>
      <c r="P150" s="237" t="str">
        <f>IF(C150="","",VLOOKUP(C150,'Tabela Nutricional'!A:AD,13,0)*D150)</f>
        <v/>
      </c>
      <c r="Q150" s="234" t="str">
        <f>IF(C150="","",VLOOKUP(C150,'Tabela Nutricional'!A:AD,14,0)*D150)</f>
        <v/>
      </c>
      <c r="R150" s="237" t="str">
        <f>IF(C150="","",VLOOKUP(C150,'Tabela Nutricional'!A:AD,15,0)*D150)</f>
        <v/>
      </c>
      <c r="S150" s="234" t="str">
        <f>IF(C150="","",VLOOKUP(C150,'Tabela Nutricional'!A:AD,16,0)*D150)</f>
        <v/>
      </c>
      <c r="T150" s="237" t="str">
        <f>IF(C150="","",VLOOKUP(C150,'Tabela Nutricional'!A:AD,17,0)*D150)</f>
        <v/>
      </c>
      <c r="U150" s="234" t="str">
        <f>IF(C150="","",VLOOKUP(C150,'Tabela Nutricional'!A:AD,18,0)*D150)</f>
        <v/>
      </c>
      <c r="V150" s="237" t="str">
        <f>IF(C150="","",VLOOKUP(C150,'Tabela Nutricional'!A:AD,21,0)*D150)</f>
        <v/>
      </c>
      <c r="W150" s="234" t="str">
        <f>IF(C150="","",VLOOKUP(C150,'Tabela Nutricional'!A:AD,22,0)*D150)</f>
        <v/>
      </c>
      <c r="X150" s="237" t="str">
        <f>IF(C150="","",VLOOKUP(C150,'Tabela Nutricional'!A:AD,23,0)*D150)</f>
        <v/>
      </c>
      <c r="Y150" s="234" t="str">
        <f>IF(C150="","",VLOOKUP(C150,'Tabela Nutricional'!A:AD,24,0)*D150)</f>
        <v/>
      </c>
      <c r="Z150" s="237" t="str">
        <f>IF(C150="","",VLOOKUP(C150,'Tabela Nutricional'!A:AD,25,0)*D150)</f>
        <v/>
      </c>
      <c r="AA150" s="234" t="str">
        <f>IF(C150="","",VLOOKUP(C150,'Tabela Nutricional'!A:AD,26,0)*D150)</f>
        <v/>
      </c>
      <c r="AB150" s="237" t="str">
        <f>IF(C150="","",VLOOKUP(C150,'Tabela Nutricional'!A:AD,27,0)*D150)</f>
        <v/>
      </c>
      <c r="AC150" s="234" t="str">
        <f>IF(C150="","",VLOOKUP(C150,'Tabela Nutricional'!A:AD,28,0)*D150)</f>
        <v/>
      </c>
      <c r="AD150" s="237" t="str">
        <f>IF(C150="","",VLOOKUP(C150,'Tabela Nutricional'!A:AD,29,0)*D150)</f>
        <v/>
      </c>
      <c r="AE150" s="234" t="str">
        <f>IF(C150="","",VLOOKUP(C150,'Tabela Nutricional'!A:AD,30,0)*D150)</f>
        <v/>
      </c>
      <c r="AF150" s="214"/>
      <c r="AG150" s="94"/>
      <c r="AH150" s="108"/>
      <c r="AI150" s="108"/>
      <c r="AJ150" s="89"/>
      <c r="AK150" s="89"/>
      <c r="AL150" s="99"/>
      <c r="AM150" s="99"/>
      <c r="AN150" s="89"/>
      <c r="AO150" s="89"/>
      <c r="AP150" s="89"/>
      <c r="AQ150" s="99"/>
      <c r="AR150" s="89"/>
      <c r="AS150" s="89"/>
      <c r="AT150" s="89"/>
      <c r="AU150" s="89"/>
      <c r="AV150" s="89"/>
      <c r="AW150" s="89"/>
      <c r="AX150" s="89"/>
    </row>
    <row r="151" spans="1:50" ht="12.75" customHeight="1">
      <c r="A151" s="89"/>
      <c r="B151" s="215"/>
      <c r="C151" s="356"/>
      <c r="D151" s="236"/>
      <c r="E151" s="231" t="str">
        <f t="shared" si="106"/>
        <v/>
      </c>
      <c r="F151" s="238" t="str">
        <f t="shared" si="107"/>
        <v/>
      </c>
      <c r="G151" s="233" t="str">
        <f t="shared" si="108"/>
        <v/>
      </c>
      <c r="H151" s="238" t="str">
        <f t="shared" si="109"/>
        <v/>
      </c>
      <c r="I151" s="233" t="str">
        <f t="shared" si="110"/>
        <v/>
      </c>
      <c r="J151" s="238" t="str">
        <f t="shared" si="111"/>
        <v/>
      </c>
      <c r="K151" s="233" t="str">
        <f t="shared" si="112"/>
        <v/>
      </c>
      <c r="L151" s="237" t="str">
        <f t="shared" si="113"/>
        <v/>
      </c>
      <c r="M151" s="234" t="str">
        <f>IF(C151="","",VLOOKUP(C151,'Tabela Nutricional'!A:AD,10,0)*D151)</f>
        <v/>
      </c>
      <c r="N151" s="237" t="str">
        <f>IF(C151="","",VLOOKUP(C151,'Tabela Nutricional'!A:AD,11,0)*D151)</f>
        <v/>
      </c>
      <c r="O151" s="234" t="str">
        <f>IF(C151="","",VLOOKUP(C151,'Tabela Nutricional'!A:AD,12,0)*D151)</f>
        <v/>
      </c>
      <c r="P151" s="237" t="str">
        <f>IF(C151="","",VLOOKUP(C151,'Tabela Nutricional'!A:AD,13,0)*D151)</f>
        <v/>
      </c>
      <c r="Q151" s="234" t="str">
        <f>IF(C151="","",VLOOKUP(C151,'Tabela Nutricional'!A:AD,14,0)*D151)</f>
        <v/>
      </c>
      <c r="R151" s="237" t="str">
        <f>IF(C151="","",VLOOKUP(C151,'Tabela Nutricional'!A:AD,15,0)*D151)</f>
        <v/>
      </c>
      <c r="S151" s="234" t="str">
        <f>IF(C151="","",VLOOKUP(C151,'Tabela Nutricional'!A:AD,16,0)*D151)</f>
        <v/>
      </c>
      <c r="T151" s="237" t="str">
        <f>IF(C151="","",VLOOKUP(C151,'Tabela Nutricional'!A:AD,17,0)*D151)</f>
        <v/>
      </c>
      <c r="U151" s="234" t="str">
        <f>IF(C151="","",VLOOKUP(C151,'Tabela Nutricional'!A:AD,18,0)*D151)</f>
        <v/>
      </c>
      <c r="V151" s="237" t="str">
        <f>IF(C151="","",VLOOKUP(C151,'Tabela Nutricional'!A:AD,21,0)*D151)</f>
        <v/>
      </c>
      <c r="W151" s="234" t="str">
        <f>IF(C151="","",VLOOKUP(C151,'Tabela Nutricional'!A:AD,22,0)*D151)</f>
        <v/>
      </c>
      <c r="X151" s="237" t="str">
        <f>IF(C151="","",VLOOKUP(C151,'Tabela Nutricional'!A:AD,23,0)*D151)</f>
        <v/>
      </c>
      <c r="Y151" s="234" t="str">
        <f>IF(C151="","",VLOOKUP(C151,'Tabela Nutricional'!A:AD,24,0)*D151)</f>
        <v/>
      </c>
      <c r="Z151" s="237" t="str">
        <f>IF(C151="","",VLOOKUP(C151,'Tabela Nutricional'!A:AD,25,0)*D151)</f>
        <v/>
      </c>
      <c r="AA151" s="234" t="str">
        <f>IF(C151="","",VLOOKUP(C151,'Tabela Nutricional'!A:AD,26,0)*D151)</f>
        <v/>
      </c>
      <c r="AB151" s="237" t="str">
        <f>IF(C151="","",VLOOKUP(C151,'Tabela Nutricional'!A:AD,27,0)*D151)</f>
        <v/>
      </c>
      <c r="AC151" s="234" t="str">
        <f>IF(C151="","",VLOOKUP(C151,'Tabela Nutricional'!A:AD,28,0)*D151)</f>
        <v/>
      </c>
      <c r="AD151" s="237" t="str">
        <f>IF(C151="","",VLOOKUP(C151,'Tabela Nutricional'!A:AD,29,0)*D151)</f>
        <v/>
      </c>
      <c r="AE151" s="234" t="str">
        <f>IF(C151="","",VLOOKUP(C151,'Tabela Nutricional'!A:AD,30,0)*D151)</f>
        <v/>
      </c>
      <c r="AF151" s="215"/>
      <c r="AG151" s="94"/>
      <c r="AH151" s="108"/>
      <c r="AI151" s="108"/>
      <c r="AJ151" s="89"/>
      <c r="AK151" s="89"/>
      <c r="AL151" s="99"/>
      <c r="AM151" s="99"/>
      <c r="AN151" s="89"/>
      <c r="AO151" s="89"/>
      <c r="AP151" s="89"/>
      <c r="AQ151" s="99"/>
      <c r="AR151" s="89"/>
      <c r="AS151" s="89"/>
      <c r="AT151" s="89"/>
      <c r="AU151" s="89"/>
      <c r="AV151" s="89"/>
      <c r="AW151" s="89"/>
      <c r="AX151" s="89"/>
    </row>
    <row r="152" spans="1:50" ht="12.75" customHeight="1">
      <c r="A152" s="89"/>
      <c r="B152" s="215"/>
      <c r="C152" s="356"/>
      <c r="D152" s="236"/>
      <c r="E152" s="231" t="str">
        <f t="shared" si="106"/>
        <v/>
      </c>
      <c r="F152" s="238" t="str">
        <f t="shared" si="107"/>
        <v/>
      </c>
      <c r="G152" s="233" t="str">
        <f t="shared" si="108"/>
        <v/>
      </c>
      <c r="H152" s="238" t="str">
        <f t="shared" si="109"/>
        <v/>
      </c>
      <c r="I152" s="233" t="str">
        <f t="shared" si="110"/>
        <v/>
      </c>
      <c r="J152" s="238" t="str">
        <f t="shared" si="111"/>
        <v/>
      </c>
      <c r="K152" s="233" t="str">
        <f t="shared" si="112"/>
        <v/>
      </c>
      <c r="L152" s="237" t="str">
        <f t="shared" si="113"/>
        <v/>
      </c>
      <c r="M152" s="234" t="str">
        <f>IF(C152="","",VLOOKUP(C152,'Tabela Nutricional'!A:AD,10,0)*D152)</f>
        <v/>
      </c>
      <c r="N152" s="237" t="str">
        <f>IF(C152="","",VLOOKUP(C152,'Tabela Nutricional'!A:AD,11,0)*D152)</f>
        <v/>
      </c>
      <c r="O152" s="234" t="str">
        <f>IF(C152="","",VLOOKUP(C152,'Tabela Nutricional'!A:AD,12,0)*D152)</f>
        <v/>
      </c>
      <c r="P152" s="237" t="str">
        <f>IF(C152="","",VLOOKUP(C152,'Tabela Nutricional'!A:AD,13,0)*D152)</f>
        <v/>
      </c>
      <c r="Q152" s="234" t="str">
        <f>IF(C152="","",VLOOKUP(C152,'Tabela Nutricional'!A:AD,14,0)*D152)</f>
        <v/>
      </c>
      <c r="R152" s="237" t="str">
        <f>IF(C152="","",VLOOKUP(C152,'Tabela Nutricional'!A:AD,15,0)*D152)</f>
        <v/>
      </c>
      <c r="S152" s="234" t="str">
        <f>IF(C152="","",VLOOKUP(C152,'Tabela Nutricional'!A:AD,16,0)*D152)</f>
        <v/>
      </c>
      <c r="T152" s="237" t="str">
        <f>IF(C152="","",VLOOKUP(C152,'Tabela Nutricional'!A:AD,17,0)*D152)</f>
        <v/>
      </c>
      <c r="U152" s="234" t="str">
        <f>IF(C152="","",VLOOKUP(C152,'Tabela Nutricional'!A:AD,18,0)*D152)</f>
        <v/>
      </c>
      <c r="V152" s="237" t="str">
        <f>IF(C152="","",VLOOKUP(C152,'Tabela Nutricional'!A:AD,21,0)*D152)</f>
        <v/>
      </c>
      <c r="W152" s="234" t="str">
        <f>IF(C152="","",VLOOKUP(C152,'Tabela Nutricional'!A:AD,22,0)*D152)</f>
        <v/>
      </c>
      <c r="X152" s="237" t="str">
        <f>IF(C152="","",VLOOKUP(C152,'Tabela Nutricional'!A:AD,23,0)*D152)</f>
        <v/>
      </c>
      <c r="Y152" s="234" t="str">
        <f>IF(C152="","",VLOOKUP(C152,'Tabela Nutricional'!A:AD,24,0)*D152)</f>
        <v/>
      </c>
      <c r="Z152" s="237" t="str">
        <f>IF(C152="","",VLOOKUP(C152,'Tabela Nutricional'!A:AD,25,0)*D152)</f>
        <v/>
      </c>
      <c r="AA152" s="234" t="str">
        <f>IF(C152="","",VLOOKUP(C152,'Tabela Nutricional'!A:AD,26,0)*D152)</f>
        <v/>
      </c>
      <c r="AB152" s="237" t="str">
        <f>IF(C152="","",VLOOKUP(C152,'Tabela Nutricional'!A:AD,27,0)*D152)</f>
        <v/>
      </c>
      <c r="AC152" s="234" t="str">
        <f>IF(C152="","",VLOOKUP(C152,'Tabela Nutricional'!A:AD,28,0)*D152)</f>
        <v/>
      </c>
      <c r="AD152" s="237" t="str">
        <f>IF(C152="","",VLOOKUP(C152,'Tabela Nutricional'!A:AD,29,0)*D152)</f>
        <v/>
      </c>
      <c r="AE152" s="234" t="str">
        <f>IF(C152="","",VLOOKUP(C152,'Tabela Nutricional'!A:AD,30,0)*D152)</f>
        <v/>
      </c>
      <c r="AF152" s="215"/>
      <c r="AG152" s="94"/>
      <c r="AH152" s="108"/>
      <c r="AI152" s="108"/>
      <c r="AJ152" s="89"/>
      <c r="AK152" s="89"/>
      <c r="AL152" s="99"/>
      <c r="AM152" s="99"/>
      <c r="AN152" s="89"/>
      <c r="AO152" s="89"/>
      <c r="AP152" s="89"/>
      <c r="AQ152" s="99"/>
      <c r="AR152" s="89"/>
      <c r="AS152" s="89"/>
      <c r="AT152" s="89"/>
      <c r="AU152" s="89"/>
      <c r="AV152" s="89"/>
      <c r="AW152" s="89"/>
      <c r="AX152" s="89"/>
    </row>
    <row r="153" spans="1:50" ht="12.75" customHeight="1">
      <c r="A153" s="89"/>
      <c r="B153" s="215"/>
      <c r="C153" s="356"/>
      <c r="D153" s="236"/>
      <c r="E153" s="231" t="str">
        <f t="shared" si="106"/>
        <v/>
      </c>
      <c r="F153" s="238" t="str">
        <f t="shared" si="107"/>
        <v/>
      </c>
      <c r="G153" s="233" t="str">
        <f t="shared" si="108"/>
        <v/>
      </c>
      <c r="H153" s="238" t="str">
        <f t="shared" si="109"/>
        <v/>
      </c>
      <c r="I153" s="233" t="str">
        <f t="shared" si="110"/>
        <v/>
      </c>
      <c r="J153" s="238" t="str">
        <f t="shared" si="111"/>
        <v/>
      </c>
      <c r="K153" s="233" t="str">
        <f t="shared" si="112"/>
        <v/>
      </c>
      <c r="L153" s="237" t="str">
        <f t="shared" si="113"/>
        <v/>
      </c>
      <c r="M153" s="234" t="str">
        <f>IF(C153="","",VLOOKUP(C153,'Tabela Nutricional'!A:AD,10,0)*D153)</f>
        <v/>
      </c>
      <c r="N153" s="237" t="str">
        <f>IF(C153="","",VLOOKUP(C153,'Tabela Nutricional'!A:AD,11,0)*D153)</f>
        <v/>
      </c>
      <c r="O153" s="234" t="str">
        <f>IF(C153="","",VLOOKUP(C153,'Tabela Nutricional'!A:AD,12,0)*D153)</f>
        <v/>
      </c>
      <c r="P153" s="237" t="str">
        <f>IF(C153="","",VLOOKUP(C153,'Tabela Nutricional'!A:AD,13,0)*D153)</f>
        <v/>
      </c>
      <c r="Q153" s="234" t="str">
        <f>IF(C153="","",VLOOKUP(C153,'Tabela Nutricional'!A:AD,14,0)*D153)</f>
        <v/>
      </c>
      <c r="R153" s="237" t="str">
        <f>IF(C153="","",VLOOKUP(C153,'Tabela Nutricional'!A:AD,15,0)*D153)</f>
        <v/>
      </c>
      <c r="S153" s="234" t="str">
        <f>IF(C153="","",VLOOKUP(C153,'Tabela Nutricional'!A:AD,16,0)*D153)</f>
        <v/>
      </c>
      <c r="T153" s="237" t="str">
        <f>IF(C153="","",VLOOKUP(C153,'Tabela Nutricional'!A:AD,17,0)*D153)</f>
        <v/>
      </c>
      <c r="U153" s="234" t="str">
        <f>IF(C153="","",VLOOKUP(C153,'Tabela Nutricional'!A:AD,18,0)*D153)</f>
        <v/>
      </c>
      <c r="V153" s="237" t="str">
        <f>IF(C153="","",VLOOKUP(C153,'Tabela Nutricional'!A:AD,21,0)*D153)</f>
        <v/>
      </c>
      <c r="W153" s="234" t="str">
        <f>IF(C153="","",VLOOKUP(C153,'Tabela Nutricional'!A:AD,22,0)*D153)</f>
        <v/>
      </c>
      <c r="X153" s="237" t="str">
        <f>IF(C153="","",VLOOKUP(C153,'Tabela Nutricional'!A:AD,23,0)*D153)</f>
        <v/>
      </c>
      <c r="Y153" s="234" t="str">
        <f>IF(C153="","",VLOOKUP(C153,'Tabela Nutricional'!A:AD,24,0)*D153)</f>
        <v/>
      </c>
      <c r="Z153" s="237" t="str">
        <f>IF(C153="","",VLOOKUP(C153,'Tabela Nutricional'!A:AD,25,0)*D153)</f>
        <v/>
      </c>
      <c r="AA153" s="234" t="str">
        <f>IF(C153="","",VLOOKUP(C153,'Tabela Nutricional'!A:AD,26,0)*D153)</f>
        <v/>
      </c>
      <c r="AB153" s="237" t="str">
        <f>IF(C153="","",VLOOKUP(C153,'Tabela Nutricional'!A:AD,27,0)*D153)</f>
        <v/>
      </c>
      <c r="AC153" s="234" t="str">
        <f>IF(C153="","",VLOOKUP(C153,'Tabela Nutricional'!A:AD,28,0)*D153)</f>
        <v/>
      </c>
      <c r="AD153" s="237" t="str">
        <f>IF(C153="","",VLOOKUP(C153,'Tabela Nutricional'!A:AD,29,0)*D153)</f>
        <v/>
      </c>
      <c r="AE153" s="234" t="str">
        <f>IF(C153="","",VLOOKUP(C153,'Tabela Nutricional'!A:AD,30,0)*D153)</f>
        <v/>
      </c>
      <c r="AF153" s="215"/>
      <c r="AG153" s="94"/>
      <c r="AH153" s="108"/>
      <c r="AI153" s="108"/>
      <c r="AJ153" s="89"/>
      <c r="AK153" s="89"/>
      <c r="AL153" s="99"/>
      <c r="AM153" s="99"/>
      <c r="AN153" s="89"/>
      <c r="AO153" s="89"/>
      <c r="AP153" s="89"/>
      <c r="AQ153" s="99"/>
      <c r="AR153" s="89"/>
      <c r="AS153" s="89"/>
      <c r="AT153" s="89"/>
      <c r="AU153" s="89"/>
      <c r="AV153" s="89"/>
      <c r="AW153" s="89"/>
      <c r="AX153" s="89"/>
    </row>
    <row r="154" spans="1:50" ht="12.75" customHeight="1">
      <c r="A154" s="89"/>
      <c r="B154" s="214"/>
      <c r="C154" s="356"/>
      <c r="D154" s="236"/>
      <c r="E154" s="231" t="str">
        <f t="shared" si="106"/>
        <v/>
      </c>
      <c r="F154" s="238" t="str">
        <f t="shared" si="107"/>
        <v/>
      </c>
      <c r="G154" s="233" t="str">
        <f t="shared" si="108"/>
        <v/>
      </c>
      <c r="H154" s="238" t="str">
        <f t="shared" si="109"/>
        <v/>
      </c>
      <c r="I154" s="233" t="str">
        <f t="shared" si="110"/>
        <v/>
      </c>
      <c r="J154" s="238" t="str">
        <f t="shared" si="111"/>
        <v/>
      </c>
      <c r="K154" s="233" t="str">
        <f t="shared" si="112"/>
        <v/>
      </c>
      <c r="L154" s="237" t="str">
        <f t="shared" si="113"/>
        <v/>
      </c>
      <c r="M154" s="234" t="str">
        <f>IF(C154="","",VLOOKUP(C154,'Tabela Nutricional'!A:AD,10,0)*D154)</f>
        <v/>
      </c>
      <c r="N154" s="237" t="str">
        <f>IF(C154="","",VLOOKUP(C154,'Tabela Nutricional'!A:AD,11,0)*D154)</f>
        <v/>
      </c>
      <c r="O154" s="234" t="str">
        <f>IF(C154="","",VLOOKUP(C154,'Tabela Nutricional'!A:AD,12,0)*D154)</f>
        <v/>
      </c>
      <c r="P154" s="237" t="str">
        <f>IF(C154="","",VLOOKUP(C154,'Tabela Nutricional'!A:AD,13,0)*D154)</f>
        <v/>
      </c>
      <c r="Q154" s="234" t="str">
        <f>IF(C154="","",VLOOKUP(C154,'Tabela Nutricional'!A:AD,14,0)*D154)</f>
        <v/>
      </c>
      <c r="R154" s="237" t="str">
        <f>IF(C154="","",VLOOKUP(C154,'Tabela Nutricional'!A:AD,15,0)*D154)</f>
        <v/>
      </c>
      <c r="S154" s="234" t="str">
        <f>IF(C154="","",VLOOKUP(C154,'Tabela Nutricional'!A:AD,16,0)*D154)</f>
        <v/>
      </c>
      <c r="T154" s="237" t="str">
        <f>IF(C154="","",VLOOKUP(C154,'Tabela Nutricional'!A:AD,17,0)*D154)</f>
        <v/>
      </c>
      <c r="U154" s="234" t="str">
        <f>IF(C154="","",VLOOKUP(C154,'Tabela Nutricional'!A:AD,18,0)*D154)</f>
        <v/>
      </c>
      <c r="V154" s="237" t="str">
        <f>IF(C154="","",VLOOKUP(C154,'Tabela Nutricional'!A:AD,21,0)*D154)</f>
        <v/>
      </c>
      <c r="W154" s="234" t="str">
        <f>IF(C154="","",VLOOKUP(C154,'Tabela Nutricional'!A:AD,22,0)*D154)</f>
        <v/>
      </c>
      <c r="X154" s="237" t="str">
        <f>IF(C154="","",VLOOKUP(C154,'Tabela Nutricional'!A:AD,23,0)*D154)</f>
        <v/>
      </c>
      <c r="Y154" s="234" t="str">
        <f>IF(C154="","",VLOOKUP(C154,'Tabela Nutricional'!A:AD,24,0)*D154)</f>
        <v/>
      </c>
      <c r="Z154" s="237" t="str">
        <f>IF(C154="","",VLOOKUP(C154,'Tabela Nutricional'!A:AD,25,0)*D154)</f>
        <v/>
      </c>
      <c r="AA154" s="234" t="str">
        <f>IF(C154="","",VLOOKUP(C154,'Tabela Nutricional'!A:AD,26,0)*D154)</f>
        <v/>
      </c>
      <c r="AB154" s="237" t="str">
        <f>IF(C154="","",VLOOKUP(C154,'Tabela Nutricional'!A:AD,27,0)*D154)</f>
        <v/>
      </c>
      <c r="AC154" s="234" t="str">
        <f>IF(C154="","",VLOOKUP(C154,'Tabela Nutricional'!A:AD,28,0)*D154)</f>
        <v/>
      </c>
      <c r="AD154" s="237" t="str">
        <f>IF(C154="","",VLOOKUP(C154,'Tabela Nutricional'!A:AD,29,0)*D154)</f>
        <v/>
      </c>
      <c r="AE154" s="234" t="str">
        <f>IF(C154="","",VLOOKUP(C154,'Tabela Nutricional'!A:AD,30,0)*D154)</f>
        <v/>
      </c>
      <c r="AF154" s="214"/>
      <c r="AG154" s="94"/>
      <c r="AH154" s="108"/>
      <c r="AI154" s="108"/>
      <c r="AJ154" s="89"/>
      <c r="AK154" s="89"/>
      <c r="AL154" s="99"/>
      <c r="AM154" s="99"/>
      <c r="AN154" s="89"/>
      <c r="AO154" s="89"/>
      <c r="AP154" s="89"/>
      <c r="AQ154" s="99"/>
      <c r="AR154" s="89"/>
      <c r="AS154" s="89"/>
      <c r="AT154" s="89"/>
      <c r="AU154" s="89"/>
      <c r="AV154" s="89"/>
      <c r="AW154" s="89"/>
      <c r="AX154" s="89"/>
    </row>
    <row r="155" spans="1:50" ht="12.75" customHeight="1">
      <c r="A155" s="89"/>
      <c r="B155" s="214"/>
      <c r="C155" s="356"/>
      <c r="D155" s="236"/>
      <c r="E155" s="231" t="str">
        <f t="shared" si="106"/>
        <v/>
      </c>
      <c r="F155" s="238" t="str">
        <f t="shared" si="107"/>
        <v/>
      </c>
      <c r="G155" s="233" t="str">
        <f t="shared" si="108"/>
        <v/>
      </c>
      <c r="H155" s="238" t="str">
        <f t="shared" si="109"/>
        <v/>
      </c>
      <c r="I155" s="233" t="str">
        <f t="shared" si="110"/>
        <v/>
      </c>
      <c r="J155" s="238" t="str">
        <f t="shared" si="111"/>
        <v/>
      </c>
      <c r="K155" s="233" t="str">
        <f t="shared" si="112"/>
        <v/>
      </c>
      <c r="L155" s="237" t="str">
        <f t="shared" si="113"/>
        <v/>
      </c>
      <c r="M155" s="234" t="str">
        <f>IF(C155="","",VLOOKUP(C155,'Tabela Nutricional'!A:AD,10,0)*D155)</f>
        <v/>
      </c>
      <c r="N155" s="237" t="str">
        <f>IF(C155="","",VLOOKUP(C155,'Tabela Nutricional'!A:AD,11,0)*D155)</f>
        <v/>
      </c>
      <c r="O155" s="234" t="str">
        <f>IF(C155="","",VLOOKUP(C155,'Tabela Nutricional'!A:AD,12,0)*D155)</f>
        <v/>
      </c>
      <c r="P155" s="237" t="str">
        <f>IF(C155="","",VLOOKUP(C155,'Tabela Nutricional'!A:AD,13,0)*D155)</f>
        <v/>
      </c>
      <c r="Q155" s="234" t="str">
        <f>IF(C155="","",VLOOKUP(C155,'Tabela Nutricional'!A:AD,14,0)*D155)</f>
        <v/>
      </c>
      <c r="R155" s="237" t="str">
        <f>IF(C155="","",VLOOKUP(C155,'Tabela Nutricional'!A:AD,15,0)*D155)</f>
        <v/>
      </c>
      <c r="S155" s="234" t="str">
        <f>IF(C155="","",VLOOKUP(C155,'Tabela Nutricional'!A:AD,16,0)*D155)</f>
        <v/>
      </c>
      <c r="T155" s="237" t="str">
        <f>IF(C155="","",VLOOKUP(C155,'Tabela Nutricional'!A:AD,17,0)*D155)</f>
        <v/>
      </c>
      <c r="U155" s="234" t="str">
        <f>IF(C155="","",VLOOKUP(C155,'Tabela Nutricional'!A:AD,18,0)*D155)</f>
        <v/>
      </c>
      <c r="V155" s="237" t="str">
        <f>IF(C155="","",VLOOKUP(C155,'Tabela Nutricional'!A:AD,21,0)*D155)</f>
        <v/>
      </c>
      <c r="W155" s="234" t="str">
        <f>IF(C155="","",VLOOKUP(C155,'Tabela Nutricional'!A:AD,22,0)*D155)</f>
        <v/>
      </c>
      <c r="X155" s="237" t="str">
        <f>IF(C155="","",VLOOKUP(C155,'Tabela Nutricional'!A:AD,23,0)*D155)</f>
        <v/>
      </c>
      <c r="Y155" s="234" t="str">
        <f>IF(C155="","",VLOOKUP(C155,'Tabela Nutricional'!A:AD,24,0)*D155)</f>
        <v/>
      </c>
      <c r="Z155" s="237" t="str">
        <f>IF(C155="","",VLOOKUP(C155,'Tabela Nutricional'!A:AD,25,0)*D155)</f>
        <v/>
      </c>
      <c r="AA155" s="234" t="str">
        <f>IF(C155="","",VLOOKUP(C155,'Tabela Nutricional'!A:AD,26,0)*D155)</f>
        <v/>
      </c>
      <c r="AB155" s="237" t="str">
        <f>IF(C155="","",VLOOKUP(C155,'Tabela Nutricional'!A:AD,27,0)*D155)</f>
        <v/>
      </c>
      <c r="AC155" s="234" t="str">
        <f>IF(C155="","",VLOOKUP(C155,'Tabela Nutricional'!A:AD,28,0)*D155)</f>
        <v/>
      </c>
      <c r="AD155" s="237" t="str">
        <f>IF(C155="","",VLOOKUP(C155,'Tabela Nutricional'!A:AD,29,0)*D155)</f>
        <v/>
      </c>
      <c r="AE155" s="234" t="str">
        <f>IF(C155="","",VLOOKUP(C155,'Tabela Nutricional'!A:AD,30,0)*D155)</f>
        <v/>
      </c>
      <c r="AF155" s="214"/>
      <c r="AG155" s="90"/>
      <c r="AH155" s="108"/>
      <c r="AI155" s="108"/>
      <c r="AJ155" s="89"/>
      <c r="AK155" s="89"/>
      <c r="AL155" s="99"/>
      <c r="AM155" s="99"/>
      <c r="AN155" s="89"/>
      <c r="AO155" s="89"/>
      <c r="AP155" s="89"/>
      <c r="AQ155" s="99"/>
      <c r="AR155" s="89"/>
      <c r="AS155" s="89"/>
      <c r="AT155" s="89"/>
      <c r="AU155" s="89"/>
      <c r="AV155" s="89"/>
      <c r="AW155" s="89"/>
      <c r="AX155" s="89"/>
    </row>
    <row r="156" spans="1:50" ht="12.75" customHeight="1">
      <c r="A156" s="90"/>
      <c r="B156" s="214"/>
      <c r="C156" s="356"/>
      <c r="D156" s="236"/>
      <c r="E156" s="231" t="str">
        <f t="shared" si="106"/>
        <v/>
      </c>
      <c r="F156" s="238" t="str">
        <f t="shared" si="107"/>
        <v/>
      </c>
      <c r="G156" s="233" t="str">
        <f t="shared" si="108"/>
        <v/>
      </c>
      <c r="H156" s="238" t="str">
        <f t="shared" si="109"/>
        <v/>
      </c>
      <c r="I156" s="233" t="str">
        <f t="shared" si="110"/>
        <v/>
      </c>
      <c r="J156" s="238" t="str">
        <f t="shared" si="111"/>
        <v/>
      </c>
      <c r="K156" s="233" t="str">
        <f t="shared" si="112"/>
        <v/>
      </c>
      <c r="L156" s="237" t="str">
        <f t="shared" si="113"/>
        <v/>
      </c>
      <c r="M156" s="234" t="str">
        <f>IF(C156="","",VLOOKUP(C156,'Tabela Nutricional'!A:AD,10,0)*D156)</f>
        <v/>
      </c>
      <c r="N156" s="237" t="str">
        <f>IF(C156="","",VLOOKUP(C156,'Tabela Nutricional'!A:AD,11,0)*D156)</f>
        <v/>
      </c>
      <c r="O156" s="234" t="str">
        <f>IF(C156="","",VLOOKUP(C156,'Tabela Nutricional'!A:AD,12,0)*D156)</f>
        <v/>
      </c>
      <c r="P156" s="237" t="str">
        <f>IF(C156="","",VLOOKUP(C156,'Tabela Nutricional'!A:AD,13,0)*D156)</f>
        <v/>
      </c>
      <c r="Q156" s="234" t="str">
        <f>IF(C156="","",VLOOKUP(C156,'Tabela Nutricional'!A:AD,14,0)*D156)</f>
        <v/>
      </c>
      <c r="R156" s="237" t="str">
        <f>IF(C156="","",VLOOKUP(C156,'Tabela Nutricional'!A:AD,15,0)*D156)</f>
        <v/>
      </c>
      <c r="S156" s="234" t="str">
        <f>IF(C156="","",VLOOKUP(C156,'Tabela Nutricional'!A:AD,16,0)*D156)</f>
        <v/>
      </c>
      <c r="T156" s="237" t="str">
        <f>IF(C156="","",VLOOKUP(C156,'Tabela Nutricional'!A:AD,17,0)*D156)</f>
        <v/>
      </c>
      <c r="U156" s="234" t="str">
        <f>IF(C156="","",VLOOKUP(C156,'Tabela Nutricional'!A:AD,18,0)*D156)</f>
        <v/>
      </c>
      <c r="V156" s="237" t="str">
        <f>IF(C156="","",VLOOKUP(C156,'Tabela Nutricional'!A:AD,21,0)*D156)</f>
        <v/>
      </c>
      <c r="W156" s="234" t="str">
        <f>IF(C156="","",VLOOKUP(C156,'Tabela Nutricional'!A:AD,22,0)*D156)</f>
        <v/>
      </c>
      <c r="X156" s="237" t="str">
        <f>IF(C156="","",VLOOKUP(C156,'Tabela Nutricional'!A:AD,23,0)*D156)</f>
        <v/>
      </c>
      <c r="Y156" s="234" t="str">
        <f>IF(C156="","",VLOOKUP(C156,'Tabela Nutricional'!A:AD,24,0)*D156)</f>
        <v/>
      </c>
      <c r="Z156" s="237" t="str">
        <f>IF(C156="","",VLOOKUP(C156,'Tabela Nutricional'!A:AD,25,0)*D156)</f>
        <v/>
      </c>
      <c r="AA156" s="234" t="str">
        <f>IF(C156="","",VLOOKUP(C156,'Tabela Nutricional'!A:AD,26,0)*D156)</f>
        <v/>
      </c>
      <c r="AB156" s="237" t="str">
        <f>IF(C156="","",VLOOKUP(C156,'Tabela Nutricional'!A:AD,27,0)*D156)</f>
        <v/>
      </c>
      <c r="AC156" s="234" t="str">
        <f>IF(C156="","",VLOOKUP(C156,'Tabela Nutricional'!A:AD,28,0)*D156)</f>
        <v/>
      </c>
      <c r="AD156" s="237" t="str">
        <f>IF(C156="","",VLOOKUP(C156,'Tabela Nutricional'!A:AD,29,0)*D156)</f>
        <v/>
      </c>
      <c r="AE156" s="234" t="str">
        <f>IF(C156="","",VLOOKUP(C156,'Tabela Nutricional'!A:AD,30,0)*D156)</f>
        <v/>
      </c>
      <c r="AF156" s="214"/>
      <c r="AG156" s="92"/>
      <c r="AH156" s="108"/>
      <c r="AI156" s="108"/>
      <c r="AJ156" s="89"/>
      <c r="AK156" s="89"/>
      <c r="AL156" s="99"/>
      <c r="AM156" s="99"/>
      <c r="AN156" s="89"/>
      <c r="AO156" s="89"/>
      <c r="AP156" s="89"/>
      <c r="AQ156" s="99"/>
      <c r="AR156" s="89"/>
      <c r="AS156" s="89"/>
      <c r="AT156" s="89"/>
      <c r="AU156" s="89"/>
      <c r="AV156" s="89"/>
      <c r="AW156" s="89"/>
      <c r="AX156" s="89"/>
    </row>
    <row r="157" spans="1:50" ht="12.75" customHeight="1">
      <c r="A157" s="90"/>
      <c r="B157" s="214"/>
      <c r="C157" s="375"/>
      <c r="D157" s="236"/>
      <c r="E157" s="231" t="str">
        <f t="shared" si="106"/>
        <v/>
      </c>
      <c r="F157" s="238" t="str">
        <f t="shared" si="107"/>
        <v/>
      </c>
      <c r="G157" s="233" t="str">
        <f t="shared" si="108"/>
        <v/>
      </c>
      <c r="H157" s="238" t="str">
        <f t="shared" si="109"/>
        <v/>
      </c>
      <c r="I157" s="233" t="str">
        <f t="shared" si="110"/>
        <v/>
      </c>
      <c r="J157" s="238" t="str">
        <f t="shared" si="111"/>
        <v/>
      </c>
      <c r="K157" s="233" t="str">
        <f t="shared" si="112"/>
        <v/>
      </c>
      <c r="L157" s="237" t="str">
        <f t="shared" si="113"/>
        <v/>
      </c>
      <c r="M157" s="234" t="str">
        <f>IF(C157="","",VLOOKUP(C157,'Tabela Nutricional'!A:AD,10,0)*D157)</f>
        <v/>
      </c>
      <c r="N157" s="237" t="str">
        <f>IF(C157="","",VLOOKUP(C157,'Tabela Nutricional'!A:AD,11,0)*D157)</f>
        <v/>
      </c>
      <c r="O157" s="234" t="str">
        <f>IF(C157="","",VLOOKUP(C157,'Tabela Nutricional'!A:AD,12,0)*D157)</f>
        <v/>
      </c>
      <c r="P157" s="237" t="str">
        <f>IF(C157="","",VLOOKUP(C157,'Tabela Nutricional'!A:AD,13,0)*D157)</f>
        <v/>
      </c>
      <c r="Q157" s="234" t="str">
        <f>IF(C157="","",VLOOKUP(C157,'Tabela Nutricional'!A:AD,14,0)*D157)</f>
        <v/>
      </c>
      <c r="R157" s="237" t="str">
        <f>IF(C157="","",VLOOKUP(C157,'Tabela Nutricional'!A:AD,15,0)*D157)</f>
        <v/>
      </c>
      <c r="S157" s="234" t="str">
        <f>IF(C157="","",VLOOKUP(C157,'Tabela Nutricional'!A:AD,16,0)*D157)</f>
        <v/>
      </c>
      <c r="T157" s="237" t="str">
        <f>IF(C157="","",VLOOKUP(C157,'Tabela Nutricional'!A:AD,17,0)*D157)</f>
        <v/>
      </c>
      <c r="U157" s="234" t="str">
        <f>IF(C157="","",VLOOKUP(C157,'Tabela Nutricional'!A:AD,18,0)*D157)</f>
        <v/>
      </c>
      <c r="V157" s="237" t="str">
        <f>IF(C157="","",VLOOKUP(C157,'Tabela Nutricional'!A:AD,21,0)*D157)</f>
        <v/>
      </c>
      <c r="W157" s="234" t="str">
        <f>IF(C157="","",VLOOKUP(C157,'Tabela Nutricional'!A:AD,22,0)*D157)</f>
        <v/>
      </c>
      <c r="X157" s="237" t="str">
        <f>IF(C157="","",VLOOKUP(C157,'Tabela Nutricional'!A:AD,23,0)*D157)</f>
        <v/>
      </c>
      <c r="Y157" s="234" t="str">
        <f>IF(C157="","",VLOOKUP(C157,'Tabela Nutricional'!A:AD,24,0)*D157)</f>
        <v/>
      </c>
      <c r="Z157" s="237" t="str">
        <f>IF(C157="","",VLOOKUP(C157,'Tabela Nutricional'!A:AD,25,0)*D157)</f>
        <v/>
      </c>
      <c r="AA157" s="234" t="str">
        <f>IF(C157="","",VLOOKUP(C157,'Tabela Nutricional'!A:AD,26,0)*D157)</f>
        <v/>
      </c>
      <c r="AB157" s="237" t="str">
        <f>IF(C157="","",VLOOKUP(C157,'Tabela Nutricional'!A:AD,27,0)*D157)</f>
        <v/>
      </c>
      <c r="AC157" s="234" t="str">
        <f>IF(C157="","",VLOOKUP(C157,'Tabela Nutricional'!A:AD,28,0)*D157)</f>
        <v/>
      </c>
      <c r="AD157" s="237" t="str">
        <f>IF(C157="","",VLOOKUP(C157,'Tabela Nutricional'!A:AD,29,0)*D157)</f>
        <v/>
      </c>
      <c r="AE157" s="234" t="str">
        <f>IF(C157="","",VLOOKUP(C157,'Tabela Nutricional'!A:AD,30,0)*D157)</f>
        <v/>
      </c>
      <c r="AF157" s="214"/>
      <c r="AG157" s="91"/>
      <c r="AH157" s="108"/>
      <c r="AI157" s="108"/>
      <c r="AJ157" s="89"/>
      <c r="AK157" s="89"/>
      <c r="AL157" s="99"/>
      <c r="AM157" s="99"/>
      <c r="AN157" s="89"/>
      <c r="AO157" s="89"/>
      <c r="AP157" s="89"/>
      <c r="AQ157" s="99"/>
      <c r="AR157" s="89"/>
      <c r="AS157" s="89"/>
      <c r="AT157" s="89"/>
      <c r="AU157" s="89"/>
      <c r="AV157" s="89"/>
      <c r="AW157" s="89"/>
      <c r="AX157" s="89"/>
    </row>
    <row r="158" spans="1:50" ht="12.75" customHeight="1">
      <c r="A158" s="90"/>
      <c r="B158" s="214"/>
      <c r="C158" s="376" t="s">
        <v>27</v>
      </c>
      <c r="D158" s="216"/>
      <c r="E158" s="217" t="s">
        <v>29</v>
      </c>
      <c r="F158" s="218">
        <f t="shared" ref="F158:AE158" si="114">SUM(F148:F157)</f>
        <v>0</v>
      </c>
      <c r="G158" s="219">
        <f t="shared" si="114"/>
        <v>0</v>
      </c>
      <c r="H158" s="220">
        <f t="shared" si="114"/>
        <v>0</v>
      </c>
      <c r="I158" s="221">
        <f t="shared" si="114"/>
        <v>0</v>
      </c>
      <c r="J158" s="222">
        <f t="shared" si="114"/>
        <v>0</v>
      </c>
      <c r="K158" s="223">
        <f t="shared" si="114"/>
        <v>0</v>
      </c>
      <c r="L158" s="224">
        <f t="shared" si="114"/>
        <v>0</v>
      </c>
      <c r="M158" s="225">
        <f t="shared" si="114"/>
        <v>0</v>
      </c>
      <c r="N158" s="225">
        <f t="shared" si="114"/>
        <v>0</v>
      </c>
      <c r="O158" s="225">
        <f t="shared" si="114"/>
        <v>0</v>
      </c>
      <c r="P158" s="225">
        <f t="shared" si="114"/>
        <v>0</v>
      </c>
      <c r="Q158" s="225">
        <f t="shared" si="114"/>
        <v>0</v>
      </c>
      <c r="R158" s="225">
        <f t="shared" si="114"/>
        <v>0</v>
      </c>
      <c r="S158" s="225">
        <f t="shared" si="114"/>
        <v>0</v>
      </c>
      <c r="T158" s="225">
        <f t="shared" si="114"/>
        <v>0</v>
      </c>
      <c r="U158" s="225">
        <f t="shared" si="114"/>
        <v>0</v>
      </c>
      <c r="V158" s="225">
        <f t="shared" si="114"/>
        <v>0</v>
      </c>
      <c r="W158" s="225">
        <f t="shared" si="114"/>
        <v>0</v>
      </c>
      <c r="X158" s="225">
        <f t="shared" si="114"/>
        <v>0</v>
      </c>
      <c r="Y158" s="225">
        <f t="shared" si="114"/>
        <v>0</v>
      </c>
      <c r="Z158" s="225">
        <f t="shared" si="114"/>
        <v>0</v>
      </c>
      <c r="AA158" s="225">
        <f t="shared" si="114"/>
        <v>0</v>
      </c>
      <c r="AB158" s="225">
        <f t="shared" si="114"/>
        <v>0</v>
      </c>
      <c r="AC158" s="225">
        <f t="shared" si="114"/>
        <v>0</v>
      </c>
      <c r="AD158" s="225">
        <f t="shared" si="114"/>
        <v>0</v>
      </c>
      <c r="AE158" s="225">
        <f t="shared" si="114"/>
        <v>0</v>
      </c>
      <c r="AF158" s="214"/>
      <c r="AG158" s="91"/>
      <c r="AH158" s="108"/>
      <c r="AI158" s="108"/>
      <c r="AJ158" s="89"/>
      <c r="AK158" s="89"/>
      <c r="AL158" s="99"/>
      <c r="AM158" s="99"/>
      <c r="AN158" s="89"/>
      <c r="AO158" s="89"/>
      <c r="AP158" s="89"/>
      <c r="AQ158" s="99"/>
      <c r="AR158" s="89"/>
      <c r="AS158" s="89"/>
      <c r="AT158" s="89"/>
      <c r="AU158" s="89"/>
      <c r="AV158" s="89"/>
      <c r="AW158" s="89"/>
      <c r="AX158" s="89"/>
    </row>
    <row r="159" spans="1:50" ht="12.75" customHeight="1">
      <c r="A159" s="90"/>
      <c r="B159" s="214"/>
      <c r="C159" s="377">
        <f>SUM(F159:K159)</f>
        <v>0</v>
      </c>
      <c r="D159" s="216"/>
      <c r="E159" s="217" t="s">
        <v>30</v>
      </c>
      <c r="F159" s="218">
        <f t="shared" ref="F159:H159" si="115">F158*4</f>
        <v>0</v>
      </c>
      <c r="G159" s="219">
        <f t="shared" si="115"/>
        <v>0</v>
      </c>
      <c r="H159" s="220">
        <f t="shared" si="115"/>
        <v>0</v>
      </c>
      <c r="I159" s="221">
        <f t="shared" ref="I159:K159" si="116">I158*9</f>
        <v>0</v>
      </c>
      <c r="J159" s="222">
        <f t="shared" si="116"/>
        <v>0</v>
      </c>
      <c r="K159" s="223">
        <f t="shared" si="116"/>
        <v>0</v>
      </c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  <c r="Z159" s="226"/>
      <c r="AA159" s="226"/>
      <c r="AB159" s="226"/>
      <c r="AC159" s="226"/>
      <c r="AD159" s="226"/>
      <c r="AE159" s="226"/>
      <c r="AF159" s="214"/>
      <c r="AG159" s="91"/>
      <c r="AH159" s="108"/>
      <c r="AI159" s="108"/>
      <c r="AJ159" s="89"/>
      <c r="AK159" s="89"/>
      <c r="AL159" s="99"/>
      <c r="AM159" s="99"/>
      <c r="AN159" s="89"/>
      <c r="AO159" s="89"/>
      <c r="AP159" s="89"/>
      <c r="AQ159" s="99"/>
      <c r="AR159" s="89"/>
      <c r="AS159" s="89"/>
      <c r="AT159" s="89"/>
      <c r="AU159" s="89"/>
      <c r="AV159" s="89"/>
      <c r="AW159" s="89"/>
      <c r="AX159" s="89"/>
    </row>
    <row r="160" spans="1:50" ht="12.75" customHeight="1">
      <c r="A160" s="90"/>
      <c r="B160" s="214"/>
      <c r="C160" s="311" t="str">
        <f>IF(C159&gt;0,(C159-'Cálculo de Dieta'!C159),"")</f>
        <v/>
      </c>
      <c r="D160" s="318"/>
      <c r="E160" s="310" t="s">
        <v>2829</v>
      </c>
      <c r="F160" s="311" t="str">
        <f>IF(F158&gt;0,(F158-'Cálculo de Dieta'!F158),"")</f>
        <v/>
      </c>
      <c r="G160" s="311" t="str">
        <f>IF(G158&gt;0,(G158-'Cálculo de Dieta'!G158),"")</f>
        <v/>
      </c>
      <c r="H160" s="311" t="str">
        <f>IF(H158&gt;0,(H158-'Cálculo de Dieta'!H158),"")</f>
        <v/>
      </c>
      <c r="I160" s="311" t="str">
        <f>IF(I158&gt;0,(I158-'Cálculo de Dieta'!I158),"")</f>
        <v/>
      </c>
      <c r="J160" s="311" t="str">
        <f>IF(J158&gt;0,(J158-'Cálculo de Dieta'!J158),"")</f>
        <v/>
      </c>
      <c r="K160" s="311" t="str">
        <f>IF(K158&gt;0,(K158-'Cálculo de Dieta'!K158),"")</f>
        <v/>
      </c>
      <c r="L160" s="311" t="str">
        <f>IF(L158&gt;0,(L158-'Cálculo de Dieta'!L158),"")</f>
        <v/>
      </c>
      <c r="M160" s="311" t="str">
        <f>IF(M158&gt;0,(M158-'Cálculo de Dieta'!M158),"")</f>
        <v/>
      </c>
      <c r="N160" s="311" t="str">
        <f>IF(N158&gt;0,(N158-'Cálculo de Dieta'!N158),"")</f>
        <v/>
      </c>
      <c r="O160" s="311" t="str">
        <f>IF(O158&gt;0,(O158-'Cálculo de Dieta'!O158),"")</f>
        <v/>
      </c>
      <c r="P160" s="311" t="str">
        <f>IF(P158&gt;0,(P158-'Cálculo de Dieta'!P158),"")</f>
        <v/>
      </c>
      <c r="Q160" s="311" t="str">
        <f>IF(Q158&gt;0,(Q158-'Cálculo de Dieta'!Q158),"")</f>
        <v/>
      </c>
      <c r="R160" s="311" t="str">
        <f>IF(R158&gt;0,(R158-'Cálculo de Dieta'!R158),"")</f>
        <v/>
      </c>
      <c r="S160" s="311" t="str">
        <f>IF(S158&gt;0,(S158-'Cálculo de Dieta'!S158),"")</f>
        <v/>
      </c>
      <c r="T160" s="311" t="str">
        <f>IF(T158&gt;0,(T158-'Cálculo de Dieta'!T158),"")</f>
        <v/>
      </c>
      <c r="U160" s="311" t="str">
        <f>IF(U158&gt;0,(U158-'Cálculo de Dieta'!U158),"")</f>
        <v/>
      </c>
      <c r="V160" s="311" t="str">
        <f>IF(V158&gt;0,(V158-'Cálculo de Dieta'!V158),"")</f>
        <v/>
      </c>
      <c r="W160" s="311" t="str">
        <f>IF(W158&gt;0,(W158-'Cálculo de Dieta'!W158),"")</f>
        <v/>
      </c>
      <c r="X160" s="311" t="str">
        <f>IF(X158&gt;0,(X158-'Cálculo de Dieta'!X158),"")</f>
        <v/>
      </c>
      <c r="Y160" s="311" t="str">
        <f>IF(Y158&gt;0,(Y158-'Cálculo de Dieta'!Y158),"")</f>
        <v/>
      </c>
      <c r="Z160" s="311" t="str">
        <f>IF(Z158&gt;0,(Z158-'Cálculo de Dieta'!Z158),"")</f>
        <v/>
      </c>
      <c r="AA160" s="311" t="str">
        <f>IF(AA158&gt;0,(AA158-'Cálculo de Dieta'!AA158),"")</f>
        <v/>
      </c>
      <c r="AB160" s="311" t="str">
        <f>IF(AB158&gt;0,(AB158-'Cálculo de Dieta'!AB158),"")</f>
        <v/>
      </c>
      <c r="AC160" s="311" t="str">
        <f>IF(AC158&gt;0,(AC158-'Cálculo de Dieta'!AC158),"")</f>
        <v/>
      </c>
      <c r="AD160" s="311" t="str">
        <f>IF(AD158&gt;0,(AD158-'Cálculo de Dieta'!AD158),"")</f>
        <v/>
      </c>
      <c r="AE160" s="311" t="str">
        <f>IF(AE158&gt;0,(AE158-'Cálculo de Dieta'!AE158),"")</f>
        <v/>
      </c>
      <c r="AF160" s="214"/>
      <c r="AG160" s="91"/>
      <c r="AH160" s="108"/>
      <c r="AI160" s="108"/>
      <c r="AJ160" s="89"/>
      <c r="AK160" s="89"/>
      <c r="AL160" s="99"/>
      <c r="AM160" s="99"/>
      <c r="AN160" s="89"/>
      <c r="AO160" s="89"/>
      <c r="AP160" s="89"/>
      <c r="AQ160" s="99"/>
      <c r="AR160" s="89"/>
      <c r="AS160" s="89"/>
      <c r="AT160" s="89"/>
      <c r="AU160" s="89"/>
      <c r="AV160" s="89"/>
      <c r="AW160" s="89"/>
      <c r="AX160" s="89"/>
    </row>
    <row r="161" spans="1:50" ht="12.75" customHeight="1">
      <c r="A161" s="81"/>
      <c r="B161" s="81"/>
      <c r="C161" s="372"/>
      <c r="D161" s="82"/>
      <c r="E161" s="87"/>
      <c r="F161" s="83"/>
      <c r="G161" s="84"/>
      <c r="H161" s="85"/>
      <c r="I161" s="86"/>
      <c r="J161" s="86"/>
      <c r="K161" s="86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81"/>
      <c r="AG161" s="88"/>
      <c r="AH161" s="108"/>
      <c r="AI161" s="108"/>
      <c r="AJ161" s="89"/>
      <c r="AK161" s="89"/>
      <c r="AL161" s="99"/>
      <c r="AM161" s="99"/>
      <c r="AN161" s="89"/>
      <c r="AO161" s="89"/>
      <c r="AP161" s="89"/>
      <c r="AQ161" s="99"/>
      <c r="AR161" s="89"/>
      <c r="AS161" s="89"/>
      <c r="AT161" s="89"/>
      <c r="AU161" s="89"/>
      <c r="AV161" s="89"/>
      <c r="AW161" s="89"/>
      <c r="AX161" s="89"/>
    </row>
    <row r="162" spans="1:50" ht="12.75" customHeight="1">
      <c r="A162" s="81"/>
      <c r="B162" s="200"/>
      <c r="C162" s="373"/>
      <c r="D162" s="340">
        <v>11</v>
      </c>
      <c r="E162" s="307"/>
      <c r="F162" s="303"/>
      <c r="G162" s="303"/>
      <c r="H162" s="303"/>
      <c r="I162" s="303"/>
      <c r="J162" s="303"/>
      <c r="K162" s="304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2" t="s">
        <v>2786</v>
      </c>
      <c r="W162" s="202" t="s">
        <v>2786</v>
      </c>
      <c r="X162" s="202" t="s">
        <v>2786</v>
      </c>
      <c r="Y162" s="202" t="s">
        <v>2786</v>
      </c>
      <c r="Z162" s="202" t="s">
        <v>2786</v>
      </c>
      <c r="AA162" s="202" t="s">
        <v>2786</v>
      </c>
      <c r="AB162" s="201"/>
      <c r="AC162" s="202" t="s">
        <v>2786</v>
      </c>
      <c r="AD162" s="202" t="s">
        <v>2786</v>
      </c>
      <c r="AE162" s="202" t="s">
        <v>2786</v>
      </c>
      <c r="AF162" s="200"/>
      <c r="AG162" s="81"/>
      <c r="AH162" s="108"/>
      <c r="AI162" s="108"/>
      <c r="AJ162" s="89"/>
      <c r="AK162" s="89"/>
      <c r="AL162" s="99"/>
      <c r="AM162" s="99"/>
      <c r="AN162" s="89"/>
      <c r="AO162" s="89"/>
      <c r="AP162" s="89"/>
      <c r="AQ162" s="99"/>
      <c r="AR162" s="89"/>
      <c r="AS162" s="89"/>
      <c r="AT162" s="89"/>
      <c r="AU162" s="89"/>
      <c r="AV162" s="89"/>
      <c r="AW162" s="89"/>
      <c r="AX162" s="89"/>
    </row>
    <row r="163" spans="1:50" ht="12.75" customHeight="1">
      <c r="A163" s="81"/>
      <c r="B163" s="203"/>
      <c r="C163" s="374" t="s">
        <v>5</v>
      </c>
      <c r="D163" s="204" t="s">
        <v>6</v>
      </c>
      <c r="E163" s="205" t="s">
        <v>7</v>
      </c>
      <c r="F163" s="206" t="s">
        <v>8</v>
      </c>
      <c r="G163" s="207" t="s">
        <v>9</v>
      </c>
      <c r="H163" s="208" t="s">
        <v>10</v>
      </c>
      <c r="I163" s="209" t="s">
        <v>11</v>
      </c>
      <c r="J163" s="210" t="s">
        <v>13</v>
      </c>
      <c r="K163" s="211" t="s">
        <v>12</v>
      </c>
      <c r="L163" s="212" t="s">
        <v>767</v>
      </c>
      <c r="M163" s="202" t="s">
        <v>792</v>
      </c>
      <c r="N163" s="202" t="s">
        <v>791</v>
      </c>
      <c r="O163" s="202" t="s">
        <v>2777</v>
      </c>
      <c r="P163" s="202" t="s">
        <v>2778</v>
      </c>
      <c r="Q163" s="202" t="s">
        <v>793</v>
      </c>
      <c r="R163" s="202" t="s">
        <v>794</v>
      </c>
      <c r="S163" s="202" t="s">
        <v>799</v>
      </c>
      <c r="T163" s="202" t="s">
        <v>2782</v>
      </c>
      <c r="U163" s="202" t="s">
        <v>795</v>
      </c>
      <c r="V163" s="202" t="s">
        <v>2783</v>
      </c>
      <c r="W163" s="202" t="s">
        <v>2779</v>
      </c>
      <c r="X163" s="202" t="s">
        <v>2780</v>
      </c>
      <c r="Y163" s="202" t="s">
        <v>796</v>
      </c>
      <c r="Z163" s="202" t="s">
        <v>797</v>
      </c>
      <c r="AA163" s="202" t="s">
        <v>798</v>
      </c>
      <c r="AB163" s="202" t="s">
        <v>2776</v>
      </c>
      <c r="AC163" s="202" t="s">
        <v>2784</v>
      </c>
      <c r="AD163" s="202" t="s">
        <v>2785</v>
      </c>
      <c r="AE163" s="202" t="s">
        <v>2781</v>
      </c>
      <c r="AF163" s="213"/>
      <c r="AG163" s="183"/>
      <c r="AH163" s="108"/>
      <c r="AI163" s="108"/>
      <c r="AJ163" s="89"/>
      <c r="AK163" s="89"/>
      <c r="AL163" s="99"/>
      <c r="AM163" s="99"/>
      <c r="AN163" s="89"/>
      <c r="AO163" s="89"/>
      <c r="AP163" s="89"/>
      <c r="AQ163" s="99"/>
      <c r="AR163" s="89"/>
      <c r="AS163" s="89"/>
      <c r="AT163" s="89"/>
      <c r="AU163" s="89"/>
      <c r="AV163" s="89"/>
      <c r="AW163" s="89"/>
      <c r="AX163" s="89"/>
    </row>
    <row r="164" spans="1:50" ht="12.75" customHeight="1">
      <c r="A164" s="89"/>
      <c r="B164" s="214"/>
      <c r="C164" s="232"/>
      <c r="D164" s="235"/>
      <c r="E164" s="231" t="str">
        <f t="shared" ref="E164:E173" si="117">IF(C164="","",VLOOKUP(C164,Nutr,2,0))</f>
        <v/>
      </c>
      <c r="F164" s="238" t="str">
        <f t="shared" ref="F164:F173" si="118">IF(C164="","",VLOOKUP(C164,Nutr,3,0)*D164)</f>
        <v/>
      </c>
      <c r="G164" s="233" t="str">
        <f t="shared" ref="G164:G173" si="119">IF(C164="","",VLOOKUP(C164,Nutr,4,0)*D164)</f>
        <v/>
      </c>
      <c r="H164" s="238" t="str">
        <f t="shared" ref="H164:H173" si="120">IF(C164="","",VLOOKUP(C164,Nutr,5,0)*D164)</f>
        <v/>
      </c>
      <c r="I164" s="233" t="str">
        <f t="shared" ref="I164:I173" si="121">IF(C164="","",VLOOKUP(C164,Nutr,6,0)*D164)</f>
        <v/>
      </c>
      <c r="J164" s="238" t="str">
        <f t="shared" ref="J164:J173" si="122">IF(C164="","",VLOOKUP(C164,Nutr,7,0)*D164)</f>
        <v/>
      </c>
      <c r="K164" s="233" t="str">
        <f t="shared" ref="K164:K173" si="123">IF(C164="","",VLOOKUP(C164,Nutr,8,0)*D164)</f>
        <v/>
      </c>
      <c r="L164" s="237" t="str">
        <f>IF(C164="","",VLOOKUP(C164,Nutr,9,0)*D164)</f>
        <v/>
      </c>
      <c r="M164" s="234" t="str">
        <f>IF(C164="","",VLOOKUP(C164,'Tabela Nutricional'!A:AD,10,0)*D164)</f>
        <v/>
      </c>
      <c r="N164" s="237" t="str">
        <f>IF(C164="","",VLOOKUP(C164,'Tabela Nutricional'!A:AD,11,0)*D164)</f>
        <v/>
      </c>
      <c r="O164" s="234" t="str">
        <f>IF(C164="","",VLOOKUP(C164,'Tabela Nutricional'!A:AD,12,0)*D164)</f>
        <v/>
      </c>
      <c r="P164" s="237" t="str">
        <f>IF(C164="","",VLOOKUP(C164,'Tabela Nutricional'!A:AD,13,0)*D164)</f>
        <v/>
      </c>
      <c r="Q164" s="234" t="str">
        <f>IF(C164="","",VLOOKUP(C164,'Tabela Nutricional'!A:AD,14,0)*D164)</f>
        <v/>
      </c>
      <c r="R164" s="237" t="str">
        <f>IF(C164="","",VLOOKUP(C164,'Tabela Nutricional'!A:AD,15,0)*D164)</f>
        <v/>
      </c>
      <c r="S164" s="234" t="str">
        <f>IF(C164="","",VLOOKUP(C164,'Tabela Nutricional'!A:AD,16,0)*D164)</f>
        <v/>
      </c>
      <c r="T164" s="237" t="str">
        <f>IF(C164="","",VLOOKUP(C164,'Tabela Nutricional'!A:AD,17,0)*D164)</f>
        <v/>
      </c>
      <c r="U164" s="234" t="str">
        <f>IF(C164="","",VLOOKUP(C164,'Tabela Nutricional'!A:AD,18,0)*D164)</f>
        <v/>
      </c>
      <c r="V164" s="237" t="str">
        <f>IF(C164="","",VLOOKUP(C164,'Tabela Nutricional'!A:AD,21,0)*D164)</f>
        <v/>
      </c>
      <c r="W164" s="234" t="str">
        <f>IF(C164="","",VLOOKUP(C164,'Tabela Nutricional'!A:AD,22,0)*D164)</f>
        <v/>
      </c>
      <c r="X164" s="237" t="str">
        <f>IF(C164="","",VLOOKUP(C164,'Tabela Nutricional'!A:AD,23,0)*D164)</f>
        <v/>
      </c>
      <c r="Y164" s="234" t="str">
        <f>IF(C164="","",VLOOKUP(C164,'Tabela Nutricional'!A:AD,24,0)*D164)</f>
        <v/>
      </c>
      <c r="Z164" s="237" t="str">
        <f>IF(C164="","",VLOOKUP(C164,'Tabela Nutricional'!A:AD,25,0)*D164)</f>
        <v/>
      </c>
      <c r="AA164" s="234" t="str">
        <f>IF(C164="","",VLOOKUP(C164,'Tabela Nutricional'!A:AD,26,0)*D164)</f>
        <v/>
      </c>
      <c r="AB164" s="237" t="str">
        <f>IF(C164="","",VLOOKUP(C164,'Tabela Nutricional'!A:AD,27,0)*D164)</f>
        <v/>
      </c>
      <c r="AC164" s="234" t="str">
        <f>IF(C164="","",VLOOKUP(C164,'Tabela Nutricional'!A:AD,28,0)*D164)</f>
        <v/>
      </c>
      <c r="AD164" s="237" t="str">
        <f>IF(C164="","",VLOOKUP(C164,'Tabela Nutricional'!A:AD,29,0)*D164)</f>
        <v/>
      </c>
      <c r="AE164" s="234" t="str">
        <f>IF(C164="","",VLOOKUP(C164,'Tabela Nutricional'!A:AD,30,0)*D164)</f>
        <v/>
      </c>
      <c r="AF164" s="214"/>
      <c r="AG164" s="90"/>
      <c r="AH164" s="108"/>
      <c r="AI164" s="108"/>
      <c r="AJ164" s="89"/>
      <c r="AK164" s="89"/>
      <c r="AL164" s="99"/>
      <c r="AM164" s="99"/>
      <c r="AN164" s="89"/>
      <c r="AO164" s="89"/>
      <c r="AP164" s="89"/>
      <c r="AQ164" s="99"/>
      <c r="AR164" s="89"/>
      <c r="AS164" s="89"/>
      <c r="AT164" s="89"/>
      <c r="AU164" s="89"/>
      <c r="AV164" s="89"/>
      <c r="AW164" s="89"/>
      <c r="AX164" s="89"/>
    </row>
    <row r="165" spans="1:50" ht="12.75" customHeight="1">
      <c r="A165" s="89"/>
      <c r="B165" s="214"/>
      <c r="C165" s="232"/>
      <c r="D165" s="235"/>
      <c r="E165" s="231" t="str">
        <f t="shared" si="117"/>
        <v/>
      </c>
      <c r="F165" s="238" t="str">
        <f t="shared" si="118"/>
        <v/>
      </c>
      <c r="G165" s="233" t="str">
        <f t="shared" si="119"/>
        <v/>
      </c>
      <c r="H165" s="238" t="str">
        <f t="shared" si="120"/>
        <v/>
      </c>
      <c r="I165" s="233" t="str">
        <f t="shared" si="121"/>
        <v/>
      </c>
      <c r="J165" s="238" t="str">
        <f t="shared" si="122"/>
        <v/>
      </c>
      <c r="K165" s="233" t="str">
        <f t="shared" si="123"/>
        <v/>
      </c>
      <c r="L165" s="237" t="str">
        <f t="shared" ref="L165:L173" si="124">IF(C165="","",VLOOKUP(C165,Nutr,9,0)*D165)</f>
        <v/>
      </c>
      <c r="M165" s="234" t="str">
        <f>IF(C165="","",VLOOKUP(C165,'Tabela Nutricional'!A:AD,10,0)*D165)</f>
        <v/>
      </c>
      <c r="N165" s="237" t="str">
        <f>IF(C165="","",VLOOKUP(C165,'Tabela Nutricional'!A:AD,11,0)*D165)</f>
        <v/>
      </c>
      <c r="O165" s="234" t="str">
        <f>IF(C165="","",VLOOKUP(C165,'Tabela Nutricional'!A:AD,12,0)*D165)</f>
        <v/>
      </c>
      <c r="P165" s="237" t="str">
        <f>IF(C165="","",VLOOKUP(C165,'Tabela Nutricional'!A:AD,13,0)*D165)</f>
        <v/>
      </c>
      <c r="Q165" s="234" t="str">
        <f>IF(C165="","",VLOOKUP(C165,'Tabela Nutricional'!A:AD,14,0)*D165)</f>
        <v/>
      </c>
      <c r="R165" s="237" t="str">
        <f>IF(C165="","",VLOOKUP(C165,'Tabela Nutricional'!A:AD,15,0)*D165)</f>
        <v/>
      </c>
      <c r="S165" s="234" t="str">
        <f>IF(C165="","",VLOOKUP(C165,'Tabela Nutricional'!A:AD,16,0)*D165)</f>
        <v/>
      </c>
      <c r="T165" s="237" t="str">
        <f>IF(C165="","",VLOOKUP(C165,'Tabela Nutricional'!A:AD,17,0)*D165)</f>
        <v/>
      </c>
      <c r="U165" s="234" t="str">
        <f>IF(C165="","",VLOOKUP(C165,'Tabela Nutricional'!A:AD,18,0)*D165)</f>
        <v/>
      </c>
      <c r="V165" s="237" t="str">
        <f>IF(C165="","",VLOOKUP(C165,'Tabela Nutricional'!A:AD,21,0)*D165)</f>
        <v/>
      </c>
      <c r="W165" s="234" t="str">
        <f>IF(C165="","",VLOOKUP(C165,'Tabela Nutricional'!A:AD,22,0)*D165)</f>
        <v/>
      </c>
      <c r="X165" s="237" t="str">
        <f>IF(C165="","",VLOOKUP(C165,'Tabela Nutricional'!A:AD,23,0)*D165)</f>
        <v/>
      </c>
      <c r="Y165" s="234" t="str">
        <f>IF(C165="","",VLOOKUP(C165,'Tabela Nutricional'!A:AD,24,0)*D165)</f>
        <v/>
      </c>
      <c r="Z165" s="237" t="str">
        <f>IF(C165="","",VLOOKUP(C165,'Tabela Nutricional'!A:AD,25,0)*D165)</f>
        <v/>
      </c>
      <c r="AA165" s="234" t="str">
        <f>IF(C165="","",VLOOKUP(C165,'Tabela Nutricional'!A:AD,26,0)*D165)</f>
        <v/>
      </c>
      <c r="AB165" s="237" t="str">
        <f>IF(C165="","",VLOOKUP(C165,'Tabela Nutricional'!A:AD,27,0)*D165)</f>
        <v/>
      </c>
      <c r="AC165" s="234" t="str">
        <f>IF(C165="","",VLOOKUP(C165,'Tabela Nutricional'!A:AD,28,0)*D165)</f>
        <v/>
      </c>
      <c r="AD165" s="237" t="str">
        <f>IF(C165="","",VLOOKUP(C165,'Tabela Nutricional'!A:AD,29,0)*D165)</f>
        <v/>
      </c>
      <c r="AE165" s="234" t="str">
        <f>IF(C165="","",VLOOKUP(C165,'Tabela Nutricional'!A:AD,30,0)*D165)</f>
        <v/>
      </c>
      <c r="AF165" s="214"/>
      <c r="AG165" s="90"/>
      <c r="AH165" s="108"/>
      <c r="AI165" s="108"/>
      <c r="AJ165" s="89"/>
      <c r="AK165" s="89"/>
      <c r="AL165" s="99"/>
      <c r="AM165" s="99"/>
      <c r="AN165" s="89"/>
      <c r="AO165" s="89"/>
      <c r="AP165" s="89"/>
      <c r="AQ165" s="99"/>
      <c r="AR165" s="89"/>
      <c r="AS165" s="89"/>
      <c r="AT165" s="89"/>
      <c r="AU165" s="89"/>
      <c r="AV165" s="89"/>
      <c r="AW165" s="89"/>
      <c r="AX165" s="89"/>
    </row>
    <row r="166" spans="1:50" ht="12.75" customHeight="1">
      <c r="A166" s="89"/>
      <c r="B166" s="214"/>
      <c r="C166" s="232"/>
      <c r="D166" s="235"/>
      <c r="E166" s="231" t="str">
        <f t="shared" si="117"/>
        <v/>
      </c>
      <c r="F166" s="238" t="str">
        <f t="shared" si="118"/>
        <v/>
      </c>
      <c r="G166" s="233" t="str">
        <f t="shared" si="119"/>
        <v/>
      </c>
      <c r="H166" s="238" t="str">
        <f t="shared" si="120"/>
        <v/>
      </c>
      <c r="I166" s="233" t="str">
        <f t="shared" si="121"/>
        <v/>
      </c>
      <c r="J166" s="238" t="str">
        <f t="shared" si="122"/>
        <v/>
      </c>
      <c r="K166" s="233" t="str">
        <f t="shared" si="123"/>
        <v/>
      </c>
      <c r="L166" s="237" t="str">
        <f t="shared" si="124"/>
        <v/>
      </c>
      <c r="M166" s="234" t="str">
        <f>IF(C166="","",VLOOKUP(C166,'Tabela Nutricional'!A:AD,10,0)*D166)</f>
        <v/>
      </c>
      <c r="N166" s="237" t="str">
        <f>IF(C166="","",VLOOKUP(C166,'Tabela Nutricional'!A:AD,11,0)*D166)</f>
        <v/>
      </c>
      <c r="O166" s="234" t="str">
        <f>IF(C166="","",VLOOKUP(C166,'Tabela Nutricional'!A:AD,12,0)*D166)</f>
        <v/>
      </c>
      <c r="P166" s="237" t="str">
        <f>IF(C166="","",VLOOKUP(C166,'Tabela Nutricional'!A:AD,13,0)*D166)</f>
        <v/>
      </c>
      <c r="Q166" s="234" t="str">
        <f>IF(C166="","",VLOOKUP(C166,'Tabela Nutricional'!A:AD,14,0)*D166)</f>
        <v/>
      </c>
      <c r="R166" s="237" t="str">
        <f>IF(C166="","",VLOOKUP(C166,'Tabela Nutricional'!A:AD,15,0)*D166)</f>
        <v/>
      </c>
      <c r="S166" s="234" t="str">
        <f>IF(C166="","",VLOOKUP(C166,'Tabela Nutricional'!A:AD,16,0)*D166)</f>
        <v/>
      </c>
      <c r="T166" s="237" t="str">
        <f>IF(C166="","",VLOOKUP(C166,'Tabela Nutricional'!A:AD,17,0)*D166)</f>
        <v/>
      </c>
      <c r="U166" s="234" t="str">
        <f>IF(C166="","",VLOOKUP(C166,'Tabela Nutricional'!A:AD,18,0)*D166)</f>
        <v/>
      </c>
      <c r="V166" s="237" t="str">
        <f>IF(C166="","",VLOOKUP(C166,'Tabela Nutricional'!A:AD,21,0)*D166)</f>
        <v/>
      </c>
      <c r="W166" s="234" t="str">
        <f>IF(C166="","",VLOOKUP(C166,'Tabela Nutricional'!A:AD,22,0)*D166)</f>
        <v/>
      </c>
      <c r="X166" s="237" t="str">
        <f>IF(C166="","",VLOOKUP(C166,'Tabela Nutricional'!A:AD,23,0)*D166)</f>
        <v/>
      </c>
      <c r="Y166" s="234" t="str">
        <f>IF(C166="","",VLOOKUP(C166,'Tabela Nutricional'!A:AD,24,0)*D166)</f>
        <v/>
      </c>
      <c r="Z166" s="237" t="str">
        <f>IF(C166="","",VLOOKUP(C166,'Tabela Nutricional'!A:AD,25,0)*D166)</f>
        <v/>
      </c>
      <c r="AA166" s="234" t="str">
        <f>IF(C166="","",VLOOKUP(C166,'Tabela Nutricional'!A:AD,26,0)*D166)</f>
        <v/>
      </c>
      <c r="AB166" s="237" t="str">
        <f>IF(C166="","",VLOOKUP(C166,'Tabela Nutricional'!A:AD,27,0)*D166)</f>
        <v/>
      </c>
      <c r="AC166" s="234" t="str">
        <f>IF(C166="","",VLOOKUP(C166,'Tabela Nutricional'!A:AD,28,0)*D166)</f>
        <v/>
      </c>
      <c r="AD166" s="237" t="str">
        <f>IF(C166="","",VLOOKUP(C166,'Tabela Nutricional'!A:AD,29,0)*D166)</f>
        <v/>
      </c>
      <c r="AE166" s="234" t="str">
        <f>IF(C166="","",VLOOKUP(C166,'Tabela Nutricional'!A:AD,30,0)*D166)</f>
        <v/>
      </c>
      <c r="AF166" s="214"/>
      <c r="AG166" s="94"/>
      <c r="AH166" s="108"/>
      <c r="AI166" s="108"/>
      <c r="AJ166" s="89"/>
      <c r="AK166" s="89"/>
      <c r="AL166" s="99"/>
      <c r="AM166" s="99"/>
      <c r="AN166" s="89"/>
      <c r="AO166" s="89"/>
      <c r="AP166" s="89"/>
      <c r="AQ166" s="99"/>
      <c r="AR166" s="89"/>
      <c r="AS166" s="89"/>
      <c r="AT166" s="89"/>
      <c r="AU166" s="89"/>
      <c r="AV166" s="89"/>
      <c r="AW166" s="89"/>
      <c r="AX166" s="89"/>
    </row>
    <row r="167" spans="1:50" ht="12.75" customHeight="1">
      <c r="A167" s="89"/>
      <c r="B167" s="215"/>
      <c r="C167" s="356"/>
      <c r="D167" s="236"/>
      <c r="E167" s="231" t="str">
        <f t="shared" si="117"/>
        <v/>
      </c>
      <c r="F167" s="238" t="str">
        <f t="shared" si="118"/>
        <v/>
      </c>
      <c r="G167" s="233" t="str">
        <f t="shared" si="119"/>
        <v/>
      </c>
      <c r="H167" s="238" t="str">
        <f t="shared" si="120"/>
        <v/>
      </c>
      <c r="I167" s="233" t="str">
        <f t="shared" si="121"/>
        <v/>
      </c>
      <c r="J167" s="238" t="str">
        <f t="shared" si="122"/>
        <v/>
      </c>
      <c r="K167" s="233" t="str">
        <f t="shared" si="123"/>
        <v/>
      </c>
      <c r="L167" s="237" t="str">
        <f t="shared" si="124"/>
        <v/>
      </c>
      <c r="M167" s="234" t="str">
        <f>IF(C167="","",VLOOKUP(C167,'Tabela Nutricional'!A:AD,10,0)*D167)</f>
        <v/>
      </c>
      <c r="N167" s="237" t="str">
        <f>IF(C167="","",VLOOKUP(C167,'Tabela Nutricional'!A:AD,11,0)*D167)</f>
        <v/>
      </c>
      <c r="O167" s="234" t="str">
        <f>IF(C167="","",VLOOKUP(C167,'Tabela Nutricional'!A:AD,12,0)*D167)</f>
        <v/>
      </c>
      <c r="P167" s="237" t="str">
        <f>IF(C167="","",VLOOKUP(C167,'Tabela Nutricional'!A:AD,13,0)*D167)</f>
        <v/>
      </c>
      <c r="Q167" s="234" t="str">
        <f>IF(C167="","",VLOOKUP(C167,'Tabela Nutricional'!A:AD,14,0)*D167)</f>
        <v/>
      </c>
      <c r="R167" s="237" t="str">
        <f>IF(C167="","",VLOOKUP(C167,'Tabela Nutricional'!A:AD,15,0)*D167)</f>
        <v/>
      </c>
      <c r="S167" s="234" t="str">
        <f>IF(C167="","",VLOOKUP(C167,'Tabela Nutricional'!A:AD,16,0)*D167)</f>
        <v/>
      </c>
      <c r="T167" s="237" t="str">
        <f>IF(C167="","",VLOOKUP(C167,'Tabela Nutricional'!A:AD,17,0)*D167)</f>
        <v/>
      </c>
      <c r="U167" s="234" t="str">
        <f>IF(C167="","",VLOOKUP(C167,'Tabela Nutricional'!A:AD,18,0)*D167)</f>
        <v/>
      </c>
      <c r="V167" s="237" t="str">
        <f>IF(C167="","",VLOOKUP(C167,'Tabela Nutricional'!A:AD,21,0)*D167)</f>
        <v/>
      </c>
      <c r="W167" s="234" t="str">
        <f>IF(C167="","",VLOOKUP(C167,'Tabela Nutricional'!A:AD,22,0)*D167)</f>
        <v/>
      </c>
      <c r="X167" s="237" t="str">
        <f>IF(C167="","",VLOOKUP(C167,'Tabela Nutricional'!A:AD,23,0)*D167)</f>
        <v/>
      </c>
      <c r="Y167" s="234" t="str">
        <f>IF(C167="","",VLOOKUP(C167,'Tabela Nutricional'!A:AD,24,0)*D167)</f>
        <v/>
      </c>
      <c r="Z167" s="237" t="str">
        <f>IF(C167="","",VLOOKUP(C167,'Tabela Nutricional'!A:AD,25,0)*D167)</f>
        <v/>
      </c>
      <c r="AA167" s="234" t="str">
        <f>IF(C167="","",VLOOKUP(C167,'Tabela Nutricional'!A:AD,26,0)*D167)</f>
        <v/>
      </c>
      <c r="AB167" s="237" t="str">
        <f>IF(C167="","",VLOOKUP(C167,'Tabela Nutricional'!A:AD,27,0)*D167)</f>
        <v/>
      </c>
      <c r="AC167" s="234" t="str">
        <f>IF(C167="","",VLOOKUP(C167,'Tabela Nutricional'!A:AD,28,0)*D167)</f>
        <v/>
      </c>
      <c r="AD167" s="237" t="str">
        <f>IF(C167="","",VLOOKUP(C167,'Tabela Nutricional'!A:AD,29,0)*D167)</f>
        <v/>
      </c>
      <c r="AE167" s="234" t="str">
        <f>IF(C167="","",VLOOKUP(C167,'Tabela Nutricional'!A:AD,30,0)*D167)</f>
        <v/>
      </c>
      <c r="AF167" s="215"/>
      <c r="AG167" s="94"/>
      <c r="AH167" s="108"/>
      <c r="AI167" s="108"/>
      <c r="AJ167" s="89"/>
      <c r="AK167" s="89"/>
      <c r="AL167" s="99"/>
      <c r="AM167" s="99"/>
      <c r="AN167" s="89"/>
      <c r="AO167" s="89"/>
      <c r="AP167" s="89"/>
      <c r="AQ167" s="99"/>
      <c r="AR167" s="89"/>
      <c r="AS167" s="89"/>
      <c r="AT167" s="89"/>
      <c r="AU167" s="89"/>
      <c r="AV167" s="89"/>
      <c r="AW167" s="89"/>
      <c r="AX167" s="89"/>
    </row>
    <row r="168" spans="1:50" ht="12.75" customHeight="1">
      <c r="A168" s="89"/>
      <c r="B168" s="215"/>
      <c r="C168" s="356"/>
      <c r="D168" s="236"/>
      <c r="E168" s="231" t="str">
        <f t="shared" si="117"/>
        <v/>
      </c>
      <c r="F168" s="238" t="str">
        <f t="shared" si="118"/>
        <v/>
      </c>
      <c r="G168" s="233" t="str">
        <f t="shared" si="119"/>
        <v/>
      </c>
      <c r="H168" s="238" t="str">
        <f t="shared" si="120"/>
        <v/>
      </c>
      <c r="I168" s="233" t="str">
        <f t="shared" si="121"/>
        <v/>
      </c>
      <c r="J168" s="238" t="str">
        <f t="shared" si="122"/>
        <v/>
      </c>
      <c r="K168" s="233" t="str">
        <f t="shared" si="123"/>
        <v/>
      </c>
      <c r="L168" s="237" t="str">
        <f t="shared" si="124"/>
        <v/>
      </c>
      <c r="M168" s="234" t="str">
        <f>IF(C168="","",VLOOKUP(C168,'Tabela Nutricional'!A:AD,10,0)*D168)</f>
        <v/>
      </c>
      <c r="N168" s="237" t="str">
        <f>IF(C168="","",VLOOKUP(C168,'Tabela Nutricional'!A:AD,11,0)*D168)</f>
        <v/>
      </c>
      <c r="O168" s="234" t="str">
        <f>IF(C168="","",VLOOKUP(C168,'Tabela Nutricional'!A:AD,12,0)*D168)</f>
        <v/>
      </c>
      <c r="P168" s="237" t="str">
        <f>IF(C168="","",VLOOKUP(C168,'Tabela Nutricional'!A:AD,13,0)*D168)</f>
        <v/>
      </c>
      <c r="Q168" s="234" t="str">
        <f>IF(C168="","",VLOOKUP(C168,'Tabela Nutricional'!A:AD,14,0)*D168)</f>
        <v/>
      </c>
      <c r="R168" s="237" t="str">
        <f>IF(C168="","",VLOOKUP(C168,'Tabela Nutricional'!A:AD,15,0)*D168)</f>
        <v/>
      </c>
      <c r="S168" s="234" t="str">
        <f>IF(C168="","",VLOOKUP(C168,'Tabela Nutricional'!A:AD,16,0)*D168)</f>
        <v/>
      </c>
      <c r="T168" s="237" t="str">
        <f>IF(C168="","",VLOOKUP(C168,'Tabela Nutricional'!A:AD,17,0)*D168)</f>
        <v/>
      </c>
      <c r="U168" s="234" t="str">
        <f>IF(C168="","",VLOOKUP(C168,'Tabela Nutricional'!A:AD,18,0)*D168)</f>
        <v/>
      </c>
      <c r="V168" s="237" t="str">
        <f>IF(C168="","",VLOOKUP(C168,'Tabela Nutricional'!A:AD,21,0)*D168)</f>
        <v/>
      </c>
      <c r="W168" s="234" t="str">
        <f>IF(C168="","",VLOOKUP(C168,'Tabela Nutricional'!A:AD,22,0)*D168)</f>
        <v/>
      </c>
      <c r="X168" s="237" t="str">
        <f>IF(C168="","",VLOOKUP(C168,'Tabela Nutricional'!A:AD,23,0)*D168)</f>
        <v/>
      </c>
      <c r="Y168" s="234" t="str">
        <f>IF(C168="","",VLOOKUP(C168,'Tabela Nutricional'!A:AD,24,0)*D168)</f>
        <v/>
      </c>
      <c r="Z168" s="237" t="str">
        <f>IF(C168="","",VLOOKUP(C168,'Tabela Nutricional'!A:AD,25,0)*D168)</f>
        <v/>
      </c>
      <c r="AA168" s="234" t="str">
        <f>IF(C168="","",VLOOKUP(C168,'Tabela Nutricional'!A:AD,26,0)*D168)</f>
        <v/>
      </c>
      <c r="AB168" s="237" t="str">
        <f>IF(C168="","",VLOOKUP(C168,'Tabela Nutricional'!A:AD,27,0)*D168)</f>
        <v/>
      </c>
      <c r="AC168" s="234" t="str">
        <f>IF(C168="","",VLOOKUP(C168,'Tabela Nutricional'!A:AD,28,0)*D168)</f>
        <v/>
      </c>
      <c r="AD168" s="237" t="str">
        <f>IF(C168="","",VLOOKUP(C168,'Tabela Nutricional'!A:AD,29,0)*D168)</f>
        <v/>
      </c>
      <c r="AE168" s="234" t="str">
        <f>IF(C168="","",VLOOKUP(C168,'Tabela Nutricional'!A:AD,30,0)*D168)</f>
        <v/>
      </c>
      <c r="AF168" s="215"/>
      <c r="AG168" s="94"/>
      <c r="AH168" s="108"/>
      <c r="AI168" s="108"/>
      <c r="AJ168" s="89"/>
      <c r="AK168" s="89"/>
      <c r="AL168" s="99"/>
      <c r="AM168" s="99"/>
      <c r="AN168" s="89"/>
      <c r="AO168" s="89"/>
      <c r="AP168" s="89"/>
      <c r="AQ168" s="99"/>
      <c r="AR168" s="89"/>
      <c r="AS168" s="89"/>
      <c r="AT168" s="89"/>
      <c r="AU168" s="89"/>
      <c r="AV168" s="89"/>
      <c r="AW168" s="89"/>
      <c r="AX168" s="89"/>
    </row>
    <row r="169" spans="1:50" ht="12.75" customHeight="1">
      <c r="A169" s="89"/>
      <c r="B169" s="215"/>
      <c r="C169" s="356"/>
      <c r="D169" s="236"/>
      <c r="E169" s="231" t="str">
        <f t="shared" si="117"/>
        <v/>
      </c>
      <c r="F169" s="238" t="str">
        <f t="shared" si="118"/>
        <v/>
      </c>
      <c r="G169" s="233" t="str">
        <f t="shared" si="119"/>
        <v/>
      </c>
      <c r="H169" s="238" t="str">
        <f t="shared" si="120"/>
        <v/>
      </c>
      <c r="I169" s="233" t="str">
        <f t="shared" si="121"/>
        <v/>
      </c>
      <c r="J169" s="238" t="str">
        <f t="shared" si="122"/>
        <v/>
      </c>
      <c r="K169" s="233" t="str">
        <f t="shared" si="123"/>
        <v/>
      </c>
      <c r="L169" s="237" t="str">
        <f t="shared" si="124"/>
        <v/>
      </c>
      <c r="M169" s="234" t="str">
        <f>IF(C169="","",VLOOKUP(C169,'Tabela Nutricional'!A:AD,10,0)*D169)</f>
        <v/>
      </c>
      <c r="N169" s="237" t="str">
        <f>IF(C169="","",VLOOKUP(C169,'Tabela Nutricional'!A:AD,11,0)*D169)</f>
        <v/>
      </c>
      <c r="O169" s="234" t="str">
        <f>IF(C169="","",VLOOKUP(C169,'Tabela Nutricional'!A:AD,12,0)*D169)</f>
        <v/>
      </c>
      <c r="P169" s="237" t="str">
        <f>IF(C169="","",VLOOKUP(C169,'Tabela Nutricional'!A:AD,13,0)*D169)</f>
        <v/>
      </c>
      <c r="Q169" s="234" t="str">
        <f>IF(C169="","",VLOOKUP(C169,'Tabela Nutricional'!A:AD,14,0)*D169)</f>
        <v/>
      </c>
      <c r="R169" s="237" t="str">
        <f>IF(C169="","",VLOOKUP(C169,'Tabela Nutricional'!A:AD,15,0)*D169)</f>
        <v/>
      </c>
      <c r="S169" s="234" t="str">
        <f>IF(C169="","",VLOOKUP(C169,'Tabela Nutricional'!A:AD,16,0)*D169)</f>
        <v/>
      </c>
      <c r="T169" s="237" t="str">
        <f>IF(C169="","",VLOOKUP(C169,'Tabela Nutricional'!A:AD,17,0)*D169)</f>
        <v/>
      </c>
      <c r="U169" s="234" t="str">
        <f>IF(C169="","",VLOOKUP(C169,'Tabela Nutricional'!A:AD,18,0)*D169)</f>
        <v/>
      </c>
      <c r="V169" s="237" t="str">
        <f>IF(C169="","",VLOOKUP(C169,'Tabela Nutricional'!A:AD,21,0)*D169)</f>
        <v/>
      </c>
      <c r="W169" s="234" t="str">
        <f>IF(C169="","",VLOOKUP(C169,'Tabela Nutricional'!A:AD,22,0)*D169)</f>
        <v/>
      </c>
      <c r="X169" s="237" t="str">
        <f>IF(C169="","",VLOOKUP(C169,'Tabela Nutricional'!A:AD,23,0)*D169)</f>
        <v/>
      </c>
      <c r="Y169" s="234" t="str">
        <f>IF(C169="","",VLOOKUP(C169,'Tabela Nutricional'!A:AD,24,0)*D169)</f>
        <v/>
      </c>
      <c r="Z169" s="237" t="str">
        <f>IF(C169="","",VLOOKUP(C169,'Tabela Nutricional'!A:AD,25,0)*D169)</f>
        <v/>
      </c>
      <c r="AA169" s="234" t="str">
        <f>IF(C169="","",VLOOKUP(C169,'Tabela Nutricional'!A:AD,26,0)*D169)</f>
        <v/>
      </c>
      <c r="AB169" s="237" t="str">
        <f>IF(C169="","",VLOOKUP(C169,'Tabela Nutricional'!A:AD,27,0)*D169)</f>
        <v/>
      </c>
      <c r="AC169" s="234" t="str">
        <f>IF(C169="","",VLOOKUP(C169,'Tabela Nutricional'!A:AD,28,0)*D169)</f>
        <v/>
      </c>
      <c r="AD169" s="237" t="str">
        <f>IF(C169="","",VLOOKUP(C169,'Tabela Nutricional'!A:AD,29,0)*D169)</f>
        <v/>
      </c>
      <c r="AE169" s="234" t="str">
        <f>IF(C169="","",VLOOKUP(C169,'Tabela Nutricional'!A:AD,30,0)*D169)</f>
        <v/>
      </c>
      <c r="AF169" s="215"/>
      <c r="AG169" s="94"/>
      <c r="AH169" s="108"/>
      <c r="AI169" s="108"/>
      <c r="AJ169" s="89"/>
      <c r="AK169" s="89"/>
      <c r="AL169" s="99"/>
      <c r="AM169" s="99"/>
      <c r="AN169" s="89"/>
      <c r="AO169" s="89"/>
      <c r="AP169" s="89"/>
      <c r="AQ169" s="99"/>
      <c r="AR169" s="89"/>
      <c r="AS169" s="89"/>
      <c r="AT169" s="89"/>
      <c r="AU169" s="89"/>
      <c r="AV169" s="89"/>
      <c r="AW169" s="89"/>
      <c r="AX169" s="89"/>
    </row>
    <row r="170" spans="1:50" ht="12.75" customHeight="1">
      <c r="A170" s="89"/>
      <c r="B170" s="214"/>
      <c r="C170" s="356"/>
      <c r="D170" s="236"/>
      <c r="E170" s="231" t="str">
        <f t="shared" si="117"/>
        <v/>
      </c>
      <c r="F170" s="238" t="str">
        <f t="shared" si="118"/>
        <v/>
      </c>
      <c r="G170" s="233" t="str">
        <f t="shared" si="119"/>
        <v/>
      </c>
      <c r="H170" s="238" t="str">
        <f t="shared" si="120"/>
        <v/>
      </c>
      <c r="I170" s="233" t="str">
        <f t="shared" si="121"/>
        <v/>
      </c>
      <c r="J170" s="238" t="str">
        <f t="shared" si="122"/>
        <v/>
      </c>
      <c r="K170" s="233" t="str">
        <f t="shared" si="123"/>
        <v/>
      </c>
      <c r="L170" s="237" t="str">
        <f t="shared" si="124"/>
        <v/>
      </c>
      <c r="M170" s="234" t="str">
        <f>IF(C170="","",VLOOKUP(C170,'Tabela Nutricional'!A:AD,10,0)*D170)</f>
        <v/>
      </c>
      <c r="N170" s="237" t="str">
        <f>IF(C170="","",VLOOKUP(C170,'Tabela Nutricional'!A:AD,11,0)*D170)</f>
        <v/>
      </c>
      <c r="O170" s="234" t="str">
        <f>IF(C170="","",VLOOKUP(C170,'Tabela Nutricional'!A:AD,12,0)*D170)</f>
        <v/>
      </c>
      <c r="P170" s="237" t="str">
        <f>IF(C170="","",VLOOKUP(C170,'Tabela Nutricional'!A:AD,13,0)*D170)</f>
        <v/>
      </c>
      <c r="Q170" s="234" t="str">
        <f>IF(C170="","",VLOOKUP(C170,'Tabela Nutricional'!A:AD,14,0)*D170)</f>
        <v/>
      </c>
      <c r="R170" s="237" t="str">
        <f>IF(C170="","",VLOOKUP(C170,'Tabela Nutricional'!A:AD,15,0)*D170)</f>
        <v/>
      </c>
      <c r="S170" s="234" t="str">
        <f>IF(C170="","",VLOOKUP(C170,'Tabela Nutricional'!A:AD,16,0)*D170)</f>
        <v/>
      </c>
      <c r="T170" s="237" t="str">
        <f>IF(C170="","",VLOOKUP(C170,'Tabela Nutricional'!A:AD,17,0)*D170)</f>
        <v/>
      </c>
      <c r="U170" s="234" t="str">
        <f>IF(C170="","",VLOOKUP(C170,'Tabela Nutricional'!A:AD,18,0)*D170)</f>
        <v/>
      </c>
      <c r="V170" s="237" t="str">
        <f>IF(C170="","",VLOOKUP(C170,'Tabela Nutricional'!A:AD,21,0)*D170)</f>
        <v/>
      </c>
      <c r="W170" s="234" t="str">
        <f>IF(C170="","",VLOOKUP(C170,'Tabela Nutricional'!A:AD,22,0)*D170)</f>
        <v/>
      </c>
      <c r="X170" s="237" t="str">
        <f>IF(C170="","",VLOOKUP(C170,'Tabela Nutricional'!A:AD,23,0)*D170)</f>
        <v/>
      </c>
      <c r="Y170" s="234" t="str">
        <f>IF(C170="","",VLOOKUP(C170,'Tabela Nutricional'!A:AD,24,0)*D170)</f>
        <v/>
      </c>
      <c r="Z170" s="237" t="str">
        <f>IF(C170="","",VLOOKUP(C170,'Tabela Nutricional'!A:AD,25,0)*D170)</f>
        <v/>
      </c>
      <c r="AA170" s="234" t="str">
        <f>IF(C170="","",VLOOKUP(C170,'Tabela Nutricional'!A:AD,26,0)*D170)</f>
        <v/>
      </c>
      <c r="AB170" s="237" t="str">
        <f>IF(C170="","",VLOOKUP(C170,'Tabela Nutricional'!A:AD,27,0)*D170)</f>
        <v/>
      </c>
      <c r="AC170" s="234" t="str">
        <f>IF(C170="","",VLOOKUP(C170,'Tabela Nutricional'!A:AD,28,0)*D170)</f>
        <v/>
      </c>
      <c r="AD170" s="237" t="str">
        <f>IF(C170="","",VLOOKUP(C170,'Tabela Nutricional'!A:AD,29,0)*D170)</f>
        <v/>
      </c>
      <c r="AE170" s="234" t="str">
        <f>IF(C170="","",VLOOKUP(C170,'Tabela Nutricional'!A:AD,30,0)*D170)</f>
        <v/>
      </c>
      <c r="AF170" s="214"/>
      <c r="AG170" s="94"/>
      <c r="AH170" s="108"/>
      <c r="AI170" s="108"/>
      <c r="AJ170" s="89"/>
      <c r="AK170" s="89"/>
      <c r="AL170" s="99"/>
      <c r="AM170" s="99"/>
      <c r="AN170" s="89"/>
      <c r="AO170" s="89"/>
      <c r="AP170" s="89"/>
      <c r="AQ170" s="99"/>
      <c r="AR170" s="89"/>
      <c r="AS170" s="89"/>
      <c r="AT170" s="89"/>
      <c r="AU170" s="89"/>
      <c r="AV170" s="89"/>
      <c r="AW170" s="89"/>
      <c r="AX170" s="89"/>
    </row>
    <row r="171" spans="1:50" ht="12.75" customHeight="1">
      <c r="A171" s="89"/>
      <c r="B171" s="214"/>
      <c r="C171" s="356"/>
      <c r="D171" s="236"/>
      <c r="E171" s="231" t="str">
        <f t="shared" si="117"/>
        <v/>
      </c>
      <c r="F171" s="238" t="str">
        <f t="shared" si="118"/>
        <v/>
      </c>
      <c r="G171" s="233" t="str">
        <f t="shared" si="119"/>
        <v/>
      </c>
      <c r="H171" s="238" t="str">
        <f t="shared" si="120"/>
        <v/>
      </c>
      <c r="I171" s="233" t="str">
        <f t="shared" si="121"/>
        <v/>
      </c>
      <c r="J171" s="238" t="str">
        <f t="shared" si="122"/>
        <v/>
      </c>
      <c r="K171" s="233" t="str">
        <f t="shared" si="123"/>
        <v/>
      </c>
      <c r="L171" s="237" t="str">
        <f t="shared" si="124"/>
        <v/>
      </c>
      <c r="M171" s="234" t="str">
        <f>IF(C171="","",VLOOKUP(C171,'Tabela Nutricional'!A:AD,10,0)*D171)</f>
        <v/>
      </c>
      <c r="N171" s="237" t="str">
        <f>IF(C171="","",VLOOKUP(C171,'Tabela Nutricional'!A:AD,11,0)*D171)</f>
        <v/>
      </c>
      <c r="O171" s="234" t="str">
        <f>IF(C171="","",VLOOKUP(C171,'Tabela Nutricional'!A:AD,12,0)*D171)</f>
        <v/>
      </c>
      <c r="P171" s="237" t="str">
        <f>IF(C171="","",VLOOKUP(C171,'Tabela Nutricional'!A:AD,13,0)*D171)</f>
        <v/>
      </c>
      <c r="Q171" s="234" t="str">
        <f>IF(C171="","",VLOOKUP(C171,'Tabela Nutricional'!A:AD,14,0)*D171)</f>
        <v/>
      </c>
      <c r="R171" s="237" t="str">
        <f>IF(C171="","",VLOOKUP(C171,'Tabela Nutricional'!A:AD,15,0)*D171)</f>
        <v/>
      </c>
      <c r="S171" s="234" t="str">
        <f>IF(C171="","",VLOOKUP(C171,'Tabela Nutricional'!A:AD,16,0)*D171)</f>
        <v/>
      </c>
      <c r="T171" s="237" t="str">
        <f>IF(C171="","",VLOOKUP(C171,'Tabela Nutricional'!A:AD,17,0)*D171)</f>
        <v/>
      </c>
      <c r="U171" s="234" t="str">
        <f>IF(C171="","",VLOOKUP(C171,'Tabela Nutricional'!A:AD,18,0)*D171)</f>
        <v/>
      </c>
      <c r="V171" s="237" t="str">
        <f>IF(C171="","",VLOOKUP(C171,'Tabela Nutricional'!A:AD,21,0)*D171)</f>
        <v/>
      </c>
      <c r="W171" s="234" t="str">
        <f>IF(C171="","",VLOOKUP(C171,'Tabela Nutricional'!A:AD,22,0)*D171)</f>
        <v/>
      </c>
      <c r="X171" s="237" t="str">
        <f>IF(C171="","",VLOOKUP(C171,'Tabela Nutricional'!A:AD,23,0)*D171)</f>
        <v/>
      </c>
      <c r="Y171" s="234" t="str">
        <f>IF(C171="","",VLOOKUP(C171,'Tabela Nutricional'!A:AD,24,0)*D171)</f>
        <v/>
      </c>
      <c r="Z171" s="237" t="str">
        <f>IF(C171="","",VLOOKUP(C171,'Tabela Nutricional'!A:AD,25,0)*D171)</f>
        <v/>
      </c>
      <c r="AA171" s="234" t="str">
        <f>IF(C171="","",VLOOKUP(C171,'Tabela Nutricional'!A:AD,26,0)*D171)</f>
        <v/>
      </c>
      <c r="AB171" s="237" t="str">
        <f>IF(C171="","",VLOOKUP(C171,'Tabela Nutricional'!A:AD,27,0)*D171)</f>
        <v/>
      </c>
      <c r="AC171" s="234" t="str">
        <f>IF(C171="","",VLOOKUP(C171,'Tabela Nutricional'!A:AD,28,0)*D171)</f>
        <v/>
      </c>
      <c r="AD171" s="237" t="str">
        <f>IF(C171="","",VLOOKUP(C171,'Tabela Nutricional'!A:AD,29,0)*D171)</f>
        <v/>
      </c>
      <c r="AE171" s="234" t="str">
        <f>IF(C171="","",VLOOKUP(C171,'Tabela Nutricional'!A:AD,30,0)*D171)</f>
        <v/>
      </c>
      <c r="AF171" s="214"/>
      <c r="AG171" s="90"/>
      <c r="AH171" s="108"/>
      <c r="AI171" s="108"/>
      <c r="AJ171" s="89"/>
      <c r="AK171" s="89"/>
      <c r="AL171" s="99"/>
      <c r="AM171" s="99"/>
      <c r="AN171" s="89"/>
      <c r="AO171" s="89"/>
      <c r="AP171" s="89"/>
      <c r="AQ171" s="99"/>
      <c r="AR171" s="89"/>
      <c r="AS171" s="89"/>
      <c r="AT171" s="89"/>
      <c r="AU171" s="89"/>
      <c r="AV171" s="89"/>
      <c r="AW171" s="89"/>
      <c r="AX171" s="89"/>
    </row>
    <row r="172" spans="1:50" ht="12.75" customHeight="1">
      <c r="A172" s="90"/>
      <c r="B172" s="214"/>
      <c r="C172" s="356"/>
      <c r="D172" s="236"/>
      <c r="E172" s="231" t="str">
        <f t="shared" si="117"/>
        <v/>
      </c>
      <c r="F172" s="238" t="str">
        <f t="shared" si="118"/>
        <v/>
      </c>
      <c r="G172" s="233" t="str">
        <f t="shared" si="119"/>
        <v/>
      </c>
      <c r="H172" s="238" t="str">
        <f t="shared" si="120"/>
        <v/>
      </c>
      <c r="I172" s="233" t="str">
        <f t="shared" si="121"/>
        <v/>
      </c>
      <c r="J172" s="238" t="str">
        <f t="shared" si="122"/>
        <v/>
      </c>
      <c r="K172" s="233" t="str">
        <f t="shared" si="123"/>
        <v/>
      </c>
      <c r="L172" s="237" t="str">
        <f t="shared" si="124"/>
        <v/>
      </c>
      <c r="M172" s="234" t="str">
        <f>IF(C172="","",VLOOKUP(C172,'Tabela Nutricional'!A:AD,10,0)*D172)</f>
        <v/>
      </c>
      <c r="N172" s="237" t="str">
        <f>IF(C172="","",VLOOKUP(C172,'Tabela Nutricional'!A:AD,11,0)*D172)</f>
        <v/>
      </c>
      <c r="O172" s="234" t="str">
        <f>IF(C172="","",VLOOKUP(C172,'Tabela Nutricional'!A:AD,12,0)*D172)</f>
        <v/>
      </c>
      <c r="P172" s="237" t="str">
        <f>IF(C172="","",VLOOKUP(C172,'Tabela Nutricional'!A:AD,13,0)*D172)</f>
        <v/>
      </c>
      <c r="Q172" s="234" t="str">
        <f>IF(C172="","",VLOOKUP(C172,'Tabela Nutricional'!A:AD,14,0)*D172)</f>
        <v/>
      </c>
      <c r="R172" s="237" t="str">
        <f>IF(C172="","",VLOOKUP(C172,'Tabela Nutricional'!A:AD,15,0)*D172)</f>
        <v/>
      </c>
      <c r="S172" s="234" t="str">
        <f>IF(C172="","",VLOOKUP(C172,'Tabela Nutricional'!A:AD,16,0)*D172)</f>
        <v/>
      </c>
      <c r="T172" s="237" t="str">
        <f>IF(C172="","",VLOOKUP(C172,'Tabela Nutricional'!A:AD,17,0)*D172)</f>
        <v/>
      </c>
      <c r="U172" s="234" t="str">
        <f>IF(C172="","",VLOOKUP(C172,'Tabela Nutricional'!A:AD,18,0)*D172)</f>
        <v/>
      </c>
      <c r="V172" s="237" t="str">
        <f>IF(C172="","",VLOOKUP(C172,'Tabela Nutricional'!A:AD,21,0)*D172)</f>
        <v/>
      </c>
      <c r="W172" s="234" t="str">
        <f>IF(C172="","",VLOOKUP(C172,'Tabela Nutricional'!A:AD,22,0)*D172)</f>
        <v/>
      </c>
      <c r="X172" s="237" t="str">
        <f>IF(C172="","",VLOOKUP(C172,'Tabela Nutricional'!A:AD,23,0)*D172)</f>
        <v/>
      </c>
      <c r="Y172" s="234" t="str">
        <f>IF(C172="","",VLOOKUP(C172,'Tabela Nutricional'!A:AD,24,0)*D172)</f>
        <v/>
      </c>
      <c r="Z172" s="237" t="str">
        <f>IF(C172="","",VLOOKUP(C172,'Tabela Nutricional'!A:AD,25,0)*D172)</f>
        <v/>
      </c>
      <c r="AA172" s="234" t="str">
        <f>IF(C172="","",VLOOKUP(C172,'Tabela Nutricional'!A:AD,26,0)*D172)</f>
        <v/>
      </c>
      <c r="AB172" s="237" t="str">
        <f>IF(C172="","",VLOOKUP(C172,'Tabela Nutricional'!A:AD,27,0)*D172)</f>
        <v/>
      </c>
      <c r="AC172" s="234" t="str">
        <f>IF(C172="","",VLOOKUP(C172,'Tabela Nutricional'!A:AD,28,0)*D172)</f>
        <v/>
      </c>
      <c r="AD172" s="237" t="str">
        <f>IF(C172="","",VLOOKUP(C172,'Tabela Nutricional'!A:AD,29,0)*D172)</f>
        <v/>
      </c>
      <c r="AE172" s="234" t="str">
        <f>IF(C172="","",VLOOKUP(C172,'Tabela Nutricional'!A:AD,30,0)*D172)</f>
        <v/>
      </c>
      <c r="AF172" s="214"/>
      <c r="AG172" s="92"/>
      <c r="AH172" s="108"/>
      <c r="AI172" s="108"/>
      <c r="AJ172" s="89"/>
      <c r="AK172" s="89"/>
      <c r="AL172" s="99"/>
      <c r="AM172" s="99"/>
      <c r="AN172" s="89"/>
      <c r="AO172" s="89"/>
      <c r="AP172" s="89"/>
      <c r="AQ172" s="99"/>
      <c r="AR172" s="89"/>
      <c r="AS172" s="89"/>
      <c r="AT172" s="89"/>
      <c r="AU172" s="89"/>
      <c r="AV172" s="89"/>
      <c r="AW172" s="89"/>
      <c r="AX172" s="89"/>
    </row>
    <row r="173" spans="1:50" ht="12.75" customHeight="1">
      <c r="A173" s="90"/>
      <c r="B173" s="214"/>
      <c r="C173" s="375"/>
      <c r="D173" s="236"/>
      <c r="E173" s="231" t="str">
        <f t="shared" si="117"/>
        <v/>
      </c>
      <c r="F173" s="238" t="str">
        <f t="shared" si="118"/>
        <v/>
      </c>
      <c r="G173" s="233" t="str">
        <f t="shared" si="119"/>
        <v/>
      </c>
      <c r="H173" s="238" t="str">
        <f t="shared" si="120"/>
        <v/>
      </c>
      <c r="I173" s="233" t="str">
        <f t="shared" si="121"/>
        <v/>
      </c>
      <c r="J173" s="238" t="str">
        <f t="shared" si="122"/>
        <v/>
      </c>
      <c r="K173" s="233" t="str">
        <f t="shared" si="123"/>
        <v/>
      </c>
      <c r="L173" s="237" t="str">
        <f t="shared" si="124"/>
        <v/>
      </c>
      <c r="M173" s="234" t="str">
        <f>IF(C173="","",VLOOKUP(C173,'Tabela Nutricional'!A:AD,10,0)*D173)</f>
        <v/>
      </c>
      <c r="N173" s="237" t="str">
        <f>IF(C173="","",VLOOKUP(C173,'Tabela Nutricional'!A:AD,11,0)*D173)</f>
        <v/>
      </c>
      <c r="O173" s="234" t="str">
        <f>IF(C173="","",VLOOKUP(C173,'Tabela Nutricional'!A:AD,12,0)*D173)</f>
        <v/>
      </c>
      <c r="P173" s="237" t="str">
        <f>IF(C173="","",VLOOKUP(C173,'Tabela Nutricional'!A:AD,13,0)*D173)</f>
        <v/>
      </c>
      <c r="Q173" s="234" t="str">
        <f>IF(C173="","",VLOOKUP(C173,'Tabela Nutricional'!A:AD,14,0)*D173)</f>
        <v/>
      </c>
      <c r="R173" s="237" t="str">
        <f>IF(C173="","",VLOOKUP(C173,'Tabela Nutricional'!A:AD,15,0)*D173)</f>
        <v/>
      </c>
      <c r="S173" s="234" t="str">
        <f>IF(C173="","",VLOOKUP(C173,'Tabela Nutricional'!A:AD,16,0)*D173)</f>
        <v/>
      </c>
      <c r="T173" s="237" t="str">
        <f>IF(C173="","",VLOOKUP(C173,'Tabela Nutricional'!A:AD,17,0)*D173)</f>
        <v/>
      </c>
      <c r="U173" s="234" t="str">
        <f>IF(C173="","",VLOOKUP(C173,'Tabela Nutricional'!A:AD,18,0)*D173)</f>
        <v/>
      </c>
      <c r="V173" s="237" t="str">
        <f>IF(C173="","",VLOOKUP(C173,'Tabela Nutricional'!A:AD,21,0)*D173)</f>
        <v/>
      </c>
      <c r="W173" s="234" t="str">
        <f>IF(C173="","",VLOOKUP(C173,'Tabela Nutricional'!A:AD,22,0)*D173)</f>
        <v/>
      </c>
      <c r="X173" s="237" t="str">
        <f>IF(C173="","",VLOOKUP(C173,'Tabela Nutricional'!A:AD,23,0)*D173)</f>
        <v/>
      </c>
      <c r="Y173" s="234" t="str">
        <f>IF(C173="","",VLOOKUP(C173,'Tabela Nutricional'!A:AD,24,0)*D173)</f>
        <v/>
      </c>
      <c r="Z173" s="237" t="str">
        <f>IF(C173="","",VLOOKUP(C173,'Tabela Nutricional'!A:AD,25,0)*D173)</f>
        <v/>
      </c>
      <c r="AA173" s="234" t="str">
        <f>IF(C173="","",VLOOKUP(C173,'Tabela Nutricional'!A:AD,26,0)*D173)</f>
        <v/>
      </c>
      <c r="AB173" s="237" t="str">
        <f>IF(C173="","",VLOOKUP(C173,'Tabela Nutricional'!A:AD,27,0)*D173)</f>
        <v/>
      </c>
      <c r="AC173" s="234" t="str">
        <f>IF(C173="","",VLOOKUP(C173,'Tabela Nutricional'!A:AD,28,0)*D173)</f>
        <v/>
      </c>
      <c r="AD173" s="237" t="str">
        <f>IF(C173="","",VLOOKUP(C173,'Tabela Nutricional'!A:AD,29,0)*D173)</f>
        <v/>
      </c>
      <c r="AE173" s="234" t="str">
        <f>IF(C173="","",VLOOKUP(C173,'Tabela Nutricional'!A:AD,30,0)*D173)</f>
        <v/>
      </c>
      <c r="AF173" s="214"/>
      <c r="AG173" s="91"/>
      <c r="AH173" s="108"/>
      <c r="AI173" s="108"/>
      <c r="AJ173" s="89"/>
      <c r="AK173" s="89"/>
      <c r="AL173" s="99"/>
      <c r="AM173" s="99"/>
      <c r="AN173" s="89"/>
      <c r="AO173" s="89"/>
      <c r="AP173" s="89"/>
      <c r="AQ173" s="99"/>
      <c r="AR173" s="89"/>
      <c r="AS173" s="89"/>
      <c r="AT173" s="89"/>
      <c r="AU173" s="89"/>
      <c r="AV173" s="89"/>
      <c r="AW173" s="89"/>
      <c r="AX173" s="89"/>
    </row>
    <row r="174" spans="1:50" ht="12.75" customHeight="1">
      <c r="A174" s="90"/>
      <c r="B174" s="214"/>
      <c r="C174" s="376" t="s">
        <v>27</v>
      </c>
      <c r="D174" s="216"/>
      <c r="E174" s="217" t="s">
        <v>29</v>
      </c>
      <c r="F174" s="218">
        <f t="shared" ref="F174:AE174" si="125">SUM(F164:F173)</f>
        <v>0</v>
      </c>
      <c r="G174" s="219">
        <f t="shared" si="125"/>
        <v>0</v>
      </c>
      <c r="H174" s="220">
        <f t="shared" si="125"/>
        <v>0</v>
      </c>
      <c r="I174" s="221">
        <f t="shared" si="125"/>
        <v>0</v>
      </c>
      <c r="J174" s="222">
        <f t="shared" si="125"/>
        <v>0</v>
      </c>
      <c r="K174" s="223">
        <f t="shared" si="125"/>
        <v>0</v>
      </c>
      <c r="L174" s="224">
        <f t="shared" si="125"/>
        <v>0</v>
      </c>
      <c r="M174" s="225">
        <f t="shared" si="125"/>
        <v>0</v>
      </c>
      <c r="N174" s="225">
        <f t="shared" si="125"/>
        <v>0</v>
      </c>
      <c r="O174" s="225">
        <f t="shared" si="125"/>
        <v>0</v>
      </c>
      <c r="P174" s="225">
        <f t="shared" si="125"/>
        <v>0</v>
      </c>
      <c r="Q174" s="225">
        <f t="shared" si="125"/>
        <v>0</v>
      </c>
      <c r="R174" s="225">
        <f t="shared" si="125"/>
        <v>0</v>
      </c>
      <c r="S174" s="225">
        <f t="shared" si="125"/>
        <v>0</v>
      </c>
      <c r="T174" s="225">
        <f t="shared" si="125"/>
        <v>0</v>
      </c>
      <c r="U174" s="225">
        <f t="shared" si="125"/>
        <v>0</v>
      </c>
      <c r="V174" s="225">
        <f t="shared" si="125"/>
        <v>0</v>
      </c>
      <c r="W174" s="225">
        <f t="shared" si="125"/>
        <v>0</v>
      </c>
      <c r="X174" s="225">
        <f t="shared" si="125"/>
        <v>0</v>
      </c>
      <c r="Y174" s="225">
        <f t="shared" si="125"/>
        <v>0</v>
      </c>
      <c r="Z174" s="225">
        <f t="shared" si="125"/>
        <v>0</v>
      </c>
      <c r="AA174" s="225">
        <f t="shared" si="125"/>
        <v>0</v>
      </c>
      <c r="AB174" s="225">
        <f t="shared" si="125"/>
        <v>0</v>
      </c>
      <c r="AC174" s="225">
        <f t="shared" si="125"/>
        <v>0</v>
      </c>
      <c r="AD174" s="225">
        <f t="shared" si="125"/>
        <v>0</v>
      </c>
      <c r="AE174" s="225">
        <f t="shared" si="125"/>
        <v>0</v>
      </c>
      <c r="AF174" s="214"/>
      <c r="AG174" s="91"/>
      <c r="AH174" s="108"/>
      <c r="AI174" s="108"/>
      <c r="AJ174" s="89"/>
      <c r="AK174" s="89"/>
      <c r="AL174" s="99"/>
      <c r="AM174" s="99"/>
      <c r="AN174" s="89"/>
      <c r="AO174" s="89"/>
      <c r="AP174" s="89"/>
      <c r="AQ174" s="99"/>
      <c r="AR174" s="89"/>
      <c r="AS174" s="89"/>
      <c r="AT174" s="89"/>
      <c r="AU174" s="89"/>
      <c r="AV174" s="89"/>
      <c r="AW174" s="89"/>
      <c r="AX174" s="89"/>
    </row>
    <row r="175" spans="1:50" ht="12.75" customHeight="1">
      <c r="A175" s="90"/>
      <c r="B175" s="214"/>
      <c r="C175" s="377">
        <f>SUM(F175:K175)</f>
        <v>0</v>
      </c>
      <c r="D175" s="216"/>
      <c r="E175" s="217" t="s">
        <v>30</v>
      </c>
      <c r="F175" s="218">
        <f t="shared" ref="F175:H175" si="126">F174*4</f>
        <v>0</v>
      </c>
      <c r="G175" s="219">
        <f t="shared" si="126"/>
        <v>0</v>
      </c>
      <c r="H175" s="220">
        <f t="shared" si="126"/>
        <v>0</v>
      </c>
      <c r="I175" s="221">
        <f t="shared" ref="I175:K175" si="127">I174*9</f>
        <v>0</v>
      </c>
      <c r="J175" s="222">
        <f t="shared" si="127"/>
        <v>0</v>
      </c>
      <c r="K175" s="223">
        <f t="shared" si="127"/>
        <v>0</v>
      </c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  <c r="Z175" s="226"/>
      <c r="AA175" s="226"/>
      <c r="AB175" s="226"/>
      <c r="AC175" s="226"/>
      <c r="AD175" s="226"/>
      <c r="AE175" s="226"/>
      <c r="AF175" s="214"/>
      <c r="AG175" s="91"/>
      <c r="AH175" s="108"/>
      <c r="AI175" s="108"/>
      <c r="AJ175" s="89"/>
      <c r="AK175" s="89"/>
      <c r="AL175" s="99"/>
      <c r="AM175" s="99"/>
      <c r="AN175" s="89"/>
      <c r="AO175" s="89"/>
      <c r="AP175" s="89"/>
      <c r="AQ175" s="99"/>
      <c r="AR175" s="89"/>
      <c r="AS175" s="89"/>
      <c r="AT175" s="89"/>
      <c r="AU175" s="89"/>
      <c r="AV175" s="89"/>
      <c r="AW175" s="89"/>
      <c r="AX175" s="89"/>
    </row>
    <row r="176" spans="1:50" ht="12.75" customHeight="1">
      <c r="A176" s="90"/>
      <c r="B176" s="214"/>
      <c r="C176" s="311" t="str">
        <f>IF(C175&gt;0,(C175-'Cálculo de Dieta'!C175),"")</f>
        <v/>
      </c>
      <c r="D176" s="318"/>
      <c r="E176" s="310" t="s">
        <v>2829</v>
      </c>
      <c r="F176" s="311" t="str">
        <f>IF(F174&gt;0,(F174-'Cálculo de Dieta'!F174),"")</f>
        <v/>
      </c>
      <c r="G176" s="311" t="str">
        <f>IF(G174&gt;0,(G174-'Cálculo de Dieta'!G174),"")</f>
        <v/>
      </c>
      <c r="H176" s="311" t="str">
        <f>IF(H174&gt;0,(H174-'Cálculo de Dieta'!H174),"")</f>
        <v/>
      </c>
      <c r="I176" s="311" t="str">
        <f>IF(I174&gt;0,(I174-'Cálculo de Dieta'!I174),"")</f>
        <v/>
      </c>
      <c r="J176" s="311" t="str">
        <f>IF(J174&gt;0,(J174-'Cálculo de Dieta'!J174),"")</f>
        <v/>
      </c>
      <c r="K176" s="311" t="str">
        <f>IF(K174&gt;0,(K174-'Cálculo de Dieta'!K174),"")</f>
        <v/>
      </c>
      <c r="L176" s="311" t="str">
        <f>IF(L174&gt;0,(L174-'Cálculo de Dieta'!L174),"")</f>
        <v/>
      </c>
      <c r="M176" s="311" t="str">
        <f>IF(M174&gt;0,(M174-'Cálculo de Dieta'!M174),"")</f>
        <v/>
      </c>
      <c r="N176" s="311" t="str">
        <f>IF(N174&gt;0,(N174-'Cálculo de Dieta'!N174),"")</f>
        <v/>
      </c>
      <c r="O176" s="311" t="str">
        <f>IF(O174&gt;0,(O174-'Cálculo de Dieta'!O174),"")</f>
        <v/>
      </c>
      <c r="P176" s="311" t="str">
        <f>IF(P174&gt;0,(P174-'Cálculo de Dieta'!P174),"")</f>
        <v/>
      </c>
      <c r="Q176" s="311" t="str">
        <f>IF(Q174&gt;0,(Q174-'Cálculo de Dieta'!Q174),"")</f>
        <v/>
      </c>
      <c r="R176" s="311" t="str">
        <f>IF(R174&gt;0,(R174-'Cálculo de Dieta'!R174),"")</f>
        <v/>
      </c>
      <c r="S176" s="311" t="str">
        <f>IF(S174&gt;0,(S174-'Cálculo de Dieta'!S174),"")</f>
        <v/>
      </c>
      <c r="T176" s="311" t="str">
        <f>IF(T174&gt;0,(T174-'Cálculo de Dieta'!T174),"")</f>
        <v/>
      </c>
      <c r="U176" s="311" t="str">
        <f>IF(U174&gt;0,(U174-'Cálculo de Dieta'!U174),"")</f>
        <v/>
      </c>
      <c r="V176" s="311" t="str">
        <f>IF(V174&gt;0,(V174-'Cálculo de Dieta'!V174),"")</f>
        <v/>
      </c>
      <c r="W176" s="311" t="str">
        <f>IF(W174&gt;0,(W174-'Cálculo de Dieta'!W174),"")</f>
        <v/>
      </c>
      <c r="X176" s="311" t="str">
        <f>IF(X174&gt;0,(X174-'Cálculo de Dieta'!X174),"")</f>
        <v/>
      </c>
      <c r="Y176" s="311" t="str">
        <f>IF(Y174&gt;0,(Y174-'Cálculo de Dieta'!Y174),"")</f>
        <v/>
      </c>
      <c r="Z176" s="311" t="str">
        <f>IF(Z174&gt;0,(Z174-'Cálculo de Dieta'!Z174),"")</f>
        <v/>
      </c>
      <c r="AA176" s="311" t="str">
        <f>IF(AA174&gt;0,(AA174-'Cálculo de Dieta'!AA174),"")</f>
        <v/>
      </c>
      <c r="AB176" s="311" t="str">
        <f>IF(AB174&gt;0,(AB174-'Cálculo de Dieta'!AB174),"")</f>
        <v/>
      </c>
      <c r="AC176" s="311" t="str">
        <f>IF(AC174&gt;0,(AC174-'Cálculo de Dieta'!AC174),"")</f>
        <v/>
      </c>
      <c r="AD176" s="311" t="str">
        <f>IF(AD174&gt;0,(AD174-'Cálculo de Dieta'!AD174),"")</f>
        <v/>
      </c>
      <c r="AE176" s="311" t="str">
        <f>IF(AE174&gt;0,(AE174-'Cálculo de Dieta'!AE174),"")</f>
        <v/>
      </c>
      <c r="AF176" s="214"/>
      <c r="AG176" s="91"/>
      <c r="AH176" s="108"/>
      <c r="AI176" s="108"/>
      <c r="AJ176" s="89"/>
      <c r="AK176" s="89"/>
      <c r="AL176" s="99"/>
      <c r="AM176" s="99"/>
      <c r="AN176" s="89"/>
      <c r="AO176" s="89"/>
      <c r="AP176" s="89"/>
      <c r="AQ176" s="99"/>
      <c r="AR176" s="89"/>
      <c r="AS176" s="89"/>
      <c r="AT176" s="89"/>
      <c r="AU176" s="89"/>
      <c r="AV176" s="89"/>
      <c r="AW176" s="89"/>
      <c r="AX176" s="89"/>
    </row>
    <row r="177" spans="1:50" ht="12.75" customHeight="1">
      <c r="A177" s="81"/>
      <c r="B177" s="81"/>
      <c r="C177" s="372"/>
      <c r="D177" s="82"/>
      <c r="E177" s="87"/>
      <c r="F177" s="83"/>
      <c r="G177" s="84"/>
      <c r="H177" s="85"/>
      <c r="I177" s="86"/>
      <c r="J177" s="86"/>
      <c r="K177" s="86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81"/>
      <c r="AG177" s="88"/>
      <c r="AH177" s="108"/>
      <c r="AI177" s="108"/>
      <c r="AJ177" s="89"/>
      <c r="AK177" s="89"/>
      <c r="AL177" s="99"/>
      <c r="AM177" s="99"/>
      <c r="AN177" s="89"/>
      <c r="AO177" s="89"/>
      <c r="AP177" s="89"/>
      <c r="AQ177" s="99"/>
      <c r="AR177" s="89"/>
      <c r="AS177" s="89"/>
      <c r="AT177" s="89"/>
      <c r="AU177" s="89"/>
      <c r="AV177" s="89"/>
      <c r="AW177" s="89"/>
      <c r="AX177" s="89"/>
    </row>
    <row r="178" spans="1:50" ht="12.75" customHeight="1">
      <c r="A178" s="81"/>
      <c r="B178" s="200"/>
      <c r="C178" s="373"/>
      <c r="D178" s="340">
        <v>12</v>
      </c>
      <c r="E178" s="307"/>
      <c r="F178" s="303"/>
      <c r="G178" s="303"/>
      <c r="H178" s="303"/>
      <c r="I178" s="303"/>
      <c r="J178" s="303"/>
      <c r="K178" s="304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2" t="s">
        <v>2786</v>
      </c>
      <c r="W178" s="202" t="s">
        <v>2786</v>
      </c>
      <c r="X178" s="202" t="s">
        <v>2786</v>
      </c>
      <c r="Y178" s="202" t="s">
        <v>2786</v>
      </c>
      <c r="Z178" s="202" t="s">
        <v>2786</v>
      </c>
      <c r="AA178" s="202" t="s">
        <v>2786</v>
      </c>
      <c r="AB178" s="201"/>
      <c r="AC178" s="202" t="s">
        <v>2786</v>
      </c>
      <c r="AD178" s="202" t="s">
        <v>2786</v>
      </c>
      <c r="AE178" s="202" t="s">
        <v>2786</v>
      </c>
      <c r="AF178" s="200"/>
      <c r="AG178" s="81"/>
      <c r="AH178" s="108"/>
      <c r="AI178" s="108"/>
      <c r="AJ178" s="89"/>
      <c r="AK178" s="89"/>
      <c r="AL178" s="99"/>
      <c r="AM178" s="99"/>
      <c r="AN178" s="89"/>
      <c r="AO178" s="89"/>
      <c r="AP178" s="89"/>
      <c r="AQ178" s="99"/>
      <c r="AR178" s="89"/>
      <c r="AS178" s="89"/>
      <c r="AT178" s="89"/>
      <c r="AU178" s="89"/>
      <c r="AV178" s="89"/>
      <c r="AW178" s="89"/>
      <c r="AX178" s="89"/>
    </row>
    <row r="179" spans="1:50" ht="12.75" customHeight="1">
      <c r="A179" s="81"/>
      <c r="B179" s="203"/>
      <c r="C179" s="374" t="s">
        <v>5</v>
      </c>
      <c r="D179" s="204" t="s">
        <v>6</v>
      </c>
      <c r="E179" s="205" t="s">
        <v>7</v>
      </c>
      <c r="F179" s="206" t="s">
        <v>8</v>
      </c>
      <c r="G179" s="207" t="s">
        <v>9</v>
      </c>
      <c r="H179" s="208" t="s">
        <v>10</v>
      </c>
      <c r="I179" s="209" t="s">
        <v>11</v>
      </c>
      <c r="J179" s="210" t="s">
        <v>13</v>
      </c>
      <c r="K179" s="211" t="s">
        <v>12</v>
      </c>
      <c r="L179" s="212" t="s">
        <v>767</v>
      </c>
      <c r="M179" s="202" t="s">
        <v>792</v>
      </c>
      <c r="N179" s="202" t="s">
        <v>791</v>
      </c>
      <c r="O179" s="202" t="s">
        <v>2777</v>
      </c>
      <c r="P179" s="202" t="s">
        <v>2778</v>
      </c>
      <c r="Q179" s="202" t="s">
        <v>793</v>
      </c>
      <c r="R179" s="202" t="s">
        <v>794</v>
      </c>
      <c r="S179" s="202" t="s">
        <v>799</v>
      </c>
      <c r="T179" s="202" t="s">
        <v>2782</v>
      </c>
      <c r="U179" s="202" t="s">
        <v>795</v>
      </c>
      <c r="V179" s="202" t="s">
        <v>2783</v>
      </c>
      <c r="W179" s="202" t="s">
        <v>2779</v>
      </c>
      <c r="X179" s="202" t="s">
        <v>2780</v>
      </c>
      <c r="Y179" s="202" t="s">
        <v>796</v>
      </c>
      <c r="Z179" s="202" t="s">
        <v>797</v>
      </c>
      <c r="AA179" s="202" t="s">
        <v>798</v>
      </c>
      <c r="AB179" s="202" t="s">
        <v>2776</v>
      </c>
      <c r="AC179" s="202" t="s">
        <v>2784</v>
      </c>
      <c r="AD179" s="202" t="s">
        <v>2785</v>
      </c>
      <c r="AE179" s="202" t="s">
        <v>2781</v>
      </c>
      <c r="AF179" s="213"/>
      <c r="AG179" s="183"/>
      <c r="AH179" s="108"/>
      <c r="AI179" s="108"/>
      <c r="AJ179" s="89"/>
      <c r="AK179" s="89"/>
      <c r="AL179" s="99"/>
      <c r="AM179" s="99"/>
      <c r="AN179" s="89"/>
      <c r="AO179" s="89"/>
      <c r="AP179" s="89"/>
      <c r="AQ179" s="99"/>
      <c r="AR179" s="89"/>
      <c r="AS179" s="89"/>
      <c r="AT179" s="89"/>
      <c r="AU179" s="89"/>
      <c r="AV179" s="89"/>
      <c r="AW179" s="89"/>
      <c r="AX179" s="89"/>
    </row>
    <row r="180" spans="1:50" ht="12.75" customHeight="1">
      <c r="A180" s="89"/>
      <c r="B180" s="214"/>
      <c r="C180" s="232"/>
      <c r="D180" s="235"/>
      <c r="E180" s="231" t="str">
        <f t="shared" ref="E180:E189" si="128">IF(C180="","",VLOOKUP(C180,Nutr,2,0))</f>
        <v/>
      </c>
      <c r="F180" s="238" t="str">
        <f t="shared" ref="F180:F189" si="129">IF(C180="","",VLOOKUP(C180,Nutr,3,0)*D180)</f>
        <v/>
      </c>
      <c r="G180" s="233" t="str">
        <f t="shared" ref="G180:G189" si="130">IF(C180="","",VLOOKUP(C180,Nutr,4,0)*D180)</f>
        <v/>
      </c>
      <c r="H180" s="238" t="str">
        <f t="shared" ref="H180:H189" si="131">IF(C180="","",VLOOKUP(C180,Nutr,5,0)*D180)</f>
        <v/>
      </c>
      <c r="I180" s="233" t="str">
        <f t="shared" ref="I180:I189" si="132">IF(C180="","",VLOOKUP(C180,Nutr,6,0)*D180)</f>
        <v/>
      </c>
      <c r="J180" s="238" t="str">
        <f t="shared" ref="J180:J189" si="133">IF(C180="","",VLOOKUP(C180,Nutr,7,0)*D180)</f>
        <v/>
      </c>
      <c r="K180" s="233" t="str">
        <f t="shared" ref="K180:K189" si="134">IF(C180="","",VLOOKUP(C180,Nutr,8,0)*D180)</f>
        <v/>
      </c>
      <c r="L180" s="237" t="str">
        <f>IF(C180="","",VLOOKUP(C180,Nutr,9,0)*D180)</f>
        <v/>
      </c>
      <c r="M180" s="234" t="str">
        <f>IF(C180="","",VLOOKUP(C180,'Tabela Nutricional'!A:AD,10,0)*D180)</f>
        <v/>
      </c>
      <c r="N180" s="237" t="str">
        <f>IF(C180="","",VLOOKUP(C180,'Tabela Nutricional'!A:AD,11,0)*D180)</f>
        <v/>
      </c>
      <c r="O180" s="234" t="str">
        <f>IF(C180="","",VLOOKUP(C180,'Tabela Nutricional'!A:AD,12,0)*D180)</f>
        <v/>
      </c>
      <c r="P180" s="237" t="str">
        <f>IF(C180="","",VLOOKUP(C180,'Tabela Nutricional'!A:AD,13,0)*D180)</f>
        <v/>
      </c>
      <c r="Q180" s="234" t="str">
        <f>IF(C180="","",VLOOKUP(C180,'Tabela Nutricional'!A:AD,14,0)*D180)</f>
        <v/>
      </c>
      <c r="R180" s="237" t="str">
        <f>IF(C180="","",VLOOKUP(C180,'Tabela Nutricional'!A:AD,15,0)*D180)</f>
        <v/>
      </c>
      <c r="S180" s="234" t="str">
        <f>IF(C180="","",VLOOKUP(C180,'Tabela Nutricional'!A:AD,16,0)*D180)</f>
        <v/>
      </c>
      <c r="T180" s="237" t="str">
        <f>IF(C180="","",VLOOKUP(C180,'Tabela Nutricional'!A:AD,17,0)*D180)</f>
        <v/>
      </c>
      <c r="U180" s="234" t="str">
        <f>IF(C180="","",VLOOKUP(C180,'Tabela Nutricional'!A:AD,18,0)*D180)</f>
        <v/>
      </c>
      <c r="V180" s="237" t="str">
        <f>IF(C180="","",VLOOKUP(C180,'Tabela Nutricional'!A:AD,21,0)*D180)</f>
        <v/>
      </c>
      <c r="W180" s="234" t="str">
        <f>IF(C180="","",VLOOKUP(C180,'Tabela Nutricional'!A:AD,22,0)*D180)</f>
        <v/>
      </c>
      <c r="X180" s="237" t="str">
        <f>IF(C180="","",VLOOKUP(C180,'Tabela Nutricional'!A:AD,23,0)*D180)</f>
        <v/>
      </c>
      <c r="Y180" s="234" t="str">
        <f>IF(C180="","",VLOOKUP(C180,'Tabela Nutricional'!A:AD,24,0)*D180)</f>
        <v/>
      </c>
      <c r="Z180" s="237" t="str">
        <f>IF(C180="","",VLOOKUP(C180,'Tabela Nutricional'!A:AD,25,0)*D180)</f>
        <v/>
      </c>
      <c r="AA180" s="234" t="str">
        <f>IF(C180="","",VLOOKUP(C180,'Tabela Nutricional'!A:AD,26,0)*D180)</f>
        <v/>
      </c>
      <c r="AB180" s="237" t="str">
        <f>IF(C180="","",VLOOKUP(C180,'Tabela Nutricional'!A:AD,27,0)*D180)</f>
        <v/>
      </c>
      <c r="AC180" s="234" t="str">
        <f>IF(C180="","",VLOOKUP(C180,'Tabela Nutricional'!A:AD,28,0)*D180)</f>
        <v/>
      </c>
      <c r="AD180" s="237" t="str">
        <f>IF(C180="","",VLOOKUP(C180,'Tabela Nutricional'!A:AD,29,0)*D180)</f>
        <v/>
      </c>
      <c r="AE180" s="234" t="str">
        <f>IF(C180="","",VLOOKUP(C180,'Tabela Nutricional'!A:AD,30,0)*D180)</f>
        <v/>
      </c>
      <c r="AF180" s="214"/>
      <c r="AG180" s="90"/>
      <c r="AH180" s="108"/>
      <c r="AI180" s="108"/>
      <c r="AJ180" s="89"/>
      <c r="AK180" s="89"/>
      <c r="AL180" s="99"/>
      <c r="AM180" s="99"/>
      <c r="AN180" s="89"/>
      <c r="AO180" s="89"/>
      <c r="AP180" s="89"/>
      <c r="AQ180" s="99"/>
      <c r="AR180" s="89"/>
      <c r="AS180" s="89"/>
      <c r="AT180" s="89"/>
      <c r="AU180" s="89"/>
      <c r="AV180" s="89"/>
      <c r="AW180" s="89"/>
      <c r="AX180" s="89"/>
    </row>
    <row r="181" spans="1:50" ht="12.75" customHeight="1">
      <c r="A181" s="89"/>
      <c r="B181" s="214"/>
      <c r="C181" s="232"/>
      <c r="D181" s="235"/>
      <c r="E181" s="231" t="str">
        <f t="shared" si="128"/>
        <v/>
      </c>
      <c r="F181" s="238" t="str">
        <f t="shared" si="129"/>
        <v/>
      </c>
      <c r="G181" s="233" t="str">
        <f t="shared" si="130"/>
        <v/>
      </c>
      <c r="H181" s="238" t="str">
        <f t="shared" si="131"/>
        <v/>
      </c>
      <c r="I181" s="233" t="str">
        <f t="shared" si="132"/>
        <v/>
      </c>
      <c r="J181" s="238" t="str">
        <f t="shared" si="133"/>
        <v/>
      </c>
      <c r="K181" s="233" t="str">
        <f t="shared" si="134"/>
        <v/>
      </c>
      <c r="L181" s="237" t="str">
        <f t="shared" ref="L181:L189" si="135">IF(C181="","",VLOOKUP(C181,Nutr,9,0)*D181)</f>
        <v/>
      </c>
      <c r="M181" s="234" t="str">
        <f>IF(C181="","",VLOOKUP(C181,'Tabela Nutricional'!A:AD,10,0)*D181)</f>
        <v/>
      </c>
      <c r="N181" s="237" t="str">
        <f>IF(C181="","",VLOOKUP(C181,'Tabela Nutricional'!A:AD,11,0)*D181)</f>
        <v/>
      </c>
      <c r="O181" s="234" t="str">
        <f>IF(C181="","",VLOOKUP(C181,'Tabela Nutricional'!A:AD,12,0)*D181)</f>
        <v/>
      </c>
      <c r="P181" s="237" t="str">
        <f>IF(C181="","",VLOOKUP(C181,'Tabela Nutricional'!A:AD,13,0)*D181)</f>
        <v/>
      </c>
      <c r="Q181" s="234" t="str">
        <f>IF(C181="","",VLOOKUP(C181,'Tabela Nutricional'!A:AD,14,0)*D181)</f>
        <v/>
      </c>
      <c r="R181" s="237" t="str">
        <f>IF(C181="","",VLOOKUP(C181,'Tabela Nutricional'!A:AD,15,0)*D181)</f>
        <v/>
      </c>
      <c r="S181" s="234" t="str">
        <f>IF(C181="","",VLOOKUP(C181,'Tabela Nutricional'!A:AD,16,0)*D181)</f>
        <v/>
      </c>
      <c r="T181" s="237" t="str">
        <f>IF(C181="","",VLOOKUP(C181,'Tabela Nutricional'!A:AD,17,0)*D181)</f>
        <v/>
      </c>
      <c r="U181" s="234" t="str">
        <f>IF(C181="","",VLOOKUP(C181,'Tabela Nutricional'!A:AD,18,0)*D181)</f>
        <v/>
      </c>
      <c r="V181" s="237" t="str">
        <f>IF(C181="","",VLOOKUP(C181,'Tabela Nutricional'!A:AD,21,0)*D181)</f>
        <v/>
      </c>
      <c r="W181" s="234" t="str">
        <f>IF(C181="","",VLOOKUP(C181,'Tabela Nutricional'!A:AD,22,0)*D181)</f>
        <v/>
      </c>
      <c r="X181" s="237" t="str">
        <f>IF(C181="","",VLOOKUP(C181,'Tabela Nutricional'!A:AD,23,0)*D181)</f>
        <v/>
      </c>
      <c r="Y181" s="234" t="str">
        <f>IF(C181="","",VLOOKUP(C181,'Tabela Nutricional'!A:AD,24,0)*D181)</f>
        <v/>
      </c>
      <c r="Z181" s="237" t="str">
        <f>IF(C181="","",VLOOKUP(C181,'Tabela Nutricional'!A:AD,25,0)*D181)</f>
        <v/>
      </c>
      <c r="AA181" s="234" t="str">
        <f>IF(C181="","",VLOOKUP(C181,'Tabela Nutricional'!A:AD,26,0)*D181)</f>
        <v/>
      </c>
      <c r="AB181" s="237" t="str">
        <f>IF(C181="","",VLOOKUP(C181,'Tabela Nutricional'!A:AD,27,0)*D181)</f>
        <v/>
      </c>
      <c r="AC181" s="234" t="str">
        <f>IF(C181="","",VLOOKUP(C181,'Tabela Nutricional'!A:AD,28,0)*D181)</f>
        <v/>
      </c>
      <c r="AD181" s="237" t="str">
        <f>IF(C181="","",VLOOKUP(C181,'Tabela Nutricional'!A:AD,29,0)*D181)</f>
        <v/>
      </c>
      <c r="AE181" s="234" t="str">
        <f>IF(C181="","",VLOOKUP(C181,'Tabela Nutricional'!A:AD,30,0)*D181)</f>
        <v/>
      </c>
      <c r="AF181" s="214"/>
      <c r="AG181" s="90"/>
      <c r="AH181" s="108"/>
      <c r="AI181" s="108"/>
      <c r="AJ181" s="89"/>
      <c r="AK181" s="89"/>
      <c r="AL181" s="99"/>
      <c r="AM181" s="99"/>
      <c r="AN181" s="89"/>
      <c r="AO181" s="89"/>
      <c r="AP181" s="89"/>
      <c r="AQ181" s="99"/>
      <c r="AR181" s="89"/>
      <c r="AS181" s="89"/>
      <c r="AT181" s="89"/>
      <c r="AU181" s="89"/>
      <c r="AV181" s="89"/>
      <c r="AW181" s="89"/>
      <c r="AX181" s="89"/>
    </row>
    <row r="182" spans="1:50" ht="12.75" customHeight="1">
      <c r="A182" s="89"/>
      <c r="B182" s="214"/>
      <c r="C182" s="232"/>
      <c r="D182" s="235"/>
      <c r="E182" s="231" t="str">
        <f t="shared" si="128"/>
        <v/>
      </c>
      <c r="F182" s="238" t="str">
        <f t="shared" si="129"/>
        <v/>
      </c>
      <c r="G182" s="233" t="str">
        <f t="shared" si="130"/>
        <v/>
      </c>
      <c r="H182" s="238" t="str">
        <f t="shared" si="131"/>
        <v/>
      </c>
      <c r="I182" s="233" t="str">
        <f t="shared" si="132"/>
        <v/>
      </c>
      <c r="J182" s="238" t="str">
        <f t="shared" si="133"/>
        <v/>
      </c>
      <c r="K182" s="233" t="str">
        <f t="shared" si="134"/>
        <v/>
      </c>
      <c r="L182" s="237" t="str">
        <f t="shared" si="135"/>
        <v/>
      </c>
      <c r="M182" s="234" t="str">
        <f>IF(C182="","",VLOOKUP(C182,'Tabela Nutricional'!A:AD,10,0)*D182)</f>
        <v/>
      </c>
      <c r="N182" s="237" t="str">
        <f>IF(C182="","",VLOOKUP(C182,'Tabela Nutricional'!A:AD,11,0)*D182)</f>
        <v/>
      </c>
      <c r="O182" s="234" t="str">
        <f>IF(C182="","",VLOOKUP(C182,'Tabela Nutricional'!A:AD,12,0)*D182)</f>
        <v/>
      </c>
      <c r="P182" s="237" t="str">
        <f>IF(C182="","",VLOOKUP(C182,'Tabela Nutricional'!A:AD,13,0)*D182)</f>
        <v/>
      </c>
      <c r="Q182" s="234" t="str">
        <f>IF(C182="","",VLOOKUP(C182,'Tabela Nutricional'!A:AD,14,0)*D182)</f>
        <v/>
      </c>
      <c r="R182" s="237" t="str">
        <f>IF(C182="","",VLOOKUP(C182,'Tabela Nutricional'!A:AD,15,0)*D182)</f>
        <v/>
      </c>
      <c r="S182" s="234" t="str">
        <f>IF(C182="","",VLOOKUP(C182,'Tabela Nutricional'!A:AD,16,0)*D182)</f>
        <v/>
      </c>
      <c r="T182" s="237" t="str">
        <f>IF(C182="","",VLOOKUP(C182,'Tabela Nutricional'!A:AD,17,0)*D182)</f>
        <v/>
      </c>
      <c r="U182" s="234" t="str">
        <f>IF(C182="","",VLOOKUP(C182,'Tabela Nutricional'!A:AD,18,0)*D182)</f>
        <v/>
      </c>
      <c r="V182" s="237" t="str">
        <f>IF(C182="","",VLOOKUP(C182,'Tabela Nutricional'!A:AD,21,0)*D182)</f>
        <v/>
      </c>
      <c r="W182" s="234" t="str">
        <f>IF(C182="","",VLOOKUP(C182,'Tabela Nutricional'!A:AD,22,0)*D182)</f>
        <v/>
      </c>
      <c r="X182" s="237" t="str">
        <f>IF(C182="","",VLOOKUP(C182,'Tabela Nutricional'!A:AD,23,0)*D182)</f>
        <v/>
      </c>
      <c r="Y182" s="234" t="str">
        <f>IF(C182="","",VLOOKUP(C182,'Tabela Nutricional'!A:AD,24,0)*D182)</f>
        <v/>
      </c>
      <c r="Z182" s="237" t="str">
        <f>IF(C182="","",VLOOKUP(C182,'Tabela Nutricional'!A:AD,25,0)*D182)</f>
        <v/>
      </c>
      <c r="AA182" s="234" t="str">
        <f>IF(C182="","",VLOOKUP(C182,'Tabela Nutricional'!A:AD,26,0)*D182)</f>
        <v/>
      </c>
      <c r="AB182" s="237" t="str">
        <f>IF(C182="","",VLOOKUP(C182,'Tabela Nutricional'!A:AD,27,0)*D182)</f>
        <v/>
      </c>
      <c r="AC182" s="234" t="str">
        <f>IF(C182="","",VLOOKUP(C182,'Tabela Nutricional'!A:AD,28,0)*D182)</f>
        <v/>
      </c>
      <c r="AD182" s="237" t="str">
        <f>IF(C182="","",VLOOKUP(C182,'Tabela Nutricional'!A:AD,29,0)*D182)</f>
        <v/>
      </c>
      <c r="AE182" s="234" t="str">
        <f>IF(C182="","",VLOOKUP(C182,'Tabela Nutricional'!A:AD,30,0)*D182)</f>
        <v/>
      </c>
      <c r="AF182" s="214"/>
      <c r="AG182" s="94"/>
      <c r="AH182" s="108"/>
      <c r="AI182" s="108"/>
      <c r="AJ182" s="89"/>
      <c r="AK182" s="89"/>
      <c r="AL182" s="99"/>
      <c r="AM182" s="99"/>
      <c r="AN182" s="89"/>
      <c r="AO182" s="89"/>
      <c r="AP182" s="89"/>
      <c r="AQ182" s="99"/>
      <c r="AR182" s="89"/>
      <c r="AS182" s="89"/>
      <c r="AT182" s="89"/>
      <c r="AU182" s="89"/>
      <c r="AV182" s="89"/>
      <c r="AW182" s="89"/>
      <c r="AX182" s="89"/>
    </row>
    <row r="183" spans="1:50" ht="12.75" customHeight="1">
      <c r="A183" s="89"/>
      <c r="B183" s="215"/>
      <c r="C183" s="356"/>
      <c r="D183" s="236"/>
      <c r="E183" s="231" t="str">
        <f t="shared" si="128"/>
        <v/>
      </c>
      <c r="F183" s="238" t="str">
        <f t="shared" si="129"/>
        <v/>
      </c>
      <c r="G183" s="233" t="str">
        <f t="shared" si="130"/>
        <v/>
      </c>
      <c r="H183" s="238" t="str">
        <f t="shared" si="131"/>
        <v/>
      </c>
      <c r="I183" s="233" t="str">
        <f t="shared" si="132"/>
        <v/>
      </c>
      <c r="J183" s="238" t="str">
        <f t="shared" si="133"/>
        <v/>
      </c>
      <c r="K183" s="233" t="str">
        <f t="shared" si="134"/>
        <v/>
      </c>
      <c r="L183" s="237" t="str">
        <f t="shared" si="135"/>
        <v/>
      </c>
      <c r="M183" s="234" t="str">
        <f>IF(C183="","",VLOOKUP(C183,'Tabela Nutricional'!A:AD,10,0)*D183)</f>
        <v/>
      </c>
      <c r="N183" s="237" t="str">
        <f>IF(C183="","",VLOOKUP(C183,'Tabela Nutricional'!A:AD,11,0)*D183)</f>
        <v/>
      </c>
      <c r="O183" s="234" t="str">
        <f>IF(C183="","",VLOOKUP(C183,'Tabela Nutricional'!A:AD,12,0)*D183)</f>
        <v/>
      </c>
      <c r="P183" s="237" t="str">
        <f>IF(C183="","",VLOOKUP(C183,'Tabela Nutricional'!A:AD,13,0)*D183)</f>
        <v/>
      </c>
      <c r="Q183" s="234" t="str">
        <f>IF(C183="","",VLOOKUP(C183,'Tabela Nutricional'!A:AD,14,0)*D183)</f>
        <v/>
      </c>
      <c r="R183" s="237" t="str">
        <f>IF(C183="","",VLOOKUP(C183,'Tabela Nutricional'!A:AD,15,0)*D183)</f>
        <v/>
      </c>
      <c r="S183" s="234" t="str">
        <f>IF(C183="","",VLOOKUP(C183,'Tabela Nutricional'!A:AD,16,0)*D183)</f>
        <v/>
      </c>
      <c r="T183" s="237" t="str">
        <f>IF(C183="","",VLOOKUP(C183,'Tabela Nutricional'!A:AD,17,0)*D183)</f>
        <v/>
      </c>
      <c r="U183" s="234" t="str">
        <f>IF(C183="","",VLOOKUP(C183,'Tabela Nutricional'!A:AD,18,0)*D183)</f>
        <v/>
      </c>
      <c r="V183" s="237" t="str">
        <f>IF(C183="","",VLOOKUP(C183,'Tabela Nutricional'!A:AD,21,0)*D183)</f>
        <v/>
      </c>
      <c r="W183" s="234" t="str">
        <f>IF(C183="","",VLOOKUP(C183,'Tabela Nutricional'!A:AD,22,0)*D183)</f>
        <v/>
      </c>
      <c r="X183" s="237" t="str">
        <f>IF(C183="","",VLOOKUP(C183,'Tabela Nutricional'!A:AD,23,0)*D183)</f>
        <v/>
      </c>
      <c r="Y183" s="234" t="str">
        <f>IF(C183="","",VLOOKUP(C183,'Tabela Nutricional'!A:AD,24,0)*D183)</f>
        <v/>
      </c>
      <c r="Z183" s="237" t="str">
        <f>IF(C183="","",VLOOKUP(C183,'Tabela Nutricional'!A:AD,25,0)*D183)</f>
        <v/>
      </c>
      <c r="AA183" s="234" t="str">
        <f>IF(C183="","",VLOOKUP(C183,'Tabela Nutricional'!A:AD,26,0)*D183)</f>
        <v/>
      </c>
      <c r="AB183" s="237" t="str">
        <f>IF(C183="","",VLOOKUP(C183,'Tabela Nutricional'!A:AD,27,0)*D183)</f>
        <v/>
      </c>
      <c r="AC183" s="234" t="str">
        <f>IF(C183="","",VLOOKUP(C183,'Tabela Nutricional'!A:AD,28,0)*D183)</f>
        <v/>
      </c>
      <c r="AD183" s="237" t="str">
        <f>IF(C183="","",VLOOKUP(C183,'Tabela Nutricional'!A:AD,29,0)*D183)</f>
        <v/>
      </c>
      <c r="AE183" s="234" t="str">
        <f>IF(C183="","",VLOOKUP(C183,'Tabela Nutricional'!A:AD,30,0)*D183)</f>
        <v/>
      </c>
      <c r="AF183" s="215"/>
      <c r="AG183" s="94"/>
      <c r="AH183" s="108"/>
      <c r="AI183" s="108"/>
      <c r="AJ183" s="89"/>
      <c r="AK183" s="89"/>
      <c r="AL183" s="99"/>
      <c r="AM183" s="99"/>
      <c r="AN183" s="89"/>
      <c r="AO183" s="89"/>
      <c r="AP183" s="89"/>
      <c r="AQ183" s="99"/>
      <c r="AR183" s="89"/>
      <c r="AS183" s="89"/>
      <c r="AT183" s="89"/>
      <c r="AU183" s="89"/>
      <c r="AV183" s="89"/>
      <c r="AW183" s="89"/>
      <c r="AX183" s="89"/>
    </row>
    <row r="184" spans="1:50" ht="12.75" customHeight="1">
      <c r="A184" s="89"/>
      <c r="B184" s="215"/>
      <c r="C184" s="356"/>
      <c r="D184" s="236"/>
      <c r="E184" s="231" t="str">
        <f t="shared" si="128"/>
        <v/>
      </c>
      <c r="F184" s="238" t="str">
        <f t="shared" si="129"/>
        <v/>
      </c>
      <c r="G184" s="233" t="str">
        <f t="shared" si="130"/>
        <v/>
      </c>
      <c r="H184" s="238" t="str">
        <f t="shared" si="131"/>
        <v/>
      </c>
      <c r="I184" s="233" t="str">
        <f t="shared" si="132"/>
        <v/>
      </c>
      <c r="J184" s="238" t="str">
        <f t="shared" si="133"/>
        <v/>
      </c>
      <c r="K184" s="233" t="str">
        <f t="shared" si="134"/>
        <v/>
      </c>
      <c r="L184" s="237" t="str">
        <f t="shared" si="135"/>
        <v/>
      </c>
      <c r="M184" s="234" t="str">
        <f>IF(C184="","",VLOOKUP(C184,'Tabela Nutricional'!A:AD,10,0)*D184)</f>
        <v/>
      </c>
      <c r="N184" s="237" t="str">
        <f>IF(C184="","",VLOOKUP(C184,'Tabela Nutricional'!A:AD,11,0)*D184)</f>
        <v/>
      </c>
      <c r="O184" s="234" t="str">
        <f>IF(C184="","",VLOOKUP(C184,'Tabela Nutricional'!A:AD,12,0)*D184)</f>
        <v/>
      </c>
      <c r="P184" s="237" t="str">
        <f>IF(C184="","",VLOOKUP(C184,'Tabela Nutricional'!A:AD,13,0)*D184)</f>
        <v/>
      </c>
      <c r="Q184" s="234" t="str">
        <f>IF(C184="","",VLOOKUP(C184,'Tabela Nutricional'!A:AD,14,0)*D184)</f>
        <v/>
      </c>
      <c r="R184" s="237" t="str">
        <f>IF(C184="","",VLOOKUP(C184,'Tabela Nutricional'!A:AD,15,0)*D184)</f>
        <v/>
      </c>
      <c r="S184" s="234" t="str">
        <f>IF(C184="","",VLOOKUP(C184,'Tabela Nutricional'!A:AD,16,0)*D184)</f>
        <v/>
      </c>
      <c r="T184" s="237" t="str">
        <f>IF(C184="","",VLOOKUP(C184,'Tabela Nutricional'!A:AD,17,0)*D184)</f>
        <v/>
      </c>
      <c r="U184" s="234" t="str">
        <f>IF(C184="","",VLOOKUP(C184,'Tabela Nutricional'!A:AD,18,0)*D184)</f>
        <v/>
      </c>
      <c r="V184" s="237" t="str">
        <f>IF(C184="","",VLOOKUP(C184,'Tabela Nutricional'!A:AD,21,0)*D184)</f>
        <v/>
      </c>
      <c r="W184" s="234" t="str">
        <f>IF(C184="","",VLOOKUP(C184,'Tabela Nutricional'!A:AD,22,0)*D184)</f>
        <v/>
      </c>
      <c r="X184" s="237" t="str">
        <f>IF(C184="","",VLOOKUP(C184,'Tabela Nutricional'!A:AD,23,0)*D184)</f>
        <v/>
      </c>
      <c r="Y184" s="234" t="str">
        <f>IF(C184="","",VLOOKUP(C184,'Tabela Nutricional'!A:AD,24,0)*D184)</f>
        <v/>
      </c>
      <c r="Z184" s="237" t="str">
        <f>IF(C184="","",VLOOKUP(C184,'Tabela Nutricional'!A:AD,25,0)*D184)</f>
        <v/>
      </c>
      <c r="AA184" s="234" t="str">
        <f>IF(C184="","",VLOOKUP(C184,'Tabela Nutricional'!A:AD,26,0)*D184)</f>
        <v/>
      </c>
      <c r="AB184" s="237" t="str">
        <f>IF(C184="","",VLOOKUP(C184,'Tabela Nutricional'!A:AD,27,0)*D184)</f>
        <v/>
      </c>
      <c r="AC184" s="234" t="str">
        <f>IF(C184="","",VLOOKUP(C184,'Tabela Nutricional'!A:AD,28,0)*D184)</f>
        <v/>
      </c>
      <c r="AD184" s="237" t="str">
        <f>IF(C184="","",VLOOKUP(C184,'Tabela Nutricional'!A:AD,29,0)*D184)</f>
        <v/>
      </c>
      <c r="AE184" s="234" t="str">
        <f>IF(C184="","",VLOOKUP(C184,'Tabela Nutricional'!A:AD,30,0)*D184)</f>
        <v/>
      </c>
      <c r="AF184" s="215"/>
      <c r="AG184" s="94"/>
      <c r="AH184" s="108"/>
      <c r="AI184" s="108"/>
      <c r="AJ184" s="89"/>
      <c r="AK184" s="89"/>
      <c r="AL184" s="99"/>
      <c r="AM184" s="99"/>
      <c r="AN184" s="89"/>
      <c r="AO184" s="89"/>
      <c r="AP184" s="89"/>
      <c r="AQ184" s="99"/>
      <c r="AR184" s="89"/>
      <c r="AS184" s="89"/>
      <c r="AT184" s="89"/>
      <c r="AU184" s="89"/>
      <c r="AV184" s="89"/>
      <c r="AW184" s="89"/>
      <c r="AX184" s="89"/>
    </row>
    <row r="185" spans="1:50" ht="12.75" customHeight="1">
      <c r="A185" s="89"/>
      <c r="B185" s="215"/>
      <c r="C185" s="356"/>
      <c r="D185" s="236"/>
      <c r="E185" s="231" t="str">
        <f t="shared" si="128"/>
        <v/>
      </c>
      <c r="F185" s="238" t="str">
        <f t="shared" si="129"/>
        <v/>
      </c>
      <c r="G185" s="233" t="str">
        <f t="shared" si="130"/>
        <v/>
      </c>
      <c r="H185" s="238" t="str">
        <f t="shared" si="131"/>
        <v/>
      </c>
      <c r="I185" s="233" t="str">
        <f t="shared" si="132"/>
        <v/>
      </c>
      <c r="J185" s="238" t="str">
        <f t="shared" si="133"/>
        <v/>
      </c>
      <c r="K185" s="233" t="str">
        <f t="shared" si="134"/>
        <v/>
      </c>
      <c r="L185" s="237" t="str">
        <f t="shared" si="135"/>
        <v/>
      </c>
      <c r="M185" s="234" t="str">
        <f>IF(C185="","",VLOOKUP(C185,'Tabela Nutricional'!A:AD,10,0)*D185)</f>
        <v/>
      </c>
      <c r="N185" s="237" t="str">
        <f>IF(C185="","",VLOOKUP(C185,'Tabela Nutricional'!A:AD,11,0)*D185)</f>
        <v/>
      </c>
      <c r="O185" s="234" t="str">
        <f>IF(C185="","",VLOOKUP(C185,'Tabela Nutricional'!A:AD,12,0)*D185)</f>
        <v/>
      </c>
      <c r="P185" s="237" t="str">
        <f>IF(C185="","",VLOOKUP(C185,'Tabela Nutricional'!A:AD,13,0)*D185)</f>
        <v/>
      </c>
      <c r="Q185" s="234" t="str">
        <f>IF(C185="","",VLOOKUP(C185,'Tabela Nutricional'!A:AD,14,0)*D185)</f>
        <v/>
      </c>
      <c r="R185" s="237" t="str">
        <f>IF(C185="","",VLOOKUP(C185,'Tabela Nutricional'!A:AD,15,0)*D185)</f>
        <v/>
      </c>
      <c r="S185" s="234" t="str">
        <f>IF(C185="","",VLOOKUP(C185,'Tabela Nutricional'!A:AD,16,0)*D185)</f>
        <v/>
      </c>
      <c r="T185" s="237" t="str">
        <f>IF(C185="","",VLOOKUP(C185,'Tabela Nutricional'!A:AD,17,0)*D185)</f>
        <v/>
      </c>
      <c r="U185" s="234" t="str">
        <f>IF(C185="","",VLOOKUP(C185,'Tabela Nutricional'!A:AD,18,0)*D185)</f>
        <v/>
      </c>
      <c r="V185" s="237" t="str">
        <f>IF(C185="","",VLOOKUP(C185,'Tabela Nutricional'!A:AD,21,0)*D185)</f>
        <v/>
      </c>
      <c r="W185" s="234" t="str">
        <f>IF(C185="","",VLOOKUP(C185,'Tabela Nutricional'!A:AD,22,0)*D185)</f>
        <v/>
      </c>
      <c r="X185" s="237" t="str">
        <f>IF(C185="","",VLOOKUP(C185,'Tabela Nutricional'!A:AD,23,0)*D185)</f>
        <v/>
      </c>
      <c r="Y185" s="234" t="str">
        <f>IF(C185="","",VLOOKUP(C185,'Tabela Nutricional'!A:AD,24,0)*D185)</f>
        <v/>
      </c>
      <c r="Z185" s="237" t="str">
        <f>IF(C185="","",VLOOKUP(C185,'Tabela Nutricional'!A:AD,25,0)*D185)</f>
        <v/>
      </c>
      <c r="AA185" s="234" t="str">
        <f>IF(C185="","",VLOOKUP(C185,'Tabela Nutricional'!A:AD,26,0)*D185)</f>
        <v/>
      </c>
      <c r="AB185" s="237" t="str">
        <f>IF(C185="","",VLOOKUP(C185,'Tabela Nutricional'!A:AD,27,0)*D185)</f>
        <v/>
      </c>
      <c r="AC185" s="234" t="str">
        <f>IF(C185="","",VLOOKUP(C185,'Tabela Nutricional'!A:AD,28,0)*D185)</f>
        <v/>
      </c>
      <c r="AD185" s="237" t="str">
        <f>IF(C185="","",VLOOKUP(C185,'Tabela Nutricional'!A:AD,29,0)*D185)</f>
        <v/>
      </c>
      <c r="AE185" s="234" t="str">
        <f>IF(C185="","",VLOOKUP(C185,'Tabela Nutricional'!A:AD,30,0)*D185)</f>
        <v/>
      </c>
      <c r="AF185" s="215"/>
      <c r="AG185" s="94"/>
      <c r="AH185" s="108"/>
      <c r="AI185" s="108"/>
      <c r="AJ185" s="89"/>
      <c r="AK185" s="89"/>
      <c r="AL185" s="99"/>
      <c r="AM185" s="99"/>
      <c r="AN185" s="89"/>
      <c r="AO185" s="89"/>
      <c r="AP185" s="89"/>
      <c r="AQ185" s="99"/>
      <c r="AR185" s="89"/>
      <c r="AS185" s="89"/>
      <c r="AT185" s="89"/>
      <c r="AU185" s="89"/>
      <c r="AV185" s="89"/>
      <c r="AW185" s="89"/>
      <c r="AX185" s="89"/>
    </row>
    <row r="186" spans="1:50" ht="12.75" customHeight="1">
      <c r="A186" s="89"/>
      <c r="B186" s="214"/>
      <c r="C186" s="356"/>
      <c r="D186" s="236"/>
      <c r="E186" s="231" t="str">
        <f t="shared" si="128"/>
        <v/>
      </c>
      <c r="F186" s="238" t="str">
        <f t="shared" si="129"/>
        <v/>
      </c>
      <c r="G186" s="233" t="str">
        <f t="shared" si="130"/>
        <v/>
      </c>
      <c r="H186" s="238" t="str">
        <f t="shared" si="131"/>
        <v/>
      </c>
      <c r="I186" s="233" t="str">
        <f t="shared" si="132"/>
        <v/>
      </c>
      <c r="J186" s="238" t="str">
        <f t="shared" si="133"/>
        <v/>
      </c>
      <c r="K186" s="233" t="str">
        <f t="shared" si="134"/>
        <v/>
      </c>
      <c r="L186" s="237" t="str">
        <f t="shared" si="135"/>
        <v/>
      </c>
      <c r="M186" s="234" t="str">
        <f>IF(C186="","",VLOOKUP(C186,'Tabela Nutricional'!A:AD,10,0)*D186)</f>
        <v/>
      </c>
      <c r="N186" s="237" t="str">
        <f>IF(C186="","",VLOOKUP(C186,'Tabela Nutricional'!A:AD,11,0)*D186)</f>
        <v/>
      </c>
      <c r="O186" s="234" t="str">
        <f>IF(C186="","",VLOOKUP(C186,'Tabela Nutricional'!A:AD,12,0)*D186)</f>
        <v/>
      </c>
      <c r="P186" s="237" t="str">
        <f>IF(C186="","",VLOOKUP(C186,'Tabela Nutricional'!A:AD,13,0)*D186)</f>
        <v/>
      </c>
      <c r="Q186" s="234" t="str">
        <f>IF(C186="","",VLOOKUP(C186,'Tabela Nutricional'!A:AD,14,0)*D186)</f>
        <v/>
      </c>
      <c r="R186" s="237" t="str">
        <f>IF(C186="","",VLOOKUP(C186,'Tabela Nutricional'!A:AD,15,0)*D186)</f>
        <v/>
      </c>
      <c r="S186" s="234" t="str">
        <f>IF(C186="","",VLOOKUP(C186,'Tabela Nutricional'!A:AD,16,0)*D186)</f>
        <v/>
      </c>
      <c r="T186" s="237" t="str">
        <f>IF(C186="","",VLOOKUP(C186,'Tabela Nutricional'!A:AD,17,0)*D186)</f>
        <v/>
      </c>
      <c r="U186" s="234" t="str">
        <f>IF(C186="","",VLOOKUP(C186,'Tabela Nutricional'!A:AD,18,0)*D186)</f>
        <v/>
      </c>
      <c r="V186" s="237" t="str">
        <f>IF(C186="","",VLOOKUP(C186,'Tabela Nutricional'!A:AD,21,0)*D186)</f>
        <v/>
      </c>
      <c r="W186" s="234" t="str">
        <f>IF(C186="","",VLOOKUP(C186,'Tabela Nutricional'!A:AD,22,0)*D186)</f>
        <v/>
      </c>
      <c r="X186" s="237" t="str">
        <f>IF(C186="","",VLOOKUP(C186,'Tabela Nutricional'!A:AD,23,0)*D186)</f>
        <v/>
      </c>
      <c r="Y186" s="234" t="str">
        <f>IF(C186="","",VLOOKUP(C186,'Tabela Nutricional'!A:AD,24,0)*D186)</f>
        <v/>
      </c>
      <c r="Z186" s="237" t="str">
        <f>IF(C186="","",VLOOKUP(C186,'Tabela Nutricional'!A:AD,25,0)*D186)</f>
        <v/>
      </c>
      <c r="AA186" s="234" t="str">
        <f>IF(C186="","",VLOOKUP(C186,'Tabela Nutricional'!A:AD,26,0)*D186)</f>
        <v/>
      </c>
      <c r="AB186" s="237" t="str">
        <f>IF(C186="","",VLOOKUP(C186,'Tabela Nutricional'!A:AD,27,0)*D186)</f>
        <v/>
      </c>
      <c r="AC186" s="234" t="str">
        <f>IF(C186="","",VLOOKUP(C186,'Tabela Nutricional'!A:AD,28,0)*D186)</f>
        <v/>
      </c>
      <c r="AD186" s="237" t="str">
        <f>IF(C186="","",VLOOKUP(C186,'Tabela Nutricional'!A:AD,29,0)*D186)</f>
        <v/>
      </c>
      <c r="AE186" s="234" t="str">
        <f>IF(C186="","",VLOOKUP(C186,'Tabela Nutricional'!A:AD,30,0)*D186)</f>
        <v/>
      </c>
      <c r="AF186" s="214"/>
      <c r="AG186" s="94"/>
      <c r="AH186" s="108"/>
      <c r="AI186" s="108"/>
      <c r="AJ186" s="89"/>
      <c r="AK186" s="89"/>
      <c r="AL186" s="99"/>
      <c r="AM186" s="99"/>
      <c r="AN186" s="89"/>
      <c r="AO186" s="89"/>
      <c r="AP186" s="89"/>
      <c r="AQ186" s="99"/>
      <c r="AR186" s="89"/>
      <c r="AS186" s="89"/>
      <c r="AT186" s="89"/>
      <c r="AU186" s="89"/>
      <c r="AV186" s="89"/>
      <c r="AW186" s="89"/>
      <c r="AX186" s="89"/>
    </row>
    <row r="187" spans="1:50" ht="12.75" customHeight="1">
      <c r="A187" s="89"/>
      <c r="B187" s="214"/>
      <c r="C187" s="356"/>
      <c r="D187" s="236"/>
      <c r="E187" s="231" t="str">
        <f t="shared" si="128"/>
        <v/>
      </c>
      <c r="F187" s="238" t="str">
        <f t="shared" si="129"/>
        <v/>
      </c>
      <c r="G187" s="233" t="str">
        <f t="shared" si="130"/>
        <v/>
      </c>
      <c r="H187" s="238" t="str">
        <f t="shared" si="131"/>
        <v/>
      </c>
      <c r="I187" s="233" t="str">
        <f t="shared" si="132"/>
        <v/>
      </c>
      <c r="J187" s="238" t="str">
        <f t="shared" si="133"/>
        <v/>
      </c>
      <c r="K187" s="233" t="str">
        <f t="shared" si="134"/>
        <v/>
      </c>
      <c r="L187" s="237" t="str">
        <f t="shared" si="135"/>
        <v/>
      </c>
      <c r="M187" s="234" t="str">
        <f>IF(C187="","",VLOOKUP(C187,'Tabela Nutricional'!A:AD,10,0)*D187)</f>
        <v/>
      </c>
      <c r="N187" s="237" t="str">
        <f>IF(C187="","",VLOOKUP(C187,'Tabela Nutricional'!A:AD,11,0)*D187)</f>
        <v/>
      </c>
      <c r="O187" s="234" t="str">
        <f>IF(C187="","",VLOOKUP(C187,'Tabela Nutricional'!A:AD,12,0)*D187)</f>
        <v/>
      </c>
      <c r="P187" s="237" t="str">
        <f>IF(C187="","",VLOOKUP(C187,'Tabela Nutricional'!A:AD,13,0)*D187)</f>
        <v/>
      </c>
      <c r="Q187" s="234" t="str">
        <f>IF(C187="","",VLOOKUP(C187,'Tabela Nutricional'!A:AD,14,0)*D187)</f>
        <v/>
      </c>
      <c r="R187" s="237" t="str">
        <f>IF(C187="","",VLOOKUP(C187,'Tabela Nutricional'!A:AD,15,0)*D187)</f>
        <v/>
      </c>
      <c r="S187" s="234" t="str">
        <f>IF(C187="","",VLOOKUP(C187,'Tabela Nutricional'!A:AD,16,0)*D187)</f>
        <v/>
      </c>
      <c r="T187" s="237" t="str">
        <f>IF(C187="","",VLOOKUP(C187,'Tabela Nutricional'!A:AD,17,0)*D187)</f>
        <v/>
      </c>
      <c r="U187" s="234" t="str">
        <f>IF(C187="","",VLOOKUP(C187,'Tabela Nutricional'!A:AD,18,0)*D187)</f>
        <v/>
      </c>
      <c r="V187" s="237" t="str">
        <f>IF(C187="","",VLOOKUP(C187,'Tabela Nutricional'!A:AD,21,0)*D187)</f>
        <v/>
      </c>
      <c r="W187" s="234" t="str">
        <f>IF(C187="","",VLOOKUP(C187,'Tabela Nutricional'!A:AD,22,0)*D187)</f>
        <v/>
      </c>
      <c r="X187" s="237" t="str">
        <f>IF(C187="","",VLOOKUP(C187,'Tabela Nutricional'!A:AD,23,0)*D187)</f>
        <v/>
      </c>
      <c r="Y187" s="234" t="str">
        <f>IF(C187="","",VLOOKUP(C187,'Tabela Nutricional'!A:AD,24,0)*D187)</f>
        <v/>
      </c>
      <c r="Z187" s="237" t="str">
        <f>IF(C187="","",VLOOKUP(C187,'Tabela Nutricional'!A:AD,25,0)*D187)</f>
        <v/>
      </c>
      <c r="AA187" s="234" t="str">
        <f>IF(C187="","",VLOOKUP(C187,'Tabela Nutricional'!A:AD,26,0)*D187)</f>
        <v/>
      </c>
      <c r="AB187" s="237" t="str">
        <f>IF(C187="","",VLOOKUP(C187,'Tabela Nutricional'!A:AD,27,0)*D187)</f>
        <v/>
      </c>
      <c r="AC187" s="234" t="str">
        <f>IF(C187="","",VLOOKUP(C187,'Tabela Nutricional'!A:AD,28,0)*D187)</f>
        <v/>
      </c>
      <c r="AD187" s="237" t="str">
        <f>IF(C187="","",VLOOKUP(C187,'Tabela Nutricional'!A:AD,29,0)*D187)</f>
        <v/>
      </c>
      <c r="AE187" s="234" t="str">
        <f>IF(C187="","",VLOOKUP(C187,'Tabela Nutricional'!A:AD,30,0)*D187)</f>
        <v/>
      </c>
      <c r="AF187" s="214"/>
      <c r="AG187" s="90"/>
      <c r="AH187" s="108"/>
      <c r="AI187" s="108"/>
      <c r="AJ187" s="89"/>
      <c r="AK187" s="89"/>
      <c r="AL187" s="99"/>
      <c r="AM187" s="99"/>
      <c r="AN187" s="89"/>
      <c r="AO187" s="89"/>
      <c r="AP187" s="89"/>
      <c r="AQ187" s="99"/>
      <c r="AR187" s="89"/>
      <c r="AS187" s="89"/>
      <c r="AT187" s="89"/>
      <c r="AU187" s="89"/>
      <c r="AV187" s="89"/>
      <c r="AW187" s="89"/>
      <c r="AX187" s="89"/>
    </row>
    <row r="188" spans="1:50" ht="12.75" customHeight="1">
      <c r="A188" s="90"/>
      <c r="B188" s="214"/>
      <c r="C188" s="356"/>
      <c r="D188" s="236"/>
      <c r="E188" s="231" t="str">
        <f t="shared" si="128"/>
        <v/>
      </c>
      <c r="F188" s="238" t="str">
        <f t="shared" si="129"/>
        <v/>
      </c>
      <c r="G188" s="233" t="str">
        <f t="shared" si="130"/>
        <v/>
      </c>
      <c r="H188" s="238" t="str">
        <f t="shared" si="131"/>
        <v/>
      </c>
      <c r="I188" s="233" t="str">
        <f t="shared" si="132"/>
        <v/>
      </c>
      <c r="J188" s="238" t="str">
        <f t="shared" si="133"/>
        <v/>
      </c>
      <c r="K188" s="233" t="str">
        <f t="shared" si="134"/>
        <v/>
      </c>
      <c r="L188" s="237" t="str">
        <f t="shared" si="135"/>
        <v/>
      </c>
      <c r="M188" s="234" t="str">
        <f>IF(C188="","",VLOOKUP(C188,'Tabela Nutricional'!A:AD,10,0)*D188)</f>
        <v/>
      </c>
      <c r="N188" s="237" t="str">
        <f>IF(C188="","",VLOOKUP(C188,'Tabela Nutricional'!A:AD,11,0)*D188)</f>
        <v/>
      </c>
      <c r="O188" s="234" t="str">
        <f>IF(C188="","",VLOOKUP(C188,'Tabela Nutricional'!A:AD,12,0)*D188)</f>
        <v/>
      </c>
      <c r="P188" s="237" t="str">
        <f>IF(C188="","",VLOOKUP(C188,'Tabela Nutricional'!A:AD,13,0)*D188)</f>
        <v/>
      </c>
      <c r="Q188" s="234" t="str">
        <f>IF(C188="","",VLOOKUP(C188,'Tabela Nutricional'!A:AD,14,0)*D188)</f>
        <v/>
      </c>
      <c r="R188" s="237" t="str">
        <f>IF(C188="","",VLOOKUP(C188,'Tabela Nutricional'!A:AD,15,0)*D188)</f>
        <v/>
      </c>
      <c r="S188" s="234" t="str">
        <f>IF(C188="","",VLOOKUP(C188,'Tabela Nutricional'!A:AD,16,0)*D188)</f>
        <v/>
      </c>
      <c r="T188" s="237" t="str">
        <f>IF(C188="","",VLOOKUP(C188,'Tabela Nutricional'!A:AD,17,0)*D188)</f>
        <v/>
      </c>
      <c r="U188" s="234" t="str">
        <f>IF(C188="","",VLOOKUP(C188,'Tabela Nutricional'!A:AD,18,0)*D188)</f>
        <v/>
      </c>
      <c r="V188" s="237" t="str">
        <f>IF(C188="","",VLOOKUP(C188,'Tabela Nutricional'!A:AD,21,0)*D188)</f>
        <v/>
      </c>
      <c r="W188" s="234" t="str">
        <f>IF(C188="","",VLOOKUP(C188,'Tabela Nutricional'!A:AD,22,0)*D188)</f>
        <v/>
      </c>
      <c r="X188" s="237" t="str">
        <f>IF(C188="","",VLOOKUP(C188,'Tabela Nutricional'!A:AD,23,0)*D188)</f>
        <v/>
      </c>
      <c r="Y188" s="234" t="str">
        <f>IF(C188="","",VLOOKUP(C188,'Tabela Nutricional'!A:AD,24,0)*D188)</f>
        <v/>
      </c>
      <c r="Z188" s="237" t="str">
        <f>IF(C188="","",VLOOKUP(C188,'Tabela Nutricional'!A:AD,25,0)*D188)</f>
        <v/>
      </c>
      <c r="AA188" s="234" t="str">
        <f>IF(C188="","",VLOOKUP(C188,'Tabela Nutricional'!A:AD,26,0)*D188)</f>
        <v/>
      </c>
      <c r="AB188" s="237" t="str">
        <f>IF(C188="","",VLOOKUP(C188,'Tabela Nutricional'!A:AD,27,0)*D188)</f>
        <v/>
      </c>
      <c r="AC188" s="234" t="str">
        <f>IF(C188="","",VLOOKUP(C188,'Tabela Nutricional'!A:AD,28,0)*D188)</f>
        <v/>
      </c>
      <c r="AD188" s="237" t="str">
        <f>IF(C188="","",VLOOKUP(C188,'Tabela Nutricional'!A:AD,29,0)*D188)</f>
        <v/>
      </c>
      <c r="AE188" s="234" t="str">
        <f>IF(C188="","",VLOOKUP(C188,'Tabela Nutricional'!A:AD,30,0)*D188)</f>
        <v/>
      </c>
      <c r="AF188" s="214"/>
      <c r="AG188" s="92"/>
      <c r="AH188" s="108"/>
      <c r="AI188" s="108"/>
      <c r="AJ188" s="89"/>
      <c r="AK188" s="89"/>
      <c r="AL188" s="99"/>
      <c r="AM188" s="99"/>
      <c r="AN188" s="89"/>
      <c r="AO188" s="89"/>
      <c r="AP188" s="89"/>
      <c r="AQ188" s="99"/>
      <c r="AR188" s="89"/>
      <c r="AS188" s="89"/>
      <c r="AT188" s="89"/>
      <c r="AU188" s="89"/>
      <c r="AV188" s="89"/>
      <c r="AW188" s="89"/>
      <c r="AX188" s="89"/>
    </row>
    <row r="189" spans="1:50" ht="12.75" customHeight="1">
      <c r="A189" s="90"/>
      <c r="B189" s="214"/>
      <c r="C189" s="375"/>
      <c r="D189" s="236"/>
      <c r="E189" s="231" t="str">
        <f t="shared" si="128"/>
        <v/>
      </c>
      <c r="F189" s="238" t="str">
        <f t="shared" si="129"/>
        <v/>
      </c>
      <c r="G189" s="233" t="str">
        <f t="shared" si="130"/>
        <v/>
      </c>
      <c r="H189" s="238" t="str">
        <f t="shared" si="131"/>
        <v/>
      </c>
      <c r="I189" s="233" t="str">
        <f t="shared" si="132"/>
        <v/>
      </c>
      <c r="J189" s="238" t="str">
        <f t="shared" si="133"/>
        <v/>
      </c>
      <c r="K189" s="233" t="str">
        <f t="shared" si="134"/>
        <v/>
      </c>
      <c r="L189" s="237" t="str">
        <f t="shared" si="135"/>
        <v/>
      </c>
      <c r="M189" s="234" t="str">
        <f>IF(C189="","",VLOOKUP(C189,'Tabela Nutricional'!A:AD,10,0)*D189)</f>
        <v/>
      </c>
      <c r="N189" s="237" t="str">
        <f>IF(C189="","",VLOOKUP(C189,'Tabela Nutricional'!A:AD,11,0)*D189)</f>
        <v/>
      </c>
      <c r="O189" s="234" t="str">
        <f>IF(C189="","",VLOOKUP(C189,'Tabela Nutricional'!A:AD,12,0)*D189)</f>
        <v/>
      </c>
      <c r="P189" s="237" t="str">
        <f>IF(C189="","",VLOOKUP(C189,'Tabela Nutricional'!A:AD,13,0)*D189)</f>
        <v/>
      </c>
      <c r="Q189" s="234" t="str">
        <f>IF(C189="","",VLOOKUP(C189,'Tabela Nutricional'!A:AD,14,0)*D189)</f>
        <v/>
      </c>
      <c r="R189" s="237" t="str">
        <f>IF(C189="","",VLOOKUP(C189,'Tabela Nutricional'!A:AD,15,0)*D189)</f>
        <v/>
      </c>
      <c r="S189" s="234" t="str">
        <f>IF(C189="","",VLOOKUP(C189,'Tabela Nutricional'!A:AD,16,0)*D189)</f>
        <v/>
      </c>
      <c r="T189" s="237" t="str">
        <f>IF(C189="","",VLOOKUP(C189,'Tabela Nutricional'!A:AD,17,0)*D189)</f>
        <v/>
      </c>
      <c r="U189" s="234" t="str">
        <f>IF(C189="","",VLOOKUP(C189,'Tabela Nutricional'!A:AD,18,0)*D189)</f>
        <v/>
      </c>
      <c r="V189" s="237" t="str">
        <f>IF(C189="","",VLOOKUP(C189,'Tabela Nutricional'!A:AD,21,0)*D189)</f>
        <v/>
      </c>
      <c r="W189" s="234" t="str">
        <f>IF(C189="","",VLOOKUP(C189,'Tabela Nutricional'!A:AD,22,0)*D189)</f>
        <v/>
      </c>
      <c r="X189" s="237" t="str">
        <f>IF(C189="","",VLOOKUP(C189,'Tabela Nutricional'!A:AD,23,0)*D189)</f>
        <v/>
      </c>
      <c r="Y189" s="234" t="str">
        <f>IF(C189="","",VLOOKUP(C189,'Tabela Nutricional'!A:AD,24,0)*D189)</f>
        <v/>
      </c>
      <c r="Z189" s="237" t="str">
        <f>IF(C189="","",VLOOKUP(C189,'Tabela Nutricional'!A:AD,25,0)*D189)</f>
        <v/>
      </c>
      <c r="AA189" s="234" t="str">
        <f>IF(C189="","",VLOOKUP(C189,'Tabela Nutricional'!A:AD,26,0)*D189)</f>
        <v/>
      </c>
      <c r="AB189" s="237" t="str">
        <f>IF(C189="","",VLOOKUP(C189,'Tabela Nutricional'!A:AD,27,0)*D189)</f>
        <v/>
      </c>
      <c r="AC189" s="234" t="str">
        <f>IF(C189="","",VLOOKUP(C189,'Tabela Nutricional'!A:AD,28,0)*D189)</f>
        <v/>
      </c>
      <c r="AD189" s="237" t="str">
        <f>IF(C189="","",VLOOKUP(C189,'Tabela Nutricional'!A:AD,29,0)*D189)</f>
        <v/>
      </c>
      <c r="AE189" s="234" t="str">
        <f>IF(C189="","",VLOOKUP(C189,'Tabela Nutricional'!A:AD,30,0)*D189)</f>
        <v/>
      </c>
      <c r="AF189" s="214"/>
      <c r="AG189" s="91"/>
      <c r="AH189" s="108"/>
      <c r="AI189" s="108"/>
      <c r="AJ189" s="89"/>
      <c r="AK189" s="89"/>
      <c r="AL189" s="99"/>
      <c r="AM189" s="99"/>
      <c r="AN189" s="89"/>
      <c r="AO189" s="89"/>
      <c r="AP189" s="89"/>
      <c r="AQ189" s="99"/>
      <c r="AR189" s="89"/>
      <c r="AS189" s="89"/>
      <c r="AT189" s="89"/>
      <c r="AU189" s="89"/>
      <c r="AV189" s="89"/>
      <c r="AW189" s="89"/>
      <c r="AX189" s="89"/>
    </row>
    <row r="190" spans="1:50" ht="12.75" customHeight="1">
      <c r="A190" s="90"/>
      <c r="B190" s="214"/>
      <c r="C190" s="376" t="s">
        <v>27</v>
      </c>
      <c r="D190" s="216"/>
      <c r="E190" s="217" t="s">
        <v>29</v>
      </c>
      <c r="F190" s="218">
        <f t="shared" ref="F190:AE190" si="136">SUM(F180:F189)</f>
        <v>0</v>
      </c>
      <c r="G190" s="219">
        <f t="shared" si="136"/>
        <v>0</v>
      </c>
      <c r="H190" s="220">
        <f t="shared" si="136"/>
        <v>0</v>
      </c>
      <c r="I190" s="221">
        <f t="shared" si="136"/>
        <v>0</v>
      </c>
      <c r="J190" s="222">
        <f t="shared" si="136"/>
        <v>0</v>
      </c>
      <c r="K190" s="223">
        <f t="shared" si="136"/>
        <v>0</v>
      </c>
      <c r="L190" s="224">
        <f t="shared" si="136"/>
        <v>0</v>
      </c>
      <c r="M190" s="225">
        <f t="shared" si="136"/>
        <v>0</v>
      </c>
      <c r="N190" s="225">
        <f t="shared" si="136"/>
        <v>0</v>
      </c>
      <c r="O190" s="225">
        <f t="shared" si="136"/>
        <v>0</v>
      </c>
      <c r="P190" s="225">
        <f t="shared" si="136"/>
        <v>0</v>
      </c>
      <c r="Q190" s="225">
        <f t="shared" si="136"/>
        <v>0</v>
      </c>
      <c r="R190" s="225">
        <f t="shared" si="136"/>
        <v>0</v>
      </c>
      <c r="S190" s="225">
        <f t="shared" si="136"/>
        <v>0</v>
      </c>
      <c r="T190" s="225">
        <f t="shared" si="136"/>
        <v>0</v>
      </c>
      <c r="U190" s="225">
        <f t="shared" si="136"/>
        <v>0</v>
      </c>
      <c r="V190" s="225">
        <f t="shared" si="136"/>
        <v>0</v>
      </c>
      <c r="W190" s="225">
        <f t="shared" si="136"/>
        <v>0</v>
      </c>
      <c r="X190" s="225">
        <f t="shared" si="136"/>
        <v>0</v>
      </c>
      <c r="Y190" s="225">
        <f t="shared" si="136"/>
        <v>0</v>
      </c>
      <c r="Z190" s="225">
        <f t="shared" si="136"/>
        <v>0</v>
      </c>
      <c r="AA190" s="225">
        <f t="shared" si="136"/>
        <v>0</v>
      </c>
      <c r="AB190" s="225">
        <f t="shared" si="136"/>
        <v>0</v>
      </c>
      <c r="AC190" s="225">
        <f t="shared" si="136"/>
        <v>0</v>
      </c>
      <c r="AD190" s="225">
        <f t="shared" si="136"/>
        <v>0</v>
      </c>
      <c r="AE190" s="225">
        <f t="shared" si="136"/>
        <v>0</v>
      </c>
      <c r="AF190" s="214"/>
      <c r="AG190" s="91"/>
      <c r="AH190" s="108"/>
      <c r="AI190" s="108"/>
      <c r="AJ190" s="89"/>
      <c r="AK190" s="89"/>
      <c r="AL190" s="99"/>
      <c r="AM190" s="99"/>
      <c r="AN190" s="89"/>
      <c r="AO190" s="89"/>
      <c r="AP190" s="89"/>
      <c r="AQ190" s="99"/>
      <c r="AR190" s="89"/>
      <c r="AS190" s="89"/>
      <c r="AT190" s="89"/>
      <c r="AU190" s="89"/>
      <c r="AV190" s="89"/>
      <c r="AW190" s="89"/>
      <c r="AX190" s="89"/>
    </row>
    <row r="191" spans="1:50" ht="12.75" customHeight="1">
      <c r="A191" s="90"/>
      <c r="B191" s="214"/>
      <c r="C191" s="377">
        <f>SUM(F191:K191)</f>
        <v>0</v>
      </c>
      <c r="D191" s="216"/>
      <c r="E191" s="217" t="s">
        <v>30</v>
      </c>
      <c r="F191" s="218">
        <f t="shared" ref="F191:H191" si="137">F190*4</f>
        <v>0</v>
      </c>
      <c r="G191" s="219">
        <f t="shared" si="137"/>
        <v>0</v>
      </c>
      <c r="H191" s="220">
        <f t="shared" si="137"/>
        <v>0</v>
      </c>
      <c r="I191" s="221">
        <f t="shared" ref="I191:K191" si="138">I190*9</f>
        <v>0</v>
      </c>
      <c r="J191" s="222">
        <f t="shared" si="138"/>
        <v>0</v>
      </c>
      <c r="K191" s="223">
        <f t="shared" si="138"/>
        <v>0</v>
      </c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14"/>
      <c r="AG191" s="91"/>
      <c r="AH191" s="108"/>
      <c r="AI191" s="108"/>
      <c r="AJ191" s="89"/>
      <c r="AK191" s="89"/>
      <c r="AL191" s="99"/>
      <c r="AM191" s="99"/>
      <c r="AN191" s="89"/>
      <c r="AO191" s="89"/>
      <c r="AP191" s="89"/>
      <c r="AQ191" s="99"/>
      <c r="AR191" s="89"/>
      <c r="AS191" s="89"/>
      <c r="AT191" s="89"/>
      <c r="AU191" s="89"/>
      <c r="AV191" s="89"/>
      <c r="AW191" s="89"/>
      <c r="AX191" s="89"/>
    </row>
    <row r="192" spans="1:50" ht="12.75" customHeight="1">
      <c r="A192" s="90"/>
      <c r="B192" s="214"/>
      <c r="C192" s="311" t="str">
        <f>IF(C191&gt;0,(C191-'Cálculo de Dieta'!C191),"")</f>
        <v/>
      </c>
      <c r="D192" s="318"/>
      <c r="E192" s="310" t="s">
        <v>2829</v>
      </c>
      <c r="F192" s="311" t="str">
        <f>IF(F190&gt;0,(F190-'Cálculo de Dieta'!F190),"")</f>
        <v/>
      </c>
      <c r="G192" s="311" t="str">
        <f>IF(G190&gt;0,(G190-'Cálculo de Dieta'!G190),"")</f>
        <v/>
      </c>
      <c r="H192" s="311" t="str">
        <f>IF(H190&gt;0,(H190-'Cálculo de Dieta'!H190),"")</f>
        <v/>
      </c>
      <c r="I192" s="311" t="str">
        <f>IF(I190&gt;0,(I190-'Cálculo de Dieta'!I190),"")</f>
        <v/>
      </c>
      <c r="J192" s="311" t="str">
        <f>IF(J190&gt;0,(J190-'Cálculo de Dieta'!J190),"")</f>
        <v/>
      </c>
      <c r="K192" s="311" t="str">
        <f>IF(K190&gt;0,(K190-'Cálculo de Dieta'!K190),"")</f>
        <v/>
      </c>
      <c r="L192" s="311" t="str">
        <f>IF(L190&gt;0,(L190-'Cálculo de Dieta'!L190),"")</f>
        <v/>
      </c>
      <c r="M192" s="311" t="str">
        <f>IF(M190&gt;0,(M190-'Cálculo de Dieta'!M190),"")</f>
        <v/>
      </c>
      <c r="N192" s="311" t="str">
        <f>IF(N190&gt;0,(N190-'Cálculo de Dieta'!N190),"")</f>
        <v/>
      </c>
      <c r="O192" s="311" t="str">
        <f>IF(O190&gt;0,(O190-'Cálculo de Dieta'!O190),"")</f>
        <v/>
      </c>
      <c r="P192" s="311" t="str">
        <f>IF(P190&gt;0,(P190-'Cálculo de Dieta'!P190),"")</f>
        <v/>
      </c>
      <c r="Q192" s="311" t="str">
        <f>IF(Q190&gt;0,(Q190-'Cálculo de Dieta'!Q190),"")</f>
        <v/>
      </c>
      <c r="R192" s="311" t="str">
        <f>IF(R190&gt;0,(R190-'Cálculo de Dieta'!R190),"")</f>
        <v/>
      </c>
      <c r="S192" s="311" t="str">
        <f>IF(S190&gt;0,(S190-'Cálculo de Dieta'!S190),"")</f>
        <v/>
      </c>
      <c r="T192" s="311" t="str">
        <f>IF(T190&gt;0,(T190-'Cálculo de Dieta'!T190),"")</f>
        <v/>
      </c>
      <c r="U192" s="311" t="str">
        <f>IF(U190&gt;0,(U190-'Cálculo de Dieta'!U190),"")</f>
        <v/>
      </c>
      <c r="V192" s="311" t="str">
        <f>IF(V190&gt;0,(V190-'Cálculo de Dieta'!V190),"")</f>
        <v/>
      </c>
      <c r="W192" s="311" t="str">
        <f>IF(W190&gt;0,(W190-'Cálculo de Dieta'!W190),"")</f>
        <v/>
      </c>
      <c r="X192" s="311" t="str">
        <f>IF(X190&gt;0,(X190-'Cálculo de Dieta'!X190),"")</f>
        <v/>
      </c>
      <c r="Y192" s="311" t="str">
        <f>IF(Y190&gt;0,(Y190-'Cálculo de Dieta'!Y190),"")</f>
        <v/>
      </c>
      <c r="Z192" s="311" t="str">
        <f>IF(Z190&gt;0,(Z190-'Cálculo de Dieta'!Z190),"")</f>
        <v/>
      </c>
      <c r="AA192" s="311" t="str">
        <f>IF(AA190&gt;0,(AA190-'Cálculo de Dieta'!AA190),"")</f>
        <v/>
      </c>
      <c r="AB192" s="311" t="str">
        <f>IF(AB190&gt;0,(AB190-'Cálculo de Dieta'!AB190),"")</f>
        <v/>
      </c>
      <c r="AC192" s="311" t="str">
        <f>IF(AC190&gt;0,(AC190-'Cálculo de Dieta'!AC190),"")</f>
        <v/>
      </c>
      <c r="AD192" s="311" t="str">
        <f>IF(AD190&gt;0,(AD190-'Cálculo de Dieta'!AD190),"")</f>
        <v/>
      </c>
      <c r="AE192" s="311" t="str">
        <f>IF(AE190&gt;0,(AE190-'Cálculo de Dieta'!AE190),"")</f>
        <v/>
      </c>
      <c r="AF192" s="214"/>
      <c r="AG192" s="91"/>
      <c r="AH192" s="108"/>
      <c r="AI192" s="108"/>
      <c r="AJ192" s="89"/>
      <c r="AK192" s="89"/>
      <c r="AL192" s="99"/>
      <c r="AM192" s="99"/>
      <c r="AN192" s="89"/>
      <c r="AO192" s="89"/>
      <c r="AP192" s="89"/>
      <c r="AQ192" s="99"/>
      <c r="AR192" s="89"/>
      <c r="AS192" s="89"/>
      <c r="AT192" s="89"/>
      <c r="AU192" s="89"/>
      <c r="AV192" s="89"/>
      <c r="AW192" s="89"/>
      <c r="AX192" s="89"/>
    </row>
    <row r="193" spans="1:50" ht="12.75" customHeight="1">
      <c r="A193" s="81"/>
      <c r="B193" s="81"/>
      <c r="C193" s="372"/>
      <c r="D193" s="82"/>
      <c r="E193" s="87"/>
      <c r="F193" s="83"/>
      <c r="G193" s="84"/>
      <c r="H193" s="85"/>
      <c r="I193" s="86"/>
      <c r="J193" s="86"/>
      <c r="K193" s="86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81"/>
      <c r="AG193" s="88"/>
      <c r="AH193" s="108"/>
      <c r="AI193" s="108"/>
      <c r="AJ193" s="89"/>
      <c r="AK193" s="89"/>
      <c r="AL193" s="99"/>
      <c r="AM193" s="99"/>
      <c r="AN193" s="89"/>
      <c r="AO193" s="89"/>
      <c r="AP193" s="89"/>
      <c r="AQ193" s="99"/>
      <c r="AR193" s="89"/>
      <c r="AS193" s="89"/>
      <c r="AT193" s="89"/>
      <c r="AU193" s="89"/>
      <c r="AV193" s="89"/>
      <c r="AW193" s="89"/>
      <c r="AX193" s="89"/>
    </row>
    <row r="194" spans="1:50" ht="12.75" customHeight="1">
      <c r="A194" s="89"/>
      <c r="B194" s="89"/>
      <c r="C194" s="96"/>
      <c r="D194" s="190"/>
      <c r="E194" s="110"/>
      <c r="F194" s="111"/>
      <c r="G194" s="112"/>
      <c r="H194" s="113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108"/>
      <c r="AI194" s="108"/>
      <c r="AJ194" s="89"/>
      <c r="AK194" s="89"/>
      <c r="AL194" s="99"/>
      <c r="AM194" s="99"/>
      <c r="AN194" s="89"/>
      <c r="AO194" s="89"/>
      <c r="AP194" s="89"/>
      <c r="AQ194" s="99"/>
      <c r="AR194" s="89"/>
      <c r="AS194" s="89"/>
      <c r="AT194" s="89"/>
      <c r="AU194" s="89"/>
      <c r="AV194" s="89"/>
      <c r="AW194" s="89"/>
      <c r="AX194" s="89"/>
    </row>
    <row r="195" spans="1:50" ht="12.75" customHeight="1">
      <c r="A195" s="89"/>
      <c r="B195" s="89"/>
      <c r="C195" s="96"/>
      <c r="D195" s="190"/>
      <c r="E195" s="110"/>
      <c r="F195" s="111"/>
      <c r="G195" s="112"/>
      <c r="H195" s="113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108"/>
      <c r="AI195" s="108"/>
      <c r="AJ195" s="89"/>
      <c r="AK195" s="89"/>
      <c r="AL195" s="99"/>
      <c r="AM195" s="99"/>
      <c r="AN195" s="89"/>
      <c r="AO195" s="89"/>
      <c r="AP195" s="89"/>
      <c r="AQ195" s="99"/>
      <c r="AR195" s="89"/>
      <c r="AS195" s="89"/>
      <c r="AT195" s="89"/>
      <c r="AU195" s="89"/>
      <c r="AV195" s="89"/>
      <c r="AW195" s="89"/>
      <c r="AX195" s="89"/>
    </row>
    <row r="196" spans="1:50" ht="12.75" customHeight="1">
      <c r="A196" s="89"/>
      <c r="B196" s="89"/>
      <c r="C196" s="96"/>
      <c r="D196" s="190"/>
      <c r="E196" s="110"/>
      <c r="F196" s="111"/>
      <c r="G196" s="112"/>
      <c r="H196" s="113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108"/>
      <c r="AI196" s="108"/>
      <c r="AJ196" s="89"/>
      <c r="AK196" s="89"/>
      <c r="AL196" s="99"/>
      <c r="AM196" s="99"/>
      <c r="AN196" s="89"/>
      <c r="AO196" s="89"/>
      <c r="AP196" s="89"/>
      <c r="AQ196" s="99"/>
      <c r="AR196" s="89"/>
      <c r="AS196" s="89"/>
      <c r="AT196" s="89"/>
      <c r="AU196" s="89"/>
      <c r="AV196" s="89"/>
      <c r="AW196" s="89"/>
      <c r="AX196" s="89"/>
    </row>
    <row r="197" spans="1:50" ht="12.75" customHeight="1">
      <c r="A197" s="89"/>
      <c r="B197" s="89"/>
      <c r="C197" s="96"/>
      <c r="D197" s="190"/>
      <c r="E197" s="110"/>
      <c r="F197" s="111"/>
      <c r="G197" s="112"/>
      <c r="H197" s="113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108"/>
      <c r="AI197" s="108"/>
      <c r="AJ197" s="89"/>
      <c r="AK197" s="89"/>
      <c r="AL197" s="99"/>
      <c r="AM197" s="99"/>
      <c r="AN197" s="89"/>
      <c r="AO197" s="89"/>
      <c r="AP197" s="89"/>
      <c r="AQ197" s="99"/>
      <c r="AR197" s="89"/>
      <c r="AS197" s="89"/>
      <c r="AT197" s="89"/>
      <c r="AU197" s="89"/>
      <c r="AV197" s="89"/>
      <c r="AW197" s="89"/>
      <c r="AX197" s="89"/>
    </row>
    <row r="198" spans="1:50" ht="12.75" customHeight="1">
      <c r="A198" s="89"/>
      <c r="B198" s="89"/>
      <c r="C198" s="96"/>
      <c r="D198" s="190"/>
      <c r="E198" s="110"/>
      <c r="F198" s="111"/>
      <c r="G198" s="112"/>
      <c r="H198" s="113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108"/>
      <c r="AI198" s="108"/>
      <c r="AJ198" s="89"/>
      <c r="AK198" s="89"/>
      <c r="AL198" s="99"/>
      <c r="AM198" s="99"/>
      <c r="AN198" s="89"/>
      <c r="AO198" s="89"/>
      <c r="AP198" s="89"/>
      <c r="AQ198" s="99"/>
      <c r="AR198" s="89"/>
      <c r="AS198" s="89"/>
      <c r="AT198" s="89"/>
      <c r="AU198" s="89"/>
      <c r="AV198" s="89"/>
      <c r="AW198" s="89"/>
      <c r="AX198" s="89"/>
    </row>
    <row r="199" spans="1:50" ht="12.75" customHeight="1">
      <c r="A199" s="89"/>
      <c r="B199" s="89"/>
      <c r="C199" s="96"/>
      <c r="D199" s="190"/>
      <c r="E199" s="110"/>
      <c r="F199" s="111"/>
      <c r="G199" s="112"/>
      <c r="H199" s="113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108"/>
      <c r="AI199" s="108"/>
      <c r="AJ199" s="89"/>
      <c r="AK199" s="89"/>
      <c r="AL199" s="99"/>
      <c r="AM199" s="99"/>
      <c r="AN199" s="89"/>
      <c r="AO199" s="89"/>
      <c r="AP199" s="89"/>
      <c r="AQ199" s="99"/>
      <c r="AR199" s="89"/>
      <c r="AS199" s="89"/>
      <c r="AT199" s="89"/>
      <c r="AU199" s="89"/>
      <c r="AV199" s="89"/>
      <c r="AW199" s="89"/>
      <c r="AX199" s="89"/>
    </row>
    <row r="200" spans="1:50" ht="12.75" customHeight="1">
      <c r="A200" s="89"/>
      <c r="B200" s="89"/>
      <c r="C200" s="96"/>
      <c r="D200" s="190"/>
      <c r="E200" s="110"/>
      <c r="F200" s="111"/>
      <c r="G200" s="112"/>
      <c r="H200" s="113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108"/>
      <c r="AI200" s="108"/>
      <c r="AJ200" s="89"/>
      <c r="AK200" s="89"/>
      <c r="AL200" s="99"/>
      <c r="AM200" s="99"/>
      <c r="AN200" s="89"/>
      <c r="AO200" s="89"/>
      <c r="AP200" s="89"/>
      <c r="AQ200" s="99"/>
      <c r="AR200" s="89"/>
      <c r="AS200" s="89"/>
      <c r="AT200" s="89"/>
      <c r="AU200" s="89"/>
      <c r="AV200" s="89"/>
      <c r="AW200" s="89"/>
      <c r="AX200" s="89"/>
    </row>
    <row r="201" spans="1:50" ht="12.75" customHeight="1">
      <c r="A201" s="89"/>
      <c r="B201" s="89"/>
      <c r="C201" s="96"/>
      <c r="D201" s="190"/>
      <c r="E201" s="110"/>
      <c r="F201" s="111"/>
      <c r="G201" s="112"/>
      <c r="H201" s="113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108"/>
      <c r="AI201" s="108"/>
      <c r="AJ201" s="89"/>
      <c r="AK201" s="89"/>
      <c r="AL201" s="99"/>
      <c r="AM201" s="99"/>
      <c r="AN201" s="89"/>
      <c r="AO201" s="89"/>
      <c r="AP201" s="89"/>
      <c r="AQ201" s="99"/>
      <c r="AR201" s="89"/>
      <c r="AS201" s="89"/>
      <c r="AT201" s="89"/>
      <c r="AU201" s="89"/>
      <c r="AV201" s="89"/>
      <c r="AW201" s="89"/>
      <c r="AX201" s="89"/>
    </row>
    <row r="202" spans="1:50" ht="12.75" customHeight="1">
      <c r="A202" s="89"/>
      <c r="B202" s="89"/>
      <c r="C202" s="96"/>
      <c r="D202" s="190"/>
      <c r="E202" s="110"/>
      <c r="F202" s="111"/>
      <c r="G202" s="112"/>
      <c r="H202" s="113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108"/>
      <c r="AI202" s="108"/>
      <c r="AJ202" s="89"/>
      <c r="AK202" s="89"/>
      <c r="AL202" s="99"/>
      <c r="AM202" s="99"/>
      <c r="AN202" s="89"/>
      <c r="AO202" s="89"/>
      <c r="AP202" s="89"/>
      <c r="AQ202" s="99"/>
      <c r="AR202" s="89"/>
      <c r="AS202" s="89"/>
      <c r="AT202" s="89"/>
      <c r="AU202" s="89"/>
      <c r="AV202" s="89"/>
      <c r="AW202" s="89"/>
      <c r="AX202" s="89"/>
    </row>
    <row r="203" spans="1:50" ht="12.75" customHeight="1">
      <c r="A203" s="89"/>
      <c r="B203" s="89"/>
      <c r="C203" s="96"/>
      <c r="D203" s="190"/>
      <c r="E203" s="110"/>
      <c r="F203" s="111"/>
      <c r="G203" s="112"/>
      <c r="H203" s="113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108"/>
      <c r="AI203" s="108"/>
      <c r="AJ203" s="89"/>
      <c r="AK203" s="89"/>
      <c r="AL203" s="99"/>
      <c r="AM203" s="99"/>
      <c r="AN203" s="89"/>
      <c r="AO203" s="89"/>
      <c r="AP203" s="89"/>
      <c r="AQ203" s="99"/>
      <c r="AR203" s="89"/>
      <c r="AS203" s="89"/>
      <c r="AT203" s="89"/>
      <c r="AU203" s="89"/>
      <c r="AV203" s="89"/>
      <c r="AW203" s="89"/>
      <c r="AX203" s="89"/>
    </row>
    <row r="204" spans="1:50" ht="12.75" customHeight="1">
      <c r="A204" s="89"/>
      <c r="B204" s="89"/>
      <c r="C204" s="96"/>
      <c r="D204" s="190"/>
      <c r="E204" s="110"/>
      <c r="F204" s="111"/>
      <c r="G204" s="112"/>
      <c r="H204" s="113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108"/>
      <c r="AI204" s="108"/>
      <c r="AJ204" s="89"/>
      <c r="AK204" s="89"/>
      <c r="AL204" s="99"/>
      <c r="AM204" s="99"/>
      <c r="AN204" s="89"/>
      <c r="AO204" s="89"/>
      <c r="AP204" s="89"/>
      <c r="AQ204" s="99"/>
      <c r="AR204" s="89"/>
      <c r="AS204" s="89"/>
      <c r="AT204" s="89"/>
      <c r="AU204" s="89"/>
      <c r="AV204" s="89"/>
      <c r="AW204" s="89"/>
      <c r="AX204" s="89"/>
    </row>
    <row r="205" spans="1:50" ht="12.75" customHeight="1">
      <c r="A205" s="89"/>
      <c r="B205" s="89"/>
      <c r="C205" s="96"/>
      <c r="D205" s="190"/>
      <c r="E205" s="110"/>
      <c r="F205" s="111"/>
      <c r="G205" s="112"/>
      <c r="H205" s="113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108"/>
      <c r="AI205" s="108"/>
      <c r="AJ205" s="89"/>
      <c r="AK205" s="89"/>
      <c r="AL205" s="99"/>
      <c r="AM205" s="99"/>
      <c r="AN205" s="89"/>
      <c r="AO205" s="89"/>
      <c r="AP205" s="89"/>
      <c r="AQ205" s="99"/>
      <c r="AR205" s="89"/>
      <c r="AS205" s="89"/>
      <c r="AT205" s="89"/>
      <c r="AU205" s="89"/>
      <c r="AV205" s="89"/>
      <c r="AW205" s="89"/>
      <c r="AX205" s="89"/>
    </row>
    <row r="206" spans="1:50" ht="12.75" customHeight="1">
      <c r="A206" s="89"/>
      <c r="B206" s="89"/>
      <c r="C206" s="96"/>
      <c r="D206" s="190"/>
      <c r="E206" s="110"/>
      <c r="F206" s="111"/>
      <c r="G206" s="112"/>
      <c r="H206" s="113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108"/>
      <c r="AI206" s="108"/>
      <c r="AJ206" s="89"/>
      <c r="AK206" s="89"/>
      <c r="AL206" s="99"/>
      <c r="AM206" s="99"/>
      <c r="AN206" s="89"/>
      <c r="AO206" s="89"/>
      <c r="AP206" s="89"/>
      <c r="AQ206" s="99"/>
      <c r="AR206" s="89"/>
      <c r="AS206" s="89"/>
      <c r="AT206" s="89"/>
      <c r="AU206" s="89"/>
      <c r="AV206" s="89"/>
      <c r="AW206" s="89"/>
      <c r="AX206" s="89"/>
    </row>
    <row r="207" spans="1:50" ht="12.75" customHeight="1">
      <c r="A207" s="89"/>
      <c r="B207" s="89"/>
      <c r="C207" s="96"/>
      <c r="D207" s="190"/>
      <c r="E207" s="110"/>
      <c r="F207" s="111"/>
      <c r="G207" s="112"/>
      <c r="H207" s="113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108"/>
      <c r="AI207" s="108"/>
      <c r="AJ207" s="89"/>
      <c r="AK207" s="89"/>
      <c r="AL207" s="99"/>
      <c r="AM207" s="99"/>
      <c r="AN207" s="89"/>
      <c r="AO207" s="89"/>
      <c r="AP207" s="89"/>
      <c r="AQ207" s="99"/>
      <c r="AR207" s="89"/>
      <c r="AS207" s="89"/>
      <c r="AT207" s="89"/>
      <c r="AU207" s="89"/>
      <c r="AV207" s="89"/>
      <c r="AW207" s="89"/>
      <c r="AX207" s="89"/>
    </row>
    <row r="208" spans="1:50" ht="12.75" customHeight="1">
      <c r="A208" s="89"/>
      <c r="B208" s="89"/>
      <c r="C208" s="96"/>
      <c r="D208" s="190"/>
      <c r="E208" s="110"/>
      <c r="F208" s="111"/>
      <c r="G208" s="112"/>
      <c r="H208" s="113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108"/>
      <c r="AI208" s="108"/>
      <c r="AJ208" s="89"/>
      <c r="AK208" s="89"/>
      <c r="AL208" s="99"/>
      <c r="AM208" s="99"/>
      <c r="AN208" s="89"/>
      <c r="AO208" s="89"/>
      <c r="AP208" s="89"/>
      <c r="AQ208" s="99"/>
      <c r="AR208" s="89"/>
      <c r="AS208" s="89"/>
      <c r="AT208" s="89"/>
      <c r="AU208" s="89"/>
      <c r="AV208" s="89"/>
      <c r="AW208" s="89"/>
      <c r="AX208" s="89"/>
    </row>
    <row r="209" spans="1:50" ht="12.75" customHeight="1">
      <c r="A209" s="89"/>
      <c r="B209" s="89"/>
      <c r="C209" s="96"/>
      <c r="D209" s="190"/>
      <c r="E209" s="110"/>
      <c r="F209" s="111"/>
      <c r="G209" s="112"/>
      <c r="H209" s="113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108"/>
      <c r="AI209" s="108"/>
      <c r="AJ209" s="89"/>
      <c r="AK209" s="89"/>
      <c r="AL209" s="99"/>
      <c r="AM209" s="99"/>
      <c r="AN209" s="89"/>
      <c r="AO209" s="89"/>
      <c r="AP209" s="89"/>
      <c r="AQ209" s="99"/>
      <c r="AR209" s="89"/>
      <c r="AS209" s="89"/>
      <c r="AT209" s="89"/>
      <c r="AU209" s="89"/>
      <c r="AV209" s="89"/>
      <c r="AW209" s="89"/>
      <c r="AX209" s="89"/>
    </row>
    <row r="210" spans="1:50" ht="12.75" customHeight="1">
      <c r="A210" s="89"/>
      <c r="B210" s="89"/>
      <c r="C210" s="96"/>
      <c r="D210" s="190"/>
      <c r="E210" s="110"/>
      <c r="F210" s="111"/>
      <c r="G210" s="112"/>
      <c r="H210" s="113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108"/>
      <c r="AI210" s="108"/>
      <c r="AJ210" s="89"/>
      <c r="AK210" s="89"/>
      <c r="AL210" s="99"/>
      <c r="AM210" s="99"/>
      <c r="AN210" s="89"/>
      <c r="AO210" s="89"/>
      <c r="AP210" s="89"/>
      <c r="AQ210" s="99"/>
      <c r="AR210" s="89"/>
      <c r="AS210" s="89"/>
      <c r="AT210" s="89"/>
      <c r="AU210" s="89"/>
      <c r="AV210" s="89"/>
      <c r="AW210" s="89"/>
      <c r="AX210" s="89"/>
    </row>
    <row r="211" spans="1:50" ht="12.75" customHeight="1">
      <c r="A211" s="89"/>
      <c r="B211" s="89"/>
      <c r="C211" s="96"/>
      <c r="D211" s="190"/>
      <c r="E211" s="110"/>
      <c r="F211" s="111"/>
      <c r="G211" s="112"/>
      <c r="H211" s="113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108"/>
      <c r="AI211" s="108"/>
      <c r="AJ211" s="89"/>
      <c r="AK211" s="89"/>
      <c r="AL211" s="99"/>
      <c r="AM211" s="99"/>
      <c r="AN211" s="89"/>
      <c r="AO211" s="89"/>
      <c r="AP211" s="89"/>
      <c r="AQ211" s="99"/>
      <c r="AR211" s="89"/>
      <c r="AS211" s="89"/>
      <c r="AT211" s="89"/>
      <c r="AU211" s="89"/>
      <c r="AV211" s="89"/>
      <c r="AW211" s="89"/>
      <c r="AX211" s="89"/>
    </row>
    <row r="212" spans="1:50" ht="12.75" customHeight="1">
      <c r="A212" s="89"/>
      <c r="B212" s="89"/>
      <c r="C212" s="96"/>
      <c r="D212" s="190"/>
      <c r="E212" s="110"/>
      <c r="F212" s="111"/>
      <c r="G212" s="112"/>
      <c r="H212" s="113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108"/>
      <c r="AI212" s="108"/>
      <c r="AJ212" s="89"/>
      <c r="AK212" s="89"/>
      <c r="AL212" s="99"/>
      <c r="AM212" s="99"/>
      <c r="AN212" s="89"/>
      <c r="AO212" s="89"/>
      <c r="AP212" s="89"/>
      <c r="AQ212" s="99"/>
      <c r="AR212" s="89"/>
      <c r="AS212" s="89"/>
      <c r="AT212" s="89"/>
      <c r="AU212" s="89"/>
      <c r="AV212" s="89"/>
      <c r="AW212" s="89"/>
      <c r="AX212" s="89"/>
    </row>
    <row r="213" spans="1:50" ht="12.75" customHeight="1">
      <c r="A213" s="89"/>
      <c r="B213" s="89"/>
      <c r="C213" s="96"/>
      <c r="D213" s="190"/>
      <c r="E213" s="110"/>
      <c r="F213" s="111"/>
      <c r="G213" s="112"/>
      <c r="H213" s="113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108"/>
      <c r="AI213" s="108"/>
      <c r="AJ213" s="89"/>
      <c r="AK213" s="89"/>
      <c r="AL213" s="99"/>
      <c r="AM213" s="99"/>
      <c r="AN213" s="89"/>
      <c r="AO213" s="89"/>
      <c r="AP213" s="89"/>
      <c r="AQ213" s="99"/>
      <c r="AR213" s="89"/>
      <c r="AS213" s="89"/>
      <c r="AT213" s="89"/>
      <c r="AU213" s="89"/>
      <c r="AV213" s="89"/>
      <c r="AW213" s="89"/>
      <c r="AX213" s="89"/>
    </row>
    <row r="214" spans="1:50" ht="12.75" customHeight="1">
      <c r="A214" s="89"/>
      <c r="B214" s="89"/>
      <c r="C214" s="96"/>
      <c r="D214" s="190"/>
      <c r="E214" s="110"/>
      <c r="F214" s="111"/>
      <c r="G214" s="112"/>
      <c r="H214" s="113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108"/>
      <c r="AI214" s="108"/>
      <c r="AJ214" s="89"/>
      <c r="AK214" s="89"/>
      <c r="AL214" s="99"/>
      <c r="AM214" s="99"/>
      <c r="AN214" s="89"/>
      <c r="AO214" s="89"/>
      <c r="AP214" s="89"/>
      <c r="AQ214" s="99"/>
      <c r="AR214" s="89"/>
      <c r="AS214" s="89"/>
      <c r="AT214" s="89"/>
      <c r="AU214" s="89"/>
      <c r="AV214" s="89"/>
      <c r="AW214" s="89"/>
      <c r="AX214" s="89"/>
    </row>
    <row r="215" spans="1:50" ht="12.75" customHeight="1">
      <c r="A215" s="89"/>
      <c r="B215" s="89"/>
      <c r="C215" s="96"/>
      <c r="D215" s="190"/>
      <c r="E215" s="110"/>
      <c r="F215" s="111"/>
      <c r="G215" s="112"/>
      <c r="H215" s="113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108"/>
      <c r="AI215" s="108"/>
      <c r="AJ215" s="89"/>
      <c r="AK215" s="89"/>
      <c r="AL215" s="99"/>
      <c r="AM215" s="99"/>
      <c r="AN215" s="89"/>
      <c r="AO215" s="89"/>
      <c r="AP215" s="89"/>
      <c r="AQ215" s="99"/>
      <c r="AR215" s="89"/>
      <c r="AS215" s="89"/>
      <c r="AT215" s="89"/>
      <c r="AU215" s="89"/>
      <c r="AV215" s="89"/>
      <c r="AW215" s="89"/>
      <c r="AX215" s="89"/>
    </row>
    <row r="216" spans="1:50" ht="12.75" customHeight="1">
      <c r="A216" s="89"/>
      <c r="B216" s="89"/>
      <c r="C216" s="96"/>
      <c r="D216" s="190"/>
      <c r="E216" s="110"/>
      <c r="F216" s="111"/>
      <c r="G216" s="112"/>
      <c r="H216" s="113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108"/>
      <c r="AI216" s="108"/>
      <c r="AJ216" s="89"/>
      <c r="AK216" s="89"/>
      <c r="AL216" s="99"/>
      <c r="AM216" s="99"/>
      <c r="AN216" s="89"/>
      <c r="AO216" s="89"/>
      <c r="AP216" s="89"/>
      <c r="AQ216" s="99"/>
      <c r="AR216" s="89"/>
      <c r="AS216" s="89"/>
      <c r="AT216" s="89"/>
      <c r="AU216" s="89"/>
      <c r="AV216" s="89"/>
      <c r="AW216" s="89"/>
      <c r="AX216" s="89"/>
    </row>
    <row r="217" spans="1:50" ht="12.75" customHeight="1">
      <c r="A217" s="89"/>
      <c r="B217" s="89"/>
      <c r="C217" s="96"/>
      <c r="D217" s="190"/>
      <c r="E217" s="110"/>
      <c r="F217" s="111"/>
      <c r="G217" s="112"/>
      <c r="H217" s="113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108"/>
      <c r="AI217" s="108"/>
      <c r="AJ217" s="89"/>
      <c r="AK217" s="89"/>
      <c r="AL217" s="99"/>
      <c r="AM217" s="99"/>
      <c r="AN217" s="89"/>
      <c r="AO217" s="89"/>
      <c r="AP217" s="89"/>
      <c r="AQ217" s="99"/>
      <c r="AR217" s="89"/>
      <c r="AS217" s="89"/>
      <c r="AT217" s="89"/>
      <c r="AU217" s="89"/>
      <c r="AV217" s="89"/>
      <c r="AW217" s="89"/>
      <c r="AX217" s="89"/>
    </row>
    <row r="218" spans="1:50" ht="12.75" customHeight="1">
      <c r="A218" s="89"/>
      <c r="B218" s="89"/>
      <c r="C218" s="96"/>
      <c r="D218" s="190"/>
      <c r="E218" s="110"/>
      <c r="F218" s="111"/>
      <c r="G218" s="112"/>
      <c r="H218" s="113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108"/>
      <c r="AI218" s="108"/>
      <c r="AJ218" s="89"/>
      <c r="AK218" s="89"/>
      <c r="AL218" s="99"/>
      <c r="AM218" s="99"/>
      <c r="AN218" s="89"/>
      <c r="AO218" s="89"/>
      <c r="AP218" s="89"/>
      <c r="AQ218" s="99"/>
      <c r="AR218" s="89"/>
      <c r="AS218" s="89"/>
      <c r="AT218" s="89"/>
      <c r="AU218" s="89"/>
      <c r="AV218" s="89"/>
      <c r="AW218" s="89"/>
      <c r="AX218" s="89"/>
    </row>
    <row r="219" spans="1:50" ht="12.75" customHeight="1">
      <c r="A219" s="89"/>
      <c r="B219" s="89"/>
      <c r="C219" s="96"/>
      <c r="D219" s="190"/>
      <c r="E219" s="110"/>
      <c r="F219" s="111"/>
      <c r="G219" s="112"/>
      <c r="H219" s="113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108"/>
      <c r="AI219" s="108"/>
      <c r="AJ219" s="89"/>
      <c r="AK219" s="89"/>
      <c r="AL219" s="99"/>
      <c r="AM219" s="99"/>
      <c r="AN219" s="89"/>
      <c r="AO219" s="89"/>
      <c r="AP219" s="89"/>
      <c r="AQ219" s="99"/>
      <c r="AR219" s="89"/>
      <c r="AS219" s="89"/>
      <c r="AT219" s="89"/>
      <c r="AU219" s="89"/>
      <c r="AV219" s="89"/>
      <c r="AW219" s="89"/>
      <c r="AX219" s="89"/>
    </row>
    <row r="220" spans="1:50" ht="12.75" customHeight="1">
      <c r="A220" s="89"/>
      <c r="B220" s="89"/>
      <c r="C220" s="96"/>
      <c r="D220" s="190"/>
      <c r="E220" s="110"/>
      <c r="F220" s="111"/>
      <c r="G220" s="112"/>
      <c r="H220" s="113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108"/>
      <c r="AI220" s="108"/>
      <c r="AJ220" s="89"/>
      <c r="AK220" s="89"/>
      <c r="AL220" s="99"/>
      <c r="AM220" s="99"/>
      <c r="AN220" s="89"/>
      <c r="AO220" s="89"/>
      <c r="AP220" s="89"/>
      <c r="AQ220" s="99"/>
      <c r="AR220" s="89"/>
      <c r="AS220" s="89"/>
      <c r="AT220" s="89"/>
      <c r="AU220" s="89"/>
      <c r="AV220" s="89"/>
      <c r="AW220" s="89"/>
      <c r="AX220" s="89"/>
    </row>
    <row r="221" spans="1:50" ht="12.75" customHeight="1">
      <c r="A221" s="89"/>
      <c r="B221" s="89"/>
      <c r="C221" s="96"/>
      <c r="D221" s="190"/>
      <c r="E221" s="110"/>
      <c r="F221" s="111"/>
      <c r="G221" s="112"/>
      <c r="H221" s="113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108"/>
      <c r="AI221" s="108"/>
      <c r="AJ221" s="89"/>
      <c r="AK221" s="89"/>
      <c r="AL221" s="99"/>
      <c r="AM221" s="99"/>
      <c r="AN221" s="89"/>
      <c r="AO221" s="89"/>
      <c r="AP221" s="89"/>
      <c r="AQ221" s="99"/>
      <c r="AR221" s="89"/>
      <c r="AS221" s="89"/>
      <c r="AT221" s="89"/>
      <c r="AU221" s="89"/>
      <c r="AV221" s="89"/>
      <c r="AW221" s="89"/>
      <c r="AX221" s="89"/>
    </row>
    <row r="222" spans="1:50" ht="12.75" customHeight="1">
      <c r="A222" s="89"/>
      <c r="B222" s="89"/>
      <c r="C222" s="96"/>
      <c r="D222" s="190"/>
      <c r="E222" s="110"/>
      <c r="F222" s="111"/>
      <c r="G222" s="112"/>
      <c r="H222" s="113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108"/>
      <c r="AI222" s="108"/>
      <c r="AJ222" s="89"/>
      <c r="AK222" s="89"/>
      <c r="AL222" s="99"/>
      <c r="AM222" s="99"/>
      <c r="AN222" s="89"/>
      <c r="AO222" s="89"/>
      <c r="AP222" s="89"/>
      <c r="AQ222" s="99"/>
      <c r="AR222" s="89"/>
      <c r="AS222" s="89"/>
      <c r="AT222" s="89"/>
      <c r="AU222" s="89"/>
      <c r="AV222" s="89"/>
      <c r="AW222" s="89"/>
      <c r="AX222" s="89"/>
    </row>
    <row r="223" spans="1:50" ht="12.75" customHeight="1">
      <c r="A223" s="89"/>
      <c r="B223" s="89"/>
      <c r="C223" s="96"/>
      <c r="D223" s="190"/>
      <c r="E223" s="110"/>
      <c r="F223" s="111"/>
      <c r="G223" s="112"/>
      <c r="H223" s="113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108"/>
      <c r="AI223" s="108"/>
      <c r="AJ223" s="89"/>
      <c r="AK223" s="89"/>
      <c r="AL223" s="99"/>
      <c r="AM223" s="99"/>
      <c r="AN223" s="89"/>
      <c r="AO223" s="89"/>
      <c r="AP223" s="89"/>
      <c r="AQ223" s="99"/>
      <c r="AR223" s="89"/>
      <c r="AS223" s="89"/>
      <c r="AT223" s="89"/>
      <c r="AU223" s="89"/>
      <c r="AV223" s="89"/>
      <c r="AW223" s="89"/>
      <c r="AX223" s="89"/>
    </row>
    <row r="224" spans="1:50" ht="12.75" customHeight="1">
      <c r="A224" s="89"/>
      <c r="B224" s="89"/>
      <c r="C224" s="96"/>
      <c r="D224" s="190"/>
      <c r="E224" s="110"/>
      <c r="F224" s="111"/>
      <c r="G224" s="112"/>
      <c r="H224" s="113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108"/>
      <c r="AI224" s="108"/>
      <c r="AJ224" s="89"/>
      <c r="AK224" s="89"/>
      <c r="AL224" s="99"/>
      <c r="AM224" s="99"/>
      <c r="AN224" s="89"/>
      <c r="AO224" s="89"/>
      <c r="AP224" s="89"/>
      <c r="AQ224" s="99"/>
      <c r="AR224" s="89"/>
      <c r="AS224" s="89"/>
      <c r="AT224" s="89"/>
      <c r="AU224" s="89"/>
      <c r="AV224" s="89"/>
      <c r="AW224" s="89"/>
      <c r="AX224" s="89"/>
    </row>
    <row r="225" spans="1:50" ht="12.75" customHeight="1">
      <c r="A225" s="89"/>
      <c r="B225" s="89"/>
      <c r="C225" s="96"/>
      <c r="D225" s="190"/>
      <c r="E225" s="110"/>
      <c r="F225" s="111"/>
      <c r="G225" s="112"/>
      <c r="H225" s="113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108"/>
      <c r="AI225" s="108"/>
      <c r="AJ225" s="89"/>
      <c r="AK225" s="89"/>
      <c r="AL225" s="99"/>
      <c r="AM225" s="99"/>
      <c r="AN225" s="89"/>
      <c r="AO225" s="89"/>
      <c r="AP225" s="89"/>
      <c r="AQ225" s="99"/>
      <c r="AR225" s="89"/>
      <c r="AS225" s="89"/>
      <c r="AT225" s="89"/>
      <c r="AU225" s="89"/>
      <c r="AV225" s="89"/>
      <c r="AW225" s="89"/>
      <c r="AX225" s="89"/>
    </row>
    <row r="226" spans="1:50" ht="12.75" customHeight="1">
      <c r="A226" s="89"/>
      <c r="B226" s="89"/>
      <c r="C226" s="96"/>
      <c r="D226" s="190"/>
      <c r="E226" s="110"/>
      <c r="F226" s="111"/>
      <c r="G226" s="112"/>
      <c r="H226" s="113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108"/>
      <c r="AI226" s="108"/>
      <c r="AJ226" s="89"/>
      <c r="AK226" s="89"/>
      <c r="AL226" s="99"/>
      <c r="AM226" s="99"/>
      <c r="AN226" s="89"/>
      <c r="AO226" s="89"/>
      <c r="AP226" s="89"/>
      <c r="AQ226" s="99"/>
      <c r="AR226" s="89"/>
      <c r="AS226" s="89"/>
      <c r="AT226" s="89"/>
      <c r="AU226" s="89"/>
      <c r="AV226" s="89"/>
      <c r="AW226" s="89"/>
      <c r="AX226" s="89"/>
    </row>
    <row r="227" spans="1:50" ht="12.75" customHeight="1">
      <c r="A227" s="89"/>
      <c r="B227" s="89"/>
      <c r="C227" s="96"/>
      <c r="D227" s="190"/>
      <c r="E227" s="110"/>
      <c r="F227" s="111"/>
      <c r="G227" s="112"/>
      <c r="H227" s="113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108"/>
      <c r="AI227" s="108"/>
      <c r="AJ227" s="89"/>
      <c r="AK227" s="89"/>
      <c r="AL227" s="99"/>
      <c r="AM227" s="99"/>
      <c r="AN227" s="89"/>
      <c r="AO227" s="89"/>
      <c r="AP227" s="89"/>
      <c r="AQ227" s="99"/>
      <c r="AR227" s="89"/>
      <c r="AS227" s="89"/>
      <c r="AT227" s="89"/>
      <c r="AU227" s="89"/>
      <c r="AV227" s="89"/>
      <c r="AW227" s="89"/>
      <c r="AX227" s="89"/>
    </row>
    <row r="228" spans="1:50" ht="12.75" customHeight="1">
      <c r="A228" s="89"/>
      <c r="B228" s="89"/>
      <c r="C228" s="96"/>
      <c r="D228" s="190"/>
      <c r="E228" s="110"/>
      <c r="F228" s="111"/>
      <c r="G228" s="112"/>
      <c r="H228" s="113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108"/>
      <c r="AI228" s="108"/>
      <c r="AJ228" s="89"/>
      <c r="AK228" s="89"/>
      <c r="AL228" s="99"/>
      <c r="AM228" s="99"/>
      <c r="AN228" s="89"/>
      <c r="AO228" s="89"/>
      <c r="AP228" s="89"/>
      <c r="AQ228" s="99"/>
      <c r="AR228" s="89"/>
      <c r="AS228" s="89"/>
      <c r="AT228" s="89"/>
      <c r="AU228" s="89"/>
      <c r="AV228" s="89"/>
      <c r="AW228" s="89"/>
      <c r="AX228" s="89"/>
    </row>
    <row r="229" spans="1:50" ht="12.75" customHeight="1">
      <c r="A229" s="89"/>
      <c r="B229" s="89"/>
      <c r="C229" s="96"/>
      <c r="D229" s="190"/>
      <c r="E229" s="110"/>
      <c r="F229" s="111"/>
      <c r="G229" s="112"/>
      <c r="H229" s="113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108"/>
      <c r="AI229" s="108"/>
      <c r="AJ229" s="89"/>
      <c r="AK229" s="89"/>
      <c r="AL229" s="99"/>
      <c r="AM229" s="99"/>
      <c r="AN229" s="89"/>
      <c r="AO229" s="89"/>
      <c r="AP229" s="89"/>
      <c r="AQ229" s="99"/>
      <c r="AR229" s="89"/>
      <c r="AS229" s="89"/>
      <c r="AT229" s="89"/>
      <c r="AU229" s="89"/>
      <c r="AV229" s="89"/>
      <c r="AW229" s="89"/>
      <c r="AX229" s="89"/>
    </row>
    <row r="230" spans="1:50" ht="12.75" customHeight="1">
      <c r="A230" s="89"/>
      <c r="B230" s="89"/>
      <c r="C230" s="96"/>
      <c r="D230" s="190"/>
      <c r="E230" s="110"/>
      <c r="F230" s="111"/>
      <c r="G230" s="112"/>
      <c r="H230" s="113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108"/>
      <c r="AI230" s="108"/>
      <c r="AJ230" s="89"/>
      <c r="AK230" s="89"/>
      <c r="AL230" s="99"/>
      <c r="AM230" s="99"/>
      <c r="AN230" s="89"/>
      <c r="AO230" s="89"/>
      <c r="AP230" s="89"/>
      <c r="AQ230" s="99"/>
      <c r="AR230" s="89"/>
      <c r="AS230" s="89"/>
      <c r="AT230" s="89"/>
      <c r="AU230" s="89"/>
      <c r="AV230" s="89"/>
      <c r="AW230" s="89"/>
      <c r="AX230" s="89"/>
    </row>
    <row r="231" spans="1:50" ht="12.75" customHeight="1">
      <c r="A231" s="89"/>
      <c r="B231" s="89"/>
      <c r="C231" s="96"/>
      <c r="D231" s="190"/>
      <c r="E231" s="110"/>
      <c r="F231" s="111"/>
      <c r="G231" s="112"/>
      <c r="H231" s="113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108"/>
      <c r="AI231" s="108"/>
      <c r="AJ231" s="89"/>
      <c r="AK231" s="89"/>
      <c r="AL231" s="99"/>
      <c r="AM231" s="99"/>
      <c r="AN231" s="89"/>
      <c r="AO231" s="89"/>
      <c r="AP231" s="89"/>
      <c r="AQ231" s="99"/>
      <c r="AR231" s="89"/>
      <c r="AS231" s="89"/>
      <c r="AT231" s="89"/>
      <c r="AU231" s="89"/>
      <c r="AV231" s="89"/>
      <c r="AW231" s="89"/>
      <c r="AX231" s="89"/>
    </row>
    <row r="232" spans="1:50" ht="12.75" customHeight="1">
      <c r="A232" s="89"/>
      <c r="B232" s="89"/>
      <c r="C232" s="96"/>
      <c r="D232" s="190"/>
      <c r="E232" s="110"/>
      <c r="F232" s="111"/>
      <c r="G232" s="112"/>
      <c r="H232" s="113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108"/>
      <c r="AI232" s="108"/>
      <c r="AJ232" s="89"/>
      <c r="AK232" s="89"/>
      <c r="AL232" s="99"/>
      <c r="AM232" s="99"/>
      <c r="AN232" s="89"/>
      <c r="AO232" s="89"/>
      <c r="AP232" s="89"/>
      <c r="AQ232" s="99"/>
      <c r="AR232" s="89"/>
      <c r="AS232" s="89"/>
      <c r="AT232" s="89"/>
      <c r="AU232" s="89"/>
      <c r="AV232" s="89"/>
      <c r="AW232" s="89"/>
      <c r="AX232" s="89"/>
    </row>
    <row r="233" spans="1:50" ht="12.75" customHeight="1">
      <c r="A233" s="89"/>
      <c r="B233" s="89"/>
      <c r="C233" s="96"/>
      <c r="D233" s="190"/>
      <c r="E233" s="110"/>
      <c r="F233" s="111"/>
      <c r="G233" s="112"/>
      <c r="H233" s="113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108"/>
      <c r="AI233" s="108"/>
      <c r="AJ233" s="89"/>
      <c r="AK233" s="89"/>
      <c r="AL233" s="99"/>
      <c r="AM233" s="99"/>
      <c r="AN233" s="89"/>
      <c r="AO233" s="89"/>
      <c r="AP233" s="89"/>
      <c r="AQ233" s="99"/>
      <c r="AR233" s="89"/>
      <c r="AS233" s="89"/>
      <c r="AT233" s="89"/>
      <c r="AU233" s="89"/>
      <c r="AV233" s="89"/>
      <c r="AW233" s="89"/>
      <c r="AX233" s="89"/>
    </row>
    <row r="234" spans="1:50" ht="12.75" customHeight="1">
      <c r="A234" s="89"/>
      <c r="B234" s="89"/>
      <c r="C234" s="96"/>
      <c r="D234" s="190"/>
      <c r="E234" s="110"/>
      <c r="F234" s="111"/>
      <c r="G234" s="112"/>
      <c r="H234" s="113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108"/>
      <c r="AI234" s="108"/>
      <c r="AJ234" s="89"/>
      <c r="AK234" s="89"/>
      <c r="AL234" s="99"/>
      <c r="AM234" s="99"/>
      <c r="AN234" s="89"/>
      <c r="AO234" s="89"/>
      <c r="AP234" s="89"/>
      <c r="AQ234" s="99"/>
      <c r="AR234" s="89"/>
      <c r="AS234" s="89"/>
      <c r="AT234" s="89"/>
      <c r="AU234" s="89"/>
      <c r="AV234" s="89"/>
      <c r="AW234" s="89"/>
      <c r="AX234" s="89"/>
    </row>
    <row r="235" spans="1:50" ht="12.75" customHeight="1">
      <c r="A235" s="89"/>
      <c r="B235" s="89"/>
      <c r="C235" s="96"/>
      <c r="D235" s="190"/>
      <c r="E235" s="110"/>
      <c r="F235" s="111"/>
      <c r="G235" s="112"/>
      <c r="H235" s="113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108"/>
      <c r="AI235" s="108"/>
      <c r="AJ235" s="89"/>
      <c r="AK235" s="89"/>
      <c r="AL235" s="99"/>
      <c r="AM235" s="99"/>
      <c r="AN235" s="89"/>
      <c r="AO235" s="89"/>
      <c r="AP235" s="89"/>
      <c r="AQ235" s="99"/>
      <c r="AR235" s="89"/>
      <c r="AS235" s="89"/>
      <c r="AT235" s="89"/>
      <c r="AU235" s="89"/>
      <c r="AV235" s="89"/>
      <c r="AW235" s="89"/>
      <c r="AX235" s="89"/>
    </row>
    <row r="236" spans="1:50" ht="12.75" customHeight="1">
      <c r="A236" s="89"/>
      <c r="B236" s="89"/>
      <c r="C236" s="96"/>
      <c r="D236" s="190"/>
      <c r="E236" s="110"/>
      <c r="F236" s="111"/>
      <c r="G236" s="112"/>
      <c r="H236" s="113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108"/>
      <c r="AI236" s="108"/>
      <c r="AJ236" s="89"/>
      <c r="AK236" s="89"/>
      <c r="AL236" s="99"/>
      <c r="AM236" s="99"/>
      <c r="AN236" s="89"/>
      <c r="AO236" s="89"/>
      <c r="AP236" s="89"/>
      <c r="AQ236" s="99"/>
      <c r="AR236" s="89"/>
      <c r="AS236" s="89"/>
      <c r="AT236" s="89"/>
      <c r="AU236" s="89"/>
      <c r="AV236" s="89"/>
      <c r="AW236" s="89"/>
      <c r="AX236" s="89"/>
    </row>
    <row r="237" spans="1:50" ht="12.75" customHeight="1">
      <c r="A237" s="89"/>
      <c r="B237" s="89"/>
      <c r="C237" s="96"/>
      <c r="D237" s="190"/>
      <c r="E237" s="110"/>
      <c r="F237" s="111"/>
      <c r="G237" s="112"/>
      <c r="H237" s="113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108"/>
      <c r="AI237" s="108"/>
      <c r="AJ237" s="89"/>
      <c r="AK237" s="89"/>
      <c r="AL237" s="99"/>
      <c r="AM237" s="99"/>
      <c r="AN237" s="89"/>
      <c r="AO237" s="89"/>
      <c r="AP237" s="89"/>
      <c r="AQ237" s="99"/>
      <c r="AR237" s="89"/>
      <c r="AS237" s="89"/>
      <c r="AT237" s="89"/>
      <c r="AU237" s="89"/>
      <c r="AV237" s="89"/>
      <c r="AW237" s="89"/>
      <c r="AX237" s="89"/>
    </row>
    <row r="238" spans="1:50" ht="12.75" customHeight="1">
      <c r="A238" s="89"/>
      <c r="B238" s="89"/>
      <c r="C238" s="96"/>
      <c r="D238" s="190"/>
      <c r="E238" s="110"/>
      <c r="F238" s="111"/>
      <c r="G238" s="112"/>
      <c r="H238" s="113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108"/>
      <c r="AI238" s="108"/>
      <c r="AJ238" s="89"/>
      <c r="AK238" s="89"/>
      <c r="AL238" s="99"/>
      <c r="AM238" s="99"/>
      <c r="AN238" s="89"/>
      <c r="AO238" s="89"/>
      <c r="AP238" s="89"/>
      <c r="AQ238" s="99"/>
      <c r="AR238" s="89"/>
      <c r="AS238" s="89"/>
      <c r="AT238" s="89"/>
      <c r="AU238" s="89"/>
      <c r="AV238" s="89"/>
      <c r="AW238" s="89"/>
      <c r="AX238" s="89"/>
    </row>
    <row r="239" spans="1:50" ht="12.75" customHeight="1">
      <c r="A239" s="89"/>
      <c r="B239" s="89"/>
      <c r="C239" s="96"/>
      <c r="D239" s="190"/>
      <c r="E239" s="110"/>
      <c r="F239" s="111"/>
      <c r="G239" s="112"/>
      <c r="H239" s="113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108"/>
      <c r="AI239" s="108"/>
      <c r="AJ239" s="89"/>
      <c r="AK239" s="89"/>
      <c r="AL239" s="99"/>
      <c r="AM239" s="99"/>
      <c r="AN239" s="89"/>
      <c r="AO239" s="89"/>
      <c r="AP239" s="89"/>
      <c r="AQ239" s="99"/>
      <c r="AR239" s="89"/>
      <c r="AS239" s="89"/>
      <c r="AT239" s="89"/>
      <c r="AU239" s="89"/>
      <c r="AV239" s="89"/>
      <c r="AW239" s="89"/>
      <c r="AX239" s="89"/>
    </row>
    <row r="240" spans="1:50" ht="12.75" customHeight="1">
      <c r="A240" s="89"/>
      <c r="B240" s="89"/>
      <c r="C240" s="96"/>
      <c r="D240" s="190"/>
      <c r="E240" s="110"/>
      <c r="F240" s="111"/>
      <c r="G240" s="112"/>
      <c r="H240" s="113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108"/>
      <c r="AI240" s="108"/>
      <c r="AJ240" s="89"/>
      <c r="AK240" s="89"/>
      <c r="AL240" s="99"/>
      <c r="AM240" s="99"/>
      <c r="AN240" s="89"/>
      <c r="AO240" s="89"/>
      <c r="AP240" s="89"/>
      <c r="AQ240" s="99"/>
      <c r="AR240" s="89"/>
      <c r="AS240" s="89"/>
      <c r="AT240" s="89"/>
      <c r="AU240" s="89"/>
      <c r="AV240" s="89"/>
      <c r="AW240" s="89"/>
      <c r="AX240" s="89"/>
    </row>
    <row r="241" spans="1:50" ht="12.75" customHeight="1">
      <c r="A241" s="89"/>
      <c r="B241" s="89"/>
      <c r="C241" s="96"/>
      <c r="D241" s="190"/>
      <c r="E241" s="110"/>
      <c r="F241" s="111"/>
      <c r="G241" s="112"/>
      <c r="H241" s="113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108"/>
      <c r="AI241" s="108"/>
      <c r="AJ241" s="89"/>
      <c r="AK241" s="89"/>
      <c r="AL241" s="99"/>
      <c r="AM241" s="99"/>
      <c r="AN241" s="89"/>
      <c r="AO241" s="89"/>
      <c r="AP241" s="89"/>
      <c r="AQ241" s="99"/>
      <c r="AR241" s="89"/>
      <c r="AS241" s="89"/>
      <c r="AT241" s="89"/>
      <c r="AU241" s="89"/>
      <c r="AV241" s="89"/>
      <c r="AW241" s="89"/>
      <c r="AX241" s="89"/>
    </row>
    <row r="242" spans="1:50" ht="12.75" customHeight="1">
      <c r="A242" s="89"/>
      <c r="B242" s="89"/>
      <c r="C242" s="96"/>
      <c r="D242" s="190"/>
      <c r="E242" s="110"/>
      <c r="F242" s="111"/>
      <c r="G242" s="112"/>
      <c r="H242" s="113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108"/>
      <c r="AI242" s="108"/>
      <c r="AJ242" s="89"/>
      <c r="AK242" s="89"/>
      <c r="AL242" s="99"/>
      <c r="AM242" s="99"/>
      <c r="AN242" s="89"/>
      <c r="AO242" s="89"/>
      <c r="AP242" s="89"/>
      <c r="AQ242" s="99"/>
      <c r="AR242" s="89"/>
      <c r="AS242" s="89"/>
      <c r="AT242" s="89"/>
      <c r="AU242" s="89"/>
      <c r="AV242" s="89"/>
      <c r="AW242" s="89"/>
      <c r="AX242" s="89"/>
    </row>
    <row r="243" spans="1:50" ht="12.75" customHeight="1">
      <c r="A243" s="89"/>
      <c r="B243" s="89"/>
      <c r="C243" s="96"/>
      <c r="D243" s="190"/>
      <c r="E243" s="110"/>
      <c r="F243" s="111"/>
      <c r="G243" s="112"/>
      <c r="H243" s="113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108"/>
      <c r="AI243" s="108"/>
      <c r="AJ243" s="89"/>
      <c r="AK243" s="89"/>
      <c r="AL243" s="99"/>
      <c r="AM243" s="99"/>
      <c r="AN243" s="89"/>
      <c r="AO243" s="89"/>
      <c r="AP243" s="89"/>
      <c r="AQ243" s="99"/>
      <c r="AR243" s="89"/>
      <c r="AS243" s="89"/>
      <c r="AT243" s="89"/>
      <c r="AU243" s="89"/>
      <c r="AV243" s="89"/>
      <c r="AW243" s="89"/>
      <c r="AX243" s="89"/>
    </row>
    <row r="244" spans="1:50" ht="12.75" customHeight="1">
      <c r="A244" s="89"/>
      <c r="B244" s="89"/>
      <c r="C244" s="96"/>
      <c r="D244" s="190"/>
      <c r="E244" s="110"/>
      <c r="F244" s="111"/>
      <c r="G244" s="112"/>
      <c r="H244" s="113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108"/>
      <c r="AI244" s="108"/>
      <c r="AJ244" s="89"/>
      <c r="AK244" s="89"/>
      <c r="AL244" s="99"/>
      <c r="AM244" s="99"/>
      <c r="AN244" s="89"/>
      <c r="AO244" s="89"/>
      <c r="AP244" s="89"/>
      <c r="AQ244" s="99"/>
      <c r="AR244" s="89"/>
      <c r="AS244" s="89"/>
      <c r="AT244" s="89"/>
      <c r="AU244" s="89"/>
      <c r="AV244" s="89"/>
      <c r="AW244" s="89"/>
      <c r="AX244" s="89"/>
    </row>
    <row r="245" spans="1:50" ht="12.75" customHeight="1">
      <c r="A245" s="89"/>
      <c r="B245" s="89"/>
      <c r="C245" s="96"/>
      <c r="D245" s="190"/>
      <c r="E245" s="110"/>
      <c r="F245" s="111"/>
      <c r="G245" s="112"/>
      <c r="H245" s="113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108"/>
      <c r="AI245" s="108"/>
      <c r="AJ245" s="89"/>
      <c r="AK245" s="89"/>
      <c r="AL245" s="99"/>
      <c r="AM245" s="99"/>
      <c r="AN245" s="89"/>
      <c r="AO245" s="89"/>
      <c r="AP245" s="89"/>
      <c r="AQ245" s="99"/>
      <c r="AR245" s="89"/>
      <c r="AS245" s="89"/>
      <c r="AT245" s="89"/>
      <c r="AU245" s="89"/>
      <c r="AV245" s="89"/>
      <c r="AW245" s="89"/>
      <c r="AX245" s="89"/>
    </row>
    <row r="246" spans="1:50" ht="12.75" customHeight="1">
      <c r="A246" s="89"/>
      <c r="B246" s="89"/>
      <c r="C246" s="96"/>
      <c r="D246" s="190"/>
      <c r="E246" s="110"/>
      <c r="F246" s="111"/>
      <c r="G246" s="112"/>
      <c r="H246" s="113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108"/>
      <c r="AI246" s="108"/>
      <c r="AJ246" s="89"/>
      <c r="AK246" s="89"/>
      <c r="AL246" s="99"/>
      <c r="AM246" s="99"/>
      <c r="AN246" s="89"/>
      <c r="AO246" s="89"/>
      <c r="AP246" s="89"/>
      <c r="AQ246" s="99"/>
      <c r="AR246" s="89"/>
      <c r="AS246" s="89"/>
      <c r="AT246" s="89"/>
      <c r="AU246" s="89"/>
      <c r="AV246" s="89"/>
      <c r="AW246" s="89"/>
      <c r="AX246" s="89"/>
    </row>
    <row r="247" spans="1:50" ht="12.75" customHeight="1">
      <c r="A247" s="89"/>
      <c r="B247" s="89"/>
      <c r="C247" s="96"/>
      <c r="D247" s="190"/>
      <c r="E247" s="110"/>
      <c r="F247" s="111"/>
      <c r="G247" s="112"/>
      <c r="H247" s="113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108"/>
      <c r="AI247" s="108"/>
      <c r="AJ247" s="89"/>
      <c r="AK247" s="89"/>
      <c r="AL247" s="99"/>
      <c r="AM247" s="99"/>
      <c r="AN247" s="89"/>
      <c r="AO247" s="89"/>
      <c r="AP247" s="89"/>
      <c r="AQ247" s="99"/>
      <c r="AR247" s="89"/>
      <c r="AS247" s="89"/>
      <c r="AT247" s="89"/>
      <c r="AU247" s="89"/>
      <c r="AV247" s="89"/>
      <c r="AW247" s="89"/>
      <c r="AX247" s="89"/>
    </row>
    <row r="248" spans="1:50" ht="12.75" customHeight="1">
      <c r="A248" s="89"/>
      <c r="B248" s="89"/>
      <c r="C248" s="96"/>
      <c r="D248" s="190"/>
      <c r="E248" s="110"/>
      <c r="F248" s="111"/>
      <c r="G248" s="112"/>
      <c r="H248" s="113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108"/>
      <c r="AI248" s="108"/>
      <c r="AJ248" s="89"/>
      <c r="AK248" s="89"/>
      <c r="AL248" s="99"/>
      <c r="AM248" s="99"/>
      <c r="AN248" s="89"/>
      <c r="AO248" s="89"/>
      <c r="AP248" s="89"/>
      <c r="AQ248" s="99"/>
      <c r="AR248" s="89"/>
      <c r="AS248" s="89"/>
      <c r="AT248" s="89"/>
      <c r="AU248" s="89"/>
      <c r="AV248" s="89"/>
      <c r="AW248" s="89"/>
      <c r="AX248" s="89"/>
    </row>
    <row r="249" spans="1:50" ht="12.75" customHeight="1">
      <c r="A249" s="89"/>
      <c r="B249" s="89"/>
      <c r="C249" s="96"/>
      <c r="D249" s="190"/>
      <c r="E249" s="110"/>
      <c r="F249" s="111"/>
      <c r="G249" s="112"/>
      <c r="H249" s="113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108"/>
      <c r="AI249" s="108"/>
      <c r="AJ249" s="89"/>
      <c r="AK249" s="89"/>
      <c r="AL249" s="99"/>
      <c r="AM249" s="99"/>
      <c r="AN249" s="89"/>
      <c r="AO249" s="89"/>
      <c r="AP249" s="89"/>
      <c r="AQ249" s="99"/>
      <c r="AR249" s="89"/>
      <c r="AS249" s="89"/>
      <c r="AT249" s="89"/>
      <c r="AU249" s="89"/>
      <c r="AV249" s="89"/>
      <c r="AW249" s="89"/>
      <c r="AX249" s="89"/>
    </row>
    <row r="250" spans="1:50" ht="12.75" customHeight="1">
      <c r="A250" s="89"/>
      <c r="B250" s="89"/>
      <c r="C250" s="96"/>
      <c r="D250" s="190"/>
      <c r="E250" s="110"/>
      <c r="F250" s="111"/>
      <c r="G250" s="112"/>
      <c r="H250" s="113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108"/>
      <c r="AI250" s="108"/>
      <c r="AJ250" s="89"/>
      <c r="AK250" s="89"/>
      <c r="AL250" s="99"/>
      <c r="AM250" s="99"/>
      <c r="AN250" s="89"/>
      <c r="AO250" s="89"/>
      <c r="AP250" s="89"/>
      <c r="AQ250" s="99"/>
      <c r="AR250" s="89"/>
      <c r="AS250" s="89"/>
      <c r="AT250" s="89"/>
      <c r="AU250" s="89"/>
      <c r="AV250" s="89"/>
      <c r="AW250" s="89"/>
      <c r="AX250" s="89"/>
    </row>
    <row r="251" spans="1:50" ht="12.75" customHeight="1">
      <c r="A251" s="89"/>
      <c r="B251" s="89"/>
      <c r="C251" s="96"/>
      <c r="D251" s="190"/>
      <c r="E251" s="110"/>
      <c r="F251" s="111"/>
      <c r="G251" s="112"/>
      <c r="H251" s="113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108"/>
      <c r="AI251" s="108"/>
      <c r="AJ251" s="89"/>
      <c r="AK251" s="89"/>
      <c r="AL251" s="99"/>
      <c r="AM251" s="99"/>
      <c r="AN251" s="89"/>
      <c r="AO251" s="89"/>
      <c r="AP251" s="89"/>
      <c r="AQ251" s="99"/>
      <c r="AR251" s="89"/>
      <c r="AS251" s="89"/>
      <c r="AT251" s="89"/>
      <c r="AU251" s="89"/>
      <c r="AV251" s="89"/>
      <c r="AW251" s="89"/>
      <c r="AX251" s="89"/>
    </row>
    <row r="252" spans="1:50" ht="12.75" customHeight="1">
      <c r="A252" s="89"/>
      <c r="B252" s="89"/>
      <c r="C252" s="96"/>
      <c r="D252" s="190"/>
      <c r="E252" s="110"/>
      <c r="F252" s="111"/>
      <c r="G252" s="112"/>
      <c r="H252" s="113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108"/>
      <c r="AI252" s="108"/>
      <c r="AJ252" s="89"/>
      <c r="AK252" s="89"/>
      <c r="AL252" s="99"/>
      <c r="AM252" s="99"/>
      <c r="AN252" s="89"/>
      <c r="AO252" s="89"/>
      <c r="AP252" s="89"/>
      <c r="AQ252" s="99"/>
      <c r="AR252" s="89"/>
      <c r="AS252" s="89"/>
      <c r="AT252" s="89"/>
      <c r="AU252" s="89"/>
      <c r="AV252" s="89"/>
      <c r="AW252" s="89"/>
      <c r="AX252" s="89"/>
    </row>
    <row r="253" spans="1:50" ht="12.75" customHeight="1">
      <c r="A253" s="89"/>
      <c r="B253" s="89"/>
      <c r="C253" s="96"/>
      <c r="D253" s="190"/>
      <c r="E253" s="110"/>
      <c r="F253" s="111"/>
      <c r="G253" s="112"/>
      <c r="H253" s="113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108"/>
      <c r="AI253" s="108"/>
      <c r="AJ253" s="89"/>
      <c r="AK253" s="89"/>
      <c r="AL253" s="99"/>
      <c r="AM253" s="99"/>
      <c r="AN253" s="89"/>
      <c r="AO253" s="89"/>
      <c r="AP253" s="89"/>
      <c r="AQ253" s="99"/>
      <c r="AR253" s="89"/>
      <c r="AS253" s="89"/>
      <c r="AT253" s="89"/>
      <c r="AU253" s="89"/>
      <c r="AV253" s="89"/>
      <c r="AW253" s="89"/>
      <c r="AX253" s="89"/>
    </row>
    <row r="254" spans="1:50" ht="12.75" customHeight="1">
      <c r="A254" s="89"/>
      <c r="B254" s="89"/>
      <c r="C254" s="96"/>
      <c r="D254" s="190"/>
      <c r="E254" s="110"/>
      <c r="F254" s="111"/>
      <c r="G254" s="112"/>
      <c r="H254" s="113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108"/>
      <c r="AI254" s="108"/>
      <c r="AJ254" s="89"/>
      <c r="AK254" s="89"/>
      <c r="AL254" s="99"/>
      <c r="AM254" s="99"/>
      <c r="AN254" s="89"/>
      <c r="AO254" s="89"/>
      <c r="AP254" s="89"/>
      <c r="AQ254" s="99"/>
      <c r="AR254" s="89"/>
      <c r="AS254" s="89"/>
      <c r="AT254" s="89"/>
      <c r="AU254" s="89"/>
      <c r="AV254" s="89"/>
      <c r="AW254" s="89"/>
      <c r="AX254" s="89"/>
    </row>
    <row r="255" spans="1:50" ht="12.75" customHeight="1">
      <c r="A255" s="89"/>
      <c r="B255" s="89"/>
      <c r="C255" s="96"/>
      <c r="D255" s="190"/>
      <c r="E255" s="110"/>
      <c r="F255" s="111"/>
      <c r="G255" s="112"/>
      <c r="H255" s="113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108"/>
      <c r="AI255" s="108"/>
      <c r="AJ255" s="89"/>
      <c r="AK255" s="89"/>
      <c r="AL255" s="99"/>
      <c r="AM255" s="99"/>
      <c r="AN255" s="89"/>
      <c r="AO255" s="89"/>
      <c r="AP255" s="89"/>
      <c r="AQ255" s="99"/>
      <c r="AR255" s="89"/>
      <c r="AS255" s="89"/>
      <c r="AT255" s="89"/>
      <c r="AU255" s="89"/>
      <c r="AV255" s="89"/>
      <c r="AW255" s="89"/>
      <c r="AX255" s="89"/>
    </row>
    <row r="256" spans="1:50" ht="12.75" customHeight="1">
      <c r="A256" s="89"/>
      <c r="B256" s="89"/>
      <c r="C256" s="96"/>
      <c r="D256" s="190"/>
      <c r="E256" s="110"/>
      <c r="F256" s="111"/>
      <c r="G256" s="112"/>
      <c r="H256" s="113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108"/>
      <c r="AI256" s="108"/>
      <c r="AJ256" s="89"/>
      <c r="AK256" s="89"/>
      <c r="AL256" s="99"/>
      <c r="AM256" s="99"/>
      <c r="AN256" s="89"/>
      <c r="AO256" s="89"/>
      <c r="AP256" s="89"/>
      <c r="AQ256" s="99"/>
      <c r="AR256" s="89"/>
      <c r="AS256" s="89"/>
      <c r="AT256" s="89"/>
      <c r="AU256" s="89"/>
      <c r="AV256" s="89"/>
      <c r="AW256" s="89"/>
      <c r="AX256" s="89"/>
    </row>
    <row r="257" spans="1:50" ht="12.75" customHeight="1">
      <c r="A257" s="89"/>
      <c r="B257" s="89"/>
      <c r="C257" s="96"/>
      <c r="D257" s="190"/>
      <c r="E257" s="110"/>
      <c r="F257" s="111"/>
      <c r="G257" s="112"/>
      <c r="H257" s="113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108"/>
      <c r="AI257" s="108"/>
      <c r="AJ257" s="89"/>
      <c r="AK257" s="89"/>
      <c r="AL257" s="99"/>
      <c r="AM257" s="99"/>
      <c r="AN257" s="89"/>
      <c r="AO257" s="89"/>
      <c r="AP257" s="89"/>
      <c r="AQ257" s="99"/>
      <c r="AR257" s="89"/>
      <c r="AS257" s="89"/>
      <c r="AT257" s="89"/>
      <c r="AU257" s="89"/>
      <c r="AV257" s="89"/>
      <c r="AW257" s="89"/>
      <c r="AX257" s="89"/>
    </row>
    <row r="258" spans="1:50" ht="12.75" customHeight="1">
      <c r="A258" s="89"/>
      <c r="B258" s="89"/>
      <c r="C258" s="96"/>
      <c r="D258" s="190"/>
      <c r="E258" s="110"/>
      <c r="F258" s="111"/>
      <c r="G258" s="112"/>
      <c r="H258" s="113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108"/>
      <c r="AI258" s="108"/>
      <c r="AJ258" s="89"/>
      <c r="AK258" s="89"/>
      <c r="AL258" s="99"/>
      <c r="AM258" s="99"/>
      <c r="AN258" s="89"/>
      <c r="AO258" s="89"/>
      <c r="AP258" s="89"/>
      <c r="AQ258" s="99"/>
      <c r="AR258" s="89"/>
      <c r="AS258" s="89"/>
      <c r="AT258" s="89"/>
      <c r="AU258" s="89"/>
      <c r="AV258" s="89"/>
      <c r="AW258" s="89"/>
      <c r="AX258" s="89"/>
    </row>
    <row r="259" spans="1:50" ht="12.75" customHeight="1">
      <c r="A259" s="89"/>
      <c r="B259" s="89"/>
      <c r="C259" s="96"/>
      <c r="D259" s="190"/>
      <c r="E259" s="110"/>
      <c r="F259" s="111"/>
      <c r="G259" s="112"/>
      <c r="H259" s="113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108"/>
      <c r="AI259" s="108"/>
      <c r="AJ259" s="89"/>
      <c r="AK259" s="89"/>
      <c r="AL259" s="99"/>
      <c r="AM259" s="99"/>
      <c r="AN259" s="89"/>
      <c r="AO259" s="89"/>
      <c r="AP259" s="89"/>
      <c r="AQ259" s="99"/>
      <c r="AR259" s="89"/>
      <c r="AS259" s="89"/>
      <c r="AT259" s="89"/>
      <c r="AU259" s="89"/>
      <c r="AV259" s="89"/>
      <c r="AW259" s="89"/>
      <c r="AX259" s="89"/>
    </row>
    <row r="260" spans="1:50" ht="12.75" customHeight="1">
      <c r="A260" s="89"/>
      <c r="B260" s="89"/>
      <c r="C260" s="96"/>
      <c r="D260" s="190"/>
      <c r="E260" s="110"/>
      <c r="F260" s="111"/>
      <c r="G260" s="112"/>
      <c r="H260" s="113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108"/>
      <c r="AI260" s="108"/>
      <c r="AJ260" s="89"/>
      <c r="AK260" s="89"/>
      <c r="AL260" s="99"/>
      <c r="AM260" s="99"/>
      <c r="AN260" s="89"/>
      <c r="AO260" s="89"/>
      <c r="AP260" s="89"/>
      <c r="AQ260" s="99"/>
      <c r="AR260" s="89"/>
      <c r="AS260" s="89"/>
      <c r="AT260" s="89"/>
      <c r="AU260" s="89"/>
      <c r="AV260" s="89"/>
      <c r="AW260" s="89"/>
      <c r="AX260" s="89"/>
    </row>
    <row r="261" spans="1:50" ht="12.75" customHeight="1">
      <c r="A261" s="89"/>
      <c r="B261" s="89"/>
      <c r="C261" s="96"/>
      <c r="D261" s="190"/>
      <c r="E261" s="110"/>
      <c r="F261" s="111"/>
      <c r="G261" s="112"/>
      <c r="H261" s="113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108"/>
      <c r="AI261" s="108"/>
      <c r="AJ261" s="89"/>
      <c r="AK261" s="89"/>
      <c r="AL261" s="99"/>
      <c r="AM261" s="99"/>
      <c r="AN261" s="89"/>
      <c r="AO261" s="89"/>
      <c r="AP261" s="89"/>
      <c r="AQ261" s="99"/>
      <c r="AR261" s="89"/>
      <c r="AS261" s="89"/>
      <c r="AT261" s="89"/>
      <c r="AU261" s="89"/>
      <c r="AV261" s="89"/>
      <c r="AW261" s="89"/>
      <c r="AX261" s="89"/>
    </row>
    <row r="262" spans="1:50" ht="12.75" customHeight="1">
      <c r="A262" s="89"/>
      <c r="B262" s="89"/>
      <c r="C262" s="96"/>
      <c r="D262" s="190"/>
      <c r="E262" s="110"/>
      <c r="F262" s="111"/>
      <c r="G262" s="112"/>
      <c r="H262" s="113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108"/>
      <c r="AI262" s="108"/>
      <c r="AJ262" s="89"/>
      <c r="AK262" s="89"/>
      <c r="AL262" s="99"/>
      <c r="AM262" s="99"/>
      <c r="AN262" s="89"/>
      <c r="AO262" s="89"/>
      <c r="AP262" s="89"/>
      <c r="AQ262" s="99"/>
      <c r="AR262" s="89"/>
      <c r="AS262" s="89"/>
      <c r="AT262" s="89"/>
      <c r="AU262" s="89"/>
      <c r="AV262" s="89"/>
      <c r="AW262" s="89"/>
      <c r="AX262" s="89"/>
    </row>
    <row r="263" spans="1:50" ht="12.75" customHeight="1">
      <c r="A263" s="89"/>
      <c r="B263" s="89"/>
      <c r="C263" s="96"/>
      <c r="D263" s="190"/>
      <c r="E263" s="110"/>
      <c r="F263" s="111"/>
      <c r="G263" s="112"/>
      <c r="H263" s="113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108"/>
      <c r="AI263" s="108"/>
      <c r="AJ263" s="89"/>
      <c r="AK263" s="89"/>
      <c r="AL263" s="99"/>
      <c r="AM263" s="99"/>
      <c r="AN263" s="89"/>
      <c r="AO263" s="89"/>
      <c r="AP263" s="89"/>
      <c r="AQ263" s="99"/>
      <c r="AR263" s="89"/>
      <c r="AS263" s="89"/>
      <c r="AT263" s="89"/>
      <c r="AU263" s="89"/>
      <c r="AV263" s="89"/>
      <c r="AW263" s="89"/>
      <c r="AX263" s="89"/>
    </row>
    <row r="264" spans="1:50" ht="12.75" customHeight="1">
      <c r="A264" s="89"/>
      <c r="B264" s="89"/>
      <c r="C264" s="96"/>
      <c r="D264" s="190"/>
      <c r="E264" s="110"/>
      <c r="F264" s="111"/>
      <c r="G264" s="112"/>
      <c r="H264" s="113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108"/>
      <c r="AI264" s="108"/>
      <c r="AJ264" s="89"/>
      <c r="AK264" s="89"/>
      <c r="AL264" s="99"/>
      <c r="AM264" s="99"/>
      <c r="AN264" s="89"/>
      <c r="AO264" s="89"/>
      <c r="AP264" s="89"/>
      <c r="AQ264" s="99"/>
      <c r="AR264" s="89"/>
      <c r="AS264" s="89"/>
      <c r="AT264" s="89"/>
      <c r="AU264" s="89"/>
      <c r="AV264" s="89"/>
      <c r="AW264" s="89"/>
      <c r="AX264" s="89"/>
    </row>
    <row r="265" spans="1:50" ht="12.75" customHeight="1">
      <c r="A265" s="89"/>
      <c r="B265" s="89"/>
      <c r="C265" s="96"/>
      <c r="D265" s="190"/>
      <c r="E265" s="110"/>
      <c r="F265" s="111"/>
      <c r="G265" s="112"/>
      <c r="H265" s="113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108"/>
      <c r="AI265" s="108"/>
      <c r="AJ265" s="89"/>
      <c r="AK265" s="89"/>
      <c r="AL265" s="99"/>
      <c r="AM265" s="99"/>
      <c r="AN265" s="89"/>
      <c r="AO265" s="89"/>
      <c r="AP265" s="89"/>
      <c r="AQ265" s="99"/>
      <c r="AR265" s="89"/>
      <c r="AS265" s="89"/>
      <c r="AT265" s="89"/>
      <c r="AU265" s="89"/>
      <c r="AV265" s="89"/>
      <c r="AW265" s="89"/>
      <c r="AX265" s="89"/>
    </row>
    <row r="266" spans="1:50" ht="12.75" customHeight="1">
      <c r="A266" s="89"/>
      <c r="B266" s="89"/>
      <c r="C266" s="96"/>
      <c r="D266" s="190"/>
      <c r="E266" s="110"/>
      <c r="F266" s="111"/>
      <c r="G266" s="112"/>
      <c r="H266" s="113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108"/>
      <c r="AI266" s="108"/>
      <c r="AJ266" s="89"/>
      <c r="AK266" s="89"/>
      <c r="AL266" s="99"/>
      <c r="AM266" s="99"/>
      <c r="AN266" s="89"/>
      <c r="AO266" s="89"/>
      <c r="AP266" s="89"/>
      <c r="AQ266" s="99"/>
      <c r="AR266" s="89"/>
      <c r="AS266" s="89"/>
      <c r="AT266" s="89"/>
      <c r="AU266" s="89"/>
      <c r="AV266" s="89"/>
      <c r="AW266" s="89"/>
      <c r="AX266" s="89"/>
    </row>
    <row r="267" spans="1:50" ht="12.75" customHeight="1">
      <c r="A267" s="89"/>
      <c r="B267" s="89"/>
      <c r="C267" s="96"/>
      <c r="D267" s="190"/>
      <c r="E267" s="110"/>
      <c r="F267" s="111"/>
      <c r="G267" s="112"/>
      <c r="H267" s="113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108"/>
      <c r="AI267" s="108"/>
      <c r="AJ267" s="89"/>
      <c r="AK267" s="89"/>
      <c r="AL267" s="99"/>
      <c r="AM267" s="99"/>
      <c r="AN267" s="89"/>
      <c r="AO267" s="89"/>
      <c r="AP267" s="89"/>
      <c r="AQ267" s="99"/>
      <c r="AR267" s="89"/>
      <c r="AS267" s="89"/>
      <c r="AT267" s="89"/>
      <c r="AU267" s="89"/>
      <c r="AV267" s="89"/>
      <c r="AW267" s="89"/>
      <c r="AX267" s="89"/>
    </row>
    <row r="268" spans="1:50" ht="12.75" customHeight="1">
      <c r="A268" s="89"/>
      <c r="B268" s="89"/>
      <c r="C268" s="96"/>
      <c r="D268" s="190"/>
      <c r="E268" s="110"/>
      <c r="F268" s="111"/>
      <c r="G268" s="112"/>
      <c r="H268" s="113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108"/>
      <c r="AI268" s="108"/>
      <c r="AJ268" s="89"/>
      <c r="AK268" s="89"/>
      <c r="AL268" s="99"/>
      <c r="AM268" s="99"/>
      <c r="AN268" s="89"/>
      <c r="AO268" s="89"/>
      <c r="AP268" s="89"/>
      <c r="AQ268" s="99"/>
      <c r="AR268" s="89"/>
      <c r="AS268" s="89"/>
      <c r="AT268" s="89"/>
      <c r="AU268" s="89"/>
      <c r="AV268" s="89"/>
      <c r="AW268" s="89"/>
      <c r="AX268" s="89"/>
    </row>
    <row r="269" spans="1:50" ht="12.75" customHeight="1">
      <c r="A269" s="89"/>
      <c r="B269" s="89"/>
      <c r="C269" s="96"/>
      <c r="D269" s="190"/>
      <c r="E269" s="110"/>
      <c r="F269" s="111"/>
      <c r="G269" s="112"/>
      <c r="H269" s="113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108"/>
      <c r="AI269" s="108"/>
      <c r="AJ269" s="89"/>
      <c r="AK269" s="89"/>
      <c r="AL269" s="99"/>
      <c r="AM269" s="99"/>
      <c r="AN269" s="89"/>
      <c r="AO269" s="89"/>
      <c r="AP269" s="89"/>
      <c r="AQ269" s="99"/>
      <c r="AR269" s="89"/>
      <c r="AS269" s="89"/>
      <c r="AT269" s="89"/>
      <c r="AU269" s="89"/>
      <c r="AV269" s="89"/>
      <c r="AW269" s="89"/>
      <c r="AX269" s="89"/>
    </row>
    <row r="270" spans="1:50" ht="12.75" customHeight="1">
      <c r="A270" s="89"/>
      <c r="B270" s="89"/>
      <c r="C270" s="96"/>
      <c r="D270" s="190"/>
      <c r="E270" s="110"/>
      <c r="F270" s="111"/>
      <c r="G270" s="112"/>
      <c r="H270" s="113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108"/>
      <c r="AI270" s="108"/>
      <c r="AJ270" s="89"/>
      <c r="AK270" s="89"/>
      <c r="AL270" s="99"/>
      <c r="AM270" s="99"/>
      <c r="AN270" s="89"/>
      <c r="AO270" s="89"/>
      <c r="AP270" s="89"/>
      <c r="AQ270" s="99"/>
      <c r="AR270" s="89"/>
      <c r="AS270" s="89"/>
      <c r="AT270" s="89"/>
      <c r="AU270" s="89"/>
      <c r="AV270" s="89"/>
      <c r="AW270" s="89"/>
      <c r="AX270" s="89"/>
    </row>
    <row r="271" spans="1:50" ht="12.75" customHeight="1">
      <c r="A271" s="89"/>
      <c r="B271" s="89"/>
      <c r="C271" s="96"/>
      <c r="D271" s="190"/>
      <c r="E271" s="110"/>
      <c r="F271" s="111"/>
      <c r="G271" s="112"/>
      <c r="H271" s="113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108"/>
      <c r="AI271" s="108"/>
      <c r="AJ271" s="89"/>
      <c r="AK271" s="89"/>
      <c r="AL271" s="99"/>
      <c r="AM271" s="99"/>
      <c r="AN271" s="89"/>
      <c r="AO271" s="89"/>
      <c r="AP271" s="89"/>
      <c r="AQ271" s="99"/>
      <c r="AR271" s="89"/>
      <c r="AS271" s="89"/>
      <c r="AT271" s="89"/>
      <c r="AU271" s="89"/>
      <c r="AV271" s="89"/>
      <c r="AW271" s="89"/>
      <c r="AX271" s="89"/>
    </row>
    <row r="272" spans="1:50" ht="12.75" customHeight="1">
      <c r="A272" s="89"/>
      <c r="B272" s="89"/>
      <c r="C272" s="96"/>
      <c r="D272" s="190"/>
      <c r="E272" s="110"/>
      <c r="F272" s="111"/>
      <c r="G272" s="112"/>
      <c r="H272" s="113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108"/>
      <c r="AI272" s="108"/>
      <c r="AJ272" s="89"/>
      <c r="AK272" s="89"/>
      <c r="AL272" s="99"/>
      <c r="AM272" s="99"/>
      <c r="AN272" s="89"/>
      <c r="AO272" s="89"/>
      <c r="AP272" s="89"/>
      <c r="AQ272" s="99"/>
      <c r="AR272" s="89"/>
      <c r="AS272" s="89"/>
      <c r="AT272" s="89"/>
      <c r="AU272" s="89"/>
      <c r="AV272" s="89"/>
      <c r="AW272" s="89"/>
      <c r="AX272" s="89"/>
    </row>
    <row r="273" spans="1:50" ht="12.75" customHeight="1">
      <c r="A273" s="89"/>
      <c r="B273" s="89"/>
      <c r="C273" s="96"/>
      <c r="D273" s="190"/>
      <c r="E273" s="110"/>
      <c r="F273" s="111"/>
      <c r="G273" s="112"/>
      <c r="H273" s="113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108"/>
      <c r="AI273" s="108"/>
      <c r="AJ273" s="89"/>
      <c r="AK273" s="89"/>
      <c r="AL273" s="99"/>
      <c r="AM273" s="99"/>
      <c r="AN273" s="89"/>
      <c r="AO273" s="89"/>
      <c r="AP273" s="89"/>
      <c r="AQ273" s="99"/>
      <c r="AR273" s="89"/>
      <c r="AS273" s="89"/>
      <c r="AT273" s="89"/>
      <c r="AU273" s="89"/>
      <c r="AV273" s="89"/>
      <c r="AW273" s="89"/>
      <c r="AX273" s="89"/>
    </row>
    <row r="274" spans="1:50" ht="12.75" customHeight="1">
      <c r="A274" s="89"/>
      <c r="B274" s="89"/>
      <c r="C274" s="96"/>
      <c r="D274" s="190"/>
      <c r="E274" s="110"/>
      <c r="F274" s="111"/>
      <c r="G274" s="112"/>
      <c r="H274" s="113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108"/>
      <c r="AI274" s="108"/>
      <c r="AJ274" s="89"/>
      <c r="AK274" s="89"/>
      <c r="AL274" s="99"/>
      <c r="AM274" s="99"/>
      <c r="AN274" s="89"/>
      <c r="AO274" s="89"/>
      <c r="AP274" s="89"/>
      <c r="AQ274" s="99"/>
      <c r="AR274" s="89"/>
      <c r="AS274" s="89"/>
      <c r="AT274" s="89"/>
      <c r="AU274" s="89"/>
      <c r="AV274" s="89"/>
      <c r="AW274" s="89"/>
      <c r="AX274" s="89"/>
    </row>
    <row r="275" spans="1:50" ht="12.75" customHeight="1">
      <c r="A275" s="89"/>
      <c r="B275" s="89"/>
      <c r="C275" s="96"/>
      <c r="D275" s="190"/>
      <c r="E275" s="110"/>
      <c r="F275" s="111"/>
      <c r="G275" s="112"/>
      <c r="H275" s="113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108"/>
      <c r="AI275" s="108"/>
      <c r="AJ275" s="89"/>
      <c r="AK275" s="89"/>
      <c r="AL275" s="99"/>
      <c r="AM275" s="99"/>
      <c r="AN275" s="89"/>
      <c r="AO275" s="89"/>
      <c r="AP275" s="89"/>
      <c r="AQ275" s="99"/>
      <c r="AR275" s="89"/>
      <c r="AS275" s="89"/>
      <c r="AT275" s="89"/>
      <c r="AU275" s="89"/>
      <c r="AV275" s="89"/>
      <c r="AW275" s="89"/>
      <c r="AX275" s="89"/>
    </row>
    <row r="276" spans="1:50" ht="12.75" customHeight="1">
      <c r="A276" s="89"/>
      <c r="B276" s="89"/>
      <c r="C276" s="96"/>
      <c r="D276" s="190"/>
      <c r="E276" s="110"/>
      <c r="F276" s="111"/>
      <c r="G276" s="112"/>
      <c r="H276" s="113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108"/>
      <c r="AI276" s="108"/>
      <c r="AJ276" s="89"/>
      <c r="AK276" s="89"/>
      <c r="AL276" s="99"/>
      <c r="AM276" s="99"/>
      <c r="AN276" s="89"/>
      <c r="AO276" s="89"/>
      <c r="AP276" s="89"/>
      <c r="AQ276" s="99"/>
      <c r="AR276" s="89"/>
      <c r="AS276" s="89"/>
      <c r="AT276" s="89"/>
      <c r="AU276" s="89"/>
      <c r="AV276" s="89"/>
      <c r="AW276" s="89"/>
      <c r="AX276" s="89"/>
    </row>
    <row r="277" spans="1:50" ht="12.75" customHeight="1">
      <c r="A277" s="89"/>
      <c r="B277" s="89"/>
      <c r="C277" s="96"/>
      <c r="D277" s="190"/>
      <c r="E277" s="110"/>
      <c r="F277" s="111"/>
      <c r="G277" s="112"/>
      <c r="H277" s="113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108"/>
      <c r="AI277" s="108"/>
      <c r="AJ277" s="89"/>
      <c r="AK277" s="89"/>
      <c r="AL277" s="99"/>
      <c r="AM277" s="99"/>
      <c r="AN277" s="89"/>
      <c r="AO277" s="89"/>
      <c r="AP277" s="89"/>
      <c r="AQ277" s="99"/>
      <c r="AR277" s="89"/>
      <c r="AS277" s="89"/>
      <c r="AT277" s="89"/>
      <c r="AU277" s="89"/>
      <c r="AV277" s="89"/>
      <c r="AW277" s="89"/>
      <c r="AX277" s="89"/>
    </row>
    <row r="278" spans="1:50" ht="12.75" customHeight="1">
      <c r="A278" s="89"/>
      <c r="B278" s="89"/>
      <c r="C278" s="96"/>
      <c r="D278" s="190"/>
      <c r="E278" s="110"/>
      <c r="F278" s="111"/>
      <c r="G278" s="112"/>
      <c r="H278" s="113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108"/>
      <c r="AI278" s="108"/>
      <c r="AJ278" s="89"/>
      <c r="AK278" s="89"/>
      <c r="AL278" s="99"/>
      <c r="AM278" s="99"/>
      <c r="AN278" s="89"/>
      <c r="AO278" s="89"/>
      <c r="AP278" s="89"/>
      <c r="AQ278" s="99"/>
      <c r="AR278" s="89"/>
      <c r="AS278" s="89"/>
      <c r="AT278" s="89"/>
      <c r="AU278" s="89"/>
      <c r="AV278" s="89"/>
      <c r="AW278" s="89"/>
      <c r="AX278" s="89"/>
    </row>
    <row r="279" spans="1:50" ht="12.75" customHeight="1">
      <c r="A279" s="89"/>
      <c r="B279" s="89"/>
      <c r="C279" s="96"/>
      <c r="D279" s="190"/>
      <c r="E279" s="110"/>
      <c r="F279" s="111"/>
      <c r="G279" s="112"/>
      <c r="H279" s="113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108"/>
      <c r="AI279" s="108"/>
      <c r="AJ279" s="89"/>
      <c r="AK279" s="89"/>
      <c r="AL279" s="99"/>
      <c r="AM279" s="99"/>
      <c r="AN279" s="89"/>
      <c r="AO279" s="89"/>
      <c r="AP279" s="89"/>
      <c r="AQ279" s="99"/>
      <c r="AR279" s="89"/>
      <c r="AS279" s="89"/>
      <c r="AT279" s="89"/>
      <c r="AU279" s="89"/>
      <c r="AV279" s="89"/>
      <c r="AW279" s="89"/>
      <c r="AX279" s="89"/>
    </row>
    <row r="280" spans="1:50" ht="12.75" customHeight="1">
      <c r="A280" s="89"/>
      <c r="B280" s="89"/>
      <c r="C280" s="96"/>
      <c r="D280" s="190"/>
      <c r="E280" s="110"/>
      <c r="F280" s="111"/>
      <c r="G280" s="112"/>
      <c r="H280" s="113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108"/>
      <c r="AI280" s="108"/>
      <c r="AJ280" s="89"/>
      <c r="AK280" s="89"/>
      <c r="AL280" s="99"/>
      <c r="AM280" s="99"/>
      <c r="AN280" s="89"/>
      <c r="AO280" s="89"/>
      <c r="AP280" s="89"/>
      <c r="AQ280" s="99"/>
      <c r="AR280" s="89"/>
      <c r="AS280" s="89"/>
      <c r="AT280" s="89"/>
      <c r="AU280" s="89"/>
      <c r="AV280" s="89"/>
      <c r="AW280" s="89"/>
      <c r="AX280" s="89"/>
    </row>
    <row r="281" spans="1:50" ht="12.75" customHeight="1">
      <c r="A281" s="89"/>
      <c r="B281" s="89"/>
      <c r="C281" s="96"/>
      <c r="D281" s="190"/>
      <c r="E281" s="110"/>
      <c r="F281" s="111"/>
      <c r="G281" s="112"/>
      <c r="H281" s="113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108"/>
      <c r="AI281" s="108"/>
      <c r="AJ281" s="89"/>
      <c r="AK281" s="89"/>
      <c r="AL281" s="99"/>
      <c r="AM281" s="99"/>
      <c r="AN281" s="89"/>
      <c r="AO281" s="89"/>
      <c r="AP281" s="89"/>
      <c r="AQ281" s="99"/>
      <c r="AR281" s="89"/>
      <c r="AS281" s="89"/>
      <c r="AT281" s="89"/>
      <c r="AU281" s="89"/>
      <c r="AV281" s="89"/>
      <c r="AW281" s="89"/>
      <c r="AX281" s="89"/>
    </row>
    <row r="282" spans="1:50" ht="12.75" customHeight="1">
      <c r="A282" s="89"/>
      <c r="B282" s="89"/>
      <c r="C282" s="96"/>
      <c r="D282" s="190"/>
      <c r="E282" s="110"/>
      <c r="F282" s="111"/>
      <c r="G282" s="112"/>
      <c r="H282" s="113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108"/>
      <c r="AI282" s="108"/>
      <c r="AJ282" s="89"/>
      <c r="AK282" s="89"/>
      <c r="AL282" s="99"/>
      <c r="AM282" s="99"/>
      <c r="AN282" s="89"/>
      <c r="AO282" s="89"/>
      <c r="AP282" s="89"/>
      <c r="AQ282" s="99"/>
      <c r="AR282" s="89"/>
      <c r="AS282" s="89"/>
      <c r="AT282" s="89"/>
      <c r="AU282" s="89"/>
      <c r="AV282" s="89"/>
      <c r="AW282" s="89"/>
      <c r="AX282" s="89"/>
    </row>
    <row r="283" spans="1:50" ht="12.75" customHeight="1">
      <c r="A283" s="89"/>
      <c r="B283" s="89"/>
      <c r="C283" s="96"/>
      <c r="D283" s="190"/>
      <c r="E283" s="110"/>
      <c r="F283" s="111"/>
      <c r="G283" s="112"/>
      <c r="H283" s="113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108"/>
      <c r="AI283" s="108"/>
      <c r="AJ283" s="89"/>
      <c r="AK283" s="89"/>
      <c r="AL283" s="99"/>
      <c r="AM283" s="99"/>
      <c r="AN283" s="89"/>
      <c r="AO283" s="89"/>
      <c r="AP283" s="89"/>
      <c r="AQ283" s="99"/>
      <c r="AR283" s="89"/>
      <c r="AS283" s="89"/>
      <c r="AT283" s="89"/>
      <c r="AU283" s="89"/>
      <c r="AV283" s="89"/>
      <c r="AW283" s="89"/>
      <c r="AX283" s="89"/>
    </row>
    <row r="284" spans="1:50" ht="12.75" customHeight="1">
      <c r="A284" s="89"/>
      <c r="B284" s="89"/>
      <c r="C284" s="96"/>
      <c r="D284" s="190"/>
      <c r="E284" s="110"/>
      <c r="F284" s="111"/>
      <c r="G284" s="112"/>
      <c r="H284" s="113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108"/>
      <c r="AI284" s="108"/>
      <c r="AJ284" s="89"/>
      <c r="AK284" s="89"/>
      <c r="AL284" s="99"/>
      <c r="AM284" s="99"/>
      <c r="AN284" s="89"/>
      <c r="AO284" s="89"/>
      <c r="AP284" s="89"/>
      <c r="AQ284" s="99"/>
      <c r="AR284" s="89"/>
      <c r="AS284" s="89"/>
      <c r="AT284" s="89"/>
      <c r="AU284" s="89"/>
      <c r="AV284" s="89"/>
      <c r="AW284" s="89"/>
      <c r="AX284" s="89"/>
    </row>
    <row r="285" spans="1:50" ht="12.75" customHeight="1">
      <c r="A285" s="89"/>
      <c r="B285" s="89"/>
      <c r="C285" s="96"/>
      <c r="D285" s="190"/>
      <c r="E285" s="110"/>
      <c r="F285" s="111"/>
      <c r="G285" s="112"/>
      <c r="H285" s="113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108"/>
      <c r="AI285" s="108"/>
      <c r="AJ285" s="89"/>
      <c r="AK285" s="89"/>
      <c r="AL285" s="99"/>
      <c r="AM285" s="99"/>
      <c r="AN285" s="89"/>
      <c r="AO285" s="89"/>
      <c r="AP285" s="89"/>
      <c r="AQ285" s="99"/>
      <c r="AR285" s="89"/>
      <c r="AS285" s="89"/>
      <c r="AT285" s="89"/>
      <c r="AU285" s="89"/>
      <c r="AV285" s="89"/>
      <c r="AW285" s="89"/>
      <c r="AX285" s="89"/>
    </row>
    <row r="286" spans="1:50" ht="12.75" customHeight="1">
      <c r="A286" s="89"/>
      <c r="B286" s="89"/>
      <c r="C286" s="96"/>
      <c r="D286" s="190"/>
      <c r="E286" s="110"/>
      <c r="F286" s="111"/>
      <c r="G286" s="112"/>
      <c r="H286" s="113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108"/>
      <c r="AI286" s="108"/>
      <c r="AJ286" s="89"/>
      <c r="AK286" s="89"/>
      <c r="AL286" s="99"/>
      <c r="AM286" s="99"/>
      <c r="AN286" s="89"/>
      <c r="AO286" s="89"/>
      <c r="AP286" s="89"/>
      <c r="AQ286" s="99"/>
      <c r="AR286" s="89"/>
      <c r="AS286" s="89"/>
      <c r="AT286" s="89"/>
      <c r="AU286" s="89"/>
      <c r="AV286" s="89"/>
      <c r="AW286" s="89"/>
      <c r="AX286" s="89"/>
    </row>
    <row r="287" spans="1:50" ht="12.75" customHeight="1">
      <c r="A287" s="89"/>
      <c r="B287" s="89"/>
      <c r="C287" s="96"/>
      <c r="D287" s="190"/>
      <c r="E287" s="110"/>
      <c r="F287" s="111"/>
      <c r="G287" s="112"/>
      <c r="H287" s="113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108"/>
      <c r="AI287" s="108"/>
      <c r="AJ287" s="89"/>
      <c r="AK287" s="89"/>
      <c r="AL287" s="99"/>
      <c r="AM287" s="99"/>
      <c r="AN287" s="89"/>
      <c r="AO287" s="89"/>
      <c r="AP287" s="89"/>
      <c r="AQ287" s="99"/>
      <c r="AR287" s="89"/>
      <c r="AS287" s="89"/>
      <c r="AT287" s="89"/>
      <c r="AU287" s="89"/>
      <c r="AV287" s="89"/>
      <c r="AW287" s="89"/>
      <c r="AX287" s="89"/>
    </row>
    <row r="288" spans="1:50" ht="12.75" customHeight="1">
      <c r="A288" s="89"/>
      <c r="B288" s="89"/>
      <c r="C288" s="96"/>
      <c r="D288" s="190"/>
      <c r="E288" s="110"/>
      <c r="F288" s="111"/>
      <c r="G288" s="112"/>
      <c r="H288" s="113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108"/>
      <c r="AI288" s="108"/>
      <c r="AJ288" s="89"/>
      <c r="AK288" s="89"/>
      <c r="AL288" s="99"/>
      <c r="AM288" s="99"/>
      <c r="AN288" s="89"/>
      <c r="AO288" s="89"/>
      <c r="AP288" s="89"/>
      <c r="AQ288" s="99"/>
      <c r="AR288" s="89"/>
      <c r="AS288" s="89"/>
      <c r="AT288" s="89"/>
      <c r="AU288" s="89"/>
      <c r="AV288" s="89"/>
      <c r="AW288" s="89"/>
      <c r="AX288" s="89"/>
    </row>
    <row r="289" spans="1:50" ht="12.75" customHeight="1">
      <c r="A289" s="89"/>
      <c r="B289" s="89"/>
      <c r="C289" s="96"/>
      <c r="D289" s="190"/>
      <c r="E289" s="110"/>
      <c r="F289" s="111"/>
      <c r="G289" s="112"/>
      <c r="H289" s="113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108"/>
      <c r="AI289" s="108"/>
      <c r="AJ289" s="89"/>
      <c r="AK289" s="89"/>
      <c r="AL289" s="99"/>
      <c r="AM289" s="99"/>
      <c r="AN289" s="89"/>
      <c r="AO289" s="89"/>
      <c r="AP289" s="89"/>
      <c r="AQ289" s="99"/>
      <c r="AR289" s="89"/>
      <c r="AS289" s="89"/>
      <c r="AT289" s="89"/>
      <c r="AU289" s="89"/>
      <c r="AV289" s="89"/>
      <c r="AW289" s="89"/>
      <c r="AX289" s="89"/>
    </row>
    <row r="290" spans="1:50" ht="12.75" customHeight="1">
      <c r="A290" s="89"/>
      <c r="B290" s="89"/>
      <c r="C290" s="96"/>
      <c r="D290" s="190"/>
      <c r="E290" s="110"/>
      <c r="F290" s="111"/>
      <c r="G290" s="112"/>
      <c r="H290" s="113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108"/>
      <c r="AI290" s="108"/>
      <c r="AJ290" s="89"/>
      <c r="AK290" s="89"/>
      <c r="AL290" s="99"/>
      <c r="AM290" s="99"/>
      <c r="AN290" s="89"/>
      <c r="AO290" s="89"/>
      <c r="AP290" s="89"/>
      <c r="AQ290" s="99"/>
      <c r="AR290" s="89"/>
      <c r="AS290" s="89"/>
      <c r="AT290" s="89"/>
      <c r="AU290" s="89"/>
      <c r="AV290" s="89"/>
      <c r="AW290" s="89"/>
      <c r="AX290" s="89"/>
    </row>
    <row r="291" spans="1:50" ht="12.75" customHeight="1">
      <c r="A291" s="89"/>
      <c r="B291" s="89"/>
      <c r="C291" s="96"/>
      <c r="D291" s="190"/>
      <c r="E291" s="110"/>
      <c r="F291" s="111"/>
      <c r="G291" s="112"/>
      <c r="H291" s="113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108"/>
      <c r="AI291" s="108"/>
      <c r="AJ291" s="89"/>
      <c r="AK291" s="89"/>
      <c r="AL291" s="99"/>
      <c r="AM291" s="99"/>
      <c r="AN291" s="89"/>
      <c r="AO291" s="89"/>
      <c r="AP291" s="89"/>
      <c r="AQ291" s="99"/>
      <c r="AR291" s="89"/>
      <c r="AS291" s="89"/>
      <c r="AT291" s="89"/>
      <c r="AU291" s="89"/>
      <c r="AV291" s="89"/>
      <c r="AW291" s="89"/>
      <c r="AX291" s="89"/>
    </row>
    <row r="292" spans="1:50" ht="12.75" customHeight="1">
      <c r="A292" s="89"/>
      <c r="B292" s="89"/>
      <c r="C292" s="96"/>
      <c r="D292" s="190"/>
      <c r="E292" s="110"/>
      <c r="F292" s="111"/>
      <c r="G292" s="112"/>
      <c r="H292" s="113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108"/>
      <c r="AI292" s="108"/>
      <c r="AJ292" s="89"/>
      <c r="AK292" s="89"/>
      <c r="AL292" s="99"/>
      <c r="AM292" s="99"/>
      <c r="AN292" s="89"/>
      <c r="AO292" s="89"/>
      <c r="AP292" s="89"/>
      <c r="AQ292" s="99"/>
      <c r="AR292" s="89"/>
      <c r="AS292" s="89"/>
      <c r="AT292" s="89"/>
      <c r="AU292" s="89"/>
      <c r="AV292" s="89"/>
      <c r="AW292" s="89"/>
      <c r="AX292" s="89"/>
    </row>
    <row r="293" spans="1:50" ht="12.75" customHeight="1">
      <c r="A293" s="89"/>
      <c r="B293" s="89"/>
      <c r="C293" s="96"/>
      <c r="D293" s="190"/>
      <c r="E293" s="110"/>
      <c r="F293" s="111"/>
      <c r="G293" s="112"/>
      <c r="H293" s="113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108"/>
      <c r="AI293" s="108"/>
      <c r="AJ293" s="89"/>
      <c r="AK293" s="89"/>
      <c r="AL293" s="99"/>
      <c r="AM293" s="99"/>
      <c r="AN293" s="89"/>
      <c r="AO293" s="89"/>
      <c r="AP293" s="89"/>
      <c r="AQ293" s="99"/>
      <c r="AR293" s="89"/>
      <c r="AS293" s="89"/>
      <c r="AT293" s="89"/>
      <c r="AU293" s="89"/>
      <c r="AV293" s="89"/>
      <c r="AW293" s="89"/>
      <c r="AX293" s="89"/>
    </row>
    <row r="294" spans="1:50" ht="12.75" customHeight="1">
      <c r="A294" s="89"/>
      <c r="B294" s="89"/>
      <c r="C294" s="96"/>
      <c r="D294" s="190"/>
      <c r="E294" s="110"/>
      <c r="F294" s="111"/>
      <c r="G294" s="112"/>
      <c r="H294" s="113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108"/>
      <c r="AI294" s="108"/>
      <c r="AJ294" s="89"/>
      <c r="AK294" s="89"/>
      <c r="AL294" s="99"/>
      <c r="AM294" s="99"/>
      <c r="AN294" s="89"/>
      <c r="AO294" s="89"/>
      <c r="AP294" s="89"/>
      <c r="AQ294" s="99"/>
      <c r="AR294" s="89"/>
      <c r="AS294" s="89"/>
      <c r="AT294" s="89"/>
      <c r="AU294" s="89"/>
      <c r="AV294" s="89"/>
      <c r="AW294" s="89"/>
      <c r="AX294" s="89"/>
    </row>
    <row r="295" spans="1:50" ht="12.75" customHeight="1">
      <c r="A295" s="89"/>
      <c r="B295" s="89"/>
      <c r="C295" s="96"/>
      <c r="D295" s="190"/>
      <c r="E295" s="110"/>
      <c r="F295" s="111"/>
      <c r="G295" s="112"/>
      <c r="H295" s="113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108"/>
      <c r="AI295" s="108"/>
      <c r="AJ295" s="89"/>
      <c r="AK295" s="89"/>
      <c r="AL295" s="99"/>
      <c r="AM295" s="99"/>
      <c r="AN295" s="89"/>
      <c r="AO295" s="89"/>
      <c r="AP295" s="89"/>
      <c r="AQ295" s="99"/>
      <c r="AR295" s="89"/>
      <c r="AS295" s="89"/>
      <c r="AT295" s="89"/>
      <c r="AU295" s="89"/>
      <c r="AV295" s="89"/>
      <c r="AW295" s="89"/>
      <c r="AX295" s="89"/>
    </row>
    <row r="296" spans="1:50" ht="12.75" customHeight="1">
      <c r="A296" s="89"/>
      <c r="B296" s="89"/>
      <c r="C296" s="96"/>
      <c r="D296" s="190"/>
      <c r="E296" s="110"/>
      <c r="F296" s="111"/>
      <c r="G296" s="112"/>
      <c r="H296" s="113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108"/>
      <c r="AI296" s="108"/>
      <c r="AJ296" s="89"/>
      <c r="AK296" s="89"/>
      <c r="AL296" s="99"/>
      <c r="AM296" s="99"/>
      <c r="AN296" s="89"/>
      <c r="AO296" s="89"/>
      <c r="AP296" s="89"/>
      <c r="AQ296" s="99"/>
      <c r="AR296" s="89"/>
      <c r="AS296" s="89"/>
      <c r="AT296" s="89"/>
      <c r="AU296" s="89"/>
      <c r="AV296" s="89"/>
      <c r="AW296" s="89"/>
      <c r="AX296" s="89"/>
    </row>
    <row r="297" spans="1:50" ht="12.75" customHeight="1">
      <c r="A297" s="89"/>
      <c r="B297" s="89"/>
      <c r="C297" s="96"/>
      <c r="D297" s="190"/>
      <c r="E297" s="110"/>
      <c r="F297" s="111"/>
      <c r="G297" s="112"/>
      <c r="H297" s="113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108"/>
      <c r="AI297" s="108"/>
      <c r="AJ297" s="89"/>
      <c r="AK297" s="89"/>
      <c r="AL297" s="99"/>
      <c r="AM297" s="99"/>
      <c r="AN297" s="89"/>
      <c r="AO297" s="89"/>
      <c r="AP297" s="89"/>
      <c r="AQ297" s="99"/>
      <c r="AR297" s="89"/>
      <c r="AS297" s="89"/>
      <c r="AT297" s="89"/>
      <c r="AU297" s="89"/>
      <c r="AV297" s="89"/>
      <c r="AW297" s="89"/>
      <c r="AX297" s="89"/>
    </row>
    <row r="298" spans="1:50" ht="12.75" customHeight="1">
      <c r="A298" s="89"/>
      <c r="B298" s="89"/>
      <c r="C298" s="96"/>
      <c r="D298" s="190"/>
      <c r="E298" s="110"/>
      <c r="F298" s="111"/>
      <c r="G298" s="112"/>
      <c r="H298" s="113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108"/>
      <c r="AI298" s="108"/>
      <c r="AJ298" s="89"/>
      <c r="AK298" s="89"/>
      <c r="AL298" s="99"/>
      <c r="AM298" s="99"/>
      <c r="AN298" s="89"/>
      <c r="AO298" s="89"/>
      <c r="AP298" s="89"/>
      <c r="AQ298" s="99"/>
      <c r="AR298" s="89"/>
      <c r="AS298" s="89"/>
      <c r="AT298" s="89"/>
      <c r="AU298" s="89"/>
      <c r="AV298" s="89"/>
      <c r="AW298" s="89"/>
      <c r="AX298" s="89"/>
    </row>
    <row r="299" spans="1:50" ht="12.75" customHeight="1">
      <c r="A299" s="89"/>
      <c r="B299" s="89"/>
      <c r="C299" s="96"/>
      <c r="D299" s="190"/>
      <c r="E299" s="110"/>
      <c r="F299" s="111"/>
      <c r="G299" s="112"/>
      <c r="H299" s="113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108"/>
      <c r="AI299" s="108"/>
      <c r="AJ299" s="89"/>
      <c r="AK299" s="89"/>
      <c r="AL299" s="99"/>
      <c r="AM299" s="99"/>
      <c r="AN299" s="89"/>
      <c r="AO299" s="89"/>
      <c r="AP299" s="89"/>
      <c r="AQ299" s="99"/>
      <c r="AR299" s="89"/>
      <c r="AS299" s="89"/>
      <c r="AT299" s="89"/>
      <c r="AU299" s="89"/>
      <c r="AV299" s="89"/>
      <c r="AW299" s="89"/>
      <c r="AX299" s="89"/>
    </row>
    <row r="300" spans="1:50" ht="12.75" customHeight="1">
      <c r="A300" s="89"/>
      <c r="B300" s="89"/>
      <c r="C300" s="96"/>
      <c r="D300" s="190"/>
      <c r="E300" s="110"/>
      <c r="F300" s="111"/>
      <c r="G300" s="112"/>
      <c r="H300" s="113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108"/>
      <c r="AI300" s="108"/>
      <c r="AJ300" s="89"/>
      <c r="AK300" s="89"/>
      <c r="AL300" s="99"/>
      <c r="AM300" s="99"/>
      <c r="AN300" s="89"/>
      <c r="AO300" s="89"/>
      <c r="AP300" s="89"/>
      <c r="AQ300" s="99"/>
      <c r="AR300" s="89"/>
      <c r="AS300" s="89"/>
      <c r="AT300" s="89"/>
      <c r="AU300" s="89"/>
      <c r="AV300" s="89"/>
      <c r="AW300" s="89"/>
      <c r="AX300" s="89"/>
    </row>
    <row r="301" spans="1:50" ht="12.75" customHeight="1">
      <c r="A301" s="89"/>
      <c r="B301" s="89"/>
      <c r="C301" s="96"/>
      <c r="D301" s="190"/>
      <c r="E301" s="110"/>
      <c r="F301" s="111"/>
      <c r="G301" s="112"/>
      <c r="H301" s="113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108"/>
      <c r="AI301" s="108"/>
      <c r="AJ301" s="89"/>
      <c r="AK301" s="89"/>
      <c r="AL301" s="99"/>
      <c r="AM301" s="99"/>
      <c r="AN301" s="89"/>
      <c r="AO301" s="89"/>
      <c r="AP301" s="89"/>
      <c r="AQ301" s="99"/>
      <c r="AR301" s="89"/>
      <c r="AS301" s="89"/>
      <c r="AT301" s="89"/>
      <c r="AU301" s="89"/>
      <c r="AV301" s="89"/>
      <c r="AW301" s="89"/>
      <c r="AX301" s="89"/>
    </row>
    <row r="302" spans="1:50" ht="12.75" customHeight="1">
      <c r="A302" s="89"/>
      <c r="B302" s="89"/>
      <c r="C302" s="96"/>
      <c r="D302" s="190"/>
      <c r="E302" s="110"/>
      <c r="F302" s="111"/>
      <c r="G302" s="112"/>
      <c r="H302" s="113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108"/>
      <c r="AI302" s="108"/>
      <c r="AJ302" s="89"/>
      <c r="AK302" s="89"/>
      <c r="AL302" s="99"/>
      <c r="AM302" s="99"/>
      <c r="AN302" s="89"/>
      <c r="AO302" s="89"/>
      <c r="AP302" s="89"/>
      <c r="AQ302" s="99"/>
      <c r="AR302" s="89"/>
      <c r="AS302" s="89"/>
      <c r="AT302" s="89"/>
      <c r="AU302" s="89"/>
      <c r="AV302" s="89"/>
      <c r="AW302" s="89"/>
      <c r="AX302" s="89"/>
    </row>
    <row r="303" spans="1:50" ht="12.75" customHeight="1">
      <c r="A303" s="89"/>
      <c r="B303" s="89"/>
      <c r="C303" s="96"/>
      <c r="D303" s="190"/>
      <c r="E303" s="110"/>
      <c r="F303" s="111"/>
      <c r="G303" s="112"/>
      <c r="H303" s="113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108"/>
      <c r="AI303" s="108"/>
      <c r="AJ303" s="89"/>
      <c r="AK303" s="89"/>
      <c r="AL303" s="99"/>
      <c r="AM303" s="99"/>
      <c r="AN303" s="89"/>
      <c r="AO303" s="89"/>
      <c r="AP303" s="89"/>
      <c r="AQ303" s="99"/>
      <c r="AR303" s="89"/>
      <c r="AS303" s="89"/>
      <c r="AT303" s="89"/>
      <c r="AU303" s="89"/>
      <c r="AV303" s="89"/>
      <c r="AW303" s="89"/>
      <c r="AX303" s="89"/>
    </row>
    <row r="304" spans="1:50" ht="12.75" customHeight="1">
      <c r="A304" s="89"/>
      <c r="B304" s="89"/>
      <c r="C304" s="96"/>
      <c r="D304" s="190"/>
      <c r="E304" s="110"/>
      <c r="F304" s="111"/>
      <c r="G304" s="112"/>
      <c r="H304" s="113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108"/>
      <c r="AI304" s="108"/>
      <c r="AJ304" s="89"/>
      <c r="AK304" s="89"/>
      <c r="AL304" s="99"/>
      <c r="AM304" s="99"/>
      <c r="AN304" s="89"/>
      <c r="AO304" s="89"/>
      <c r="AP304" s="89"/>
      <c r="AQ304" s="99"/>
      <c r="AR304" s="89"/>
      <c r="AS304" s="89"/>
      <c r="AT304" s="89"/>
      <c r="AU304" s="89"/>
      <c r="AV304" s="89"/>
      <c r="AW304" s="89"/>
      <c r="AX304" s="89"/>
    </row>
    <row r="305" spans="1:50" ht="12.75" customHeight="1">
      <c r="A305" s="89"/>
      <c r="B305" s="89"/>
      <c r="C305" s="96"/>
      <c r="D305" s="190"/>
      <c r="E305" s="110"/>
      <c r="F305" s="111"/>
      <c r="G305" s="112"/>
      <c r="H305" s="113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108"/>
      <c r="AI305" s="108"/>
      <c r="AJ305" s="89"/>
      <c r="AK305" s="89"/>
      <c r="AL305" s="99"/>
      <c r="AM305" s="99"/>
      <c r="AN305" s="89"/>
      <c r="AO305" s="89"/>
      <c r="AP305" s="89"/>
      <c r="AQ305" s="99"/>
      <c r="AR305" s="89"/>
      <c r="AS305" s="89"/>
      <c r="AT305" s="89"/>
      <c r="AU305" s="89"/>
      <c r="AV305" s="89"/>
      <c r="AW305" s="89"/>
      <c r="AX305" s="89"/>
    </row>
    <row r="306" spans="1:50" ht="12.75" customHeight="1">
      <c r="A306" s="89"/>
      <c r="B306" s="89"/>
      <c r="C306" s="96"/>
      <c r="D306" s="190"/>
      <c r="E306" s="110"/>
      <c r="F306" s="111"/>
      <c r="G306" s="112"/>
      <c r="H306" s="113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108"/>
      <c r="AI306" s="108"/>
      <c r="AJ306" s="89"/>
      <c r="AK306" s="89"/>
      <c r="AL306" s="99"/>
      <c r="AM306" s="99"/>
      <c r="AN306" s="89"/>
      <c r="AO306" s="89"/>
      <c r="AP306" s="89"/>
      <c r="AQ306" s="99"/>
      <c r="AR306" s="89"/>
      <c r="AS306" s="89"/>
      <c r="AT306" s="89"/>
      <c r="AU306" s="89"/>
      <c r="AV306" s="89"/>
      <c r="AW306" s="89"/>
      <c r="AX306" s="89"/>
    </row>
    <row r="307" spans="1:50" ht="12.75" customHeight="1">
      <c r="A307" s="89"/>
      <c r="B307" s="89"/>
      <c r="C307" s="96"/>
      <c r="D307" s="190"/>
      <c r="E307" s="110"/>
      <c r="F307" s="111"/>
      <c r="G307" s="112"/>
      <c r="H307" s="113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108"/>
      <c r="AI307" s="108"/>
      <c r="AJ307" s="89"/>
      <c r="AK307" s="89"/>
      <c r="AL307" s="99"/>
      <c r="AM307" s="99"/>
      <c r="AN307" s="89"/>
      <c r="AO307" s="89"/>
      <c r="AP307" s="89"/>
      <c r="AQ307" s="99"/>
      <c r="AR307" s="89"/>
      <c r="AS307" s="89"/>
      <c r="AT307" s="89"/>
      <c r="AU307" s="89"/>
      <c r="AV307" s="89"/>
      <c r="AW307" s="89"/>
      <c r="AX307" s="89"/>
    </row>
    <row r="308" spans="1:50" ht="12.75" customHeight="1">
      <c r="A308" s="89"/>
      <c r="B308" s="89"/>
      <c r="C308" s="96"/>
      <c r="D308" s="190"/>
      <c r="E308" s="110"/>
      <c r="F308" s="111"/>
      <c r="G308" s="112"/>
      <c r="H308" s="113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08"/>
      <c r="AI308" s="108"/>
      <c r="AJ308" s="89"/>
      <c r="AK308" s="89"/>
      <c r="AL308" s="99"/>
      <c r="AM308" s="99"/>
      <c r="AN308" s="89"/>
      <c r="AO308" s="89"/>
      <c r="AP308" s="89"/>
      <c r="AQ308" s="99"/>
      <c r="AR308" s="89"/>
      <c r="AS308" s="89"/>
      <c r="AT308" s="89"/>
      <c r="AU308" s="89"/>
      <c r="AV308" s="89"/>
      <c r="AW308" s="89"/>
      <c r="AX308" s="89"/>
    </row>
    <row r="309" spans="1:50" ht="12.75" customHeight="1">
      <c r="A309" s="89"/>
      <c r="B309" s="89"/>
      <c r="C309" s="96"/>
      <c r="D309" s="190"/>
      <c r="E309" s="110"/>
      <c r="F309" s="111"/>
      <c r="G309" s="112"/>
      <c r="H309" s="113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108"/>
      <c r="AI309" s="108"/>
      <c r="AJ309" s="89"/>
      <c r="AK309" s="89"/>
      <c r="AL309" s="99"/>
      <c r="AM309" s="99"/>
      <c r="AN309" s="89"/>
      <c r="AO309" s="89"/>
      <c r="AP309" s="89"/>
      <c r="AQ309" s="99"/>
      <c r="AR309" s="89"/>
      <c r="AS309" s="89"/>
      <c r="AT309" s="89"/>
      <c r="AU309" s="89"/>
      <c r="AV309" s="89"/>
      <c r="AW309" s="89"/>
      <c r="AX309" s="89"/>
    </row>
    <row r="310" spans="1:50" ht="12.75" customHeight="1">
      <c r="A310" s="89"/>
      <c r="B310" s="89"/>
      <c r="C310" s="96"/>
      <c r="D310" s="190"/>
      <c r="E310" s="110"/>
      <c r="F310" s="111"/>
      <c r="G310" s="112"/>
      <c r="H310" s="113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108"/>
      <c r="AI310" s="108"/>
      <c r="AJ310" s="89"/>
      <c r="AK310" s="89"/>
      <c r="AL310" s="99"/>
      <c r="AM310" s="99"/>
      <c r="AN310" s="89"/>
      <c r="AO310" s="89"/>
      <c r="AP310" s="89"/>
      <c r="AQ310" s="99"/>
      <c r="AR310" s="89"/>
      <c r="AS310" s="89"/>
      <c r="AT310" s="89"/>
      <c r="AU310" s="89"/>
      <c r="AV310" s="89"/>
      <c r="AW310" s="89"/>
      <c r="AX310" s="89"/>
    </row>
    <row r="311" spans="1:50" ht="12.75" customHeight="1">
      <c r="A311" s="89"/>
      <c r="B311" s="89"/>
      <c r="C311" s="96"/>
      <c r="D311" s="190"/>
      <c r="E311" s="110"/>
      <c r="F311" s="111"/>
      <c r="G311" s="112"/>
      <c r="H311" s="113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108"/>
      <c r="AI311" s="108"/>
      <c r="AJ311" s="89"/>
      <c r="AK311" s="89"/>
      <c r="AL311" s="99"/>
      <c r="AM311" s="99"/>
      <c r="AN311" s="89"/>
      <c r="AO311" s="89"/>
      <c r="AP311" s="89"/>
      <c r="AQ311" s="99"/>
      <c r="AR311" s="89"/>
      <c r="AS311" s="89"/>
      <c r="AT311" s="89"/>
      <c r="AU311" s="89"/>
      <c r="AV311" s="89"/>
      <c r="AW311" s="89"/>
      <c r="AX311" s="89"/>
    </row>
    <row r="312" spans="1:50" ht="12.75" customHeight="1">
      <c r="A312" s="89"/>
      <c r="B312" s="89"/>
      <c r="C312" s="96"/>
      <c r="D312" s="190"/>
      <c r="E312" s="110"/>
      <c r="F312" s="111"/>
      <c r="G312" s="112"/>
      <c r="H312" s="113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108"/>
      <c r="AI312" s="108"/>
      <c r="AJ312" s="89"/>
      <c r="AK312" s="89"/>
      <c r="AL312" s="99"/>
      <c r="AM312" s="99"/>
      <c r="AN312" s="89"/>
      <c r="AO312" s="89"/>
      <c r="AP312" s="89"/>
      <c r="AQ312" s="99"/>
      <c r="AR312" s="89"/>
      <c r="AS312" s="89"/>
      <c r="AT312" s="89"/>
      <c r="AU312" s="89"/>
      <c r="AV312" s="89"/>
      <c r="AW312" s="89"/>
      <c r="AX312" s="89"/>
    </row>
    <row r="313" spans="1:50" ht="12.75" customHeight="1">
      <c r="A313" s="89"/>
      <c r="B313" s="89"/>
      <c r="C313" s="96"/>
      <c r="D313" s="190"/>
      <c r="E313" s="110"/>
      <c r="F313" s="111"/>
      <c r="G313" s="112"/>
      <c r="H313" s="113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108"/>
      <c r="AI313" s="108"/>
      <c r="AJ313" s="89"/>
      <c r="AK313" s="89"/>
      <c r="AL313" s="99"/>
      <c r="AM313" s="99"/>
      <c r="AN313" s="89"/>
      <c r="AO313" s="89"/>
      <c r="AP313" s="89"/>
      <c r="AQ313" s="99"/>
      <c r="AR313" s="89"/>
      <c r="AS313" s="89"/>
      <c r="AT313" s="89"/>
      <c r="AU313" s="89"/>
      <c r="AV313" s="89"/>
      <c r="AW313" s="89"/>
      <c r="AX313" s="89"/>
    </row>
    <row r="314" spans="1:50" ht="12.75" customHeight="1">
      <c r="A314" s="89"/>
      <c r="B314" s="89"/>
      <c r="C314" s="96"/>
      <c r="D314" s="190"/>
      <c r="E314" s="110"/>
      <c r="F314" s="111"/>
      <c r="G314" s="112"/>
      <c r="H314" s="113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108"/>
      <c r="AI314" s="108"/>
      <c r="AJ314" s="89"/>
      <c r="AK314" s="89"/>
      <c r="AL314" s="99"/>
      <c r="AM314" s="99"/>
      <c r="AN314" s="89"/>
      <c r="AO314" s="89"/>
      <c r="AP314" s="89"/>
      <c r="AQ314" s="99"/>
      <c r="AR314" s="89"/>
      <c r="AS314" s="89"/>
      <c r="AT314" s="89"/>
      <c r="AU314" s="89"/>
      <c r="AV314" s="89"/>
      <c r="AW314" s="89"/>
      <c r="AX314" s="89"/>
    </row>
    <row r="315" spans="1:50" ht="12.75" customHeight="1">
      <c r="A315" s="89"/>
      <c r="B315" s="89"/>
      <c r="C315" s="96"/>
      <c r="D315" s="190"/>
      <c r="E315" s="110"/>
      <c r="F315" s="111"/>
      <c r="G315" s="112"/>
      <c r="H315" s="113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108"/>
      <c r="AI315" s="108"/>
      <c r="AJ315" s="89"/>
      <c r="AK315" s="89"/>
      <c r="AL315" s="99"/>
      <c r="AM315" s="99"/>
      <c r="AN315" s="89"/>
      <c r="AO315" s="89"/>
      <c r="AP315" s="89"/>
      <c r="AQ315" s="99"/>
      <c r="AR315" s="89"/>
      <c r="AS315" s="89"/>
      <c r="AT315" s="89"/>
      <c r="AU315" s="89"/>
      <c r="AV315" s="89"/>
      <c r="AW315" s="89"/>
      <c r="AX315" s="89"/>
    </row>
    <row r="316" spans="1:50" ht="12.75" customHeight="1">
      <c r="A316" s="89"/>
      <c r="B316" s="89"/>
      <c r="C316" s="96"/>
      <c r="D316" s="190"/>
      <c r="E316" s="110"/>
      <c r="F316" s="111"/>
      <c r="G316" s="112"/>
      <c r="H316" s="113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108"/>
      <c r="AI316" s="108"/>
      <c r="AJ316" s="89"/>
      <c r="AK316" s="89"/>
      <c r="AL316" s="99"/>
      <c r="AM316" s="99"/>
      <c r="AN316" s="89"/>
      <c r="AO316" s="89"/>
      <c r="AP316" s="89"/>
      <c r="AQ316" s="99"/>
      <c r="AR316" s="89"/>
      <c r="AS316" s="89"/>
      <c r="AT316" s="89"/>
      <c r="AU316" s="89"/>
      <c r="AV316" s="89"/>
      <c r="AW316" s="89"/>
      <c r="AX316" s="89"/>
    </row>
    <row r="317" spans="1:50" ht="12.75" customHeight="1">
      <c r="A317" s="89"/>
      <c r="B317" s="89"/>
      <c r="C317" s="96"/>
      <c r="D317" s="190"/>
      <c r="E317" s="110"/>
      <c r="F317" s="111"/>
      <c r="G317" s="112"/>
      <c r="H317" s="113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108"/>
      <c r="AI317" s="108"/>
      <c r="AJ317" s="89"/>
      <c r="AK317" s="89"/>
      <c r="AL317" s="99"/>
      <c r="AM317" s="99"/>
      <c r="AN317" s="89"/>
      <c r="AO317" s="89"/>
      <c r="AP317" s="89"/>
      <c r="AQ317" s="99"/>
      <c r="AR317" s="89"/>
      <c r="AS317" s="89"/>
      <c r="AT317" s="89"/>
      <c r="AU317" s="89"/>
      <c r="AV317" s="89"/>
      <c r="AW317" s="89"/>
      <c r="AX317" s="89"/>
    </row>
    <row r="318" spans="1:50" ht="12.75" customHeight="1">
      <c r="A318" s="89"/>
      <c r="B318" s="89"/>
      <c r="C318" s="96"/>
      <c r="D318" s="190"/>
      <c r="E318" s="110"/>
      <c r="F318" s="111"/>
      <c r="G318" s="112"/>
      <c r="H318" s="113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108"/>
      <c r="AI318" s="108"/>
      <c r="AJ318" s="89"/>
      <c r="AK318" s="89"/>
      <c r="AL318" s="99"/>
      <c r="AM318" s="99"/>
      <c r="AN318" s="89"/>
      <c r="AO318" s="89"/>
      <c r="AP318" s="89"/>
      <c r="AQ318" s="99"/>
      <c r="AR318" s="89"/>
      <c r="AS318" s="89"/>
      <c r="AT318" s="89"/>
      <c r="AU318" s="89"/>
      <c r="AV318" s="89"/>
      <c r="AW318" s="89"/>
      <c r="AX318" s="89"/>
    </row>
    <row r="319" spans="1:50" ht="12.75" customHeight="1">
      <c r="A319" s="89"/>
      <c r="B319" s="89"/>
      <c r="C319" s="96"/>
      <c r="D319" s="190"/>
      <c r="E319" s="110"/>
      <c r="F319" s="111"/>
      <c r="G319" s="112"/>
      <c r="H319" s="113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108"/>
      <c r="AI319" s="108"/>
      <c r="AJ319" s="89"/>
      <c r="AK319" s="89"/>
      <c r="AL319" s="99"/>
      <c r="AM319" s="99"/>
      <c r="AN319" s="89"/>
      <c r="AO319" s="89"/>
      <c r="AP319" s="89"/>
      <c r="AQ319" s="99"/>
      <c r="AR319" s="89"/>
      <c r="AS319" s="89"/>
      <c r="AT319" s="89"/>
      <c r="AU319" s="89"/>
      <c r="AV319" s="89"/>
      <c r="AW319" s="89"/>
      <c r="AX319" s="89"/>
    </row>
    <row r="320" spans="1:50" ht="12.75" customHeight="1">
      <c r="A320" s="89"/>
      <c r="B320" s="89"/>
      <c r="C320" s="96"/>
      <c r="D320" s="190"/>
      <c r="E320" s="110"/>
      <c r="F320" s="111"/>
      <c r="G320" s="112"/>
      <c r="H320" s="113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108"/>
      <c r="AI320" s="108"/>
      <c r="AJ320" s="89"/>
      <c r="AK320" s="89"/>
      <c r="AL320" s="99"/>
      <c r="AM320" s="99"/>
      <c r="AN320" s="89"/>
      <c r="AO320" s="89"/>
      <c r="AP320" s="89"/>
      <c r="AQ320" s="99"/>
      <c r="AR320" s="89"/>
      <c r="AS320" s="89"/>
      <c r="AT320" s="89"/>
      <c r="AU320" s="89"/>
      <c r="AV320" s="89"/>
      <c r="AW320" s="89"/>
      <c r="AX320" s="89"/>
    </row>
    <row r="321" spans="1:50" ht="12.75" customHeight="1">
      <c r="A321" s="89"/>
      <c r="B321" s="89"/>
      <c r="C321" s="96"/>
      <c r="D321" s="190"/>
      <c r="E321" s="110"/>
      <c r="F321" s="111"/>
      <c r="G321" s="112"/>
      <c r="H321" s="113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108"/>
      <c r="AI321" s="108"/>
      <c r="AJ321" s="89"/>
      <c r="AK321" s="89"/>
      <c r="AL321" s="99"/>
      <c r="AM321" s="99"/>
      <c r="AN321" s="89"/>
      <c r="AO321" s="89"/>
      <c r="AP321" s="89"/>
      <c r="AQ321" s="99"/>
      <c r="AR321" s="89"/>
      <c r="AS321" s="89"/>
      <c r="AT321" s="89"/>
      <c r="AU321" s="89"/>
      <c r="AV321" s="89"/>
      <c r="AW321" s="89"/>
      <c r="AX321" s="89"/>
    </row>
    <row r="322" spans="1:50" ht="12.75" customHeight="1">
      <c r="A322" s="89"/>
      <c r="B322" s="89"/>
      <c r="C322" s="96"/>
      <c r="D322" s="190"/>
      <c r="E322" s="110"/>
      <c r="F322" s="111"/>
      <c r="G322" s="112"/>
      <c r="H322" s="113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108"/>
      <c r="AI322" s="108"/>
      <c r="AJ322" s="89"/>
      <c r="AK322" s="89"/>
      <c r="AL322" s="99"/>
      <c r="AM322" s="99"/>
      <c r="AN322" s="89"/>
      <c r="AO322" s="89"/>
      <c r="AP322" s="89"/>
      <c r="AQ322" s="99"/>
      <c r="AR322" s="89"/>
      <c r="AS322" s="89"/>
      <c r="AT322" s="89"/>
      <c r="AU322" s="89"/>
      <c r="AV322" s="89"/>
      <c r="AW322" s="89"/>
      <c r="AX322" s="89"/>
    </row>
    <row r="323" spans="1:50" ht="12.75" customHeight="1">
      <c r="A323" s="89"/>
      <c r="B323" s="89"/>
      <c r="C323" s="96"/>
      <c r="D323" s="190"/>
      <c r="E323" s="110"/>
      <c r="F323" s="111"/>
      <c r="G323" s="112"/>
      <c r="H323" s="113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108"/>
      <c r="AI323" s="108"/>
      <c r="AJ323" s="89"/>
      <c r="AK323" s="89"/>
      <c r="AL323" s="99"/>
      <c r="AM323" s="99"/>
      <c r="AN323" s="89"/>
      <c r="AO323" s="89"/>
      <c r="AP323" s="89"/>
      <c r="AQ323" s="99"/>
      <c r="AR323" s="89"/>
      <c r="AS323" s="89"/>
      <c r="AT323" s="89"/>
      <c r="AU323" s="89"/>
      <c r="AV323" s="89"/>
      <c r="AW323" s="89"/>
      <c r="AX323" s="89"/>
    </row>
    <row r="324" spans="1:50" ht="12.75" customHeight="1">
      <c r="A324" s="89"/>
      <c r="B324" s="89"/>
      <c r="C324" s="96"/>
      <c r="D324" s="190"/>
      <c r="E324" s="110"/>
      <c r="F324" s="111"/>
      <c r="G324" s="112"/>
      <c r="H324" s="113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108"/>
      <c r="AI324" s="108"/>
      <c r="AJ324" s="89"/>
      <c r="AK324" s="89"/>
      <c r="AL324" s="99"/>
      <c r="AM324" s="99"/>
      <c r="AN324" s="89"/>
      <c r="AO324" s="89"/>
      <c r="AP324" s="89"/>
      <c r="AQ324" s="99"/>
      <c r="AR324" s="89"/>
      <c r="AS324" s="89"/>
      <c r="AT324" s="89"/>
      <c r="AU324" s="89"/>
      <c r="AV324" s="89"/>
      <c r="AW324" s="89"/>
      <c r="AX324" s="89"/>
    </row>
    <row r="325" spans="1:50" ht="12.75" customHeight="1">
      <c r="A325" s="89"/>
      <c r="B325" s="89"/>
      <c r="C325" s="96"/>
      <c r="D325" s="190"/>
      <c r="E325" s="110"/>
      <c r="F325" s="111"/>
      <c r="G325" s="112"/>
      <c r="H325" s="113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108"/>
      <c r="AI325" s="108"/>
      <c r="AJ325" s="89"/>
      <c r="AK325" s="89"/>
      <c r="AL325" s="99"/>
      <c r="AM325" s="99"/>
      <c r="AN325" s="89"/>
      <c r="AO325" s="89"/>
      <c r="AP325" s="89"/>
      <c r="AQ325" s="99"/>
      <c r="AR325" s="89"/>
      <c r="AS325" s="89"/>
      <c r="AT325" s="89"/>
      <c r="AU325" s="89"/>
      <c r="AV325" s="89"/>
      <c r="AW325" s="89"/>
      <c r="AX325" s="89"/>
    </row>
    <row r="326" spans="1:50" ht="12.75" customHeight="1">
      <c r="A326" s="89"/>
      <c r="B326" s="89"/>
      <c r="C326" s="96"/>
      <c r="D326" s="190"/>
      <c r="E326" s="110"/>
      <c r="F326" s="111"/>
      <c r="G326" s="112"/>
      <c r="H326" s="113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108"/>
      <c r="AI326" s="108"/>
      <c r="AJ326" s="89"/>
      <c r="AK326" s="89"/>
      <c r="AL326" s="99"/>
      <c r="AM326" s="99"/>
      <c r="AN326" s="89"/>
      <c r="AO326" s="89"/>
      <c r="AP326" s="89"/>
      <c r="AQ326" s="99"/>
      <c r="AR326" s="89"/>
      <c r="AS326" s="89"/>
      <c r="AT326" s="89"/>
      <c r="AU326" s="89"/>
      <c r="AV326" s="89"/>
      <c r="AW326" s="89"/>
      <c r="AX326" s="89"/>
    </row>
    <row r="327" spans="1:50" ht="12.75" customHeight="1">
      <c r="A327" s="89"/>
      <c r="B327" s="89"/>
      <c r="C327" s="96"/>
      <c r="D327" s="190"/>
      <c r="E327" s="110"/>
      <c r="F327" s="111"/>
      <c r="G327" s="112"/>
      <c r="H327" s="113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108"/>
      <c r="AI327" s="108"/>
      <c r="AJ327" s="89"/>
      <c r="AK327" s="89"/>
      <c r="AL327" s="99"/>
      <c r="AM327" s="99"/>
      <c r="AN327" s="89"/>
      <c r="AO327" s="89"/>
      <c r="AP327" s="89"/>
      <c r="AQ327" s="99"/>
      <c r="AR327" s="89"/>
      <c r="AS327" s="89"/>
      <c r="AT327" s="89"/>
      <c r="AU327" s="89"/>
      <c r="AV327" s="89"/>
      <c r="AW327" s="89"/>
      <c r="AX327" s="89"/>
    </row>
    <row r="328" spans="1:50" ht="12.75" customHeight="1">
      <c r="A328" s="89"/>
      <c r="B328" s="89"/>
      <c r="C328" s="96"/>
      <c r="D328" s="190"/>
      <c r="E328" s="110"/>
      <c r="F328" s="111"/>
      <c r="G328" s="112"/>
      <c r="H328" s="113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108"/>
      <c r="AI328" s="108"/>
      <c r="AJ328" s="89"/>
      <c r="AK328" s="89"/>
      <c r="AL328" s="99"/>
      <c r="AM328" s="99"/>
      <c r="AN328" s="89"/>
      <c r="AO328" s="89"/>
      <c r="AP328" s="89"/>
      <c r="AQ328" s="99"/>
      <c r="AR328" s="89"/>
      <c r="AS328" s="89"/>
      <c r="AT328" s="89"/>
      <c r="AU328" s="89"/>
      <c r="AV328" s="89"/>
      <c r="AW328" s="89"/>
      <c r="AX328" s="89"/>
    </row>
    <row r="329" spans="1:50" ht="12.75" customHeight="1">
      <c r="A329" s="89"/>
      <c r="B329" s="89"/>
      <c r="C329" s="96"/>
      <c r="D329" s="190"/>
      <c r="E329" s="110"/>
      <c r="F329" s="111"/>
      <c r="G329" s="112"/>
      <c r="H329" s="113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108"/>
      <c r="AI329" s="108"/>
      <c r="AJ329" s="89"/>
      <c r="AK329" s="89"/>
      <c r="AL329" s="99"/>
      <c r="AM329" s="99"/>
      <c r="AN329" s="89"/>
      <c r="AO329" s="89"/>
      <c r="AP329" s="89"/>
      <c r="AQ329" s="99"/>
      <c r="AR329" s="89"/>
      <c r="AS329" s="89"/>
      <c r="AT329" s="89"/>
      <c r="AU329" s="89"/>
      <c r="AV329" s="89"/>
      <c r="AW329" s="89"/>
      <c r="AX329" s="89"/>
    </row>
    <row r="330" spans="1:50" ht="12.75" customHeight="1">
      <c r="A330" s="89"/>
      <c r="B330" s="89"/>
      <c r="C330" s="96"/>
      <c r="D330" s="190"/>
      <c r="E330" s="110"/>
      <c r="F330" s="111"/>
      <c r="G330" s="112"/>
      <c r="H330" s="113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108"/>
      <c r="AI330" s="108"/>
      <c r="AJ330" s="89"/>
      <c r="AK330" s="89"/>
      <c r="AL330" s="99"/>
      <c r="AM330" s="99"/>
      <c r="AN330" s="89"/>
      <c r="AO330" s="89"/>
      <c r="AP330" s="89"/>
      <c r="AQ330" s="99"/>
      <c r="AR330" s="89"/>
      <c r="AS330" s="89"/>
      <c r="AT330" s="89"/>
      <c r="AU330" s="89"/>
      <c r="AV330" s="89"/>
      <c r="AW330" s="89"/>
      <c r="AX330" s="89"/>
    </row>
    <row r="331" spans="1:50" ht="12.75" customHeight="1">
      <c r="A331" s="89"/>
      <c r="B331" s="89"/>
      <c r="C331" s="96"/>
      <c r="D331" s="190"/>
      <c r="E331" s="110"/>
      <c r="F331" s="111"/>
      <c r="G331" s="112"/>
      <c r="H331" s="113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108"/>
      <c r="AI331" s="108"/>
      <c r="AJ331" s="89"/>
      <c r="AK331" s="89"/>
      <c r="AL331" s="99"/>
      <c r="AM331" s="99"/>
      <c r="AN331" s="89"/>
      <c r="AO331" s="89"/>
      <c r="AP331" s="89"/>
      <c r="AQ331" s="99"/>
      <c r="AR331" s="89"/>
      <c r="AS331" s="89"/>
      <c r="AT331" s="89"/>
      <c r="AU331" s="89"/>
      <c r="AV331" s="89"/>
      <c r="AW331" s="89"/>
      <c r="AX331" s="89"/>
    </row>
    <row r="332" spans="1:50" ht="12.75" customHeight="1">
      <c r="A332" s="89"/>
      <c r="B332" s="89"/>
      <c r="C332" s="96"/>
      <c r="D332" s="190"/>
      <c r="E332" s="110"/>
      <c r="F332" s="111"/>
      <c r="G332" s="112"/>
      <c r="H332" s="113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108"/>
      <c r="AI332" s="108"/>
      <c r="AJ332" s="89"/>
      <c r="AK332" s="89"/>
      <c r="AL332" s="99"/>
      <c r="AM332" s="99"/>
      <c r="AN332" s="89"/>
      <c r="AO332" s="89"/>
      <c r="AP332" s="89"/>
      <c r="AQ332" s="99"/>
      <c r="AR332" s="89"/>
      <c r="AS332" s="89"/>
      <c r="AT332" s="89"/>
      <c r="AU332" s="89"/>
      <c r="AV332" s="89"/>
      <c r="AW332" s="89"/>
      <c r="AX332" s="89"/>
    </row>
    <row r="333" spans="1:50" ht="12.75" customHeight="1">
      <c r="A333" s="89"/>
      <c r="B333" s="89"/>
      <c r="C333" s="96"/>
      <c r="D333" s="190"/>
      <c r="E333" s="110"/>
      <c r="F333" s="111"/>
      <c r="G333" s="112"/>
      <c r="H333" s="113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108"/>
      <c r="AI333" s="108"/>
      <c r="AJ333" s="89"/>
      <c r="AK333" s="89"/>
      <c r="AL333" s="99"/>
      <c r="AM333" s="99"/>
      <c r="AN333" s="89"/>
      <c r="AO333" s="89"/>
      <c r="AP333" s="89"/>
      <c r="AQ333" s="99"/>
      <c r="AR333" s="89"/>
      <c r="AS333" s="89"/>
      <c r="AT333" s="89"/>
      <c r="AU333" s="89"/>
      <c r="AV333" s="89"/>
      <c r="AW333" s="89"/>
      <c r="AX333" s="89"/>
    </row>
    <row r="334" spans="1:50" ht="12.75" customHeight="1">
      <c r="A334" s="89"/>
      <c r="B334" s="89"/>
      <c r="C334" s="96"/>
      <c r="D334" s="190"/>
      <c r="E334" s="110"/>
      <c r="F334" s="111"/>
      <c r="G334" s="112"/>
      <c r="H334" s="113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108"/>
      <c r="AI334" s="108"/>
      <c r="AJ334" s="89"/>
      <c r="AK334" s="89"/>
      <c r="AL334" s="99"/>
      <c r="AM334" s="99"/>
      <c r="AN334" s="89"/>
      <c r="AO334" s="89"/>
      <c r="AP334" s="89"/>
      <c r="AQ334" s="99"/>
      <c r="AR334" s="89"/>
      <c r="AS334" s="89"/>
      <c r="AT334" s="89"/>
      <c r="AU334" s="89"/>
      <c r="AV334" s="89"/>
      <c r="AW334" s="89"/>
      <c r="AX334" s="89"/>
    </row>
    <row r="335" spans="1:50" ht="12.75" customHeight="1">
      <c r="A335" s="89"/>
      <c r="B335" s="89"/>
      <c r="C335" s="96"/>
      <c r="D335" s="190"/>
      <c r="E335" s="110"/>
      <c r="F335" s="111"/>
      <c r="G335" s="112"/>
      <c r="H335" s="113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108"/>
      <c r="AI335" s="108"/>
      <c r="AJ335" s="89"/>
      <c r="AK335" s="89"/>
      <c r="AL335" s="99"/>
      <c r="AM335" s="99"/>
      <c r="AN335" s="89"/>
      <c r="AO335" s="89"/>
      <c r="AP335" s="89"/>
      <c r="AQ335" s="99"/>
      <c r="AR335" s="89"/>
      <c r="AS335" s="89"/>
      <c r="AT335" s="89"/>
      <c r="AU335" s="89"/>
      <c r="AV335" s="89"/>
      <c r="AW335" s="89"/>
      <c r="AX335" s="89"/>
    </row>
    <row r="336" spans="1:50" ht="12.75" customHeight="1">
      <c r="A336" s="89"/>
      <c r="B336" s="89"/>
      <c r="C336" s="96"/>
      <c r="D336" s="190"/>
      <c r="E336" s="110"/>
      <c r="F336" s="111"/>
      <c r="G336" s="112"/>
      <c r="H336" s="113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108"/>
      <c r="AI336" s="108"/>
      <c r="AJ336" s="89"/>
      <c r="AK336" s="89"/>
      <c r="AL336" s="99"/>
      <c r="AM336" s="99"/>
      <c r="AN336" s="89"/>
      <c r="AO336" s="89"/>
      <c r="AP336" s="89"/>
      <c r="AQ336" s="99"/>
      <c r="AR336" s="89"/>
      <c r="AS336" s="89"/>
      <c r="AT336" s="89"/>
      <c r="AU336" s="89"/>
      <c r="AV336" s="89"/>
      <c r="AW336" s="89"/>
      <c r="AX336" s="89"/>
    </row>
    <row r="337" spans="1:50" ht="12.75" customHeight="1">
      <c r="A337" s="89"/>
      <c r="B337" s="89"/>
      <c r="C337" s="96"/>
      <c r="D337" s="190"/>
      <c r="E337" s="110"/>
      <c r="F337" s="111"/>
      <c r="G337" s="112"/>
      <c r="H337" s="113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108"/>
      <c r="AI337" s="108"/>
      <c r="AJ337" s="89"/>
      <c r="AK337" s="89"/>
      <c r="AL337" s="99"/>
      <c r="AM337" s="99"/>
      <c r="AN337" s="89"/>
      <c r="AO337" s="89"/>
      <c r="AP337" s="89"/>
      <c r="AQ337" s="99"/>
      <c r="AR337" s="89"/>
      <c r="AS337" s="89"/>
      <c r="AT337" s="89"/>
      <c r="AU337" s="89"/>
      <c r="AV337" s="89"/>
      <c r="AW337" s="89"/>
      <c r="AX337" s="89"/>
    </row>
    <row r="338" spans="1:50" ht="12.75" customHeight="1">
      <c r="A338" s="89"/>
      <c r="B338" s="89"/>
      <c r="C338" s="96"/>
      <c r="D338" s="190"/>
      <c r="E338" s="110"/>
      <c r="F338" s="111"/>
      <c r="G338" s="112"/>
      <c r="H338" s="113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108"/>
      <c r="AI338" s="108"/>
      <c r="AJ338" s="89"/>
      <c r="AK338" s="89"/>
      <c r="AL338" s="99"/>
      <c r="AM338" s="99"/>
      <c r="AN338" s="89"/>
      <c r="AO338" s="89"/>
      <c r="AP338" s="89"/>
      <c r="AQ338" s="99"/>
      <c r="AR338" s="89"/>
      <c r="AS338" s="89"/>
      <c r="AT338" s="89"/>
      <c r="AU338" s="89"/>
      <c r="AV338" s="89"/>
      <c r="AW338" s="89"/>
      <c r="AX338" s="89"/>
    </row>
    <row r="339" spans="1:50" ht="12.75" customHeight="1">
      <c r="A339" s="89"/>
      <c r="B339" s="89"/>
      <c r="C339" s="96"/>
      <c r="D339" s="190"/>
      <c r="E339" s="110"/>
      <c r="F339" s="111"/>
      <c r="G339" s="112"/>
      <c r="H339" s="113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108"/>
      <c r="AI339" s="108"/>
      <c r="AJ339" s="89"/>
      <c r="AK339" s="89"/>
      <c r="AL339" s="99"/>
      <c r="AM339" s="99"/>
      <c r="AN339" s="89"/>
      <c r="AO339" s="89"/>
      <c r="AP339" s="89"/>
      <c r="AQ339" s="99"/>
      <c r="AR339" s="89"/>
      <c r="AS339" s="89"/>
      <c r="AT339" s="89"/>
      <c r="AU339" s="89"/>
      <c r="AV339" s="89"/>
      <c r="AW339" s="89"/>
      <c r="AX339" s="89"/>
    </row>
    <row r="340" spans="1:50" ht="12.75" customHeight="1">
      <c r="A340" s="89"/>
      <c r="B340" s="89"/>
      <c r="C340" s="96"/>
      <c r="D340" s="190"/>
      <c r="E340" s="110"/>
      <c r="F340" s="111"/>
      <c r="G340" s="112"/>
      <c r="H340" s="113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108"/>
      <c r="AI340" s="108"/>
      <c r="AJ340" s="89"/>
      <c r="AK340" s="89"/>
      <c r="AL340" s="99"/>
      <c r="AM340" s="99"/>
      <c r="AN340" s="89"/>
      <c r="AO340" s="89"/>
      <c r="AP340" s="89"/>
      <c r="AQ340" s="99"/>
      <c r="AR340" s="89"/>
      <c r="AS340" s="89"/>
      <c r="AT340" s="89"/>
      <c r="AU340" s="89"/>
      <c r="AV340" s="89"/>
      <c r="AW340" s="89"/>
      <c r="AX340" s="89"/>
    </row>
    <row r="341" spans="1:50" ht="12.75" customHeight="1">
      <c r="A341" s="89"/>
      <c r="B341" s="89"/>
      <c r="C341" s="96"/>
      <c r="D341" s="190"/>
      <c r="E341" s="110"/>
      <c r="F341" s="111"/>
      <c r="G341" s="112"/>
      <c r="H341" s="113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108"/>
      <c r="AI341" s="108"/>
      <c r="AJ341" s="89"/>
      <c r="AK341" s="89"/>
      <c r="AL341" s="99"/>
      <c r="AM341" s="99"/>
      <c r="AN341" s="89"/>
      <c r="AO341" s="89"/>
      <c r="AP341" s="89"/>
      <c r="AQ341" s="99"/>
      <c r="AR341" s="89"/>
      <c r="AS341" s="89"/>
      <c r="AT341" s="89"/>
      <c r="AU341" s="89"/>
      <c r="AV341" s="89"/>
      <c r="AW341" s="89"/>
      <c r="AX341" s="89"/>
    </row>
    <row r="342" spans="1:50" ht="12.75" customHeight="1">
      <c r="A342" s="89"/>
      <c r="B342" s="89"/>
      <c r="C342" s="96"/>
      <c r="D342" s="190"/>
      <c r="E342" s="110"/>
      <c r="F342" s="111"/>
      <c r="G342" s="112"/>
      <c r="H342" s="113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108"/>
      <c r="AI342" s="108"/>
      <c r="AJ342" s="89"/>
      <c r="AK342" s="89"/>
      <c r="AL342" s="99"/>
      <c r="AM342" s="99"/>
      <c r="AN342" s="89"/>
      <c r="AO342" s="89"/>
      <c r="AP342" s="89"/>
      <c r="AQ342" s="99"/>
      <c r="AR342" s="89"/>
      <c r="AS342" s="89"/>
      <c r="AT342" s="89"/>
      <c r="AU342" s="89"/>
      <c r="AV342" s="89"/>
      <c r="AW342" s="89"/>
      <c r="AX342" s="89"/>
    </row>
    <row r="343" spans="1:50" ht="12.75" customHeight="1">
      <c r="A343" s="89"/>
      <c r="B343" s="89"/>
      <c r="C343" s="96"/>
      <c r="D343" s="190"/>
      <c r="E343" s="110"/>
      <c r="F343" s="111"/>
      <c r="G343" s="112"/>
      <c r="H343" s="113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108"/>
      <c r="AI343" s="108"/>
      <c r="AJ343" s="89"/>
      <c r="AK343" s="89"/>
      <c r="AL343" s="99"/>
      <c r="AM343" s="99"/>
      <c r="AN343" s="89"/>
      <c r="AO343" s="89"/>
      <c r="AP343" s="89"/>
      <c r="AQ343" s="99"/>
      <c r="AR343" s="89"/>
      <c r="AS343" s="89"/>
      <c r="AT343" s="89"/>
      <c r="AU343" s="89"/>
      <c r="AV343" s="89"/>
      <c r="AW343" s="89"/>
      <c r="AX343" s="89"/>
    </row>
    <row r="344" spans="1:50" ht="12.75" customHeight="1">
      <c r="A344" s="89"/>
      <c r="B344" s="89"/>
      <c r="C344" s="96"/>
      <c r="D344" s="190"/>
      <c r="E344" s="110"/>
      <c r="F344" s="111"/>
      <c r="G344" s="112"/>
      <c r="H344" s="113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108"/>
      <c r="AI344" s="108"/>
      <c r="AJ344" s="89"/>
      <c r="AK344" s="89"/>
      <c r="AL344" s="99"/>
      <c r="AM344" s="99"/>
      <c r="AN344" s="89"/>
      <c r="AO344" s="89"/>
      <c r="AP344" s="89"/>
      <c r="AQ344" s="99"/>
      <c r="AR344" s="89"/>
      <c r="AS344" s="89"/>
      <c r="AT344" s="89"/>
      <c r="AU344" s="89"/>
      <c r="AV344" s="89"/>
      <c r="AW344" s="89"/>
      <c r="AX344" s="89"/>
    </row>
    <row r="345" spans="1:50" ht="12.75" customHeight="1">
      <c r="A345" s="89"/>
      <c r="B345" s="89"/>
      <c r="C345" s="96"/>
      <c r="D345" s="190"/>
      <c r="E345" s="110"/>
      <c r="F345" s="111"/>
      <c r="G345" s="112"/>
      <c r="H345" s="113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108"/>
      <c r="AI345" s="108"/>
      <c r="AJ345" s="89"/>
      <c r="AK345" s="89"/>
      <c r="AL345" s="99"/>
      <c r="AM345" s="99"/>
      <c r="AN345" s="89"/>
      <c r="AO345" s="89"/>
      <c r="AP345" s="89"/>
      <c r="AQ345" s="99"/>
      <c r="AR345" s="89"/>
      <c r="AS345" s="89"/>
      <c r="AT345" s="89"/>
      <c r="AU345" s="89"/>
      <c r="AV345" s="89"/>
      <c r="AW345" s="89"/>
      <c r="AX345" s="89"/>
    </row>
    <row r="346" spans="1:50" ht="12.75" customHeight="1">
      <c r="A346" s="89"/>
      <c r="B346" s="89"/>
      <c r="C346" s="96"/>
      <c r="D346" s="190"/>
      <c r="E346" s="110"/>
      <c r="F346" s="111"/>
      <c r="G346" s="112"/>
      <c r="H346" s="113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108"/>
      <c r="AI346" s="108"/>
      <c r="AJ346" s="89"/>
      <c r="AK346" s="89"/>
      <c r="AL346" s="99"/>
      <c r="AM346" s="99"/>
      <c r="AN346" s="89"/>
      <c r="AO346" s="89"/>
      <c r="AP346" s="89"/>
      <c r="AQ346" s="99"/>
      <c r="AR346" s="89"/>
      <c r="AS346" s="89"/>
      <c r="AT346" s="89"/>
      <c r="AU346" s="89"/>
      <c r="AV346" s="89"/>
      <c r="AW346" s="89"/>
      <c r="AX346" s="89"/>
    </row>
    <row r="347" spans="1:50" ht="12.75" customHeight="1">
      <c r="A347" s="89"/>
      <c r="B347" s="89"/>
      <c r="C347" s="96"/>
      <c r="D347" s="190"/>
      <c r="E347" s="110"/>
      <c r="F347" s="111"/>
      <c r="G347" s="112"/>
      <c r="H347" s="113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108"/>
      <c r="AI347" s="108"/>
      <c r="AJ347" s="89"/>
      <c r="AK347" s="89"/>
      <c r="AL347" s="99"/>
      <c r="AM347" s="99"/>
      <c r="AN347" s="89"/>
      <c r="AO347" s="89"/>
      <c r="AP347" s="89"/>
      <c r="AQ347" s="99"/>
      <c r="AR347" s="89"/>
      <c r="AS347" s="89"/>
      <c r="AT347" s="89"/>
      <c r="AU347" s="89"/>
      <c r="AV347" s="89"/>
      <c r="AW347" s="89"/>
      <c r="AX347" s="89"/>
    </row>
    <row r="348" spans="1:50" ht="12.75" customHeight="1">
      <c r="A348" s="89"/>
      <c r="B348" s="89"/>
      <c r="C348" s="96"/>
      <c r="D348" s="190"/>
      <c r="E348" s="110"/>
      <c r="F348" s="111"/>
      <c r="G348" s="112"/>
      <c r="H348" s="113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108"/>
      <c r="AI348" s="108"/>
      <c r="AJ348" s="89"/>
      <c r="AK348" s="89"/>
      <c r="AL348" s="99"/>
      <c r="AM348" s="99"/>
      <c r="AN348" s="89"/>
      <c r="AO348" s="89"/>
      <c r="AP348" s="89"/>
      <c r="AQ348" s="99"/>
      <c r="AR348" s="89"/>
      <c r="AS348" s="89"/>
      <c r="AT348" s="89"/>
      <c r="AU348" s="89"/>
      <c r="AV348" s="89"/>
      <c r="AW348" s="89"/>
      <c r="AX348" s="89"/>
    </row>
    <row r="349" spans="1:50" ht="12.75" customHeight="1">
      <c r="A349" s="89"/>
      <c r="B349" s="89"/>
      <c r="C349" s="96"/>
      <c r="D349" s="190"/>
      <c r="E349" s="110"/>
      <c r="F349" s="111"/>
      <c r="G349" s="112"/>
      <c r="H349" s="113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108"/>
      <c r="AI349" s="108"/>
      <c r="AJ349" s="89"/>
      <c r="AK349" s="89"/>
      <c r="AL349" s="99"/>
      <c r="AM349" s="99"/>
      <c r="AN349" s="89"/>
      <c r="AO349" s="89"/>
      <c r="AP349" s="89"/>
      <c r="AQ349" s="99"/>
      <c r="AR349" s="89"/>
      <c r="AS349" s="89"/>
      <c r="AT349" s="89"/>
      <c r="AU349" s="89"/>
      <c r="AV349" s="89"/>
      <c r="AW349" s="89"/>
      <c r="AX349" s="89"/>
    </row>
    <row r="350" spans="1:50" ht="12.75" customHeight="1">
      <c r="A350" s="89"/>
      <c r="B350" s="89"/>
      <c r="C350" s="96"/>
      <c r="D350" s="190"/>
      <c r="E350" s="110"/>
      <c r="F350" s="111"/>
      <c r="G350" s="112"/>
      <c r="H350" s="113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108"/>
      <c r="AI350" s="108"/>
      <c r="AJ350" s="89"/>
      <c r="AK350" s="89"/>
      <c r="AL350" s="99"/>
      <c r="AM350" s="99"/>
      <c r="AN350" s="89"/>
      <c r="AO350" s="89"/>
      <c r="AP350" s="89"/>
      <c r="AQ350" s="99"/>
      <c r="AR350" s="89"/>
      <c r="AS350" s="89"/>
      <c r="AT350" s="89"/>
      <c r="AU350" s="89"/>
      <c r="AV350" s="89"/>
      <c r="AW350" s="89"/>
      <c r="AX350" s="89"/>
    </row>
    <row r="351" spans="1:50" ht="12.75" customHeight="1">
      <c r="A351" s="89"/>
      <c r="B351" s="89"/>
      <c r="C351" s="96"/>
      <c r="D351" s="190"/>
      <c r="E351" s="110"/>
      <c r="F351" s="111"/>
      <c r="G351" s="112"/>
      <c r="H351" s="113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108"/>
      <c r="AI351" s="108"/>
      <c r="AJ351" s="89"/>
      <c r="AK351" s="89"/>
      <c r="AL351" s="99"/>
      <c r="AM351" s="99"/>
      <c r="AN351" s="89"/>
      <c r="AO351" s="89"/>
      <c r="AP351" s="89"/>
      <c r="AQ351" s="99"/>
      <c r="AR351" s="89"/>
      <c r="AS351" s="89"/>
      <c r="AT351" s="89"/>
      <c r="AU351" s="89"/>
      <c r="AV351" s="89"/>
      <c r="AW351" s="89"/>
      <c r="AX351" s="89"/>
    </row>
    <row r="352" spans="1:50" ht="12.75" customHeight="1">
      <c r="A352" s="89"/>
      <c r="B352" s="89"/>
      <c r="C352" s="96"/>
      <c r="D352" s="190"/>
      <c r="E352" s="110"/>
      <c r="F352" s="111"/>
      <c r="G352" s="112"/>
      <c r="H352" s="113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108"/>
      <c r="AI352" s="108"/>
      <c r="AJ352" s="89"/>
      <c r="AK352" s="89"/>
      <c r="AL352" s="99"/>
      <c r="AM352" s="99"/>
      <c r="AN352" s="89"/>
      <c r="AO352" s="89"/>
      <c r="AP352" s="89"/>
      <c r="AQ352" s="99"/>
      <c r="AR352" s="89"/>
      <c r="AS352" s="89"/>
      <c r="AT352" s="89"/>
      <c r="AU352" s="89"/>
      <c r="AV352" s="89"/>
      <c r="AW352" s="89"/>
      <c r="AX352" s="89"/>
    </row>
    <row r="353" spans="1:50" ht="12.75" customHeight="1">
      <c r="A353" s="89"/>
      <c r="B353" s="89"/>
      <c r="C353" s="96"/>
      <c r="D353" s="190"/>
      <c r="E353" s="110"/>
      <c r="F353" s="111"/>
      <c r="G353" s="112"/>
      <c r="H353" s="113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108"/>
      <c r="AI353" s="108"/>
      <c r="AJ353" s="89"/>
      <c r="AK353" s="89"/>
      <c r="AL353" s="99"/>
      <c r="AM353" s="99"/>
      <c r="AN353" s="89"/>
      <c r="AO353" s="89"/>
      <c r="AP353" s="89"/>
      <c r="AQ353" s="99"/>
      <c r="AR353" s="89"/>
      <c r="AS353" s="89"/>
      <c r="AT353" s="89"/>
      <c r="AU353" s="89"/>
      <c r="AV353" s="89"/>
      <c r="AW353" s="89"/>
      <c r="AX353" s="89"/>
    </row>
    <row r="354" spans="1:50" ht="12.75" customHeight="1">
      <c r="A354" s="89"/>
      <c r="B354" s="89"/>
      <c r="C354" s="96"/>
      <c r="D354" s="190"/>
      <c r="E354" s="110"/>
      <c r="F354" s="111"/>
      <c r="G354" s="112"/>
      <c r="H354" s="113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108"/>
      <c r="AI354" s="108"/>
      <c r="AJ354" s="89"/>
      <c r="AK354" s="89"/>
      <c r="AL354" s="99"/>
      <c r="AM354" s="99"/>
      <c r="AN354" s="89"/>
      <c r="AO354" s="89"/>
      <c r="AP354" s="89"/>
      <c r="AQ354" s="99"/>
      <c r="AR354" s="89"/>
      <c r="AS354" s="89"/>
      <c r="AT354" s="89"/>
      <c r="AU354" s="89"/>
      <c r="AV354" s="89"/>
      <c r="AW354" s="89"/>
      <c r="AX354" s="89"/>
    </row>
    <row r="355" spans="1:50" ht="12.75" customHeight="1">
      <c r="A355" s="89"/>
      <c r="B355" s="89"/>
      <c r="C355" s="96"/>
      <c r="D355" s="190"/>
      <c r="E355" s="110"/>
      <c r="F355" s="111"/>
      <c r="G355" s="112"/>
      <c r="H355" s="113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108"/>
      <c r="AI355" s="108"/>
      <c r="AJ355" s="89"/>
      <c r="AK355" s="89"/>
      <c r="AL355" s="99"/>
      <c r="AM355" s="99"/>
      <c r="AN355" s="89"/>
      <c r="AO355" s="89"/>
      <c r="AP355" s="89"/>
      <c r="AQ355" s="99"/>
      <c r="AR355" s="89"/>
      <c r="AS355" s="89"/>
      <c r="AT355" s="89"/>
      <c r="AU355" s="89"/>
      <c r="AV355" s="89"/>
      <c r="AW355" s="89"/>
      <c r="AX355" s="89"/>
    </row>
    <row r="356" spans="1:50" ht="12.75" customHeight="1">
      <c r="A356" s="89"/>
      <c r="B356" s="89"/>
      <c r="C356" s="96"/>
      <c r="D356" s="190"/>
      <c r="E356" s="110"/>
      <c r="F356" s="111"/>
      <c r="G356" s="112"/>
      <c r="H356" s="113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108"/>
      <c r="AI356" s="108"/>
      <c r="AJ356" s="89"/>
      <c r="AK356" s="89"/>
      <c r="AL356" s="99"/>
      <c r="AM356" s="99"/>
      <c r="AN356" s="89"/>
      <c r="AO356" s="89"/>
      <c r="AP356" s="89"/>
      <c r="AQ356" s="99"/>
      <c r="AR356" s="89"/>
      <c r="AS356" s="89"/>
      <c r="AT356" s="89"/>
      <c r="AU356" s="89"/>
      <c r="AV356" s="89"/>
      <c r="AW356" s="89"/>
      <c r="AX356" s="89"/>
    </row>
    <row r="357" spans="1:50" ht="12.75" customHeight="1">
      <c r="A357" s="89"/>
      <c r="B357" s="89"/>
      <c r="C357" s="96"/>
      <c r="D357" s="190"/>
      <c r="E357" s="110"/>
      <c r="F357" s="111"/>
      <c r="G357" s="112"/>
      <c r="H357" s="113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108"/>
      <c r="AI357" s="108"/>
      <c r="AJ357" s="89"/>
      <c r="AK357" s="89"/>
      <c r="AL357" s="99"/>
      <c r="AM357" s="99"/>
      <c r="AN357" s="89"/>
      <c r="AO357" s="89"/>
      <c r="AP357" s="89"/>
      <c r="AQ357" s="99"/>
      <c r="AR357" s="89"/>
      <c r="AS357" s="89"/>
      <c r="AT357" s="89"/>
      <c r="AU357" s="89"/>
      <c r="AV357" s="89"/>
      <c r="AW357" s="89"/>
      <c r="AX357" s="89"/>
    </row>
    <row r="358" spans="1:50" ht="12.75" customHeight="1">
      <c r="A358" s="89"/>
      <c r="B358" s="89"/>
      <c r="C358" s="96"/>
      <c r="D358" s="190"/>
      <c r="E358" s="110"/>
      <c r="F358" s="111"/>
      <c r="G358" s="112"/>
      <c r="H358" s="113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108"/>
      <c r="AI358" s="108"/>
      <c r="AJ358" s="89"/>
      <c r="AK358" s="89"/>
      <c r="AL358" s="99"/>
      <c r="AM358" s="99"/>
      <c r="AN358" s="89"/>
      <c r="AO358" s="89"/>
      <c r="AP358" s="89"/>
      <c r="AQ358" s="99"/>
      <c r="AR358" s="89"/>
      <c r="AS358" s="89"/>
      <c r="AT358" s="89"/>
      <c r="AU358" s="89"/>
      <c r="AV358" s="89"/>
      <c r="AW358" s="89"/>
      <c r="AX358" s="89"/>
    </row>
    <row r="359" spans="1:50" ht="12.75" customHeight="1">
      <c r="A359" s="89"/>
      <c r="B359" s="89"/>
      <c r="C359" s="96"/>
      <c r="D359" s="190"/>
      <c r="E359" s="110"/>
      <c r="F359" s="111"/>
      <c r="G359" s="112"/>
      <c r="H359" s="113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108"/>
      <c r="AI359" s="108"/>
      <c r="AJ359" s="89"/>
      <c r="AK359" s="89"/>
      <c r="AL359" s="99"/>
      <c r="AM359" s="99"/>
      <c r="AN359" s="89"/>
      <c r="AO359" s="89"/>
      <c r="AP359" s="89"/>
      <c r="AQ359" s="99"/>
      <c r="AR359" s="89"/>
      <c r="AS359" s="89"/>
      <c r="AT359" s="89"/>
      <c r="AU359" s="89"/>
      <c r="AV359" s="89"/>
      <c r="AW359" s="89"/>
      <c r="AX359" s="89"/>
    </row>
    <row r="360" spans="1:50" ht="12.75" customHeight="1">
      <c r="A360" s="89"/>
      <c r="B360" s="89"/>
      <c r="C360" s="96"/>
      <c r="D360" s="190"/>
      <c r="E360" s="110"/>
      <c r="F360" s="111"/>
      <c r="G360" s="112"/>
      <c r="H360" s="113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108"/>
      <c r="AI360" s="108"/>
      <c r="AJ360" s="89"/>
      <c r="AK360" s="89"/>
      <c r="AL360" s="99"/>
      <c r="AM360" s="99"/>
      <c r="AN360" s="89"/>
      <c r="AO360" s="89"/>
      <c r="AP360" s="89"/>
      <c r="AQ360" s="99"/>
      <c r="AR360" s="89"/>
      <c r="AS360" s="89"/>
      <c r="AT360" s="89"/>
      <c r="AU360" s="89"/>
      <c r="AV360" s="89"/>
      <c r="AW360" s="89"/>
      <c r="AX360" s="89"/>
    </row>
    <row r="361" spans="1:50" ht="12.75" customHeight="1">
      <c r="A361" s="89"/>
      <c r="B361" s="89"/>
      <c r="C361" s="96"/>
      <c r="D361" s="190"/>
      <c r="E361" s="110"/>
      <c r="F361" s="111"/>
      <c r="G361" s="112"/>
      <c r="H361" s="113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108"/>
      <c r="AI361" s="108"/>
      <c r="AJ361" s="89"/>
      <c r="AK361" s="89"/>
      <c r="AL361" s="99"/>
      <c r="AM361" s="99"/>
      <c r="AN361" s="89"/>
      <c r="AO361" s="89"/>
      <c r="AP361" s="89"/>
      <c r="AQ361" s="99"/>
      <c r="AR361" s="89"/>
      <c r="AS361" s="89"/>
      <c r="AT361" s="89"/>
      <c r="AU361" s="89"/>
      <c r="AV361" s="89"/>
      <c r="AW361" s="89"/>
      <c r="AX361" s="89"/>
    </row>
    <row r="362" spans="1:50" ht="12.75" customHeight="1">
      <c r="A362" s="89"/>
      <c r="B362" s="89"/>
      <c r="C362" s="96"/>
      <c r="D362" s="190"/>
      <c r="E362" s="110"/>
      <c r="F362" s="111"/>
      <c r="G362" s="112"/>
      <c r="H362" s="113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108"/>
      <c r="AI362" s="108"/>
      <c r="AJ362" s="89"/>
      <c r="AK362" s="89"/>
      <c r="AL362" s="99"/>
      <c r="AM362" s="99"/>
      <c r="AN362" s="89"/>
      <c r="AO362" s="89"/>
      <c r="AP362" s="89"/>
      <c r="AQ362" s="99"/>
      <c r="AR362" s="89"/>
      <c r="AS362" s="89"/>
      <c r="AT362" s="89"/>
      <c r="AU362" s="89"/>
      <c r="AV362" s="89"/>
      <c r="AW362" s="89"/>
      <c r="AX362" s="89"/>
    </row>
    <row r="363" spans="1:50" ht="12.75" customHeight="1">
      <c r="A363" s="89"/>
      <c r="B363" s="89"/>
      <c r="C363" s="96"/>
      <c r="D363" s="190"/>
      <c r="E363" s="110"/>
      <c r="F363" s="111"/>
      <c r="G363" s="112"/>
      <c r="H363" s="113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108"/>
      <c r="AI363" s="108"/>
      <c r="AJ363" s="89"/>
      <c r="AK363" s="89"/>
      <c r="AL363" s="99"/>
      <c r="AM363" s="99"/>
      <c r="AN363" s="89"/>
      <c r="AO363" s="89"/>
      <c r="AP363" s="89"/>
      <c r="AQ363" s="99"/>
      <c r="AR363" s="89"/>
      <c r="AS363" s="89"/>
      <c r="AT363" s="89"/>
      <c r="AU363" s="89"/>
      <c r="AV363" s="89"/>
      <c r="AW363" s="89"/>
      <c r="AX363" s="89"/>
    </row>
    <row r="364" spans="1:50" ht="12.75" customHeight="1">
      <c r="A364" s="89"/>
      <c r="B364" s="89"/>
      <c r="C364" s="96"/>
      <c r="D364" s="190"/>
      <c r="E364" s="110"/>
      <c r="F364" s="111"/>
      <c r="G364" s="112"/>
      <c r="H364" s="113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108"/>
      <c r="AI364" s="108"/>
      <c r="AJ364" s="89"/>
      <c r="AK364" s="89"/>
      <c r="AL364" s="99"/>
      <c r="AM364" s="99"/>
      <c r="AN364" s="89"/>
      <c r="AO364" s="89"/>
      <c r="AP364" s="89"/>
      <c r="AQ364" s="99"/>
      <c r="AR364" s="89"/>
      <c r="AS364" s="89"/>
      <c r="AT364" s="89"/>
      <c r="AU364" s="89"/>
      <c r="AV364" s="89"/>
      <c r="AW364" s="89"/>
      <c r="AX364" s="89"/>
    </row>
    <row r="365" spans="1:50" ht="12.75" customHeight="1">
      <c r="A365" s="89"/>
      <c r="B365" s="89"/>
      <c r="C365" s="96"/>
      <c r="D365" s="190"/>
      <c r="E365" s="110"/>
      <c r="F365" s="111"/>
      <c r="G365" s="112"/>
      <c r="H365" s="113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108"/>
      <c r="AI365" s="108"/>
      <c r="AJ365" s="89"/>
      <c r="AK365" s="89"/>
      <c r="AL365" s="99"/>
      <c r="AM365" s="99"/>
      <c r="AN365" s="89"/>
      <c r="AO365" s="89"/>
      <c r="AP365" s="89"/>
      <c r="AQ365" s="99"/>
      <c r="AR365" s="89"/>
      <c r="AS365" s="89"/>
      <c r="AT365" s="89"/>
      <c r="AU365" s="89"/>
      <c r="AV365" s="89"/>
      <c r="AW365" s="89"/>
      <c r="AX365" s="89"/>
    </row>
    <row r="366" spans="1:50" ht="12.75" customHeight="1">
      <c r="A366" s="89"/>
      <c r="B366" s="89"/>
      <c r="C366" s="96"/>
      <c r="D366" s="190"/>
      <c r="E366" s="110"/>
      <c r="F366" s="111"/>
      <c r="G366" s="112"/>
      <c r="H366" s="113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108"/>
      <c r="AI366" s="108"/>
      <c r="AJ366" s="89"/>
      <c r="AK366" s="89"/>
      <c r="AL366" s="99"/>
      <c r="AM366" s="99"/>
      <c r="AN366" s="89"/>
      <c r="AO366" s="89"/>
      <c r="AP366" s="89"/>
      <c r="AQ366" s="99"/>
      <c r="AR366" s="89"/>
      <c r="AS366" s="89"/>
      <c r="AT366" s="89"/>
      <c r="AU366" s="89"/>
      <c r="AV366" s="89"/>
      <c r="AW366" s="89"/>
      <c r="AX366" s="89"/>
    </row>
    <row r="367" spans="1:50" ht="12.75" customHeight="1">
      <c r="A367" s="89"/>
      <c r="B367" s="89"/>
      <c r="C367" s="96"/>
      <c r="D367" s="190"/>
      <c r="E367" s="110"/>
      <c r="F367" s="111"/>
      <c r="G367" s="112"/>
      <c r="H367" s="113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108"/>
      <c r="AI367" s="108"/>
      <c r="AJ367" s="89"/>
      <c r="AK367" s="89"/>
      <c r="AL367" s="99"/>
      <c r="AM367" s="99"/>
      <c r="AN367" s="89"/>
      <c r="AO367" s="89"/>
      <c r="AP367" s="89"/>
      <c r="AQ367" s="99"/>
      <c r="AR367" s="89"/>
      <c r="AS367" s="89"/>
      <c r="AT367" s="89"/>
      <c r="AU367" s="89"/>
      <c r="AV367" s="89"/>
      <c r="AW367" s="89"/>
      <c r="AX367" s="89"/>
    </row>
    <row r="368" spans="1:50" ht="12.75" customHeight="1">
      <c r="A368" s="89"/>
      <c r="B368" s="89"/>
      <c r="C368" s="96"/>
      <c r="D368" s="190"/>
      <c r="E368" s="110"/>
      <c r="F368" s="111"/>
      <c r="G368" s="112"/>
      <c r="H368" s="113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108"/>
      <c r="AI368" s="108"/>
      <c r="AJ368" s="89"/>
      <c r="AK368" s="89"/>
      <c r="AL368" s="99"/>
      <c r="AM368" s="99"/>
      <c r="AN368" s="89"/>
      <c r="AO368" s="89"/>
      <c r="AP368" s="89"/>
      <c r="AQ368" s="99"/>
      <c r="AR368" s="89"/>
      <c r="AS368" s="89"/>
      <c r="AT368" s="89"/>
      <c r="AU368" s="89"/>
      <c r="AV368" s="89"/>
      <c r="AW368" s="89"/>
      <c r="AX368" s="89"/>
    </row>
    <row r="369" spans="1:50" ht="12.75" customHeight="1">
      <c r="A369" s="89"/>
      <c r="B369" s="89"/>
      <c r="C369" s="96"/>
      <c r="D369" s="190"/>
      <c r="E369" s="110"/>
      <c r="F369" s="111"/>
      <c r="G369" s="112"/>
      <c r="H369" s="113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108"/>
      <c r="AI369" s="108"/>
      <c r="AJ369" s="89"/>
      <c r="AK369" s="89"/>
      <c r="AL369" s="99"/>
      <c r="AM369" s="99"/>
      <c r="AN369" s="89"/>
      <c r="AO369" s="89"/>
      <c r="AP369" s="89"/>
      <c r="AQ369" s="99"/>
      <c r="AR369" s="89"/>
      <c r="AS369" s="89"/>
      <c r="AT369" s="89"/>
      <c r="AU369" s="89"/>
      <c r="AV369" s="89"/>
      <c r="AW369" s="89"/>
      <c r="AX369" s="89"/>
    </row>
    <row r="370" spans="1:50" ht="12.75" customHeight="1">
      <c r="A370" s="89"/>
      <c r="B370" s="89"/>
      <c r="C370" s="96"/>
      <c r="D370" s="190"/>
      <c r="E370" s="110"/>
      <c r="F370" s="111"/>
      <c r="G370" s="112"/>
      <c r="H370" s="113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108"/>
      <c r="AI370" s="108"/>
      <c r="AJ370" s="89"/>
      <c r="AK370" s="89"/>
      <c r="AL370" s="99"/>
      <c r="AM370" s="99"/>
      <c r="AN370" s="89"/>
      <c r="AO370" s="89"/>
      <c r="AP370" s="89"/>
      <c r="AQ370" s="99"/>
      <c r="AR370" s="89"/>
      <c r="AS370" s="89"/>
      <c r="AT370" s="89"/>
      <c r="AU370" s="89"/>
      <c r="AV370" s="89"/>
      <c r="AW370" s="89"/>
      <c r="AX370" s="89"/>
    </row>
    <row r="371" spans="1:50" ht="12.75" customHeight="1">
      <c r="A371" s="89"/>
      <c r="B371" s="89"/>
      <c r="C371" s="96"/>
      <c r="D371" s="190"/>
      <c r="E371" s="110"/>
      <c r="F371" s="111"/>
      <c r="G371" s="112"/>
      <c r="H371" s="113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108"/>
      <c r="AI371" s="108"/>
      <c r="AJ371" s="89"/>
      <c r="AK371" s="89"/>
      <c r="AL371" s="99"/>
      <c r="AM371" s="99"/>
      <c r="AN371" s="89"/>
      <c r="AO371" s="89"/>
      <c r="AP371" s="89"/>
      <c r="AQ371" s="99"/>
      <c r="AR371" s="89"/>
      <c r="AS371" s="89"/>
      <c r="AT371" s="89"/>
      <c r="AU371" s="89"/>
      <c r="AV371" s="89"/>
      <c r="AW371" s="89"/>
      <c r="AX371" s="89"/>
    </row>
    <row r="372" spans="1:50" ht="12.75" customHeight="1">
      <c r="A372" s="89"/>
      <c r="B372" s="89"/>
      <c r="C372" s="96"/>
      <c r="D372" s="190"/>
      <c r="E372" s="110"/>
      <c r="F372" s="111"/>
      <c r="G372" s="112"/>
      <c r="H372" s="113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108"/>
      <c r="AI372" s="108"/>
      <c r="AJ372" s="89"/>
      <c r="AK372" s="89"/>
      <c r="AL372" s="99"/>
      <c r="AM372" s="99"/>
      <c r="AN372" s="89"/>
      <c r="AO372" s="89"/>
      <c r="AP372" s="89"/>
      <c r="AQ372" s="99"/>
      <c r="AR372" s="89"/>
      <c r="AS372" s="89"/>
      <c r="AT372" s="89"/>
      <c r="AU372" s="89"/>
      <c r="AV372" s="89"/>
      <c r="AW372" s="89"/>
      <c r="AX372" s="89"/>
    </row>
    <row r="373" spans="1:50" ht="12.75" customHeight="1">
      <c r="A373" s="89"/>
      <c r="B373" s="89"/>
      <c r="C373" s="96"/>
      <c r="D373" s="190"/>
      <c r="E373" s="110"/>
      <c r="F373" s="111"/>
      <c r="G373" s="112"/>
      <c r="H373" s="113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108"/>
      <c r="AI373" s="108"/>
      <c r="AJ373" s="89"/>
      <c r="AK373" s="89"/>
      <c r="AL373" s="99"/>
      <c r="AM373" s="99"/>
      <c r="AN373" s="89"/>
      <c r="AO373" s="89"/>
      <c r="AP373" s="89"/>
      <c r="AQ373" s="99"/>
      <c r="AR373" s="89"/>
      <c r="AS373" s="89"/>
      <c r="AT373" s="89"/>
      <c r="AU373" s="89"/>
      <c r="AV373" s="89"/>
      <c r="AW373" s="89"/>
      <c r="AX373" s="89"/>
    </row>
    <row r="374" spans="1:50" ht="12.75" customHeight="1">
      <c r="A374" s="89"/>
      <c r="B374" s="89"/>
      <c r="C374" s="96"/>
      <c r="D374" s="190"/>
      <c r="E374" s="110"/>
      <c r="F374" s="111"/>
      <c r="G374" s="112"/>
      <c r="H374" s="113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108"/>
      <c r="AI374" s="108"/>
      <c r="AJ374" s="89"/>
      <c r="AK374" s="89"/>
      <c r="AL374" s="99"/>
      <c r="AM374" s="99"/>
      <c r="AN374" s="89"/>
      <c r="AO374" s="89"/>
      <c r="AP374" s="89"/>
      <c r="AQ374" s="99"/>
      <c r="AR374" s="89"/>
      <c r="AS374" s="89"/>
      <c r="AT374" s="89"/>
      <c r="AU374" s="89"/>
      <c r="AV374" s="89"/>
      <c r="AW374" s="89"/>
      <c r="AX374" s="89"/>
    </row>
    <row r="375" spans="1:50" ht="12.75" customHeight="1">
      <c r="A375" s="89"/>
      <c r="B375" s="89"/>
      <c r="C375" s="96"/>
      <c r="D375" s="190"/>
      <c r="E375" s="110"/>
      <c r="F375" s="111"/>
      <c r="G375" s="112"/>
      <c r="H375" s="113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108"/>
      <c r="AI375" s="108"/>
      <c r="AJ375" s="89"/>
      <c r="AK375" s="89"/>
      <c r="AL375" s="99"/>
      <c r="AM375" s="99"/>
      <c r="AN375" s="89"/>
      <c r="AO375" s="89"/>
      <c r="AP375" s="89"/>
      <c r="AQ375" s="99"/>
      <c r="AR375" s="89"/>
      <c r="AS375" s="89"/>
      <c r="AT375" s="89"/>
      <c r="AU375" s="89"/>
      <c r="AV375" s="89"/>
      <c r="AW375" s="89"/>
      <c r="AX375" s="89"/>
    </row>
    <row r="376" spans="1:50" ht="12.75" customHeight="1">
      <c r="A376" s="89"/>
      <c r="B376" s="89"/>
      <c r="C376" s="96"/>
      <c r="D376" s="190"/>
      <c r="E376" s="110"/>
      <c r="F376" s="111"/>
      <c r="G376" s="112"/>
      <c r="H376" s="113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108"/>
      <c r="AI376" s="108"/>
      <c r="AJ376" s="89"/>
      <c r="AK376" s="89"/>
      <c r="AL376" s="99"/>
      <c r="AM376" s="99"/>
      <c r="AN376" s="89"/>
      <c r="AO376" s="89"/>
      <c r="AP376" s="89"/>
      <c r="AQ376" s="99"/>
      <c r="AR376" s="89"/>
      <c r="AS376" s="89"/>
      <c r="AT376" s="89"/>
      <c r="AU376" s="89"/>
      <c r="AV376" s="89"/>
      <c r="AW376" s="89"/>
      <c r="AX376" s="89"/>
    </row>
    <row r="377" spans="1:50" ht="12.75" customHeight="1">
      <c r="A377" s="89"/>
      <c r="B377" s="89"/>
      <c r="C377" s="96"/>
      <c r="D377" s="190"/>
      <c r="E377" s="110"/>
      <c r="F377" s="111"/>
      <c r="G377" s="112"/>
      <c r="H377" s="113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108"/>
      <c r="AI377" s="108"/>
      <c r="AJ377" s="89"/>
      <c r="AK377" s="89"/>
      <c r="AL377" s="99"/>
      <c r="AM377" s="99"/>
      <c r="AN377" s="89"/>
      <c r="AO377" s="89"/>
      <c r="AP377" s="89"/>
      <c r="AQ377" s="99"/>
      <c r="AR377" s="89"/>
      <c r="AS377" s="89"/>
      <c r="AT377" s="89"/>
      <c r="AU377" s="89"/>
      <c r="AV377" s="89"/>
      <c r="AW377" s="89"/>
      <c r="AX377" s="89"/>
    </row>
    <row r="378" spans="1:50" ht="12.75" customHeight="1">
      <c r="A378" s="89"/>
      <c r="B378" s="89"/>
      <c r="C378" s="96"/>
      <c r="D378" s="190"/>
      <c r="E378" s="110"/>
      <c r="F378" s="111"/>
      <c r="G378" s="112"/>
      <c r="H378" s="113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108"/>
      <c r="AI378" s="108"/>
      <c r="AJ378" s="89"/>
      <c r="AK378" s="89"/>
      <c r="AL378" s="99"/>
      <c r="AM378" s="99"/>
      <c r="AN378" s="89"/>
      <c r="AO378" s="89"/>
      <c r="AP378" s="89"/>
      <c r="AQ378" s="99"/>
      <c r="AR378" s="89"/>
      <c r="AS378" s="89"/>
      <c r="AT378" s="89"/>
      <c r="AU378" s="89"/>
      <c r="AV378" s="89"/>
      <c r="AW378" s="89"/>
      <c r="AX378" s="89"/>
    </row>
    <row r="379" spans="1:50" ht="12.75" customHeight="1">
      <c r="A379" s="89"/>
      <c r="B379" s="89"/>
      <c r="C379" s="96"/>
      <c r="D379" s="190"/>
      <c r="E379" s="110"/>
      <c r="F379" s="111"/>
      <c r="G379" s="112"/>
      <c r="H379" s="113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108"/>
      <c r="AI379" s="108"/>
      <c r="AJ379" s="89"/>
      <c r="AK379" s="89"/>
      <c r="AL379" s="99"/>
      <c r="AM379" s="99"/>
      <c r="AN379" s="89"/>
      <c r="AO379" s="89"/>
      <c r="AP379" s="89"/>
      <c r="AQ379" s="99"/>
      <c r="AR379" s="89"/>
      <c r="AS379" s="89"/>
      <c r="AT379" s="89"/>
      <c r="AU379" s="89"/>
      <c r="AV379" s="89"/>
      <c r="AW379" s="89"/>
      <c r="AX379" s="89"/>
    </row>
    <row r="380" spans="1:50" ht="12.75" customHeight="1">
      <c r="A380" s="89"/>
      <c r="B380" s="89"/>
      <c r="C380" s="96"/>
      <c r="D380" s="190"/>
      <c r="E380" s="110"/>
      <c r="F380" s="111"/>
      <c r="G380" s="112"/>
      <c r="H380" s="113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108"/>
      <c r="AI380" s="108"/>
      <c r="AJ380" s="89"/>
      <c r="AK380" s="89"/>
      <c r="AL380" s="99"/>
      <c r="AM380" s="99"/>
      <c r="AN380" s="89"/>
      <c r="AO380" s="89"/>
      <c r="AP380" s="89"/>
      <c r="AQ380" s="99"/>
      <c r="AR380" s="89"/>
      <c r="AS380" s="89"/>
      <c r="AT380" s="89"/>
      <c r="AU380" s="89"/>
      <c r="AV380" s="89"/>
      <c r="AW380" s="89"/>
      <c r="AX380" s="89"/>
    </row>
    <row r="381" spans="1:50" ht="12.75" customHeight="1">
      <c r="A381" s="89"/>
      <c r="B381" s="89"/>
      <c r="C381" s="96"/>
      <c r="D381" s="190"/>
      <c r="E381" s="110"/>
      <c r="F381" s="111"/>
      <c r="G381" s="112"/>
      <c r="H381" s="113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108"/>
      <c r="AI381" s="108"/>
      <c r="AJ381" s="89"/>
      <c r="AK381" s="89"/>
      <c r="AL381" s="99"/>
      <c r="AM381" s="99"/>
      <c r="AN381" s="89"/>
      <c r="AO381" s="89"/>
      <c r="AP381" s="89"/>
      <c r="AQ381" s="99"/>
      <c r="AR381" s="89"/>
      <c r="AS381" s="89"/>
      <c r="AT381" s="89"/>
      <c r="AU381" s="89"/>
      <c r="AV381" s="89"/>
      <c r="AW381" s="89"/>
      <c r="AX381" s="89"/>
    </row>
    <row r="382" spans="1:50" ht="12.75" customHeight="1">
      <c r="A382" s="89"/>
      <c r="B382" s="89"/>
      <c r="C382" s="96"/>
      <c r="D382" s="190"/>
      <c r="E382" s="110"/>
      <c r="F382" s="111"/>
      <c r="G382" s="112"/>
      <c r="H382" s="113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108"/>
      <c r="AI382" s="108"/>
      <c r="AJ382" s="89"/>
      <c r="AK382" s="89"/>
      <c r="AL382" s="99"/>
      <c r="AM382" s="99"/>
      <c r="AN382" s="89"/>
      <c r="AO382" s="89"/>
      <c r="AP382" s="89"/>
      <c r="AQ382" s="99"/>
      <c r="AR382" s="89"/>
      <c r="AS382" s="89"/>
      <c r="AT382" s="89"/>
      <c r="AU382" s="89"/>
      <c r="AV382" s="89"/>
      <c r="AW382" s="89"/>
      <c r="AX382" s="89"/>
    </row>
    <row r="383" spans="1:50" ht="12.75" customHeight="1">
      <c r="A383" s="89"/>
      <c r="B383" s="89"/>
      <c r="C383" s="96"/>
      <c r="D383" s="190"/>
      <c r="E383" s="110"/>
      <c r="F383" s="111"/>
      <c r="G383" s="112"/>
      <c r="H383" s="113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108"/>
      <c r="AI383" s="108"/>
      <c r="AJ383" s="89"/>
      <c r="AK383" s="89"/>
      <c r="AL383" s="99"/>
      <c r="AM383" s="99"/>
      <c r="AN383" s="89"/>
      <c r="AO383" s="89"/>
      <c r="AP383" s="89"/>
      <c r="AQ383" s="99"/>
      <c r="AR383" s="89"/>
      <c r="AS383" s="89"/>
      <c r="AT383" s="89"/>
      <c r="AU383" s="89"/>
      <c r="AV383" s="89"/>
      <c r="AW383" s="89"/>
      <c r="AX383" s="89"/>
    </row>
    <row r="384" spans="1:50" ht="12.75" customHeight="1">
      <c r="A384" s="89"/>
      <c r="B384" s="89"/>
      <c r="C384" s="96"/>
      <c r="D384" s="190"/>
      <c r="E384" s="110"/>
      <c r="F384" s="111"/>
      <c r="G384" s="112"/>
      <c r="H384" s="113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108"/>
      <c r="AI384" s="108"/>
      <c r="AJ384" s="89"/>
      <c r="AK384" s="89"/>
      <c r="AL384" s="99"/>
      <c r="AM384" s="99"/>
      <c r="AN384" s="89"/>
      <c r="AO384" s="89"/>
      <c r="AP384" s="89"/>
      <c r="AQ384" s="99"/>
      <c r="AR384" s="89"/>
      <c r="AS384" s="89"/>
      <c r="AT384" s="89"/>
      <c r="AU384" s="89"/>
      <c r="AV384" s="89"/>
      <c r="AW384" s="89"/>
      <c r="AX384" s="89"/>
    </row>
    <row r="385" spans="1:50" ht="12.75" customHeight="1">
      <c r="A385" s="89"/>
      <c r="B385" s="89"/>
      <c r="C385" s="96"/>
      <c r="D385" s="190"/>
      <c r="E385" s="110"/>
      <c r="F385" s="111"/>
      <c r="G385" s="112"/>
      <c r="H385" s="113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108"/>
      <c r="AI385" s="108"/>
      <c r="AJ385" s="89"/>
      <c r="AK385" s="89"/>
      <c r="AL385" s="99"/>
      <c r="AM385" s="99"/>
      <c r="AN385" s="89"/>
      <c r="AO385" s="89"/>
      <c r="AP385" s="89"/>
      <c r="AQ385" s="99"/>
      <c r="AR385" s="89"/>
      <c r="AS385" s="89"/>
      <c r="AT385" s="89"/>
      <c r="AU385" s="89"/>
      <c r="AV385" s="89"/>
      <c r="AW385" s="89"/>
      <c r="AX385" s="89"/>
    </row>
    <row r="386" spans="1:50" ht="12.75" customHeight="1">
      <c r="A386" s="89"/>
      <c r="B386" s="89"/>
      <c r="C386" s="96"/>
      <c r="D386" s="190"/>
      <c r="E386" s="110"/>
      <c r="F386" s="111"/>
      <c r="G386" s="112"/>
      <c r="H386" s="113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108"/>
      <c r="AI386" s="108"/>
      <c r="AJ386" s="89"/>
      <c r="AK386" s="89"/>
      <c r="AL386" s="99"/>
      <c r="AM386" s="99"/>
      <c r="AN386" s="89"/>
      <c r="AO386" s="89"/>
      <c r="AP386" s="89"/>
      <c r="AQ386" s="99"/>
      <c r="AR386" s="89"/>
      <c r="AS386" s="89"/>
      <c r="AT386" s="89"/>
      <c r="AU386" s="89"/>
      <c r="AV386" s="89"/>
      <c r="AW386" s="89"/>
      <c r="AX386" s="89"/>
    </row>
    <row r="387" spans="1:50" ht="12.75" customHeight="1">
      <c r="A387" s="89"/>
      <c r="B387" s="89"/>
      <c r="C387" s="96"/>
      <c r="D387" s="190"/>
      <c r="E387" s="110"/>
      <c r="F387" s="111"/>
      <c r="G387" s="112"/>
      <c r="H387" s="113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108"/>
      <c r="AI387" s="108"/>
      <c r="AJ387" s="89"/>
      <c r="AK387" s="89"/>
      <c r="AL387" s="99"/>
      <c r="AM387" s="99"/>
      <c r="AN387" s="89"/>
      <c r="AO387" s="89"/>
      <c r="AP387" s="89"/>
      <c r="AQ387" s="99"/>
      <c r="AR387" s="89"/>
      <c r="AS387" s="89"/>
      <c r="AT387" s="89"/>
      <c r="AU387" s="89"/>
      <c r="AV387" s="89"/>
      <c r="AW387" s="89"/>
      <c r="AX387" s="89"/>
    </row>
    <row r="388" spans="1:50" ht="12.75" customHeight="1">
      <c r="A388" s="89"/>
      <c r="B388" s="89"/>
      <c r="C388" s="96"/>
      <c r="D388" s="190"/>
      <c r="E388" s="110"/>
      <c r="F388" s="111"/>
      <c r="G388" s="112"/>
      <c r="H388" s="113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108"/>
      <c r="AI388" s="108"/>
      <c r="AJ388" s="89"/>
      <c r="AK388" s="89"/>
      <c r="AL388" s="99"/>
      <c r="AM388" s="99"/>
      <c r="AN388" s="89"/>
      <c r="AO388" s="89"/>
      <c r="AP388" s="89"/>
      <c r="AQ388" s="99"/>
      <c r="AR388" s="89"/>
      <c r="AS388" s="89"/>
      <c r="AT388" s="89"/>
      <c r="AU388" s="89"/>
      <c r="AV388" s="89"/>
      <c r="AW388" s="89"/>
      <c r="AX388" s="89"/>
    </row>
    <row r="389" spans="1:50" ht="12.75" customHeight="1">
      <c r="A389" s="89"/>
      <c r="B389" s="89"/>
      <c r="C389" s="96"/>
      <c r="D389" s="190"/>
      <c r="E389" s="110"/>
      <c r="F389" s="111"/>
      <c r="G389" s="112"/>
      <c r="H389" s="113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108"/>
      <c r="AI389" s="108"/>
      <c r="AJ389" s="89"/>
      <c r="AK389" s="89"/>
      <c r="AL389" s="99"/>
      <c r="AM389" s="99"/>
      <c r="AN389" s="89"/>
      <c r="AO389" s="89"/>
      <c r="AP389" s="89"/>
      <c r="AQ389" s="99"/>
      <c r="AR389" s="89"/>
      <c r="AS389" s="89"/>
      <c r="AT389" s="89"/>
      <c r="AU389" s="89"/>
      <c r="AV389" s="89"/>
      <c r="AW389" s="89"/>
      <c r="AX389" s="89"/>
    </row>
    <row r="390" spans="1:50" ht="12.75" customHeight="1">
      <c r="A390" s="89"/>
      <c r="B390" s="89"/>
      <c r="C390" s="96"/>
      <c r="D390" s="190"/>
      <c r="E390" s="110"/>
      <c r="F390" s="111"/>
      <c r="G390" s="112"/>
      <c r="H390" s="113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108"/>
      <c r="AI390" s="108"/>
      <c r="AJ390" s="89"/>
      <c r="AK390" s="89"/>
      <c r="AL390" s="99"/>
      <c r="AM390" s="99"/>
      <c r="AN390" s="89"/>
      <c r="AO390" s="89"/>
      <c r="AP390" s="89"/>
      <c r="AQ390" s="99"/>
      <c r="AR390" s="89"/>
      <c r="AS390" s="89"/>
      <c r="AT390" s="89"/>
      <c r="AU390" s="89"/>
      <c r="AV390" s="89"/>
      <c r="AW390" s="89"/>
      <c r="AX390" s="89"/>
    </row>
    <row r="391" spans="1:50" ht="12.75" customHeight="1">
      <c r="A391" s="89"/>
      <c r="B391" s="89"/>
      <c r="C391" s="96"/>
      <c r="D391" s="190"/>
      <c r="E391" s="110"/>
      <c r="F391" s="111"/>
      <c r="G391" s="112"/>
      <c r="H391" s="113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108"/>
      <c r="AI391" s="108"/>
      <c r="AJ391" s="89"/>
      <c r="AK391" s="89"/>
      <c r="AL391" s="99"/>
      <c r="AM391" s="99"/>
      <c r="AN391" s="89"/>
      <c r="AO391" s="89"/>
      <c r="AP391" s="89"/>
      <c r="AQ391" s="99"/>
      <c r="AR391" s="89"/>
      <c r="AS391" s="89"/>
      <c r="AT391" s="89"/>
      <c r="AU391" s="89"/>
      <c r="AV391" s="89"/>
      <c r="AW391" s="89"/>
      <c r="AX391" s="89"/>
    </row>
    <row r="392" spans="1:50" ht="12.75" customHeight="1">
      <c r="A392" s="89"/>
      <c r="B392" s="89"/>
      <c r="C392" s="96"/>
      <c r="D392" s="190"/>
      <c r="E392" s="110"/>
      <c r="F392" s="111"/>
      <c r="G392" s="112"/>
      <c r="H392" s="113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108"/>
      <c r="AI392" s="108"/>
      <c r="AJ392" s="89"/>
      <c r="AK392" s="89"/>
      <c r="AL392" s="99"/>
      <c r="AM392" s="99"/>
      <c r="AN392" s="89"/>
      <c r="AO392" s="89"/>
      <c r="AP392" s="89"/>
      <c r="AQ392" s="99"/>
      <c r="AR392" s="89"/>
      <c r="AS392" s="89"/>
      <c r="AT392" s="89"/>
      <c r="AU392" s="89"/>
      <c r="AV392" s="89"/>
      <c r="AW392" s="89"/>
      <c r="AX392" s="89"/>
    </row>
    <row r="393" spans="1:50" ht="12.75" customHeight="1">
      <c r="A393" s="89"/>
      <c r="B393" s="89"/>
      <c r="C393" s="96"/>
      <c r="D393" s="190"/>
      <c r="E393" s="110"/>
      <c r="F393" s="111"/>
      <c r="G393" s="112"/>
      <c r="H393" s="113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108"/>
      <c r="AI393" s="108"/>
      <c r="AJ393" s="89"/>
      <c r="AK393" s="89"/>
      <c r="AL393" s="99"/>
      <c r="AM393" s="99"/>
      <c r="AN393" s="89"/>
      <c r="AO393" s="89"/>
      <c r="AP393" s="89"/>
      <c r="AQ393" s="99"/>
      <c r="AR393" s="89"/>
      <c r="AS393" s="89"/>
      <c r="AT393" s="89"/>
      <c r="AU393" s="89"/>
      <c r="AV393" s="89"/>
      <c r="AW393" s="89"/>
      <c r="AX393" s="89"/>
    </row>
    <row r="394" spans="1:50" ht="12.75" customHeight="1">
      <c r="A394" s="89"/>
      <c r="B394" s="89"/>
      <c r="C394" s="96"/>
      <c r="D394" s="190"/>
      <c r="E394" s="110"/>
      <c r="F394" s="111"/>
      <c r="G394" s="112"/>
      <c r="H394" s="113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108"/>
      <c r="AI394" s="108"/>
      <c r="AJ394" s="89"/>
      <c r="AK394" s="89"/>
      <c r="AL394" s="99"/>
      <c r="AM394" s="99"/>
      <c r="AN394" s="89"/>
      <c r="AO394" s="89"/>
      <c r="AP394" s="89"/>
      <c r="AQ394" s="99"/>
      <c r="AR394" s="89"/>
      <c r="AS394" s="89"/>
      <c r="AT394" s="89"/>
      <c r="AU394" s="89"/>
      <c r="AV394" s="89"/>
      <c r="AW394" s="89"/>
      <c r="AX394" s="89"/>
    </row>
    <row r="395" spans="1:50" ht="12.75" customHeight="1">
      <c r="A395" s="89"/>
      <c r="B395" s="89"/>
      <c r="C395" s="96"/>
      <c r="D395" s="190"/>
      <c r="E395" s="110"/>
      <c r="F395" s="111"/>
      <c r="G395" s="112"/>
      <c r="H395" s="113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108"/>
      <c r="AI395" s="108"/>
      <c r="AJ395" s="89"/>
      <c r="AK395" s="89"/>
      <c r="AL395" s="99"/>
      <c r="AM395" s="99"/>
      <c r="AN395" s="89"/>
      <c r="AO395" s="89"/>
      <c r="AP395" s="89"/>
      <c r="AQ395" s="99"/>
      <c r="AR395" s="89"/>
      <c r="AS395" s="89"/>
      <c r="AT395" s="89"/>
      <c r="AU395" s="89"/>
      <c r="AV395" s="89"/>
      <c r="AW395" s="89"/>
      <c r="AX395" s="89"/>
    </row>
    <row r="396" spans="1:50" ht="12.75" customHeight="1">
      <c r="A396" s="89"/>
      <c r="B396" s="89"/>
      <c r="C396" s="96"/>
      <c r="D396" s="190"/>
      <c r="E396" s="110"/>
      <c r="F396" s="111"/>
      <c r="G396" s="112"/>
      <c r="H396" s="113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108"/>
      <c r="AI396" s="108"/>
      <c r="AJ396" s="89"/>
      <c r="AK396" s="89"/>
      <c r="AL396" s="99"/>
      <c r="AM396" s="99"/>
      <c r="AN396" s="89"/>
      <c r="AO396" s="89"/>
      <c r="AP396" s="89"/>
      <c r="AQ396" s="99"/>
      <c r="AR396" s="89"/>
      <c r="AS396" s="89"/>
      <c r="AT396" s="89"/>
      <c r="AU396" s="89"/>
      <c r="AV396" s="89"/>
      <c r="AW396" s="89"/>
      <c r="AX396" s="89"/>
    </row>
    <row r="397" spans="1:50" ht="12.75" customHeight="1">
      <c r="A397" s="89"/>
      <c r="B397" s="89"/>
      <c r="C397" s="96"/>
      <c r="D397" s="190"/>
      <c r="E397" s="110"/>
      <c r="F397" s="111"/>
      <c r="G397" s="112"/>
      <c r="H397" s="113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108"/>
      <c r="AI397" s="108"/>
      <c r="AJ397" s="89"/>
      <c r="AK397" s="89"/>
      <c r="AL397" s="99"/>
      <c r="AM397" s="99"/>
      <c r="AN397" s="89"/>
      <c r="AO397" s="89"/>
      <c r="AP397" s="89"/>
      <c r="AQ397" s="99"/>
      <c r="AR397" s="89"/>
      <c r="AS397" s="89"/>
      <c r="AT397" s="89"/>
      <c r="AU397" s="89"/>
      <c r="AV397" s="89"/>
      <c r="AW397" s="89"/>
      <c r="AX397" s="89"/>
    </row>
    <row r="398" spans="1:50" ht="12.75" customHeight="1">
      <c r="A398" s="89"/>
      <c r="B398" s="89"/>
      <c r="C398" s="96"/>
      <c r="D398" s="190"/>
      <c r="E398" s="110"/>
      <c r="F398" s="111"/>
      <c r="G398" s="112"/>
      <c r="H398" s="113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108"/>
      <c r="AI398" s="108"/>
      <c r="AJ398" s="89"/>
      <c r="AK398" s="89"/>
      <c r="AL398" s="99"/>
      <c r="AM398" s="99"/>
      <c r="AN398" s="89"/>
      <c r="AO398" s="89"/>
      <c r="AP398" s="89"/>
      <c r="AQ398" s="99"/>
      <c r="AR398" s="89"/>
      <c r="AS398" s="89"/>
      <c r="AT398" s="89"/>
      <c r="AU398" s="89"/>
      <c r="AV398" s="89"/>
      <c r="AW398" s="89"/>
      <c r="AX398" s="89"/>
    </row>
    <row r="399" spans="1:50" ht="12.75" customHeight="1">
      <c r="A399" s="89"/>
      <c r="B399" s="89"/>
      <c r="C399" s="96"/>
      <c r="D399" s="190"/>
      <c r="E399" s="110"/>
      <c r="F399" s="111"/>
      <c r="G399" s="112"/>
      <c r="H399" s="113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108"/>
      <c r="AI399" s="108"/>
      <c r="AJ399" s="89"/>
      <c r="AK399" s="89"/>
      <c r="AL399" s="99"/>
      <c r="AM399" s="99"/>
      <c r="AN399" s="89"/>
      <c r="AO399" s="89"/>
      <c r="AP399" s="89"/>
      <c r="AQ399" s="99"/>
      <c r="AR399" s="89"/>
      <c r="AS399" s="89"/>
      <c r="AT399" s="89"/>
      <c r="AU399" s="89"/>
      <c r="AV399" s="89"/>
      <c r="AW399" s="89"/>
      <c r="AX399" s="89"/>
    </row>
    <row r="400" spans="1:50" ht="12.75" customHeight="1">
      <c r="A400" s="89"/>
      <c r="B400" s="89"/>
      <c r="C400" s="96"/>
      <c r="D400" s="190"/>
      <c r="E400" s="110"/>
      <c r="F400" s="111"/>
      <c r="G400" s="112"/>
      <c r="H400" s="113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108"/>
      <c r="AI400" s="108"/>
      <c r="AJ400" s="89"/>
      <c r="AK400" s="89"/>
      <c r="AL400" s="99"/>
      <c r="AM400" s="99"/>
      <c r="AN400" s="89"/>
      <c r="AO400" s="89"/>
      <c r="AP400" s="89"/>
      <c r="AQ400" s="99"/>
      <c r="AR400" s="89"/>
      <c r="AS400" s="89"/>
      <c r="AT400" s="89"/>
      <c r="AU400" s="89"/>
      <c r="AV400" s="89"/>
      <c r="AW400" s="89"/>
      <c r="AX400" s="89"/>
    </row>
    <row r="401" spans="1:50" ht="12.75" customHeight="1">
      <c r="A401" s="89"/>
      <c r="B401" s="89"/>
      <c r="C401" s="96"/>
      <c r="D401" s="190"/>
      <c r="E401" s="110"/>
      <c r="F401" s="111"/>
      <c r="G401" s="112"/>
      <c r="H401" s="113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108"/>
      <c r="AI401" s="108"/>
      <c r="AJ401" s="89"/>
      <c r="AK401" s="89"/>
      <c r="AL401" s="99"/>
      <c r="AM401" s="99"/>
      <c r="AN401" s="89"/>
      <c r="AO401" s="89"/>
      <c r="AP401" s="89"/>
      <c r="AQ401" s="99"/>
      <c r="AR401" s="89"/>
      <c r="AS401" s="89"/>
      <c r="AT401" s="89"/>
      <c r="AU401" s="89"/>
      <c r="AV401" s="89"/>
      <c r="AW401" s="89"/>
      <c r="AX401" s="89"/>
    </row>
    <row r="402" spans="1:50" ht="12.75" customHeight="1">
      <c r="A402" s="89"/>
      <c r="B402" s="89"/>
      <c r="C402" s="96"/>
      <c r="D402" s="190"/>
      <c r="E402" s="110"/>
      <c r="F402" s="111"/>
      <c r="G402" s="112"/>
      <c r="H402" s="113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108"/>
      <c r="AI402" s="108"/>
      <c r="AJ402" s="89"/>
      <c r="AK402" s="89"/>
      <c r="AL402" s="99"/>
      <c r="AM402" s="99"/>
      <c r="AN402" s="89"/>
      <c r="AO402" s="89"/>
      <c r="AP402" s="89"/>
      <c r="AQ402" s="99"/>
      <c r="AR402" s="89"/>
      <c r="AS402" s="89"/>
      <c r="AT402" s="89"/>
      <c r="AU402" s="89"/>
      <c r="AV402" s="89"/>
      <c r="AW402" s="89"/>
      <c r="AX402" s="89"/>
    </row>
    <row r="403" spans="1:50" ht="12.75" customHeight="1">
      <c r="A403" s="89"/>
      <c r="B403" s="89"/>
      <c r="C403" s="96"/>
      <c r="D403" s="190"/>
      <c r="E403" s="110"/>
      <c r="F403" s="111"/>
      <c r="G403" s="112"/>
      <c r="H403" s="113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108"/>
      <c r="AI403" s="108"/>
      <c r="AJ403" s="89"/>
      <c r="AK403" s="89"/>
      <c r="AL403" s="99"/>
      <c r="AM403" s="99"/>
      <c r="AN403" s="89"/>
      <c r="AO403" s="89"/>
      <c r="AP403" s="89"/>
      <c r="AQ403" s="99"/>
      <c r="AR403" s="89"/>
      <c r="AS403" s="89"/>
      <c r="AT403" s="89"/>
      <c r="AU403" s="89"/>
      <c r="AV403" s="89"/>
      <c r="AW403" s="89"/>
      <c r="AX403" s="89"/>
    </row>
    <row r="404" spans="1:50" ht="12.75" customHeight="1">
      <c r="A404" s="89"/>
      <c r="B404" s="89"/>
      <c r="C404" s="96"/>
      <c r="D404" s="190"/>
      <c r="E404" s="110"/>
      <c r="F404" s="111"/>
      <c r="G404" s="112"/>
      <c r="H404" s="113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108"/>
      <c r="AI404" s="108"/>
      <c r="AJ404" s="89"/>
      <c r="AK404" s="89"/>
      <c r="AL404" s="99"/>
      <c r="AM404" s="99"/>
      <c r="AN404" s="89"/>
      <c r="AO404" s="89"/>
      <c r="AP404" s="89"/>
      <c r="AQ404" s="99"/>
      <c r="AR404" s="89"/>
      <c r="AS404" s="89"/>
      <c r="AT404" s="89"/>
      <c r="AU404" s="89"/>
      <c r="AV404" s="89"/>
      <c r="AW404" s="89"/>
      <c r="AX404" s="89"/>
    </row>
    <row r="405" spans="1:50" ht="12.75" customHeight="1">
      <c r="A405" s="89"/>
      <c r="B405" s="89"/>
      <c r="C405" s="96"/>
      <c r="D405" s="190"/>
      <c r="E405" s="110"/>
      <c r="F405" s="111"/>
      <c r="G405" s="112"/>
      <c r="H405" s="113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108"/>
      <c r="AI405" s="108"/>
      <c r="AJ405" s="89"/>
      <c r="AK405" s="89"/>
      <c r="AL405" s="99"/>
      <c r="AM405" s="99"/>
      <c r="AN405" s="89"/>
      <c r="AO405" s="89"/>
      <c r="AP405" s="89"/>
      <c r="AQ405" s="99"/>
      <c r="AR405" s="89"/>
      <c r="AS405" s="89"/>
      <c r="AT405" s="89"/>
      <c r="AU405" s="89"/>
      <c r="AV405" s="89"/>
      <c r="AW405" s="89"/>
      <c r="AX405" s="89"/>
    </row>
    <row r="406" spans="1:50" ht="12.75" customHeight="1">
      <c r="A406" s="89"/>
      <c r="B406" s="89"/>
      <c r="C406" s="96"/>
      <c r="D406" s="190"/>
      <c r="E406" s="110"/>
      <c r="F406" s="111"/>
      <c r="G406" s="112"/>
      <c r="H406" s="113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108"/>
      <c r="AI406" s="108"/>
      <c r="AJ406" s="89"/>
      <c r="AK406" s="89"/>
      <c r="AL406" s="99"/>
      <c r="AM406" s="99"/>
      <c r="AN406" s="89"/>
      <c r="AO406" s="89"/>
      <c r="AP406" s="89"/>
      <c r="AQ406" s="99"/>
      <c r="AR406" s="89"/>
      <c r="AS406" s="89"/>
      <c r="AT406" s="89"/>
      <c r="AU406" s="89"/>
      <c r="AV406" s="89"/>
      <c r="AW406" s="89"/>
      <c r="AX406" s="89"/>
    </row>
    <row r="407" spans="1:50" ht="12.75" customHeight="1">
      <c r="A407" s="89"/>
      <c r="B407" s="89"/>
      <c r="C407" s="96"/>
      <c r="D407" s="190"/>
      <c r="E407" s="110"/>
      <c r="F407" s="111"/>
      <c r="G407" s="112"/>
      <c r="H407" s="113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108"/>
      <c r="AI407" s="108"/>
      <c r="AJ407" s="89"/>
      <c r="AK407" s="89"/>
      <c r="AL407" s="99"/>
      <c r="AM407" s="99"/>
      <c r="AN407" s="89"/>
      <c r="AO407" s="89"/>
      <c r="AP407" s="89"/>
      <c r="AQ407" s="99"/>
      <c r="AR407" s="89"/>
      <c r="AS407" s="89"/>
      <c r="AT407" s="89"/>
      <c r="AU407" s="89"/>
      <c r="AV407" s="89"/>
      <c r="AW407" s="89"/>
      <c r="AX407" s="89"/>
    </row>
    <row r="408" spans="1:50" ht="12.75" customHeight="1">
      <c r="A408" s="89"/>
      <c r="B408" s="89"/>
      <c r="C408" s="96"/>
      <c r="D408" s="190"/>
      <c r="E408" s="110"/>
      <c r="F408" s="111"/>
      <c r="G408" s="112"/>
      <c r="H408" s="113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108"/>
      <c r="AI408" s="108"/>
      <c r="AJ408" s="89"/>
      <c r="AK408" s="89"/>
      <c r="AL408" s="99"/>
      <c r="AM408" s="99"/>
      <c r="AN408" s="89"/>
      <c r="AO408" s="89"/>
      <c r="AP408" s="89"/>
      <c r="AQ408" s="99"/>
      <c r="AR408" s="89"/>
      <c r="AS408" s="89"/>
      <c r="AT408" s="89"/>
      <c r="AU408" s="89"/>
      <c r="AV408" s="89"/>
      <c r="AW408" s="89"/>
      <c r="AX408" s="89"/>
    </row>
    <row r="409" spans="1:50" ht="12.75" customHeight="1">
      <c r="A409" s="89"/>
      <c r="B409" s="89"/>
      <c r="C409" s="96"/>
      <c r="D409" s="190"/>
      <c r="E409" s="110"/>
      <c r="F409" s="111"/>
      <c r="G409" s="112"/>
      <c r="H409" s="113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108"/>
      <c r="AI409" s="108"/>
      <c r="AJ409" s="89"/>
      <c r="AK409" s="89"/>
      <c r="AL409" s="99"/>
      <c r="AM409" s="99"/>
      <c r="AN409" s="89"/>
      <c r="AO409" s="89"/>
      <c r="AP409" s="89"/>
      <c r="AQ409" s="99"/>
      <c r="AR409" s="89"/>
      <c r="AS409" s="89"/>
      <c r="AT409" s="89"/>
      <c r="AU409" s="89"/>
      <c r="AV409" s="89"/>
      <c r="AW409" s="89"/>
      <c r="AX409" s="89"/>
    </row>
    <row r="410" spans="1:50" ht="12.75" customHeight="1">
      <c r="A410" s="89"/>
      <c r="B410" s="89"/>
      <c r="C410" s="96"/>
      <c r="D410" s="190"/>
      <c r="E410" s="110"/>
      <c r="F410" s="111"/>
      <c r="G410" s="112"/>
      <c r="H410" s="113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108"/>
      <c r="AI410" s="108"/>
      <c r="AJ410" s="89"/>
      <c r="AK410" s="89"/>
      <c r="AL410" s="99"/>
      <c r="AM410" s="99"/>
      <c r="AN410" s="89"/>
      <c r="AO410" s="89"/>
      <c r="AP410" s="89"/>
      <c r="AQ410" s="99"/>
      <c r="AR410" s="89"/>
      <c r="AS410" s="89"/>
      <c r="AT410" s="89"/>
      <c r="AU410" s="89"/>
      <c r="AV410" s="89"/>
      <c r="AW410" s="89"/>
      <c r="AX410" s="89"/>
    </row>
    <row r="411" spans="1:50" ht="12.75" customHeight="1">
      <c r="A411" s="89"/>
      <c r="B411" s="89"/>
      <c r="C411" s="96"/>
      <c r="D411" s="190"/>
      <c r="E411" s="110"/>
      <c r="F411" s="111"/>
      <c r="G411" s="112"/>
      <c r="H411" s="113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108"/>
      <c r="AI411" s="108"/>
      <c r="AJ411" s="89"/>
      <c r="AK411" s="89"/>
      <c r="AL411" s="99"/>
      <c r="AM411" s="99"/>
      <c r="AN411" s="89"/>
      <c r="AO411" s="89"/>
      <c r="AP411" s="89"/>
      <c r="AQ411" s="99"/>
      <c r="AR411" s="89"/>
      <c r="AS411" s="89"/>
      <c r="AT411" s="89"/>
      <c r="AU411" s="89"/>
      <c r="AV411" s="89"/>
      <c r="AW411" s="89"/>
      <c r="AX411" s="89"/>
    </row>
    <row r="412" spans="1:50" ht="12.75" customHeight="1">
      <c r="A412" s="89"/>
      <c r="B412" s="89"/>
      <c r="C412" s="96"/>
      <c r="D412" s="190"/>
      <c r="E412" s="110"/>
      <c r="F412" s="111"/>
      <c r="G412" s="112"/>
      <c r="H412" s="113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108"/>
      <c r="AI412" s="108"/>
      <c r="AJ412" s="89"/>
      <c r="AK412" s="89"/>
      <c r="AL412" s="99"/>
      <c r="AM412" s="99"/>
      <c r="AN412" s="89"/>
      <c r="AO412" s="89"/>
      <c r="AP412" s="89"/>
      <c r="AQ412" s="99"/>
      <c r="AR412" s="89"/>
      <c r="AS412" s="89"/>
      <c r="AT412" s="89"/>
      <c r="AU412" s="89"/>
      <c r="AV412" s="89"/>
      <c r="AW412" s="89"/>
      <c r="AX412" s="89"/>
    </row>
    <row r="413" spans="1:50" ht="12.75" customHeight="1">
      <c r="A413" s="89"/>
      <c r="B413" s="89"/>
      <c r="C413" s="96"/>
      <c r="D413" s="190"/>
      <c r="E413" s="110"/>
      <c r="F413" s="111"/>
      <c r="G413" s="112"/>
      <c r="H413" s="113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108"/>
      <c r="AI413" s="108"/>
      <c r="AJ413" s="89"/>
      <c r="AK413" s="89"/>
      <c r="AL413" s="99"/>
      <c r="AM413" s="99"/>
      <c r="AN413" s="89"/>
      <c r="AO413" s="89"/>
      <c r="AP413" s="89"/>
      <c r="AQ413" s="99"/>
      <c r="AR413" s="89"/>
      <c r="AS413" s="89"/>
      <c r="AT413" s="89"/>
      <c r="AU413" s="89"/>
      <c r="AV413" s="89"/>
      <c r="AW413" s="89"/>
      <c r="AX413" s="89"/>
    </row>
    <row r="414" spans="1:50" ht="12.75" customHeight="1">
      <c r="A414" s="89"/>
      <c r="B414" s="89"/>
      <c r="C414" s="96"/>
      <c r="D414" s="190"/>
      <c r="E414" s="110"/>
      <c r="F414" s="111"/>
      <c r="G414" s="112"/>
      <c r="H414" s="113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108"/>
      <c r="AI414" s="108"/>
      <c r="AJ414" s="89"/>
      <c r="AK414" s="89"/>
      <c r="AL414" s="99"/>
      <c r="AM414" s="99"/>
      <c r="AN414" s="89"/>
      <c r="AO414" s="89"/>
      <c r="AP414" s="89"/>
      <c r="AQ414" s="99"/>
      <c r="AR414" s="89"/>
      <c r="AS414" s="89"/>
      <c r="AT414" s="89"/>
      <c r="AU414" s="89"/>
      <c r="AV414" s="89"/>
      <c r="AW414" s="89"/>
      <c r="AX414" s="89"/>
    </row>
    <row r="415" spans="1:50" ht="12.75" customHeight="1">
      <c r="A415" s="89"/>
      <c r="B415" s="89"/>
      <c r="C415" s="96"/>
      <c r="D415" s="190"/>
      <c r="E415" s="110"/>
      <c r="F415" s="111"/>
      <c r="G415" s="112"/>
      <c r="H415" s="113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108"/>
      <c r="AI415" s="108"/>
      <c r="AJ415" s="89"/>
      <c r="AK415" s="89"/>
      <c r="AL415" s="99"/>
      <c r="AM415" s="99"/>
      <c r="AN415" s="89"/>
      <c r="AO415" s="89"/>
      <c r="AP415" s="89"/>
      <c r="AQ415" s="99"/>
      <c r="AR415" s="89"/>
      <c r="AS415" s="89"/>
      <c r="AT415" s="89"/>
      <c r="AU415" s="89"/>
      <c r="AV415" s="89"/>
      <c r="AW415" s="89"/>
      <c r="AX415" s="89"/>
    </row>
    <row r="416" spans="1:50" ht="12.75" customHeight="1">
      <c r="A416" s="89"/>
      <c r="B416" s="89"/>
      <c r="C416" s="96"/>
      <c r="D416" s="190"/>
      <c r="E416" s="110"/>
      <c r="F416" s="111"/>
      <c r="G416" s="112"/>
      <c r="H416" s="113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108"/>
      <c r="AI416" s="108"/>
      <c r="AJ416" s="89"/>
      <c r="AK416" s="89"/>
      <c r="AL416" s="99"/>
      <c r="AM416" s="99"/>
      <c r="AN416" s="89"/>
      <c r="AO416" s="89"/>
      <c r="AP416" s="89"/>
      <c r="AQ416" s="99"/>
      <c r="AR416" s="89"/>
      <c r="AS416" s="89"/>
      <c r="AT416" s="89"/>
      <c r="AU416" s="89"/>
      <c r="AV416" s="89"/>
      <c r="AW416" s="89"/>
      <c r="AX416" s="89"/>
    </row>
    <row r="417" spans="1:50" ht="12.75" customHeight="1">
      <c r="A417" s="89"/>
      <c r="B417" s="89"/>
      <c r="C417" s="96"/>
      <c r="D417" s="190"/>
      <c r="E417" s="110"/>
      <c r="F417" s="111"/>
      <c r="G417" s="112"/>
      <c r="H417" s="113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108"/>
      <c r="AI417" s="108"/>
      <c r="AJ417" s="89"/>
      <c r="AK417" s="89"/>
      <c r="AL417" s="99"/>
      <c r="AM417" s="99"/>
      <c r="AN417" s="89"/>
      <c r="AO417" s="89"/>
      <c r="AP417" s="89"/>
      <c r="AQ417" s="99"/>
      <c r="AR417" s="89"/>
      <c r="AS417" s="89"/>
      <c r="AT417" s="89"/>
      <c r="AU417" s="89"/>
      <c r="AV417" s="89"/>
      <c r="AW417" s="89"/>
      <c r="AX417" s="89"/>
    </row>
    <row r="418" spans="1:50" ht="12.75" customHeight="1">
      <c r="A418" s="89"/>
      <c r="B418" s="89"/>
      <c r="C418" s="96"/>
      <c r="D418" s="190"/>
      <c r="E418" s="110"/>
      <c r="F418" s="111"/>
      <c r="G418" s="112"/>
      <c r="H418" s="113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108"/>
      <c r="AI418" s="108"/>
      <c r="AJ418" s="89"/>
      <c r="AK418" s="89"/>
      <c r="AL418" s="99"/>
      <c r="AM418" s="99"/>
      <c r="AN418" s="89"/>
      <c r="AO418" s="89"/>
      <c r="AP418" s="89"/>
      <c r="AQ418" s="99"/>
      <c r="AR418" s="89"/>
      <c r="AS418" s="89"/>
      <c r="AT418" s="89"/>
      <c r="AU418" s="89"/>
      <c r="AV418" s="89"/>
      <c r="AW418" s="89"/>
      <c r="AX418" s="89"/>
    </row>
    <row r="419" spans="1:50" ht="12.75" customHeight="1">
      <c r="A419" s="89"/>
      <c r="B419" s="89"/>
      <c r="C419" s="96"/>
      <c r="D419" s="190"/>
      <c r="E419" s="110"/>
      <c r="F419" s="111"/>
      <c r="G419" s="112"/>
      <c r="H419" s="113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108"/>
      <c r="AI419" s="108"/>
      <c r="AJ419" s="89"/>
      <c r="AK419" s="89"/>
      <c r="AL419" s="99"/>
      <c r="AM419" s="99"/>
      <c r="AN419" s="89"/>
      <c r="AO419" s="89"/>
      <c r="AP419" s="89"/>
      <c r="AQ419" s="99"/>
      <c r="AR419" s="89"/>
      <c r="AS419" s="89"/>
      <c r="AT419" s="89"/>
      <c r="AU419" s="89"/>
      <c r="AV419" s="89"/>
      <c r="AW419" s="89"/>
      <c r="AX419" s="89"/>
    </row>
    <row r="420" spans="1:50" ht="12.75" customHeight="1">
      <c r="A420" s="89"/>
      <c r="B420" s="89"/>
      <c r="C420" s="96"/>
      <c r="D420" s="190"/>
      <c r="E420" s="110"/>
      <c r="F420" s="111"/>
      <c r="G420" s="112"/>
      <c r="H420" s="113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108"/>
      <c r="AI420" s="108"/>
      <c r="AJ420" s="89"/>
      <c r="AK420" s="89"/>
      <c r="AL420" s="99"/>
      <c r="AM420" s="99"/>
      <c r="AN420" s="89"/>
      <c r="AO420" s="89"/>
      <c r="AP420" s="89"/>
      <c r="AQ420" s="99"/>
      <c r="AR420" s="89"/>
      <c r="AS420" s="89"/>
      <c r="AT420" s="89"/>
      <c r="AU420" s="89"/>
      <c r="AV420" s="89"/>
      <c r="AW420" s="89"/>
      <c r="AX420" s="89"/>
    </row>
    <row r="421" spans="1:50" ht="12.75" customHeight="1">
      <c r="A421" s="89"/>
      <c r="B421" s="89"/>
      <c r="C421" s="96"/>
      <c r="D421" s="190"/>
      <c r="E421" s="110"/>
      <c r="F421" s="111"/>
      <c r="G421" s="112"/>
      <c r="H421" s="113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108"/>
      <c r="AI421" s="108"/>
      <c r="AJ421" s="89"/>
      <c r="AK421" s="89"/>
      <c r="AL421" s="99"/>
      <c r="AM421" s="99"/>
      <c r="AN421" s="89"/>
      <c r="AO421" s="89"/>
      <c r="AP421" s="89"/>
      <c r="AQ421" s="99"/>
      <c r="AR421" s="89"/>
      <c r="AS421" s="89"/>
      <c r="AT421" s="89"/>
      <c r="AU421" s="89"/>
      <c r="AV421" s="89"/>
      <c r="AW421" s="89"/>
      <c r="AX421" s="89"/>
    </row>
    <row r="422" spans="1:50" ht="12.75" customHeight="1">
      <c r="A422" s="89"/>
      <c r="B422" s="89"/>
      <c r="C422" s="96"/>
      <c r="D422" s="190"/>
      <c r="E422" s="110"/>
      <c r="F422" s="111"/>
      <c r="G422" s="112"/>
      <c r="H422" s="113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108"/>
      <c r="AI422" s="108"/>
      <c r="AJ422" s="89"/>
      <c r="AK422" s="89"/>
      <c r="AL422" s="99"/>
      <c r="AM422" s="99"/>
      <c r="AN422" s="89"/>
      <c r="AO422" s="89"/>
      <c r="AP422" s="89"/>
      <c r="AQ422" s="99"/>
      <c r="AR422" s="89"/>
      <c r="AS422" s="89"/>
      <c r="AT422" s="89"/>
      <c r="AU422" s="89"/>
      <c r="AV422" s="89"/>
      <c r="AW422" s="89"/>
      <c r="AX422" s="89"/>
    </row>
    <row r="423" spans="1:50" ht="12.75" customHeight="1">
      <c r="A423" s="89"/>
      <c r="B423" s="89"/>
      <c r="C423" s="96"/>
      <c r="D423" s="190"/>
      <c r="E423" s="110"/>
      <c r="F423" s="111"/>
      <c r="G423" s="112"/>
      <c r="H423" s="113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108"/>
      <c r="AI423" s="108"/>
      <c r="AJ423" s="89"/>
      <c r="AK423" s="89"/>
      <c r="AL423" s="99"/>
      <c r="AM423" s="99"/>
      <c r="AN423" s="89"/>
      <c r="AO423" s="89"/>
      <c r="AP423" s="89"/>
      <c r="AQ423" s="99"/>
      <c r="AR423" s="89"/>
      <c r="AS423" s="89"/>
      <c r="AT423" s="89"/>
      <c r="AU423" s="89"/>
      <c r="AV423" s="89"/>
      <c r="AW423" s="89"/>
      <c r="AX423" s="89"/>
    </row>
    <row r="424" spans="1:50" ht="12.75" customHeight="1">
      <c r="A424" s="89"/>
      <c r="B424" s="89"/>
      <c r="C424" s="96"/>
      <c r="D424" s="190"/>
      <c r="E424" s="110"/>
      <c r="F424" s="111"/>
      <c r="G424" s="112"/>
      <c r="H424" s="113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108"/>
      <c r="AI424" s="108"/>
      <c r="AJ424" s="89"/>
      <c r="AK424" s="89"/>
      <c r="AL424" s="99"/>
      <c r="AM424" s="99"/>
      <c r="AN424" s="89"/>
      <c r="AO424" s="89"/>
      <c r="AP424" s="89"/>
      <c r="AQ424" s="99"/>
      <c r="AR424" s="89"/>
      <c r="AS424" s="89"/>
      <c r="AT424" s="89"/>
      <c r="AU424" s="89"/>
      <c r="AV424" s="89"/>
      <c r="AW424" s="89"/>
      <c r="AX424" s="89"/>
    </row>
    <row r="425" spans="1:50" ht="12.75" customHeight="1">
      <c r="A425" s="89"/>
      <c r="B425" s="89"/>
      <c r="C425" s="96"/>
      <c r="D425" s="190"/>
      <c r="E425" s="110"/>
      <c r="F425" s="111"/>
      <c r="G425" s="112"/>
      <c r="H425" s="113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108"/>
      <c r="AI425" s="108"/>
      <c r="AJ425" s="89"/>
      <c r="AK425" s="89"/>
      <c r="AL425" s="99"/>
      <c r="AM425" s="99"/>
      <c r="AN425" s="89"/>
      <c r="AO425" s="89"/>
      <c r="AP425" s="89"/>
      <c r="AQ425" s="99"/>
      <c r="AR425" s="89"/>
      <c r="AS425" s="89"/>
      <c r="AT425" s="89"/>
      <c r="AU425" s="89"/>
      <c r="AV425" s="89"/>
      <c r="AW425" s="89"/>
      <c r="AX425" s="89"/>
    </row>
    <row r="426" spans="1:50" ht="12.75" customHeight="1">
      <c r="A426" s="89"/>
      <c r="B426" s="89"/>
      <c r="C426" s="96"/>
      <c r="D426" s="190"/>
      <c r="E426" s="110"/>
      <c r="F426" s="111"/>
      <c r="G426" s="112"/>
      <c r="H426" s="113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108"/>
      <c r="AI426" s="108"/>
      <c r="AJ426" s="89"/>
      <c r="AK426" s="89"/>
      <c r="AL426" s="99"/>
      <c r="AM426" s="99"/>
      <c r="AN426" s="89"/>
      <c r="AO426" s="89"/>
      <c r="AP426" s="89"/>
      <c r="AQ426" s="99"/>
      <c r="AR426" s="89"/>
      <c r="AS426" s="89"/>
      <c r="AT426" s="89"/>
      <c r="AU426" s="89"/>
      <c r="AV426" s="89"/>
      <c r="AW426" s="89"/>
      <c r="AX426" s="89"/>
    </row>
    <row r="427" spans="1:50" ht="12.75" customHeight="1">
      <c r="A427" s="89"/>
      <c r="B427" s="89"/>
      <c r="C427" s="96"/>
      <c r="D427" s="190"/>
      <c r="E427" s="110"/>
      <c r="F427" s="111"/>
      <c r="G427" s="112"/>
      <c r="H427" s="113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108"/>
      <c r="AI427" s="108"/>
      <c r="AJ427" s="89"/>
      <c r="AK427" s="89"/>
      <c r="AL427" s="99"/>
      <c r="AM427" s="99"/>
      <c r="AN427" s="89"/>
      <c r="AO427" s="89"/>
      <c r="AP427" s="89"/>
      <c r="AQ427" s="99"/>
      <c r="AR427" s="89"/>
      <c r="AS427" s="89"/>
      <c r="AT427" s="89"/>
      <c r="AU427" s="89"/>
      <c r="AV427" s="89"/>
      <c r="AW427" s="89"/>
      <c r="AX427" s="89"/>
    </row>
    <row r="428" spans="1:50" ht="12.75" customHeight="1">
      <c r="A428" s="89"/>
      <c r="B428" s="89"/>
      <c r="C428" s="96"/>
      <c r="D428" s="190"/>
      <c r="E428" s="110"/>
      <c r="F428" s="111"/>
      <c r="G428" s="112"/>
      <c r="H428" s="113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108"/>
      <c r="AI428" s="108"/>
      <c r="AJ428" s="89"/>
      <c r="AK428" s="89"/>
      <c r="AL428" s="99"/>
      <c r="AM428" s="99"/>
      <c r="AN428" s="89"/>
      <c r="AO428" s="89"/>
      <c r="AP428" s="89"/>
      <c r="AQ428" s="99"/>
      <c r="AR428" s="89"/>
      <c r="AS428" s="89"/>
      <c r="AT428" s="89"/>
      <c r="AU428" s="89"/>
      <c r="AV428" s="89"/>
      <c r="AW428" s="89"/>
      <c r="AX428" s="89"/>
    </row>
    <row r="429" spans="1:50" ht="12.75" customHeight="1">
      <c r="A429" s="89"/>
      <c r="B429" s="89"/>
      <c r="C429" s="96"/>
      <c r="D429" s="190"/>
      <c r="E429" s="110"/>
      <c r="F429" s="111"/>
      <c r="G429" s="112"/>
      <c r="H429" s="113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108"/>
      <c r="AI429" s="108"/>
      <c r="AJ429" s="89"/>
      <c r="AK429" s="89"/>
      <c r="AL429" s="99"/>
      <c r="AM429" s="99"/>
      <c r="AN429" s="89"/>
      <c r="AO429" s="89"/>
      <c r="AP429" s="89"/>
      <c r="AQ429" s="99"/>
      <c r="AR429" s="89"/>
      <c r="AS429" s="89"/>
      <c r="AT429" s="89"/>
      <c r="AU429" s="89"/>
      <c r="AV429" s="89"/>
      <c r="AW429" s="89"/>
      <c r="AX429" s="89"/>
    </row>
    <row r="430" spans="1:50" ht="12.75" customHeight="1">
      <c r="A430" s="89"/>
      <c r="B430" s="89"/>
      <c r="C430" s="96"/>
      <c r="D430" s="190"/>
      <c r="E430" s="110"/>
      <c r="F430" s="111"/>
      <c r="G430" s="112"/>
      <c r="H430" s="113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108"/>
      <c r="AI430" s="108"/>
      <c r="AJ430" s="89"/>
      <c r="AK430" s="89"/>
      <c r="AL430" s="99"/>
      <c r="AM430" s="99"/>
      <c r="AN430" s="89"/>
      <c r="AO430" s="89"/>
      <c r="AP430" s="89"/>
      <c r="AQ430" s="99"/>
      <c r="AR430" s="89"/>
      <c r="AS430" s="89"/>
      <c r="AT430" s="89"/>
      <c r="AU430" s="89"/>
      <c r="AV430" s="89"/>
      <c r="AW430" s="89"/>
      <c r="AX430" s="89"/>
    </row>
    <row r="431" spans="1:50" ht="12.75" customHeight="1">
      <c r="A431" s="89"/>
      <c r="B431" s="89"/>
      <c r="C431" s="96"/>
      <c r="D431" s="190"/>
      <c r="E431" s="110"/>
      <c r="F431" s="111"/>
      <c r="G431" s="112"/>
      <c r="H431" s="113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108"/>
      <c r="AI431" s="108"/>
      <c r="AJ431" s="89"/>
      <c r="AK431" s="89"/>
      <c r="AL431" s="99"/>
      <c r="AM431" s="99"/>
      <c r="AN431" s="89"/>
      <c r="AO431" s="89"/>
      <c r="AP431" s="89"/>
      <c r="AQ431" s="99"/>
      <c r="AR431" s="89"/>
      <c r="AS431" s="89"/>
      <c r="AT431" s="89"/>
      <c r="AU431" s="89"/>
      <c r="AV431" s="89"/>
      <c r="AW431" s="89"/>
      <c r="AX431" s="89"/>
    </row>
    <row r="432" spans="1:50" ht="12.75" customHeight="1">
      <c r="A432" s="89"/>
      <c r="B432" s="89"/>
      <c r="C432" s="96"/>
      <c r="D432" s="190"/>
      <c r="E432" s="110"/>
      <c r="F432" s="111"/>
      <c r="G432" s="112"/>
      <c r="H432" s="113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108"/>
      <c r="AI432" s="108"/>
      <c r="AJ432" s="89"/>
      <c r="AK432" s="89"/>
      <c r="AL432" s="99"/>
      <c r="AM432" s="99"/>
      <c r="AN432" s="89"/>
      <c r="AO432" s="89"/>
      <c r="AP432" s="89"/>
      <c r="AQ432" s="99"/>
      <c r="AR432" s="89"/>
      <c r="AS432" s="89"/>
      <c r="AT432" s="89"/>
      <c r="AU432" s="89"/>
      <c r="AV432" s="89"/>
      <c r="AW432" s="89"/>
      <c r="AX432" s="89"/>
    </row>
    <row r="433" spans="1:50" ht="12.75" customHeight="1">
      <c r="A433" s="89"/>
      <c r="B433" s="89"/>
      <c r="C433" s="96"/>
      <c r="D433" s="190"/>
      <c r="E433" s="110"/>
      <c r="F433" s="111"/>
      <c r="G433" s="112"/>
      <c r="H433" s="113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108"/>
      <c r="AI433" s="108"/>
      <c r="AJ433" s="89"/>
      <c r="AK433" s="89"/>
      <c r="AL433" s="99"/>
      <c r="AM433" s="99"/>
      <c r="AN433" s="89"/>
      <c r="AO433" s="89"/>
      <c r="AP433" s="89"/>
      <c r="AQ433" s="99"/>
      <c r="AR433" s="89"/>
      <c r="AS433" s="89"/>
      <c r="AT433" s="89"/>
      <c r="AU433" s="89"/>
      <c r="AV433" s="89"/>
      <c r="AW433" s="89"/>
      <c r="AX433" s="89"/>
    </row>
    <row r="434" spans="1:50" ht="12.75" customHeight="1">
      <c r="A434" s="89"/>
      <c r="B434" s="89"/>
      <c r="C434" s="96"/>
      <c r="D434" s="190"/>
      <c r="E434" s="110"/>
      <c r="F434" s="111"/>
      <c r="G434" s="112"/>
      <c r="H434" s="113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108"/>
      <c r="AI434" s="108"/>
      <c r="AJ434" s="89"/>
      <c r="AK434" s="89"/>
      <c r="AL434" s="99"/>
      <c r="AM434" s="99"/>
      <c r="AN434" s="89"/>
      <c r="AO434" s="89"/>
      <c r="AP434" s="89"/>
      <c r="AQ434" s="99"/>
      <c r="AR434" s="89"/>
      <c r="AS434" s="89"/>
      <c r="AT434" s="89"/>
      <c r="AU434" s="89"/>
      <c r="AV434" s="89"/>
      <c r="AW434" s="89"/>
      <c r="AX434" s="89"/>
    </row>
    <row r="435" spans="1:50" ht="12.75" customHeight="1">
      <c r="A435" s="89"/>
      <c r="B435" s="89"/>
      <c r="C435" s="96"/>
      <c r="D435" s="190"/>
      <c r="E435" s="110"/>
      <c r="F435" s="111"/>
      <c r="G435" s="112"/>
      <c r="H435" s="113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108"/>
      <c r="AI435" s="108"/>
      <c r="AJ435" s="89"/>
      <c r="AK435" s="89"/>
      <c r="AL435" s="99"/>
      <c r="AM435" s="99"/>
      <c r="AN435" s="89"/>
      <c r="AO435" s="89"/>
      <c r="AP435" s="89"/>
      <c r="AQ435" s="99"/>
      <c r="AR435" s="89"/>
      <c r="AS435" s="89"/>
      <c r="AT435" s="89"/>
      <c r="AU435" s="89"/>
      <c r="AV435" s="89"/>
      <c r="AW435" s="89"/>
      <c r="AX435" s="89"/>
    </row>
    <row r="436" spans="1:50" ht="12.75" customHeight="1">
      <c r="A436" s="89"/>
      <c r="B436" s="89"/>
      <c r="C436" s="96"/>
      <c r="D436" s="190"/>
      <c r="E436" s="110"/>
      <c r="F436" s="111"/>
      <c r="G436" s="112"/>
      <c r="H436" s="113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108"/>
      <c r="AI436" s="108"/>
      <c r="AJ436" s="89"/>
      <c r="AK436" s="89"/>
      <c r="AL436" s="99"/>
      <c r="AM436" s="99"/>
      <c r="AN436" s="89"/>
      <c r="AO436" s="89"/>
      <c r="AP436" s="89"/>
      <c r="AQ436" s="99"/>
      <c r="AR436" s="89"/>
      <c r="AS436" s="89"/>
      <c r="AT436" s="89"/>
      <c r="AU436" s="89"/>
      <c r="AV436" s="89"/>
      <c r="AW436" s="89"/>
      <c r="AX436" s="89"/>
    </row>
    <row r="437" spans="1:50" ht="12.75" customHeight="1">
      <c r="A437" s="89"/>
      <c r="B437" s="89"/>
      <c r="C437" s="96"/>
      <c r="D437" s="190"/>
      <c r="E437" s="110"/>
      <c r="F437" s="111"/>
      <c r="G437" s="112"/>
      <c r="H437" s="113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108"/>
      <c r="AI437" s="108"/>
      <c r="AJ437" s="89"/>
      <c r="AK437" s="89"/>
      <c r="AL437" s="99"/>
      <c r="AM437" s="99"/>
      <c r="AN437" s="89"/>
      <c r="AO437" s="89"/>
      <c r="AP437" s="89"/>
      <c r="AQ437" s="99"/>
      <c r="AR437" s="89"/>
      <c r="AS437" s="89"/>
      <c r="AT437" s="89"/>
      <c r="AU437" s="89"/>
      <c r="AV437" s="89"/>
      <c r="AW437" s="89"/>
      <c r="AX437" s="89"/>
    </row>
    <row r="438" spans="1:50" ht="12.75" customHeight="1">
      <c r="A438" s="89"/>
      <c r="B438" s="89"/>
      <c r="C438" s="96"/>
      <c r="D438" s="190"/>
      <c r="E438" s="110"/>
      <c r="F438" s="111"/>
      <c r="G438" s="112"/>
      <c r="H438" s="113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108"/>
      <c r="AI438" s="108"/>
      <c r="AJ438" s="89"/>
      <c r="AK438" s="89"/>
      <c r="AL438" s="99"/>
      <c r="AM438" s="99"/>
      <c r="AN438" s="89"/>
      <c r="AO438" s="89"/>
      <c r="AP438" s="89"/>
      <c r="AQ438" s="99"/>
      <c r="AR438" s="89"/>
      <c r="AS438" s="89"/>
      <c r="AT438" s="89"/>
      <c r="AU438" s="89"/>
      <c r="AV438" s="89"/>
      <c r="AW438" s="89"/>
      <c r="AX438" s="89"/>
    </row>
    <row r="439" spans="1:50" ht="12.75" customHeight="1">
      <c r="A439" s="89"/>
      <c r="B439" s="89"/>
      <c r="C439" s="96"/>
      <c r="D439" s="190"/>
      <c r="E439" s="110"/>
      <c r="F439" s="111"/>
      <c r="G439" s="112"/>
      <c r="H439" s="113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108"/>
      <c r="AI439" s="108"/>
      <c r="AJ439" s="89"/>
      <c r="AK439" s="89"/>
      <c r="AL439" s="99"/>
      <c r="AM439" s="99"/>
      <c r="AN439" s="89"/>
      <c r="AO439" s="89"/>
      <c r="AP439" s="89"/>
      <c r="AQ439" s="99"/>
      <c r="AR439" s="89"/>
      <c r="AS439" s="89"/>
      <c r="AT439" s="89"/>
      <c r="AU439" s="89"/>
      <c r="AV439" s="89"/>
      <c r="AW439" s="89"/>
      <c r="AX439" s="89"/>
    </row>
    <row r="440" spans="1:50" ht="12.75" customHeight="1">
      <c r="A440" s="89"/>
      <c r="B440" s="89"/>
      <c r="C440" s="96"/>
      <c r="D440" s="190"/>
      <c r="E440" s="110"/>
      <c r="F440" s="111"/>
      <c r="G440" s="112"/>
      <c r="H440" s="113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108"/>
      <c r="AI440" s="108"/>
      <c r="AJ440" s="89"/>
      <c r="AK440" s="89"/>
      <c r="AL440" s="99"/>
      <c r="AM440" s="99"/>
      <c r="AN440" s="89"/>
      <c r="AO440" s="89"/>
      <c r="AP440" s="89"/>
      <c r="AQ440" s="99"/>
      <c r="AR440" s="89"/>
      <c r="AS440" s="89"/>
      <c r="AT440" s="89"/>
      <c r="AU440" s="89"/>
      <c r="AV440" s="89"/>
      <c r="AW440" s="89"/>
      <c r="AX440" s="89"/>
    </row>
    <row r="441" spans="1:50" ht="12.75" customHeight="1">
      <c r="A441" s="89"/>
      <c r="B441" s="89"/>
      <c r="C441" s="96"/>
      <c r="D441" s="190"/>
      <c r="E441" s="110"/>
      <c r="F441" s="111"/>
      <c r="G441" s="112"/>
      <c r="H441" s="113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108"/>
      <c r="AI441" s="108"/>
      <c r="AJ441" s="89"/>
      <c r="AK441" s="89"/>
      <c r="AL441" s="99"/>
      <c r="AM441" s="99"/>
      <c r="AN441" s="89"/>
      <c r="AO441" s="89"/>
      <c r="AP441" s="89"/>
      <c r="AQ441" s="99"/>
      <c r="AR441" s="89"/>
      <c r="AS441" s="89"/>
      <c r="AT441" s="89"/>
      <c r="AU441" s="89"/>
      <c r="AV441" s="89"/>
      <c r="AW441" s="89"/>
      <c r="AX441" s="89"/>
    </row>
    <row r="442" spans="1:50" ht="12.75" customHeight="1">
      <c r="A442" s="89"/>
      <c r="B442" s="89"/>
      <c r="C442" s="96"/>
      <c r="D442" s="190"/>
      <c r="E442" s="110"/>
      <c r="F442" s="111"/>
      <c r="G442" s="112"/>
      <c r="H442" s="113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108"/>
      <c r="AI442" s="108"/>
      <c r="AJ442" s="89"/>
      <c r="AK442" s="89"/>
      <c r="AL442" s="99"/>
      <c r="AM442" s="99"/>
      <c r="AN442" s="89"/>
      <c r="AO442" s="89"/>
      <c r="AP442" s="89"/>
      <c r="AQ442" s="99"/>
      <c r="AR442" s="89"/>
      <c r="AS442" s="89"/>
      <c r="AT442" s="89"/>
      <c r="AU442" s="89"/>
      <c r="AV442" s="89"/>
      <c r="AW442" s="89"/>
      <c r="AX442" s="89"/>
    </row>
    <row r="443" spans="1:50" ht="12.75" customHeight="1">
      <c r="A443" s="89"/>
      <c r="B443" s="89"/>
      <c r="C443" s="96"/>
      <c r="D443" s="190"/>
      <c r="E443" s="110"/>
      <c r="F443" s="111"/>
      <c r="G443" s="112"/>
      <c r="H443" s="113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108"/>
      <c r="AI443" s="108"/>
      <c r="AJ443" s="89"/>
      <c r="AK443" s="89"/>
      <c r="AL443" s="99"/>
      <c r="AM443" s="99"/>
      <c r="AN443" s="89"/>
      <c r="AO443" s="89"/>
      <c r="AP443" s="89"/>
      <c r="AQ443" s="99"/>
      <c r="AR443" s="89"/>
      <c r="AS443" s="89"/>
      <c r="AT443" s="89"/>
      <c r="AU443" s="89"/>
      <c r="AV443" s="89"/>
      <c r="AW443" s="89"/>
      <c r="AX443" s="89"/>
    </row>
    <row r="444" spans="1:50" ht="12.75" customHeight="1">
      <c r="A444" s="89"/>
      <c r="B444" s="89"/>
      <c r="C444" s="96"/>
      <c r="D444" s="190"/>
      <c r="E444" s="110"/>
      <c r="F444" s="111"/>
      <c r="G444" s="112"/>
      <c r="H444" s="113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108"/>
      <c r="AI444" s="108"/>
      <c r="AJ444" s="89"/>
      <c r="AK444" s="89"/>
      <c r="AL444" s="99"/>
      <c r="AM444" s="99"/>
      <c r="AN444" s="89"/>
      <c r="AO444" s="89"/>
      <c r="AP444" s="89"/>
      <c r="AQ444" s="99"/>
      <c r="AR444" s="89"/>
      <c r="AS444" s="89"/>
      <c r="AT444" s="89"/>
      <c r="AU444" s="89"/>
      <c r="AV444" s="89"/>
      <c r="AW444" s="89"/>
      <c r="AX444" s="89"/>
    </row>
    <row r="445" spans="1:50" ht="12.75" customHeight="1">
      <c r="A445" s="89"/>
      <c r="B445" s="89"/>
      <c r="C445" s="96"/>
      <c r="D445" s="190"/>
      <c r="E445" s="110"/>
      <c r="F445" s="111"/>
      <c r="G445" s="112"/>
      <c r="H445" s="113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108"/>
      <c r="AI445" s="108"/>
      <c r="AJ445" s="89"/>
      <c r="AK445" s="89"/>
      <c r="AL445" s="99"/>
      <c r="AM445" s="99"/>
      <c r="AN445" s="89"/>
      <c r="AO445" s="89"/>
      <c r="AP445" s="89"/>
      <c r="AQ445" s="99"/>
      <c r="AR445" s="89"/>
      <c r="AS445" s="89"/>
      <c r="AT445" s="89"/>
      <c r="AU445" s="89"/>
      <c r="AV445" s="89"/>
      <c r="AW445" s="89"/>
      <c r="AX445" s="89"/>
    </row>
    <row r="446" spans="1:50" ht="12.75" customHeight="1">
      <c r="A446" s="89"/>
      <c r="B446" s="89"/>
      <c r="C446" s="96"/>
      <c r="D446" s="190"/>
      <c r="E446" s="110"/>
      <c r="F446" s="111"/>
      <c r="G446" s="112"/>
      <c r="H446" s="113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108"/>
      <c r="AI446" s="108"/>
      <c r="AJ446" s="89"/>
      <c r="AK446" s="89"/>
      <c r="AL446" s="99"/>
      <c r="AM446" s="99"/>
      <c r="AN446" s="89"/>
      <c r="AO446" s="89"/>
      <c r="AP446" s="89"/>
      <c r="AQ446" s="99"/>
      <c r="AR446" s="89"/>
      <c r="AS446" s="89"/>
      <c r="AT446" s="89"/>
      <c r="AU446" s="89"/>
      <c r="AV446" s="89"/>
      <c r="AW446" s="89"/>
      <c r="AX446" s="89"/>
    </row>
    <row r="447" spans="1:50" ht="12.75" customHeight="1">
      <c r="A447" s="89"/>
      <c r="B447" s="89"/>
      <c r="C447" s="96"/>
      <c r="D447" s="190"/>
      <c r="E447" s="110"/>
      <c r="F447" s="111"/>
      <c r="G447" s="112"/>
      <c r="H447" s="113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108"/>
      <c r="AI447" s="108"/>
      <c r="AJ447" s="89"/>
      <c r="AK447" s="89"/>
      <c r="AL447" s="99"/>
      <c r="AM447" s="99"/>
      <c r="AN447" s="89"/>
      <c r="AO447" s="89"/>
      <c r="AP447" s="89"/>
      <c r="AQ447" s="99"/>
      <c r="AR447" s="89"/>
      <c r="AS447" s="89"/>
      <c r="AT447" s="89"/>
      <c r="AU447" s="89"/>
      <c r="AV447" s="89"/>
      <c r="AW447" s="89"/>
      <c r="AX447" s="89"/>
    </row>
    <row r="448" spans="1:50" ht="12.75" customHeight="1">
      <c r="A448" s="89"/>
      <c r="B448" s="89"/>
      <c r="C448" s="96"/>
      <c r="D448" s="190"/>
      <c r="E448" s="110"/>
      <c r="F448" s="111"/>
      <c r="G448" s="112"/>
      <c r="H448" s="113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108"/>
      <c r="AI448" s="108"/>
      <c r="AJ448" s="89"/>
      <c r="AK448" s="89"/>
      <c r="AL448" s="99"/>
      <c r="AM448" s="99"/>
      <c r="AN448" s="89"/>
      <c r="AO448" s="89"/>
      <c r="AP448" s="89"/>
      <c r="AQ448" s="99"/>
      <c r="AR448" s="89"/>
      <c r="AS448" s="89"/>
      <c r="AT448" s="89"/>
      <c r="AU448" s="89"/>
      <c r="AV448" s="89"/>
      <c r="AW448" s="89"/>
      <c r="AX448" s="89"/>
    </row>
    <row r="449" spans="1:50" ht="12.75" customHeight="1">
      <c r="A449" s="89"/>
      <c r="B449" s="89"/>
      <c r="C449" s="96"/>
      <c r="D449" s="190"/>
      <c r="E449" s="110"/>
      <c r="F449" s="111"/>
      <c r="G449" s="112"/>
      <c r="H449" s="113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108"/>
      <c r="AI449" s="108"/>
      <c r="AJ449" s="89"/>
      <c r="AK449" s="89"/>
      <c r="AL449" s="99"/>
      <c r="AM449" s="99"/>
      <c r="AN449" s="89"/>
      <c r="AO449" s="89"/>
      <c r="AP449" s="89"/>
      <c r="AQ449" s="99"/>
      <c r="AR449" s="89"/>
      <c r="AS449" s="89"/>
      <c r="AT449" s="89"/>
      <c r="AU449" s="89"/>
      <c r="AV449" s="89"/>
      <c r="AW449" s="89"/>
      <c r="AX449" s="89"/>
    </row>
    <row r="450" spans="1:50" ht="12.75" customHeight="1">
      <c r="A450" s="89"/>
      <c r="B450" s="89"/>
      <c r="C450" s="96"/>
      <c r="D450" s="190"/>
      <c r="E450" s="110"/>
      <c r="F450" s="111"/>
      <c r="G450" s="112"/>
      <c r="H450" s="113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108"/>
      <c r="AI450" s="108"/>
      <c r="AJ450" s="89"/>
      <c r="AK450" s="89"/>
      <c r="AL450" s="99"/>
      <c r="AM450" s="99"/>
      <c r="AN450" s="89"/>
      <c r="AO450" s="89"/>
      <c r="AP450" s="89"/>
      <c r="AQ450" s="99"/>
      <c r="AR450" s="89"/>
      <c r="AS450" s="89"/>
      <c r="AT450" s="89"/>
      <c r="AU450" s="89"/>
      <c r="AV450" s="89"/>
      <c r="AW450" s="89"/>
      <c r="AX450" s="89"/>
    </row>
    <row r="451" spans="1:50" ht="12.75" customHeight="1">
      <c r="A451" s="89"/>
      <c r="B451" s="89"/>
      <c r="C451" s="96"/>
      <c r="D451" s="190"/>
      <c r="E451" s="110"/>
      <c r="F451" s="111"/>
      <c r="G451" s="112"/>
      <c r="H451" s="113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108"/>
      <c r="AI451" s="108"/>
      <c r="AJ451" s="89"/>
      <c r="AK451" s="89"/>
      <c r="AL451" s="99"/>
      <c r="AM451" s="99"/>
      <c r="AN451" s="89"/>
      <c r="AO451" s="89"/>
      <c r="AP451" s="89"/>
      <c r="AQ451" s="99"/>
      <c r="AR451" s="89"/>
      <c r="AS451" s="89"/>
      <c r="AT451" s="89"/>
      <c r="AU451" s="89"/>
      <c r="AV451" s="89"/>
      <c r="AW451" s="89"/>
      <c r="AX451" s="89"/>
    </row>
    <row r="452" spans="1:50" ht="12.75" customHeight="1">
      <c r="A452" s="89"/>
      <c r="B452" s="89"/>
      <c r="C452" s="96"/>
      <c r="D452" s="190"/>
      <c r="E452" s="110"/>
      <c r="F452" s="111"/>
      <c r="G452" s="112"/>
      <c r="H452" s="113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108"/>
      <c r="AI452" s="108"/>
      <c r="AJ452" s="89"/>
      <c r="AK452" s="89"/>
      <c r="AL452" s="99"/>
      <c r="AM452" s="99"/>
      <c r="AN452" s="89"/>
      <c r="AO452" s="89"/>
      <c r="AP452" s="89"/>
      <c r="AQ452" s="99"/>
      <c r="AR452" s="89"/>
      <c r="AS452" s="89"/>
      <c r="AT452" s="89"/>
      <c r="AU452" s="89"/>
      <c r="AV452" s="89"/>
      <c r="AW452" s="89"/>
      <c r="AX452" s="89"/>
    </row>
    <row r="453" spans="1:50" ht="12.75" customHeight="1">
      <c r="A453" s="89"/>
      <c r="B453" s="89"/>
      <c r="C453" s="96"/>
      <c r="D453" s="190"/>
      <c r="E453" s="110"/>
      <c r="F453" s="111"/>
      <c r="G453" s="112"/>
      <c r="H453" s="113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108"/>
      <c r="AI453" s="108"/>
      <c r="AJ453" s="89"/>
      <c r="AK453" s="89"/>
      <c r="AL453" s="99"/>
      <c r="AM453" s="99"/>
      <c r="AN453" s="89"/>
      <c r="AO453" s="89"/>
      <c r="AP453" s="89"/>
      <c r="AQ453" s="99"/>
      <c r="AR453" s="89"/>
      <c r="AS453" s="89"/>
      <c r="AT453" s="89"/>
      <c r="AU453" s="89"/>
      <c r="AV453" s="89"/>
      <c r="AW453" s="89"/>
      <c r="AX453" s="89"/>
    </row>
    <row r="454" spans="1:50" ht="12.75" customHeight="1">
      <c r="A454" s="89"/>
      <c r="B454" s="89"/>
      <c r="C454" s="96"/>
      <c r="D454" s="190"/>
      <c r="E454" s="110"/>
      <c r="F454" s="111"/>
      <c r="G454" s="112"/>
      <c r="H454" s="113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108"/>
      <c r="AI454" s="108"/>
      <c r="AJ454" s="89"/>
      <c r="AK454" s="89"/>
      <c r="AL454" s="99"/>
      <c r="AM454" s="99"/>
      <c r="AN454" s="89"/>
      <c r="AO454" s="89"/>
      <c r="AP454" s="89"/>
      <c r="AQ454" s="99"/>
      <c r="AR454" s="89"/>
      <c r="AS454" s="89"/>
      <c r="AT454" s="89"/>
      <c r="AU454" s="89"/>
      <c r="AV454" s="89"/>
      <c r="AW454" s="89"/>
      <c r="AX454" s="89"/>
    </row>
    <row r="455" spans="1:50" ht="12.75" customHeight="1">
      <c r="A455" s="89"/>
      <c r="B455" s="89"/>
      <c r="C455" s="96"/>
      <c r="D455" s="190"/>
      <c r="E455" s="110"/>
      <c r="F455" s="111"/>
      <c r="G455" s="112"/>
      <c r="H455" s="113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108"/>
      <c r="AI455" s="108"/>
      <c r="AJ455" s="89"/>
      <c r="AK455" s="89"/>
      <c r="AL455" s="99"/>
      <c r="AM455" s="99"/>
      <c r="AN455" s="89"/>
      <c r="AO455" s="89"/>
      <c r="AP455" s="89"/>
      <c r="AQ455" s="99"/>
      <c r="AR455" s="89"/>
      <c r="AS455" s="89"/>
      <c r="AT455" s="89"/>
      <c r="AU455" s="89"/>
      <c r="AV455" s="89"/>
      <c r="AW455" s="89"/>
      <c r="AX455" s="89"/>
    </row>
    <row r="456" spans="1:50" ht="12.75" customHeight="1">
      <c r="A456" s="89"/>
      <c r="B456" s="89"/>
      <c r="C456" s="96"/>
      <c r="D456" s="190"/>
      <c r="E456" s="110"/>
      <c r="F456" s="111"/>
      <c r="G456" s="112"/>
      <c r="H456" s="113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108"/>
      <c r="AI456" s="108"/>
      <c r="AJ456" s="89"/>
      <c r="AK456" s="89"/>
      <c r="AL456" s="99"/>
      <c r="AM456" s="99"/>
      <c r="AN456" s="89"/>
      <c r="AO456" s="89"/>
      <c r="AP456" s="89"/>
      <c r="AQ456" s="99"/>
      <c r="AR456" s="89"/>
      <c r="AS456" s="89"/>
      <c r="AT456" s="89"/>
      <c r="AU456" s="89"/>
      <c r="AV456" s="89"/>
      <c r="AW456" s="89"/>
      <c r="AX456" s="89"/>
    </row>
    <row r="457" spans="1:50" ht="12.75" customHeight="1">
      <c r="A457" s="89"/>
      <c r="B457" s="89"/>
      <c r="C457" s="96"/>
      <c r="D457" s="190"/>
      <c r="E457" s="110"/>
      <c r="F457" s="111"/>
      <c r="G457" s="112"/>
      <c r="H457" s="113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108"/>
      <c r="AI457" s="108"/>
      <c r="AJ457" s="89"/>
      <c r="AK457" s="89"/>
      <c r="AL457" s="99"/>
      <c r="AM457" s="99"/>
      <c r="AN457" s="89"/>
      <c r="AO457" s="89"/>
      <c r="AP457" s="89"/>
      <c r="AQ457" s="99"/>
      <c r="AR457" s="89"/>
      <c r="AS457" s="89"/>
      <c r="AT457" s="89"/>
      <c r="AU457" s="89"/>
      <c r="AV457" s="89"/>
      <c r="AW457" s="89"/>
      <c r="AX457" s="89"/>
    </row>
    <row r="458" spans="1:50" ht="12.75" customHeight="1">
      <c r="A458" s="89"/>
      <c r="B458" s="89"/>
      <c r="C458" s="96"/>
      <c r="D458" s="190"/>
      <c r="E458" s="110"/>
      <c r="F458" s="111"/>
      <c r="G458" s="112"/>
      <c r="H458" s="113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108"/>
      <c r="AI458" s="108"/>
      <c r="AJ458" s="89"/>
      <c r="AK458" s="89"/>
      <c r="AL458" s="99"/>
      <c r="AM458" s="99"/>
      <c r="AN458" s="89"/>
      <c r="AO458" s="89"/>
      <c r="AP458" s="89"/>
      <c r="AQ458" s="99"/>
      <c r="AR458" s="89"/>
      <c r="AS458" s="89"/>
      <c r="AT458" s="89"/>
      <c r="AU458" s="89"/>
      <c r="AV458" s="89"/>
      <c r="AW458" s="89"/>
      <c r="AX458" s="89"/>
    </row>
    <row r="459" spans="1:50" ht="12.75" customHeight="1">
      <c r="A459" s="89"/>
      <c r="B459" s="89"/>
      <c r="C459" s="96"/>
      <c r="D459" s="190"/>
      <c r="E459" s="110"/>
      <c r="F459" s="111"/>
      <c r="G459" s="112"/>
      <c r="H459" s="113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108"/>
      <c r="AI459" s="108"/>
      <c r="AJ459" s="89"/>
      <c r="AK459" s="89"/>
      <c r="AL459" s="99"/>
      <c r="AM459" s="99"/>
      <c r="AN459" s="89"/>
      <c r="AO459" s="89"/>
      <c r="AP459" s="89"/>
      <c r="AQ459" s="99"/>
      <c r="AR459" s="89"/>
      <c r="AS459" s="89"/>
      <c r="AT459" s="89"/>
      <c r="AU459" s="89"/>
      <c r="AV459" s="89"/>
      <c r="AW459" s="89"/>
      <c r="AX459" s="89"/>
    </row>
    <row r="460" spans="1:50" ht="12.75" customHeight="1">
      <c r="A460" s="89"/>
      <c r="B460" s="89"/>
      <c r="C460" s="96"/>
      <c r="D460" s="190"/>
      <c r="E460" s="110"/>
      <c r="F460" s="111"/>
      <c r="G460" s="112"/>
      <c r="H460" s="113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108"/>
      <c r="AI460" s="108"/>
      <c r="AJ460" s="89"/>
      <c r="AK460" s="89"/>
      <c r="AL460" s="99"/>
      <c r="AM460" s="99"/>
      <c r="AN460" s="89"/>
      <c r="AO460" s="89"/>
      <c r="AP460" s="89"/>
      <c r="AQ460" s="99"/>
      <c r="AR460" s="89"/>
      <c r="AS460" s="89"/>
      <c r="AT460" s="89"/>
      <c r="AU460" s="89"/>
      <c r="AV460" s="89"/>
      <c r="AW460" s="89"/>
      <c r="AX460" s="89"/>
    </row>
    <row r="461" spans="1:50" ht="12.75" customHeight="1">
      <c r="A461" s="89"/>
      <c r="B461" s="89"/>
      <c r="C461" s="96"/>
      <c r="D461" s="190"/>
      <c r="E461" s="110"/>
      <c r="F461" s="111"/>
      <c r="G461" s="112"/>
      <c r="H461" s="113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108"/>
      <c r="AI461" s="108"/>
      <c r="AJ461" s="89"/>
      <c r="AK461" s="89"/>
      <c r="AL461" s="99"/>
      <c r="AM461" s="99"/>
      <c r="AN461" s="89"/>
      <c r="AO461" s="89"/>
      <c r="AP461" s="89"/>
      <c r="AQ461" s="99"/>
      <c r="AR461" s="89"/>
      <c r="AS461" s="89"/>
      <c r="AT461" s="89"/>
      <c r="AU461" s="89"/>
      <c r="AV461" s="89"/>
      <c r="AW461" s="89"/>
      <c r="AX461" s="89"/>
    </row>
    <row r="462" spans="1:50" ht="12.75" customHeight="1">
      <c r="A462" s="89"/>
      <c r="B462" s="89"/>
      <c r="C462" s="96"/>
      <c r="D462" s="190"/>
      <c r="E462" s="110"/>
      <c r="F462" s="111"/>
      <c r="G462" s="112"/>
      <c r="H462" s="113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108"/>
      <c r="AI462" s="108"/>
      <c r="AJ462" s="89"/>
      <c r="AK462" s="89"/>
      <c r="AL462" s="99"/>
      <c r="AM462" s="99"/>
      <c r="AN462" s="89"/>
      <c r="AO462" s="89"/>
      <c r="AP462" s="89"/>
      <c r="AQ462" s="99"/>
      <c r="AR462" s="89"/>
      <c r="AS462" s="89"/>
      <c r="AT462" s="89"/>
      <c r="AU462" s="89"/>
      <c r="AV462" s="89"/>
      <c r="AW462" s="89"/>
      <c r="AX462" s="89"/>
    </row>
    <row r="463" spans="1:50" ht="12.75" customHeight="1">
      <c r="A463" s="89"/>
      <c r="B463" s="89"/>
      <c r="C463" s="96"/>
      <c r="D463" s="190"/>
      <c r="E463" s="110"/>
      <c r="F463" s="111"/>
      <c r="G463" s="112"/>
      <c r="H463" s="113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108"/>
      <c r="AI463" s="108"/>
      <c r="AJ463" s="89"/>
      <c r="AK463" s="89"/>
      <c r="AL463" s="99"/>
      <c r="AM463" s="99"/>
      <c r="AN463" s="89"/>
      <c r="AO463" s="89"/>
      <c r="AP463" s="89"/>
      <c r="AQ463" s="99"/>
      <c r="AR463" s="89"/>
      <c r="AS463" s="89"/>
      <c r="AT463" s="89"/>
      <c r="AU463" s="89"/>
      <c r="AV463" s="89"/>
      <c r="AW463" s="89"/>
      <c r="AX463" s="89"/>
    </row>
    <row r="464" spans="1:50" ht="12.75" customHeight="1">
      <c r="A464" s="89"/>
      <c r="B464" s="89"/>
      <c r="C464" s="96"/>
      <c r="D464" s="190"/>
      <c r="E464" s="110"/>
      <c r="F464" s="111"/>
      <c r="G464" s="112"/>
      <c r="H464" s="113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108"/>
      <c r="AI464" s="108"/>
      <c r="AJ464" s="89"/>
      <c r="AK464" s="89"/>
      <c r="AL464" s="99"/>
      <c r="AM464" s="99"/>
      <c r="AN464" s="89"/>
      <c r="AO464" s="89"/>
      <c r="AP464" s="89"/>
      <c r="AQ464" s="99"/>
      <c r="AR464" s="89"/>
      <c r="AS464" s="89"/>
      <c r="AT464" s="89"/>
      <c r="AU464" s="89"/>
      <c r="AV464" s="89"/>
      <c r="AW464" s="89"/>
      <c r="AX464" s="89"/>
    </row>
    <row r="465" spans="1:50" ht="12.75" customHeight="1">
      <c r="A465" s="89"/>
      <c r="B465" s="89"/>
      <c r="C465" s="96"/>
      <c r="D465" s="190"/>
      <c r="E465" s="110"/>
      <c r="F465" s="111"/>
      <c r="G465" s="112"/>
      <c r="H465" s="113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108"/>
      <c r="AI465" s="108"/>
      <c r="AJ465" s="89"/>
      <c r="AK465" s="89"/>
      <c r="AL465" s="99"/>
      <c r="AM465" s="99"/>
      <c r="AN465" s="89"/>
      <c r="AO465" s="89"/>
      <c r="AP465" s="89"/>
      <c r="AQ465" s="99"/>
      <c r="AR465" s="89"/>
      <c r="AS465" s="89"/>
      <c r="AT465" s="89"/>
      <c r="AU465" s="89"/>
      <c r="AV465" s="89"/>
      <c r="AW465" s="89"/>
      <c r="AX465" s="89"/>
    </row>
    <row r="466" spans="1:50" ht="12.75" customHeight="1">
      <c r="A466" s="89"/>
      <c r="B466" s="89"/>
      <c r="C466" s="96"/>
      <c r="D466" s="190"/>
      <c r="E466" s="110"/>
      <c r="F466" s="111"/>
      <c r="G466" s="112"/>
      <c r="H466" s="113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108"/>
      <c r="AI466" s="108"/>
      <c r="AJ466" s="89"/>
      <c r="AK466" s="89"/>
      <c r="AL466" s="99"/>
      <c r="AM466" s="99"/>
      <c r="AN466" s="89"/>
      <c r="AO466" s="89"/>
      <c r="AP466" s="89"/>
      <c r="AQ466" s="99"/>
      <c r="AR466" s="89"/>
      <c r="AS466" s="89"/>
      <c r="AT466" s="89"/>
      <c r="AU466" s="89"/>
      <c r="AV466" s="89"/>
      <c r="AW466" s="89"/>
      <c r="AX466" s="89"/>
    </row>
    <row r="467" spans="1:50" ht="12.75" customHeight="1">
      <c r="A467" s="89"/>
      <c r="B467" s="89"/>
      <c r="C467" s="96"/>
      <c r="D467" s="190"/>
      <c r="E467" s="110"/>
      <c r="F467" s="111"/>
      <c r="G467" s="112"/>
      <c r="H467" s="113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108"/>
      <c r="AI467" s="108"/>
      <c r="AJ467" s="89"/>
      <c r="AK467" s="89"/>
      <c r="AL467" s="99"/>
      <c r="AM467" s="99"/>
      <c r="AN467" s="89"/>
      <c r="AO467" s="89"/>
      <c r="AP467" s="89"/>
      <c r="AQ467" s="99"/>
      <c r="AR467" s="89"/>
      <c r="AS467" s="89"/>
      <c r="AT467" s="89"/>
      <c r="AU467" s="89"/>
      <c r="AV467" s="89"/>
      <c r="AW467" s="89"/>
      <c r="AX467" s="89"/>
    </row>
    <row r="468" spans="1:50" ht="12.75" customHeight="1">
      <c r="A468" s="89"/>
      <c r="B468" s="89"/>
      <c r="C468" s="96"/>
      <c r="D468" s="190"/>
      <c r="E468" s="110"/>
      <c r="F468" s="111"/>
      <c r="G468" s="112"/>
      <c r="H468" s="113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108"/>
      <c r="AI468" s="108"/>
      <c r="AJ468" s="89"/>
      <c r="AK468" s="89"/>
      <c r="AL468" s="99"/>
      <c r="AM468" s="99"/>
      <c r="AN468" s="89"/>
      <c r="AO468" s="89"/>
      <c r="AP468" s="89"/>
      <c r="AQ468" s="99"/>
      <c r="AR468" s="89"/>
      <c r="AS468" s="89"/>
      <c r="AT468" s="89"/>
      <c r="AU468" s="89"/>
      <c r="AV468" s="89"/>
      <c r="AW468" s="89"/>
      <c r="AX468" s="89"/>
    </row>
    <row r="469" spans="1:50" ht="12.75" customHeight="1">
      <c r="A469" s="89"/>
      <c r="B469" s="89"/>
      <c r="C469" s="96"/>
      <c r="D469" s="190"/>
      <c r="E469" s="110"/>
      <c r="F469" s="111"/>
      <c r="G469" s="112"/>
      <c r="H469" s="113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108"/>
      <c r="AI469" s="108"/>
      <c r="AJ469" s="89"/>
      <c r="AK469" s="89"/>
      <c r="AL469" s="99"/>
      <c r="AM469" s="99"/>
      <c r="AN469" s="89"/>
      <c r="AO469" s="89"/>
      <c r="AP469" s="89"/>
      <c r="AQ469" s="99"/>
      <c r="AR469" s="89"/>
      <c r="AS469" s="89"/>
      <c r="AT469" s="89"/>
      <c r="AU469" s="89"/>
      <c r="AV469" s="89"/>
      <c r="AW469" s="89"/>
      <c r="AX469" s="89"/>
    </row>
    <row r="470" spans="1:50" ht="12.75" customHeight="1">
      <c r="A470" s="89"/>
      <c r="B470" s="89"/>
      <c r="C470" s="96"/>
      <c r="D470" s="190"/>
      <c r="E470" s="110"/>
      <c r="F470" s="111"/>
      <c r="G470" s="112"/>
      <c r="H470" s="113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108"/>
      <c r="AI470" s="108"/>
      <c r="AJ470" s="89"/>
      <c r="AK470" s="89"/>
      <c r="AL470" s="99"/>
      <c r="AM470" s="99"/>
      <c r="AN470" s="89"/>
      <c r="AO470" s="89"/>
      <c r="AP470" s="89"/>
      <c r="AQ470" s="99"/>
      <c r="AR470" s="89"/>
      <c r="AS470" s="89"/>
      <c r="AT470" s="89"/>
      <c r="AU470" s="89"/>
      <c r="AV470" s="89"/>
      <c r="AW470" s="89"/>
      <c r="AX470" s="89"/>
    </row>
    <row r="471" spans="1:50" ht="12.75" customHeight="1">
      <c r="A471" s="89"/>
      <c r="B471" s="89"/>
      <c r="C471" s="96"/>
      <c r="D471" s="190"/>
      <c r="E471" s="110"/>
      <c r="F471" s="111"/>
      <c r="G471" s="112"/>
      <c r="H471" s="113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108"/>
      <c r="AI471" s="108"/>
      <c r="AJ471" s="89"/>
      <c r="AK471" s="89"/>
      <c r="AL471" s="99"/>
      <c r="AM471" s="99"/>
      <c r="AN471" s="89"/>
      <c r="AO471" s="89"/>
      <c r="AP471" s="89"/>
      <c r="AQ471" s="99"/>
      <c r="AR471" s="89"/>
      <c r="AS471" s="89"/>
      <c r="AT471" s="89"/>
      <c r="AU471" s="89"/>
      <c r="AV471" s="89"/>
      <c r="AW471" s="89"/>
      <c r="AX471" s="89"/>
    </row>
    <row r="472" spans="1:50" ht="12.75" customHeight="1">
      <c r="A472" s="89"/>
      <c r="B472" s="89"/>
      <c r="C472" s="96"/>
      <c r="D472" s="190"/>
      <c r="E472" s="110"/>
      <c r="F472" s="111"/>
      <c r="G472" s="112"/>
      <c r="H472" s="113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108"/>
      <c r="AI472" s="108"/>
      <c r="AJ472" s="89"/>
      <c r="AK472" s="89"/>
      <c r="AL472" s="99"/>
      <c r="AM472" s="99"/>
      <c r="AN472" s="89"/>
      <c r="AO472" s="89"/>
      <c r="AP472" s="89"/>
      <c r="AQ472" s="99"/>
      <c r="AR472" s="89"/>
      <c r="AS472" s="89"/>
      <c r="AT472" s="89"/>
      <c r="AU472" s="89"/>
      <c r="AV472" s="89"/>
      <c r="AW472" s="89"/>
      <c r="AX472" s="89"/>
    </row>
    <row r="473" spans="1:50" ht="12.75" customHeight="1">
      <c r="A473" s="89"/>
      <c r="B473" s="89"/>
      <c r="C473" s="96"/>
      <c r="D473" s="190"/>
      <c r="E473" s="110"/>
      <c r="F473" s="111"/>
      <c r="G473" s="112"/>
      <c r="H473" s="113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108"/>
      <c r="AI473" s="108"/>
      <c r="AJ473" s="89"/>
      <c r="AK473" s="89"/>
      <c r="AL473" s="99"/>
      <c r="AM473" s="99"/>
      <c r="AN473" s="89"/>
      <c r="AO473" s="89"/>
      <c r="AP473" s="89"/>
      <c r="AQ473" s="99"/>
      <c r="AR473" s="89"/>
      <c r="AS473" s="89"/>
      <c r="AT473" s="89"/>
      <c r="AU473" s="89"/>
      <c r="AV473" s="89"/>
      <c r="AW473" s="89"/>
      <c r="AX473" s="89"/>
    </row>
    <row r="474" spans="1:50" ht="12.75" customHeight="1">
      <c r="A474" s="89"/>
      <c r="B474" s="89"/>
      <c r="C474" s="96"/>
      <c r="D474" s="190"/>
      <c r="E474" s="110"/>
      <c r="F474" s="111"/>
      <c r="G474" s="112"/>
      <c r="H474" s="113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108"/>
      <c r="AI474" s="108"/>
      <c r="AJ474" s="89"/>
      <c r="AK474" s="89"/>
      <c r="AL474" s="99"/>
      <c r="AM474" s="99"/>
      <c r="AN474" s="89"/>
      <c r="AO474" s="89"/>
      <c r="AP474" s="89"/>
      <c r="AQ474" s="99"/>
      <c r="AR474" s="89"/>
      <c r="AS474" s="89"/>
      <c r="AT474" s="89"/>
      <c r="AU474" s="89"/>
      <c r="AV474" s="89"/>
      <c r="AW474" s="89"/>
      <c r="AX474" s="89"/>
    </row>
    <row r="475" spans="1:50" ht="12.75" customHeight="1">
      <c r="A475" s="89"/>
      <c r="B475" s="89"/>
      <c r="C475" s="96"/>
      <c r="D475" s="190"/>
      <c r="E475" s="110"/>
      <c r="F475" s="111"/>
      <c r="G475" s="112"/>
      <c r="H475" s="113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108"/>
      <c r="AI475" s="108"/>
      <c r="AJ475" s="89"/>
      <c r="AK475" s="89"/>
      <c r="AL475" s="99"/>
      <c r="AM475" s="99"/>
      <c r="AN475" s="89"/>
      <c r="AO475" s="89"/>
      <c r="AP475" s="89"/>
      <c r="AQ475" s="99"/>
      <c r="AR475" s="89"/>
      <c r="AS475" s="89"/>
      <c r="AT475" s="89"/>
      <c r="AU475" s="89"/>
      <c r="AV475" s="89"/>
      <c r="AW475" s="89"/>
      <c r="AX475" s="89"/>
    </row>
    <row r="476" spans="1:50" ht="12.75" customHeight="1">
      <c r="A476" s="89"/>
      <c r="B476" s="89"/>
      <c r="C476" s="96"/>
      <c r="D476" s="190"/>
      <c r="E476" s="110"/>
      <c r="F476" s="111"/>
      <c r="G476" s="112"/>
      <c r="H476" s="113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108"/>
      <c r="AI476" s="108"/>
      <c r="AJ476" s="89"/>
      <c r="AK476" s="89"/>
      <c r="AL476" s="99"/>
      <c r="AM476" s="99"/>
      <c r="AN476" s="89"/>
      <c r="AO476" s="89"/>
      <c r="AP476" s="89"/>
      <c r="AQ476" s="99"/>
      <c r="AR476" s="89"/>
      <c r="AS476" s="89"/>
      <c r="AT476" s="89"/>
      <c r="AU476" s="89"/>
      <c r="AV476" s="89"/>
      <c r="AW476" s="89"/>
      <c r="AX476" s="89"/>
    </row>
    <row r="477" spans="1:50" ht="12.75" customHeight="1">
      <c r="A477" s="89"/>
      <c r="B477" s="89"/>
      <c r="C477" s="96"/>
      <c r="D477" s="190"/>
      <c r="E477" s="110"/>
      <c r="F477" s="111"/>
      <c r="G477" s="112"/>
      <c r="H477" s="113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108"/>
      <c r="AI477" s="108"/>
      <c r="AJ477" s="89"/>
      <c r="AK477" s="89"/>
      <c r="AL477" s="99"/>
      <c r="AM477" s="99"/>
      <c r="AN477" s="89"/>
      <c r="AO477" s="89"/>
      <c r="AP477" s="89"/>
      <c r="AQ477" s="99"/>
      <c r="AR477" s="89"/>
      <c r="AS477" s="89"/>
      <c r="AT477" s="89"/>
      <c r="AU477" s="89"/>
      <c r="AV477" s="89"/>
      <c r="AW477" s="89"/>
      <c r="AX477" s="89"/>
    </row>
    <row r="478" spans="1:50" ht="12.75" customHeight="1">
      <c r="A478" s="89"/>
      <c r="B478" s="89"/>
      <c r="C478" s="96"/>
      <c r="D478" s="190"/>
      <c r="E478" s="110"/>
      <c r="F478" s="111"/>
      <c r="G478" s="112"/>
      <c r="H478" s="113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108"/>
      <c r="AI478" s="108"/>
      <c r="AJ478" s="89"/>
      <c r="AK478" s="89"/>
      <c r="AL478" s="99"/>
      <c r="AM478" s="99"/>
      <c r="AN478" s="89"/>
      <c r="AO478" s="89"/>
      <c r="AP478" s="89"/>
      <c r="AQ478" s="99"/>
      <c r="AR478" s="89"/>
      <c r="AS478" s="89"/>
      <c r="AT478" s="89"/>
      <c r="AU478" s="89"/>
      <c r="AV478" s="89"/>
      <c r="AW478" s="89"/>
      <c r="AX478" s="89"/>
    </row>
    <row r="479" spans="1:50" ht="12.75" customHeight="1">
      <c r="A479" s="89"/>
      <c r="B479" s="89"/>
      <c r="C479" s="96"/>
      <c r="D479" s="190"/>
      <c r="E479" s="110"/>
      <c r="F479" s="111"/>
      <c r="G479" s="112"/>
      <c r="H479" s="113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108"/>
      <c r="AI479" s="108"/>
      <c r="AJ479" s="89"/>
      <c r="AK479" s="89"/>
      <c r="AL479" s="99"/>
      <c r="AM479" s="99"/>
      <c r="AN479" s="89"/>
      <c r="AO479" s="89"/>
      <c r="AP479" s="89"/>
      <c r="AQ479" s="99"/>
      <c r="AR479" s="89"/>
      <c r="AS479" s="89"/>
      <c r="AT479" s="89"/>
      <c r="AU479" s="89"/>
      <c r="AV479" s="89"/>
      <c r="AW479" s="89"/>
      <c r="AX479" s="89"/>
    </row>
    <row r="480" spans="1:50" ht="12.75" customHeight="1">
      <c r="A480" s="89"/>
      <c r="B480" s="89"/>
      <c r="C480" s="96"/>
      <c r="D480" s="190"/>
      <c r="E480" s="110"/>
      <c r="F480" s="111"/>
      <c r="G480" s="112"/>
      <c r="H480" s="113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108"/>
      <c r="AI480" s="108"/>
      <c r="AJ480" s="89"/>
      <c r="AK480" s="89"/>
      <c r="AL480" s="99"/>
      <c r="AM480" s="99"/>
      <c r="AN480" s="89"/>
      <c r="AO480" s="89"/>
      <c r="AP480" s="89"/>
      <c r="AQ480" s="99"/>
      <c r="AR480" s="89"/>
      <c r="AS480" s="89"/>
      <c r="AT480" s="89"/>
      <c r="AU480" s="89"/>
      <c r="AV480" s="89"/>
      <c r="AW480" s="89"/>
      <c r="AX480" s="89"/>
    </row>
    <row r="481" spans="1:50" ht="12.75" customHeight="1">
      <c r="A481" s="89"/>
      <c r="B481" s="89"/>
      <c r="C481" s="96"/>
      <c r="D481" s="190"/>
      <c r="E481" s="110"/>
      <c r="F481" s="111"/>
      <c r="G481" s="112"/>
      <c r="H481" s="113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108"/>
      <c r="AI481" s="108"/>
      <c r="AJ481" s="89"/>
      <c r="AK481" s="89"/>
      <c r="AL481" s="99"/>
      <c r="AM481" s="99"/>
      <c r="AN481" s="89"/>
      <c r="AO481" s="89"/>
      <c r="AP481" s="89"/>
      <c r="AQ481" s="99"/>
      <c r="AR481" s="89"/>
      <c r="AS481" s="89"/>
      <c r="AT481" s="89"/>
      <c r="AU481" s="89"/>
      <c r="AV481" s="89"/>
      <c r="AW481" s="89"/>
      <c r="AX481" s="89"/>
    </row>
    <row r="482" spans="1:50" ht="12.75" customHeight="1">
      <c r="A482" s="89"/>
      <c r="B482" s="89"/>
      <c r="C482" s="96"/>
      <c r="D482" s="190"/>
      <c r="E482" s="110"/>
      <c r="F482" s="111"/>
      <c r="G482" s="112"/>
      <c r="H482" s="113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108"/>
      <c r="AI482" s="108"/>
      <c r="AJ482" s="89"/>
      <c r="AK482" s="89"/>
      <c r="AL482" s="99"/>
      <c r="AM482" s="99"/>
      <c r="AN482" s="89"/>
      <c r="AO482" s="89"/>
      <c r="AP482" s="89"/>
      <c r="AQ482" s="99"/>
      <c r="AR482" s="89"/>
      <c r="AS482" s="89"/>
      <c r="AT482" s="89"/>
      <c r="AU482" s="89"/>
      <c r="AV482" s="89"/>
      <c r="AW482" s="89"/>
      <c r="AX482" s="89"/>
    </row>
    <row r="483" spans="1:50" ht="12.75" customHeight="1">
      <c r="A483" s="89"/>
      <c r="B483" s="89"/>
      <c r="C483" s="96"/>
      <c r="D483" s="190"/>
      <c r="E483" s="110"/>
      <c r="F483" s="111"/>
      <c r="G483" s="112"/>
      <c r="H483" s="113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108"/>
      <c r="AI483" s="108"/>
      <c r="AJ483" s="89"/>
      <c r="AK483" s="89"/>
      <c r="AL483" s="99"/>
      <c r="AM483" s="99"/>
      <c r="AN483" s="89"/>
      <c r="AO483" s="89"/>
      <c r="AP483" s="89"/>
      <c r="AQ483" s="99"/>
      <c r="AR483" s="89"/>
      <c r="AS483" s="89"/>
      <c r="AT483" s="89"/>
      <c r="AU483" s="89"/>
      <c r="AV483" s="89"/>
      <c r="AW483" s="89"/>
      <c r="AX483" s="89"/>
    </row>
    <row r="484" spans="1:50" ht="12.75" customHeight="1">
      <c r="A484" s="89"/>
      <c r="B484" s="89"/>
      <c r="C484" s="96"/>
      <c r="D484" s="190"/>
      <c r="E484" s="110"/>
      <c r="F484" s="111"/>
      <c r="G484" s="112"/>
      <c r="H484" s="113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108"/>
      <c r="AI484" s="108"/>
      <c r="AJ484" s="89"/>
      <c r="AK484" s="89"/>
      <c r="AL484" s="99"/>
      <c r="AM484" s="99"/>
      <c r="AN484" s="89"/>
      <c r="AO484" s="89"/>
      <c r="AP484" s="89"/>
      <c r="AQ484" s="99"/>
      <c r="AR484" s="89"/>
      <c r="AS484" s="89"/>
      <c r="AT484" s="89"/>
      <c r="AU484" s="89"/>
      <c r="AV484" s="89"/>
      <c r="AW484" s="89"/>
      <c r="AX484" s="89"/>
    </row>
    <row r="485" spans="1:50" ht="12.75" customHeight="1">
      <c r="A485" s="89"/>
      <c r="B485" s="89"/>
      <c r="C485" s="96"/>
      <c r="D485" s="190"/>
      <c r="E485" s="110"/>
      <c r="F485" s="111"/>
      <c r="G485" s="112"/>
      <c r="H485" s="113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108"/>
      <c r="AI485" s="108"/>
      <c r="AJ485" s="89"/>
      <c r="AK485" s="89"/>
      <c r="AL485" s="99"/>
      <c r="AM485" s="99"/>
      <c r="AN485" s="89"/>
      <c r="AO485" s="89"/>
      <c r="AP485" s="89"/>
      <c r="AQ485" s="99"/>
      <c r="AR485" s="89"/>
      <c r="AS485" s="89"/>
      <c r="AT485" s="89"/>
      <c r="AU485" s="89"/>
      <c r="AV485" s="89"/>
      <c r="AW485" s="89"/>
      <c r="AX485" s="89"/>
    </row>
    <row r="486" spans="1:50" ht="12.75" customHeight="1">
      <c r="A486" s="89"/>
      <c r="B486" s="89"/>
      <c r="C486" s="96"/>
      <c r="D486" s="190"/>
      <c r="E486" s="110"/>
      <c r="F486" s="111"/>
      <c r="G486" s="112"/>
      <c r="H486" s="113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108"/>
      <c r="AI486" s="108"/>
      <c r="AJ486" s="89"/>
      <c r="AK486" s="89"/>
      <c r="AL486" s="99"/>
      <c r="AM486" s="99"/>
      <c r="AN486" s="89"/>
      <c r="AO486" s="89"/>
      <c r="AP486" s="89"/>
      <c r="AQ486" s="99"/>
      <c r="AR486" s="89"/>
      <c r="AS486" s="89"/>
      <c r="AT486" s="89"/>
      <c r="AU486" s="89"/>
      <c r="AV486" s="89"/>
      <c r="AW486" s="89"/>
      <c r="AX486" s="89"/>
    </row>
    <row r="487" spans="1:50" ht="12.75" customHeight="1">
      <c r="A487" s="89"/>
      <c r="B487" s="89"/>
      <c r="C487" s="96"/>
      <c r="D487" s="190"/>
      <c r="E487" s="110"/>
      <c r="F487" s="111"/>
      <c r="G487" s="112"/>
      <c r="H487" s="113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108"/>
      <c r="AI487" s="108"/>
      <c r="AJ487" s="89"/>
      <c r="AK487" s="89"/>
      <c r="AL487" s="99"/>
      <c r="AM487" s="99"/>
      <c r="AN487" s="89"/>
      <c r="AO487" s="89"/>
      <c r="AP487" s="89"/>
      <c r="AQ487" s="99"/>
      <c r="AR487" s="89"/>
      <c r="AS487" s="89"/>
      <c r="AT487" s="89"/>
      <c r="AU487" s="89"/>
      <c r="AV487" s="89"/>
      <c r="AW487" s="89"/>
      <c r="AX487" s="89"/>
    </row>
    <row r="488" spans="1:50" ht="12.75" customHeight="1">
      <c r="A488" s="89"/>
      <c r="B488" s="89"/>
      <c r="C488" s="96"/>
      <c r="D488" s="190"/>
      <c r="E488" s="110"/>
      <c r="F488" s="111"/>
      <c r="G488" s="112"/>
      <c r="H488" s="113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108"/>
      <c r="AI488" s="108"/>
      <c r="AJ488" s="89"/>
      <c r="AK488" s="89"/>
      <c r="AL488" s="99"/>
      <c r="AM488" s="99"/>
      <c r="AN488" s="89"/>
      <c r="AO488" s="89"/>
      <c r="AP488" s="89"/>
      <c r="AQ488" s="99"/>
      <c r="AR488" s="89"/>
      <c r="AS488" s="89"/>
      <c r="AT488" s="89"/>
      <c r="AU488" s="89"/>
      <c r="AV488" s="89"/>
      <c r="AW488" s="89"/>
      <c r="AX488" s="89"/>
    </row>
    <row r="489" spans="1:50" ht="12.75" customHeight="1">
      <c r="A489" s="89"/>
      <c r="B489" s="89"/>
      <c r="C489" s="96"/>
      <c r="D489" s="190"/>
      <c r="E489" s="110"/>
      <c r="F489" s="111"/>
      <c r="G489" s="112"/>
      <c r="H489" s="113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108"/>
      <c r="AI489" s="108"/>
      <c r="AJ489" s="89"/>
      <c r="AK489" s="89"/>
      <c r="AL489" s="99"/>
      <c r="AM489" s="99"/>
      <c r="AN489" s="89"/>
      <c r="AO489" s="89"/>
      <c r="AP489" s="89"/>
      <c r="AQ489" s="99"/>
      <c r="AR489" s="89"/>
      <c r="AS489" s="89"/>
      <c r="AT489" s="89"/>
      <c r="AU489" s="89"/>
      <c r="AV489" s="89"/>
      <c r="AW489" s="89"/>
      <c r="AX489" s="89"/>
    </row>
    <row r="490" spans="1:50" ht="12.75" customHeight="1">
      <c r="A490" s="89"/>
      <c r="B490" s="89"/>
      <c r="C490" s="96"/>
      <c r="D490" s="190"/>
      <c r="E490" s="110"/>
      <c r="F490" s="111"/>
      <c r="G490" s="112"/>
      <c r="H490" s="113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108"/>
      <c r="AI490" s="108"/>
      <c r="AJ490" s="89"/>
      <c r="AK490" s="89"/>
      <c r="AL490" s="99"/>
      <c r="AM490" s="99"/>
      <c r="AN490" s="89"/>
      <c r="AO490" s="89"/>
      <c r="AP490" s="89"/>
      <c r="AQ490" s="99"/>
      <c r="AR490" s="89"/>
      <c r="AS490" s="89"/>
      <c r="AT490" s="89"/>
      <c r="AU490" s="89"/>
      <c r="AV490" s="89"/>
      <c r="AW490" s="89"/>
      <c r="AX490" s="89"/>
    </row>
    <row r="491" spans="1:50" ht="12.75" customHeight="1">
      <c r="A491" s="89"/>
      <c r="B491" s="89"/>
      <c r="C491" s="96"/>
      <c r="D491" s="190"/>
      <c r="E491" s="110"/>
      <c r="F491" s="111"/>
      <c r="G491" s="112"/>
      <c r="H491" s="113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108"/>
      <c r="AI491" s="108"/>
      <c r="AJ491" s="89"/>
      <c r="AK491" s="89"/>
      <c r="AL491" s="99"/>
      <c r="AM491" s="99"/>
      <c r="AN491" s="89"/>
      <c r="AO491" s="89"/>
      <c r="AP491" s="89"/>
      <c r="AQ491" s="99"/>
      <c r="AR491" s="89"/>
      <c r="AS491" s="89"/>
      <c r="AT491" s="89"/>
      <c r="AU491" s="89"/>
      <c r="AV491" s="89"/>
      <c r="AW491" s="89"/>
      <c r="AX491" s="89"/>
    </row>
    <row r="492" spans="1:50" ht="12.75" customHeight="1">
      <c r="A492" s="89"/>
      <c r="B492" s="89"/>
      <c r="C492" s="96"/>
      <c r="D492" s="190"/>
      <c r="E492" s="110"/>
      <c r="F492" s="111"/>
      <c r="G492" s="112"/>
      <c r="H492" s="113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108"/>
      <c r="AI492" s="108"/>
      <c r="AJ492" s="89"/>
      <c r="AK492" s="89"/>
      <c r="AL492" s="99"/>
      <c r="AM492" s="99"/>
      <c r="AN492" s="89"/>
      <c r="AO492" s="89"/>
      <c r="AP492" s="89"/>
      <c r="AQ492" s="99"/>
      <c r="AR492" s="89"/>
      <c r="AS492" s="89"/>
      <c r="AT492" s="89"/>
      <c r="AU492" s="89"/>
      <c r="AV492" s="89"/>
      <c r="AW492" s="89"/>
      <c r="AX492" s="89"/>
    </row>
    <row r="493" spans="1:50" ht="12.75" customHeight="1">
      <c r="A493" s="89"/>
      <c r="B493" s="89"/>
      <c r="C493" s="96"/>
      <c r="D493" s="190"/>
      <c r="E493" s="110"/>
      <c r="F493" s="111"/>
      <c r="G493" s="112"/>
      <c r="H493" s="113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108"/>
      <c r="AI493" s="108"/>
      <c r="AJ493" s="89"/>
      <c r="AK493" s="89"/>
      <c r="AL493" s="99"/>
      <c r="AM493" s="99"/>
      <c r="AN493" s="89"/>
      <c r="AO493" s="89"/>
      <c r="AP493" s="89"/>
      <c r="AQ493" s="99"/>
      <c r="AR493" s="89"/>
      <c r="AS493" s="89"/>
      <c r="AT493" s="89"/>
      <c r="AU493" s="89"/>
      <c r="AV493" s="89"/>
      <c r="AW493" s="89"/>
      <c r="AX493" s="89"/>
    </row>
    <row r="494" spans="1:50" ht="12.75" customHeight="1">
      <c r="A494" s="89"/>
      <c r="B494" s="89"/>
      <c r="C494" s="96"/>
      <c r="D494" s="190"/>
      <c r="E494" s="110"/>
      <c r="F494" s="111"/>
      <c r="G494" s="112"/>
      <c r="H494" s="113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108"/>
      <c r="AI494" s="108"/>
      <c r="AJ494" s="89"/>
      <c r="AK494" s="89"/>
      <c r="AL494" s="99"/>
      <c r="AM494" s="99"/>
      <c r="AN494" s="89"/>
      <c r="AO494" s="89"/>
      <c r="AP494" s="89"/>
      <c r="AQ494" s="99"/>
      <c r="AR494" s="89"/>
      <c r="AS494" s="89"/>
      <c r="AT494" s="89"/>
      <c r="AU494" s="89"/>
      <c r="AV494" s="89"/>
      <c r="AW494" s="89"/>
      <c r="AX494" s="89"/>
    </row>
    <row r="495" spans="1:50" ht="12.75" customHeight="1">
      <c r="A495" s="89"/>
      <c r="B495" s="89"/>
      <c r="C495" s="96"/>
      <c r="D495" s="190"/>
      <c r="E495" s="110"/>
      <c r="F495" s="111"/>
      <c r="G495" s="112"/>
      <c r="H495" s="113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108"/>
      <c r="AI495" s="108"/>
      <c r="AJ495" s="89"/>
      <c r="AK495" s="89"/>
      <c r="AL495" s="99"/>
      <c r="AM495" s="99"/>
      <c r="AN495" s="89"/>
      <c r="AO495" s="89"/>
      <c r="AP495" s="89"/>
      <c r="AQ495" s="99"/>
      <c r="AR495" s="89"/>
      <c r="AS495" s="89"/>
      <c r="AT495" s="89"/>
      <c r="AU495" s="89"/>
      <c r="AV495" s="89"/>
      <c r="AW495" s="89"/>
      <c r="AX495" s="89"/>
    </row>
    <row r="496" spans="1:50" ht="12.75" customHeight="1">
      <c r="A496" s="89"/>
      <c r="B496" s="89"/>
      <c r="C496" s="96"/>
      <c r="D496" s="190"/>
      <c r="E496" s="110"/>
      <c r="F496" s="111"/>
      <c r="G496" s="112"/>
      <c r="H496" s="113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108"/>
      <c r="AI496" s="108"/>
      <c r="AJ496" s="89"/>
      <c r="AK496" s="89"/>
      <c r="AL496" s="99"/>
      <c r="AM496" s="99"/>
      <c r="AN496" s="89"/>
      <c r="AO496" s="89"/>
      <c r="AP496" s="89"/>
      <c r="AQ496" s="99"/>
      <c r="AR496" s="89"/>
      <c r="AS496" s="89"/>
      <c r="AT496" s="89"/>
      <c r="AU496" s="89"/>
      <c r="AV496" s="89"/>
      <c r="AW496" s="89"/>
      <c r="AX496" s="89"/>
    </row>
    <row r="497" spans="1:50" ht="12.75" customHeight="1">
      <c r="A497" s="89"/>
      <c r="B497" s="89"/>
      <c r="C497" s="96"/>
      <c r="D497" s="190"/>
      <c r="E497" s="110"/>
      <c r="F497" s="111"/>
      <c r="G497" s="112"/>
      <c r="H497" s="113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108"/>
      <c r="AI497" s="108"/>
      <c r="AJ497" s="89"/>
      <c r="AK497" s="89"/>
      <c r="AL497" s="99"/>
      <c r="AM497" s="99"/>
      <c r="AN497" s="89"/>
      <c r="AO497" s="89"/>
      <c r="AP497" s="89"/>
      <c r="AQ497" s="99"/>
      <c r="AR497" s="89"/>
      <c r="AS497" s="89"/>
      <c r="AT497" s="89"/>
      <c r="AU497" s="89"/>
      <c r="AV497" s="89"/>
      <c r="AW497" s="89"/>
      <c r="AX497" s="89"/>
    </row>
    <row r="498" spans="1:50" ht="12.75" customHeight="1">
      <c r="A498" s="89"/>
      <c r="B498" s="89"/>
      <c r="C498" s="96"/>
      <c r="D498" s="190"/>
      <c r="E498" s="110"/>
      <c r="F498" s="111"/>
      <c r="G498" s="112"/>
      <c r="H498" s="113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108"/>
      <c r="AI498" s="108"/>
      <c r="AJ498" s="89"/>
      <c r="AK498" s="89"/>
      <c r="AL498" s="99"/>
      <c r="AM498" s="99"/>
      <c r="AN498" s="89"/>
      <c r="AO498" s="89"/>
      <c r="AP498" s="89"/>
      <c r="AQ498" s="99"/>
      <c r="AR498" s="89"/>
      <c r="AS498" s="89"/>
      <c r="AT498" s="89"/>
      <c r="AU498" s="89"/>
      <c r="AV498" s="89"/>
      <c r="AW498" s="89"/>
      <c r="AX498" s="89"/>
    </row>
    <row r="499" spans="1:50" ht="12.75" customHeight="1">
      <c r="A499" s="89"/>
      <c r="B499" s="89"/>
      <c r="C499" s="96"/>
      <c r="D499" s="190"/>
      <c r="E499" s="110"/>
      <c r="F499" s="111"/>
      <c r="G499" s="112"/>
      <c r="H499" s="113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108"/>
      <c r="AI499" s="108"/>
      <c r="AJ499" s="89"/>
      <c r="AK499" s="89"/>
      <c r="AL499" s="99"/>
      <c r="AM499" s="99"/>
      <c r="AN499" s="89"/>
      <c r="AO499" s="89"/>
      <c r="AP499" s="89"/>
      <c r="AQ499" s="99"/>
      <c r="AR499" s="89"/>
      <c r="AS499" s="89"/>
      <c r="AT499" s="89"/>
      <c r="AU499" s="89"/>
      <c r="AV499" s="89"/>
      <c r="AW499" s="89"/>
      <c r="AX499" s="89"/>
    </row>
    <row r="500" spans="1:50" ht="12.75" customHeight="1">
      <c r="A500" s="89"/>
      <c r="B500" s="89"/>
      <c r="C500" s="96"/>
      <c r="D500" s="190"/>
      <c r="E500" s="110"/>
      <c r="F500" s="111"/>
      <c r="G500" s="112"/>
      <c r="H500" s="113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108"/>
      <c r="AI500" s="108"/>
      <c r="AJ500" s="89"/>
      <c r="AK500" s="89"/>
      <c r="AL500" s="99"/>
      <c r="AM500" s="99"/>
      <c r="AN500" s="89"/>
      <c r="AO500" s="89"/>
      <c r="AP500" s="89"/>
      <c r="AQ500" s="99"/>
      <c r="AR500" s="89"/>
      <c r="AS500" s="89"/>
      <c r="AT500" s="89"/>
      <c r="AU500" s="89"/>
      <c r="AV500" s="89"/>
      <c r="AW500" s="89"/>
      <c r="AX500" s="89"/>
    </row>
    <row r="501" spans="1:50" ht="12.75" customHeight="1">
      <c r="A501" s="89"/>
      <c r="B501" s="89"/>
      <c r="C501" s="96"/>
      <c r="D501" s="190"/>
      <c r="E501" s="110"/>
      <c r="F501" s="111"/>
      <c r="G501" s="112"/>
      <c r="H501" s="113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108"/>
      <c r="AI501" s="108"/>
      <c r="AJ501" s="89"/>
      <c r="AK501" s="89"/>
      <c r="AL501" s="99"/>
      <c r="AM501" s="99"/>
      <c r="AN501" s="89"/>
      <c r="AO501" s="89"/>
      <c r="AP501" s="89"/>
      <c r="AQ501" s="99"/>
      <c r="AR501" s="89"/>
      <c r="AS501" s="89"/>
      <c r="AT501" s="89"/>
      <c r="AU501" s="89"/>
      <c r="AV501" s="89"/>
      <c r="AW501" s="89"/>
      <c r="AX501" s="89"/>
    </row>
    <row r="502" spans="1:50" ht="12.75" customHeight="1">
      <c r="A502" s="89"/>
      <c r="B502" s="89"/>
      <c r="C502" s="96"/>
      <c r="D502" s="190"/>
      <c r="E502" s="110"/>
      <c r="F502" s="111"/>
      <c r="G502" s="112"/>
      <c r="H502" s="113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108"/>
      <c r="AI502" s="108"/>
      <c r="AJ502" s="89"/>
      <c r="AK502" s="89"/>
      <c r="AL502" s="99"/>
      <c r="AM502" s="99"/>
      <c r="AN502" s="89"/>
      <c r="AO502" s="89"/>
      <c r="AP502" s="89"/>
      <c r="AQ502" s="99"/>
      <c r="AR502" s="89"/>
      <c r="AS502" s="89"/>
      <c r="AT502" s="89"/>
      <c r="AU502" s="89"/>
      <c r="AV502" s="89"/>
      <c r="AW502" s="89"/>
      <c r="AX502" s="89"/>
    </row>
    <row r="503" spans="1:50" ht="12.75" customHeight="1">
      <c r="A503" s="89"/>
      <c r="B503" s="89"/>
      <c r="C503" s="96"/>
      <c r="D503" s="190"/>
      <c r="E503" s="110"/>
      <c r="F503" s="111"/>
      <c r="G503" s="112"/>
      <c r="H503" s="113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108"/>
      <c r="AI503" s="108"/>
      <c r="AJ503" s="89"/>
      <c r="AK503" s="89"/>
      <c r="AL503" s="99"/>
      <c r="AM503" s="99"/>
      <c r="AN503" s="89"/>
      <c r="AO503" s="89"/>
      <c r="AP503" s="89"/>
      <c r="AQ503" s="99"/>
      <c r="AR503" s="89"/>
      <c r="AS503" s="89"/>
      <c r="AT503" s="89"/>
      <c r="AU503" s="89"/>
      <c r="AV503" s="89"/>
      <c r="AW503" s="89"/>
      <c r="AX503" s="89"/>
    </row>
    <row r="504" spans="1:50" ht="12.75" customHeight="1">
      <c r="A504" s="89"/>
      <c r="B504" s="89"/>
      <c r="C504" s="96"/>
      <c r="D504" s="190"/>
      <c r="E504" s="110"/>
      <c r="F504" s="111"/>
      <c r="G504" s="112"/>
      <c r="H504" s="113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108"/>
      <c r="AI504" s="108"/>
      <c r="AJ504" s="89"/>
      <c r="AK504" s="89"/>
      <c r="AL504" s="99"/>
      <c r="AM504" s="99"/>
      <c r="AN504" s="89"/>
      <c r="AO504" s="89"/>
      <c r="AP504" s="89"/>
      <c r="AQ504" s="99"/>
      <c r="AR504" s="89"/>
      <c r="AS504" s="89"/>
      <c r="AT504" s="89"/>
      <c r="AU504" s="89"/>
      <c r="AV504" s="89"/>
      <c r="AW504" s="89"/>
      <c r="AX504" s="89"/>
    </row>
    <row r="505" spans="1:50" ht="12.75" customHeight="1">
      <c r="A505" s="89"/>
      <c r="B505" s="89"/>
      <c r="C505" s="96"/>
      <c r="D505" s="190"/>
      <c r="E505" s="110"/>
      <c r="F505" s="111"/>
      <c r="G505" s="112"/>
      <c r="H505" s="113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108"/>
      <c r="AI505" s="108"/>
      <c r="AJ505" s="89"/>
      <c r="AK505" s="89"/>
      <c r="AL505" s="99"/>
      <c r="AM505" s="99"/>
      <c r="AN505" s="89"/>
      <c r="AO505" s="89"/>
      <c r="AP505" s="89"/>
      <c r="AQ505" s="99"/>
      <c r="AR505" s="89"/>
      <c r="AS505" s="89"/>
      <c r="AT505" s="89"/>
      <c r="AU505" s="89"/>
      <c r="AV505" s="89"/>
      <c r="AW505" s="89"/>
      <c r="AX505" s="89"/>
    </row>
    <row r="506" spans="1:50" ht="12.75" customHeight="1">
      <c r="A506" s="89"/>
      <c r="B506" s="89"/>
      <c r="C506" s="96"/>
      <c r="D506" s="190"/>
      <c r="E506" s="110"/>
      <c r="F506" s="111"/>
      <c r="G506" s="112"/>
      <c r="H506" s="113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108"/>
      <c r="AI506" s="108"/>
      <c r="AJ506" s="89"/>
      <c r="AK506" s="89"/>
      <c r="AL506" s="99"/>
      <c r="AM506" s="99"/>
      <c r="AN506" s="89"/>
      <c r="AO506" s="89"/>
      <c r="AP506" s="89"/>
      <c r="AQ506" s="99"/>
      <c r="AR506" s="89"/>
      <c r="AS506" s="89"/>
      <c r="AT506" s="89"/>
      <c r="AU506" s="89"/>
      <c r="AV506" s="89"/>
      <c r="AW506" s="89"/>
      <c r="AX506" s="89"/>
    </row>
    <row r="507" spans="1:50" ht="12.75" customHeight="1">
      <c r="A507" s="89"/>
      <c r="B507" s="89"/>
      <c r="C507" s="96"/>
      <c r="D507" s="190"/>
      <c r="E507" s="110"/>
      <c r="F507" s="111"/>
      <c r="G507" s="112"/>
      <c r="H507" s="113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108"/>
      <c r="AI507" s="108"/>
      <c r="AJ507" s="89"/>
      <c r="AK507" s="89"/>
      <c r="AL507" s="99"/>
      <c r="AM507" s="99"/>
      <c r="AN507" s="89"/>
      <c r="AO507" s="89"/>
      <c r="AP507" s="89"/>
      <c r="AQ507" s="99"/>
      <c r="AR507" s="89"/>
      <c r="AS507" s="89"/>
      <c r="AT507" s="89"/>
      <c r="AU507" s="89"/>
      <c r="AV507" s="89"/>
      <c r="AW507" s="89"/>
      <c r="AX507" s="89"/>
    </row>
    <row r="508" spans="1:50" ht="12.75" customHeight="1">
      <c r="A508" s="89"/>
      <c r="B508" s="89"/>
      <c r="C508" s="96"/>
      <c r="D508" s="190"/>
      <c r="E508" s="110"/>
      <c r="F508" s="111"/>
      <c r="G508" s="112"/>
      <c r="H508" s="113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108"/>
      <c r="AI508" s="108"/>
      <c r="AJ508" s="89"/>
      <c r="AK508" s="89"/>
      <c r="AL508" s="99"/>
      <c r="AM508" s="99"/>
      <c r="AN508" s="89"/>
      <c r="AO508" s="89"/>
      <c r="AP508" s="89"/>
      <c r="AQ508" s="99"/>
      <c r="AR508" s="89"/>
      <c r="AS508" s="89"/>
      <c r="AT508" s="89"/>
      <c r="AU508" s="89"/>
      <c r="AV508" s="89"/>
      <c r="AW508" s="89"/>
      <c r="AX508" s="89"/>
    </row>
    <row r="509" spans="1:50" ht="12.75" customHeight="1">
      <c r="A509" s="89"/>
      <c r="B509" s="89"/>
      <c r="C509" s="96"/>
      <c r="D509" s="190"/>
      <c r="E509" s="110"/>
      <c r="F509" s="111"/>
      <c r="G509" s="112"/>
      <c r="H509" s="113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108"/>
      <c r="AI509" s="108"/>
      <c r="AJ509" s="89"/>
      <c r="AK509" s="89"/>
      <c r="AL509" s="99"/>
      <c r="AM509" s="99"/>
      <c r="AN509" s="89"/>
      <c r="AO509" s="89"/>
      <c r="AP509" s="89"/>
      <c r="AQ509" s="99"/>
      <c r="AR509" s="89"/>
      <c r="AS509" s="89"/>
      <c r="AT509" s="89"/>
      <c r="AU509" s="89"/>
      <c r="AV509" s="89"/>
      <c r="AW509" s="89"/>
      <c r="AX509" s="89"/>
    </row>
    <row r="510" spans="1:50" ht="12.75" customHeight="1">
      <c r="A510" s="89"/>
      <c r="B510" s="89"/>
      <c r="C510" s="96"/>
      <c r="D510" s="190"/>
      <c r="E510" s="110"/>
      <c r="F510" s="111"/>
      <c r="G510" s="112"/>
      <c r="H510" s="113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108"/>
      <c r="AI510" s="108"/>
      <c r="AJ510" s="89"/>
      <c r="AK510" s="89"/>
      <c r="AL510" s="99"/>
      <c r="AM510" s="99"/>
      <c r="AN510" s="89"/>
      <c r="AO510" s="89"/>
      <c r="AP510" s="89"/>
      <c r="AQ510" s="99"/>
      <c r="AR510" s="89"/>
      <c r="AS510" s="89"/>
      <c r="AT510" s="89"/>
      <c r="AU510" s="89"/>
      <c r="AV510" s="89"/>
      <c r="AW510" s="89"/>
      <c r="AX510" s="89"/>
    </row>
    <row r="511" spans="1:50" ht="12.75" customHeight="1">
      <c r="A511" s="89"/>
      <c r="B511" s="89"/>
      <c r="C511" s="96"/>
      <c r="D511" s="190"/>
      <c r="E511" s="110"/>
      <c r="F511" s="111"/>
      <c r="G511" s="112"/>
      <c r="H511" s="113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108"/>
      <c r="AI511" s="108"/>
      <c r="AJ511" s="89"/>
      <c r="AK511" s="89"/>
      <c r="AL511" s="99"/>
      <c r="AM511" s="99"/>
      <c r="AN511" s="89"/>
      <c r="AO511" s="89"/>
      <c r="AP511" s="89"/>
      <c r="AQ511" s="99"/>
      <c r="AR511" s="89"/>
      <c r="AS511" s="89"/>
      <c r="AT511" s="89"/>
      <c r="AU511" s="89"/>
      <c r="AV511" s="89"/>
      <c r="AW511" s="89"/>
      <c r="AX511" s="89"/>
    </row>
    <row r="512" spans="1:50" ht="12.75" customHeight="1">
      <c r="A512" s="89"/>
      <c r="B512" s="89"/>
      <c r="C512" s="96"/>
      <c r="D512" s="190"/>
      <c r="E512" s="110"/>
      <c r="F512" s="111"/>
      <c r="G512" s="112"/>
      <c r="H512" s="113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108"/>
      <c r="AI512" s="108"/>
      <c r="AJ512" s="89"/>
      <c r="AK512" s="89"/>
      <c r="AL512" s="99"/>
      <c r="AM512" s="99"/>
      <c r="AN512" s="89"/>
      <c r="AO512" s="89"/>
      <c r="AP512" s="89"/>
      <c r="AQ512" s="99"/>
      <c r="AR512" s="89"/>
      <c r="AS512" s="89"/>
      <c r="AT512" s="89"/>
      <c r="AU512" s="89"/>
      <c r="AV512" s="89"/>
      <c r="AW512" s="89"/>
      <c r="AX512" s="89"/>
    </row>
    <row r="513" spans="1:50" ht="12.75" customHeight="1">
      <c r="A513" s="89"/>
      <c r="B513" s="89"/>
      <c r="C513" s="96"/>
      <c r="D513" s="190"/>
      <c r="E513" s="110"/>
      <c r="F513" s="111"/>
      <c r="G513" s="112"/>
      <c r="H513" s="113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108"/>
      <c r="AI513" s="108"/>
      <c r="AJ513" s="89"/>
      <c r="AK513" s="89"/>
      <c r="AL513" s="99"/>
      <c r="AM513" s="99"/>
      <c r="AN513" s="89"/>
      <c r="AO513" s="89"/>
      <c r="AP513" s="89"/>
      <c r="AQ513" s="99"/>
      <c r="AR513" s="89"/>
      <c r="AS513" s="89"/>
      <c r="AT513" s="89"/>
      <c r="AU513" s="89"/>
      <c r="AV513" s="89"/>
      <c r="AW513" s="89"/>
      <c r="AX513" s="89"/>
    </row>
    <row r="514" spans="1:50" ht="12.75" customHeight="1">
      <c r="A514" s="89"/>
      <c r="B514" s="89"/>
      <c r="C514" s="96"/>
      <c r="D514" s="190"/>
      <c r="E514" s="110"/>
      <c r="F514" s="111"/>
      <c r="G514" s="112"/>
      <c r="H514" s="113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108"/>
      <c r="AI514" s="108"/>
      <c r="AJ514" s="89"/>
      <c r="AK514" s="89"/>
      <c r="AL514" s="99"/>
      <c r="AM514" s="99"/>
      <c r="AN514" s="89"/>
      <c r="AO514" s="89"/>
      <c r="AP514" s="89"/>
      <c r="AQ514" s="99"/>
      <c r="AR514" s="89"/>
      <c r="AS514" s="89"/>
      <c r="AT514" s="89"/>
      <c r="AU514" s="89"/>
      <c r="AV514" s="89"/>
      <c r="AW514" s="89"/>
      <c r="AX514" s="89"/>
    </row>
    <row r="515" spans="1:50" ht="12.75" customHeight="1">
      <c r="A515" s="89"/>
      <c r="B515" s="89"/>
      <c r="C515" s="96"/>
      <c r="D515" s="190"/>
      <c r="E515" s="110"/>
      <c r="F515" s="111"/>
      <c r="G515" s="112"/>
      <c r="H515" s="113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108"/>
      <c r="AI515" s="108"/>
      <c r="AJ515" s="89"/>
      <c r="AK515" s="89"/>
      <c r="AL515" s="99"/>
      <c r="AM515" s="99"/>
      <c r="AN515" s="89"/>
      <c r="AO515" s="89"/>
      <c r="AP515" s="89"/>
      <c r="AQ515" s="99"/>
      <c r="AR515" s="89"/>
      <c r="AS515" s="89"/>
      <c r="AT515" s="89"/>
      <c r="AU515" s="89"/>
      <c r="AV515" s="89"/>
      <c r="AW515" s="89"/>
      <c r="AX515" s="89"/>
    </row>
    <row r="516" spans="1:50" ht="12.75" customHeight="1">
      <c r="A516" s="89"/>
      <c r="B516" s="89"/>
      <c r="C516" s="96"/>
      <c r="D516" s="190"/>
      <c r="E516" s="110"/>
      <c r="F516" s="111"/>
      <c r="G516" s="112"/>
      <c r="H516" s="113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108"/>
      <c r="AI516" s="108"/>
      <c r="AJ516" s="89"/>
      <c r="AK516" s="89"/>
      <c r="AL516" s="99"/>
      <c r="AM516" s="99"/>
      <c r="AN516" s="89"/>
      <c r="AO516" s="89"/>
      <c r="AP516" s="89"/>
      <c r="AQ516" s="99"/>
      <c r="AR516" s="89"/>
      <c r="AS516" s="89"/>
      <c r="AT516" s="89"/>
      <c r="AU516" s="89"/>
      <c r="AV516" s="89"/>
      <c r="AW516" s="89"/>
      <c r="AX516" s="89"/>
    </row>
    <row r="517" spans="1:50" ht="12.75" customHeight="1">
      <c r="A517" s="89"/>
      <c r="B517" s="89"/>
      <c r="C517" s="96"/>
      <c r="D517" s="190"/>
      <c r="E517" s="110"/>
      <c r="F517" s="111"/>
      <c r="G517" s="112"/>
      <c r="H517" s="113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108"/>
      <c r="AI517" s="108"/>
      <c r="AJ517" s="89"/>
      <c r="AK517" s="89"/>
      <c r="AL517" s="99"/>
      <c r="AM517" s="99"/>
      <c r="AN517" s="89"/>
      <c r="AO517" s="89"/>
      <c r="AP517" s="89"/>
      <c r="AQ517" s="99"/>
      <c r="AR517" s="89"/>
      <c r="AS517" s="89"/>
      <c r="AT517" s="89"/>
      <c r="AU517" s="89"/>
      <c r="AV517" s="89"/>
      <c r="AW517" s="89"/>
      <c r="AX517" s="89"/>
    </row>
    <row r="518" spans="1:50" ht="12.75" customHeight="1">
      <c r="A518" s="89"/>
      <c r="B518" s="89"/>
      <c r="C518" s="96"/>
      <c r="D518" s="190"/>
      <c r="E518" s="110"/>
      <c r="F518" s="111"/>
      <c r="G518" s="112"/>
      <c r="H518" s="113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108"/>
      <c r="AI518" s="108"/>
      <c r="AJ518" s="89"/>
      <c r="AK518" s="89"/>
      <c r="AL518" s="99"/>
      <c r="AM518" s="99"/>
      <c r="AN518" s="89"/>
      <c r="AO518" s="89"/>
      <c r="AP518" s="89"/>
      <c r="AQ518" s="99"/>
      <c r="AR518" s="89"/>
      <c r="AS518" s="89"/>
      <c r="AT518" s="89"/>
      <c r="AU518" s="89"/>
      <c r="AV518" s="89"/>
      <c r="AW518" s="89"/>
      <c r="AX518" s="89"/>
    </row>
    <row r="519" spans="1:50" ht="12.75" customHeight="1">
      <c r="A519" s="89"/>
      <c r="B519" s="89"/>
      <c r="C519" s="96"/>
      <c r="D519" s="190"/>
      <c r="E519" s="110"/>
      <c r="F519" s="111"/>
      <c r="G519" s="112"/>
      <c r="H519" s="113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108"/>
      <c r="AI519" s="108"/>
      <c r="AJ519" s="89"/>
      <c r="AK519" s="89"/>
      <c r="AL519" s="99"/>
      <c r="AM519" s="99"/>
      <c r="AN519" s="89"/>
      <c r="AO519" s="89"/>
      <c r="AP519" s="89"/>
      <c r="AQ519" s="99"/>
      <c r="AR519" s="89"/>
      <c r="AS519" s="89"/>
      <c r="AT519" s="89"/>
      <c r="AU519" s="89"/>
      <c r="AV519" s="89"/>
      <c r="AW519" s="89"/>
      <c r="AX519" s="89"/>
    </row>
    <row r="520" spans="1:50" ht="12.75" customHeight="1">
      <c r="A520" s="89"/>
      <c r="B520" s="89"/>
      <c r="C520" s="96"/>
      <c r="D520" s="190"/>
      <c r="E520" s="110"/>
      <c r="F520" s="111"/>
      <c r="G520" s="112"/>
      <c r="H520" s="113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108"/>
      <c r="AI520" s="108"/>
      <c r="AJ520" s="89"/>
      <c r="AK520" s="89"/>
      <c r="AL520" s="99"/>
      <c r="AM520" s="99"/>
      <c r="AN520" s="89"/>
      <c r="AO520" s="89"/>
      <c r="AP520" s="89"/>
      <c r="AQ520" s="99"/>
      <c r="AR520" s="89"/>
      <c r="AS520" s="89"/>
      <c r="AT520" s="89"/>
      <c r="AU520" s="89"/>
      <c r="AV520" s="89"/>
      <c r="AW520" s="89"/>
      <c r="AX520" s="89"/>
    </row>
    <row r="521" spans="1:50" ht="12.75" customHeight="1">
      <c r="A521" s="89"/>
      <c r="B521" s="89"/>
      <c r="C521" s="96"/>
      <c r="D521" s="190"/>
      <c r="E521" s="110"/>
      <c r="F521" s="111"/>
      <c r="G521" s="112"/>
      <c r="H521" s="113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108"/>
      <c r="AI521" s="108"/>
      <c r="AJ521" s="89"/>
      <c r="AK521" s="89"/>
      <c r="AL521" s="99"/>
      <c r="AM521" s="99"/>
      <c r="AN521" s="89"/>
      <c r="AO521" s="89"/>
      <c r="AP521" s="89"/>
      <c r="AQ521" s="99"/>
      <c r="AR521" s="89"/>
      <c r="AS521" s="89"/>
      <c r="AT521" s="89"/>
      <c r="AU521" s="89"/>
      <c r="AV521" s="89"/>
      <c r="AW521" s="89"/>
      <c r="AX521" s="89"/>
    </row>
    <row r="522" spans="1:50" ht="12.75" customHeight="1">
      <c r="A522" s="89"/>
      <c r="B522" s="89"/>
      <c r="C522" s="96"/>
      <c r="D522" s="190"/>
      <c r="E522" s="110"/>
      <c r="F522" s="111"/>
      <c r="G522" s="112"/>
      <c r="H522" s="113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108"/>
      <c r="AI522" s="108"/>
      <c r="AJ522" s="89"/>
      <c r="AK522" s="89"/>
      <c r="AL522" s="99"/>
      <c r="AM522" s="99"/>
      <c r="AN522" s="89"/>
      <c r="AO522" s="89"/>
      <c r="AP522" s="89"/>
      <c r="AQ522" s="99"/>
      <c r="AR522" s="89"/>
      <c r="AS522" s="89"/>
      <c r="AT522" s="89"/>
      <c r="AU522" s="89"/>
      <c r="AV522" s="89"/>
      <c r="AW522" s="89"/>
      <c r="AX522" s="89"/>
    </row>
    <row r="523" spans="1:50" ht="12.75" customHeight="1">
      <c r="A523" s="89"/>
      <c r="B523" s="89"/>
      <c r="C523" s="96"/>
      <c r="D523" s="190"/>
      <c r="E523" s="110"/>
      <c r="F523" s="111"/>
      <c r="G523" s="112"/>
      <c r="H523" s="113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108"/>
      <c r="AI523" s="108"/>
      <c r="AJ523" s="89"/>
      <c r="AK523" s="89"/>
      <c r="AL523" s="99"/>
      <c r="AM523" s="99"/>
      <c r="AN523" s="89"/>
      <c r="AO523" s="89"/>
      <c r="AP523" s="89"/>
      <c r="AQ523" s="99"/>
      <c r="AR523" s="89"/>
      <c r="AS523" s="89"/>
      <c r="AT523" s="89"/>
      <c r="AU523" s="89"/>
      <c r="AV523" s="89"/>
      <c r="AW523" s="89"/>
      <c r="AX523" s="89"/>
    </row>
    <row r="524" spans="1:50" ht="12.75" customHeight="1">
      <c r="A524" s="89"/>
      <c r="B524" s="89"/>
      <c r="C524" s="96"/>
      <c r="D524" s="190"/>
      <c r="E524" s="110"/>
      <c r="F524" s="111"/>
      <c r="G524" s="112"/>
      <c r="H524" s="113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108"/>
      <c r="AI524" s="108"/>
      <c r="AJ524" s="89"/>
      <c r="AK524" s="89"/>
      <c r="AL524" s="99"/>
      <c r="AM524" s="99"/>
      <c r="AN524" s="89"/>
      <c r="AO524" s="89"/>
      <c r="AP524" s="89"/>
      <c r="AQ524" s="99"/>
      <c r="AR524" s="89"/>
      <c r="AS524" s="89"/>
      <c r="AT524" s="89"/>
      <c r="AU524" s="89"/>
      <c r="AV524" s="89"/>
      <c r="AW524" s="89"/>
      <c r="AX524" s="89"/>
    </row>
    <row r="525" spans="1:50" ht="12.75" customHeight="1">
      <c r="A525" s="89"/>
      <c r="B525" s="89"/>
      <c r="C525" s="96"/>
      <c r="D525" s="190"/>
      <c r="E525" s="110"/>
      <c r="F525" s="111"/>
      <c r="G525" s="112"/>
      <c r="H525" s="113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108"/>
      <c r="AI525" s="108"/>
      <c r="AJ525" s="89"/>
      <c r="AK525" s="89"/>
      <c r="AL525" s="99"/>
      <c r="AM525" s="99"/>
      <c r="AN525" s="89"/>
      <c r="AO525" s="89"/>
      <c r="AP525" s="89"/>
      <c r="AQ525" s="99"/>
      <c r="AR525" s="89"/>
      <c r="AS525" s="89"/>
      <c r="AT525" s="89"/>
      <c r="AU525" s="89"/>
      <c r="AV525" s="89"/>
      <c r="AW525" s="89"/>
      <c r="AX525" s="89"/>
    </row>
    <row r="526" spans="1:50" ht="12.75" customHeight="1">
      <c r="A526" s="89"/>
      <c r="B526" s="89"/>
      <c r="C526" s="96"/>
      <c r="D526" s="190"/>
      <c r="E526" s="110"/>
      <c r="F526" s="111"/>
      <c r="G526" s="112"/>
      <c r="H526" s="113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108"/>
      <c r="AI526" s="108"/>
      <c r="AJ526" s="89"/>
      <c r="AK526" s="89"/>
      <c r="AL526" s="99"/>
      <c r="AM526" s="99"/>
      <c r="AN526" s="89"/>
      <c r="AO526" s="89"/>
      <c r="AP526" s="89"/>
      <c r="AQ526" s="99"/>
      <c r="AR526" s="89"/>
      <c r="AS526" s="89"/>
      <c r="AT526" s="89"/>
      <c r="AU526" s="89"/>
      <c r="AV526" s="89"/>
      <c r="AW526" s="89"/>
      <c r="AX526" s="89"/>
    </row>
    <row r="527" spans="1:50" ht="12.75" customHeight="1">
      <c r="A527" s="89"/>
      <c r="B527" s="89"/>
      <c r="C527" s="96"/>
      <c r="D527" s="190"/>
      <c r="E527" s="110"/>
      <c r="F527" s="111"/>
      <c r="G527" s="112"/>
      <c r="H527" s="113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108"/>
      <c r="AI527" s="108"/>
      <c r="AJ527" s="89"/>
      <c r="AK527" s="89"/>
      <c r="AL527" s="99"/>
      <c r="AM527" s="99"/>
      <c r="AN527" s="89"/>
      <c r="AO527" s="89"/>
      <c r="AP527" s="89"/>
      <c r="AQ527" s="99"/>
      <c r="AR527" s="89"/>
      <c r="AS527" s="89"/>
      <c r="AT527" s="89"/>
      <c r="AU527" s="89"/>
      <c r="AV527" s="89"/>
      <c r="AW527" s="89"/>
      <c r="AX527" s="89"/>
    </row>
    <row r="528" spans="1:50" ht="12.75" customHeight="1">
      <c r="A528" s="89"/>
      <c r="B528" s="89"/>
      <c r="C528" s="96"/>
      <c r="D528" s="190"/>
      <c r="E528" s="110"/>
      <c r="F528" s="111"/>
      <c r="G528" s="112"/>
      <c r="H528" s="113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108"/>
      <c r="AI528" s="108"/>
      <c r="AJ528" s="89"/>
      <c r="AK528" s="89"/>
      <c r="AL528" s="99"/>
      <c r="AM528" s="99"/>
      <c r="AN528" s="89"/>
      <c r="AO528" s="89"/>
      <c r="AP528" s="89"/>
      <c r="AQ528" s="99"/>
      <c r="AR528" s="89"/>
      <c r="AS528" s="89"/>
      <c r="AT528" s="89"/>
      <c r="AU528" s="89"/>
      <c r="AV528" s="89"/>
      <c r="AW528" s="89"/>
      <c r="AX528" s="89"/>
    </row>
    <row r="529" spans="1:50" ht="12.75" customHeight="1">
      <c r="A529" s="89"/>
      <c r="B529" s="89"/>
      <c r="C529" s="96"/>
      <c r="D529" s="190"/>
      <c r="E529" s="110"/>
      <c r="F529" s="111"/>
      <c r="G529" s="112"/>
      <c r="H529" s="113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108"/>
      <c r="AI529" s="108"/>
      <c r="AJ529" s="89"/>
      <c r="AK529" s="89"/>
      <c r="AL529" s="99"/>
      <c r="AM529" s="99"/>
      <c r="AN529" s="89"/>
      <c r="AO529" s="89"/>
      <c r="AP529" s="89"/>
      <c r="AQ529" s="99"/>
      <c r="AR529" s="89"/>
      <c r="AS529" s="89"/>
      <c r="AT529" s="89"/>
      <c r="AU529" s="89"/>
      <c r="AV529" s="89"/>
      <c r="AW529" s="89"/>
      <c r="AX529" s="89"/>
    </row>
    <row r="530" spans="1:50" ht="12.75" customHeight="1">
      <c r="A530" s="89"/>
      <c r="B530" s="89"/>
      <c r="C530" s="96"/>
      <c r="D530" s="190"/>
      <c r="E530" s="110"/>
      <c r="F530" s="111"/>
      <c r="G530" s="112"/>
      <c r="H530" s="113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108"/>
      <c r="AI530" s="108"/>
      <c r="AJ530" s="89"/>
      <c r="AK530" s="89"/>
      <c r="AL530" s="99"/>
      <c r="AM530" s="99"/>
      <c r="AN530" s="89"/>
      <c r="AO530" s="89"/>
      <c r="AP530" s="89"/>
      <c r="AQ530" s="99"/>
      <c r="AR530" s="89"/>
      <c r="AS530" s="89"/>
      <c r="AT530" s="89"/>
      <c r="AU530" s="89"/>
      <c r="AV530" s="89"/>
      <c r="AW530" s="89"/>
      <c r="AX530" s="89"/>
    </row>
    <row r="531" spans="1:50" ht="12.75" customHeight="1">
      <c r="A531" s="89"/>
      <c r="B531" s="89"/>
      <c r="C531" s="96"/>
      <c r="D531" s="190"/>
      <c r="E531" s="110"/>
      <c r="F531" s="111"/>
      <c r="G531" s="112"/>
      <c r="H531" s="113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108"/>
      <c r="AI531" s="108"/>
      <c r="AJ531" s="89"/>
      <c r="AK531" s="89"/>
      <c r="AL531" s="99"/>
      <c r="AM531" s="99"/>
      <c r="AN531" s="89"/>
      <c r="AO531" s="89"/>
      <c r="AP531" s="89"/>
      <c r="AQ531" s="99"/>
      <c r="AR531" s="89"/>
      <c r="AS531" s="89"/>
      <c r="AT531" s="89"/>
      <c r="AU531" s="89"/>
      <c r="AV531" s="89"/>
      <c r="AW531" s="89"/>
      <c r="AX531" s="89"/>
    </row>
    <row r="532" spans="1:50" ht="12.75" customHeight="1">
      <c r="A532" s="89"/>
      <c r="B532" s="89"/>
      <c r="C532" s="96"/>
      <c r="D532" s="190"/>
      <c r="E532" s="110"/>
      <c r="F532" s="111"/>
      <c r="G532" s="112"/>
      <c r="H532" s="113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108"/>
      <c r="AI532" s="108"/>
      <c r="AJ532" s="89"/>
      <c r="AK532" s="89"/>
      <c r="AL532" s="99"/>
      <c r="AM532" s="99"/>
      <c r="AN532" s="89"/>
      <c r="AO532" s="89"/>
      <c r="AP532" s="89"/>
      <c r="AQ532" s="99"/>
      <c r="AR532" s="89"/>
      <c r="AS532" s="89"/>
      <c r="AT532" s="89"/>
      <c r="AU532" s="89"/>
      <c r="AV532" s="89"/>
      <c r="AW532" s="89"/>
      <c r="AX532" s="89"/>
    </row>
    <row r="533" spans="1:50" ht="12.75" customHeight="1">
      <c r="A533" s="89"/>
      <c r="B533" s="89"/>
      <c r="C533" s="96"/>
      <c r="D533" s="190"/>
      <c r="E533" s="110"/>
      <c r="F533" s="111"/>
      <c r="G533" s="112"/>
      <c r="H533" s="113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108"/>
      <c r="AI533" s="108"/>
      <c r="AJ533" s="89"/>
      <c r="AK533" s="89"/>
      <c r="AL533" s="99"/>
      <c r="AM533" s="99"/>
      <c r="AN533" s="89"/>
      <c r="AO533" s="89"/>
      <c r="AP533" s="89"/>
      <c r="AQ533" s="99"/>
      <c r="AR533" s="89"/>
      <c r="AS533" s="89"/>
      <c r="AT533" s="89"/>
      <c r="AU533" s="89"/>
      <c r="AV533" s="89"/>
      <c r="AW533" s="89"/>
      <c r="AX533" s="89"/>
    </row>
    <row r="534" spans="1:50" ht="12.75" customHeight="1">
      <c r="A534" s="89"/>
      <c r="B534" s="89"/>
      <c r="C534" s="96"/>
      <c r="D534" s="190"/>
      <c r="E534" s="110"/>
      <c r="F534" s="111"/>
      <c r="G534" s="112"/>
      <c r="H534" s="113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108"/>
      <c r="AI534" s="108"/>
      <c r="AJ534" s="89"/>
      <c r="AK534" s="89"/>
      <c r="AL534" s="99"/>
      <c r="AM534" s="99"/>
      <c r="AN534" s="89"/>
      <c r="AO534" s="89"/>
      <c r="AP534" s="89"/>
      <c r="AQ534" s="99"/>
      <c r="AR534" s="89"/>
      <c r="AS534" s="89"/>
      <c r="AT534" s="89"/>
      <c r="AU534" s="89"/>
      <c r="AV534" s="89"/>
      <c r="AW534" s="89"/>
      <c r="AX534" s="89"/>
    </row>
    <row r="535" spans="1:50" ht="12.75" customHeight="1">
      <c r="A535" s="89"/>
      <c r="B535" s="89"/>
      <c r="C535" s="96"/>
      <c r="D535" s="190"/>
      <c r="E535" s="110"/>
      <c r="F535" s="111"/>
      <c r="G535" s="112"/>
      <c r="H535" s="113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108"/>
      <c r="AI535" s="108"/>
      <c r="AJ535" s="89"/>
      <c r="AK535" s="89"/>
      <c r="AL535" s="99"/>
      <c r="AM535" s="99"/>
      <c r="AN535" s="89"/>
      <c r="AO535" s="89"/>
      <c r="AP535" s="89"/>
      <c r="AQ535" s="99"/>
      <c r="AR535" s="89"/>
      <c r="AS535" s="89"/>
      <c r="AT535" s="89"/>
      <c r="AU535" s="89"/>
      <c r="AV535" s="89"/>
      <c r="AW535" s="89"/>
      <c r="AX535" s="89"/>
    </row>
    <row r="536" spans="1:50" ht="12.75" customHeight="1">
      <c r="A536" s="89"/>
      <c r="B536" s="89"/>
      <c r="C536" s="96"/>
      <c r="D536" s="190"/>
      <c r="E536" s="110"/>
      <c r="F536" s="111"/>
      <c r="G536" s="112"/>
      <c r="H536" s="113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108"/>
      <c r="AI536" s="108"/>
      <c r="AJ536" s="89"/>
      <c r="AK536" s="89"/>
      <c r="AL536" s="99"/>
      <c r="AM536" s="99"/>
      <c r="AN536" s="89"/>
      <c r="AO536" s="89"/>
      <c r="AP536" s="89"/>
      <c r="AQ536" s="99"/>
      <c r="AR536" s="89"/>
      <c r="AS536" s="89"/>
      <c r="AT536" s="89"/>
      <c r="AU536" s="89"/>
      <c r="AV536" s="89"/>
      <c r="AW536" s="89"/>
      <c r="AX536" s="89"/>
    </row>
    <row r="537" spans="1:50" ht="12.75" customHeight="1">
      <c r="A537" s="89"/>
      <c r="B537" s="89"/>
      <c r="C537" s="96"/>
      <c r="D537" s="190"/>
      <c r="E537" s="110"/>
      <c r="F537" s="111"/>
      <c r="G537" s="112"/>
      <c r="H537" s="113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108"/>
      <c r="AI537" s="108"/>
      <c r="AJ537" s="89"/>
      <c r="AK537" s="89"/>
      <c r="AL537" s="99"/>
      <c r="AM537" s="99"/>
      <c r="AN537" s="89"/>
      <c r="AO537" s="89"/>
      <c r="AP537" s="89"/>
      <c r="AQ537" s="99"/>
      <c r="AR537" s="89"/>
      <c r="AS537" s="89"/>
      <c r="AT537" s="89"/>
      <c r="AU537" s="89"/>
      <c r="AV537" s="89"/>
      <c r="AW537" s="89"/>
      <c r="AX537" s="89"/>
    </row>
    <row r="538" spans="1:50" ht="12.75" customHeight="1">
      <c r="A538" s="89"/>
      <c r="B538" s="89"/>
      <c r="C538" s="96"/>
      <c r="D538" s="190"/>
      <c r="E538" s="110"/>
      <c r="F538" s="111"/>
      <c r="G538" s="112"/>
      <c r="H538" s="113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108"/>
      <c r="AI538" s="108"/>
      <c r="AJ538" s="89"/>
      <c r="AK538" s="89"/>
      <c r="AL538" s="99"/>
      <c r="AM538" s="99"/>
      <c r="AN538" s="89"/>
      <c r="AO538" s="89"/>
      <c r="AP538" s="89"/>
      <c r="AQ538" s="99"/>
      <c r="AR538" s="89"/>
      <c r="AS538" s="89"/>
      <c r="AT538" s="89"/>
      <c r="AU538" s="89"/>
      <c r="AV538" s="89"/>
      <c r="AW538" s="89"/>
      <c r="AX538" s="89"/>
    </row>
    <row r="539" spans="1:50" ht="12.75" customHeight="1">
      <c r="A539" s="89"/>
      <c r="B539" s="89"/>
      <c r="C539" s="96"/>
      <c r="D539" s="190"/>
      <c r="E539" s="110"/>
      <c r="F539" s="111"/>
      <c r="G539" s="112"/>
      <c r="H539" s="113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108"/>
      <c r="AI539" s="108"/>
      <c r="AJ539" s="89"/>
      <c r="AK539" s="89"/>
      <c r="AL539" s="99"/>
      <c r="AM539" s="99"/>
      <c r="AN539" s="89"/>
      <c r="AO539" s="89"/>
      <c r="AP539" s="89"/>
      <c r="AQ539" s="99"/>
      <c r="AR539" s="89"/>
      <c r="AS539" s="89"/>
      <c r="AT539" s="89"/>
      <c r="AU539" s="89"/>
      <c r="AV539" s="89"/>
      <c r="AW539" s="89"/>
      <c r="AX539" s="89"/>
    </row>
    <row r="540" spans="1:50" ht="12.75" customHeight="1">
      <c r="A540" s="89"/>
      <c r="B540" s="89"/>
      <c r="C540" s="96"/>
      <c r="D540" s="190"/>
      <c r="E540" s="110"/>
      <c r="F540" s="111"/>
      <c r="G540" s="112"/>
      <c r="H540" s="113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108"/>
      <c r="AI540" s="108"/>
      <c r="AJ540" s="89"/>
      <c r="AK540" s="89"/>
      <c r="AL540" s="99"/>
      <c r="AM540" s="99"/>
      <c r="AN540" s="89"/>
      <c r="AO540" s="89"/>
      <c r="AP540" s="89"/>
      <c r="AQ540" s="99"/>
      <c r="AR540" s="89"/>
      <c r="AS540" s="89"/>
      <c r="AT540" s="89"/>
      <c r="AU540" s="89"/>
      <c r="AV540" s="89"/>
      <c r="AW540" s="89"/>
      <c r="AX540" s="89"/>
    </row>
    <row r="541" spans="1:50" ht="12.75" customHeight="1">
      <c r="A541" s="89"/>
      <c r="B541" s="89"/>
      <c r="C541" s="96"/>
      <c r="D541" s="190"/>
      <c r="E541" s="110"/>
      <c r="F541" s="111"/>
      <c r="G541" s="112"/>
      <c r="H541" s="113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108"/>
      <c r="AI541" s="108"/>
      <c r="AJ541" s="89"/>
      <c r="AK541" s="89"/>
      <c r="AL541" s="99"/>
      <c r="AM541" s="99"/>
      <c r="AN541" s="89"/>
      <c r="AO541" s="89"/>
      <c r="AP541" s="89"/>
      <c r="AQ541" s="99"/>
      <c r="AR541" s="89"/>
      <c r="AS541" s="89"/>
      <c r="AT541" s="89"/>
      <c r="AU541" s="89"/>
      <c r="AV541" s="89"/>
      <c r="AW541" s="89"/>
      <c r="AX541" s="89"/>
    </row>
    <row r="542" spans="1:50" ht="12.75" customHeight="1">
      <c r="A542" s="89"/>
      <c r="B542" s="89"/>
      <c r="C542" s="96"/>
      <c r="D542" s="190"/>
      <c r="E542" s="110"/>
      <c r="F542" s="111"/>
      <c r="G542" s="112"/>
      <c r="H542" s="113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108"/>
      <c r="AI542" s="108"/>
      <c r="AJ542" s="89"/>
      <c r="AK542" s="89"/>
      <c r="AL542" s="99"/>
      <c r="AM542" s="99"/>
      <c r="AN542" s="89"/>
      <c r="AO542" s="89"/>
      <c r="AP542" s="89"/>
      <c r="AQ542" s="99"/>
      <c r="AR542" s="89"/>
      <c r="AS542" s="89"/>
      <c r="AT542" s="89"/>
      <c r="AU542" s="89"/>
      <c r="AV542" s="89"/>
      <c r="AW542" s="89"/>
      <c r="AX542" s="89"/>
    </row>
    <row r="543" spans="1:50" ht="12.75" customHeight="1">
      <c r="A543" s="89"/>
      <c r="B543" s="89"/>
      <c r="C543" s="96"/>
      <c r="D543" s="190"/>
      <c r="E543" s="110"/>
      <c r="F543" s="111"/>
      <c r="G543" s="112"/>
      <c r="H543" s="113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108"/>
      <c r="AI543" s="108"/>
      <c r="AJ543" s="89"/>
      <c r="AK543" s="89"/>
      <c r="AL543" s="99"/>
      <c r="AM543" s="99"/>
      <c r="AN543" s="89"/>
      <c r="AO543" s="89"/>
      <c r="AP543" s="89"/>
      <c r="AQ543" s="99"/>
      <c r="AR543" s="89"/>
      <c r="AS543" s="89"/>
      <c r="AT543" s="89"/>
      <c r="AU543" s="89"/>
      <c r="AV543" s="89"/>
      <c r="AW543" s="89"/>
      <c r="AX543" s="89"/>
    </row>
    <row r="544" spans="1:50" ht="12.75" customHeight="1">
      <c r="A544" s="89"/>
      <c r="B544" s="89"/>
      <c r="C544" s="96"/>
      <c r="D544" s="190"/>
      <c r="E544" s="110"/>
      <c r="F544" s="111"/>
      <c r="G544" s="112"/>
      <c r="H544" s="113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108"/>
      <c r="AI544" s="108"/>
      <c r="AJ544" s="89"/>
      <c r="AK544" s="89"/>
      <c r="AL544" s="99"/>
      <c r="AM544" s="99"/>
      <c r="AN544" s="89"/>
      <c r="AO544" s="89"/>
      <c r="AP544" s="89"/>
      <c r="AQ544" s="99"/>
      <c r="AR544" s="89"/>
      <c r="AS544" s="89"/>
      <c r="AT544" s="89"/>
      <c r="AU544" s="89"/>
      <c r="AV544" s="89"/>
      <c r="AW544" s="89"/>
      <c r="AX544" s="89"/>
    </row>
    <row r="545" spans="1:50" ht="12.75" customHeight="1">
      <c r="A545" s="89"/>
      <c r="B545" s="89"/>
      <c r="C545" s="96"/>
      <c r="D545" s="190"/>
      <c r="E545" s="110"/>
      <c r="F545" s="111"/>
      <c r="G545" s="112"/>
      <c r="H545" s="113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108"/>
      <c r="AI545" s="108"/>
      <c r="AJ545" s="89"/>
      <c r="AK545" s="89"/>
      <c r="AL545" s="99"/>
      <c r="AM545" s="99"/>
      <c r="AN545" s="89"/>
      <c r="AO545" s="89"/>
      <c r="AP545" s="89"/>
      <c r="AQ545" s="99"/>
      <c r="AR545" s="89"/>
      <c r="AS545" s="89"/>
      <c r="AT545" s="89"/>
      <c r="AU545" s="89"/>
      <c r="AV545" s="89"/>
      <c r="AW545" s="89"/>
      <c r="AX545" s="89"/>
    </row>
    <row r="546" spans="1:50" ht="12.75" customHeight="1">
      <c r="A546" s="89"/>
      <c r="B546" s="89"/>
      <c r="C546" s="96"/>
      <c r="D546" s="190"/>
      <c r="E546" s="110"/>
      <c r="F546" s="111"/>
      <c r="G546" s="112"/>
      <c r="H546" s="113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108"/>
      <c r="AI546" s="108"/>
      <c r="AJ546" s="89"/>
      <c r="AK546" s="89"/>
      <c r="AL546" s="99"/>
      <c r="AM546" s="99"/>
      <c r="AN546" s="89"/>
      <c r="AO546" s="89"/>
      <c r="AP546" s="89"/>
      <c r="AQ546" s="99"/>
      <c r="AR546" s="89"/>
      <c r="AS546" s="89"/>
      <c r="AT546" s="89"/>
      <c r="AU546" s="89"/>
      <c r="AV546" s="89"/>
      <c r="AW546" s="89"/>
      <c r="AX546" s="89"/>
    </row>
    <row r="547" spans="1:50" ht="12.75" customHeight="1">
      <c r="A547" s="89"/>
      <c r="B547" s="89"/>
      <c r="C547" s="96"/>
      <c r="D547" s="190"/>
      <c r="E547" s="110"/>
      <c r="F547" s="111"/>
      <c r="G547" s="112"/>
      <c r="H547" s="113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108"/>
      <c r="AI547" s="108"/>
      <c r="AJ547" s="89"/>
      <c r="AK547" s="89"/>
      <c r="AL547" s="99"/>
      <c r="AM547" s="99"/>
      <c r="AN547" s="89"/>
      <c r="AO547" s="89"/>
      <c r="AP547" s="89"/>
      <c r="AQ547" s="99"/>
      <c r="AR547" s="89"/>
      <c r="AS547" s="89"/>
      <c r="AT547" s="89"/>
      <c r="AU547" s="89"/>
      <c r="AV547" s="89"/>
      <c r="AW547" s="89"/>
      <c r="AX547" s="89"/>
    </row>
    <row r="548" spans="1:50" ht="12.75" customHeight="1">
      <c r="A548" s="89"/>
      <c r="B548" s="89"/>
      <c r="C548" s="96"/>
      <c r="D548" s="190"/>
      <c r="E548" s="110"/>
      <c r="F548" s="111"/>
      <c r="G548" s="112"/>
      <c r="H548" s="113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108"/>
      <c r="AI548" s="108"/>
      <c r="AJ548" s="89"/>
      <c r="AK548" s="89"/>
      <c r="AL548" s="99"/>
      <c r="AM548" s="99"/>
      <c r="AN548" s="89"/>
      <c r="AO548" s="89"/>
      <c r="AP548" s="89"/>
      <c r="AQ548" s="99"/>
      <c r="AR548" s="89"/>
      <c r="AS548" s="89"/>
      <c r="AT548" s="89"/>
      <c r="AU548" s="89"/>
      <c r="AV548" s="89"/>
      <c r="AW548" s="89"/>
      <c r="AX548" s="89"/>
    </row>
    <row r="549" spans="1:50" ht="12.75" customHeight="1">
      <c r="A549" s="89"/>
      <c r="B549" s="89"/>
      <c r="C549" s="96"/>
      <c r="D549" s="190"/>
      <c r="E549" s="110"/>
      <c r="F549" s="111"/>
      <c r="G549" s="112"/>
      <c r="H549" s="113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108"/>
      <c r="AI549" s="108"/>
      <c r="AJ549" s="89"/>
      <c r="AK549" s="89"/>
      <c r="AL549" s="99"/>
      <c r="AM549" s="99"/>
      <c r="AN549" s="89"/>
      <c r="AO549" s="89"/>
      <c r="AP549" s="89"/>
      <c r="AQ549" s="99"/>
      <c r="AR549" s="89"/>
      <c r="AS549" s="89"/>
      <c r="AT549" s="89"/>
      <c r="AU549" s="89"/>
      <c r="AV549" s="89"/>
      <c r="AW549" s="89"/>
      <c r="AX549" s="89"/>
    </row>
    <row r="550" spans="1:50" ht="12.75" customHeight="1">
      <c r="A550" s="89"/>
      <c r="B550" s="89"/>
      <c r="C550" s="96"/>
      <c r="D550" s="190"/>
      <c r="E550" s="110"/>
      <c r="F550" s="111"/>
      <c r="G550" s="112"/>
      <c r="H550" s="113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108"/>
      <c r="AI550" s="108"/>
      <c r="AJ550" s="89"/>
      <c r="AK550" s="89"/>
      <c r="AL550" s="99"/>
      <c r="AM550" s="99"/>
      <c r="AN550" s="89"/>
      <c r="AO550" s="89"/>
      <c r="AP550" s="89"/>
      <c r="AQ550" s="99"/>
      <c r="AR550" s="89"/>
      <c r="AS550" s="89"/>
      <c r="AT550" s="89"/>
      <c r="AU550" s="89"/>
      <c r="AV550" s="89"/>
      <c r="AW550" s="89"/>
      <c r="AX550" s="89"/>
    </row>
    <row r="551" spans="1:50" ht="12.75" customHeight="1">
      <c r="A551" s="89"/>
      <c r="B551" s="89"/>
      <c r="C551" s="96"/>
      <c r="D551" s="190"/>
      <c r="E551" s="110"/>
      <c r="F551" s="111"/>
      <c r="G551" s="112"/>
      <c r="H551" s="113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108"/>
      <c r="AI551" s="108"/>
      <c r="AJ551" s="89"/>
      <c r="AK551" s="89"/>
      <c r="AL551" s="99"/>
      <c r="AM551" s="99"/>
      <c r="AN551" s="89"/>
      <c r="AO551" s="89"/>
      <c r="AP551" s="89"/>
      <c r="AQ551" s="99"/>
      <c r="AR551" s="89"/>
      <c r="AS551" s="89"/>
      <c r="AT551" s="89"/>
      <c r="AU551" s="89"/>
      <c r="AV551" s="89"/>
      <c r="AW551" s="89"/>
      <c r="AX551" s="89"/>
    </row>
    <row r="552" spans="1:50" ht="12.75" customHeight="1">
      <c r="A552" s="89"/>
      <c r="B552" s="89"/>
      <c r="C552" s="96"/>
      <c r="D552" s="190"/>
      <c r="E552" s="110"/>
      <c r="F552" s="111"/>
      <c r="G552" s="112"/>
      <c r="H552" s="113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108"/>
      <c r="AI552" s="108"/>
      <c r="AJ552" s="89"/>
      <c r="AK552" s="89"/>
      <c r="AL552" s="99"/>
      <c r="AM552" s="99"/>
      <c r="AN552" s="89"/>
      <c r="AO552" s="89"/>
      <c r="AP552" s="89"/>
      <c r="AQ552" s="99"/>
      <c r="AR552" s="89"/>
      <c r="AS552" s="89"/>
      <c r="AT552" s="89"/>
      <c r="AU552" s="89"/>
      <c r="AV552" s="89"/>
      <c r="AW552" s="89"/>
      <c r="AX552" s="89"/>
    </row>
    <row r="553" spans="1:50" ht="12.75" customHeight="1">
      <c r="A553" s="89"/>
      <c r="B553" s="89"/>
      <c r="C553" s="96"/>
      <c r="D553" s="190"/>
      <c r="E553" s="110"/>
      <c r="F553" s="111"/>
      <c r="G553" s="112"/>
      <c r="H553" s="113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108"/>
      <c r="AI553" s="108"/>
      <c r="AJ553" s="89"/>
      <c r="AK553" s="89"/>
      <c r="AL553" s="99"/>
      <c r="AM553" s="99"/>
      <c r="AN553" s="89"/>
      <c r="AO553" s="89"/>
      <c r="AP553" s="89"/>
      <c r="AQ553" s="99"/>
      <c r="AR553" s="89"/>
      <c r="AS553" s="89"/>
      <c r="AT553" s="89"/>
      <c r="AU553" s="89"/>
      <c r="AV553" s="89"/>
      <c r="AW553" s="89"/>
      <c r="AX553" s="89"/>
    </row>
    <row r="554" spans="1:50" ht="12.75" customHeight="1">
      <c r="A554" s="89"/>
      <c r="B554" s="89"/>
      <c r="C554" s="96"/>
      <c r="D554" s="190"/>
      <c r="E554" s="110"/>
      <c r="F554" s="111"/>
      <c r="G554" s="112"/>
      <c r="H554" s="113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108"/>
      <c r="AI554" s="108"/>
      <c r="AJ554" s="89"/>
      <c r="AK554" s="89"/>
      <c r="AL554" s="99"/>
      <c r="AM554" s="99"/>
      <c r="AN554" s="89"/>
      <c r="AO554" s="89"/>
      <c r="AP554" s="89"/>
      <c r="AQ554" s="99"/>
      <c r="AR554" s="89"/>
      <c r="AS554" s="89"/>
      <c r="AT554" s="89"/>
      <c r="AU554" s="89"/>
      <c r="AV554" s="89"/>
      <c r="AW554" s="89"/>
      <c r="AX554" s="89"/>
    </row>
    <row r="555" spans="1:50" ht="12.75" customHeight="1">
      <c r="A555" s="89"/>
      <c r="B555" s="89"/>
      <c r="C555" s="96"/>
      <c r="D555" s="190"/>
      <c r="E555" s="110"/>
      <c r="F555" s="111"/>
      <c r="G555" s="112"/>
      <c r="H555" s="113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108"/>
      <c r="AI555" s="108"/>
      <c r="AJ555" s="89"/>
      <c r="AK555" s="89"/>
      <c r="AL555" s="99"/>
      <c r="AM555" s="99"/>
      <c r="AN555" s="89"/>
      <c r="AO555" s="89"/>
      <c r="AP555" s="89"/>
      <c r="AQ555" s="99"/>
      <c r="AR555" s="89"/>
      <c r="AS555" s="89"/>
      <c r="AT555" s="89"/>
      <c r="AU555" s="89"/>
      <c r="AV555" s="89"/>
      <c r="AW555" s="89"/>
      <c r="AX555" s="89"/>
    </row>
    <row r="556" spans="1:50" ht="12.75" customHeight="1">
      <c r="A556" s="89"/>
      <c r="B556" s="89"/>
      <c r="C556" s="96"/>
      <c r="D556" s="190"/>
      <c r="E556" s="110"/>
      <c r="F556" s="111"/>
      <c r="G556" s="112"/>
      <c r="H556" s="113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108"/>
      <c r="AI556" s="108"/>
      <c r="AJ556" s="89"/>
      <c r="AK556" s="89"/>
      <c r="AL556" s="99"/>
      <c r="AM556" s="99"/>
      <c r="AN556" s="89"/>
      <c r="AO556" s="89"/>
      <c r="AP556" s="89"/>
      <c r="AQ556" s="99"/>
      <c r="AR556" s="89"/>
      <c r="AS556" s="89"/>
      <c r="AT556" s="89"/>
      <c r="AU556" s="89"/>
      <c r="AV556" s="89"/>
      <c r="AW556" s="89"/>
      <c r="AX556" s="89"/>
    </row>
    <row r="557" spans="1:50" ht="12.75" customHeight="1">
      <c r="A557" s="89"/>
      <c r="B557" s="89"/>
      <c r="C557" s="96"/>
      <c r="D557" s="190"/>
      <c r="E557" s="110"/>
      <c r="F557" s="111"/>
      <c r="G557" s="112"/>
      <c r="H557" s="113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108"/>
      <c r="AI557" s="108"/>
      <c r="AJ557" s="89"/>
      <c r="AK557" s="89"/>
      <c r="AL557" s="99"/>
      <c r="AM557" s="99"/>
      <c r="AN557" s="89"/>
      <c r="AO557" s="89"/>
      <c r="AP557" s="89"/>
      <c r="AQ557" s="99"/>
      <c r="AR557" s="89"/>
      <c r="AS557" s="89"/>
      <c r="AT557" s="89"/>
      <c r="AU557" s="89"/>
      <c r="AV557" s="89"/>
      <c r="AW557" s="89"/>
      <c r="AX557" s="89"/>
    </row>
    <row r="558" spans="1:50" ht="12.75" customHeight="1">
      <c r="A558" s="89"/>
      <c r="B558" s="89"/>
      <c r="C558" s="96"/>
      <c r="D558" s="190"/>
      <c r="E558" s="110"/>
      <c r="F558" s="111"/>
      <c r="G558" s="112"/>
      <c r="H558" s="113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108"/>
      <c r="AI558" s="108"/>
      <c r="AJ558" s="89"/>
      <c r="AK558" s="89"/>
      <c r="AL558" s="99"/>
      <c r="AM558" s="99"/>
      <c r="AN558" s="89"/>
      <c r="AO558" s="89"/>
      <c r="AP558" s="89"/>
      <c r="AQ558" s="99"/>
      <c r="AR558" s="89"/>
      <c r="AS558" s="89"/>
      <c r="AT558" s="89"/>
      <c r="AU558" s="89"/>
      <c r="AV558" s="89"/>
      <c r="AW558" s="89"/>
      <c r="AX558" s="89"/>
    </row>
    <row r="559" spans="1:50" ht="12.75" customHeight="1">
      <c r="A559" s="89"/>
      <c r="B559" s="89"/>
      <c r="C559" s="96"/>
      <c r="D559" s="190"/>
      <c r="E559" s="110"/>
      <c r="F559" s="111"/>
      <c r="G559" s="112"/>
      <c r="H559" s="113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108"/>
      <c r="AI559" s="108"/>
      <c r="AJ559" s="89"/>
      <c r="AK559" s="89"/>
      <c r="AL559" s="99"/>
      <c r="AM559" s="99"/>
      <c r="AN559" s="89"/>
      <c r="AO559" s="89"/>
      <c r="AP559" s="89"/>
      <c r="AQ559" s="99"/>
      <c r="AR559" s="89"/>
      <c r="AS559" s="89"/>
      <c r="AT559" s="89"/>
      <c r="AU559" s="89"/>
      <c r="AV559" s="89"/>
      <c r="AW559" s="89"/>
      <c r="AX559" s="89"/>
    </row>
    <row r="560" spans="1:50" ht="12.75" customHeight="1">
      <c r="A560" s="89"/>
      <c r="B560" s="89"/>
      <c r="C560" s="96"/>
      <c r="D560" s="190"/>
      <c r="E560" s="110"/>
      <c r="F560" s="111"/>
      <c r="G560" s="112"/>
      <c r="H560" s="113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108"/>
      <c r="AI560" s="108"/>
      <c r="AJ560" s="89"/>
      <c r="AK560" s="89"/>
      <c r="AL560" s="99"/>
      <c r="AM560" s="99"/>
      <c r="AN560" s="89"/>
      <c r="AO560" s="89"/>
      <c r="AP560" s="89"/>
      <c r="AQ560" s="99"/>
      <c r="AR560" s="89"/>
      <c r="AS560" s="89"/>
      <c r="AT560" s="89"/>
      <c r="AU560" s="89"/>
      <c r="AV560" s="89"/>
      <c r="AW560" s="89"/>
      <c r="AX560" s="89"/>
    </row>
    <row r="561" spans="1:50" ht="12.75" customHeight="1">
      <c r="A561" s="89"/>
      <c r="B561" s="89"/>
      <c r="C561" s="96"/>
      <c r="D561" s="190"/>
      <c r="E561" s="110"/>
      <c r="F561" s="111"/>
      <c r="G561" s="112"/>
      <c r="H561" s="113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108"/>
      <c r="AI561" s="108"/>
      <c r="AJ561" s="89"/>
      <c r="AK561" s="89"/>
      <c r="AL561" s="99"/>
      <c r="AM561" s="99"/>
      <c r="AN561" s="89"/>
      <c r="AO561" s="89"/>
      <c r="AP561" s="89"/>
      <c r="AQ561" s="99"/>
      <c r="AR561" s="89"/>
      <c r="AS561" s="89"/>
      <c r="AT561" s="89"/>
      <c r="AU561" s="89"/>
      <c r="AV561" s="89"/>
      <c r="AW561" s="89"/>
      <c r="AX561" s="89"/>
    </row>
    <row r="562" spans="1:50" ht="12.75" customHeight="1">
      <c r="A562" s="89"/>
      <c r="B562" s="89"/>
      <c r="C562" s="96"/>
      <c r="D562" s="190"/>
      <c r="E562" s="110"/>
      <c r="F562" s="111"/>
      <c r="G562" s="112"/>
      <c r="H562" s="113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108"/>
      <c r="AI562" s="108"/>
      <c r="AJ562" s="89"/>
      <c r="AK562" s="89"/>
      <c r="AL562" s="99"/>
      <c r="AM562" s="99"/>
      <c r="AN562" s="89"/>
      <c r="AO562" s="89"/>
      <c r="AP562" s="89"/>
      <c r="AQ562" s="99"/>
      <c r="AR562" s="89"/>
      <c r="AS562" s="89"/>
      <c r="AT562" s="89"/>
      <c r="AU562" s="89"/>
      <c r="AV562" s="89"/>
      <c r="AW562" s="89"/>
      <c r="AX562" s="89"/>
    </row>
    <row r="563" spans="1:50" ht="12.75" customHeight="1">
      <c r="A563" s="89"/>
      <c r="B563" s="89"/>
      <c r="C563" s="96"/>
      <c r="D563" s="190"/>
      <c r="E563" s="110"/>
      <c r="F563" s="111"/>
      <c r="G563" s="112"/>
      <c r="H563" s="113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108"/>
      <c r="AI563" s="108"/>
      <c r="AJ563" s="89"/>
      <c r="AK563" s="89"/>
      <c r="AL563" s="99"/>
      <c r="AM563" s="99"/>
      <c r="AN563" s="89"/>
      <c r="AO563" s="89"/>
      <c r="AP563" s="89"/>
      <c r="AQ563" s="99"/>
      <c r="AR563" s="89"/>
      <c r="AS563" s="89"/>
      <c r="AT563" s="89"/>
      <c r="AU563" s="89"/>
      <c r="AV563" s="89"/>
      <c r="AW563" s="89"/>
      <c r="AX563" s="89"/>
    </row>
    <row r="564" spans="1:50" ht="12.75" customHeight="1">
      <c r="A564" s="89"/>
      <c r="B564" s="89"/>
      <c r="C564" s="96"/>
      <c r="D564" s="190"/>
      <c r="E564" s="110"/>
      <c r="F564" s="111"/>
      <c r="G564" s="112"/>
      <c r="H564" s="113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108"/>
      <c r="AI564" s="108"/>
      <c r="AJ564" s="89"/>
      <c r="AK564" s="89"/>
      <c r="AL564" s="99"/>
      <c r="AM564" s="99"/>
      <c r="AN564" s="89"/>
      <c r="AO564" s="89"/>
      <c r="AP564" s="89"/>
      <c r="AQ564" s="99"/>
      <c r="AR564" s="89"/>
      <c r="AS564" s="89"/>
      <c r="AT564" s="89"/>
      <c r="AU564" s="89"/>
      <c r="AV564" s="89"/>
      <c r="AW564" s="89"/>
      <c r="AX564" s="89"/>
    </row>
    <row r="565" spans="1:50" ht="12.75" customHeight="1">
      <c r="A565" s="89"/>
      <c r="B565" s="89"/>
      <c r="C565" s="96"/>
      <c r="D565" s="190"/>
      <c r="E565" s="110"/>
      <c r="F565" s="111"/>
      <c r="G565" s="112"/>
      <c r="H565" s="113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108"/>
      <c r="AI565" s="108"/>
      <c r="AJ565" s="89"/>
      <c r="AK565" s="89"/>
      <c r="AL565" s="99"/>
      <c r="AM565" s="99"/>
      <c r="AN565" s="89"/>
      <c r="AO565" s="89"/>
      <c r="AP565" s="89"/>
      <c r="AQ565" s="99"/>
      <c r="AR565" s="89"/>
      <c r="AS565" s="89"/>
      <c r="AT565" s="89"/>
      <c r="AU565" s="89"/>
      <c r="AV565" s="89"/>
      <c r="AW565" s="89"/>
      <c r="AX565" s="89"/>
    </row>
    <row r="566" spans="1:50" ht="12.75" customHeight="1">
      <c r="A566" s="89"/>
      <c r="B566" s="89"/>
      <c r="C566" s="96"/>
      <c r="D566" s="190"/>
      <c r="E566" s="110"/>
      <c r="F566" s="111"/>
      <c r="G566" s="112"/>
      <c r="H566" s="113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108"/>
      <c r="AI566" s="108"/>
      <c r="AJ566" s="89"/>
      <c r="AK566" s="89"/>
      <c r="AL566" s="99"/>
      <c r="AM566" s="99"/>
      <c r="AN566" s="89"/>
      <c r="AO566" s="89"/>
      <c r="AP566" s="89"/>
      <c r="AQ566" s="99"/>
      <c r="AR566" s="89"/>
      <c r="AS566" s="89"/>
      <c r="AT566" s="89"/>
      <c r="AU566" s="89"/>
      <c r="AV566" s="89"/>
      <c r="AW566" s="89"/>
      <c r="AX566" s="89"/>
    </row>
    <row r="567" spans="1:50" ht="12.75" customHeight="1">
      <c r="A567" s="89"/>
      <c r="B567" s="89"/>
      <c r="C567" s="96"/>
      <c r="D567" s="190"/>
      <c r="E567" s="110"/>
      <c r="F567" s="111"/>
      <c r="G567" s="112"/>
      <c r="H567" s="113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108"/>
      <c r="AI567" s="108"/>
      <c r="AJ567" s="89"/>
      <c r="AK567" s="89"/>
      <c r="AL567" s="99"/>
      <c r="AM567" s="99"/>
      <c r="AN567" s="89"/>
      <c r="AO567" s="89"/>
      <c r="AP567" s="89"/>
      <c r="AQ567" s="99"/>
      <c r="AR567" s="89"/>
      <c r="AS567" s="89"/>
      <c r="AT567" s="89"/>
      <c r="AU567" s="89"/>
      <c r="AV567" s="89"/>
      <c r="AW567" s="89"/>
      <c r="AX567" s="89"/>
    </row>
    <row r="568" spans="1:50" ht="12.75" customHeight="1">
      <c r="A568" s="89"/>
      <c r="B568" s="89"/>
      <c r="C568" s="96"/>
      <c r="D568" s="190"/>
      <c r="E568" s="110"/>
      <c r="F568" s="111"/>
      <c r="G568" s="112"/>
      <c r="H568" s="113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108"/>
      <c r="AI568" s="108"/>
      <c r="AJ568" s="89"/>
      <c r="AK568" s="89"/>
      <c r="AL568" s="99"/>
      <c r="AM568" s="99"/>
      <c r="AN568" s="89"/>
      <c r="AO568" s="89"/>
      <c r="AP568" s="89"/>
      <c r="AQ568" s="99"/>
      <c r="AR568" s="89"/>
      <c r="AS568" s="89"/>
      <c r="AT568" s="89"/>
      <c r="AU568" s="89"/>
      <c r="AV568" s="89"/>
      <c r="AW568" s="89"/>
      <c r="AX568" s="89"/>
    </row>
    <row r="569" spans="1:50" ht="12.75" customHeight="1">
      <c r="A569" s="89"/>
      <c r="B569" s="89"/>
      <c r="C569" s="96"/>
      <c r="D569" s="190"/>
      <c r="E569" s="110"/>
      <c r="F569" s="111"/>
      <c r="G569" s="112"/>
      <c r="H569" s="113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108"/>
      <c r="AI569" s="108"/>
      <c r="AJ569" s="89"/>
      <c r="AK569" s="89"/>
      <c r="AL569" s="99"/>
      <c r="AM569" s="99"/>
      <c r="AN569" s="89"/>
      <c r="AO569" s="89"/>
      <c r="AP569" s="89"/>
      <c r="AQ569" s="99"/>
      <c r="AR569" s="89"/>
      <c r="AS569" s="89"/>
      <c r="AT569" s="89"/>
      <c r="AU569" s="89"/>
      <c r="AV569" s="89"/>
      <c r="AW569" s="89"/>
      <c r="AX569" s="89"/>
    </row>
    <row r="570" spans="1:50" ht="12.75" customHeight="1">
      <c r="A570" s="89"/>
      <c r="B570" s="89"/>
      <c r="C570" s="96"/>
      <c r="D570" s="190"/>
      <c r="E570" s="110"/>
      <c r="F570" s="111"/>
      <c r="G570" s="112"/>
      <c r="H570" s="113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108"/>
      <c r="AI570" s="108"/>
      <c r="AJ570" s="89"/>
      <c r="AK570" s="89"/>
      <c r="AL570" s="99"/>
      <c r="AM570" s="99"/>
      <c r="AN570" s="89"/>
      <c r="AO570" s="89"/>
      <c r="AP570" s="89"/>
      <c r="AQ570" s="99"/>
      <c r="AR570" s="89"/>
      <c r="AS570" s="89"/>
      <c r="AT570" s="89"/>
      <c r="AU570" s="89"/>
      <c r="AV570" s="89"/>
      <c r="AW570" s="89"/>
      <c r="AX570" s="89"/>
    </row>
    <row r="571" spans="1:50" ht="12.75" customHeight="1">
      <c r="A571" s="89"/>
      <c r="B571" s="89"/>
      <c r="C571" s="96"/>
      <c r="D571" s="190"/>
      <c r="E571" s="110"/>
      <c r="F571" s="111"/>
      <c r="G571" s="112"/>
      <c r="H571" s="113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108"/>
      <c r="AI571" s="108"/>
      <c r="AJ571" s="89"/>
      <c r="AK571" s="89"/>
      <c r="AL571" s="99"/>
      <c r="AM571" s="99"/>
      <c r="AN571" s="89"/>
      <c r="AO571" s="89"/>
      <c r="AP571" s="89"/>
      <c r="AQ571" s="99"/>
      <c r="AR571" s="89"/>
      <c r="AS571" s="89"/>
      <c r="AT571" s="89"/>
      <c r="AU571" s="89"/>
      <c r="AV571" s="89"/>
      <c r="AW571" s="89"/>
      <c r="AX571" s="89"/>
    </row>
    <row r="572" spans="1:50" ht="12.75" customHeight="1">
      <c r="A572" s="89"/>
      <c r="B572" s="89"/>
      <c r="C572" s="96"/>
      <c r="D572" s="190"/>
      <c r="E572" s="110"/>
      <c r="F572" s="111"/>
      <c r="G572" s="112"/>
      <c r="H572" s="113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108"/>
      <c r="AI572" s="108"/>
      <c r="AJ572" s="89"/>
      <c r="AK572" s="89"/>
      <c r="AL572" s="99"/>
      <c r="AM572" s="99"/>
      <c r="AN572" s="89"/>
      <c r="AO572" s="89"/>
      <c r="AP572" s="89"/>
      <c r="AQ572" s="99"/>
      <c r="AR572" s="89"/>
      <c r="AS572" s="89"/>
      <c r="AT572" s="89"/>
      <c r="AU572" s="89"/>
      <c r="AV572" s="89"/>
      <c r="AW572" s="89"/>
      <c r="AX572" s="89"/>
    </row>
    <row r="573" spans="1:50" ht="12.75" customHeight="1">
      <c r="A573" s="89"/>
      <c r="B573" s="89"/>
      <c r="C573" s="96"/>
      <c r="D573" s="190"/>
      <c r="E573" s="110"/>
      <c r="F573" s="111"/>
      <c r="G573" s="112"/>
      <c r="H573" s="113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108"/>
      <c r="AI573" s="108"/>
      <c r="AJ573" s="89"/>
      <c r="AK573" s="89"/>
      <c r="AL573" s="99"/>
      <c r="AM573" s="99"/>
      <c r="AN573" s="89"/>
      <c r="AO573" s="89"/>
      <c r="AP573" s="89"/>
      <c r="AQ573" s="99"/>
      <c r="AR573" s="89"/>
      <c r="AS573" s="89"/>
      <c r="AT573" s="89"/>
      <c r="AU573" s="89"/>
      <c r="AV573" s="89"/>
      <c r="AW573" s="89"/>
      <c r="AX573" s="89"/>
    </row>
    <row r="574" spans="1:50" ht="12.75" customHeight="1">
      <c r="A574" s="89"/>
      <c r="B574" s="89"/>
      <c r="C574" s="96"/>
      <c r="D574" s="190"/>
      <c r="E574" s="110"/>
      <c r="F574" s="111"/>
      <c r="G574" s="112"/>
      <c r="H574" s="113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108"/>
      <c r="AI574" s="108"/>
      <c r="AJ574" s="89"/>
      <c r="AK574" s="89"/>
      <c r="AL574" s="99"/>
      <c r="AM574" s="99"/>
      <c r="AN574" s="89"/>
      <c r="AO574" s="89"/>
      <c r="AP574" s="89"/>
      <c r="AQ574" s="99"/>
      <c r="AR574" s="89"/>
      <c r="AS574" s="89"/>
      <c r="AT574" s="89"/>
      <c r="AU574" s="89"/>
      <c r="AV574" s="89"/>
      <c r="AW574" s="89"/>
      <c r="AX574" s="89"/>
    </row>
    <row r="575" spans="1:50" ht="12.75" customHeight="1">
      <c r="A575" s="89"/>
      <c r="B575" s="89"/>
      <c r="C575" s="96"/>
      <c r="D575" s="190"/>
      <c r="E575" s="110"/>
      <c r="F575" s="111"/>
      <c r="G575" s="112"/>
      <c r="H575" s="113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108"/>
      <c r="AI575" s="108"/>
      <c r="AJ575" s="89"/>
      <c r="AK575" s="89"/>
      <c r="AL575" s="99"/>
      <c r="AM575" s="99"/>
      <c r="AN575" s="89"/>
      <c r="AO575" s="89"/>
      <c r="AP575" s="89"/>
      <c r="AQ575" s="99"/>
      <c r="AR575" s="89"/>
      <c r="AS575" s="89"/>
      <c r="AT575" s="89"/>
      <c r="AU575" s="89"/>
      <c r="AV575" s="89"/>
      <c r="AW575" s="89"/>
      <c r="AX575" s="89"/>
    </row>
    <row r="576" spans="1:50" ht="12.75" customHeight="1">
      <c r="A576" s="89"/>
      <c r="B576" s="89"/>
      <c r="C576" s="96"/>
      <c r="D576" s="190"/>
      <c r="E576" s="110"/>
      <c r="F576" s="111"/>
      <c r="G576" s="112"/>
      <c r="H576" s="113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108"/>
      <c r="AI576" s="108"/>
      <c r="AJ576" s="89"/>
      <c r="AK576" s="89"/>
      <c r="AL576" s="99"/>
      <c r="AM576" s="99"/>
      <c r="AN576" s="89"/>
      <c r="AO576" s="89"/>
      <c r="AP576" s="89"/>
      <c r="AQ576" s="99"/>
      <c r="AR576" s="89"/>
      <c r="AS576" s="89"/>
      <c r="AT576" s="89"/>
      <c r="AU576" s="89"/>
      <c r="AV576" s="89"/>
      <c r="AW576" s="89"/>
      <c r="AX576" s="89"/>
    </row>
    <row r="577" spans="1:50" ht="12.75" customHeight="1">
      <c r="A577" s="89"/>
      <c r="B577" s="89"/>
      <c r="C577" s="96"/>
      <c r="D577" s="190"/>
      <c r="E577" s="110"/>
      <c r="F577" s="111"/>
      <c r="G577" s="112"/>
      <c r="H577" s="113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108"/>
      <c r="AI577" s="108"/>
      <c r="AJ577" s="89"/>
      <c r="AK577" s="89"/>
      <c r="AL577" s="99"/>
      <c r="AM577" s="99"/>
      <c r="AN577" s="89"/>
      <c r="AO577" s="89"/>
      <c r="AP577" s="89"/>
      <c r="AQ577" s="99"/>
      <c r="AR577" s="89"/>
      <c r="AS577" s="89"/>
      <c r="AT577" s="89"/>
      <c r="AU577" s="89"/>
      <c r="AV577" s="89"/>
      <c r="AW577" s="89"/>
      <c r="AX577" s="89"/>
    </row>
    <row r="578" spans="1:50" ht="12.75" customHeight="1">
      <c r="A578" s="89"/>
      <c r="B578" s="89"/>
      <c r="C578" s="96"/>
      <c r="D578" s="190"/>
      <c r="E578" s="110"/>
      <c r="F578" s="111"/>
      <c r="G578" s="112"/>
      <c r="H578" s="113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108"/>
      <c r="AI578" s="108"/>
      <c r="AJ578" s="89"/>
      <c r="AK578" s="89"/>
      <c r="AL578" s="99"/>
      <c r="AM578" s="99"/>
      <c r="AN578" s="89"/>
      <c r="AO578" s="89"/>
      <c r="AP578" s="89"/>
      <c r="AQ578" s="99"/>
      <c r="AR578" s="89"/>
      <c r="AS578" s="89"/>
      <c r="AT578" s="89"/>
      <c r="AU578" s="89"/>
      <c r="AV578" s="89"/>
      <c r="AW578" s="89"/>
      <c r="AX578" s="89"/>
    </row>
    <row r="579" spans="1:50" ht="12.75" customHeight="1">
      <c r="A579" s="89"/>
      <c r="B579" s="89"/>
      <c r="C579" s="96"/>
      <c r="D579" s="190"/>
      <c r="E579" s="110"/>
      <c r="F579" s="111"/>
      <c r="G579" s="112"/>
      <c r="H579" s="113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108"/>
      <c r="AI579" s="108"/>
      <c r="AJ579" s="89"/>
      <c r="AK579" s="89"/>
      <c r="AL579" s="99"/>
      <c r="AM579" s="99"/>
      <c r="AN579" s="89"/>
      <c r="AO579" s="89"/>
      <c r="AP579" s="89"/>
      <c r="AQ579" s="99"/>
      <c r="AR579" s="89"/>
      <c r="AS579" s="89"/>
      <c r="AT579" s="89"/>
      <c r="AU579" s="89"/>
      <c r="AV579" s="89"/>
      <c r="AW579" s="89"/>
      <c r="AX579" s="89"/>
    </row>
    <row r="580" spans="1:50" ht="12.75" customHeight="1">
      <c r="A580" s="89"/>
      <c r="B580" s="89"/>
      <c r="C580" s="96"/>
      <c r="D580" s="190"/>
      <c r="E580" s="110"/>
      <c r="F580" s="111"/>
      <c r="G580" s="112"/>
      <c r="H580" s="113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108"/>
      <c r="AI580" s="108"/>
      <c r="AJ580" s="89"/>
      <c r="AK580" s="89"/>
      <c r="AL580" s="99"/>
      <c r="AM580" s="99"/>
      <c r="AN580" s="89"/>
      <c r="AO580" s="89"/>
      <c r="AP580" s="89"/>
      <c r="AQ580" s="99"/>
      <c r="AR580" s="89"/>
      <c r="AS580" s="89"/>
      <c r="AT580" s="89"/>
      <c r="AU580" s="89"/>
      <c r="AV580" s="89"/>
      <c r="AW580" s="89"/>
      <c r="AX580" s="89"/>
    </row>
    <row r="581" spans="1:50" ht="12.75" customHeight="1">
      <c r="A581" s="89"/>
      <c r="B581" s="89"/>
      <c r="C581" s="96"/>
      <c r="D581" s="190"/>
      <c r="E581" s="110"/>
      <c r="F581" s="111"/>
      <c r="G581" s="112"/>
      <c r="H581" s="113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108"/>
      <c r="AI581" s="108"/>
      <c r="AJ581" s="89"/>
      <c r="AK581" s="89"/>
      <c r="AL581" s="99"/>
      <c r="AM581" s="99"/>
      <c r="AN581" s="89"/>
      <c r="AO581" s="89"/>
      <c r="AP581" s="89"/>
      <c r="AQ581" s="99"/>
      <c r="AR581" s="89"/>
      <c r="AS581" s="89"/>
      <c r="AT581" s="89"/>
      <c r="AU581" s="89"/>
      <c r="AV581" s="89"/>
      <c r="AW581" s="89"/>
      <c r="AX581" s="89"/>
    </row>
    <row r="582" spans="1:50" ht="12.75" customHeight="1">
      <c r="A582" s="89"/>
      <c r="B582" s="89"/>
      <c r="C582" s="96"/>
      <c r="D582" s="190"/>
      <c r="E582" s="110"/>
      <c r="F582" s="111"/>
      <c r="G582" s="112"/>
      <c r="H582" s="113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108"/>
      <c r="AI582" s="108"/>
      <c r="AJ582" s="89"/>
      <c r="AK582" s="89"/>
      <c r="AL582" s="99"/>
      <c r="AM582" s="99"/>
      <c r="AN582" s="89"/>
      <c r="AO582" s="89"/>
      <c r="AP582" s="89"/>
      <c r="AQ582" s="99"/>
      <c r="AR582" s="89"/>
      <c r="AS582" s="89"/>
      <c r="AT582" s="89"/>
      <c r="AU582" s="89"/>
      <c r="AV582" s="89"/>
      <c r="AW582" s="89"/>
      <c r="AX582" s="89"/>
    </row>
    <row r="583" spans="1:50" ht="12.75" customHeight="1">
      <c r="A583" s="89"/>
      <c r="B583" s="89"/>
      <c r="C583" s="96"/>
      <c r="D583" s="190"/>
      <c r="E583" s="110"/>
      <c r="F583" s="111"/>
      <c r="G583" s="112"/>
      <c r="H583" s="113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108"/>
      <c r="AI583" s="108"/>
      <c r="AJ583" s="89"/>
      <c r="AK583" s="89"/>
      <c r="AL583" s="99"/>
      <c r="AM583" s="99"/>
      <c r="AN583" s="89"/>
      <c r="AO583" s="89"/>
      <c r="AP583" s="89"/>
      <c r="AQ583" s="99"/>
      <c r="AR583" s="89"/>
      <c r="AS583" s="89"/>
      <c r="AT583" s="89"/>
      <c r="AU583" s="89"/>
      <c r="AV583" s="89"/>
      <c r="AW583" s="89"/>
      <c r="AX583" s="89"/>
    </row>
    <row r="584" spans="1:50" ht="12.75" customHeight="1">
      <c r="A584" s="89"/>
      <c r="B584" s="89"/>
      <c r="C584" s="96"/>
      <c r="D584" s="190"/>
      <c r="E584" s="110"/>
      <c r="F584" s="111"/>
      <c r="G584" s="112"/>
      <c r="H584" s="113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108"/>
      <c r="AI584" s="108"/>
      <c r="AJ584" s="89"/>
      <c r="AK584" s="89"/>
      <c r="AL584" s="99"/>
      <c r="AM584" s="99"/>
      <c r="AN584" s="89"/>
      <c r="AO584" s="89"/>
      <c r="AP584" s="89"/>
      <c r="AQ584" s="99"/>
      <c r="AR584" s="89"/>
      <c r="AS584" s="89"/>
      <c r="AT584" s="89"/>
      <c r="AU584" s="89"/>
      <c r="AV584" s="89"/>
      <c r="AW584" s="89"/>
      <c r="AX584" s="89"/>
    </row>
    <row r="585" spans="1:50" ht="12.75" customHeight="1">
      <c r="A585" s="89"/>
      <c r="B585" s="89"/>
      <c r="C585" s="96"/>
      <c r="D585" s="190"/>
      <c r="E585" s="110"/>
      <c r="F585" s="111"/>
      <c r="G585" s="112"/>
      <c r="H585" s="113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108"/>
      <c r="AI585" s="108"/>
      <c r="AJ585" s="89"/>
      <c r="AK585" s="89"/>
      <c r="AL585" s="99"/>
      <c r="AM585" s="99"/>
      <c r="AN585" s="89"/>
      <c r="AO585" s="89"/>
      <c r="AP585" s="89"/>
      <c r="AQ585" s="99"/>
      <c r="AR585" s="89"/>
      <c r="AS585" s="89"/>
      <c r="AT585" s="89"/>
      <c r="AU585" s="89"/>
      <c r="AV585" s="89"/>
      <c r="AW585" s="89"/>
      <c r="AX585" s="89"/>
    </row>
    <row r="586" spans="1:50" ht="12.75" customHeight="1">
      <c r="A586" s="89"/>
      <c r="B586" s="89"/>
      <c r="C586" s="96"/>
      <c r="D586" s="190"/>
      <c r="E586" s="110"/>
      <c r="F586" s="111"/>
      <c r="G586" s="112"/>
      <c r="H586" s="113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108"/>
      <c r="AI586" s="108"/>
      <c r="AJ586" s="89"/>
      <c r="AK586" s="89"/>
      <c r="AL586" s="99"/>
      <c r="AM586" s="99"/>
      <c r="AN586" s="89"/>
      <c r="AO586" s="89"/>
      <c r="AP586" s="89"/>
      <c r="AQ586" s="99"/>
      <c r="AR586" s="89"/>
      <c r="AS586" s="89"/>
      <c r="AT586" s="89"/>
      <c r="AU586" s="89"/>
      <c r="AV586" s="89"/>
      <c r="AW586" s="89"/>
      <c r="AX586" s="89"/>
    </row>
    <row r="587" spans="1:50" ht="12.75" customHeight="1">
      <c r="A587" s="89"/>
      <c r="B587" s="89"/>
      <c r="C587" s="96"/>
      <c r="D587" s="190"/>
      <c r="E587" s="110"/>
      <c r="F587" s="111"/>
      <c r="G587" s="112"/>
      <c r="H587" s="113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108"/>
      <c r="AI587" s="108"/>
      <c r="AJ587" s="89"/>
      <c r="AK587" s="89"/>
      <c r="AL587" s="99"/>
      <c r="AM587" s="99"/>
      <c r="AN587" s="89"/>
      <c r="AO587" s="89"/>
      <c r="AP587" s="89"/>
      <c r="AQ587" s="99"/>
      <c r="AR587" s="89"/>
      <c r="AS587" s="89"/>
      <c r="AT587" s="89"/>
      <c r="AU587" s="89"/>
      <c r="AV587" s="89"/>
      <c r="AW587" s="89"/>
      <c r="AX587" s="89"/>
    </row>
    <row r="588" spans="1:50" ht="12.75" customHeight="1">
      <c r="A588" s="89"/>
      <c r="B588" s="89"/>
      <c r="C588" s="96"/>
      <c r="D588" s="190"/>
      <c r="E588" s="110"/>
      <c r="F588" s="111"/>
      <c r="G588" s="112"/>
      <c r="H588" s="113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108"/>
      <c r="AI588" s="108"/>
      <c r="AJ588" s="89"/>
      <c r="AK588" s="89"/>
      <c r="AL588" s="99"/>
      <c r="AM588" s="99"/>
      <c r="AN588" s="89"/>
      <c r="AO588" s="89"/>
      <c r="AP588" s="89"/>
      <c r="AQ588" s="99"/>
      <c r="AR588" s="89"/>
      <c r="AS588" s="89"/>
      <c r="AT588" s="89"/>
      <c r="AU588" s="89"/>
      <c r="AV588" s="89"/>
      <c r="AW588" s="89"/>
      <c r="AX588" s="89"/>
    </row>
    <row r="589" spans="1:50" ht="12.75" customHeight="1">
      <c r="A589" s="89"/>
      <c r="B589" s="89"/>
      <c r="C589" s="96"/>
      <c r="D589" s="190"/>
      <c r="E589" s="110"/>
      <c r="F589" s="111"/>
      <c r="G589" s="112"/>
      <c r="H589" s="113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108"/>
      <c r="AI589" s="108"/>
      <c r="AJ589" s="89"/>
      <c r="AK589" s="89"/>
      <c r="AL589" s="99"/>
      <c r="AM589" s="99"/>
      <c r="AN589" s="89"/>
      <c r="AO589" s="89"/>
      <c r="AP589" s="89"/>
      <c r="AQ589" s="99"/>
      <c r="AR589" s="89"/>
      <c r="AS589" s="89"/>
      <c r="AT589" s="89"/>
      <c r="AU589" s="89"/>
      <c r="AV589" s="89"/>
      <c r="AW589" s="89"/>
      <c r="AX589" s="89"/>
    </row>
    <row r="590" spans="1:50" ht="12.75" customHeight="1">
      <c r="A590" s="89"/>
      <c r="B590" s="89"/>
      <c r="C590" s="96"/>
      <c r="D590" s="190"/>
      <c r="E590" s="110"/>
      <c r="F590" s="111"/>
      <c r="G590" s="112"/>
      <c r="H590" s="113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108"/>
      <c r="AI590" s="108"/>
      <c r="AJ590" s="89"/>
      <c r="AK590" s="89"/>
      <c r="AL590" s="99"/>
      <c r="AM590" s="99"/>
      <c r="AN590" s="89"/>
      <c r="AO590" s="89"/>
      <c r="AP590" s="89"/>
      <c r="AQ590" s="99"/>
      <c r="AR590" s="89"/>
      <c r="AS590" s="89"/>
      <c r="AT590" s="89"/>
      <c r="AU590" s="89"/>
      <c r="AV590" s="89"/>
      <c r="AW590" s="89"/>
      <c r="AX590" s="89"/>
    </row>
    <row r="591" spans="1:50" ht="12.75" customHeight="1">
      <c r="A591" s="89"/>
      <c r="B591" s="89"/>
      <c r="C591" s="96"/>
      <c r="D591" s="190"/>
      <c r="E591" s="110"/>
      <c r="F591" s="111"/>
      <c r="G591" s="112"/>
      <c r="H591" s="113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108"/>
      <c r="AI591" s="108"/>
      <c r="AJ591" s="89"/>
      <c r="AK591" s="89"/>
      <c r="AL591" s="99"/>
      <c r="AM591" s="99"/>
      <c r="AN591" s="89"/>
      <c r="AO591" s="89"/>
      <c r="AP591" s="89"/>
      <c r="AQ591" s="99"/>
      <c r="AR591" s="89"/>
      <c r="AS591" s="89"/>
      <c r="AT591" s="89"/>
      <c r="AU591" s="89"/>
      <c r="AV591" s="89"/>
      <c r="AW591" s="89"/>
      <c r="AX591" s="89"/>
    </row>
    <row r="592" spans="1:50" ht="12.75" customHeight="1">
      <c r="A592" s="89"/>
      <c r="B592" s="89"/>
      <c r="C592" s="96"/>
      <c r="D592" s="190"/>
      <c r="E592" s="110"/>
      <c r="F592" s="111"/>
      <c r="G592" s="112"/>
      <c r="H592" s="113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108"/>
      <c r="AI592" s="108"/>
      <c r="AJ592" s="89"/>
      <c r="AK592" s="89"/>
      <c r="AL592" s="99"/>
      <c r="AM592" s="99"/>
      <c r="AN592" s="89"/>
      <c r="AO592" s="89"/>
      <c r="AP592" s="89"/>
      <c r="AQ592" s="99"/>
      <c r="AR592" s="89"/>
      <c r="AS592" s="89"/>
      <c r="AT592" s="89"/>
      <c r="AU592" s="89"/>
      <c r="AV592" s="89"/>
      <c r="AW592" s="89"/>
      <c r="AX592" s="89"/>
    </row>
    <row r="593" spans="1:50" ht="12.75" customHeight="1">
      <c r="A593" s="89"/>
      <c r="B593" s="89"/>
      <c r="C593" s="96"/>
      <c r="D593" s="190"/>
      <c r="E593" s="110"/>
      <c r="F593" s="111"/>
      <c r="G593" s="112"/>
      <c r="H593" s="113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108"/>
      <c r="AI593" s="108"/>
      <c r="AJ593" s="89"/>
      <c r="AK593" s="89"/>
      <c r="AL593" s="99"/>
      <c r="AM593" s="99"/>
      <c r="AN593" s="89"/>
      <c r="AO593" s="89"/>
      <c r="AP593" s="89"/>
      <c r="AQ593" s="99"/>
      <c r="AR593" s="89"/>
      <c r="AS593" s="89"/>
      <c r="AT593" s="89"/>
      <c r="AU593" s="89"/>
      <c r="AV593" s="89"/>
      <c r="AW593" s="89"/>
      <c r="AX593" s="89"/>
    </row>
    <row r="594" spans="1:50" ht="12.75" customHeight="1">
      <c r="A594" s="89"/>
      <c r="B594" s="89"/>
      <c r="C594" s="96"/>
      <c r="D594" s="190"/>
      <c r="E594" s="110"/>
      <c r="F594" s="111"/>
      <c r="G594" s="112"/>
      <c r="H594" s="113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108"/>
      <c r="AI594" s="108"/>
      <c r="AJ594" s="89"/>
      <c r="AK594" s="89"/>
      <c r="AL594" s="99"/>
      <c r="AM594" s="99"/>
      <c r="AN594" s="89"/>
      <c r="AO594" s="89"/>
      <c r="AP594" s="89"/>
      <c r="AQ594" s="99"/>
      <c r="AR594" s="89"/>
      <c r="AS594" s="89"/>
      <c r="AT594" s="89"/>
      <c r="AU594" s="89"/>
      <c r="AV594" s="89"/>
      <c r="AW594" s="89"/>
      <c r="AX594" s="89"/>
    </row>
    <row r="595" spans="1:50" ht="12.75" customHeight="1">
      <c r="A595" s="89"/>
      <c r="B595" s="89"/>
      <c r="C595" s="96"/>
      <c r="D595" s="190"/>
      <c r="E595" s="110"/>
      <c r="F595" s="111"/>
      <c r="G595" s="112"/>
      <c r="H595" s="113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108"/>
      <c r="AI595" s="108"/>
      <c r="AJ595" s="89"/>
      <c r="AK595" s="89"/>
      <c r="AL595" s="99"/>
      <c r="AM595" s="99"/>
      <c r="AN595" s="89"/>
      <c r="AO595" s="89"/>
      <c r="AP595" s="89"/>
      <c r="AQ595" s="99"/>
      <c r="AR595" s="89"/>
      <c r="AS595" s="89"/>
      <c r="AT595" s="89"/>
      <c r="AU595" s="89"/>
      <c r="AV595" s="89"/>
      <c r="AW595" s="89"/>
      <c r="AX595" s="89"/>
    </row>
    <row r="596" spans="1:50" ht="12.75" customHeight="1">
      <c r="A596" s="89"/>
      <c r="B596" s="89"/>
      <c r="C596" s="96"/>
      <c r="D596" s="190"/>
      <c r="E596" s="110"/>
      <c r="F596" s="111"/>
      <c r="G596" s="112"/>
      <c r="H596" s="113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108"/>
      <c r="AI596" s="108"/>
      <c r="AJ596" s="89"/>
      <c r="AK596" s="89"/>
      <c r="AL596" s="99"/>
      <c r="AM596" s="99"/>
      <c r="AN596" s="89"/>
      <c r="AO596" s="89"/>
      <c r="AP596" s="89"/>
      <c r="AQ596" s="99"/>
      <c r="AR596" s="89"/>
      <c r="AS596" s="89"/>
      <c r="AT596" s="89"/>
      <c r="AU596" s="89"/>
      <c r="AV596" s="89"/>
      <c r="AW596" s="89"/>
      <c r="AX596" s="89"/>
    </row>
    <row r="597" spans="1:50" ht="12.75" customHeight="1">
      <c r="A597" s="89"/>
      <c r="B597" s="89"/>
      <c r="C597" s="96"/>
      <c r="D597" s="190"/>
      <c r="E597" s="110"/>
      <c r="F597" s="111"/>
      <c r="G597" s="112"/>
      <c r="H597" s="113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108"/>
      <c r="AI597" s="108"/>
      <c r="AJ597" s="89"/>
      <c r="AK597" s="89"/>
      <c r="AL597" s="99"/>
      <c r="AM597" s="99"/>
      <c r="AN597" s="89"/>
      <c r="AO597" s="89"/>
      <c r="AP597" s="89"/>
      <c r="AQ597" s="99"/>
      <c r="AR597" s="89"/>
      <c r="AS597" s="89"/>
      <c r="AT597" s="89"/>
      <c r="AU597" s="89"/>
      <c r="AV597" s="89"/>
      <c r="AW597" s="89"/>
      <c r="AX597" s="89"/>
    </row>
    <row r="598" spans="1:50" ht="12.75" customHeight="1">
      <c r="A598" s="89"/>
      <c r="B598" s="89"/>
      <c r="C598" s="96"/>
      <c r="D598" s="190"/>
      <c r="E598" s="110"/>
      <c r="F598" s="111"/>
      <c r="G598" s="112"/>
      <c r="H598" s="113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108"/>
      <c r="AI598" s="108"/>
      <c r="AJ598" s="89"/>
      <c r="AK598" s="89"/>
      <c r="AL598" s="99"/>
      <c r="AM598" s="99"/>
      <c r="AN598" s="89"/>
      <c r="AO598" s="89"/>
      <c r="AP598" s="89"/>
      <c r="AQ598" s="99"/>
      <c r="AR598" s="89"/>
      <c r="AS598" s="89"/>
      <c r="AT598" s="89"/>
      <c r="AU598" s="89"/>
      <c r="AV598" s="89"/>
      <c r="AW598" s="89"/>
      <c r="AX598" s="89"/>
    </row>
    <row r="599" spans="1:50" ht="12.75" customHeight="1">
      <c r="A599" s="89"/>
      <c r="B599" s="89"/>
      <c r="C599" s="96"/>
      <c r="D599" s="190"/>
      <c r="E599" s="110"/>
      <c r="F599" s="111"/>
      <c r="G599" s="112"/>
      <c r="H599" s="113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108"/>
      <c r="AI599" s="108"/>
      <c r="AJ599" s="89"/>
      <c r="AK599" s="89"/>
      <c r="AL599" s="99"/>
      <c r="AM599" s="99"/>
      <c r="AN599" s="89"/>
      <c r="AO599" s="89"/>
      <c r="AP599" s="89"/>
      <c r="AQ599" s="99"/>
      <c r="AR599" s="89"/>
      <c r="AS599" s="89"/>
      <c r="AT599" s="89"/>
      <c r="AU599" s="89"/>
      <c r="AV599" s="89"/>
      <c r="AW599" s="89"/>
      <c r="AX599" s="89"/>
    </row>
    <row r="600" spans="1:50" ht="12.75" customHeight="1">
      <c r="A600" s="89"/>
      <c r="B600" s="89"/>
      <c r="C600" s="96"/>
      <c r="D600" s="190"/>
      <c r="E600" s="110"/>
      <c r="F600" s="111"/>
      <c r="G600" s="112"/>
      <c r="H600" s="113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108"/>
      <c r="AI600" s="108"/>
      <c r="AJ600" s="89"/>
      <c r="AK600" s="89"/>
      <c r="AL600" s="99"/>
      <c r="AM600" s="99"/>
      <c r="AN600" s="89"/>
      <c r="AO600" s="89"/>
      <c r="AP600" s="89"/>
      <c r="AQ600" s="99"/>
      <c r="AR600" s="89"/>
      <c r="AS600" s="89"/>
      <c r="AT600" s="89"/>
      <c r="AU600" s="89"/>
      <c r="AV600" s="89"/>
      <c r="AW600" s="89"/>
      <c r="AX600" s="89"/>
    </row>
    <row r="601" spans="1:50" ht="12.75" customHeight="1">
      <c r="A601" s="89"/>
      <c r="B601" s="89"/>
      <c r="C601" s="96"/>
      <c r="D601" s="190"/>
      <c r="E601" s="110"/>
      <c r="F601" s="111"/>
      <c r="G601" s="112"/>
      <c r="H601" s="113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108"/>
      <c r="AI601" s="108"/>
      <c r="AJ601" s="89"/>
      <c r="AK601" s="89"/>
      <c r="AL601" s="99"/>
      <c r="AM601" s="99"/>
      <c r="AN601" s="89"/>
      <c r="AO601" s="89"/>
      <c r="AP601" s="89"/>
      <c r="AQ601" s="99"/>
      <c r="AR601" s="89"/>
      <c r="AS601" s="89"/>
      <c r="AT601" s="89"/>
      <c r="AU601" s="89"/>
      <c r="AV601" s="89"/>
      <c r="AW601" s="89"/>
      <c r="AX601" s="89"/>
    </row>
    <row r="602" spans="1:50" ht="12.75" customHeight="1">
      <c r="A602" s="89"/>
      <c r="B602" s="89"/>
      <c r="C602" s="96"/>
      <c r="D602" s="190"/>
      <c r="E602" s="110"/>
      <c r="F602" s="111"/>
      <c r="G602" s="112"/>
      <c r="H602" s="113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108"/>
      <c r="AI602" s="108"/>
      <c r="AJ602" s="89"/>
      <c r="AK602" s="89"/>
      <c r="AL602" s="99"/>
      <c r="AM602" s="99"/>
      <c r="AN602" s="89"/>
      <c r="AO602" s="89"/>
      <c r="AP602" s="89"/>
      <c r="AQ602" s="99"/>
      <c r="AR602" s="89"/>
      <c r="AS602" s="89"/>
      <c r="AT602" s="89"/>
      <c r="AU602" s="89"/>
      <c r="AV602" s="89"/>
      <c r="AW602" s="89"/>
      <c r="AX602" s="89"/>
    </row>
    <row r="603" spans="1:50" ht="12.75" customHeight="1">
      <c r="A603" s="89"/>
      <c r="B603" s="89"/>
      <c r="C603" s="96"/>
      <c r="D603" s="190"/>
      <c r="E603" s="110"/>
      <c r="F603" s="111"/>
      <c r="G603" s="112"/>
      <c r="H603" s="113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108"/>
      <c r="AI603" s="108"/>
      <c r="AJ603" s="89"/>
      <c r="AK603" s="89"/>
      <c r="AL603" s="99"/>
      <c r="AM603" s="99"/>
      <c r="AN603" s="89"/>
      <c r="AO603" s="89"/>
      <c r="AP603" s="89"/>
      <c r="AQ603" s="99"/>
      <c r="AR603" s="89"/>
      <c r="AS603" s="89"/>
      <c r="AT603" s="89"/>
      <c r="AU603" s="89"/>
      <c r="AV603" s="89"/>
      <c r="AW603" s="89"/>
      <c r="AX603" s="89"/>
    </row>
    <row r="604" spans="1:50" ht="12.75" customHeight="1">
      <c r="A604" s="89"/>
      <c r="B604" s="89"/>
      <c r="C604" s="96"/>
      <c r="D604" s="190"/>
      <c r="E604" s="110"/>
      <c r="F604" s="111"/>
      <c r="G604" s="112"/>
      <c r="H604" s="113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108"/>
      <c r="AI604" s="108"/>
      <c r="AJ604" s="89"/>
      <c r="AK604" s="89"/>
      <c r="AL604" s="99"/>
      <c r="AM604" s="99"/>
      <c r="AN604" s="89"/>
      <c r="AO604" s="89"/>
      <c r="AP604" s="89"/>
      <c r="AQ604" s="99"/>
      <c r="AR604" s="89"/>
      <c r="AS604" s="89"/>
      <c r="AT604" s="89"/>
      <c r="AU604" s="89"/>
      <c r="AV604" s="89"/>
      <c r="AW604" s="89"/>
      <c r="AX604" s="89"/>
    </row>
    <row r="605" spans="1:50" ht="12.75" customHeight="1">
      <c r="A605" s="89"/>
      <c r="B605" s="89"/>
      <c r="C605" s="96"/>
      <c r="D605" s="190"/>
      <c r="E605" s="110"/>
      <c r="F605" s="111"/>
      <c r="G605" s="112"/>
      <c r="H605" s="113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108"/>
      <c r="AI605" s="108"/>
      <c r="AJ605" s="89"/>
      <c r="AK605" s="89"/>
      <c r="AL605" s="99"/>
      <c r="AM605" s="99"/>
      <c r="AN605" s="89"/>
      <c r="AO605" s="89"/>
      <c r="AP605" s="89"/>
      <c r="AQ605" s="99"/>
      <c r="AR605" s="89"/>
      <c r="AS605" s="89"/>
      <c r="AT605" s="89"/>
      <c r="AU605" s="89"/>
      <c r="AV605" s="89"/>
      <c r="AW605" s="89"/>
      <c r="AX605" s="89"/>
    </row>
    <row r="606" spans="1:50" ht="12.75" customHeight="1">
      <c r="A606" s="89"/>
      <c r="B606" s="89"/>
      <c r="C606" s="96"/>
      <c r="D606" s="190"/>
      <c r="E606" s="110"/>
      <c r="F606" s="111"/>
      <c r="G606" s="112"/>
      <c r="H606" s="113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108"/>
      <c r="AI606" s="108"/>
      <c r="AJ606" s="89"/>
      <c r="AK606" s="89"/>
      <c r="AL606" s="99"/>
      <c r="AM606" s="99"/>
      <c r="AN606" s="89"/>
      <c r="AO606" s="89"/>
      <c r="AP606" s="89"/>
      <c r="AQ606" s="99"/>
      <c r="AR606" s="89"/>
      <c r="AS606" s="89"/>
      <c r="AT606" s="89"/>
      <c r="AU606" s="89"/>
      <c r="AV606" s="89"/>
      <c r="AW606" s="89"/>
      <c r="AX606" s="89"/>
    </row>
    <row r="607" spans="1:50" ht="12.75" customHeight="1">
      <c r="A607" s="89"/>
      <c r="B607" s="89"/>
      <c r="C607" s="96"/>
      <c r="D607" s="190"/>
      <c r="E607" s="110"/>
      <c r="F607" s="111"/>
      <c r="G607" s="112"/>
      <c r="H607" s="113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108"/>
      <c r="AI607" s="108"/>
      <c r="AJ607" s="89"/>
      <c r="AK607" s="89"/>
      <c r="AL607" s="99"/>
      <c r="AM607" s="99"/>
      <c r="AN607" s="89"/>
      <c r="AO607" s="89"/>
      <c r="AP607" s="89"/>
      <c r="AQ607" s="99"/>
      <c r="AR607" s="89"/>
      <c r="AS607" s="89"/>
      <c r="AT607" s="89"/>
      <c r="AU607" s="89"/>
      <c r="AV607" s="89"/>
      <c r="AW607" s="89"/>
      <c r="AX607" s="89"/>
    </row>
    <row r="608" spans="1:50" ht="12.75" customHeight="1">
      <c r="A608" s="89"/>
      <c r="B608" s="89"/>
      <c r="C608" s="96"/>
      <c r="D608" s="190"/>
      <c r="E608" s="110"/>
      <c r="F608" s="111"/>
      <c r="G608" s="112"/>
      <c r="H608" s="113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108"/>
      <c r="AI608" s="108"/>
      <c r="AJ608" s="89"/>
      <c r="AK608" s="89"/>
      <c r="AL608" s="99"/>
      <c r="AM608" s="99"/>
      <c r="AN608" s="89"/>
      <c r="AO608" s="89"/>
      <c r="AP608" s="89"/>
      <c r="AQ608" s="99"/>
      <c r="AR608" s="89"/>
      <c r="AS608" s="89"/>
      <c r="AT608" s="89"/>
      <c r="AU608" s="89"/>
      <c r="AV608" s="89"/>
      <c r="AW608" s="89"/>
      <c r="AX608" s="89"/>
    </row>
    <row r="609" spans="1:50" ht="12.75" customHeight="1">
      <c r="A609" s="89"/>
      <c r="B609" s="89"/>
      <c r="C609" s="96"/>
      <c r="D609" s="190"/>
      <c r="E609" s="110"/>
      <c r="F609" s="111"/>
      <c r="G609" s="112"/>
      <c r="H609" s="113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108"/>
      <c r="AI609" s="108"/>
      <c r="AJ609" s="89"/>
      <c r="AK609" s="89"/>
      <c r="AL609" s="99"/>
      <c r="AM609" s="99"/>
      <c r="AN609" s="89"/>
      <c r="AO609" s="89"/>
      <c r="AP609" s="89"/>
      <c r="AQ609" s="99"/>
      <c r="AR609" s="89"/>
      <c r="AS609" s="89"/>
      <c r="AT609" s="89"/>
      <c r="AU609" s="89"/>
      <c r="AV609" s="89"/>
      <c r="AW609" s="89"/>
      <c r="AX609" s="89"/>
    </row>
    <row r="610" spans="1:50" ht="12.75" customHeight="1">
      <c r="A610" s="89"/>
      <c r="B610" s="89"/>
      <c r="C610" s="96"/>
      <c r="D610" s="190"/>
      <c r="E610" s="110"/>
      <c r="F610" s="111"/>
      <c r="G610" s="112"/>
      <c r="H610" s="113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108"/>
      <c r="AI610" s="108"/>
      <c r="AJ610" s="89"/>
      <c r="AK610" s="89"/>
      <c r="AL610" s="99"/>
      <c r="AM610" s="99"/>
      <c r="AN610" s="89"/>
      <c r="AO610" s="89"/>
      <c r="AP610" s="89"/>
      <c r="AQ610" s="99"/>
      <c r="AR610" s="89"/>
      <c r="AS610" s="89"/>
      <c r="AT610" s="89"/>
      <c r="AU610" s="89"/>
      <c r="AV610" s="89"/>
      <c r="AW610" s="89"/>
      <c r="AX610" s="89"/>
    </row>
    <row r="611" spans="1:50" ht="12.75" customHeight="1">
      <c r="A611" s="89"/>
      <c r="B611" s="89"/>
      <c r="C611" s="96"/>
      <c r="D611" s="190"/>
      <c r="E611" s="110"/>
      <c r="F611" s="111"/>
      <c r="G611" s="112"/>
      <c r="H611" s="113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108"/>
      <c r="AI611" s="108"/>
      <c r="AJ611" s="89"/>
      <c r="AK611" s="89"/>
      <c r="AL611" s="99"/>
      <c r="AM611" s="99"/>
      <c r="AN611" s="89"/>
      <c r="AO611" s="89"/>
      <c r="AP611" s="89"/>
      <c r="AQ611" s="99"/>
      <c r="AR611" s="89"/>
      <c r="AS611" s="89"/>
      <c r="AT611" s="89"/>
      <c r="AU611" s="89"/>
      <c r="AV611" s="89"/>
      <c r="AW611" s="89"/>
      <c r="AX611" s="89"/>
    </row>
    <row r="612" spans="1:50" ht="12.75" customHeight="1">
      <c r="A612" s="89"/>
      <c r="B612" s="89"/>
      <c r="C612" s="96"/>
      <c r="D612" s="190"/>
      <c r="E612" s="110"/>
      <c r="F612" s="111"/>
      <c r="G612" s="112"/>
      <c r="H612" s="113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108"/>
      <c r="AI612" s="108"/>
      <c r="AJ612" s="89"/>
      <c r="AK612" s="89"/>
      <c r="AL612" s="99"/>
      <c r="AM612" s="99"/>
      <c r="AN612" s="89"/>
      <c r="AO612" s="89"/>
      <c r="AP612" s="89"/>
      <c r="AQ612" s="99"/>
      <c r="AR612" s="89"/>
      <c r="AS612" s="89"/>
      <c r="AT612" s="89"/>
      <c r="AU612" s="89"/>
      <c r="AV612" s="89"/>
      <c r="AW612" s="89"/>
      <c r="AX612" s="89"/>
    </row>
    <row r="613" spans="1:50" ht="12.75" customHeight="1">
      <c r="A613" s="89"/>
      <c r="B613" s="89"/>
      <c r="C613" s="96"/>
      <c r="D613" s="190"/>
      <c r="E613" s="110"/>
      <c r="F613" s="111"/>
      <c r="G613" s="112"/>
      <c r="H613" s="113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108"/>
      <c r="AI613" s="108"/>
      <c r="AJ613" s="89"/>
      <c r="AK613" s="89"/>
      <c r="AL613" s="99"/>
      <c r="AM613" s="99"/>
      <c r="AN613" s="89"/>
      <c r="AO613" s="89"/>
      <c r="AP613" s="89"/>
      <c r="AQ613" s="99"/>
      <c r="AR613" s="89"/>
      <c r="AS613" s="89"/>
      <c r="AT613" s="89"/>
      <c r="AU613" s="89"/>
      <c r="AV613" s="89"/>
      <c r="AW613" s="89"/>
      <c r="AX613" s="89"/>
    </row>
    <row r="614" spans="1:50" ht="12.75" customHeight="1">
      <c r="A614" s="89"/>
      <c r="B614" s="89"/>
      <c r="C614" s="96"/>
      <c r="D614" s="190"/>
      <c r="E614" s="110"/>
      <c r="F614" s="111"/>
      <c r="G614" s="112"/>
      <c r="H614" s="113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108"/>
      <c r="AI614" s="108"/>
      <c r="AJ614" s="89"/>
      <c r="AK614" s="89"/>
      <c r="AL614" s="99"/>
      <c r="AM614" s="99"/>
      <c r="AN614" s="89"/>
      <c r="AO614" s="89"/>
      <c r="AP614" s="89"/>
      <c r="AQ614" s="99"/>
      <c r="AR614" s="89"/>
      <c r="AS614" s="89"/>
      <c r="AT614" s="89"/>
      <c r="AU614" s="89"/>
      <c r="AV614" s="89"/>
      <c r="AW614" s="89"/>
      <c r="AX614" s="89"/>
    </row>
    <row r="615" spans="1:50" ht="12.75" customHeight="1">
      <c r="A615" s="89"/>
      <c r="B615" s="89"/>
      <c r="C615" s="96"/>
      <c r="D615" s="190"/>
      <c r="E615" s="110"/>
      <c r="F615" s="111"/>
      <c r="G615" s="112"/>
      <c r="H615" s="113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108"/>
      <c r="AI615" s="108"/>
      <c r="AJ615" s="89"/>
      <c r="AK615" s="89"/>
      <c r="AL615" s="99"/>
      <c r="AM615" s="99"/>
      <c r="AN615" s="89"/>
      <c r="AO615" s="89"/>
      <c r="AP615" s="89"/>
      <c r="AQ615" s="99"/>
      <c r="AR615" s="89"/>
      <c r="AS615" s="89"/>
      <c r="AT615" s="89"/>
      <c r="AU615" s="89"/>
      <c r="AV615" s="89"/>
      <c r="AW615" s="89"/>
      <c r="AX615" s="89"/>
    </row>
    <row r="616" spans="1:50" ht="12.75" customHeight="1">
      <c r="A616" s="89"/>
      <c r="B616" s="89"/>
      <c r="C616" s="96"/>
      <c r="D616" s="190"/>
      <c r="E616" s="110"/>
      <c r="F616" s="111"/>
      <c r="G616" s="112"/>
      <c r="H616" s="113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108"/>
      <c r="AI616" s="108"/>
      <c r="AJ616" s="89"/>
      <c r="AK616" s="89"/>
      <c r="AL616" s="99"/>
      <c r="AM616" s="99"/>
      <c r="AN616" s="89"/>
      <c r="AO616" s="89"/>
      <c r="AP616" s="89"/>
      <c r="AQ616" s="99"/>
      <c r="AR616" s="89"/>
      <c r="AS616" s="89"/>
      <c r="AT616" s="89"/>
      <c r="AU616" s="89"/>
      <c r="AV616" s="89"/>
      <c r="AW616" s="89"/>
      <c r="AX616" s="89"/>
    </row>
    <row r="617" spans="1:50" ht="12.75" customHeight="1">
      <c r="A617" s="89"/>
      <c r="B617" s="89"/>
      <c r="C617" s="96"/>
      <c r="D617" s="190"/>
      <c r="E617" s="110"/>
      <c r="F617" s="111"/>
      <c r="G617" s="112"/>
      <c r="H617" s="113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108"/>
      <c r="AI617" s="108"/>
      <c r="AJ617" s="89"/>
      <c r="AK617" s="89"/>
      <c r="AL617" s="99"/>
      <c r="AM617" s="99"/>
      <c r="AN617" s="89"/>
      <c r="AO617" s="89"/>
      <c r="AP617" s="89"/>
      <c r="AQ617" s="99"/>
      <c r="AR617" s="89"/>
      <c r="AS617" s="89"/>
      <c r="AT617" s="89"/>
      <c r="AU617" s="89"/>
      <c r="AV617" s="89"/>
      <c r="AW617" s="89"/>
      <c r="AX617" s="89"/>
    </row>
    <row r="618" spans="1:50" ht="12.75" customHeight="1">
      <c r="A618" s="89"/>
      <c r="B618" s="89"/>
      <c r="C618" s="96"/>
      <c r="D618" s="190"/>
      <c r="E618" s="110"/>
      <c r="F618" s="111"/>
      <c r="G618" s="112"/>
      <c r="H618" s="113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108"/>
      <c r="AI618" s="108"/>
      <c r="AJ618" s="89"/>
      <c r="AK618" s="89"/>
      <c r="AL618" s="99"/>
      <c r="AM618" s="99"/>
      <c r="AN618" s="89"/>
      <c r="AO618" s="89"/>
      <c r="AP618" s="89"/>
      <c r="AQ618" s="99"/>
      <c r="AR618" s="89"/>
      <c r="AS618" s="89"/>
      <c r="AT618" s="89"/>
      <c r="AU618" s="89"/>
      <c r="AV618" s="89"/>
      <c r="AW618" s="89"/>
      <c r="AX618" s="89"/>
    </row>
    <row r="619" spans="1:50" ht="12.75" customHeight="1">
      <c r="A619" s="89"/>
      <c r="B619" s="89"/>
      <c r="C619" s="96"/>
      <c r="D619" s="190"/>
      <c r="E619" s="110"/>
      <c r="F619" s="111"/>
      <c r="G619" s="112"/>
      <c r="H619" s="113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108"/>
      <c r="AI619" s="108"/>
      <c r="AJ619" s="89"/>
      <c r="AK619" s="89"/>
      <c r="AL619" s="99"/>
      <c r="AM619" s="99"/>
      <c r="AN619" s="89"/>
      <c r="AO619" s="89"/>
      <c r="AP619" s="89"/>
      <c r="AQ619" s="99"/>
      <c r="AR619" s="89"/>
      <c r="AS619" s="89"/>
      <c r="AT619" s="89"/>
      <c r="AU619" s="89"/>
      <c r="AV619" s="89"/>
      <c r="AW619" s="89"/>
      <c r="AX619" s="89"/>
    </row>
    <row r="620" spans="1:50" ht="12.75" customHeight="1">
      <c r="A620" s="89"/>
      <c r="B620" s="89"/>
      <c r="C620" s="96"/>
      <c r="D620" s="190"/>
      <c r="E620" s="110"/>
      <c r="F620" s="111"/>
      <c r="G620" s="112"/>
      <c r="H620" s="113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108"/>
      <c r="AI620" s="108"/>
      <c r="AJ620" s="89"/>
      <c r="AK620" s="89"/>
      <c r="AL620" s="99"/>
      <c r="AM620" s="99"/>
      <c r="AN620" s="89"/>
      <c r="AO620" s="89"/>
      <c r="AP620" s="89"/>
      <c r="AQ620" s="99"/>
      <c r="AR620" s="89"/>
      <c r="AS620" s="89"/>
      <c r="AT620" s="89"/>
      <c r="AU620" s="89"/>
      <c r="AV620" s="89"/>
      <c r="AW620" s="89"/>
      <c r="AX620" s="89"/>
    </row>
    <row r="621" spans="1:50" ht="12.75" customHeight="1">
      <c r="A621" s="89"/>
      <c r="B621" s="89"/>
      <c r="C621" s="96"/>
      <c r="D621" s="190"/>
      <c r="E621" s="110"/>
      <c r="F621" s="111"/>
      <c r="G621" s="112"/>
      <c r="H621" s="113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108"/>
      <c r="AI621" s="108"/>
      <c r="AJ621" s="89"/>
      <c r="AK621" s="89"/>
      <c r="AL621" s="99"/>
      <c r="AM621" s="99"/>
      <c r="AN621" s="89"/>
      <c r="AO621" s="89"/>
      <c r="AP621" s="89"/>
      <c r="AQ621" s="99"/>
      <c r="AR621" s="89"/>
      <c r="AS621" s="89"/>
      <c r="AT621" s="89"/>
      <c r="AU621" s="89"/>
      <c r="AV621" s="89"/>
      <c r="AW621" s="89"/>
      <c r="AX621" s="89"/>
    </row>
    <row r="622" spans="1:50" ht="12.75" customHeight="1">
      <c r="A622" s="89"/>
      <c r="B622" s="89"/>
      <c r="C622" s="96"/>
      <c r="D622" s="190"/>
      <c r="E622" s="110"/>
      <c r="F622" s="111"/>
      <c r="G622" s="112"/>
      <c r="H622" s="113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108"/>
      <c r="AI622" s="108"/>
      <c r="AJ622" s="89"/>
      <c r="AK622" s="89"/>
      <c r="AL622" s="99"/>
      <c r="AM622" s="99"/>
      <c r="AN622" s="89"/>
      <c r="AO622" s="89"/>
      <c r="AP622" s="89"/>
      <c r="AQ622" s="99"/>
      <c r="AR622" s="89"/>
      <c r="AS622" s="89"/>
      <c r="AT622" s="89"/>
      <c r="AU622" s="89"/>
      <c r="AV622" s="89"/>
      <c r="AW622" s="89"/>
      <c r="AX622" s="89"/>
    </row>
    <row r="623" spans="1:50" ht="12.75" customHeight="1">
      <c r="A623" s="89"/>
      <c r="B623" s="89"/>
      <c r="C623" s="96"/>
      <c r="D623" s="190"/>
      <c r="E623" s="110"/>
      <c r="F623" s="111"/>
      <c r="G623" s="112"/>
      <c r="H623" s="113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108"/>
      <c r="AI623" s="108"/>
      <c r="AJ623" s="89"/>
      <c r="AK623" s="89"/>
      <c r="AL623" s="99"/>
      <c r="AM623" s="99"/>
      <c r="AN623" s="89"/>
      <c r="AO623" s="89"/>
      <c r="AP623" s="89"/>
      <c r="AQ623" s="99"/>
      <c r="AR623" s="89"/>
      <c r="AS623" s="89"/>
      <c r="AT623" s="89"/>
      <c r="AU623" s="89"/>
      <c r="AV623" s="89"/>
      <c r="AW623" s="89"/>
      <c r="AX623" s="89"/>
    </row>
    <row r="624" spans="1:50" ht="12.75" customHeight="1">
      <c r="A624" s="89"/>
      <c r="B624" s="89"/>
      <c r="C624" s="96"/>
      <c r="D624" s="190"/>
      <c r="E624" s="110"/>
      <c r="F624" s="111"/>
      <c r="G624" s="112"/>
      <c r="H624" s="113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108"/>
      <c r="AI624" s="108"/>
      <c r="AJ624" s="89"/>
      <c r="AK624" s="89"/>
      <c r="AL624" s="99"/>
      <c r="AM624" s="99"/>
      <c r="AN624" s="89"/>
      <c r="AO624" s="89"/>
      <c r="AP624" s="89"/>
      <c r="AQ624" s="99"/>
      <c r="AR624" s="89"/>
      <c r="AS624" s="89"/>
      <c r="AT624" s="89"/>
      <c r="AU624" s="89"/>
      <c r="AV624" s="89"/>
      <c r="AW624" s="89"/>
      <c r="AX624" s="89"/>
    </row>
    <row r="625" spans="1:50" ht="12.75" customHeight="1">
      <c r="A625" s="89"/>
      <c r="B625" s="89"/>
      <c r="C625" s="96"/>
      <c r="D625" s="190"/>
      <c r="E625" s="110"/>
      <c r="F625" s="111"/>
      <c r="G625" s="112"/>
      <c r="H625" s="113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108"/>
      <c r="AI625" s="108"/>
      <c r="AJ625" s="89"/>
      <c r="AK625" s="89"/>
      <c r="AL625" s="99"/>
      <c r="AM625" s="99"/>
      <c r="AN625" s="89"/>
      <c r="AO625" s="89"/>
      <c r="AP625" s="89"/>
      <c r="AQ625" s="99"/>
      <c r="AR625" s="89"/>
      <c r="AS625" s="89"/>
      <c r="AT625" s="89"/>
      <c r="AU625" s="89"/>
      <c r="AV625" s="89"/>
      <c r="AW625" s="89"/>
      <c r="AX625" s="89"/>
    </row>
    <row r="626" spans="1:50" ht="12.75" customHeight="1">
      <c r="A626" s="89"/>
      <c r="B626" s="89"/>
      <c r="C626" s="96"/>
      <c r="D626" s="190"/>
      <c r="E626" s="110"/>
      <c r="F626" s="111"/>
      <c r="G626" s="112"/>
      <c r="H626" s="113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108"/>
      <c r="AI626" s="108"/>
      <c r="AJ626" s="89"/>
      <c r="AK626" s="89"/>
      <c r="AL626" s="99"/>
      <c r="AM626" s="99"/>
      <c r="AN626" s="89"/>
      <c r="AO626" s="89"/>
      <c r="AP626" s="89"/>
      <c r="AQ626" s="99"/>
      <c r="AR626" s="89"/>
      <c r="AS626" s="89"/>
      <c r="AT626" s="89"/>
      <c r="AU626" s="89"/>
      <c r="AV626" s="89"/>
      <c r="AW626" s="89"/>
      <c r="AX626" s="89"/>
    </row>
    <row r="627" spans="1:50" ht="12.75" customHeight="1">
      <c r="A627" s="89"/>
      <c r="B627" s="89"/>
      <c r="C627" s="96"/>
      <c r="D627" s="190"/>
      <c r="E627" s="110"/>
      <c r="F627" s="111"/>
      <c r="G627" s="112"/>
      <c r="H627" s="113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108"/>
      <c r="AI627" s="108"/>
      <c r="AJ627" s="89"/>
      <c r="AK627" s="89"/>
      <c r="AL627" s="99"/>
      <c r="AM627" s="99"/>
      <c r="AN627" s="89"/>
      <c r="AO627" s="89"/>
      <c r="AP627" s="89"/>
      <c r="AQ627" s="99"/>
      <c r="AR627" s="89"/>
      <c r="AS627" s="89"/>
      <c r="AT627" s="89"/>
      <c r="AU627" s="89"/>
      <c r="AV627" s="89"/>
      <c r="AW627" s="89"/>
      <c r="AX627" s="89"/>
    </row>
    <row r="628" spans="1:50" ht="12.75" customHeight="1">
      <c r="A628" s="89"/>
      <c r="B628" s="89"/>
      <c r="C628" s="96"/>
      <c r="D628" s="190"/>
      <c r="E628" s="110"/>
      <c r="F628" s="111"/>
      <c r="G628" s="112"/>
      <c r="H628" s="113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108"/>
      <c r="AI628" s="108"/>
      <c r="AJ628" s="89"/>
      <c r="AK628" s="89"/>
      <c r="AL628" s="99"/>
      <c r="AM628" s="99"/>
      <c r="AN628" s="89"/>
      <c r="AO628" s="89"/>
      <c r="AP628" s="89"/>
      <c r="AQ628" s="99"/>
      <c r="AR628" s="89"/>
      <c r="AS628" s="89"/>
      <c r="AT628" s="89"/>
      <c r="AU628" s="89"/>
      <c r="AV628" s="89"/>
      <c r="AW628" s="89"/>
      <c r="AX628" s="89"/>
    </row>
    <row r="629" spans="1:50" ht="12.75" customHeight="1">
      <c r="A629" s="89"/>
      <c r="B629" s="89"/>
      <c r="C629" s="96"/>
      <c r="D629" s="190"/>
      <c r="E629" s="110"/>
      <c r="F629" s="111"/>
      <c r="G629" s="112"/>
      <c r="H629" s="113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108"/>
      <c r="AI629" s="108"/>
      <c r="AJ629" s="89"/>
      <c r="AK629" s="89"/>
      <c r="AL629" s="99"/>
      <c r="AM629" s="99"/>
      <c r="AN629" s="89"/>
      <c r="AO629" s="89"/>
      <c r="AP629" s="89"/>
      <c r="AQ629" s="99"/>
      <c r="AR629" s="89"/>
      <c r="AS629" s="89"/>
      <c r="AT629" s="89"/>
      <c r="AU629" s="89"/>
      <c r="AV629" s="89"/>
      <c r="AW629" s="89"/>
      <c r="AX629" s="89"/>
    </row>
    <row r="630" spans="1:50" ht="12.75" customHeight="1">
      <c r="A630" s="89"/>
      <c r="B630" s="89"/>
      <c r="C630" s="96"/>
      <c r="D630" s="190"/>
      <c r="E630" s="110"/>
      <c r="F630" s="111"/>
      <c r="G630" s="112"/>
      <c r="H630" s="113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108"/>
      <c r="AI630" s="108"/>
      <c r="AJ630" s="89"/>
      <c r="AK630" s="89"/>
      <c r="AL630" s="99"/>
      <c r="AM630" s="99"/>
      <c r="AN630" s="89"/>
      <c r="AO630" s="89"/>
      <c r="AP630" s="89"/>
      <c r="AQ630" s="99"/>
      <c r="AR630" s="89"/>
      <c r="AS630" s="89"/>
      <c r="AT630" s="89"/>
      <c r="AU630" s="89"/>
      <c r="AV630" s="89"/>
      <c r="AW630" s="89"/>
      <c r="AX630" s="89"/>
    </row>
    <row r="631" spans="1:50" ht="12.75" customHeight="1">
      <c r="A631" s="89"/>
      <c r="B631" s="89"/>
      <c r="C631" s="96"/>
      <c r="D631" s="190"/>
      <c r="E631" s="110"/>
      <c r="F631" s="111"/>
      <c r="G631" s="112"/>
      <c r="H631" s="113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108"/>
      <c r="AI631" s="108"/>
      <c r="AJ631" s="89"/>
      <c r="AK631" s="89"/>
      <c r="AL631" s="99"/>
      <c r="AM631" s="99"/>
      <c r="AN631" s="89"/>
      <c r="AO631" s="89"/>
      <c r="AP631" s="89"/>
      <c r="AQ631" s="99"/>
      <c r="AR631" s="89"/>
      <c r="AS631" s="89"/>
      <c r="AT631" s="89"/>
      <c r="AU631" s="89"/>
      <c r="AV631" s="89"/>
      <c r="AW631" s="89"/>
      <c r="AX631" s="89"/>
    </row>
    <row r="632" spans="1:50" ht="12.75" customHeight="1">
      <c r="A632" s="89"/>
      <c r="B632" s="89"/>
      <c r="C632" s="96"/>
      <c r="D632" s="190"/>
      <c r="E632" s="110"/>
      <c r="F632" s="111"/>
      <c r="G632" s="112"/>
      <c r="H632" s="113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108"/>
      <c r="AI632" s="108"/>
      <c r="AJ632" s="89"/>
      <c r="AK632" s="89"/>
      <c r="AL632" s="99"/>
      <c r="AM632" s="99"/>
      <c r="AN632" s="89"/>
      <c r="AO632" s="89"/>
      <c r="AP632" s="89"/>
      <c r="AQ632" s="99"/>
      <c r="AR632" s="89"/>
      <c r="AS632" s="89"/>
      <c r="AT632" s="89"/>
      <c r="AU632" s="89"/>
      <c r="AV632" s="89"/>
      <c r="AW632" s="89"/>
      <c r="AX632" s="89"/>
    </row>
    <row r="633" spans="1:50" ht="12.75" customHeight="1">
      <c r="A633" s="89"/>
      <c r="B633" s="89"/>
      <c r="C633" s="96"/>
      <c r="D633" s="190"/>
      <c r="E633" s="110"/>
      <c r="F633" s="111"/>
      <c r="G633" s="112"/>
      <c r="H633" s="113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108"/>
      <c r="AI633" s="108"/>
      <c r="AJ633" s="89"/>
      <c r="AK633" s="89"/>
      <c r="AL633" s="99"/>
      <c r="AM633" s="99"/>
      <c r="AN633" s="89"/>
      <c r="AO633" s="89"/>
      <c r="AP633" s="89"/>
      <c r="AQ633" s="99"/>
      <c r="AR633" s="89"/>
      <c r="AS633" s="89"/>
      <c r="AT633" s="89"/>
      <c r="AU633" s="89"/>
      <c r="AV633" s="89"/>
      <c r="AW633" s="89"/>
      <c r="AX633" s="89"/>
    </row>
    <row r="634" spans="1:50" ht="12.75" customHeight="1">
      <c r="A634" s="89"/>
      <c r="B634" s="89"/>
      <c r="C634" s="96"/>
      <c r="D634" s="190"/>
      <c r="E634" s="110"/>
      <c r="F634" s="111"/>
      <c r="G634" s="112"/>
      <c r="H634" s="113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108"/>
      <c r="AI634" s="108"/>
      <c r="AJ634" s="89"/>
      <c r="AK634" s="89"/>
      <c r="AL634" s="99"/>
      <c r="AM634" s="99"/>
      <c r="AN634" s="89"/>
      <c r="AO634" s="89"/>
      <c r="AP634" s="89"/>
      <c r="AQ634" s="99"/>
      <c r="AR634" s="89"/>
      <c r="AS634" s="89"/>
      <c r="AT634" s="89"/>
      <c r="AU634" s="89"/>
      <c r="AV634" s="89"/>
      <c r="AW634" s="89"/>
      <c r="AX634" s="89"/>
    </row>
    <row r="635" spans="1:50" ht="12.75" customHeight="1">
      <c r="A635" s="89"/>
      <c r="B635" s="89"/>
      <c r="C635" s="96"/>
      <c r="D635" s="190"/>
      <c r="E635" s="110"/>
      <c r="F635" s="111"/>
      <c r="G635" s="112"/>
      <c r="H635" s="113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108"/>
      <c r="AI635" s="108"/>
      <c r="AJ635" s="89"/>
      <c r="AK635" s="89"/>
      <c r="AL635" s="99"/>
      <c r="AM635" s="99"/>
      <c r="AN635" s="89"/>
      <c r="AO635" s="89"/>
      <c r="AP635" s="89"/>
      <c r="AQ635" s="99"/>
      <c r="AR635" s="89"/>
      <c r="AS635" s="89"/>
      <c r="AT635" s="89"/>
      <c r="AU635" s="89"/>
      <c r="AV635" s="89"/>
      <c r="AW635" s="89"/>
      <c r="AX635" s="89"/>
    </row>
    <row r="636" spans="1:50" ht="12.75" customHeight="1">
      <c r="A636" s="89"/>
      <c r="B636" s="89"/>
      <c r="C636" s="96"/>
      <c r="D636" s="190"/>
      <c r="E636" s="110"/>
      <c r="F636" s="111"/>
      <c r="G636" s="112"/>
      <c r="H636" s="113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108"/>
      <c r="AI636" s="108"/>
      <c r="AJ636" s="89"/>
      <c r="AK636" s="89"/>
      <c r="AL636" s="99"/>
      <c r="AM636" s="99"/>
      <c r="AN636" s="89"/>
      <c r="AO636" s="89"/>
      <c r="AP636" s="89"/>
      <c r="AQ636" s="99"/>
      <c r="AR636" s="89"/>
      <c r="AS636" s="89"/>
      <c r="AT636" s="89"/>
      <c r="AU636" s="89"/>
      <c r="AV636" s="89"/>
      <c r="AW636" s="89"/>
      <c r="AX636" s="89"/>
    </row>
    <row r="637" spans="1:50" ht="12.75" customHeight="1">
      <c r="A637" s="89"/>
      <c r="B637" s="89"/>
      <c r="C637" s="96"/>
      <c r="D637" s="190"/>
      <c r="E637" s="110"/>
      <c r="F637" s="111"/>
      <c r="G637" s="112"/>
      <c r="H637" s="113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108"/>
      <c r="AI637" s="108"/>
      <c r="AJ637" s="89"/>
      <c r="AK637" s="89"/>
      <c r="AL637" s="99"/>
      <c r="AM637" s="99"/>
      <c r="AN637" s="89"/>
      <c r="AO637" s="89"/>
      <c r="AP637" s="89"/>
      <c r="AQ637" s="99"/>
      <c r="AR637" s="89"/>
      <c r="AS637" s="89"/>
      <c r="AT637" s="89"/>
      <c r="AU637" s="89"/>
      <c r="AV637" s="89"/>
      <c r="AW637" s="89"/>
      <c r="AX637" s="89"/>
    </row>
    <row r="638" spans="1:50" ht="12.75" customHeight="1">
      <c r="A638" s="89"/>
      <c r="B638" s="89"/>
      <c r="C638" s="96"/>
      <c r="D638" s="190"/>
      <c r="E638" s="110"/>
      <c r="F638" s="111"/>
      <c r="G638" s="112"/>
      <c r="H638" s="113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108"/>
      <c r="AI638" s="108"/>
      <c r="AJ638" s="89"/>
      <c r="AK638" s="89"/>
      <c r="AL638" s="99"/>
      <c r="AM638" s="99"/>
      <c r="AN638" s="89"/>
      <c r="AO638" s="89"/>
      <c r="AP638" s="89"/>
      <c r="AQ638" s="99"/>
      <c r="AR638" s="89"/>
      <c r="AS638" s="89"/>
      <c r="AT638" s="89"/>
      <c r="AU638" s="89"/>
      <c r="AV638" s="89"/>
      <c r="AW638" s="89"/>
      <c r="AX638" s="89"/>
    </row>
    <row r="639" spans="1:50" ht="12.75" customHeight="1">
      <c r="A639" s="89"/>
      <c r="B639" s="89"/>
      <c r="C639" s="96"/>
      <c r="D639" s="190"/>
      <c r="E639" s="110"/>
      <c r="F639" s="111"/>
      <c r="G639" s="112"/>
      <c r="H639" s="113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108"/>
      <c r="AI639" s="108"/>
      <c r="AJ639" s="89"/>
      <c r="AK639" s="89"/>
      <c r="AL639" s="99"/>
      <c r="AM639" s="99"/>
      <c r="AN639" s="89"/>
      <c r="AO639" s="89"/>
      <c r="AP639" s="89"/>
      <c r="AQ639" s="99"/>
      <c r="AR639" s="89"/>
      <c r="AS639" s="89"/>
      <c r="AT639" s="89"/>
      <c r="AU639" s="89"/>
      <c r="AV639" s="89"/>
      <c r="AW639" s="89"/>
      <c r="AX639" s="89"/>
    </row>
    <row r="640" spans="1:50" ht="12.75" customHeight="1">
      <c r="A640" s="89"/>
      <c r="B640" s="89"/>
      <c r="C640" s="96"/>
      <c r="D640" s="190"/>
      <c r="E640" s="110"/>
      <c r="F640" s="111"/>
      <c r="G640" s="112"/>
      <c r="H640" s="113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108"/>
      <c r="AI640" s="108"/>
      <c r="AJ640" s="89"/>
      <c r="AK640" s="89"/>
      <c r="AL640" s="99"/>
      <c r="AM640" s="99"/>
      <c r="AN640" s="89"/>
      <c r="AO640" s="89"/>
      <c r="AP640" s="89"/>
      <c r="AQ640" s="99"/>
      <c r="AR640" s="89"/>
      <c r="AS640" s="89"/>
      <c r="AT640" s="89"/>
      <c r="AU640" s="89"/>
      <c r="AV640" s="89"/>
      <c r="AW640" s="89"/>
      <c r="AX640" s="89"/>
    </row>
    <row r="641" spans="1:50" ht="12.75" customHeight="1">
      <c r="A641" s="89"/>
      <c r="B641" s="89"/>
      <c r="C641" s="96"/>
      <c r="D641" s="190"/>
      <c r="E641" s="110"/>
      <c r="F641" s="111"/>
      <c r="G641" s="112"/>
      <c r="H641" s="113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108"/>
      <c r="AI641" s="108"/>
      <c r="AJ641" s="89"/>
      <c r="AK641" s="89"/>
      <c r="AL641" s="99"/>
      <c r="AM641" s="99"/>
      <c r="AN641" s="89"/>
      <c r="AO641" s="89"/>
      <c r="AP641" s="89"/>
      <c r="AQ641" s="99"/>
      <c r="AR641" s="89"/>
      <c r="AS641" s="89"/>
      <c r="AT641" s="89"/>
      <c r="AU641" s="89"/>
      <c r="AV641" s="89"/>
      <c r="AW641" s="89"/>
      <c r="AX641" s="89"/>
    </row>
    <row r="642" spans="1:50" ht="12.75" customHeight="1">
      <c r="A642" s="89"/>
      <c r="B642" s="89"/>
      <c r="C642" s="96"/>
      <c r="D642" s="190"/>
      <c r="E642" s="110"/>
      <c r="F642" s="111"/>
      <c r="G642" s="112"/>
      <c r="H642" s="113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108"/>
      <c r="AI642" s="108"/>
      <c r="AJ642" s="89"/>
      <c r="AK642" s="89"/>
      <c r="AL642" s="99"/>
      <c r="AM642" s="99"/>
      <c r="AN642" s="89"/>
      <c r="AO642" s="89"/>
      <c r="AP642" s="89"/>
      <c r="AQ642" s="99"/>
      <c r="AR642" s="89"/>
      <c r="AS642" s="89"/>
      <c r="AT642" s="89"/>
      <c r="AU642" s="89"/>
      <c r="AV642" s="89"/>
      <c r="AW642" s="89"/>
      <c r="AX642" s="89"/>
    </row>
    <row r="643" spans="1:50" ht="12.75" customHeight="1">
      <c r="A643" s="89"/>
      <c r="B643" s="89"/>
      <c r="C643" s="96"/>
      <c r="D643" s="190"/>
      <c r="E643" s="110"/>
      <c r="F643" s="111"/>
      <c r="G643" s="112"/>
      <c r="H643" s="113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108"/>
      <c r="AI643" s="108"/>
      <c r="AJ643" s="89"/>
      <c r="AK643" s="89"/>
      <c r="AL643" s="99"/>
      <c r="AM643" s="99"/>
      <c r="AN643" s="89"/>
      <c r="AO643" s="89"/>
      <c r="AP643" s="89"/>
      <c r="AQ643" s="99"/>
      <c r="AR643" s="89"/>
      <c r="AS643" s="89"/>
      <c r="AT643" s="89"/>
      <c r="AU643" s="89"/>
      <c r="AV643" s="89"/>
      <c r="AW643" s="89"/>
      <c r="AX643" s="89"/>
    </row>
    <row r="644" spans="1:50" ht="12.75" customHeight="1">
      <c r="A644" s="89"/>
      <c r="B644" s="89"/>
      <c r="C644" s="96"/>
      <c r="D644" s="190"/>
      <c r="E644" s="110"/>
      <c r="F644" s="111"/>
      <c r="G644" s="112"/>
      <c r="H644" s="113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108"/>
      <c r="AI644" s="108"/>
      <c r="AJ644" s="89"/>
      <c r="AK644" s="89"/>
      <c r="AL644" s="99"/>
      <c r="AM644" s="99"/>
      <c r="AN644" s="89"/>
      <c r="AO644" s="89"/>
      <c r="AP644" s="89"/>
      <c r="AQ644" s="99"/>
      <c r="AR644" s="89"/>
      <c r="AS644" s="89"/>
      <c r="AT644" s="89"/>
      <c r="AU644" s="89"/>
      <c r="AV644" s="89"/>
      <c r="AW644" s="89"/>
      <c r="AX644" s="89"/>
    </row>
    <row r="645" spans="1:50" ht="12.75" customHeight="1">
      <c r="A645" s="89"/>
      <c r="B645" s="89"/>
      <c r="C645" s="96"/>
      <c r="D645" s="190"/>
      <c r="E645" s="110"/>
      <c r="F645" s="111"/>
      <c r="G645" s="112"/>
      <c r="H645" s="113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108"/>
      <c r="AI645" s="108"/>
      <c r="AJ645" s="89"/>
      <c r="AK645" s="89"/>
      <c r="AL645" s="99"/>
      <c r="AM645" s="99"/>
      <c r="AN645" s="89"/>
      <c r="AO645" s="89"/>
      <c r="AP645" s="89"/>
      <c r="AQ645" s="99"/>
      <c r="AR645" s="89"/>
      <c r="AS645" s="89"/>
      <c r="AT645" s="89"/>
      <c r="AU645" s="89"/>
      <c r="AV645" s="89"/>
      <c r="AW645" s="89"/>
      <c r="AX645" s="89"/>
    </row>
    <row r="646" spans="1:50" ht="12.75" customHeight="1">
      <c r="A646" s="89"/>
      <c r="B646" s="89"/>
      <c r="C646" s="96"/>
      <c r="D646" s="190"/>
      <c r="E646" s="110"/>
      <c r="F646" s="111"/>
      <c r="G646" s="112"/>
      <c r="H646" s="113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108"/>
      <c r="AI646" s="108"/>
      <c r="AJ646" s="89"/>
      <c r="AK646" s="89"/>
      <c r="AL646" s="99"/>
      <c r="AM646" s="99"/>
      <c r="AN646" s="89"/>
      <c r="AO646" s="89"/>
      <c r="AP646" s="89"/>
      <c r="AQ646" s="99"/>
      <c r="AR646" s="89"/>
      <c r="AS646" s="89"/>
      <c r="AT646" s="89"/>
      <c r="AU646" s="89"/>
      <c r="AV646" s="89"/>
      <c r="AW646" s="89"/>
      <c r="AX646" s="89"/>
    </row>
    <row r="647" spans="1:50" ht="12.75" customHeight="1">
      <c r="A647" s="89"/>
      <c r="B647" s="89"/>
      <c r="C647" s="96"/>
      <c r="D647" s="190"/>
      <c r="E647" s="110"/>
      <c r="F647" s="111"/>
      <c r="G647" s="112"/>
      <c r="H647" s="113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108"/>
      <c r="AI647" s="108"/>
      <c r="AJ647" s="89"/>
      <c r="AK647" s="89"/>
      <c r="AL647" s="99"/>
      <c r="AM647" s="99"/>
      <c r="AN647" s="89"/>
      <c r="AO647" s="89"/>
      <c r="AP647" s="89"/>
      <c r="AQ647" s="99"/>
      <c r="AR647" s="89"/>
      <c r="AS647" s="89"/>
      <c r="AT647" s="89"/>
      <c r="AU647" s="89"/>
      <c r="AV647" s="89"/>
      <c r="AW647" s="89"/>
      <c r="AX647" s="89"/>
    </row>
    <row r="648" spans="1:50" ht="12.75" customHeight="1">
      <c r="A648" s="89"/>
      <c r="B648" s="89"/>
      <c r="C648" s="96"/>
      <c r="D648" s="190"/>
      <c r="E648" s="110"/>
      <c r="F648" s="111"/>
      <c r="G648" s="112"/>
      <c r="H648" s="113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108"/>
      <c r="AI648" s="108"/>
      <c r="AJ648" s="89"/>
      <c r="AK648" s="89"/>
      <c r="AL648" s="99"/>
      <c r="AM648" s="99"/>
      <c r="AN648" s="89"/>
      <c r="AO648" s="89"/>
      <c r="AP648" s="89"/>
      <c r="AQ648" s="99"/>
      <c r="AR648" s="89"/>
      <c r="AS648" s="89"/>
      <c r="AT648" s="89"/>
      <c r="AU648" s="89"/>
      <c r="AV648" s="89"/>
      <c r="AW648" s="89"/>
      <c r="AX648" s="89"/>
    </row>
    <row r="649" spans="1:50" ht="12.75" customHeight="1">
      <c r="A649" s="89"/>
      <c r="B649" s="89"/>
      <c r="C649" s="96"/>
      <c r="D649" s="190"/>
      <c r="E649" s="110"/>
      <c r="F649" s="111"/>
      <c r="G649" s="112"/>
      <c r="H649" s="113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108"/>
      <c r="AI649" s="108"/>
      <c r="AJ649" s="89"/>
      <c r="AK649" s="89"/>
      <c r="AL649" s="99"/>
      <c r="AM649" s="99"/>
      <c r="AN649" s="89"/>
      <c r="AO649" s="89"/>
      <c r="AP649" s="89"/>
      <c r="AQ649" s="99"/>
      <c r="AR649" s="89"/>
      <c r="AS649" s="89"/>
      <c r="AT649" s="89"/>
      <c r="AU649" s="89"/>
      <c r="AV649" s="89"/>
      <c r="AW649" s="89"/>
      <c r="AX649" s="89"/>
    </row>
    <row r="650" spans="1:50" ht="12.75" customHeight="1">
      <c r="A650" s="89"/>
      <c r="B650" s="89"/>
      <c r="C650" s="96"/>
      <c r="D650" s="190"/>
      <c r="E650" s="110"/>
      <c r="F650" s="111"/>
      <c r="G650" s="112"/>
      <c r="H650" s="113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108"/>
      <c r="AI650" s="108"/>
      <c r="AJ650" s="89"/>
      <c r="AK650" s="89"/>
      <c r="AL650" s="99"/>
      <c r="AM650" s="99"/>
      <c r="AN650" s="89"/>
      <c r="AO650" s="89"/>
      <c r="AP650" s="89"/>
      <c r="AQ650" s="99"/>
      <c r="AR650" s="89"/>
      <c r="AS650" s="89"/>
      <c r="AT650" s="89"/>
      <c r="AU650" s="89"/>
      <c r="AV650" s="89"/>
      <c r="AW650" s="89"/>
      <c r="AX650" s="89"/>
    </row>
    <row r="651" spans="1:50" ht="12.75" customHeight="1">
      <c r="A651" s="89"/>
      <c r="B651" s="89"/>
      <c r="C651" s="96"/>
      <c r="D651" s="190"/>
      <c r="E651" s="110"/>
      <c r="F651" s="111"/>
      <c r="G651" s="112"/>
      <c r="H651" s="113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108"/>
      <c r="AI651" s="108"/>
      <c r="AJ651" s="89"/>
      <c r="AK651" s="89"/>
      <c r="AL651" s="99"/>
      <c r="AM651" s="99"/>
      <c r="AN651" s="89"/>
      <c r="AO651" s="89"/>
      <c r="AP651" s="89"/>
      <c r="AQ651" s="99"/>
      <c r="AR651" s="89"/>
      <c r="AS651" s="89"/>
      <c r="AT651" s="89"/>
      <c r="AU651" s="89"/>
      <c r="AV651" s="89"/>
      <c r="AW651" s="89"/>
      <c r="AX651" s="89"/>
    </row>
    <row r="652" spans="1:50" ht="12.75" customHeight="1">
      <c r="A652" s="89"/>
      <c r="B652" s="89"/>
      <c r="C652" s="96"/>
      <c r="D652" s="190"/>
      <c r="E652" s="110"/>
      <c r="F652" s="111"/>
      <c r="G652" s="112"/>
      <c r="H652" s="113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108"/>
      <c r="AI652" s="108"/>
      <c r="AJ652" s="89"/>
      <c r="AK652" s="89"/>
      <c r="AL652" s="99"/>
      <c r="AM652" s="99"/>
      <c r="AN652" s="89"/>
      <c r="AO652" s="89"/>
      <c r="AP652" s="89"/>
      <c r="AQ652" s="99"/>
      <c r="AR652" s="89"/>
      <c r="AS652" s="89"/>
      <c r="AT652" s="89"/>
      <c r="AU652" s="89"/>
      <c r="AV652" s="89"/>
      <c r="AW652" s="89"/>
      <c r="AX652" s="89"/>
    </row>
    <row r="653" spans="1:50" ht="12.75" customHeight="1">
      <c r="A653" s="89"/>
      <c r="B653" s="89"/>
      <c r="C653" s="96"/>
      <c r="D653" s="190"/>
      <c r="E653" s="110"/>
      <c r="F653" s="111"/>
      <c r="G653" s="112"/>
      <c r="H653" s="113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108"/>
      <c r="AI653" s="108"/>
      <c r="AJ653" s="89"/>
      <c r="AK653" s="89"/>
      <c r="AL653" s="99"/>
      <c r="AM653" s="99"/>
      <c r="AN653" s="89"/>
      <c r="AO653" s="89"/>
      <c r="AP653" s="89"/>
      <c r="AQ653" s="99"/>
      <c r="AR653" s="89"/>
      <c r="AS653" s="89"/>
      <c r="AT653" s="89"/>
      <c r="AU653" s="89"/>
      <c r="AV653" s="89"/>
      <c r="AW653" s="89"/>
      <c r="AX653" s="89"/>
    </row>
    <row r="654" spans="1:50" ht="12.75" customHeight="1">
      <c r="A654" s="89"/>
      <c r="B654" s="89"/>
      <c r="C654" s="96"/>
      <c r="D654" s="190"/>
      <c r="E654" s="110"/>
      <c r="F654" s="111"/>
      <c r="G654" s="112"/>
      <c r="H654" s="113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108"/>
      <c r="AI654" s="108"/>
      <c r="AJ654" s="89"/>
      <c r="AK654" s="89"/>
      <c r="AL654" s="99"/>
      <c r="AM654" s="99"/>
      <c r="AN654" s="89"/>
      <c r="AO654" s="89"/>
      <c r="AP654" s="89"/>
      <c r="AQ654" s="99"/>
      <c r="AR654" s="89"/>
      <c r="AS654" s="89"/>
      <c r="AT654" s="89"/>
      <c r="AU654" s="89"/>
      <c r="AV654" s="89"/>
      <c r="AW654" s="89"/>
      <c r="AX654" s="89"/>
    </row>
    <row r="655" spans="1:50" ht="12.75" customHeight="1">
      <c r="A655" s="89"/>
      <c r="B655" s="89"/>
      <c r="C655" s="96"/>
      <c r="D655" s="190"/>
      <c r="E655" s="110"/>
      <c r="F655" s="111"/>
      <c r="G655" s="112"/>
      <c r="H655" s="113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108"/>
      <c r="AI655" s="108"/>
      <c r="AJ655" s="89"/>
      <c r="AK655" s="89"/>
      <c r="AL655" s="99"/>
      <c r="AM655" s="99"/>
      <c r="AN655" s="89"/>
      <c r="AO655" s="89"/>
      <c r="AP655" s="89"/>
      <c r="AQ655" s="99"/>
      <c r="AR655" s="89"/>
      <c r="AS655" s="89"/>
      <c r="AT655" s="89"/>
      <c r="AU655" s="89"/>
      <c r="AV655" s="89"/>
      <c r="AW655" s="89"/>
      <c r="AX655" s="89"/>
    </row>
    <row r="656" spans="1:50" ht="12.75" customHeight="1">
      <c r="A656" s="89"/>
      <c r="B656" s="89"/>
      <c r="C656" s="96"/>
      <c r="D656" s="190"/>
      <c r="E656" s="110"/>
      <c r="F656" s="111"/>
      <c r="G656" s="112"/>
      <c r="H656" s="113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108"/>
      <c r="AI656" s="108"/>
      <c r="AJ656" s="89"/>
      <c r="AK656" s="89"/>
      <c r="AL656" s="99"/>
      <c r="AM656" s="99"/>
      <c r="AN656" s="89"/>
      <c r="AO656" s="89"/>
      <c r="AP656" s="89"/>
      <c r="AQ656" s="99"/>
      <c r="AR656" s="89"/>
      <c r="AS656" s="89"/>
      <c r="AT656" s="89"/>
      <c r="AU656" s="89"/>
      <c r="AV656" s="89"/>
      <c r="AW656" s="89"/>
      <c r="AX656" s="89"/>
    </row>
    <row r="657" spans="1:50" ht="12.75" customHeight="1">
      <c r="A657" s="89"/>
      <c r="B657" s="89"/>
      <c r="C657" s="96"/>
      <c r="D657" s="190"/>
      <c r="E657" s="110"/>
      <c r="F657" s="111"/>
      <c r="G657" s="112"/>
      <c r="H657" s="113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108"/>
      <c r="AI657" s="108"/>
      <c r="AJ657" s="89"/>
      <c r="AK657" s="89"/>
      <c r="AL657" s="99"/>
      <c r="AM657" s="99"/>
      <c r="AN657" s="89"/>
      <c r="AO657" s="89"/>
      <c r="AP657" s="89"/>
      <c r="AQ657" s="99"/>
      <c r="AR657" s="89"/>
      <c r="AS657" s="89"/>
      <c r="AT657" s="89"/>
      <c r="AU657" s="89"/>
      <c r="AV657" s="89"/>
      <c r="AW657" s="89"/>
      <c r="AX657" s="89"/>
    </row>
    <row r="658" spans="1:50" ht="12.75" customHeight="1">
      <c r="A658" s="89"/>
      <c r="B658" s="89"/>
      <c r="C658" s="96"/>
      <c r="D658" s="190"/>
      <c r="E658" s="110"/>
      <c r="F658" s="111"/>
      <c r="G658" s="112"/>
      <c r="H658" s="113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108"/>
      <c r="AI658" s="108"/>
      <c r="AJ658" s="89"/>
      <c r="AK658" s="89"/>
      <c r="AL658" s="99"/>
      <c r="AM658" s="99"/>
      <c r="AN658" s="89"/>
      <c r="AO658" s="89"/>
      <c r="AP658" s="89"/>
      <c r="AQ658" s="99"/>
      <c r="AR658" s="89"/>
      <c r="AS658" s="89"/>
      <c r="AT658" s="89"/>
      <c r="AU658" s="89"/>
      <c r="AV658" s="89"/>
      <c r="AW658" s="89"/>
      <c r="AX658" s="89"/>
    </row>
    <row r="659" spans="1:50" ht="12.75" customHeight="1">
      <c r="A659" s="89"/>
      <c r="B659" s="89"/>
      <c r="C659" s="96"/>
      <c r="D659" s="190"/>
      <c r="E659" s="110"/>
      <c r="F659" s="111"/>
      <c r="G659" s="112"/>
      <c r="H659" s="113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108"/>
      <c r="AI659" s="108"/>
      <c r="AJ659" s="89"/>
      <c r="AK659" s="89"/>
      <c r="AL659" s="99"/>
      <c r="AM659" s="99"/>
      <c r="AN659" s="89"/>
      <c r="AO659" s="89"/>
      <c r="AP659" s="89"/>
      <c r="AQ659" s="99"/>
      <c r="AR659" s="89"/>
      <c r="AS659" s="89"/>
      <c r="AT659" s="89"/>
      <c r="AU659" s="89"/>
      <c r="AV659" s="89"/>
      <c r="AW659" s="89"/>
      <c r="AX659" s="89"/>
    </row>
    <row r="660" spans="1:50" ht="12.75" customHeight="1">
      <c r="A660" s="89"/>
      <c r="B660" s="89"/>
      <c r="C660" s="96"/>
      <c r="D660" s="190"/>
      <c r="E660" s="110"/>
      <c r="F660" s="111"/>
      <c r="G660" s="112"/>
      <c r="H660" s="113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108"/>
      <c r="AI660" s="108"/>
      <c r="AJ660" s="89"/>
      <c r="AK660" s="89"/>
      <c r="AL660" s="99"/>
      <c r="AM660" s="99"/>
      <c r="AN660" s="89"/>
      <c r="AO660" s="89"/>
      <c r="AP660" s="89"/>
      <c r="AQ660" s="99"/>
      <c r="AR660" s="89"/>
      <c r="AS660" s="89"/>
      <c r="AT660" s="89"/>
      <c r="AU660" s="89"/>
      <c r="AV660" s="89"/>
      <c r="AW660" s="89"/>
      <c r="AX660" s="89"/>
    </row>
    <row r="661" spans="1:50" ht="12.75" customHeight="1">
      <c r="A661" s="89"/>
      <c r="B661" s="89"/>
      <c r="C661" s="96"/>
      <c r="D661" s="190"/>
      <c r="E661" s="110"/>
      <c r="F661" s="111"/>
      <c r="G661" s="112"/>
      <c r="H661" s="113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108"/>
      <c r="AI661" s="108"/>
      <c r="AJ661" s="89"/>
      <c r="AK661" s="89"/>
      <c r="AL661" s="99"/>
      <c r="AM661" s="99"/>
      <c r="AN661" s="89"/>
      <c r="AO661" s="89"/>
      <c r="AP661" s="89"/>
      <c r="AQ661" s="99"/>
      <c r="AR661" s="89"/>
      <c r="AS661" s="89"/>
      <c r="AT661" s="89"/>
      <c r="AU661" s="89"/>
      <c r="AV661" s="89"/>
      <c r="AW661" s="89"/>
      <c r="AX661" s="89"/>
    </row>
    <row r="662" spans="1:50" ht="12.75" customHeight="1">
      <c r="A662" s="89"/>
      <c r="B662" s="89"/>
      <c r="C662" s="96"/>
      <c r="D662" s="190"/>
      <c r="E662" s="110"/>
      <c r="F662" s="111"/>
      <c r="G662" s="112"/>
      <c r="H662" s="113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108"/>
      <c r="AI662" s="108"/>
      <c r="AJ662" s="89"/>
      <c r="AK662" s="89"/>
      <c r="AL662" s="99"/>
      <c r="AM662" s="99"/>
      <c r="AN662" s="89"/>
      <c r="AO662" s="89"/>
      <c r="AP662" s="89"/>
      <c r="AQ662" s="99"/>
      <c r="AR662" s="89"/>
      <c r="AS662" s="89"/>
      <c r="AT662" s="89"/>
      <c r="AU662" s="89"/>
      <c r="AV662" s="89"/>
      <c r="AW662" s="89"/>
      <c r="AX662" s="89"/>
    </row>
    <row r="663" spans="1:50" ht="12.75" customHeight="1">
      <c r="A663" s="89"/>
      <c r="B663" s="89"/>
      <c r="C663" s="96"/>
      <c r="D663" s="190"/>
      <c r="E663" s="110"/>
      <c r="F663" s="111"/>
      <c r="G663" s="112"/>
      <c r="H663" s="113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108"/>
      <c r="AI663" s="108"/>
      <c r="AJ663" s="89"/>
      <c r="AK663" s="89"/>
      <c r="AL663" s="99"/>
      <c r="AM663" s="99"/>
      <c r="AN663" s="89"/>
      <c r="AO663" s="89"/>
      <c r="AP663" s="89"/>
      <c r="AQ663" s="99"/>
      <c r="AR663" s="89"/>
      <c r="AS663" s="89"/>
      <c r="AT663" s="89"/>
      <c r="AU663" s="89"/>
      <c r="AV663" s="89"/>
      <c r="AW663" s="89"/>
      <c r="AX663" s="89"/>
    </row>
    <row r="664" spans="1:50" ht="12.75" customHeight="1">
      <c r="A664" s="89"/>
      <c r="B664" s="89"/>
      <c r="C664" s="96"/>
      <c r="D664" s="190"/>
      <c r="E664" s="110"/>
      <c r="F664" s="111"/>
      <c r="G664" s="112"/>
      <c r="H664" s="113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108"/>
      <c r="AI664" s="108"/>
      <c r="AJ664" s="89"/>
      <c r="AK664" s="89"/>
      <c r="AL664" s="99"/>
      <c r="AM664" s="99"/>
      <c r="AN664" s="89"/>
      <c r="AO664" s="89"/>
      <c r="AP664" s="89"/>
      <c r="AQ664" s="99"/>
      <c r="AR664" s="89"/>
      <c r="AS664" s="89"/>
      <c r="AT664" s="89"/>
      <c r="AU664" s="89"/>
      <c r="AV664" s="89"/>
      <c r="AW664" s="89"/>
      <c r="AX664" s="89"/>
    </row>
    <row r="665" spans="1:50" ht="12.75" customHeight="1">
      <c r="A665" s="89"/>
      <c r="B665" s="89"/>
      <c r="C665" s="96"/>
      <c r="D665" s="190"/>
      <c r="E665" s="110"/>
      <c r="F665" s="111"/>
      <c r="G665" s="112"/>
      <c r="H665" s="113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108"/>
      <c r="AI665" s="108"/>
      <c r="AJ665" s="89"/>
      <c r="AK665" s="89"/>
      <c r="AL665" s="99"/>
      <c r="AM665" s="99"/>
      <c r="AN665" s="89"/>
      <c r="AO665" s="89"/>
      <c r="AP665" s="89"/>
      <c r="AQ665" s="99"/>
      <c r="AR665" s="89"/>
      <c r="AS665" s="89"/>
      <c r="AT665" s="89"/>
      <c r="AU665" s="89"/>
      <c r="AV665" s="89"/>
      <c r="AW665" s="89"/>
      <c r="AX665" s="89"/>
    </row>
    <row r="666" spans="1:50" ht="12.75" customHeight="1">
      <c r="A666" s="89"/>
      <c r="B666" s="89"/>
      <c r="C666" s="96"/>
      <c r="D666" s="190"/>
      <c r="E666" s="110"/>
      <c r="F666" s="111"/>
      <c r="G666" s="112"/>
      <c r="H666" s="113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108"/>
      <c r="AI666" s="108"/>
      <c r="AJ666" s="89"/>
      <c r="AK666" s="89"/>
      <c r="AL666" s="99"/>
      <c r="AM666" s="99"/>
      <c r="AN666" s="89"/>
      <c r="AO666" s="89"/>
      <c r="AP666" s="89"/>
      <c r="AQ666" s="99"/>
      <c r="AR666" s="89"/>
      <c r="AS666" s="89"/>
      <c r="AT666" s="89"/>
      <c r="AU666" s="89"/>
      <c r="AV666" s="89"/>
      <c r="AW666" s="89"/>
      <c r="AX666" s="89"/>
    </row>
    <row r="667" spans="1:50" ht="12.75" customHeight="1">
      <c r="A667" s="89"/>
      <c r="B667" s="89"/>
      <c r="C667" s="96"/>
      <c r="D667" s="190"/>
      <c r="E667" s="110"/>
      <c r="F667" s="111"/>
      <c r="G667" s="112"/>
      <c r="H667" s="113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108"/>
      <c r="AI667" s="108"/>
      <c r="AJ667" s="89"/>
      <c r="AK667" s="89"/>
      <c r="AL667" s="99"/>
      <c r="AM667" s="99"/>
      <c r="AN667" s="89"/>
      <c r="AO667" s="89"/>
      <c r="AP667" s="89"/>
      <c r="AQ667" s="99"/>
      <c r="AR667" s="89"/>
      <c r="AS667" s="89"/>
      <c r="AT667" s="89"/>
      <c r="AU667" s="89"/>
      <c r="AV667" s="89"/>
      <c r="AW667" s="89"/>
      <c r="AX667" s="89"/>
    </row>
    <row r="668" spans="1:50" ht="12.75" customHeight="1">
      <c r="A668" s="89"/>
      <c r="B668" s="89"/>
      <c r="C668" s="96"/>
      <c r="D668" s="190"/>
      <c r="E668" s="110"/>
      <c r="F668" s="111"/>
      <c r="G668" s="112"/>
      <c r="H668" s="113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108"/>
      <c r="AI668" s="108"/>
      <c r="AJ668" s="89"/>
      <c r="AK668" s="89"/>
      <c r="AL668" s="99"/>
      <c r="AM668" s="99"/>
      <c r="AN668" s="89"/>
      <c r="AO668" s="89"/>
      <c r="AP668" s="89"/>
      <c r="AQ668" s="99"/>
      <c r="AR668" s="89"/>
      <c r="AS668" s="89"/>
      <c r="AT668" s="89"/>
      <c r="AU668" s="89"/>
      <c r="AV668" s="89"/>
      <c r="AW668" s="89"/>
      <c r="AX668" s="89"/>
    </row>
    <row r="669" spans="1:50" ht="12.75" customHeight="1">
      <c r="A669" s="89"/>
      <c r="B669" s="89"/>
      <c r="C669" s="96"/>
      <c r="D669" s="190"/>
      <c r="E669" s="110"/>
      <c r="F669" s="111"/>
      <c r="G669" s="112"/>
      <c r="H669" s="113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108"/>
      <c r="AI669" s="108"/>
      <c r="AJ669" s="89"/>
      <c r="AK669" s="89"/>
      <c r="AL669" s="99"/>
      <c r="AM669" s="99"/>
      <c r="AN669" s="89"/>
      <c r="AO669" s="89"/>
      <c r="AP669" s="89"/>
      <c r="AQ669" s="99"/>
      <c r="AR669" s="89"/>
      <c r="AS669" s="89"/>
      <c r="AT669" s="89"/>
      <c r="AU669" s="89"/>
      <c r="AV669" s="89"/>
      <c r="AW669" s="89"/>
      <c r="AX669" s="89"/>
    </row>
    <row r="670" spans="1:50" ht="12.75" customHeight="1">
      <c r="A670" s="89"/>
      <c r="B670" s="89"/>
      <c r="C670" s="96"/>
      <c r="D670" s="190"/>
      <c r="E670" s="110"/>
      <c r="F670" s="111"/>
      <c r="G670" s="112"/>
      <c r="H670" s="113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108"/>
      <c r="AI670" s="108"/>
      <c r="AJ670" s="89"/>
      <c r="AK670" s="89"/>
      <c r="AL670" s="99"/>
      <c r="AM670" s="99"/>
      <c r="AN670" s="89"/>
      <c r="AO670" s="89"/>
      <c r="AP670" s="89"/>
      <c r="AQ670" s="99"/>
      <c r="AR670" s="89"/>
      <c r="AS670" s="89"/>
      <c r="AT670" s="89"/>
      <c r="AU670" s="89"/>
      <c r="AV670" s="89"/>
      <c r="AW670" s="89"/>
      <c r="AX670" s="89"/>
    </row>
    <row r="671" spans="1:50" ht="12.75" customHeight="1">
      <c r="A671" s="89"/>
      <c r="B671" s="89"/>
      <c r="C671" s="96"/>
      <c r="D671" s="190"/>
      <c r="E671" s="110"/>
      <c r="F671" s="111"/>
      <c r="G671" s="112"/>
      <c r="H671" s="113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108"/>
      <c r="AI671" s="108"/>
      <c r="AJ671" s="89"/>
      <c r="AK671" s="89"/>
      <c r="AL671" s="99"/>
      <c r="AM671" s="99"/>
      <c r="AN671" s="89"/>
      <c r="AO671" s="89"/>
      <c r="AP671" s="89"/>
      <c r="AQ671" s="99"/>
      <c r="AR671" s="89"/>
      <c r="AS671" s="89"/>
      <c r="AT671" s="89"/>
      <c r="AU671" s="89"/>
      <c r="AV671" s="89"/>
      <c r="AW671" s="89"/>
      <c r="AX671" s="89"/>
    </row>
    <row r="672" spans="1:50" ht="12.75" customHeight="1">
      <c r="A672" s="89"/>
      <c r="B672" s="89"/>
      <c r="C672" s="96"/>
      <c r="D672" s="190"/>
      <c r="E672" s="110"/>
      <c r="F672" s="111"/>
      <c r="G672" s="112"/>
      <c r="H672" s="113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108"/>
      <c r="AI672" s="108"/>
      <c r="AJ672" s="89"/>
      <c r="AK672" s="89"/>
      <c r="AL672" s="99"/>
      <c r="AM672" s="99"/>
      <c r="AN672" s="89"/>
      <c r="AO672" s="89"/>
      <c r="AP672" s="89"/>
      <c r="AQ672" s="99"/>
      <c r="AR672" s="89"/>
      <c r="AS672" s="89"/>
      <c r="AT672" s="89"/>
      <c r="AU672" s="89"/>
      <c r="AV672" s="89"/>
      <c r="AW672" s="89"/>
      <c r="AX672" s="89"/>
    </row>
    <row r="673" spans="1:50" ht="12.75" customHeight="1">
      <c r="A673" s="89"/>
      <c r="B673" s="89"/>
      <c r="C673" s="96"/>
      <c r="D673" s="190"/>
      <c r="E673" s="110"/>
      <c r="F673" s="111"/>
      <c r="G673" s="112"/>
      <c r="H673" s="113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108"/>
      <c r="AI673" s="108"/>
      <c r="AJ673" s="89"/>
      <c r="AK673" s="89"/>
      <c r="AL673" s="99"/>
      <c r="AM673" s="99"/>
      <c r="AN673" s="89"/>
      <c r="AO673" s="89"/>
      <c r="AP673" s="89"/>
      <c r="AQ673" s="99"/>
      <c r="AR673" s="89"/>
      <c r="AS673" s="89"/>
      <c r="AT673" s="89"/>
      <c r="AU673" s="89"/>
      <c r="AV673" s="89"/>
      <c r="AW673" s="89"/>
      <c r="AX673" s="89"/>
    </row>
    <row r="674" spans="1:50" ht="12.75" customHeight="1">
      <c r="A674" s="89"/>
      <c r="B674" s="89"/>
      <c r="C674" s="96"/>
      <c r="D674" s="190"/>
      <c r="E674" s="110"/>
      <c r="F674" s="111"/>
      <c r="G674" s="112"/>
      <c r="H674" s="113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108"/>
      <c r="AI674" s="108"/>
      <c r="AJ674" s="89"/>
      <c r="AK674" s="89"/>
      <c r="AL674" s="99"/>
      <c r="AM674" s="99"/>
      <c r="AN674" s="89"/>
      <c r="AO674" s="89"/>
      <c r="AP674" s="89"/>
      <c r="AQ674" s="99"/>
      <c r="AR674" s="89"/>
      <c r="AS674" s="89"/>
      <c r="AT674" s="89"/>
      <c r="AU674" s="89"/>
      <c r="AV674" s="89"/>
      <c r="AW674" s="89"/>
      <c r="AX674" s="89"/>
    </row>
    <row r="675" spans="1:50" ht="12.75" customHeight="1">
      <c r="A675" s="89"/>
      <c r="B675" s="89"/>
      <c r="C675" s="96"/>
      <c r="D675" s="190"/>
      <c r="E675" s="110"/>
      <c r="F675" s="111"/>
      <c r="G675" s="112"/>
      <c r="H675" s="113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108"/>
      <c r="AI675" s="108"/>
      <c r="AJ675" s="89"/>
      <c r="AK675" s="89"/>
      <c r="AL675" s="99"/>
      <c r="AM675" s="99"/>
      <c r="AN675" s="89"/>
      <c r="AO675" s="89"/>
      <c r="AP675" s="89"/>
      <c r="AQ675" s="99"/>
      <c r="AR675" s="89"/>
      <c r="AS675" s="89"/>
      <c r="AT675" s="89"/>
      <c r="AU675" s="89"/>
      <c r="AV675" s="89"/>
      <c r="AW675" s="89"/>
      <c r="AX675" s="89"/>
    </row>
    <row r="676" spans="1:50" ht="12.75" customHeight="1">
      <c r="A676" s="89"/>
      <c r="B676" s="89"/>
      <c r="C676" s="96"/>
      <c r="D676" s="190"/>
      <c r="E676" s="110"/>
      <c r="F676" s="111"/>
      <c r="G676" s="112"/>
      <c r="H676" s="113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108"/>
      <c r="AI676" s="108"/>
      <c r="AJ676" s="89"/>
      <c r="AK676" s="89"/>
      <c r="AL676" s="99"/>
      <c r="AM676" s="99"/>
      <c r="AN676" s="89"/>
      <c r="AO676" s="89"/>
      <c r="AP676" s="89"/>
      <c r="AQ676" s="99"/>
      <c r="AR676" s="89"/>
      <c r="AS676" s="89"/>
      <c r="AT676" s="89"/>
      <c r="AU676" s="89"/>
      <c r="AV676" s="89"/>
      <c r="AW676" s="89"/>
      <c r="AX676" s="89"/>
    </row>
    <row r="677" spans="1:50" ht="12.75" customHeight="1">
      <c r="A677" s="89"/>
      <c r="B677" s="89"/>
      <c r="C677" s="96"/>
      <c r="D677" s="190"/>
      <c r="E677" s="110"/>
      <c r="F677" s="111"/>
      <c r="G677" s="112"/>
      <c r="H677" s="113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108"/>
      <c r="AI677" s="108"/>
      <c r="AJ677" s="89"/>
      <c r="AK677" s="89"/>
      <c r="AL677" s="99"/>
      <c r="AM677" s="99"/>
      <c r="AN677" s="89"/>
      <c r="AO677" s="89"/>
      <c r="AP677" s="89"/>
      <c r="AQ677" s="99"/>
      <c r="AR677" s="89"/>
      <c r="AS677" s="89"/>
      <c r="AT677" s="89"/>
      <c r="AU677" s="89"/>
      <c r="AV677" s="89"/>
      <c r="AW677" s="89"/>
      <c r="AX677" s="89"/>
    </row>
    <row r="678" spans="1:50" ht="12.75" customHeight="1">
      <c r="A678" s="89"/>
      <c r="B678" s="89"/>
      <c r="C678" s="96"/>
      <c r="D678" s="190"/>
      <c r="E678" s="110"/>
      <c r="F678" s="111"/>
      <c r="G678" s="112"/>
      <c r="H678" s="113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108"/>
      <c r="AI678" s="108"/>
      <c r="AJ678" s="89"/>
      <c r="AK678" s="89"/>
      <c r="AL678" s="99"/>
      <c r="AM678" s="99"/>
      <c r="AN678" s="89"/>
      <c r="AO678" s="89"/>
      <c r="AP678" s="89"/>
      <c r="AQ678" s="99"/>
      <c r="AR678" s="89"/>
      <c r="AS678" s="89"/>
      <c r="AT678" s="89"/>
      <c r="AU678" s="89"/>
      <c r="AV678" s="89"/>
      <c r="AW678" s="89"/>
      <c r="AX678" s="89"/>
    </row>
    <row r="679" spans="1:50" ht="12.75" customHeight="1">
      <c r="A679" s="89"/>
      <c r="B679" s="89"/>
      <c r="C679" s="96"/>
      <c r="D679" s="190"/>
      <c r="E679" s="110"/>
      <c r="F679" s="111"/>
      <c r="G679" s="112"/>
      <c r="H679" s="113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108"/>
      <c r="AI679" s="108"/>
      <c r="AJ679" s="89"/>
      <c r="AK679" s="89"/>
      <c r="AL679" s="99"/>
      <c r="AM679" s="99"/>
      <c r="AN679" s="89"/>
      <c r="AO679" s="89"/>
      <c r="AP679" s="89"/>
      <c r="AQ679" s="99"/>
      <c r="AR679" s="89"/>
      <c r="AS679" s="89"/>
      <c r="AT679" s="89"/>
      <c r="AU679" s="89"/>
      <c r="AV679" s="89"/>
      <c r="AW679" s="89"/>
      <c r="AX679" s="89"/>
    </row>
    <row r="680" spans="1:50" ht="12.75" customHeight="1">
      <c r="A680" s="89"/>
      <c r="B680" s="89"/>
      <c r="C680" s="96"/>
      <c r="D680" s="190"/>
      <c r="E680" s="110"/>
      <c r="F680" s="111"/>
      <c r="G680" s="112"/>
      <c r="H680" s="113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108"/>
      <c r="AI680" s="108"/>
      <c r="AJ680" s="89"/>
      <c r="AK680" s="89"/>
      <c r="AL680" s="99"/>
      <c r="AM680" s="99"/>
      <c r="AN680" s="89"/>
      <c r="AO680" s="89"/>
      <c r="AP680" s="89"/>
      <c r="AQ680" s="99"/>
      <c r="AR680" s="89"/>
      <c r="AS680" s="89"/>
      <c r="AT680" s="89"/>
      <c r="AU680" s="89"/>
      <c r="AV680" s="89"/>
      <c r="AW680" s="89"/>
      <c r="AX680" s="89"/>
    </row>
    <row r="681" spans="1:50" ht="12.75" customHeight="1">
      <c r="A681" s="89"/>
      <c r="B681" s="89"/>
      <c r="C681" s="96"/>
      <c r="D681" s="190"/>
      <c r="E681" s="110"/>
      <c r="F681" s="111"/>
      <c r="G681" s="112"/>
      <c r="H681" s="113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108"/>
      <c r="AI681" s="108"/>
      <c r="AJ681" s="89"/>
      <c r="AK681" s="89"/>
      <c r="AL681" s="99"/>
      <c r="AM681" s="99"/>
      <c r="AN681" s="89"/>
      <c r="AO681" s="89"/>
      <c r="AP681" s="89"/>
      <c r="AQ681" s="99"/>
      <c r="AR681" s="89"/>
      <c r="AS681" s="89"/>
      <c r="AT681" s="89"/>
      <c r="AU681" s="89"/>
      <c r="AV681" s="89"/>
      <c r="AW681" s="89"/>
      <c r="AX681" s="89"/>
    </row>
    <row r="682" spans="1:50" ht="12.75" customHeight="1">
      <c r="A682" s="89"/>
      <c r="B682" s="89"/>
      <c r="C682" s="96"/>
      <c r="D682" s="190"/>
      <c r="E682" s="110"/>
      <c r="F682" s="111"/>
      <c r="G682" s="112"/>
      <c r="H682" s="113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108"/>
      <c r="AI682" s="108"/>
      <c r="AJ682" s="89"/>
      <c r="AK682" s="89"/>
      <c r="AL682" s="99"/>
      <c r="AM682" s="99"/>
      <c r="AN682" s="89"/>
      <c r="AO682" s="89"/>
      <c r="AP682" s="89"/>
      <c r="AQ682" s="99"/>
      <c r="AR682" s="89"/>
      <c r="AS682" s="89"/>
      <c r="AT682" s="89"/>
      <c r="AU682" s="89"/>
      <c r="AV682" s="89"/>
      <c r="AW682" s="89"/>
      <c r="AX682" s="89"/>
    </row>
    <row r="683" spans="1:50" ht="12.75" customHeight="1">
      <c r="A683" s="89"/>
      <c r="B683" s="89"/>
      <c r="C683" s="96"/>
      <c r="D683" s="190"/>
      <c r="E683" s="110"/>
      <c r="F683" s="111"/>
      <c r="G683" s="112"/>
      <c r="H683" s="113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108"/>
      <c r="AI683" s="108"/>
      <c r="AJ683" s="89"/>
      <c r="AK683" s="89"/>
      <c r="AL683" s="99"/>
      <c r="AM683" s="99"/>
      <c r="AN683" s="89"/>
      <c r="AO683" s="89"/>
      <c r="AP683" s="89"/>
      <c r="AQ683" s="99"/>
      <c r="AR683" s="89"/>
      <c r="AS683" s="89"/>
      <c r="AT683" s="89"/>
      <c r="AU683" s="89"/>
      <c r="AV683" s="89"/>
      <c r="AW683" s="89"/>
      <c r="AX683" s="89"/>
    </row>
    <row r="684" spans="1:50" ht="12.75" customHeight="1">
      <c r="A684" s="89"/>
      <c r="B684" s="89"/>
      <c r="C684" s="96"/>
      <c r="D684" s="190"/>
      <c r="E684" s="110"/>
      <c r="F684" s="111"/>
      <c r="G684" s="112"/>
      <c r="H684" s="113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108"/>
      <c r="AI684" s="108"/>
      <c r="AJ684" s="89"/>
      <c r="AK684" s="89"/>
      <c r="AL684" s="99"/>
      <c r="AM684" s="99"/>
      <c r="AN684" s="89"/>
      <c r="AO684" s="89"/>
      <c r="AP684" s="89"/>
      <c r="AQ684" s="99"/>
      <c r="AR684" s="89"/>
      <c r="AS684" s="89"/>
      <c r="AT684" s="89"/>
      <c r="AU684" s="89"/>
      <c r="AV684" s="89"/>
      <c r="AW684" s="89"/>
      <c r="AX684" s="89"/>
    </row>
    <row r="685" spans="1:50" ht="12.75" customHeight="1">
      <c r="A685" s="89"/>
      <c r="B685" s="89"/>
      <c r="C685" s="96"/>
      <c r="D685" s="190"/>
      <c r="E685" s="110"/>
      <c r="F685" s="111"/>
      <c r="G685" s="112"/>
      <c r="H685" s="113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108"/>
      <c r="AI685" s="108"/>
      <c r="AJ685" s="89"/>
      <c r="AK685" s="89"/>
      <c r="AL685" s="99"/>
      <c r="AM685" s="99"/>
      <c r="AN685" s="89"/>
      <c r="AO685" s="89"/>
      <c r="AP685" s="89"/>
      <c r="AQ685" s="99"/>
      <c r="AR685" s="89"/>
      <c r="AS685" s="89"/>
      <c r="AT685" s="89"/>
      <c r="AU685" s="89"/>
      <c r="AV685" s="89"/>
      <c r="AW685" s="89"/>
      <c r="AX685" s="89"/>
    </row>
    <row r="686" spans="1:50" ht="12.75" customHeight="1">
      <c r="A686" s="89"/>
      <c r="B686" s="89"/>
      <c r="C686" s="96"/>
      <c r="D686" s="190"/>
      <c r="E686" s="110"/>
      <c r="F686" s="111"/>
      <c r="G686" s="112"/>
      <c r="H686" s="113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108"/>
      <c r="AI686" s="108"/>
      <c r="AJ686" s="89"/>
      <c r="AK686" s="89"/>
      <c r="AL686" s="99"/>
      <c r="AM686" s="99"/>
      <c r="AN686" s="89"/>
      <c r="AO686" s="89"/>
      <c r="AP686" s="89"/>
      <c r="AQ686" s="99"/>
      <c r="AR686" s="89"/>
      <c r="AS686" s="89"/>
      <c r="AT686" s="89"/>
      <c r="AU686" s="89"/>
      <c r="AV686" s="89"/>
      <c r="AW686" s="89"/>
      <c r="AX686" s="89"/>
    </row>
    <row r="687" spans="1:50" ht="12.75" customHeight="1">
      <c r="A687" s="89"/>
      <c r="B687" s="89"/>
      <c r="C687" s="96"/>
      <c r="D687" s="190"/>
      <c r="E687" s="110"/>
      <c r="F687" s="111"/>
      <c r="G687" s="112"/>
      <c r="H687" s="113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108"/>
      <c r="AI687" s="108"/>
      <c r="AJ687" s="89"/>
      <c r="AK687" s="89"/>
      <c r="AL687" s="99"/>
      <c r="AM687" s="99"/>
      <c r="AN687" s="89"/>
      <c r="AO687" s="89"/>
      <c r="AP687" s="89"/>
      <c r="AQ687" s="99"/>
      <c r="AR687" s="89"/>
      <c r="AS687" s="89"/>
      <c r="AT687" s="89"/>
      <c r="AU687" s="89"/>
      <c r="AV687" s="89"/>
      <c r="AW687" s="89"/>
      <c r="AX687" s="89"/>
    </row>
    <row r="688" spans="1:50" ht="12.75" customHeight="1">
      <c r="A688" s="89"/>
      <c r="B688" s="89"/>
      <c r="C688" s="96"/>
      <c r="D688" s="190"/>
      <c r="E688" s="110"/>
      <c r="F688" s="111"/>
      <c r="G688" s="112"/>
      <c r="H688" s="113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108"/>
      <c r="AI688" s="108"/>
      <c r="AJ688" s="89"/>
      <c r="AK688" s="89"/>
      <c r="AL688" s="99"/>
      <c r="AM688" s="99"/>
      <c r="AN688" s="89"/>
      <c r="AO688" s="89"/>
      <c r="AP688" s="89"/>
      <c r="AQ688" s="99"/>
      <c r="AR688" s="89"/>
      <c r="AS688" s="89"/>
      <c r="AT688" s="89"/>
      <c r="AU688" s="89"/>
      <c r="AV688" s="89"/>
      <c r="AW688" s="89"/>
      <c r="AX688" s="89"/>
    </row>
    <row r="689" spans="1:50" ht="12.75" customHeight="1">
      <c r="A689" s="89"/>
      <c r="B689" s="89"/>
      <c r="C689" s="96"/>
      <c r="D689" s="190"/>
      <c r="E689" s="110"/>
      <c r="F689" s="111"/>
      <c r="G689" s="112"/>
      <c r="H689" s="113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108"/>
      <c r="AI689" s="108"/>
      <c r="AJ689" s="89"/>
      <c r="AK689" s="89"/>
      <c r="AL689" s="99"/>
      <c r="AM689" s="99"/>
      <c r="AN689" s="89"/>
      <c r="AO689" s="89"/>
      <c r="AP689" s="89"/>
      <c r="AQ689" s="99"/>
      <c r="AR689" s="89"/>
      <c r="AS689" s="89"/>
      <c r="AT689" s="89"/>
      <c r="AU689" s="89"/>
      <c r="AV689" s="89"/>
      <c r="AW689" s="89"/>
      <c r="AX689" s="89"/>
    </row>
    <row r="690" spans="1:50" ht="12.75" customHeight="1">
      <c r="A690" s="89"/>
      <c r="B690" s="89"/>
      <c r="C690" s="96"/>
      <c r="D690" s="190"/>
      <c r="E690" s="110"/>
      <c r="F690" s="111"/>
      <c r="G690" s="112"/>
      <c r="H690" s="113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108"/>
      <c r="AI690" s="108"/>
      <c r="AJ690" s="89"/>
      <c r="AK690" s="89"/>
      <c r="AL690" s="99"/>
      <c r="AM690" s="99"/>
      <c r="AN690" s="89"/>
      <c r="AO690" s="89"/>
      <c r="AP690" s="89"/>
      <c r="AQ690" s="99"/>
      <c r="AR690" s="89"/>
      <c r="AS690" s="89"/>
      <c r="AT690" s="89"/>
      <c r="AU690" s="89"/>
      <c r="AV690" s="89"/>
      <c r="AW690" s="89"/>
      <c r="AX690" s="89"/>
    </row>
    <row r="691" spans="1:50" ht="12.75" customHeight="1">
      <c r="A691" s="89"/>
      <c r="B691" s="89"/>
      <c r="C691" s="96"/>
      <c r="D691" s="190"/>
      <c r="E691" s="110"/>
      <c r="F691" s="111"/>
      <c r="G691" s="112"/>
      <c r="H691" s="113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108"/>
      <c r="AI691" s="108"/>
      <c r="AJ691" s="89"/>
      <c r="AK691" s="89"/>
      <c r="AL691" s="99"/>
      <c r="AM691" s="99"/>
      <c r="AN691" s="89"/>
      <c r="AO691" s="89"/>
      <c r="AP691" s="89"/>
      <c r="AQ691" s="99"/>
      <c r="AR691" s="89"/>
      <c r="AS691" s="89"/>
      <c r="AT691" s="89"/>
      <c r="AU691" s="89"/>
      <c r="AV691" s="89"/>
      <c r="AW691" s="89"/>
      <c r="AX691" s="89"/>
    </row>
    <row r="692" spans="1:50" ht="12.75" customHeight="1">
      <c r="A692" s="89"/>
      <c r="B692" s="89"/>
      <c r="C692" s="96"/>
      <c r="D692" s="190"/>
      <c r="E692" s="110"/>
      <c r="F692" s="111"/>
      <c r="G692" s="112"/>
      <c r="H692" s="113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108"/>
      <c r="AI692" s="108"/>
      <c r="AJ692" s="89"/>
      <c r="AK692" s="89"/>
      <c r="AL692" s="99"/>
      <c r="AM692" s="99"/>
      <c r="AN692" s="89"/>
      <c r="AO692" s="89"/>
      <c r="AP692" s="89"/>
      <c r="AQ692" s="99"/>
      <c r="AR692" s="89"/>
      <c r="AS692" s="89"/>
      <c r="AT692" s="89"/>
      <c r="AU692" s="89"/>
      <c r="AV692" s="89"/>
      <c r="AW692" s="89"/>
      <c r="AX692" s="89"/>
    </row>
    <row r="693" spans="1:50" ht="12.75" customHeight="1">
      <c r="A693" s="89"/>
      <c r="B693" s="89"/>
      <c r="C693" s="96"/>
      <c r="D693" s="190"/>
      <c r="E693" s="110"/>
      <c r="F693" s="111"/>
      <c r="G693" s="112"/>
      <c r="H693" s="113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108"/>
      <c r="AI693" s="108"/>
      <c r="AJ693" s="89"/>
      <c r="AK693" s="89"/>
      <c r="AL693" s="99"/>
      <c r="AM693" s="99"/>
      <c r="AN693" s="89"/>
      <c r="AO693" s="89"/>
      <c r="AP693" s="89"/>
      <c r="AQ693" s="99"/>
      <c r="AR693" s="89"/>
      <c r="AS693" s="89"/>
      <c r="AT693" s="89"/>
      <c r="AU693" s="89"/>
      <c r="AV693" s="89"/>
      <c r="AW693" s="89"/>
      <c r="AX693" s="89"/>
    </row>
    <row r="694" spans="1:50" ht="12.75" customHeight="1">
      <c r="A694" s="89"/>
      <c r="B694" s="89"/>
      <c r="C694" s="96"/>
      <c r="D694" s="190"/>
      <c r="E694" s="110"/>
      <c r="F694" s="111"/>
      <c r="G694" s="112"/>
      <c r="H694" s="113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108"/>
      <c r="AI694" s="108"/>
      <c r="AJ694" s="89"/>
      <c r="AK694" s="89"/>
      <c r="AL694" s="99"/>
      <c r="AM694" s="99"/>
      <c r="AN694" s="89"/>
      <c r="AO694" s="89"/>
      <c r="AP694" s="89"/>
      <c r="AQ694" s="99"/>
      <c r="AR694" s="89"/>
      <c r="AS694" s="89"/>
      <c r="AT694" s="89"/>
      <c r="AU694" s="89"/>
      <c r="AV694" s="89"/>
      <c r="AW694" s="89"/>
      <c r="AX694" s="89"/>
    </row>
    <row r="695" spans="1:50" ht="12.75" customHeight="1">
      <c r="A695" s="89"/>
      <c r="B695" s="89"/>
      <c r="C695" s="96"/>
      <c r="D695" s="190"/>
      <c r="E695" s="110"/>
      <c r="F695" s="111"/>
      <c r="G695" s="112"/>
      <c r="H695" s="113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108"/>
      <c r="AI695" s="108"/>
      <c r="AJ695" s="89"/>
      <c r="AK695" s="89"/>
      <c r="AL695" s="99"/>
      <c r="AM695" s="99"/>
      <c r="AN695" s="89"/>
      <c r="AO695" s="89"/>
      <c r="AP695" s="89"/>
      <c r="AQ695" s="99"/>
      <c r="AR695" s="89"/>
      <c r="AS695" s="89"/>
      <c r="AT695" s="89"/>
      <c r="AU695" s="89"/>
      <c r="AV695" s="89"/>
      <c r="AW695" s="89"/>
      <c r="AX695" s="89"/>
    </row>
    <row r="696" spans="1:50" ht="12.75" customHeight="1">
      <c r="A696" s="89"/>
      <c r="B696" s="89"/>
      <c r="C696" s="96"/>
      <c r="D696" s="190"/>
      <c r="E696" s="110"/>
      <c r="F696" s="111"/>
      <c r="G696" s="112"/>
      <c r="H696" s="113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108"/>
      <c r="AI696" s="108"/>
      <c r="AJ696" s="89"/>
      <c r="AK696" s="89"/>
      <c r="AL696" s="99"/>
      <c r="AM696" s="99"/>
      <c r="AN696" s="89"/>
      <c r="AO696" s="89"/>
      <c r="AP696" s="89"/>
      <c r="AQ696" s="99"/>
      <c r="AR696" s="89"/>
      <c r="AS696" s="89"/>
      <c r="AT696" s="89"/>
      <c r="AU696" s="89"/>
      <c r="AV696" s="89"/>
      <c r="AW696" s="89"/>
      <c r="AX696" s="89"/>
    </row>
    <row r="697" spans="1:50" ht="12.75" customHeight="1">
      <c r="A697" s="89"/>
      <c r="B697" s="89"/>
      <c r="C697" s="96"/>
      <c r="D697" s="190"/>
      <c r="E697" s="110"/>
      <c r="F697" s="111"/>
      <c r="G697" s="112"/>
      <c r="H697" s="113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108"/>
      <c r="AI697" s="108"/>
      <c r="AJ697" s="89"/>
      <c r="AK697" s="89"/>
      <c r="AL697" s="99"/>
      <c r="AM697" s="99"/>
      <c r="AN697" s="89"/>
      <c r="AO697" s="89"/>
      <c r="AP697" s="89"/>
      <c r="AQ697" s="99"/>
      <c r="AR697" s="89"/>
      <c r="AS697" s="89"/>
      <c r="AT697" s="89"/>
      <c r="AU697" s="89"/>
      <c r="AV697" s="89"/>
      <c r="AW697" s="89"/>
      <c r="AX697" s="89"/>
    </row>
    <row r="698" spans="1:50" ht="12.75" customHeight="1">
      <c r="A698" s="89"/>
      <c r="B698" s="89"/>
      <c r="C698" s="96"/>
      <c r="D698" s="190"/>
      <c r="E698" s="110"/>
      <c r="F698" s="111"/>
      <c r="G698" s="112"/>
      <c r="H698" s="113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108"/>
      <c r="AI698" s="108"/>
      <c r="AJ698" s="89"/>
      <c r="AK698" s="89"/>
      <c r="AL698" s="99"/>
      <c r="AM698" s="99"/>
      <c r="AN698" s="89"/>
      <c r="AO698" s="89"/>
      <c r="AP698" s="89"/>
      <c r="AQ698" s="99"/>
      <c r="AR698" s="89"/>
      <c r="AS698" s="89"/>
      <c r="AT698" s="89"/>
      <c r="AU698" s="89"/>
      <c r="AV698" s="89"/>
      <c r="AW698" s="89"/>
      <c r="AX698" s="89"/>
    </row>
    <row r="699" spans="1:50" ht="12.75" customHeight="1">
      <c r="A699" s="89"/>
      <c r="B699" s="89"/>
      <c r="C699" s="96"/>
      <c r="D699" s="190"/>
      <c r="E699" s="110"/>
      <c r="F699" s="111"/>
      <c r="G699" s="112"/>
      <c r="H699" s="113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108"/>
      <c r="AI699" s="108"/>
      <c r="AJ699" s="89"/>
      <c r="AK699" s="89"/>
      <c r="AL699" s="99"/>
      <c r="AM699" s="99"/>
      <c r="AN699" s="89"/>
      <c r="AO699" s="89"/>
      <c r="AP699" s="89"/>
      <c r="AQ699" s="99"/>
      <c r="AR699" s="89"/>
      <c r="AS699" s="89"/>
      <c r="AT699" s="89"/>
      <c r="AU699" s="89"/>
      <c r="AV699" s="89"/>
      <c r="AW699" s="89"/>
      <c r="AX699" s="89"/>
    </row>
    <row r="700" spans="1:50" ht="12.75" customHeight="1">
      <c r="A700" s="89"/>
      <c r="B700" s="89"/>
      <c r="C700" s="96"/>
      <c r="D700" s="190"/>
      <c r="E700" s="110"/>
      <c r="F700" s="111"/>
      <c r="G700" s="112"/>
      <c r="H700" s="113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108"/>
      <c r="AI700" s="108"/>
      <c r="AJ700" s="89"/>
      <c r="AK700" s="89"/>
      <c r="AL700" s="99"/>
      <c r="AM700" s="99"/>
      <c r="AN700" s="89"/>
      <c r="AO700" s="89"/>
      <c r="AP700" s="89"/>
      <c r="AQ700" s="99"/>
      <c r="AR700" s="89"/>
      <c r="AS700" s="89"/>
      <c r="AT700" s="89"/>
      <c r="AU700" s="89"/>
      <c r="AV700" s="89"/>
      <c r="AW700" s="89"/>
      <c r="AX700" s="89"/>
    </row>
    <row r="701" spans="1:50" ht="12.75" customHeight="1">
      <c r="A701" s="89"/>
      <c r="B701" s="89"/>
      <c r="C701" s="96"/>
      <c r="D701" s="190"/>
      <c r="E701" s="110"/>
      <c r="F701" s="111"/>
      <c r="G701" s="112"/>
      <c r="H701" s="113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108"/>
      <c r="AI701" s="108"/>
      <c r="AJ701" s="89"/>
      <c r="AK701" s="89"/>
      <c r="AL701" s="99"/>
      <c r="AM701" s="99"/>
      <c r="AN701" s="89"/>
      <c r="AO701" s="89"/>
      <c r="AP701" s="89"/>
      <c r="AQ701" s="99"/>
      <c r="AR701" s="89"/>
      <c r="AS701" s="89"/>
      <c r="AT701" s="89"/>
      <c r="AU701" s="89"/>
      <c r="AV701" s="89"/>
      <c r="AW701" s="89"/>
      <c r="AX701" s="89"/>
    </row>
    <row r="702" spans="1:50" ht="12.75" customHeight="1">
      <c r="A702" s="89"/>
      <c r="B702" s="89"/>
      <c r="C702" s="96"/>
      <c r="D702" s="190"/>
      <c r="E702" s="110"/>
      <c r="F702" s="111"/>
      <c r="G702" s="112"/>
      <c r="H702" s="113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108"/>
      <c r="AI702" s="108"/>
      <c r="AJ702" s="89"/>
      <c r="AK702" s="89"/>
      <c r="AL702" s="99"/>
      <c r="AM702" s="99"/>
      <c r="AN702" s="89"/>
      <c r="AO702" s="89"/>
      <c r="AP702" s="89"/>
      <c r="AQ702" s="99"/>
      <c r="AR702" s="89"/>
      <c r="AS702" s="89"/>
      <c r="AT702" s="89"/>
      <c r="AU702" s="89"/>
      <c r="AV702" s="89"/>
      <c r="AW702" s="89"/>
      <c r="AX702" s="89"/>
    </row>
    <row r="703" spans="1:50" ht="12.75" customHeight="1">
      <c r="A703" s="89"/>
      <c r="B703" s="89"/>
      <c r="C703" s="96"/>
      <c r="D703" s="190"/>
      <c r="E703" s="110"/>
      <c r="F703" s="111"/>
      <c r="G703" s="112"/>
      <c r="H703" s="113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108"/>
      <c r="AI703" s="108"/>
      <c r="AJ703" s="89"/>
      <c r="AK703" s="89"/>
      <c r="AL703" s="99"/>
      <c r="AM703" s="99"/>
      <c r="AN703" s="89"/>
      <c r="AO703" s="89"/>
      <c r="AP703" s="89"/>
      <c r="AQ703" s="99"/>
      <c r="AR703" s="89"/>
      <c r="AS703" s="89"/>
      <c r="AT703" s="89"/>
      <c r="AU703" s="89"/>
      <c r="AV703" s="89"/>
      <c r="AW703" s="89"/>
      <c r="AX703" s="89"/>
    </row>
    <row r="704" spans="1:50" ht="12.75" customHeight="1">
      <c r="A704" s="89"/>
      <c r="B704" s="89"/>
      <c r="C704" s="96"/>
      <c r="D704" s="190"/>
      <c r="E704" s="110"/>
      <c r="F704" s="111"/>
      <c r="G704" s="112"/>
      <c r="H704" s="113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108"/>
      <c r="AI704" s="108"/>
      <c r="AJ704" s="89"/>
      <c r="AK704" s="89"/>
      <c r="AL704" s="99"/>
      <c r="AM704" s="99"/>
      <c r="AN704" s="89"/>
      <c r="AO704" s="89"/>
      <c r="AP704" s="89"/>
      <c r="AQ704" s="99"/>
      <c r="AR704" s="89"/>
      <c r="AS704" s="89"/>
      <c r="AT704" s="89"/>
      <c r="AU704" s="89"/>
      <c r="AV704" s="89"/>
      <c r="AW704" s="89"/>
      <c r="AX704" s="89"/>
    </row>
    <row r="705" spans="1:50" ht="12.75" customHeight="1">
      <c r="A705" s="89"/>
      <c r="B705" s="89"/>
      <c r="C705" s="96"/>
      <c r="D705" s="190"/>
      <c r="E705" s="110"/>
      <c r="F705" s="111"/>
      <c r="G705" s="112"/>
      <c r="H705" s="113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108"/>
      <c r="AI705" s="108"/>
      <c r="AJ705" s="89"/>
      <c r="AK705" s="89"/>
      <c r="AL705" s="99"/>
      <c r="AM705" s="99"/>
      <c r="AN705" s="89"/>
      <c r="AO705" s="89"/>
      <c r="AP705" s="89"/>
      <c r="AQ705" s="99"/>
      <c r="AR705" s="89"/>
      <c r="AS705" s="89"/>
      <c r="AT705" s="89"/>
      <c r="AU705" s="89"/>
      <c r="AV705" s="89"/>
      <c r="AW705" s="89"/>
      <c r="AX705" s="89"/>
    </row>
    <row r="706" spans="1:50" ht="12.75" customHeight="1">
      <c r="A706" s="89"/>
      <c r="B706" s="89"/>
      <c r="C706" s="96"/>
      <c r="D706" s="190"/>
      <c r="E706" s="110"/>
      <c r="F706" s="111"/>
      <c r="G706" s="112"/>
      <c r="H706" s="113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108"/>
      <c r="AI706" s="108"/>
      <c r="AJ706" s="89"/>
      <c r="AK706" s="89"/>
      <c r="AL706" s="99"/>
      <c r="AM706" s="99"/>
      <c r="AN706" s="89"/>
      <c r="AO706" s="89"/>
      <c r="AP706" s="89"/>
      <c r="AQ706" s="99"/>
      <c r="AR706" s="89"/>
      <c r="AS706" s="89"/>
      <c r="AT706" s="89"/>
      <c r="AU706" s="89"/>
      <c r="AV706" s="89"/>
      <c r="AW706" s="89"/>
      <c r="AX706" s="89"/>
    </row>
    <row r="707" spans="1:50" ht="12.75" customHeight="1">
      <c r="A707" s="89"/>
      <c r="B707" s="89"/>
      <c r="C707" s="96"/>
      <c r="D707" s="190"/>
      <c r="E707" s="110"/>
      <c r="F707" s="111"/>
      <c r="G707" s="112"/>
      <c r="H707" s="113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108"/>
      <c r="AI707" s="108"/>
      <c r="AJ707" s="89"/>
      <c r="AK707" s="89"/>
      <c r="AL707" s="99"/>
      <c r="AM707" s="99"/>
      <c r="AN707" s="89"/>
      <c r="AO707" s="89"/>
      <c r="AP707" s="89"/>
      <c r="AQ707" s="99"/>
      <c r="AR707" s="89"/>
      <c r="AS707" s="89"/>
      <c r="AT707" s="89"/>
      <c r="AU707" s="89"/>
      <c r="AV707" s="89"/>
      <c r="AW707" s="89"/>
      <c r="AX707" s="89"/>
    </row>
    <row r="708" spans="1:50" ht="12.75" customHeight="1">
      <c r="A708" s="89"/>
      <c r="B708" s="89"/>
      <c r="C708" s="96"/>
      <c r="D708" s="190"/>
      <c r="E708" s="110"/>
      <c r="F708" s="111"/>
      <c r="G708" s="112"/>
      <c r="H708" s="113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108"/>
      <c r="AI708" s="108"/>
      <c r="AJ708" s="89"/>
      <c r="AK708" s="89"/>
      <c r="AL708" s="99"/>
      <c r="AM708" s="99"/>
      <c r="AN708" s="89"/>
      <c r="AO708" s="89"/>
      <c r="AP708" s="89"/>
      <c r="AQ708" s="99"/>
      <c r="AR708" s="89"/>
      <c r="AS708" s="89"/>
      <c r="AT708" s="89"/>
      <c r="AU708" s="89"/>
      <c r="AV708" s="89"/>
      <c r="AW708" s="89"/>
      <c r="AX708" s="89"/>
    </row>
    <row r="709" spans="1:50" ht="12.75" customHeight="1">
      <c r="A709" s="89"/>
      <c r="B709" s="89"/>
      <c r="C709" s="96"/>
      <c r="D709" s="190"/>
      <c r="E709" s="110"/>
      <c r="F709" s="111"/>
      <c r="G709" s="112"/>
      <c r="H709" s="113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108"/>
      <c r="AI709" s="108"/>
      <c r="AJ709" s="89"/>
      <c r="AK709" s="89"/>
      <c r="AL709" s="99"/>
      <c r="AM709" s="99"/>
      <c r="AN709" s="89"/>
      <c r="AO709" s="89"/>
      <c r="AP709" s="89"/>
      <c r="AQ709" s="99"/>
      <c r="AR709" s="89"/>
      <c r="AS709" s="89"/>
      <c r="AT709" s="89"/>
      <c r="AU709" s="89"/>
      <c r="AV709" s="89"/>
      <c r="AW709" s="89"/>
      <c r="AX709" s="89"/>
    </row>
    <row r="710" spans="1:50" ht="12.75" customHeight="1">
      <c r="A710" s="89"/>
      <c r="B710" s="89"/>
      <c r="C710" s="96"/>
      <c r="D710" s="190"/>
      <c r="E710" s="110"/>
      <c r="F710" s="111"/>
      <c r="G710" s="112"/>
      <c r="H710" s="113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108"/>
      <c r="AI710" s="108"/>
      <c r="AJ710" s="89"/>
      <c r="AK710" s="89"/>
      <c r="AL710" s="99"/>
      <c r="AM710" s="99"/>
      <c r="AN710" s="89"/>
      <c r="AO710" s="89"/>
      <c r="AP710" s="89"/>
      <c r="AQ710" s="99"/>
      <c r="AR710" s="89"/>
      <c r="AS710" s="89"/>
      <c r="AT710" s="89"/>
      <c r="AU710" s="89"/>
      <c r="AV710" s="89"/>
      <c r="AW710" s="89"/>
      <c r="AX710" s="89"/>
    </row>
    <row r="711" spans="1:50" ht="12.75" customHeight="1">
      <c r="A711" s="89"/>
      <c r="B711" s="89"/>
      <c r="C711" s="96"/>
      <c r="D711" s="190"/>
      <c r="E711" s="110"/>
      <c r="F711" s="111"/>
      <c r="G711" s="112"/>
      <c r="H711" s="113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108"/>
      <c r="AI711" s="108"/>
      <c r="AJ711" s="89"/>
      <c r="AK711" s="89"/>
      <c r="AL711" s="99"/>
      <c r="AM711" s="99"/>
      <c r="AN711" s="89"/>
      <c r="AO711" s="89"/>
      <c r="AP711" s="89"/>
      <c r="AQ711" s="99"/>
      <c r="AR711" s="89"/>
      <c r="AS711" s="89"/>
      <c r="AT711" s="89"/>
      <c r="AU711" s="89"/>
      <c r="AV711" s="89"/>
      <c r="AW711" s="89"/>
      <c r="AX711" s="89"/>
    </row>
    <row r="712" spans="1:50" ht="12.75" customHeight="1">
      <c r="A712" s="89"/>
      <c r="B712" s="89"/>
      <c r="C712" s="96"/>
      <c r="D712" s="190"/>
      <c r="E712" s="110"/>
      <c r="F712" s="111"/>
      <c r="G712" s="112"/>
      <c r="H712" s="113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108"/>
      <c r="AI712" s="108"/>
      <c r="AJ712" s="89"/>
      <c r="AK712" s="89"/>
      <c r="AL712" s="99"/>
      <c r="AM712" s="99"/>
      <c r="AN712" s="89"/>
      <c r="AO712" s="89"/>
      <c r="AP712" s="89"/>
      <c r="AQ712" s="99"/>
      <c r="AR712" s="89"/>
      <c r="AS712" s="89"/>
      <c r="AT712" s="89"/>
      <c r="AU712" s="89"/>
      <c r="AV712" s="89"/>
      <c r="AW712" s="89"/>
      <c r="AX712" s="89"/>
    </row>
    <row r="713" spans="1:50" ht="12.75" customHeight="1">
      <c r="A713" s="89"/>
      <c r="B713" s="89"/>
      <c r="C713" s="96"/>
      <c r="D713" s="190"/>
      <c r="E713" s="110"/>
      <c r="F713" s="111"/>
      <c r="G713" s="112"/>
      <c r="H713" s="113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108"/>
      <c r="AI713" s="108"/>
      <c r="AJ713" s="89"/>
      <c r="AK713" s="89"/>
      <c r="AL713" s="99"/>
      <c r="AM713" s="99"/>
      <c r="AN713" s="89"/>
      <c r="AO713" s="89"/>
      <c r="AP713" s="89"/>
      <c r="AQ713" s="99"/>
      <c r="AR713" s="89"/>
      <c r="AS713" s="89"/>
      <c r="AT713" s="89"/>
      <c r="AU713" s="89"/>
      <c r="AV713" s="89"/>
      <c r="AW713" s="89"/>
      <c r="AX713" s="89"/>
    </row>
    <row r="714" spans="1:50" ht="12.75" customHeight="1">
      <c r="A714" s="89"/>
      <c r="B714" s="89"/>
      <c r="C714" s="96"/>
      <c r="D714" s="190"/>
      <c r="E714" s="110"/>
      <c r="F714" s="111"/>
      <c r="G714" s="112"/>
      <c r="H714" s="113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108"/>
      <c r="AI714" s="108"/>
      <c r="AJ714" s="89"/>
      <c r="AK714" s="89"/>
      <c r="AL714" s="99"/>
      <c r="AM714" s="99"/>
      <c r="AN714" s="89"/>
      <c r="AO714" s="89"/>
      <c r="AP714" s="89"/>
      <c r="AQ714" s="99"/>
      <c r="AR714" s="89"/>
      <c r="AS714" s="89"/>
      <c r="AT714" s="89"/>
      <c r="AU714" s="89"/>
      <c r="AV714" s="89"/>
      <c r="AW714" s="89"/>
      <c r="AX714" s="89"/>
    </row>
    <row r="715" spans="1:50" ht="12.75" customHeight="1">
      <c r="A715" s="89"/>
      <c r="B715" s="89"/>
      <c r="C715" s="96"/>
      <c r="D715" s="190"/>
      <c r="E715" s="110"/>
      <c r="F715" s="111"/>
      <c r="G715" s="112"/>
      <c r="H715" s="113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108"/>
      <c r="AI715" s="108"/>
      <c r="AJ715" s="89"/>
      <c r="AK715" s="89"/>
      <c r="AL715" s="99"/>
      <c r="AM715" s="99"/>
      <c r="AN715" s="89"/>
      <c r="AO715" s="89"/>
      <c r="AP715" s="89"/>
      <c r="AQ715" s="99"/>
      <c r="AR715" s="89"/>
      <c r="AS715" s="89"/>
      <c r="AT715" s="89"/>
      <c r="AU715" s="89"/>
      <c r="AV715" s="89"/>
      <c r="AW715" s="89"/>
      <c r="AX715" s="89"/>
    </row>
    <row r="716" spans="1:50" ht="12.75" customHeight="1">
      <c r="A716" s="89"/>
      <c r="B716" s="89"/>
      <c r="C716" s="96"/>
      <c r="D716" s="190"/>
      <c r="E716" s="110"/>
      <c r="F716" s="111"/>
      <c r="G716" s="112"/>
      <c r="H716" s="113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108"/>
      <c r="AI716" s="108"/>
      <c r="AJ716" s="89"/>
      <c r="AK716" s="89"/>
      <c r="AL716" s="99"/>
      <c r="AM716" s="99"/>
      <c r="AN716" s="89"/>
      <c r="AO716" s="89"/>
      <c r="AP716" s="89"/>
      <c r="AQ716" s="99"/>
      <c r="AR716" s="89"/>
      <c r="AS716" s="89"/>
      <c r="AT716" s="89"/>
      <c r="AU716" s="89"/>
      <c r="AV716" s="89"/>
      <c r="AW716" s="89"/>
      <c r="AX716" s="89"/>
    </row>
    <row r="717" spans="1:50" ht="12.75" customHeight="1">
      <c r="A717" s="89"/>
      <c r="B717" s="89"/>
      <c r="C717" s="96"/>
      <c r="D717" s="190"/>
      <c r="E717" s="110"/>
      <c r="F717" s="111"/>
      <c r="G717" s="112"/>
      <c r="H717" s="113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108"/>
      <c r="AI717" s="108"/>
      <c r="AJ717" s="89"/>
      <c r="AK717" s="89"/>
      <c r="AL717" s="99"/>
      <c r="AM717" s="99"/>
      <c r="AN717" s="89"/>
      <c r="AO717" s="89"/>
      <c r="AP717" s="89"/>
      <c r="AQ717" s="99"/>
      <c r="AR717" s="89"/>
      <c r="AS717" s="89"/>
      <c r="AT717" s="89"/>
      <c r="AU717" s="89"/>
      <c r="AV717" s="89"/>
      <c r="AW717" s="89"/>
      <c r="AX717" s="89"/>
    </row>
    <row r="718" spans="1:50" ht="12.75" customHeight="1">
      <c r="A718" s="89"/>
      <c r="B718" s="89"/>
      <c r="C718" s="96"/>
      <c r="D718" s="190"/>
      <c r="E718" s="110"/>
      <c r="F718" s="111"/>
      <c r="G718" s="112"/>
      <c r="H718" s="113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108"/>
      <c r="AI718" s="108"/>
      <c r="AJ718" s="89"/>
      <c r="AK718" s="89"/>
      <c r="AL718" s="99"/>
      <c r="AM718" s="99"/>
      <c r="AN718" s="89"/>
      <c r="AO718" s="89"/>
      <c r="AP718" s="89"/>
      <c r="AQ718" s="99"/>
      <c r="AR718" s="89"/>
      <c r="AS718" s="89"/>
      <c r="AT718" s="89"/>
      <c r="AU718" s="89"/>
      <c r="AV718" s="89"/>
      <c r="AW718" s="89"/>
      <c r="AX718" s="89"/>
    </row>
    <row r="719" spans="1:50" ht="12.75" customHeight="1">
      <c r="A719" s="89"/>
      <c r="B719" s="89"/>
      <c r="C719" s="96"/>
      <c r="D719" s="190"/>
      <c r="E719" s="110"/>
      <c r="F719" s="111"/>
      <c r="G719" s="112"/>
      <c r="H719" s="113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108"/>
      <c r="AI719" s="108"/>
      <c r="AJ719" s="89"/>
      <c r="AK719" s="89"/>
      <c r="AL719" s="99"/>
      <c r="AM719" s="99"/>
      <c r="AN719" s="89"/>
      <c r="AO719" s="89"/>
      <c r="AP719" s="89"/>
      <c r="AQ719" s="99"/>
      <c r="AR719" s="89"/>
      <c r="AS719" s="89"/>
      <c r="AT719" s="89"/>
      <c r="AU719" s="89"/>
      <c r="AV719" s="89"/>
      <c r="AW719" s="89"/>
      <c r="AX719" s="89"/>
    </row>
    <row r="720" spans="1:50" ht="12.75" customHeight="1">
      <c r="A720" s="89"/>
      <c r="B720" s="89"/>
      <c r="C720" s="96"/>
      <c r="D720" s="190"/>
      <c r="E720" s="110"/>
      <c r="F720" s="111"/>
      <c r="G720" s="112"/>
      <c r="H720" s="113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108"/>
      <c r="AI720" s="108"/>
      <c r="AJ720" s="89"/>
      <c r="AK720" s="89"/>
      <c r="AL720" s="99"/>
      <c r="AM720" s="99"/>
      <c r="AN720" s="89"/>
      <c r="AO720" s="89"/>
      <c r="AP720" s="89"/>
      <c r="AQ720" s="99"/>
      <c r="AR720" s="89"/>
      <c r="AS720" s="89"/>
      <c r="AT720" s="89"/>
      <c r="AU720" s="89"/>
      <c r="AV720" s="89"/>
      <c r="AW720" s="89"/>
      <c r="AX720" s="89"/>
    </row>
    <row r="721" spans="1:50" ht="12.75" customHeight="1">
      <c r="A721" s="89"/>
      <c r="B721" s="89"/>
      <c r="C721" s="96"/>
      <c r="D721" s="190"/>
      <c r="E721" s="110"/>
      <c r="F721" s="111"/>
      <c r="G721" s="112"/>
      <c r="H721" s="113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108"/>
      <c r="AI721" s="108"/>
      <c r="AJ721" s="89"/>
      <c r="AK721" s="89"/>
      <c r="AL721" s="99"/>
      <c r="AM721" s="99"/>
      <c r="AN721" s="89"/>
      <c r="AO721" s="89"/>
      <c r="AP721" s="89"/>
      <c r="AQ721" s="99"/>
      <c r="AR721" s="89"/>
      <c r="AS721" s="89"/>
      <c r="AT721" s="89"/>
      <c r="AU721" s="89"/>
      <c r="AV721" s="89"/>
      <c r="AW721" s="89"/>
      <c r="AX721" s="89"/>
    </row>
    <row r="722" spans="1:50" ht="12.75" customHeight="1">
      <c r="A722" s="89"/>
      <c r="B722" s="89"/>
      <c r="C722" s="96"/>
      <c r="D722" s="190"/>
      <c r="E722" s="110"/>
      <c r="F722" s="111"/>
      <c r="G722" s="112"/>
      <c r="H722" s="113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108"/>
      <c r="AI722" s="108"/>
      <c r="AJ722" s="89"/>
      <c r="AK722" s="89"/>
      <c r="AL722" s="99"/>
      <c r="AM722" s="99"/>
      <c r="AN722" s="89"/>
      <c r="AO722" s="89"/>
      <c r="AP722" s="89"/>
      <c r="AQ722" s="99"/>
      <c r="AR722" s="89"/>
      <c r="AS722" s="89"/>
      <c r="AT722" s="89"/>
      <c r="AU722" s="89"/>
      <c r="AV722" s="89"/>
      <c r="AW722" s="89"/>
      <c r="AX722" s="89"/>
    </row>
    <row r="723" spans="1:50" ht="12.75" customHeight="1">
      <c r="A723" s="89"/>
      <c r="B723" s="89"/>
      <c r="C723" s="96"/>
      <c r="D723" s="190"/>
      <c r="E723" s="110"/>
      <c r="F723" s="111"/>
      <c r="G723" s="112"/>
      <c r="H723" s="113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108"/>
      <c r="AI723" s="108"/>
      <c r="AJ723" s="89"/>
      <c r="AK723" s="89"/>
      <c r="AL723" s="99"/>
      <c r="AM723" s="99"/>
      <c r="AN723" s="89"/>
      <c r="AO723" s="89"/>
      <c r="AP723" s="89"/>
      <c r="AQ723" s="99"/>
      <c r="AR723" s="89"/>
      <c r="AS723" s="89"/>
      <c r="AT723" s="89"/>
      <c r="AU723" s="89"/>
      <c r="AV723" s="89"/>
      <c r="AW723" s="89"/>
      <c r="AX723" s="89"/>
    </row>
    <row r="724" spans="1:50" ht="12.75" customHeight="1">
      <c r="A724" s="89"/>
      <c r="B724" s="89"/>
      <c r="C724" s="96"/>
      <c r="D724" s="190"/>
      <c r="E724" s="110"/>
      <c r="F724" s="111"/>
      <c r="G724" s="112"/>
      <c r="H724" s="113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108"/>
      <c r="AI724" s="108"/>
      <c r="AJ724" s="89"/>
      <c r="AK724" s="89"/>
      <c r="AL724" s="99"/>
      <c r="AM724" s="99"/>
      <c r="AN724" s="89"/>
      <c r="AO724" s="89"/>
      <c r="AP724" s="89"/>
      <c r="AQ724" s="99"/>
      <c r="AR724" s="89"/>
      <c r="AS724" s="89"/>
      <c r="AT724" s="89"/>
      <c r="AU724" s="89"/>
      <c r="AV724" s="89"/>
      <c r="AW724" s="89"/>
      <c r="AX724" s="89"/>
    </row>
    <row r="725" spans="1:50" ht="12.75" customHeight="1">
      <c r="A725" s="89"/>
      <c r="B725" s="89"/>
      <c r="C725" s="96"/>
      <c r="D725" s="190"/>
      <c r="E725" s="110"/>
      <c r="F725" s="111"/>
      <c r="G725" s="112"/>
      <c r="H725" s="113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108"/>
      <c r="AI725" s="108"/>
      <c r="AJ725" s="89"/>
      <c r="AK725" s="89"/>
      <c r="AL725" s="99"/>
      <c r="AM725" s="99"/>
      <c r="AN725" s="89"/>
      <c r="AO725" s="89"/>
      <c r="AP725" s="89"/>
      <c r="AQ725" s="99"/>
      <c r="AR725" s="89"/>
      <c r="AS725" s="89"/>
      <c r="AT725" s="89"/>
      <c r="AU725" s="89"/>
      <c r="AV725" s="89"/>
      <c r="AW725" s="89"/>
      <c r="AX725" s="89"/>
    </row>
    <row r="726" spans="1:50" ht="12.75" customHeight="1">
      <c r="A726" s="89"/>
      <c r="B726" s="89"/>
      <c r="C726" s="96"/>
      <c r="D726" s="190"/>
      <c r="E726" s="110"/>
      <c r="F726" s="111"/>
      <c r="G726" s="112"/>
      <c r="H726" s="113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108"/>
      <c r="AI726" s="108"/>
      <c r="AJ726" s="89"/>
      <c r="AK726" s="89"/>
      <c r="AL726" s="99"/>
      <c r="AM726" s="99"/>
      <c r="AN726" s="89"/>
      <c r="AO726" s="89"/>
      <c r="AP726" s="89"/>
      <c r="AQ726" s="99"/>
      <c r="AR726" s="89"/>
      <c r="AS726" s="89"/>
      <c r="AT726" s="89"/>
      <c r="AU726" s="89"/>
      <c r="AV726" s="89"/>
      <c r="AW726" s="89"/>
      <c r="AX726" s="89"/>
    </row>
    <row r="727" spans="1:50" ht="12.75" customHeight="1">
      <c r="A727" s="89"/>
      <c r="B727" s="89"/>
      <c r="C727" s="96"/>
      <c r="D727" s="190"/>
      <c r="E727" s="110"/>
      <c r="F727" s="111"/>
      <c r="G727" s="112"/>
      <c r="H727" s="113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108"/>
      <c r="AI727" s="108"/>
      <c r="AJ727" s="89"/>
      <c r="AK727" s="89"/>
      <c r="AL727" s="99"/>
      <c r="AM727" s="99"/>
      <c r="AN727" s="89"/>
      <c r="AO727" s="89"/>
      <c r="AP727" s="89"/>
      <c r="AQ727" s="99"/>
      <c r="AR727" s="89"/>
      <c r="AS727" s="89"/>
      <c r="AT727" s="89"/>
      <c r="AU727" s="89"/>
      <c r="AV727" s="89"/>
      <c r="AW727" s="89"/>
      <c r="AX727" s="89"/>
    </row>
    <row r="728" spans="1:50" ht="12.75" customHeight="1">
      <c r="A728" s="89"/>
      <c r="B728" s="89"/>
      <c r="C728" s="96"/>
      <c r="D728" s="190"/>
      <c r="E728" s="110"/>
      <c r="F728" s="111"/>
      <c r="G728" s="112"/>
      <c r="H728" s="113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108"/>
      <c r="AI728" s="108"/>
      <c r="AJ728" s="89"/>
      <c r="AK728" s="89"/>
      <c r="AL728" s="99"/>
      <c r="AM728" s="99"/>
      <c r="AN728" s="89"/>
      <c r="AO728" s="89"/>
      <c r="AP728" s="89"/>
      <c r="AQ728" s="99"/>
      <c r="AR728" s="89"/>
      <c r="AS728" s="89"/>
      <c r="AT728" s="89"/>
      <c r="AU728" s="89"/>
      <c r="AV728" s="89"/>
      <c r="AW728" s="89"/>
      <c r="AX728" s="89"/>
    </row>
    <row r="729" spans="1:50" ht="12.75" customHeight="1">
      <c r="A729" s="89"/>
      <c r="B729" s="89"/>
      <c r="C729" s="96"/>
      <c r="D729" s="190"/>
      <c r="E729" s="110"/>
      <c r="F729" s="111"/>
      <c r="G729" s="112"/>
      <c r="H729" s="113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108"/>
      <c r="AI729" s="108"/>
      <c r="AJ729" s="89"/>
      <c r="AK729" s="89"/>
      <c r="AL729" s="99"/>
      <c r="AM729" s="99"/>
      <c r="AN729" s="89"/>
      <c r="AO729" s="89"/>
      <c r="AP729" s="89"/>
      <c r="AQ729" s="99"/>
      <c r="AR729" s="89"/>
      <c r="AS729" s="89"/>
      <c r="AT729" s="89"/>
      <c r="AU729" s="89"/>
      <c r="AV729" s="89"/>
      <c r="AW729" s="89"/>
      <c r="AX729" s="89"/>
    </row>
    <row r="730" spans="1:50" ht="12.75" customHeight="1">
      <c r="A730" s="89"/>
      <c r="B730" s="89"/>
      <c r="C730" s="96"/>
      <c r="D730" s="190"/>
      <c r="E730" s="110"/>
      <c r="F730" s="111"/>
      <c r="G730" s="112"/>
      <c r="H730" s="113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108"/>
      <c r="AI730" s="108"/>
      <c r="AJ730" s="89"/>
      <c r="AK730" s="89"/>
      <c r="AL730" s="99"/>
      <c r="AM730" s="99"/>
      <c r="AN730" s="89"/>
      <c r="AO730" s="89"/>
      <c r="AP730" s="89"/>
      <c r="AQ730" s="99"/>
      <c r="AR730" s="89"/>
      <c r="AS730" s="89"/>
      <c r="AT730" s="89"/>
      <c r="AU730" s="89"/>
      <c r="AV730" s="89"/>
      <c r="AW730" s="89"/>
      <c r="AX730" s="89"/>
    </row>
    <row r="731" spans="1:50" ht="12.75" customHeight="1">
      <c r="A731" s="89"/>
      <c r="B731" s="89"/>
      <c r="C731" s="96"/>
      <c r="D731" s="190"/>
      <c r="E731" s="110"/>
      <c r="F731" s="111"/>
      <c r="G731" s="112"/>
      <c r="H731" s="113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108"/>
      <c r="AI731" s="108"/>
      <c r="AJ731" s="89"/>
      <c r="AK731" s="89"/>
      <c r="AL731" s="99"/>
      <c r="AM731" s="99"/>
      <c r="AN731" s="89"/>
      <c r="AO731" s="89"/>
      <c r="AP731" s="89"/>
      <c r="AQ731" s="99"/>
      <c r="AR731" s="89"/>
      <c r="AS731" s="89"/>
      <c r="AT731" s="89"/>
      <c r="AU731" s="89"/>
      <c r="AV731" s="89"/>
      <c r="AW731" s="89"/>
      <c r="AX731" s="89"/>
    </row>
    <row r="732" spans="1:50" ht="12.75" customHeight="1">
      <c r="A732" s="89"/>
      <c r="B732" s="89"/>
      <c r="C732" s="96"/>
      <c r="D732" s="190"/>
      <c r="E732" s="110"/>
      <c r="F732" s="111"/>
      <c r="G732" s="112"/>
      <c r="H732" s="113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108"/>
      <c r="AI732" s="108"/>
      <c r="AJ732" s="89"/>
      <c r="AK732" s="89"/>
      <c r="AL732" s="99"/>
      <c r="AM732" s="99"/>
      <c r="AN732" s="89"/>
      <c r="AO732" s="89"/>
      <c r="AP732" s="89"/>
      <c r="AQ732" s="99"/>
      <c r="AR732" s="89"/>
      <c r="AS732" s="89"/>
      <c r="AT732" s="89"/>
      <c r="AU732" s="89"/>
      <c r="AV732" s="89"/>
      <c r="AW732" s="89"/>
      <c r="AX732" s="89"/>
    </row>
    <row r="733" spans="1:50" ht="12.75" customHeight="1">
      <c r="A733" s="89"/>
      <c r="B733" s="89"/>
      <c r="C733" s="96"/>
      <c r="D733" s="190"/>
      <c r="E733" s="110"/>
      <c r="F733" s="111"/>
      <c r="G733" s="112"/>
      <c r="H733" s="113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108"/>
      <c r="AI733" s="108"/>
      <c r="AJ733" s="89"/>
      <c r="AK733" s="89"/>
      <c r="AL733" s="99"/>
      <c r="AM733" s="99"/>
      <c r="AN733" s="89"/>
      <c r="AO733" s="89"/>
      <c r="AP733" s="89"/>
      <c r="AQ733" s="99"/>
      <c r="AR733" s="89"/>
      <c r="AS733" s="89"/>
      <c r="AT733" s="89"/>
      <c r="AU733" s="89"/>
      <c r="AV733" s="89"/>
      <c r="AW733" s="89"/>
      <c r="AX733" s="89"/>
    </row>
    <row r="734" spans="1:50" ht="12.75" customHeight="1">
      <c r="A734" s="89"/>
      <c r="B734" s="89"/>
      <c r="C734" s="96"/>
      <c r="D734" s="190"/>
      <c r="E734" s="110"/>
      <c r="F734" s="111"/>
      <c r="G734" s="112"/>
      <c r="H734" s="113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108"/>
      <c r="AI734" s="108"/>
      <c r="AJ734" s="89"/>
      <c r="AK734" s="89"/>
      <c r="AL734" s="99"/>
      <c r="AM734" s="99"/>
      <c r="AN734" s="89"/>
      <c r="AO734" s="89"/>
      <c r="AP734" s="89"/>
      <c r="AQ734" s="99"/>
      <c r="AR734" s="89"/>
      <c r="AS734" s="89"/>
      <c r="AT734" s="89"/>
      <c r="AU734" s="89"/>
      <c r="AV734" s="89"/>
      <c r="AW734" s="89"/>
      <c r="AX734" s="89"/>
    </row>
    <row r="735" spans="1:50" ht="12.75" customHeight="1">
      <c r="A735" s="89"/>
      <c r="B735" s="89"/>
      <c r="C735" s="96"/>
      <c r="D735" s="190"/>
      <c r="E735" s="110"/>
      <c r="F735" s="111"/>
      <c r="G735" s="112"/>
      <c r="H735" s="113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108"/>
      <c r="AI735" s="108"/>
      <c r="AJ735" s="89"/>
      <c r="AK735" s="89"/>
      <c r="AL735" s="99"/>
      <c r="AM735" s="99"/>
      <c r="AN735" s="89"/>
      <c r="AO735" s="89"/>
      <c r="AP735" s="89"/>
      <c r="AQ735" s="99"/>
      <c r="AR735" s="89"/>
      <c r="AS735" s="89"/>
      <c r="AT735" s="89"/>
      <c r="AU735" s="89"/>
      <c r="AV735" s="89"/>
      <c r="AW735" s="89"/>
      <c r="AX735" s="89"/>
    </row>
    <row r="736" spans="1:50" ht="12.75" customHeight="1">
      <c r="A736" s="89"/>
      <c r="B736" s="89"/>
      <c r="C736" s="96"/>
      <c r="D736" s="190"/>
      <c r="E736" s="110"/>
      <c r="F736" s="111"/>
      <c r="G736" s="112"/>
      <c r="H736" s="113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108"/>
      <c r="AI736" s="108"/>
      <c r="AJ736" s="89"/>
      <c r="AK736" s="89"/>
      <c r="AL736" s="99"/>
      <c r="AM736" s="99"/>
      <c r="AN736" s="89"/>
      <c r="AO736" s="89"/>
      <c r="AP736" s="89"/>
      <c r="AQ736" s="99"/>
      <c r="AR736" s="89"/>
      <c r="AS736" s="89"/>
      <c r="AT736" s="89"/>
      <c r="AU736" s="89"/>
      <c r="AV736" s="89"/>
      <c r="AW736" s="89"/>
      <c r="AX736" s="89"/>
    </row>
    <row r="737" spans="1:50" ht="12.75" customHeight="1">
      <c r="A737" s="89"/>
      <c r="B737" s="89"/>
      <c r="C737" s="96"/>
      <c r="D737" s="190"/>
      <c r="E737" s="110"/>
      <c r="F737" s="111"/>
      <c r="G737" s="112"/>
      <c r="H737" s="113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108"/>
      <c r="AI737" s="108"/>
      <c r="AJ737" s="89"/>
      <c r="AK737" s="89"/>
      <c r="AL737" s="99"/>
      <c r="AM737" s="99"/>
      <c r="AN737" s="89"/>
      <c r="AO737" s="89"/>
      <c r="AP737" s="89"/>
      <c r="AQ737" s="99"/>
      <c r="AR737" s="89"/>
      <c r="AS737" s="89"/>
      <c r="AT737" s="89"/>
      <c r="AU737" s="89"/>
      <c r="AV737" s="89"/>
      <c r="AW737" s="89"/>
      <c r="AX737" s="89"/>
    </row>
    <row r="738" spans="1:50" ht="12.75" customHeight="1">
      <c r="A738" s="89"/>
      <c r="B738" s="89"/>
      <c r="C738" s="96"/>
      <c r="D738" s="190"/>
      <c r="E738" s="110"/>
      <c r="F738" s="111"/>
      <c r="G738" s="112"/>
      <c r="H738" s="113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108"/>
      <c r="AI738" s="108"/>
      <c r="AJ738" s="89"/>
      <c r="AK738" s="89"/>
      <c r="AL738" s="99"/>
      <c r="AM738" s="99"/>
      <c r="AN738" s="89"/>
      <c r="AO738" s="89"/>
      <c r="AP738" s="89"/>
      <c r="AQ738" s="99"/>
      <c r="AR738" s="89"/>
      <c r="AS738" s="89"/>
      <c r="AT738" s="89"/>
      <c r="AU738" s="89"/>
      <c r="AV738" s="89"/>
      <c r="AW738" s="89"/>
      <c r="AX738" s="89"/>
    </row>
    <row r="739" spans="1:50" ht="12.75" customHeight="1">
      <c r="A739" s="89"/>
      <c r="B739" s="89"/>
      <c r="C739" s="96"/>
      <c r="D739" s="190"/>
      <c r="E739" s="110"/>
      <c r="F739" s="111"/>
      <c r="G739" s="112"/>
      <c r="H739" s="113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108"/>
      <c r="AI739" s="108"/>
      <c r="AJ739" s="89"/>
      <c r="AK739" s="89"/>
      <c r="AL739" s="99"/>
      <c r="AM739" s="99"/>
      <c r="AN739" s="89"/>
      <c r="AO739" s="89"/>
      <c r="AP739" s="89"/>
      <c r="AQ739" s="99"/>
      <c r="AR739" s="89"/>
      <c r="AS739" s="89"/>
      <c r="AT739" s="89"/>
      <c r="AU739" s="89"/>
      <c r="AV739" s="89"/>
      <c r="AW739" s="89"/>
      <c r="AX739" s="89"/>
    </row>
    <row r="740" spans="1:50" ht="12.75" customHeight="1">
      <c r="A740" s="89"/>
      <c r="B740" s="89"/>
      <c r="C740" s="96"/>
      <c r="D740" s="190"/>
      <c r="E740" s="110"/>
      <c r="F740" s="111"/>
      <c r="G740" s="112"/>
      <c r="H740" s="113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108"/>
      <c r="AI740" s="108"/>
      <c r="AJ740" s="89"/>
      <c r="AK740" s="89"/>
      <c r="AL740" s="99"/>
      <c r="AM740" s="99"/>
      <c r="AN740" s="89"/>
      <c r="AO740" s="89"/>
      <c r="AP740" s="89"/>
      <c r="AQ740" s="99"/>
      <c r="AR740" s="89"/>
      <c r="AS740" s="89"/>
      <c r="AT740" s="89"/>
      <c r="AU740" s="89"/>
      <c r="AV740" s="89"/>
      <c r="AW740" s="89"/>
      <c r="AX740" s="89"/>
    </row>
    <row r="741" spans="1:50" ht="12.75" customHeight="1">
      <c r="A741" s="89"/>
      <c r="B741" s="89"/>
      <c r="C741" s="96"/>
      <c r="D741" s="190"/>
      <c r="E741" s="110"/>
      <c r="F741" s="111"/>
      <c r="G741" s="112"/>
      <c r="H741" s="113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108"/>
      <c r="AI741" s="108"/>
      <c r="AJ741" s="89"/>
      <c r="AK741" s="89"/>
      <c r="AL741" s="99"/>
      <c r="AM741" s="99"/>
      <c r="AN741" s="89"/>
      <c r="AO741" s="89"/>
      <c r="AP741" s="89"/>
      <c r="AQ741" s="99"/>
      <c r="AR741" s="89"/>
      <c r="AS741" s="89"/>
      <c r="AT741" s="89"/>
      <c r="AU741" s="89"/>
      <c r="AV741" s="89"/>
      <c r="AW741" s="89"/>
      <c r="AX741" s="89"/>
    </row>
    <row r="742" spans="1:50" ht="12.75" customHeight="1">
      <c r="A742" s="89"/>
      <c r="B742" s="89"/>
      <c r="C742" s="96"/>
      <c r="D742" s="190"/>
      <c r="E742" s="110"/>
      <c r="F742" s="111"/>
      <c r="G742" s="112"/>
      <c r="H742" s="113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108"/>
      <c r="AI742" s="108"/>
      <c r="AJ742" s="89"/>
      <c r="AK742" s="89"/>
      <c r="AL742" s="99"/>
      <c r="AM742" s="99"/>
      <c r="AN742" s="89"/>
      <c r="AO742" s="89"/>
      <c r="AP742" s="89"/>
      <c r="AQ742" s="99"/>
      <c r="AR742" s="89"/>
      <c r="AS742" s="89"/>
      <c r="AT742" s="89"/>
      <c r="AU742" s="89"/>
      <c r="AV742" s="89"/>
      <c r="AW742" s="89"/>
      <c r="AX742" s="89"/>
    </row>
    <row r="743" spans="1:50" ht="12.75" customHeight="1">
      <c r="A743" s="89"/>
      <c r="B743" s="89"/>
      <c r="C743" s="96"/>
      <c r="D743" s="190"/>
      <c r="E743" s="110"/>
      <c r="F743" s="111"/>
      <c r="G743" s="112"/>
      <c r="H743" s="113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108"/>
      <c r="AI743" s="108"/>
      <c r="AJ743" s="89"/>
      <c r="AK743" s="89"/>
      <c r="AL743" s="99"/>
      <c r="AM743" s="99"/>
      <c r="AN743" s="89"/>
      <c r="AO743" s="89"/>
      <c r="AP743" s="89"/>
      <c r="AQ743" s="99"/>
      <c r="AR743" s="89"/>
      <c r="AS743" s="89"/>
      <c r="AT743" s="89"/>
      <c r="AU743" s="89"/>
      <c r="AV743" s="89"/>
      <c r="AW743" s="89"/>
      <c r="AX743" s="89"/>
    </row>
    <row r="744" spans="1:50" ht="12.75" customHeight="1">
      <c r="A744" s="89"/>
      <c r="B744" s="89"/>
      <c r="C744" s="96"/>
      <c r="D744" s="190"/>
      <c r="E744" s="110"/>
      <c r="F744" s="111"/>
      <c r="G744" s="112"/>
      <c r="H744" s="113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108"/>
      <c r="AI744" s="108"/>
      <c r="AJ744" s="89"/>
      <c r="AK744" s="89"/>
      <c r="AL744" s="99"/>
      <c r="AM744" s="99"/>
      <c r="AN744" s="89"/>
      <c r="AO744" s="89"/>
      <c r="AP744" s="89"/>
      <c r="AQ744" s="99"/>
      <c r="AR744" s="89"/>
      <c r="AS744" s="89"/>
      <c r="AT744" s="89"/>
      <c r="AU744" s="89"/>
      <c r="AV744" s="89"/>
      <c r="AW744" s="89"/>
      <c r="AX744" s="89"/>
    </row>
    <row r="745" spans="1:50" ht="12.75" customHeight="1">
      <c r="A745" s="89"/>
      <c r="B745" s="89"/>
      <c r="C745" s="96"/>
      <c r="D745" s="190"/>
      <c r="E745" s="110"/>
      <c r="F745" s="111"/>
      <c r="G745" s="112"/>
      <c r="H745" s="113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108"/>
      <c r="AI745" s="108"/>
      <c r="AJ745" s="89"/>
      <c r="AK745" s="89"/>
      <c r="AL745" s="99"/>
      <c r="AM745" s="99"/>
      <c r="AN745" s="89"/>
      <c r="AO745" s="89"/>
      <c r="AP745" s="89"/>
      <c r="AQ745" s="99"/>
      <c r="AR745" s="89"/>
      <c r="AS745" s="89"/>
      <c r="AT745" s="89"/>
      <c r="AU745" s="89"/>
      <c r="AV745" s="89"/>
      <c r="AW745" s="89"/>
      <c r="AX745" s="89"/>
    </row>
    <row r="746" spans="1:50" ht="12.75" customHeight="1">
      <c r="A746" s="89"/>
      <c r="B746" s="89"/>
      <c r="C746" s="96"/>
      <c r="D746" s="190"/>
      <c r="E746" s="110"/>
      <c r="F746" s="111"/>
      <c r="G746" s="112"/>
      <c r="H746" s="113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108"/>
      <c r="AI746" s="108"/>
      <c r="AJ746" s="89"/>
      <c r="AK746" s="89"/>
      <c r="AL746" s="99"/>
      <c r="AM746" s="99"/>
      <c r="AN746" s="89"/>
      <c r="AO746" s="89"/>
      <c r="AP746" s="89"/>
      <c r="AQ746" s="99"/>
      <c r="AR746" s="89"/>
      <c r="AS746" s="89"/>
      <c r="AT746" s="89"/>
      <c r="AU746" s="89"/>
      <c r="AV746" s="89"/>
      <c r="AW746" s="89"/>
      <c r="AX746" s="89"/>
    </row>
    <row r="747" spans="1:50" ht="12.75" customHeight="1">
      <c r="A747" s="89"/>
      <c r="B747" s="89"/>
      <c r="C747" s="96"/>
      <c r="D747" s="190"/>
      <c r="E747" s="110"/>
      <c r="F747" s="111"/>
      <c r="G747" s="112"/>
      <c r="H747" s="113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108"/>
      <c r="AI747" s="108"/>
      <c r="AJ747" s="89"/>
      <c r="AK747" s="89"/>
      <c r="AL747" s="99"/>
      <c r="AM747" s="99"/>
      <c r="AN747" s="89"/>
      <c r="AO747" s="89"/>
      <c r="AP747" s="89"/>
      <c r="AQ747" s="99"/>
      <c r="AR747" s="89"/>
      <c r="AS747" s="89"/>
      <c r="AT747" s="89"/>
      <c r="AU747" s="89"/>
      <c r="AV747" s="89"/>
      <c r="AW747" s="89"/>
      <c r="AX747" s="89"/>
    </row>
    <row r="748" spans="1:50" ht="12.75" customHeight="1">
      <c r="A748" s="89"/>
      <c r="B748" s="89"/>
      <c r="C748" s="96"/>
      <c r="D748" s="190"/>
      <c r="E748" s="110"/>
      <c r="F748" s="111"/>
      <c r="G748" s="112"/>
      <c r="H748" s="113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108"/>
      <c r="AI748" s="108"/>
      <c r="AJ748" s="89"/>
      <c r="AK748" s="89"/>
      <c r="AL748" s="99"/>
      <c r="AM748" s="99"/>
      <c r="AN748" s="89"/>
      <c r="AO748" s="89"/>
      <c r="AP748" s="89"/>
      <c r="AQ748" s="99"/>
      <c r="AR748" s="89"/>
      <c r="AS748" s="89"/>
      <c r="AT748" s="89"/>
      <c r="AU748" s="89"/>
      <c r="AV748" s="89"/>
      <c r="AW748" s="89"/>
      <c r="AX748" s="89"/>
    </row>
    <row r="749" spans="1:50" ht="12.75" customHeight="1">
      <c r="A749" s="89"/>
      <c r="B749" s="89"/>
      <c r="C749" s="96"/>
      <c r="D749" s="190"/>
      <c r="E749" s="110"/>
      <c r="F749" s="111"/>
      <c r="G749" s="112"/>
      <c r="H749" s="113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108"/>
      <c r="AI749" s="108"/>
      <c r="AJ749" s="89"/>
      <c r="AK749" s="89"/>
      <c r="AL749" s="99"/>
      <c r="AM749" s="99"/>
      <c r="AN749" s="89"/>
      <c r="AO749" s="89"/>
      <c r="AP749" s="89"/>
      <c r="AQ749" s="99"/>
      <c r="AR749" s="89"/>
      <c r="AS749" s="89"/>
      <c r="AT749" s="89"/>
      <c r="AU749" s="89"/>
      <c r="AV749" s="89"/>
      <c r="AW749" s="89"/>
      <c r="AX749" s="89"/>
    </row>
    <row r="750" spans="1:50" ht="12.75" customHeight="1">
      <c r="A750" s="89"/>
      <c r="B750" s="89"/>
      <c r="C750" s="96"/>
      <c r="D750" s="190"/>
      <c r="E750" s="110"/>
      <c r="F750" s="111"/>
      <c r="G750" s="112"/>
      <c r="H750" s="113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108"/>
      <c r="AI750" s="108"/>
      <c r="AJ750" s="89"/>
      <c r="AK750" s="89"/>
      <c r="AL750" s="99"/>
      <c r="AM750" s="99"/>
      <c r="AN750" s="89"/>
      <c r="AO750" s="89"/>
      <c r="AP750" s="89"/>
      <c r="AQ750" s="99"/>
      <c r="AR750" s="89"/>
      <c r="AS750" s="89"/>
      <c r="AT750" s="89"/>
      <c r="AU750" s="89"/>
      <c r="AV750" s="89"/>
      <c r="AW750" s="89"/>
      <c r="AX750" s="89"/>
    </row>
    <row r="751" spans="1:50" ht="12.75" customHeight="1">
      <c r="A751" s="89"/>
      <c r="B751" s="89"/>
      <c r="C751" s="96"/>
      <c r="D751" s="190"/>
      <c r="E751" s="110"/>
      <c r="F751" s="111"/>
      <c r="G751" s="112"/>
      <c r="H751" s="113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108"/>
      <c r="AI751" s="108"/>
      <c r="AJ751" s="89"/>
      <c r="AK751" s="89"/>
      <c r="AL751" s="99"/>
      <c r="AM751" s="99"/>
      <c r="AN751" s="89"/>
      <c r="AO751" s="89"/>
      <c r="AP751" s="89"/>
      <c r="AQ751" s="99"/>
      <c r="AR751" s="89"/>
      <c r="AS751" s="89"/>
      <c r="AT751" s="89"/>
      <c r="AU751" s="89"/>
      <c r="AV751" s="89"/>
      <c r="AW751" s="89"/>
      <c r="AX751" s="89"/>
    </row>
    <row r="752" spans="1:50" ht="12.75" customHeight="1">
      <c r="A752" s="89"/>
      <c r="B752" s="89"/>
      <c r="C752" s="96"/>
      <c r="D752" s="190"/>
      <c r="E752" s="110"/>
      <c r="F752" s="111"/>
      <c r="G752" s="112"/>
      <c r="H752" s="113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108"/>
      <c r="AI752" s="108"/>
      <c r="AJ752" s="89"/>
      <c r="AK752" s="89"/>
      <c r="AL752" s="99"/>
      <c r="AM752" s="99"/>
      <c r="AN752" s="89"/>
      <c r="AO752" s="89"/>
      <c r="AP752" s="89"/>
      <c r="AQ752" s="99"/>
      <c r="AR752" s="89"/>
      <c r="AS752" s="89"/>
      <c r="AT752" s="89"/>
      <c r="AU752" s="89"/>
      <c r="AV752" s="89"/>
      <c r="AW752" s="89"/>
      <c r="AX752" s="89"/>
    </row>
    <row r="753" spans="1:50" ht="12.75" customHeight="1">
      <c r="A753" s="89"/>
      <c r="B753" s="89"/>
      <c r="C753" s="96"/>
      <c r="D753" s="190"/>
      <c r="E753" s="110"/>
      <c r="F753" s="111"/>
      <c r="G753" s="112"/>
      <c r="H753" s="113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108"/>
      <c r="AI753" s="108"/>
      <c r="AJ753" s="89"/>
      <c r="AK753" s="89"/>
      <c r="AL753" s="99"/>
      <c r="AM753" s="99"/>
      <c r="AN753" s="89"/>
      <c r="AO753" s="89"/>
      <c r="AP753" s="89"/>
      <c r="AQ753" s="99"/>
      <c r="AR753" s="89"/>
      <c r="AS753" s="89"/>
      <c r="AT753" s="89"/>
      <c r="AU753" s="89"/>
      <c r="AV753" s="89"/>
      <c r="AW753" s="89"/>
      <c r="AX753" s="89"/>
    </row>
    <row r="754" spans="1:50" ht="12.75" customHeight="1">
      <c r="A754" s="89"/>
      <c r="B754" s="89"/>
      <c r="C754" s="96"/>
      <c r="D754" s="190"/>
      <c r="E754" s="110"/>
      <c r="F754" s="111"/>
      <c r="G754" s="112"/>
      <c r="H754" s="113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108"/>
      <c r="AI754" s="108"/>
      <c r="AJ754" s="89"/>
      <c r="AK754" s="89"/>
      <c r="AL754" s="99"/>
      <c r="AM754" s="99"/>
      <c r="AN754" s="89"/>
      <c r="AO754" s="89"/>
      <c r="AP754" s="89"/>
      <c r="AQ754" s="99"/>
      <c r="AR754" s="89"/>
      <c r="AS754" s="89"/>
      <c r="AT754" s="89"/>
      <c r="AU754" s="89"/>
      <c r="AV754" s="89"/>
      <c r="AW754" s="89"/>
      <c r="AX754" s="89"/>
    </row>
    <row r="755" spans="1:50" ht="12.75" customHeight="1">
      <c r="A755" s="89"/>
      <c r="B755" s="89"/>
      <c r="C755" s="96"/>
      <c r="D755" s="190"/>
      <c r="E755" s="110"/>
      <c r="F755" s="111"/>
      <c r="G755" s="112"/>
      <c r="H755" s="113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108"/>
      <c r="AI755" s="108"/>
      <c r="AJ755" s="89"/>
      <c r="AK755" s="89"/>
      <c r="AL755" s="99"/>
      <c r="AM755" s="99"/>
      <c r="AN755" s="89"/>
      <c r="AO755" s="89"/>
      <c r="AP755" s="89"/>
      <c r="AQ755" s="99"/>
      <c r="AR755" s="89"/>
      <c r="AS755" s="89"/>
      <c r="AT755" s="89"/>
      <c r="AU755" s="89"/>
      <c r="AV755" s="89"/>
      <c r="AW755" s="89"/>
      <c r="AX755" s="89"/>
    </row>
    <row r="756" spans="1:50" ht="12.75" customHeight="1">
      <c r="A756" s="89"/>
      <c r="B756" s="89"/>
      <c r="C756" s="96"/>
      <c r="D756" s="190"/>
      <c r="E756" s="110"/>
      <c r="F756" s="111"/>
      <c r="G756" s="112"/>
      <c r="H756" s="113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108"/>
      <c r="AI756" s="108"/>
      <c r="AJ756" s="89"/>
      <c r="AK756" s="89"/>
      <c r="AL756" s="99"/>
      <c r="AM756" s="99"/>
      <c r="AN756" s="89"/>
      <c r="AO756" s="89"/>
      <c r="AP756" s="89"/>
      <c r="AQ756" s="99"/>
      <c r="AR756" s="89"/>
      <c r="AS756" s="89"/>
      <c r="AT756" s="89"/>
      <c r="AU756" s="89"/>
      <c r="AV756" s="89"/>
      <c r="AW756" s="89"/>
      <c r="AX756" s="89"/>
    </row>
    <row r="757" spans="1:50" ht="12.75" customHeight="1">
      <c r="A757" s="89"/>
      <c r="B757" s="89"/>
      <c r="C757" s="96"/>
      <c r="D757" s="190"/>
      <c r="E757" s="110"/>
      <c r="F757" s="111"/>
      <c r="G757" s="112"/>
      <c r="H757" s="113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108"/>
      <c r="AI757" s="108"/>
      <c r="AJ757" s="89"/>
      <c r="AK757" s="89"/>
      <c r="AL757" s="99"/>
      <c r="AM757" s="99"/>
      <c r="AN757" s="89"/>
      <c r="AO757" s="89"/>
      <c r="AP757" s="89"/>
      <c r="AQ757" s="99"/>
      <c r="AR757" s="89"/>
      <c r="AS757" s="89"/>
      <c r="AT757" s="89"/>
      <c r="AU757" s="89"/>
      <c r="AV757" s="89"/>
      <c r="AW757" s="89"/>
      <c r="AX757" s="89"/>
    </row>
    <row r="758" spans="1:50" ht="12.75" customHeight="1">
      <c r="A758" s="89"/>
      <c r="B758" s="89"/>
      <c r="C758" s="96"/>
      <c r="D758" s="190"/>
      <c r="E758" s="110"/>
      <c r="F758" s="111"/>
      <c r="G758" s="112"/>
      <c r="H758" s="113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108"/>
      <c r="AI758" s="108"/>
      <c r="AJ758" s="89"/>
      <c r="AK758" s="89"/>
      <c r="AL758" s="99"/>
      <c r="AM758" s="99"/>
      <c r="AN758" s="89"/>
      <c r="AO758" s="89"/>
      <c r="AP758" s="89"/>
      <c r="AQ758" s="99"/>
      <c r="AR758" s="89"/>
      <c r="AS758" s="89"/>
      <c r="AT758" s="89"/>
      <c r="AU758" s="89"/>
      <c r="AV758" s="89"/>
      <c r="AW758" s="89"/>
      <c r="AX758" s="89"/>
    </row>
    <row r="759" spans="1:50" ht="12.75" customHeight="1">
      <c r="A759" s="89"/>
      <c r="B759" s="89"/>
      <c r="C759" s="96"/>
      <c r="D759" s="190"/>
      <c r="E759" s="110"/>
      <c r="F759" s="111"/>
      <c r="G759" s="112"/>
      <c r="H759" s="113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108"/>
      <c r="AI759" s="108"/>
      <c r="AJ759" s="89"/>
      <c r="AK759" s="89"/>
      <c r="AL759" s="99"/>
      <c r="AM759" s="99"/>
      <c r="AN759" s="89"/>
      <c r="AO759" s="89"/>
      <c r="AP759" s="89"/>
      <c r="AQ759" s="99"/>
      <c r="AR759" s="89"/>
      <c r="AS759" s="89"/>
      <c r="AT759" s="89"/>
      <c r="AU759" s="89"/>
      <c r="AV759" s="89"/>
      <c r="AW759" s="89"/>
      <c r="AX759" s="89"/>
    </row>
    <row r="760" spans="1:50" ht="12.75" customHeight="1">
      <c r="A760" s="89"/>
      <c r="B760" s="89"/>
      <c r="C760" s="96"/>
      <c r="D760" s="190"/>
      <c r="E760" s="110"/>
      <c r="F760" s="111"/>
      <c r="G760" s="112"/>
      <c r="H760" s="113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108"/>
      <c r="AI760" s="108"/>
      <c r="AJ760" s="89"/>
      <c r="AK760" s="89"/>
      <c r="AL760" s="99"/>
      <c r="AM760" s="99"/>
      <c r="AN760" s="89"/>
      <c r="AO760" s="89"/>
      <c r="AP760" s="89"/>
      <c r="AQ760" s="99"/>
      <c r="AR760" s="89"/>
      <c r="AS760" s="89"/>
      <c r="AT760" s="89"/>
      <c r="AU760" s="89"/>
      <c r="AV760" s="89"/>
      <c r="AW760" s="89"/>
      <c r="AX760" s="89"/>
    </row>
    <row r="761" spans="1:50" ht="12.75" customHeight="1">
      <c r="A761" s="89"/>
      <c r="B761" s="89"/>
      <c r="C761" s="96"/>
      <c r="D761" s="190"/>
      <c r="E761" s="110"/>
      <c r="F761" s="111"/>
      <c r="G761" s="112"/>
      <c r="H761" s="113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108"/>
      <c r="AI761" s="108"/>
      <c r="AJ761" s="89"/>
      <c r="AK761" s="89"/>
      <c r="AL761" s="99"/>
      <c r="AM761" s="99"/>
      <c r="AN761" s="89"/>
      <c r="AO761" s="89"/>
      <c r="AP761" s="89"/>
      <c r="AQ761" s="99"/>
      <c r="AR761" s="89"/>
      <c r="AS761" s="89"/>
      <c r="AT761" s="89"/>
      <c r="AU761" s="89"/>
      <c r="AV761" s="89"/>
      <c r="AW761" s="89"/>
      <c r="AX761" s="89"/>
    </row>
    <row r="762" spans="1:50" ht="12.75" customHeight="1">
      <c r="A762" s="89"/>
      <c r="B762" s="89"/>
      <c r="C762" s="96"/>
      <c r="D762" s="190"/>
      <c r="E762" s="110"/>
      <c r="F762" s="111"/>
      <c r="G762" s="112"/>
      <c r="H762" s="113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108"/>
      <c r="AI762" s="108"/>
      <c r="AJ762" s="89"/>
      <c r="AK762" s="89"/>
      <c r="AL762" s="99"/>
      <c r="AM762" s="99"/>
      <c r="AN762" s="89"/>
      <c r="AO762" s="89"/>
      <c r="AP762" s="89"/>
      <c r="AQ762" s="99"/>
      <c r="AR762" s="89"/>
      <c r="AS762" s="89"/>
      <c r="AT762" s="89"/>
      <c r="AU762" s="89"/>
      <c r="AV762" s="89"/>
      <c r="AW762" s="89"/>
      <c r="AX762" s="89"/>
    </row>
    <row r="763" spans="1:50" ht="12.75" customHeight="1">
      <c r="A763" s="89"/>
      <c r="B763" s="89"/>
      <c r="C763" s="96"/>
      <c r="D763" s="190"/>
      <c r="E763" s="110"/>
      <c r="F763" s="111"/>
      <c r="G763" s="112"/>
      <c r="H763" s="113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108"/>
      <c r="AI763" s="108"/>
      <c r="AJ763" s="89"/>
      <c r="AK763" s="89"/>
      <c r="AL763" s="99"/>
      <c r="AM763" s="99"/>
      <c r="AN763" s="89"/>
      <c r="AO763" s="89"/>
      <c r="AP763" s="89"/>
      <c r="AQ763" s="99"/>
      <c r="AR763" s="89"/>
      <c r="AS763" s="89"/>
      <c r="AT763" s="89"/>
      <c r="AU763" s="89"/>
      <c r="AV763" s="89"/>
      <c r="AW763" s="89"/>
      <c r="AX763" s="89"/>
    </row>
    <row r="764" spans="1:50" ht="12.75" customHeight="1">
      <c r="A764" s="89"/>
      <c r="B764" s="89"/>
      <c r="C764" s="96"/>
      <c r="D764" s="190"/>
      <c r="E764" s="110"/>
      <c r="F764" s="111"/>
      <c r="G764" s="112"/>
      <c r="H764" s="113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108"/>
      <c r="AI764" s="108"/>
      <c r="AJ764" s="89"/>
      <c r="AK764" s="89"/>
      <c r="AL764" s="99"/>
      <c r="AM764" s="99"/>
      <c r="AN764" s="89"/>
      <c r="AO764" s="89"/>
      <c r="AP764" s="89"/>
      <c r="AQ764" s="99"/>
      <c r="AR764" s="89"/>
      <c r="AS764" s="89"/>
      <c r="AT764" s="89"/>
      <c r="AU764" s="89"/>
      <c r="AV764" s="89"/>
      <c r="AW764" s="89"/>
      <c r="AX764" s="89"/>
    </row>
    <row r="765" spans="1:50" ht="12.75" customHeight="1">
      <c r="A765" s="89"/>
      <c r="B765" s="89"/>
      <c r="C765" s="96"/>
      <c r="D765" s="190"/>
      <c r="E765" s="110"/>
      <c r="F765" s="111"/>
      <c r="G765" s="112"/>
      <c r="H765" s="113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108"/>
      <c r="AI765" s="108"/>
      <c r="AJ765" s="89"/>
      <c r="AK765" s="89"/>
      <c r="AL765" s="99"/>
      <c r="AM765" s="99"/>
      <c r="AN765" s="89"/>
      <c r="AO765" s="89"/>
      <c r="AP765" s="89"/>
      <c r="AQ765" s="99"/>
      <c r="AR765" s="89"/>
      <c r="AS765" s="89"/>
      <c r="AT765" s="89"/>
      <c r="AU765" s="89"/>
      <c r="AV765" s="89"/>
      <c r="AW765" s="89"/>
      <c r="AX765" s="89"/>
    </row>
    <row r="766" spans="1:50" ht="12.75" customHeight="1">
      <c r="A766" s="89"/>
      <c r="B766" s="89"/>
      <c r="C766" s="96"/>
      <c r="D766" s="190"/>
      <c r="E766" s="110"/>
      <c r="F766" s="111"/>
      <c r="G766" s="112"/>
      <c r="H766" s="113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108"/>
      <c r="AI766" s="108"/>
      <c r="AJ766" s="89"/>
      <c r="AK766" s="89"/>
      <c r="AL766" s="99"/>
      <c r="AM766" s="99"/>
      <c r="AN766" s="89"/>
      <c r="AO766" s="89"/>
      <c r="AP766" s="89"/>
      <c r="AQ766" s="99"/>
      <c r="AR766" s="89"/>
      <c r="AS766" s="89"/>
      <c r="AT766" s="89"/>
      <c r="AU766" s="89"/>
      <c r="AV766" s="89"/>
      <c r="AW766" s="89"/>
      <c r="AX766" s="89"/>
    </row>
    <row r="767" spans="1:50" ht="12.75" customHeight="1">
      <c r="A767" s="89"/>
      <c r="B767" s="89"/>
      <c r="C767" s="96"/>
      <c r="D767" s="190"/>
      <c r="E767" s="110"/>
      <c r="F767" s="111"/>
      <c r="G767" s="112"/>
      <c r="H767" s="113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108"/>
      <c r="AI767" s="108"/>
      <c r="AJ767" s="89"/>
      <c r="AK767" s="89"/>
      <c r="AL767" s="99"/>
      <c r="AM767" s="99"/>
      <c r="AN767" s="89"/>
      <c r="AO767" s="89"/>
      <c r="AP767" s="89"/>
      <c r="AQ767" s="99"/>
      <c r="AR767" s="89"/>
      <c r="AS767" s="89"/>
      <c r="AT767" s="89"/>
      <c r="AU767" s="89"/>
      <c r="AV767" s="89"/>
      <c r="AW767" s="89"/>
      <c r="AX767" s="89"/>
    </row>
    <row r="768" spans="1:50" ht="12.75" customHeight="1">
      <c r="A768" s="89"/>
      <c r="B768" s="89"/>
      <c r="C768" s="96"/>
      <c r="D768" s="190"/>
      <c r="E768" s="110"/>
      <c r="F768" s="111"/>
      <c r="G768" s="112"/>
      <c r="H768" s="113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108"/>
      <c r="AI768" s="108"/>
      <c r="AJ768" s="89"/>
      <c r="AK768" s="89"/>
      <c r="AL768" s="99"/>
      <c r="AM768" s="99"/>
      <c r="AN768" s="89"/>
      <c r="AO768" s="89"/>
      <c r="AP768" s="89"/>
      <c r="AQ768" s="99"/>
      <c r="AR768" s="89"/>
      <c r="AS768" s="89"/>
      <c r="AT768" s="89"/>
      <c r="AU768" s="89"/>
      <c r="AV768" s="89"/>
      <c r="AW768" s="89"/>
      <c r="AX768" s="89"/>
    </row>
    <row r="769" spans="1:50" ht="12.75" customHeight="1">
      <c r="A769" s="89"/>
      <c r="B769" s="89"/>
      <c r="C769" s="96"/>
      <c r="D769" s="190"/>
      <c r="E769" s="110"/>
      <c r="F769" s="111"/>
      <c r="G769" s="112"/>
      <c r="H769" s="113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108"/>
      <c r="AI769" s="108"/>
      <c r="AJ769" s="89"/>
      <c r="AK769" s="89"/>
      <c r="AL769" s="99"/>
      <c r="AM769" s="99"/>
      <c r="AN769" s="89"/>
      <c r="AO769" s="89"/>
      <c r="AP769" s="89"/>
      <c r="AQ769" s="99"/>
      <c r="AR769" s="89"/>
      <c r="AS769" s="89"/>
      <c r="AT769" s="89"/>
      <c r="AU769" s="89"/>
      <c r="AV769" s="89"/>
      <c r="AW769" s="89"/>
      <c r="AX769" s="89"/>
    </row>
    <row r="770" spans="1:50" ht="12.75" customHeight="1">
      <c r="A770" s="89"/>
      <c r="B770" s="89"/>
      <c r="C770" s="96"/>
      <c r="D770" s="190"/>
      <c r="E770" s="110"/>
      <c r="F770" s="111"/>
      <c r="G770" s="112"/>
      <c r="H770" s="113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108"/>
      <c r="AI770" s="108"/>
      <c r="AJ770" s="89"/>
      <c r="AK770" s="89"/>
      <c r="AL770" s="99"/>
      <c r="AM770" s="99"/>
      <c r="AN770" s="89"/>
      <c r="AO770" s="89"/>
      <c r="AP770" s="89"/>
      <c r="AQ770" s="99"/>
      <c r="AR770" s="89"/>
      <c r="AS770" s="89"/>
      <c r="AT770" s="89"/>
      <c r="AU770" s="89"/>
      <c r="AV770" s="89"/>
      <c r="AW770" s="89"/>
      <c r="AX770" s="89"/>
    </row>
    <row r="771" spans="1:50" ht="12.75" customHeight="1">
      <c r="A771" s="89"/>
      <c r="B771" s="89"/>
      <c r="C771" s="96"/>
      <c r="D771" s="190"/>
      <c r="E771" s="110"/>
      <c r="F771" s="111"/>
      <c r="G771" s="112"/>
      <c r="H771" s="113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108"/>
      <c r="AI771" s="108"/>
      <c r="AJ771" s="89"/>
      <c r="AK771" s="89"/>
      <c r="AL771" s="99"/>
      <c r="AM771" s="99"/>
      <c r="AN771" s="89"/>
      <c r="AO771" s="89"/>
      <c r="AP771" s="89"/>
      <c r="AQ771" s="99"/>
      <c r="AR771" s="89"/>
      <c r="AS771" s="89"/>
      <c r="AT771" s="89"/>
      <c r="AU771" s="89"/>
      <c r="AV771" s="89"/>
      <c r="AW771" s="89"/>
      <c r="AX771" s="89"/>
    </row>
    <row r="772" spans="1:50" ht="12.75" customHeight="1">
      <c r="A772" s="89"/>
      <c r="B772" s="89"/>
      <c r="C772" s="96"/>
      <c r="D772" s="190"/>
      <c r="E772" s="110"/>
      <c r="F772" s="111"/>
      <c r="G772" s="112"/>
      <c r="H772" s="113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108"/>
      <c r="AI772" s="108"/>
      <c r="AJ772" s="89"/>
      <c r="AK772" s="89"/>
      <c r="AL772" s="99"/>
      <c r="AM772" s="99"/>
      <c r="AN772" s="89"/>
      <c r="AO772" s="89"/>
      <c r="AP772" s="89"/>
      <c r="AQ772" s="99"/>
      <c r="AR772" s="89"/>
      <c r="AS772" s="89"/>
      <c r="AT772" s="89"/>
      <c r="AU772" s="89"/>
      <c r="AV772" s="89"/>
      <c r="AW772" s="89"/>
      <c r="AX772" s="89"/>
    </row>
    <row r="773" spans="1:50" ht="12.75" customHeight="1">
      <c r="A773" s="89"/>
      <c r="B773" s="89"/>
      <c r="C773" s="96"/>
      <c r="D773" s="190"/>
      <c r="E773" s="110"/>
      <c r="F773" s="111"/>
      <c r="G773" s="112"/>
      <c r="H773" s="113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108"/>
      <c r="AI773" s="108"/>
      <c r="AJ773" s="89"/>
      <c r="AK773" s="89"/>
      <c r="AL773" s="99"/>
      <c r="AM773" s="99"/>
      <c r="AN773" s="89"/>
      <c r="AO773" s="89"/>
      <c r="AP773" s="89"/>
      <c r="AQ773" s="99"/>
      <c r="AR773" s="89"/>
      <c r="AS773" s="89"/>
      <c r="AT773" s="89"/>
      <c r="AU773" s="89"/>
      <c r="AV773" s="89"/>
      <c r="AW773" s="89"/>
      <c r="AX773" s="89"/>
    </row>
    <row r="774" spans="1:50" ht="12.75" customHeight="1">
      <c r="A774" s="89"/>
      <c r="B774" s="89"/>
      <c r="C774" s="96"/>
      <c r="D774" s="190"/>
      <c r="E774" s="110"/>
      <c r="F774" s="111"/>
      <c r="G774" s="112"/>
      <c r="H774" s="113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108"/>
      <c r="AI774" s="108"/>
      <c r="AJ774" s="89"/>
      <c r="AK774" s="89"/>
      <c r="AL774" s="99"/>
      <c r="AM774" s="99"/>
      <c r="AN774" s="89"/>
      <c r="AO774" s="89"/>
      <c r="AP774" s="89"/>
      <c r="AQ774" s="99"/>
      <c r="AR774" s="89"/>
      <c r="AS774" s="89"/>
      <c r="AT774" s="89"/>
      <c r="AU774" s="89"/>
      <c r="AV774" s="89"/>
      <c r="AW774" s="89"/>
      <c r="AX774" s="89"/>
    </row>
    <row r="775" spans="1:50" ht="12.75" customHeight="1">
      <c r="A775" s="89"/>
      <c r="B775" s="89"/>
      <c r="C775" s="96"/>
      <c r="D775" s="190"/>
      <c r="E775" s="110"/>
      <c r="F775" s="111"/>
      <c r="G775" s="112"/>
      <c r="H775" s="113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108"/>
      <c r="AI775" s="108"/>
      <c r="AJ775" s="89"/>
      <c r="AK775" s="89"/>
      <c r="AL775" s="99"/>
      <c r="AM775" s="99"/>
      <c r="AN775" s="89"/>
      <c r="AO775" s="89"/>
      <c r="AP775" s="89"/>
      <c r="AQ775" s="99"/>
      <c r="AR775" s="89"/>
      <c r="AS775" s="89"/>
      <c r="AT775" s="89"/>
      <c r="AU775" s="89"/>
      <c r="AV775" s="89"/>
      <c r="AW775" s="89"/>
      <c r="AX775" s="89"/>
    </row>
    <row r="776" spans="1:50" ht="12.75" customHeight="1">
      <c r="A776" s="89"/>
      <c r="B776" s="89"/>
      <c r="C776" s="96"/>
      <c r="D776" s="190"/>
      <c r="E776" s="110"/>
      <c r="F776" s="111"/>
      <c r="G776" s="112"/>
      <c r="H776" s="11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108"/>
      <c r="AI776" s="108"/>
      <c r="AJ776" s="89"/>
      <c r="AK776" s="89"/>
      <c r="AL776" s="99"/>
      <c r="AM776" s="99"/>
      <c r="AN776" s="89"/>
      <c r="AO776" s="89"/>
      <c r="AP776" s="89"/>
      <c r="AQ776" s="99"/>
      <c r="AR776" s="89"/>
      <c r="AS776" s="89"/>
      <c r="AT776" s="89"/>
      <c r="AU776" s="89"/>
      <c r="AV776" s="89"/>
      <c r="AW776" s="89"/>
      <c r="AX776" s="89"/>
    </row>
    <row r="777" spans="1:50" ht="12.75" customHeight="1">
      <c r="A777" s="89"/>
      <c r="B777" s="89"/>
      <c r="C777" s="96"/>
      <c r="D777" s="190"/>
      <c r="E777" s="110"/>
      <c r="F777" s="111"/>
      <c r="G777" s="112"/>
      <c r="H777" s="113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108"/>
      <c r="AI777" s="108"/>
      <c r="AJ777" s="89"/>
      <c r="AK777" s="89"/>
      <c r="AL777" s="99"/>
      <c r="AM777" s="99"/>
      <c r="AN777" s="89"/>
      <c r="AO777" s="89"/>
      <c r="AP777" s="89"/>
      <c r="AQ777" s="99"/>
      <c r="AR777" s="89"/>
      <c r="AS777" s="89"/>
      <c r="AT777" s="89"/>
      <c r="AU777" s="89"/>
      <c r="AV777" s="89"/>
      <c r="AW777" s="89"/>
      <c r="AX777" s="89"/>
    </row>
    <row r="778" spans="1:50" ht="12.75" customHeight="1">
      <c r="A778" s="89"/>
      <c r="B778" s="89"/>
      <c r="C778" s="96"/>
      <c r="D778" s="190"/>
      <c r="E778" s="110"/>
      <c r="F778" s="111"/>
      <c r="G778" s="112"/>
      <c r="H778" s="113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108"/>
      <c r="AI778" s="108"/>
      <c r="AJ778" s="89"/>
      <c r="AK778" s="89"/>
      <c r="AL778" s="99"/>
      <c r="AM778" s="99"/>
      <c r="AN778" s="89"/>
      <c r="AO778" s="89"/>
      <c r="AP778" s="89"/>
      <c r="AQ778" s="99"/>
      <c r="AR778" s="89"/>
      <c r="AS778" s="89"/>
      <c r="AT778" s="89"/>
      <c r="AU778" s="89"/>
      <c r="AV778" s="89"/>
      <c r="AW778" s="89"/>
      <c r="AX778" s="89"/>
    </row>
    <row r="779" spans="1:50" ht="12.75" customHeight="1">
      <c r="A779" s="89"/>
      <c r="B779" s="89"/>
      <c r="C779" s="96"/>
      <c r="D779" s="190"/>
      <c r="E779" s="110"/>
      <c r="F779" s="111"/>
      <c r="G779" s="112"/>
      <c r="H779" s="113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108"/>
      <c r="AI779" s="108"/>
      <c r="AJ779" s="89"/>
      <c r="AK779" s="89"/>
      <c r="AL779" s="99"/>
      <c r="AM779" s="99"/>
      <c r="AN779" s="89"/>
      <c r="AO779" s="89"/>
      <c r="AP779" s="89"/>
      <c r="AQ779" s="99"/>
      <c r="AR779" s="89"/>
      <c r="AS779" s="89"/>
      <c r="AT779" s="89"/>
      <c r="AU779" s="89"/>
      <c r="AV779" s="89"/>
      <c r="AW779" s="89"/>
      <c r="AX779" s="89"/>
    </row>
    <row r="780" spans="1:50" ht="12.75" customHeight="1">
      <c r="A780" s="89"/>
      <c r="B780" s="89"/>
      <c r="C780" s="96"/>
      <c r="D780" s="190"/>
      <c r="E780" s="110"/>
      <c r="F780" s="111"/>
      <c r="G780" s="112"/>
      <c r="H780" s="113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108"/>
      <c r="AI780" s="108"/>
      <c r="AJ780" s="89"/>
      <c r="AK780" s="89"/>
      <c r="AL780" s="99"/>
      <c r="AM780" s="99"/>
      <c r="AN780" s="89"/>
      <c r="AO780" s="89"/>
      <c r="AP780" s="89"/>
      <c r="AQ780" s="99"/>
      <c r="AR780" s="89"/>
      <c r="AS780" s="89"/>
      <c r="AT780" s="89"/>
      <c r="AU780" s="89"/>
      <c r="AV780" s="89"/>
      <c r="AW780" s="89"/>
      <c r="AX780" s="89"/>
    </row>
    <row r="781" spans="1:50" ht="12.75" customHeight="1">
      <c r="A781" s="89"/>
      <c r="B781" s="89"/>
      <c r="C781" s="96"/>
      <c r="D781" s="190"/>
      <c r="E781" s="110"/>
      <c r="F781" s="111"/>
      <c r="G781" s="112"/>
      <c r="H781" s="113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108"/>
      <c r="AI781" s="108"/>
      <c r="AJ781" s="89"/>
      <c r="AK781" s="89"/>
      <c r="AL781" s="99"/>
      <c r="AM781" s="99"/>
      <c r="AN781" s="89"/>
      <c r="AO781" s="89"/>
      <c r="AP781" s="89"/>
      <c r="AQ781" s="99"/>
      <c r="AR781" s="89"/>
      <c r="AS781" s="89"/>
      <c r="AT781" s="89"/>
      <c r="AU781" s="89"/>
      <c r="AV781" s="89"/>
      <c r="AW781" s="89"/>
      <c r="AX781" s="89"/>
    </row>
    <row r="782" spans="1:50" ht="12.75" customHeight="1">
      <c r="A782" s="89"/>
      <c r="B782" s="89"/>
      <c r="C782" s="96"/>
      <c r="D782" s="190"/>
      <c r="E782" s="110"/>
      <c r="F782" s="111"/>
      <c r="G782" s="112"/>
      <c r="H782" s="113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108"/>
      <c r="AI782" s="108"/>
      <c r="AJ782" s="89"/>
      <c r="AK782" s="89"/>
      <c r="AL782" s="99"/>
      <c r="AM782" s="99"/>
      <c r="AN782" s="89"/>
      <c r="AO782" s="89"/>
      <c r="AP782" s="89"/>
      <c r="AQ782" s="99"/>
      <c r="AR782" s="89"/>
      <c r="AS782" s="89"/>
      <c r="AT782" s="89"/>
      <c r="AU782" s="89"/>
      <c r="AV782" s="89"/>
      <c r="AW782" s="89"/>
      <c r="AX782" s="89"/>
    </row>
    <row r="783" spans="1:50" ht="12.75" customHeight="1">
      <c r="A783" s="89"/>
      <c r="B783" s="89"/>
      <c r="C783" s="96"/>
      <c r="D783" s="190"/>
      <c r="E783" s="110"/>
      <c r="F783" s="111"/>
      <c r="G783" s="112"/>
      <c r="H783" s="113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108"/>
      <c r="AI783" s="108"/>
      <c r="AJ783" s="89"/>
      <c r="AK783" s="89"/>
      <c r="AL783" s="99"/>
      <c r="AM783" s="99"/>
      <c r="AN783" s="89"/>
      <c r="AO783" s="89"/>
      <c r="AP783" s="89"/>
      <c r="AQ783" s="99"/>
      <c r="AR783" s="89"/>
      <c r="AS783" s="89"/>
      <c r="AT783" s="89"/>
      <c r="AU783" s="89"/>
      <c r="AV783" s="89"/>
      <c r="AW783" s="89"/>
      <c r="AX783" s="89"/>
    </row>
    <row r="784" spans="1:50" ht="12.75" customHeight="1">
      <c r="A784" s="89"/>
      <c r="B784" s="89"/>
      <c r="C784" s="96"/>
      <c r="D784" s="190"/>
      <c r="E784" s="110"/>
      <c r="F784" s="111"/>
      <c r="G784" s="112"/>
      <c r="H784" s="113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108"/>
      <c r="AI784" s="108"/>
      <c r="AJ784" s="89"/>
      <c r="AK784" s="89"/>
      <c r="AL784" s="99"/>
      <c r="AM784" s="99"/>
      <c r="AN784" s="89"/>
      <c r="AO784" s="89"/>
      <c r="AP784" s="89"/>
      <c r="AQ784" s="99"/>
      <c r="AR784" s="89"/>
      <c r="AS784" s="89"/>
      <c r="AT784" s="89"/>
      <c r="AU784" s="89"/>
      <c r="AV784" s="89"/>
      <c r="AW784" s="89"/>
      <c r="AX784" s="89"/>
    </row>
    <row r="785" spans="1:50" ht="12.75" customHeight="1">
      <c r="A785" s="89"/>
      <c r="B785" s="89"/>
      <c r="C785" s="96"/>
      <c r="D785" s="190"/>
      <c r="E785" s="110"/>
      <c r="F785" s="111"/>
      <c r="G785" s="112"/>
      <c r="H785" s="113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108"/>
      <c r="AI785" s="108"/>
      <c r="AJ785" s="89"/>
      <c r="AK785" s="89"/>
      <c r="AL785" s="99"/>
      <c r="AM785" s="99"/>
      <c r="AN785" s="89"/>
      <c r="AO785" s="89"/>
      <c r="AP785" s="89"/>
      <c r="AQ785" s="99"/>
      <c r="AR785" s="89"/>
      <c r="AS785" s="89"/>
      <c r="AT785" s="89"/>
      <c r="AU785" s="89"/>
      <c r="AV785" s="89"/>
      <c r="AW785" s="89"/>
      <c r="AX785" s="89"/>
    </row>
    <row r="786" spans="1:50" ht="12.75" customHeight="1">
      <c r="A786" s="89"/>
      <c r="B786" s="89"/>
      <c r="C786" s="96"/>
      <c r="D786" s="190"/>
      <c r="E786" s="110"/>
      <c r="F786" s="111"/>
      <c r="G786" s="112"/>
      <c r="H786" s="113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108"/>
      <c r="AI786" s="108"/>
      <c r="AJ786" s="89"/>
      <c r="AK786" s="89"/>
      <c r="AL786" s="99"/>
      <c r="AM786" s="99"/>
      <c r="AN786" s="89"/>
      <c r="AO786" s="89"/>
      <c r="AP786" s="89"/>
      <c r="AQ786" s="99"/>
      <c r="AR786" s="89"/>
      <c r="AS786" s="89"/>
      <c r="AT786" s="89"/>
      <c r="AU786" s="89"/>
      <c r="AV786" s="89"/>
      <c r="AW786" s="89"/>
      <c r="AX786" s="89"/>
    </row>
    <row r="787" spans="1:50" ht="12.75" customHeight="1">
      <c r="A787" s="89"/>
      <c r="B787" s="89"/>
      <c r="C787" s="96"/>
      <c r="D787" s="190"/>
      <c r="E787" s="110"/>
      <c r="F787" s="111"/>
      <c r="G787" s="112"/>
      <c r="H787" s="113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108"/>
      <c r="AI787" s="108"/>
      <c r="AJ787" s="89"/>
      <c r="AK787" s="89"/>
      <c r="AL787" s="99"/>
      <c r="AM787" s="99"/>
      <c r="AN787" s="89"/>
      <c r="AO787" s="89"/>
      <c r="AP787" s="89"/>
      <c r="AQ787" s="99"/>
      <c r="AR787" s="89"/>
      <c r="AS787" s="89"/>
      <c r="AT787" s="89"/>
      <c r="AU787" s="89"/>
      <c r="AV787" s="89"/>
      <c r="AW787" s="89"/>
      <c r="AX787" s="89"/>
    </row>
    <row r="788" spans="1:50" ht="12.75" customHeight="1">
      <c r="A788" s="89"/>
      <c r="B788" s="89"/>
      <c r="C788" s="96"/>
      <c r="D788" s="190"/>
      <c r="E788" s="110"/>
      <c r="F788" s="111"/>
      <c r="G788" s="112"/>
      <c r="H788" s="113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108"/>
      <c r="AI788" s="108"/>
      <c r="AJ788" s="89"/>
      <c r="AK788" s="89"/>
      <c r="AL788" s="99"/>
      <c r="AM788" s="99"/>
      <c r="AN788" s="89"/>
      <c r="AO788" s="89"/>
      <c r="AP788" s="89"/>
      <c r="AQ788" s="99"/>
      <c r="AR788" s="89"/>
      <c r="AS788" s="89"/>
      <c r="AT788" s="89"/>
      <c r="AU788" s="89"/>
      <c r="AV788" s="89"/>
      <c r="AW788" s="89"/>
      <c r="AX788" s="89"/>
    </row>
    <row r="789" spans="1:50" ht="12.75" customHeight="1">
      <c r="A789" s="89"/>
      <c r="B789" s="89"/>
      <c r="C789" s="96"/>
      <c r="D789" s="190"/>
      <c r="E789" s="110"/>
      <c r="F789" s="111"/>
      <c r="G789" s="112"/>
      <c r="H789" s="113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108"/>
      <c r="AI789" s="108"/>
      <c r="AJ789" s="89"/>
      <c r="AK789" s="89"/>
      <c r="AL789" s="99"/>
      <c r="AM789" s="99"/>
      <c r="AN789" s="89"/>
      <c r="AO789" s="89"/>
      <c r="AP789" s="89"/>
      <c r="AQ789" s="99"/>
      <c r="AR789" s="89"/>
      <c r="AS789" s="89"/>
      <c r="AT789" s="89"/>
      <c r="AU789" s="89"/>
      <c r="AV789" s="89"/>
      <c r="AW789" s="89"/>
      <c r="AX789" s="89"/>
    </row>
    <row r="790" spans="1:50" ht="12.75" customHeight="1">
      <c r="A790" s="89"/>
      <c r="B790" s="89"/>
      <c r="C790" s="96"/>
      <c r="D790" s="190"/>
      <c r="E790" s="110"/>
      <c r="F790" s="111"/>
      <c r="G790" s="112"/>
      <c r="H790" s="113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108"/>
      <c r="AI790" s="108"/>
      <c r="AJ790" s="89"/>
      <c r="AK790" s="89"/>
      <c r="AL790" s="99"/>
      <c r="AM790" s="99"/>
      <c r="AN790" s="89"/>
      <c r="AO790" s="89"/>
      <c r="AP790" s="89"/>
      <c r="AQ790" s="99"/>
      <c r="AR790" s="89"/>
      <c r="AS790" s="89"/>
      <c r="AT790" s="89"/>
      <c r="AU790" s="89"/>
      <c r="AV790" s="89"/>
      <c r="AW790" s="89"/>
      <c r="AX790" s="89"/>
    </row>
    <row r="791" spans="1:50" ht="12.75" customHeight="1">
      <c r="A791" s="89"/>
      <c r="B791" s="89"/>
      <c r="C791" s="96"/>
      <c r="D791" s="190"/>
      <c r="E791" s="110"/>
      <c r="F791" s="111"/>
      <c r="G791" s="112"/>
      <c r="H791" s="113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108"/>
      <c r="AI791" s="108"/>
      <c r="AJ791" s="89"/>
      <c r="AK791" s="89"/>
      <c r="AL791" s="99"/>
      <c r="AM791" s="99"/>
      <c r="AN791" s="89"/>
      <c r="AO791" s="89"/>
      <c r="AP791" s="89"/>
      <c r="AQ791" s="99"/>
      <c r="AR791" s="89"/>
      <c r="AS791" s="89"/>
      <c r="AT791" s="89"/>
      <c r="AU791" s="89"/>
      <c r="AV791" s="89"/>
      <c r="AW791" s="89"/>
      <c r="AX791" s="89"/>
    </row>
    <row r="792" spans="1:50" ht="12.75" customHeight="1">
      <c r="A792" s="89"/>
      <c r="B792" s="89"/>
      <c r="C792" s="96"/>
      <c r="D792" s="190"/>
      <c r="E792" s="110"/>
      <c r="F792" s="111"/>
      <c r="G792" s="112"/>
      <c r="H792" s="113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108"/>
      <c r="AI792" s="108"/>
      <c r="AJ792" s="89"/>
      <c r="AK792" s="89"/>
      <c r="AL792" s="99"/>
      <c r="AM792" s="99"/>
      <c r="AN792" s="89"/>
      <c r="AO792" s="89"/>
      <c r="AP792" s="89"/>
      <c r="AQ792" s="99"/>
      <c r="AR792" s="89"/>
      <c r="AS792" s="89"/>
      <c r="AT792" s="89"/>
      <c r="AU792" s="89"/>
      <c r="AV792" s="89"/>
      <c r="AW792" s="89"/>
      <c r="AX792" s="89"/>
    </row>
    <row r="793" spans="1:50" ht="12.75" customHeight="1">
      <c r="A793" s="89"/>
      <c r="B793" s="89"/>
      <c r="C793" s="96"/>
      <c r="D793" s="190"/>
      <c r="E793" s="110"/>
      <c r="F793" s="111"/>
      <c r="G793" s="112"/>
      <c r="H793" s="113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108"/>
      <c r="AI793" s="108"/>
      <c r="AJ793" s="89"/>
      <c r="AK793" s="89"/>
      <c r="AL793" s="99"/>
      <c r="AM793" s="99"/>
      <c r="AN793" s="89"/>
      <c r="AO793" s="89"/>
      <c r="AP793" s="89"/>
      <c r="AQ793" s="99"/>
      <c r="AR793" s="89"/>
      <c r="AS793" s="89"/>
      <c r="AT793" s="89"/>
      <c r="AU793" s="89"/>
      <c r="AV793" s="89"/>
      <c r="AW793" s="89"/>
      <c r="AX793" s="89"/>
    </row>
    <row r="794" spans="1:50" ht="12.75" customHeight="1">
      <c r="A794" s="89"/>
      <c r="B794" s="89"/>
      <c r="C794" s="96"/>
      <c r="D794" s="190"/>
      <c r="E794" s="110"/>
      <c r="F794" s="111"/>
      <c r="G794" s="112"/>
      <c r="H794" s="113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108"/>
      <c r="AI794" s="108"/>
      <c r="AJ794" s="89"/>
      <c r="AK794" s="89"/>
      <c r="AL794" s="99"/>
      <c r="AM794" s="99"/>
      <c r="AN794" s="89"/>
      <c r="AO794" s="89"/>
      <c r="AP794" s="89"/>
      <c r="AQ794" s="99"/>
      <c r="AR794" s="89"/>
      <c r="AS794" s="89"/>
      <c r="AT794" s="89"/>
      <c r="AU794" s="89"/>
      <c r="AV794" s="89"/>
      <c r="AW794" s="89"/>
      <c r="AX794" s="89"/>
    </row>
    <row r="795" spans="1:50" ht="12.75" customHeight="1">
      <c r="A795" s="89"/>
      <c r="B795" s="89"/>
      <c r="C795" s="96"/>
      <c r="D795" s="190"/>
      <c r="E795" s="110"/>
      <c r="F795" s="111"/>
      <c r="G795" s="112"/>
      <c r="H795" s="113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108"/>
      <c r="AI795" s="108"/>
      <c r="AJ795" s="89"/>
      <c r="AK795" s="89"/>
      <c r="AL795" s="99"/>
      <c r="AM795" s="99"/>
      <c r="AN795" s="89"/>
      <c r="AO795" s="89"/>
      <c r="AP795" s="89"/>
      <c r="AQ795" s="99"/>
      <c r="AR795" s="89"/>
      <c r="AS795" s="89"/>
      <c r="AT795" s="89"/>
      <c r="AU795" s="89"/>
      <c r="AV795" s="89"/>
      <c r="AW795" s="89"/>
      <c r="AX795" s="89"/>
    </row>
    <row r="796" spans="1:50" ht="12.75" customHeight="1">
      <c r="A796" s="89"/>
      <c r="B796" s="89"/>
      <c r="C796" s="96"/>
      <c r="D796" s="190"/>
      <c r="E796" s="110"/>
      <c r="F796" s="111"/>
      <c r="G796" s="112"/>
      <c r="H796" s="113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108"/>
      <c r="AI796" s="108"/>
      <c r="AJ796" s="89"/>
      <c r="AK796" s="89"/>
      <c r="AL796" s="99"/>
      <c r="AM796" s="99"/>
      <c r="AN796" s="89"/>
      <c r="AO796" s="89"/>
      <c r="AP796" s="89"/>
      <c r="AQ796" s="99"/>
      <c r="AR796" s="89"/>
      <c r="AS796" s="89"/>
      <c r="AT796" s="89"/>
      <c r="AU796" s="89"/>
      <c r="AV796" s="89"/>
      <c r="AW796" s="89"/>
      <c r="AX796" s="89"/>
    </row>
    <row r="797" spans="1:50" ht="12.75" customHeight="1">
      <c r="A797" s="89"/>
      <c r="B797" s="89"/>
      <c r="C797" s="96"/>
      <c r="D797" s="190"/>
      <c r="E797" s="110"/>
      <c r="F797" s="111"/>
      <c r="G797" s="112"/>
      <c r="H797" s="113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108"/>
      <c r="AI797" s="108"/>
      <c r="AJ797" s="89"/>
      <c r="AK797" s="89"/>
      <c r="AL797" s="99"/>
      <c r="AM797" s="99"/>
      <c r="AN797" s="89"/>
      <c r="AO797" s="89"/>
      <c r="AP797" s="89"/>
      <c r="AQ797" s="99"/>
      <c r="AR797" s="89"/>
      <c r="AS797" s="89"/>
      <c r="AT797" s="89"/>
      <c r="AU797" s="89"/>
      <c r="AV797" s="89"/>
      <c r="AW797" s="89"/>
      <c r="AX797" s="89"/>
    </row>
    <row r="798" spans="1:50" ht="12.75" customHeight="1">
      <c r="A798" s="89"/>
      <c r="B798" s="89"/>
      <c r="C798" s="96"/>
      <c r="D798" s="190"/>
      <c r="E798" s="110"/>
      <c r="F798" s="111"/>
      <c r="G798" s="112"/>
      <c r="H798" s="113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108"/>
      <c r="AI798" s="108"/>
      <c r="AJ798" s="89"/>
      <c r="AK798" s="89"/>
      <c r="AL798" s="99"/>
      <c r="AM798" s="99"/>
      <c r="AN798" s="89"/>
      <c r="AO798" s="89"/>
      <c r="AP798" s="89"/>
      <c r="AQ798" s="99"/>
      <c r="AR798" s="89"/>
      <c r="AS798" s="89"/>
      <c r="AT798" s="89"/>
      <c r="AU798" s="89"/>
      <c r="AV798" s="89"/>
      <c r="AW798" s="89"/>
      <c r="AX798" s="89"/>
    </row>
    <row r="799" spans="1:50" ht="12.75" customHeight="1">
      <c r="A799" s="89"/>
      <c r="B799" s="89"/>
      <c r="C799" s="96"/>
      <c r="D799" s="190"/>
      <c r="E799" s="110"/>
      <c r="F799" s="111"/>
      <c r="G799" s="112"/>
      <c r="H799" s="113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108"/>
      <c r="AI799" s="108"/>
      <c r="AJ799" s="89"/>
      <c r="AK799" s="89"/>
      <c r="AL799" s="99"/>
      <c r="AM799" s="99"/>
      <c r="AN799" s="89"/>
      <c r="AO799" s="89"/>
      <c r="AP799" s="89"/>
      <c r="AQ799" s="99"/>
      <c r="AR799" s="89"/>
      <c r="AS799" s="89"/>
      <c r="AT799" s="89"/>
      <c r="AU799" s="89"/>
      <c r="AV799" s="89"/>
      <c r="AW799" s="89"/>
      <c r="AX799" s="89"/>
    </row>
    <row r="800" spans="1:50" ht="12.75" customHeight="1">
      <c r="A800" s="89"/>
      <c r="B800" s="89"/>
      <c r="C800" s="96"/>
      <c r="D800" s="190"/>
      <c r="E800" s="110"/>
      <c r="F800" s="111"/>
      <c r="G800" s="112"/>
      <c r="H800" s="113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108"/>
      <c r="AI800" s="108"/>
      <c r="AJ800" s="89"/>
      <c r="AK800" s="89"/>
      <c r="AL800" s="99"/>
      <c r="AM800" s="99"/>
      <c r="AN800" s="89"/>
      <c r="AO800" s="89"/>
      <c r="AP800" s="89"/>
      <c r="AQ800" s="99"/>
      <c r="AR800" s="89"/>
      <c r="AS800" s="89"/>
      <c r="AT800" s="89"/>
      <c r="AU800" s="89"/>
      <c r="AV800" s="89"/>
      <c r="AW800" s="89"/>
      <c r="AX800" s="89"/>
    </row>
    <row r="801" spans="1:50" ht="12.75" customHeight="1">
      <c r="A801" s="89"/>
      <c r="B801" s="89"/>
      <c r="C801" s="96"/>
      <c r="D801" s="190"/>
      <c r="E801" s="110"/>
      <c r="F801" s="111"/>
      <c r="G801" s="112"/>
      <c r="H801" s="113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108"/>
      <c r="AI801" s="108"/>
      <c r="AJ801" s="89"/>
      <c r="AK801" s="89"/>
      <c r="AL801" s="99"/>
      <c r="AM801" s="99"/>
      <c r="AN801" s="89"/>
      <c r="AO801" s="89"/>
      <c r="AP801" s="89"/>
      <c r="AQ801" s="99"/>
      <c r="AR801" s="89"/>
      <c r="AS801" s="89"/>
      <c r="AT801" s="89"/>
      <c r="AU801" s="89"/>
      <c r="AV801" s="89"/>
      <c r="AW801" s="89"/>
      <c r="AX801" s="89"/>
    </row>
    <row r="802" spans="1:50" ht="12.75" customHeight="1">
      <c r="A802" s="89"/>
      <c r="B802" s="89"/>
      <c r="C802" s="96"/>
      <c r="D802" s="190"/>
      <c r="E802" s="110"/>
      <c r="F802" s="111"/>
      <c r="G802" s="112"/>
      <c r="H802" s="113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108"/>
      <c r="AI802" s="108"/>
      <c r="AJ802" s="89"/>
      <c r="AK802" s="89"/>
      <c r="AL802" s="99"/>
      <c r="AM802" s="99"/>
      <c r="AN802" s="89"/>
      <c r="AO802" s="89"/>
      <c r="AP802" s="89"/>
      <c r="AQ802" s="99"/>
      <c r="AR802" s="89"/>
      <c r="AS802" s="89"/>
      <c r="AT802" s="89"/>
      <c r="AU802" s="89"/>
      <c r="AV802" s="89"/>
      <c r="AW802" s="89"/>
      <c r="AX802" s="89"/>
    </row>
    <row r="803" spans="1:50" ht="12.75" customHeight="1">
      <c r="A803" s="89"/>
      <c r="B803" s="89"/>
      <c r="C803" s="96"/>
      <c r="D803" s="190"/>
      <c r="E803" s="110"/>
      <c r="F803" s="111"/>
      <c r="G803" s="112"/>
      <c r="H803" s="113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108"/>
      <c r="AI803" s="108"/>
      <c r="AJ803" s="89"/>
      <c r="AK803" s="89"/>
      <c r="AL803" s="99"/>
      <c r="AM803" s="99"/>
      <c r="AN803" s="89"/>
      <c r="AO803" s="89"/>
      <c r="AP803" s="89"/>
      <c r="AQ803" s="99"/>
      <c r="AR803" s="89"/>
      <c r="AS803" s="89"/>
      <c r="AT803" s="89"/>
      <c r="AU803" s="89"/>
      <c r="AV803" s="89"/>
      <c r="AW803" s="89"/>
      <c r="AX803" s="89"/>
    </row>
    <row r="804" spans="1:50" ht="12.75" customHeight="1">
      <c r="A804" s="89"/>
      <c r="B804" s="89"/>
      <c r="C804" s="96"/>
      <c r="D804" s="190"/>
      <c r="E804" s="110"/>
      <c r="F804" s="111"/>
      <c r="G804" s="112"/>
      <c r="H804" s="113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108"/>
      <c r="AI804" s="108"/>
      <c r="AJ804" s="89"/>
      <c r="AK804" s="89"/>
      <c r="AL804" s="99"/>
      <c r="AM804" s="99"/>
      <c r="AN804" s="89"/>
      <c r="AO804" s="89"/>
      <c r="AP804" s="89"/>
      <c r="AQ804" s="99"/>
      <c r="AR804" s="89"/>
      <c r="AS804" s="89"/>
      <c r="AT804" s="89"/>
      <c r="AU804" s="89"/>
      <c r="AV804" s="89"/>
      <c r="AW804" s="89"/>
      <c r="AX804" s="89"/>
    </row>
    <row r="805" spans="1:50" ht="12.75" customHeight="1">
      <c r="A805" s="89"/>
      <c r="B805" s="89"/>
      <c r="C805" s="96"/>
      <c r="D805" s="190"/>
      <c r="E805" s="110"/>
      <c r="F805" s="111"/>
      <c r="G805" s="112"/>
      <c r="H805" s="113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108"/>
      <c r="AI805" s="108"/>
      <c r="AJ805" s="89"/>
      <c r="AK805" s="89"/>
      <c r="AL805" s="99"/>
      <c r="AM805" s="99"/>
      <c r="AN805" s="89"/>
      <c r="AO805" s="89"/>
      <c r="AP805" s="89"/>
      <c r="AQ805" s="99"/>
      <c r="AR805" s="89"/>
      <c r="AS805" s="89"/>
      <c r="AT805" s="89"/>
      <c r="AU805" s="89"/>
      <c r="AV805" s="89"/>
      <c r="AW805" s="89"/>
      <c r="AX805" s="89"/>
    </row>
    <row r="806" spans="1:50" ht="12.75" customHeight="1">
      <c r="A806" s="89"/>
      <c r="B806" s="89"/>
      <c r="C806" s="96"/>
      <c r="D806" s="190"/>
      <c r="E806" s="110"/>
      <c r="F806" s="111"/>
      <c r="G806" s="112"/>
      <c r="H806" s="113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108"/>
      <c r="AI806" s="108"/>
      <c r="AJ806" s="89"/>
      <c r="AK806" s="89"/>
      <c r="AL806" s="99"/>
      <c r="AM806" s="99"/>
      <c r="AN806" s="89"/>
      <c r="AO806" s="89"/>
      <c r="AP806" s="89"/>
      <c r="AQ806" s="99"/>
      <c r="AR806" s="89"/>
      <c r="AS806" s="89"/>
      <c r="AT806" s="89"/>
      <c r="AU806" s="89"/>
      <c r="AV806" s="89"/>
      <c r="AW806" s="89"/>
      <c r="AX806" s="89"/>
    </row>
    <row r="807" spans="1:50" ht="12.75" customHeight="1">
      <c r="A807" s="89"/>
      <c r="B807" s="89"/>
      <c r="C807" s="96"/>
      <c r="D807" s="190"/>
      <c r="E807" s="110"/>
      <c r="F807" s="111"/>
      <c r="G807" s="112"/>
      <c r="H807" s="113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108"/>
      <c r="AI807" s="108"/>
      <c r="AJ807" s="89"/>
      <c r="AK807" s="89"/>
      <c r="AL807" s="99"/>
      <c r="AM807" s="99"/>
      <c r="AN807" s="89"/>
      <c r="AO807" s="89"/>
      <c r="AP807" s="89"/>
      <c r="AQ807" s="99"/>
      <c r="AR807" s="89"/>
      <c r="AS807" s="89"/>
      <c r="AT807" s="89"/>
      <c r="AU807" s="89"/>
      <c r="AV807" s="89"/>
      <c r="AW807" s="89"/>
      <c r="AX807" s="89"/>
    </row>
    <row r="808" spans="1:50" ht="12.75" customHeight="1">
      <c r="A808" s="89"/>
      <c r="B808" s="89"/>
      <c r="C808" s="96"/>
      <c r="D808" s="190"/>
      <c r="E808" s="110"/>
      <c r="F808" s="111"/>
      <c r="G808" s="112"/>
      <c r="H808" s="113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108"/>
      <c r="AI808" s="108"/>
      <c r="AJ808" s="89"/>
      <c r="AK808" s="89"/>
      <c r="AL808" s="99"/>
      <c r="AM808" s="99"/>
      <c r="AN808" s="89"/>
      <c r="AO808" s="89"/>
      <c r="AP808" s="89"/>
      <c r="AQ808" s="99"/>
      <c r="AR808" s="89"/>
      <c r="AS808" s="89"/>
      <c r="AT808" s="89"/>
      <c r="AU808" s="89"/>
      <c r="AV808" s="89"/>
      <c r="AW808" s="89"/>
      <c r="AX808" s="89"/>
    </row>
    <row r="809" spans="1:50" ht="12.75" customHeight="1">
      <c r="A809" s="89"/>
      <c r="B809" s="89"/>
      <c r="C809" s="96"/>
      <c r="D809" s="190"/>
      <c r="E809" s="110"/>
      <c r="F809" s="111"/>
      <c r="G809" s="112"/>
      <c r="H809" s="113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108"/>
      <c r="AI809" s="108"/>
      <c r="AJ809" s="89"/>
      <c r="AK809" s="89"/>
      <c r="AL809" s="99"/>
      <c r="AM809" s="99"/>
      <c r="AN809" s="89"/>
      <c r="AO809" s="89"/>
      <c r="AP809" s="89"/>
      <c r="AQ809" s="99"/>
      <c r="AR809" s="89"/>
      <c r="AS809" s="89"/>
      <c r="AT809" s="89"/>
      <c r="AU809" s="89"/>
      <c r="AV809" s="89"/>
      <c r="AW809" s="89"/>
      <c r="AX809" s="89"/>
    </row>
    <row r="810" spans="1:50" ht="12.75" customHeight="1">
      <c r="A810" s="89"/>
      <c r="B810" s="89"/>
      <c r="C810" s="96"/>
      <c r="D810" s="190"/>
      <c r="E810" s="110"/>
      <c r="F810" s="111"/>
      <c r="G810" s="112"/>
      <c r="H810" s="113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108"/>
      <c r="AI810" s="108"/>
      <c r="AJ810" s="89"/>
      <c r="AK810" s="89"/>
      <c r="AL810" s="99"/>
      <c r="AM810" s="99"/>
      <c r="AN810" s="89"/>
      <c r="AO810" s="89"/>
      <c r="AP810" s="89"/>
      <c r="AQ810" s="99"/>
      <c r="AR810" s="89"/>
      <c r="AS810" s="89"/>
      <c r="AT810" s="89"/>
      <c r="AU810" s="89"/>
      <c r="AV810" s="89"/>
      <c r="AW810" s="89"/>
      <c r="AX810" s="89"/>
    </row>
    <row r="811" spans="1:50" ht="12.75" customHeight="1">
      <c r="A811" s="89"/>
      <c r="B811" s="89"/>
      <c r="C811" s="96"/>
      <c r="D811" s="190"/>
      <c r="E811" s="110"/>
      <c r="F811" s="111"/>
      <c r="G811" s="112"/>
      <c r="H811" s="113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108"/>
      <c r="AI811" s="108"/>
      <c r="AJ811" s="89"/>
      <c r="AK811" s="89"/>
      <c r="AL811" s="99"/>
      <c r="AM811" s="99"/>
      <c r="AN811" s="89"/>
      <c r="AO811" s="89"/>
      <c r="AP811" s="89"/>
      <c r="AQ811" s="99"/>
      <c r="AR811" s="89"/>
      <c r="AS811" s="89"/>
      <c r="AT811" s="89"/>
      <c r="AU811" s="89"/>
      <c r="AV811" s="89"/>
      <c r="AW811" s="89"/>
      <c r="AX811" s="89"/>
    </row>
    <row r="812" spans="1:50" ht="12.75" customHeight="1">
      <c r="A812" s="89"/>
      <c r="B812" s="89"/>
      <c r="C812" s="96"/>
      <c r="D812" s="190"/>
      <c r="E812" s="110"/>
      <c r="F812" s="111"/>
      <c r="G812" s="112"/>
      <c r="H812" s="113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108"/>
      <c r="AI812" s="108"/>
      <c r="AJ812" s="89"/>
      <c r="AK812" s="89"/>
      <c r="AL812" s="99"/>
      <c r="AM812" s="99"/>
      <c r="AN812" s="89"/>
      <c r="AO812" s="89"/>
      <c r="AP812" s="89"/>
      <c r="AQ812" s="99"/>
      <c r="AR812" s="89"/>
      <c r="AS812" s="89"/>
      <c r="AT812" s="89"/>
      <c r="AU812" s="89"/>
      <c r="AV812" s="89"/>
      <c r="AW812" s="89"/>
      <c r="AX812" s="89"/>
    </row>
    <row r="813" spans="1:50" ht="12.75" customHeight="1">
      <c r="A813" s="89"/>
      <c r="B813" s="89"/>
      <c r="C813" s="96"/>
      <c r="D813" s="190"/>
      <c r="E813" s="110"/>
      <c r="F813" s="111"/>
      <c r="G813" s="112"/>
      <c r="H813" s="113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108"/>
      <c r="AI813" s="108"/>
      <c r="AJ813" s="89"/>
      <c r="AK813" s="89"/>
      <c r="AL813" s="99"/>
      <c r="AM813" s="99"/>
      <c r="AN813" s="89"/>
      <c r="AO813" s="89"/>
      <c r="AP813" s="89"/>
      <c r="AQ813" s="99"/>
      <c r="AR813" s="89"/>
      <c r="AS813" s="89"/>
      <c r="AT813" s="89"/>
      <c r="AU813" s="89"/>
      <c r="AV813" s="89"/>
      <c r="AW813" s="89"/>
      <c r="AX813" s="89"/>
    </row>
    <row r="814" spans="1:50" ht="12.75" customHeight="1">
      <c r="A814" s="89"/>
      <c r="B814" s="89"/>
      <c r="C814" s="96"/>
      <c r="D814" s="190"/>
      <c r="E814" s="110"/>
      <c r="F814" s="111"/>
      <c r="G814" s="112"/>
      <c r="H814" s="113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108"/>
      <c r="AI814" s="108"/>
      <c r="AJ814" s="89"/>
      <c r="AK814" s="89"/>
      <c r="AL814" s="99"/>
      <c r="AM814" s="99"/>
      <c r="AN814" s="89"/>
      <c r="AO814" s="89"/>
      <c r="AP814" s="89"/>
      <c r="AQ814" s="99"/>
      <c r="AR814" s="89"/>
      <c r="AS814" s="89"/>
      <c r="AT814" s="89"/>
      <c r="AU814" s="89"/>
      <c r="AV814" s="89"/>
      <c r="AW814" s="89"/>
      <c r="AX814" s="89"/>
    </row>
    <row r="815" spans="1:50" ht="12.75" customHeight="1">
      <c r="A815" s="89"/>
      <c r="B815" s="89"/>
      <c r="C815" s="96"/>
      <c r="D815" s="190"/>
      <c r="E815" s="110"/>
      <c r="F815" s="111"/>
      <c r="G815" s="112"/>
      <c r="H815" s="113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108"/>
      <c r="AI815" s="108"/>
      <c r="AJ815" s="89"/>
      <c r="AK815" s="89"/>
      <c r="AL815" s="99"/>
      <c r="AM815" s="99"/>
      <c r="AN815" s="89"/>
      <c r="AO815" s="89"/>
      <c r="AP815" s="89"/>
      <c r="AQ815" s="99"/>
      <c r="AR815" s="89"/>
      <c r="AS815" s="89"/>
      <c r="AT815" s="89"/>
      <c r="AU815" s="89"/>
      <c r="AV815" s="89"/>
      <c r="AW815" s="89"/>
      <c r="AX815" s="89"/>
    </row>
    <row r="816" spans="1:50" ht="12.75" customHeight="1">
      <c r="A816" s="89"/>
      <c r="B816" s="89"/>
      <c r="C816" s="96"/>
      <c r="D816" s="190"/>
      <c r="E816" s="110"/>
      <c r="F816" s="111"/>
      <c r="G816" s="112"/>
      <c r="H816" s="113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108"/>
      <c r="AI816" s="108"/>
      <c r="AJ816" s="89"/>
      <c r="AK816" s="89"/>
      <c r="AL816" s="99"/>
      <c r="AM816" s="99"/>
      <c r="AN816" s="89"/>
      <c r="AO816" s="89"/>
      <c r="AP816" s="89"/>
      <c r="AQ816" s="99"/>
      <c r="AR816" s="89"/>
      <c r="AS816" s="89"/>
      <c r="AT816" s="89"/>
      <c r="AU816" s="89"/>
      <c r="AV816" s="89"/>
      <c r="AW816" s="89"/>
      <c r="AX816" s="89"/>
    </row>
    <row r="817" spans="1:50" ht="12.75" customHeight="1">
      <c r="A817" s="89"/>
      <c r="B817" s="89"/>
      <c r="C817" s="96"/>
      <c r="D817" s="190"/>
      <c r="E817" s="110"/>
      <c r="F817" s="111"/>
      <c r="G817" s="112"/>
      <c r="H817" s="113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108"/>
      <c r="AI817" s="108"/>
      <c r="AJ817" s="89"/>
      <c r="AK817" s="89"/>
      <c r="AL817" s="99"/>
      <c r="AM817" s="99"/>
      <c r="AN817" s="89"/>
      <c r="AO817" s="89"/>
      <c r="AP817" s="89"/>
      <c r="AQ817" s="99"/>
      <c r="AR817" s="89"/>
      <c r="AS817" s="89"/>
      <c r="AT817" s="89"/>
      <c r="AU817" s="89"/>
      <c r="AV817" s="89"/>
      <c r="AW817" s="89"/>
      <c r="AX817" s="89"/>
    </row>
    <row r="818" spans="1:50" ht="12.75" customHeight="1">
      <c r="A818" s="89"/>
      <c r="B818" s="89"/>
      <c r="C818" s="96"/>
      <c r="D818" s="190"/>
      <c r="E818" s="110"/>
      <c r="F818" s="111"/>
      <c r="G818" s="112"/>
      <c r="H818" s="113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108"/>
      <c r="AI818" s="108"/>
      <c r="AJ818" s="89"/>
      <c r="AK818" s="89"/>
      <c r="AL818" s="99"/>
      <c r="AM818" s="99"/>
      <c r="AN818" s="89"/>
      <c r="AO818" s="89"/>
      <c r="AP818" s="89"/>
      <c r="AQ818" s="99"/>
      <c r="AR818" s="89"/>
      <c r="AS818" s="89"/>
      <c r="AT818" s="89"/>
      <c r="AU818" s="89"/>
      <c r="AV818" s="89"/>
      <c r="AW818" s="89"/>
      <c r="AX818" s="89"/>
    </row>
    <row r="819" spans="1:50" ht="12.75" customHeight="1">
      <c r="A819" s="89"/>
      <c r="B819" s="89"/>
      <c r="C819" s="96"/>
      <c r="D819" s="190"/>
      <c r="E819" s="110"/>
      <c r="F819" s="111"/>
      <c r="G819" s="112"/>
      <c r="H819" s="113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108"/>
      <c r="AI819" s="108"/>
      <c r="AJ819" s="89"/>
      <c r="AK819" s="89"/>
      <c r="AL819" s="99"/>
      <c r="AM819" s="99"/>
      <c r="AN819" s="89"/>
      <c r="AO819" s="89"/>
      <c r="AP819" s="89"/>
      <c r="AQ819" s="99"/>
      <c r="AR819" s="89"/>
      <c r="AS819" s="89"/>
      <c r="AT819" s="89"/>
      <c r="AU819" s="89"/>
      <c r="AV819" s="89"/>
      <c r="AW819" s="89"/>
      <c r="AX819" s="89"/>
    </row>
    <row r="820" spans="1:50" ht="12.75" customHeight="1">
      <c r="A820" s="89"/>
      <c r="B820" s="89"/>
      <c r="C820" s="96"/>
      <c r="D820" s="190"/>
      <c r="E820" s="110"/>
      <c r="F820" s="111"/>
      <c r="G820" s="112"/>
      <c r="H820" s="113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108"/>
      <c r="AI820" s="108"/>
      <c r="AJ820" s="89"/>
      <c r="AK820" s="89"/>
      <c r="AL820" s="99"/>
      <c r="AM820" s="99"/>
      <c r="AN820" s="89"/>
      <c r="AO820" s="89"/>
      <c r="AP820" s="89"/>
      <c r="AQ820" s="99"/>
      <c r="AR820" s="89"/>
      <c r="AS820" s="89"/>
      <c r="AT820" s="89"/>
      <c r="AU820" s="89"/>
      <c r="AV820" s="89"/>
      <c r="AW820" s="89"/>
      <c r="AX820" s="89"/>
    </row>
    <row r="821" spans="1:50" ht="12.75" customHeight="1">
      <c r="A821" s="89"/>
      <c r="B821" s="89"/>
      <c r="C821" s="96"/>
      <c r="D821" s="190"/>
      <c r="E821" s="110"/>
      <c r="F821" s="111"/>
      <c r="G821" s="112"/>
      <c r="H821" s="113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108"/>
      <c r="AI821" s="108"/>
      <c r="AJ821" s="89"/>
      <c r="AK821" s="89"/>
      <c r="AL821" s="99"/>
      <c r="AM821" s="99"/>
      <c r="AN821" s="89"/>
      <c r="AO821" s="89"/>
      <c r="AP821" s="89"/>
      <c r="AQ821" s="99"/>
      <c r="AR821" s="89"/>
      <c r="AS821" s="89"/>
      <c r="AT821" s="89"/>
      <c r="AU821" s="89"/>
      <c r="AV821" s="89"/>
      <c r="AW821" s="89"/>
      <c r="AX821" s="89"/>
    </row>
    <row r="822" spans="1:50" ht="12.75" customHeight="1">
      <c r="A822" s="89"/>
      <c r="B822" s="89"/>
      <c r="C822" s="96"/>
      <c r="D822" s="190"/>
      <c r="E822" s="110"/>
      <c r="F822" s="111"/>
      <c r="G822" s="112"/>
      <c r="H822" s="113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108"/>
      <c r="AI822" s="108"/>
      <c r="AJ822" s="89"/>
      <c r="AK822" s="89"/>
      <c r="AL822" s="99"/>
      <c r="AM822" s="99"/>
      <c r="AN822" s="89"/>
      <c r="AO822" s="89"/>
      <c r="AP822" s="89"/>
      <c r="AQ822" s="99"/>
      <c r="AR822" s="89"/>
      <c r="AS822" s="89"/>
      <c r="AT822" s="89"/>
      <c r="AU822" s="89"/>
      <c r="AV822" s="89"/>
      <c r="AW822" s="89"/>
      <c r="AX822" s="89"/>
    </row>
    <row r="823" spans="1:50" ht="12.75" customHeight="1">
      <c r="A823" s="89"/>
      <c r="B823" s="89"/>
      <c r="C823" s="96"/>
      <c r="D823" s="190"/>
      <c r="E823" s="110"/>
      <c r="F823" s="111"/>
      <c r="G823" s="112"/>
      <c r="H823" s="113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108"/>
      <c r="AI823" s="108"/>
      <c r="AJ823" s="89"/>
      <c r="AK823" s="89"/>
      <c r="AL823" s="99"/>
      <c r="AM823" s="99"/>
      <c r="AN823" s="89"/>
      <c r="AO823" s="89"/>
      <c r="AP823" s="89"/>
      <c r="AQ823" s="99"/>
      <c r="AR823" s="89"/>
      <c r="AS823" s="89"/>
      <c r="AT823" s="89"/>
      <c r="AU823" s="89"/>
      <c r="AV823" s="89"/>
      <c r="AW823" s="89"/>
      <c r="AX823" s="89"/>
    </row>
    <row r="824" spans="1:50" ht="12.75" customHeight="1">
      <c r="A824" s="89"/>
      <c r="B824" s="89"/>
      <c r="C824" s="96"/>
      <c r="D824" s="190"/>
      <c r="E824" s="110"/>
      <c r="F824" s="111"/>
      <c r="G824" s="112"/>
      <c r="H824" s="113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108"/>
      <c r="AI824" s="108"/>
      <c r="AJ824" s="89"/>
      <c r="AK824" s="89"/>
      <c r="AL824" s="99"/>
      <c r="AM824" s="99"/>
      <c r="AN824" s="89"/>
      <c r="AO824" s="89"/>
      <c r="AP824" s="89"/>
      <c r="AQ824" s="99"/>
      <c r="AR824" s="89"/>
      <c r="AS824" s="89"/>
      <c r="AT824" s="89"/>
      <c r="AU824" s="89"/>
      <c r="AV824" s="89"/>
      <c r="AW824" s="89"/>
      <c r="AX824" s="89"/>
    </row>
    <row r="825" spans="1:50" ht="12.75" customHeight="1">
      <c r="A825" s="89"/>
      <c r="B825" s="89"/>
      <c r="C825" s="96"/>
      <c r="D825" s="190"/>
      <c r="E825" s="110"/>
      <c r="F825" s="111"/>
      <c r="G825" s="112"/>
      <c r="H825" s="113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108"/>
      <c r="AI825" s="108"/>
      <c r="AJ825" s="89"/>
      <c r="AK825" s="89"/>
      <c r="AL825" s="99"/>
      <c r="AM825" s="99"/>
      <c r="AN825" s="89"/>
      <c r="AO825" s="89"/>
      <c r="AP825" s="89"/>
      <c r="AQ825" s="99"/>
      <c r="AR825" s="89"/>
      <c r="AS825" s="89"/>
      <c r="AT825" s="89"/>
      <c r="AU825" s="89"/>
      <c r="AV825" s="89"/>
      <c r="AW825" s="89"/>
      <c r="AX825" s="89"/>
    </row>
    <row r="826" spans="1:50" ht="12.75" customHeight="1">
      <c r="A826" s="89"/>
      <c r="B826" s="89"/>
      <c r="C826" s="96"/>
      <c r="D826" s="190"/>
      <c r="E826" s="110"/>
      <c r="F826" s="111"/>
      <c r="G826" s="112"/>
      <c r="H826" s="113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108"/>
      <c r="AI826" s="108"/>
      <c r="AJ826" s="89"/>
      <c r="AK826" s="89"/>
      <c r="AL826" s="99"/>
      <c r="AM826" s="99"/>
      <c r="AN826" s="89"/>
      <c r="AO826" s="89"/>
      <c r="AP826" s="89"/>
      <c r="AQ826" s="99"/>
      <c r="AR826" s="89"/>
      <c r="AS826" s="89"/>
      <c r="AT826" s="89"/>
      <c r="AU826" s="89"/>
      <c r="AV826" s="89"/>
      <c r="AW826" s="89"/>
      <c r="AX826" s="89"/>
    </row>
    <row r="827" spans="1:50" ht="12.75" customHeight="1">
      <c r="A827" s="89"/>
      <c r="B827" s="89"/>
      <c r="C827" s="96"/>
      <c r="D827" s="190"/>
      <c r="E827" s="110"/>
      <c r="F827" s="111"/>
      <c r="G827" s="112"/>
      <c r="H827" s="113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108"/>
      <c r="AI827" s="108"/>
      <c r="AJ827" s="89"/>
      <c r="AK827" s="89"/>
      <c r="AL827" s="99"/>
      <c r="AM827" s="99"/>
      <c r="AN827" s="89"/>
      <c r="AO827" s="89"/>
      <c r="AP827" s="89"/>
      <c r="AQ827" s="99"/>
      <c r="AR827" s="89"/>
      <c r="AS827" s="89"/>
      <c r="AT827" s="89"/>
      <c r="AU827" s="89"/>
      <c r="AV827" s="89"/>
      <c r="AW827" s="89"/>
      <c r="AX827" s="89"/>
    </row>
    <row r="828" spans="1:50" ht="12.75" customHeight="1">
      <c r="A828" s="89"/>
      <c r="B828" s="89"/>
      <c r="C828" s="96"/>
      <c r="D828" s="190"/>
      <c r="E828" s="110"/>
      <c r="F828" s="111"/>
      <c r="G828" s="112"/>
      <c r="H828" s="113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108"/>
      <c r="AI828" s="108"/>
      <c r="AJ828" s="89"/>
      <c r="AK828" s="89"/>
      <c r="AL828" s="99"/>
      <c r="AM828" s="99"/>
      <c r="AN828" s="89"/>
      <c r="AO828" s="89"/>
      <c r="AP828" s="89"/>
      <c r="AQ828" s="99"/>
      <c r="AR828" s="89"/>
      <c r="AS828" s="89"/>
      <c r="AT828" s="89"/>
      <c r="AU828" s="89"/>
      <c r="AV828" s="89"/>
      <c r="AW828" s="89"/>
      <c r="AX828" s="89"/>
    </row>
    <row r="829" spans="1:50" ht="12.75" customHeight="1">
      <c r="A829" s="89"/>
      <c r="B829" s="89"/>
      <c r="C829" s="96"/>
      <c r="D829" s="190"/>
      <c r="E829" s="110"/>
      <c r="F829" s="111"/>
      <c r="G829" s="112"/>
      <c r="H829" s="113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108"/>
      <c r="AI829" s="108"/>
      <c r="AJ829" s="89"/>
      <c r="AK829" s="89"/>
      <c r="AL829" s="99"/>
      <c r="AM829" s="99"/>
      <c r="AN829" s="89"/>
      <c r="AO829" s="89"/>
      <c r="AP829" s="89"/>
      <c r="AQ829" s="99"/>
      <c r="AR829" s="89"/>
      <c r="AS829" s="89"/>
      <c r="AT829" s="89"/>
      <c r="AU829" s="89"/>
      <c r="AV829" s="89"/>
      <c r="AW829" s="89"/>
      <c r="AX829" s="89"/>
    </row>
    <row r="830" spans="1:50" ht="12.75" customHeight="1">
      <c r="A830" s="89"/>
      <c r="B830" s="89"/>
      <c r="C830" s="96"/>
      <c r="D830" s="190"/>
      <c r="E830" s="110"/>
      <c r="F830" s="111"/>
      <c r="G830" s="112"/>
      <c r="H830" s="113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108"/>
      <c r="AI830" s="108"/>
      <c r="AJ830" s="89"/>
      <c r="AK830" s="89"/>
      <c r="AL830" s="99"/>
      <c r="AM830" s="99"/>
      <c r="AN830" s="89"/>
      <c r="AO830" s="89"/>
      <c r="AP830" s="89"/>
      <c r="AQ830" s="99"/>
      <c r="AR830" s="89"/>
      <c r="AS830" s="89"/>
      <c r="AT830" s="89"/>
      <c r="AU830" s="89"/>
      <c r="AV830" s="89"/>
      <c r="AW830" s="89"/>
      <c r="AX830" s="89"/>
    </row>
    <row r="831" spans="1:50" ht="12.75" customHeight="1">
      <c r="A831" s="89"/>
      <c r="B831" s="89"/>
      <c r="C831" s="96"/>
      <c r="D831" s="190"/>
      <c r="E831" s="110"/>
      <c r="F831" s="111"/>
      <c r="G831" s="112"/>
      <c r="H831" s="113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108"/>
      <c r="AI831" s="108"/>
      <c r="AJ831" s="89"/>
      <c r="AK831" s="89"/>
      <c r="AL831" s="99"/>
      <c r="AM831" s="99"/>
      <c r="AN831" s="89"/>
      <c r="AO831" s="89"/>
      <c r="AP831" s="89"/>
      <c r="AQ831" s="99"/>
      <c r="AR831" s="89"/>
      <c r="AS831" s="89"/>
      <c r="AT831" s="89"/>
      <c r="AU831" s="89"/>
      <c r="AV831" s="89"/>
      <c r="AW831" s="89"/>
      <c r="AX831" s="89"/>
    </row>
    <row r="832" spans="1:50" ht="12.75" customHeight="1">
      <c r="A832" s="89"/>
      <c r="B832" s="89"/>
      <c r="C832" s="96"/>
      <c r="D832" s="190"/>
      <c r="E832" s="110"/>
      <c r="F832" s="111"/>
      <c r="G832" s="112"/>
      <c r="H832" s="113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108"/>
      <c r="AI832" s="108"/>
      <c r="AJ832" s="89"/>
      <c r="AK832" s="89"/>
      <c r="AL832" s="99"/>
      <c r="AM832" s="99"/>
      <c r="AN832" s="89"/>
      <c r="AO832" s="89"/>
      <c r="AP832" s="89"/>
      <c r="AQ832" s="99"/>
      <c r="AR832" s="89"/>
      <c r="AS832" s="89"/>
      <c r="AT832" s="89"/>
      <c r="AU832" s="89"/>
      <c r="AV832" s="89"/>
      <c r="AW832" s="89"/>
      <c r="AX832" s="89"/>
    </row>
    <row r="833" spans="1:50" ht="12.75" customHeight="1">
      <c r="A833" s="89"/>
      <c r="B833" s="89"/>
      <c r="C833" s="96"/>
      <c r="D833" s="190"/>
      <c r="E833" s="110"/>
      <c r="F833" s="111"/>
      <c r="G833" s="112"/>
      <c r="H833" s="113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108"/>
      <c r="AI833" s="108"/>
      <c r="AJ833" s="89"/>
      <c r="AK833" s="89"/>
      <c r="AL833" s="99"/>
      <c r="AM833" s="99"/>
      <c r="AN833" s="89"/>
      <c r="AO833" s="89"/>
      <c r="AP833" s="89"/>
      <c r="AQ833" s="99"/>
      <c r="AR833" s="89"/>
      <c r="AS833" s="89"/>
      <c r="AT833" s="89"/>
      <c r="AU833" s="89"/>
      <c r="AV833" s="89"/>
      <c r="AW833" s="89"/>
      <c r="AX833" s="89"/>
    </row>
    <row r="834" spans="1:50" ht="12.75" customHeight="1">
      <c r="A834" s="89"/>
      <c r="B834" s="89"/>
      <c r="C834" s="96"/>
      <c r="D834" s="190"/>
      <c r="E834" s="110"/>
      <c r="F834" s="111"/>
      <c r="G834" s="112"/>
      <c r="H834" s="113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108"/>
      <c r="AI834" s="108"/>
      <c r="AJ834" s="89"/>
      <c r="AK834" s="89"/>
      <c r="AL834" s="99"/>
      <c r="AM834" s="99"/>
      <c r="AN834" s="89"/>
      <c r="AO834" s="89"/>
      <c r="AP834" s="89"/>
      <c r="AQ834" s="99"/>
      <c r="AR834" s="89"/>
      <c r="AS834" s="89"/>
      <c r="AT834" s="89"/>
      <c r="AU834" s="89"/>
      <c r="AV834" s="89"/>
      <c r="AW834" s="89"/>
      <c r="AX834" s="89"/>
    </row>
    <row r="835" spans="1:50" ht="12.75" customHeight="1">
      <c r="A835" s="89"/>
      <c r="B835" s="89"/>
      <c r="C835" s="96"/>
      <c r="D835" s="190"/>
      <c r="E835" s="110"/>
      <c r="F835" s="111"/>
      <c r="G835" s="112"/>
      <c r="H835" s="113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108"/>
      <c r="AI835" s="108"/>
      <c r="AJ835" s="89"/>
      <c r="AK835" s="89"/>
      <c r="AL835" s="99"/>
      <c r="AM835" s="99"/>
      <c r="AN835" s="89"/>
      <c r="AO835" s="89"/>
      <c r="AP835" s="89"/>
      <c r="AQ835" s="99"/>
      <c r="AR835" s="89"/>
      <c r="AS835" s="89"/>
      <c r="AT835" s="89"/>
      <c r="AU835" s="89"/>
      <c r="AV835" s="89"/>
      <c r="AW835" s="89"/>
      <c r="AX835" s="89"/>
    </row>
    <row r="836" spans="1:50" ht="12.75" customHeight="1">
      <c r="A836" s="89"/>
      <c r="B836" s="89"/>
      <c r="C836" s="96"/>
      <c r="D836" s="190"/>
      <c r="E836" s="110"/>
      <c r="F836" s="111"/>
      <c r="G836" s="112"/>
      <c r="H836" s="113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108"/>
      <c r="AI836" s="108"/>
      <c r="AJ836" s="89"/>
      <c r="AK836" s="89"/>
      <c r="AL836" s="99"/>
      <c r="AM836" s="99"/>
      <c r="AN836" s="89"/>
      <c r="AO836" s="89"/>
      <c r="AP836" s="89"/>
      <c r="AQ836" s="99"/>
      <c r="AR836" s="89"/>
      <c r="AS836" s="89"/>
      <c r="AT836" s="89"/>
      <c r="AU836" s="89"/>
      <c r="AV836" s="89"/>
      <c r="AW836" s="89"/>
      <c r="AX836" s="89"/>
    </row>
    <row r="837" spans="1:50" ht="12.75" customHeight="1">
      <c r="A837" s="89"/>
      <c r="B837" s="89"/>
      <c r="C837" s="96"/>
      <c r="D837" s="190"/>
      <c r="E837" s="110"/>
      <c r="F837" s="111"/>
      <c r="G837" s="112"/>
      <c r="H837" s="113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108"/>
      <c r="AI837" s="108"/>
      <c r="AJ837" s="89"/>
      <c r="AK837" s="89"/>
      <c r="AL837" s="99"/>
      <c r="AM837" s="99"/>
      <c r="AN837" s="89"/>
      <c r="AO837" s="89"/>
      <c r="AP837" s="89"/>
      <c r="AQ837" s="99"/>
      <c r="AR837" s="89"/>
      <c r="AS837" s="89"/>
      <c r="AT837" s="89"/>
      <c r="AU837" s="89"/>
      <c r="AV837" s="89"/>
      <c r="AW837" s="89"/>
      <c r="AX837" s="89"/>
    </row>
    <row r="838" spans="1:50" ht="12.75" customHeight="1">
      <c r="A838" s="89"/>
      <c r="B838" s="89"/>
      <c r="C838" s="96"/>
      <c r="D838" s="190"/>
      <c r="E838" s="110"/>
      <c r="F838" s="111"/>
      <c r="G838" s="112"/>
      <c r="H838" s="113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108"/>
      <c r="AI838" s="108"/>
      <c r="AJ838" s="89"/>
      <c r="AK838" s="89"/>
      <c r="AL838" s="99"/>
      <c r="AM838" s="99"/>
      <c r="AN838" s="89"/>
      <c r="AO838" s="89"/>
      <c r="AP838" s="89"/>
      <c r="AQ838" s="99"/>
      <c r="AR838" s="89"/>
      <c r="AS838" s="89"/>
      <c r="AT838" s="89"/>
      <c r="AU838" s="89"/>
      <c r="AV838" s="89"/>
      <c r="AW838" s="89"/>
      <c r="AX838" s="89"/>
    </row>
    <row r="839" spans="1:50" ht="12.75" customHeight="1">
      <c r="A839" s="89"/>
      <c r="B839" s="89"/>
      <c r="C839" s="96"/>
      <c r="D839" s="190"/>
      <c r="E839" s="110"/>
      <c r="F839" s="111"/>
      <c r="G839" s="112"/>
      <c r="H839" s="113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108"/>
      <c r="AI839" s="108"/>
      <c r="AJ839" s="89"/>
      <c r="AK839" s="89"/>
      <c r="AL839" s="99"/>
      <c r="AM839" s="99"/>
      <c r="AN839" s="89"/>
      <c r="AO839" s="89"/>
      <c r="AP839" s="89"/>
      <c r="AQ839" s="99"/>
      <c r="AR839" s="89"/>
      <c r="AS839" s="89"/>
      <c r="AT839" s="89"/>
      <c r="AU839" s="89"/>
      <c r="AV839" s="89"/>
      <c r="AW839" s="89"/>
      <c r="AX839" s="89"/>
    </row>
    <row r="840" spans="1:50" ht="12.75" customHeight="1">
      <c r="A840" s="89"/>
      <c r="B840" s="89"/>
      <c r="C840" s="96"/>
      <c r="D840" s="190"/>
      <c r="E840" s="110"/>
      <c r="F840" s="111"/>
      <c r="G840" s="112"/>
      <c r="H840" s="113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108"/>
      <c r="AI840" s="108"/>
      <c r="AJ840" s="89"/>
      <c r="AK840" s="89"/>
      <c r="AL840" s="99"/>
      <c r="AM840" s="99"/>
      <c r="AN840" s="89"/>
      <c r="AO840" s="89"/>
      <c r="AP840" s="89"/>
      <c r="AQ840" s="99"/>
      <c r="AR840" s="89"/>
      <c r="AS840" s="89"/>
      <c r="AT840" s="89"/>
      <c r="AU840" s="89"/>
      <c r="AV840" s="89"/>
      <c r="AW840" s="89"/>
      <c r="AX840" s="89"/>
    </row>
    <row r="841" spans="1:50" ht="12.75" customHeight="1">
      <c r="A841" s="89"/>
      <c r="B841" s="89"/>
      <c r="C841" s="96"/>
      <c r="D841" s="190"/>
      <c r="E841" s="110"/>
      <c r="F841" s="111"/>
      <c r="G841" s="112"/>
      <c r="H841" s="113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108"/>
      <c r="AI841" s="108"/>
      <c r="AJ841" s="89"/>
      <c r="AK841" s="89"/>
      <c r="AL841" s="99"/>
      <c r="AM841" s="99"/>
      <c r="AN841" s="89"/>
      <c r="AO841" s="89"/>
      <c r="AP841" s="89"/>
      <c r="AQ841" s="99"/>
      <c r="AR841" s="89"/>
      <c r="AS841" s="89"/>
      <c r="AT841" s="89"/>
      <c r="AU841" s="89"/>
      <c r="AV841" s="89"/>
      <c r="AW841" s="89"/>
      <c r="AX841" s="89"/>
    </row>
    <row r="842" spans="1:50" ht="12.75" customHeight="1">
      <c r="A842" s="89"/>
      <c r="B842" s="89"/>
      <c r="C842" s="96"/>
      <c r="D842" s="190"/>
      <c r="E842" s="110"/>
      <c r="F842" s="111"/>
      <c r="G842" s="112"/>
      <c r="H842" s="113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108"/>
      <c r="AI842" s="108"/>
      <c r="AJ842" s="89"/>
      <c r="AK842" s="89"/>
      <c r="AL842" s="99"/>
      <c r="AM842" s="99"/>
      <c r="AN842" s="89"/>
      <c r="AO842" s="89"/>
      <c r="AP842" s="89"/>
      <c r="AQ842" s="99"/>
      <c r="AR842" s="89"/>
      <c r="AS842" s="89"/>
      <c r="AT842" s="89"/>
      <c r="AU842" s="89"/>
      <c r="AV842" s="89"/>
      <c r="AW842" s="89"/>
      <c r="AX842" s="89"/>
    </row>
    <row r="843" spans="1:50" ht="12.75" customHeight="1">
      <c r="A843" s="89"/>
      <c r="B843" s="89"/>
      <c r="C843" s="96"/>
      <c r="D843" s="190"/>
      <c r="E843" s="110"/>
      <c r="F843" s="111"/>
      <c r="G843" s="112"/>
      <c r="H843" s="113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108"/>
      <c r="AI843" s="108"/>
      <c r="AJ843" s="89"/>
      <c r="AK843" s="89"/>
      <c r="AL843" s="99"/>
      <c r="AM843" s="99"/>
      <c r="AN843" s="89"/>
      <c r="AO843" s="89"/>
      <c r="AP843" s="89"/>
      <c r="AQ843" s="99"/>
      <c r="AR843" s="89"/>
      <c r="AS843" s="89"/>
      <c r="AT843" s="89"/>
      <c r="AU843" s="89"/>
      <c r="AV843" s="89"/>
      <c r="AW843" s="89"/>
      <c r="AX843" s="89"/>
    </row>
    <row r="844" spans="1:50" ht="12.75" customHeight="1">
      <c r="A844" s="89"/>
      <c r="B844" s="89"/>
      <c r="C844" s="96"/>
      <c r="D844" s="190"/>
      <c r="E844" s="110"/>
      <c r="F844" s="111"/>
      <c r="G844" s="112"/>
      <c r="H844" s="113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108"/>
      <c r="AI844" s="108"/>
      <c r="AJ844" s="89"/>
      <c r="AK844" s="89"/>
      <c r="AL844" s="99"/>
      <c r="AM844" s="99"/>
      <c r="AN844" s="89"/>
      <c r="AO844" s="89"/>
      <c r="AP844" s="89"/>
      <c r="AQ844" s="99"/>
      <c r="AR844" s="89"/>
      <c r="AS844" s="89"/>
      <c r="AT844" s="89"/>
      <c r="AU844" s="89"/>
      <c r="AV844" s="89"/>
      <c r="AW844" s="89"/>
      <c r="AX844" s="89"/>
    </row>
    <row r="845" spans="1:50" ht="12.75" customHeight="1">
      <c r="A845" s="89"/>
      <c r="B845" s="89"/>
      <c r="C845" s="96"/>
      <c r="D845" s="190"/>
      <c r="E845" s="110"/>
      <c r="F845" s="111"/>
      <c r="G845" s="112"/>
      <c r="H845" s="113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108"/>
      <c r="AI845" s="108"/>
      <c r="AJ845" s="89"/>
      <c r="AK845" s="89"/>
      <c r="AL845" s="99"/>
      <c r="AM845" s="99"/>
      <c r="AN845" s="89"/>
      <c r="AO845" s="89"/>
      <c r="AP845" s="89"/>
      <c r="AQ845" s="99"/>
      <c r="AR845" s="89"/>
      <c r="AS845" s="89"/>
      <c r="AT845" s="89"/>
      <c r="AU845" s="89"/>
      <c r="AV845" s="89"/>
      <c r="AW845" s="89"/>
      <c r="AX845" s="89"/>
    </row>
    <row r="846" spans="1:50" ht="12.75" customHeight="1">
      <c r="A846" s="89"/>
      <c r="B846" s="89"/>
      <c r="C846" s="96"/>
      <c r="D846" s="190"/>
      <c r="E846" s="110"/>
      <c r="F846" s="111"/>
      <c r="G846" s="112"/>
      <c r="H846" s="113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108"/>
      <c r="AI846" s="108"/>
      <c r="AJ846" s="89"/>
      <c r="AK846" s="89"/>
      <c r="AL846" s="99"/>
      <c r="AM846" s="99"/>
      <c r="AN846" s="89"/>
      <c r="AO846" s="89"/>
      <c r="AP846" s="89"/>
      <c r="AQ846" s="99"/>
      <c r="AR846" s="89"/>
      <c r="AS846" s="89"/>
      <c r="AT846" s="89"/>
      <c r="AU846" s="89"/>
      <c r="AV846" s="89"/>
      <c r="AW846" s="89"/>
      <c r="AX846" s="89"/>
    </row>
    <row r="847" spans="1:50" ht="12.75" customHeight="1">
      <c r="A847" s="89"/>
      <c r="B847" s="89"/>
      <c r="C847" s="96"/>
      <c r="D847" s="190"/>
      <c r="E847" s="110"/>
      <c r="F847" s="111"/>
      <c r="G847" s="112"/>
      <c r="H847" s="113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108"/>
      <c r="AI847" s="108"/>
      <c r="AJ847" s="89"/>
      <c r="AK847" s="89"/>
      <c r="AL847" s="99"/>
      <c r="AM847" s="99"/>
      <c r="AN847" s="89"/>
      <c r="AO847" s="89"/>
      <c r="AP847" s="89"/>
      <c r="AQ847" s="99"/>
      <c r="AR847" s="89"/>
      <c r="AS847" s="89"/>
      <c r="AT847" s="89"/>
      <c r="AU847" s="89"/>
      <c r="AV847" s="89"/>
      <c r="AW847" s="89"/>
      <c r="AX847" s="89"/>
    </row>
    <row r="848" spans="1:50" ht="12.75" customHeight="1">
      <c r="A848" s="89"/>
      <c r="B848" s="89"/>
      <c r="C848" s="96"/>
      <c r="D848" s="190"/>
      <c r="E848" s="110"/>
      <c r="F848" s="111"/>
      <c r="G848" s="112"/>
      <c r="H848" s="113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108"/>
      <c r="AI848" s="108"/>
      <c r="AJ848" s="89"/>
      <c r="AK848" s="89"/>
      <c r="AL848" s="99"/>
      <c r="AM848" s="99"/>
      <c r="AN848" s="89"/>
      <c r="AO848" s="89"/>
      <c r="AP848" s="89"/>
      <c r="AQ848" s="99"/>
      <c r="AR848" s="89"/>
      <c r="AS848" s="89"/>
      <c r="AT848" s="89"/>
      <c r="AU848" s="89"/>
      <c r="AV848" s="89"/>
      <c r="AW848" s="89"/>
      <c r="AX848" s="89"/>
    </row>
    <row r="849" spans="1:50" ht="12.75" customHeight="1">
      <c r="A849" s="89"/>
      <c r="B849" s="89"/>
      <c r="C849" s="96"/>
      <c r="D849" s="190"/>
      <c r="E849" s="110"/>
      <c r="F849" s="111"/>
      <c r="G849" s="112"/>
      <c r="H849" s="113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108"/>
      <c r="AI849" s="108"/>
      <c r="AJ849" s="89"/>
      <c r="AK849" s="89"/>
      <c r="AL849" s="99"/>
      <c r="AM849" s="99"/>
      <c r="AN849" s="89"/>
      <c r="AO849" s="89"/>
      <c r="AP849" s="89"/>
      <c r="AQ849" s="99"/>
      <c r="AR849" s="89"/>
      <c r="AS849" s="89"/>
      <c r="AT849" s="89"/>
      <c r="AU849" s="89"/>
      <c r="AV849" s="89"/>
      <c r="AW849" s="89"/>
      <c r="AX849" s="89"/>
    </row>
    <row r="850" spans="1:50" ht="12.75" customHeight="1">
      <c r="A850" s="89"/>
      <c r="B850" s="89"/>
      <c r="C850" s="96"/>
      <c r="D850" s="190"/>
      <c r="E850" s="110"/>
      <c r="F850" s="111"/>
      <c r="G850" s="112"/>
      <c r="H850" s="113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108"/>
      <c r="AI850" s="108"/>
      <c r="AJ850" s="89"/>
      <c r="AK850" s="89"/>
      <c r="AL850" s="99"/>
      <c r="AM850" s="99"/>
      <c r="AN850" s="89"/>
      <c r="AO850" s="89"/>
      <c r="AP850" s="89"/>
      <c r="AQ850" s="99"/>
      <c r="AR850" s="89"/>
      <c r="AS850" s="89"/>
      <c r="AT850" s="89"/>
      <c r="AU850" s="89"/>
      <c r="AV850" s="89"/>
      <c r="AW850" s="89"/>
      <c r="AX850" s="89"/>
    </row>
    <row r="851" spans="1:50" ht="12.75" customHeight="1">
      <c r="A851" s="89"/>
      <c r="B851" s="89"/>
      <c r="C851" s="96"/>
      <c r="D851" s="190"/>
      <c r="E851" s="110"/>
      <c r="F851" s="111"/>
      <c r="G851" s="112"/>
      <c r="H851" s="113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108"/>
      <c r="AI851" s="108"/>
      <c r="AJ851" s="89"/>
      <c r="AK851" s="89"/>
      <c r="AL851" s="99"/>
      <c r="AM851" s="99"/>
      <c r="AN851" s="89"/>
      <c r="AO851" s="89"/>
      <c r="AP851" s="89"/>
      <c r="AQ851" s="99"/>
      <c r="AR851" s="89"/>
      <c r="AS851" s="89"/>
      <c r="AT851" s="89"/>
      <c r="AU851" s="89"/>
      <c r="AV851" s="89"/>
      <c r="AW851" s="89"/>
      <c r="AX851" s="89"/>
    </row>
    <row r="852" spans="1:50" ht="12.75" customHeight="1">
      <c r="A852" s="89"/>
      <c r="B852" s="89"/>
      <c r="C852" s="96"/>
      <c r="D852" s="190"/>
      <c r="E852" s="110"/>
      <c r="F852" s="111"/>
      <c r="G852" s="112"/>
      <c r="H852" s="113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108"/>
      <c r="AI852" s="108"/>
      <c r="AJ852" s="89"/>
      <c r="AK852" s="89"/>
      <c r="AL852" s="99"/>
      <c r="AM852" s="99"/>
      <c r="AN852" s="89"/>
      <c r="AO852" s="89"/>
      <c r="AP852" s="89"/>
      <c r="AQ852" s="99"/>
      <c r="AR852" s="89"/>
      <c r="AS852" s="89"/>
      <c r="AT852" s="89"/>
      <c r="AU852" s="89"/>
      <c r="AV852" s="89"/>
      <c r="AW852" s="89"/>
      <c r="AX852" s="89"/>
    </row>
    <row r="853" spans="1:50" ht="12.75" customHeight="1">
      <c r="A853" s="89"/>
      <c r="B853" s="89"/>
      <c r="C853" s="96"/>
      <c r="D853" s="190"/>
      <c r="E853" s="110"/>
      <c r="F853" s="111"/>
      <c r="G853" s="112"/>
      <c r="H853" s="113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108"/>
      <c r="AI853" s="108"/>
      <c r="AJ853" s="89"/>
      <c r="AK853" s="89"/>
      <c r="AL853" s="99"/>
      <c r="AM853" s="99"/>
      <c r="AN853" s="89"/>
      <c r="AO853" s="89"/>
      <c r="AP853" s="89"/>
      <c r="AQ853" s="99"/>
      <c r="AR853" s="89"/>
      <c r="AS853" s="89"/>
      <c r="AT853" s="89"/>
      <c r="AU853" s="89"/>
      <c r="AV853" s="89"/>
      <c r="AW853" s="89"/>
      <c r="AX853" s="89"/>
    </row>
    <row r="854" spans="1:50" ht="12.75" customHeight="1">
      <c r="A854" s="89"/>
      <c r="B854" s="89"/>
      <c r="C854" s="96"/>
      <c r="D854" s="190"/>
      <c r="E854" s="110"/>
      <c r="F854" s="111"/>
      <c r="G854" s="112"/>
      <c r="H854" s="113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108"/>
      <c r="AI854" s="108"/>
      <c r="AJ854" s="89"/>
      <c r="AK854" s="89"/>
      <c r="AL854" s="99"/>
      <c r="AM854" s="99"/>
      <c r="AN854" s="89"/>
      <c r="AO854" s="89"/>
      <c r="AP854" s="89"/>
      <c r="AQ854" s="99"/>
      <c r="AR854" s="89"/>
      <c r="AS854" s="89"/>
      <c r="AT854" s="89"/>
      <c r="AU854" s="89"/>
      <c r="AV854" s="89"/>
      <c r="AW854" s="89"/>
      <c r="AX854" s="89"/>
    </row>
    <row r="855" spans="1:50" ht="12.75" customHeight="1">
      <c r="A855" s="89"/>
      <c r="B855" s="89"/>
      <c r="C855" s="96"/>
      <c r="D855" s="190"/>
      <c r="E855" s="110"/>
      <c r="F855" s="111"/>
      <c r="G855" s="112"/>
      <c r="H855" s="113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108"/>
      <c r="AI855" s="108"/>
      <c r="AJ855" s="89"/>
      <c r="AK855" s="89"/>
      <c r="AL855" s="99"/>
      <c r="AM855" s="99"/>
      <c r="AN855" s="89"/>
      <c r="AO855" s="89"/>
      <c r="AP855" s="89"/>
      <c r="AQ855" s="99"/>
      <c r="AR855" s="89"/>
      <c r="AS855" s="89"/>
      <c r="AT855" s="89"/>
      <c r="AU855" s="89"/>
      <c r="AV855" s="89"/>
      <c r="AW855" s="89"/>
      <c r="AX855" s="89"/>
    </row>
    <row r="856" spans="1:50" ht="12.75" customHeight="1">
      <c r="A856" s="89"/>
      <c r="B856" s="89"/>
      <c r="C856" s="96"/>
      <c r="D856" s="190"/>
      <c r="E856" s="110"/>
      <c r="F856" s="111"/>
      <c r="G856" s="112"/>
      <c r="H856" s="113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108"/>
      <c r="AI856" s="108"/>
      <c r="AJ856" s="89"/>
      <c r="AK856" s="89"/>
      <c r="AL856" s="99"/>
      <c r="AM856" s="99"/>
      <c r="AN856" s="89"/>
      <c r="AO856" s="89"/>
      <c r="AP856" s="89"/>
      <c r="AQ856" s="99"/>
      <c r="AR856" s="89"/>
      <c r="AS856" s="89"/>
      <c r="AT856" s="89"/>
      <c r="AU856" s="89"/>
      <c r="AV856" s="89"/>
      <c r="AW856" s="89"/>
      <c r="AX856" s="89"/>
    </row>
    <row r="857" spans="1:50" ht="12.75" customHeight="1">
      <c r="A857" s="89"/>
      <c r="B857" s="89"/>
      <c r="C857" s="96"/>
      <c r="D857" s="190"/>
      <c r="E857" s="110"/>
      <c r="F857" s="111"/>
      <c r="G857" s="112"/>
      <c r="H857" s="113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108"/>
      <c r="AI857" s="108"/>
      <c r="AJ857" s="89"/>
      <c r="AK857" s="89"/>
      <c r="AL857" s="99"/>
      <c r="AM857" s="99"/>
      <c r="AN857" s="89"/>
      <c r="AO857" s="89"/>
      <c r="AP857" s="89"/>
      <c r="AQ857" s="99"/>
      <c r="AR857" s="89"/>
      <c r="AS857" s="89"/>
      <c r="AT857" s="89"/>
      <c r="AU857" s="89"/>
      <c r="AV857" s="89"/>
      <c r="AW857" s="89"/>
      <c r="AX857" s="89"/>
    </row>
    <row r="858" spans="1:50" ht="12.75" customHeight="1">
      <c r="A858" s="89"/>
      <c r="B858" s="89"/>
      <c r="C858" s="96"/>
      <c r="D858" s="190"/>
      <c r="E858" s="110"/>
      <c r="F858" s="111"/>
      <c r="G858" s="112"/>
      <c r="H858" s="113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108"/>
      <c r="AI858" s="108"/>
      <c r="AJ858" s="89"/>
      <c r="AK858" s="89"/>
      <c r="AL858" s="99"/>
      <c r="AM858" s="99"/>
      <c r="AN858" s="89"/>
      <c r="AO858" s="89"/>
      <c r="AP858" s="89"/>
      <c r="AQ858" s="99"/>
      <c r="AR858" s="89"/>
      <c r="AS858" s="89"/>
      <c r="AT858" s="89"/>
      <c r="AU858" s="89"/>
      <c r="AV858" s="89"/>
      <c r="AW858" s="89"/>
      <c r="AX858" s="89"/>
    </row>
    <row r="859" spans="1:50" ht="12.75" customHeight="1">
      <c r="A859" s="89"/>
      <c r="B859" s="89"/>
      <c r="C859" s="96"/>
      <c r="D859" s="190"/>
      <c r="E859" s="110"/>
      <c r="F859" s="111"/>
      <c r="G859" s="112"/>
      <c r="H859" s="113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108"/>
      <c r="AI859" s="108"/>
      <c r="AJ859" s="89"/>
      <c r="AK859" s="89"/>
      <c r="AL859" s="99"/>
      <c r="AM859" s="99"/>
      <c r="AN859" s="89"/>
      <c r="AO859" s="89"/>
      <c r="AP859" s="89"/>
      <c r="AQ859" s="99"/>
      <c r="AR859" s="89"/>
      <c r="AS859" s="89"/>
      <c r="AT859" s="89"/>
      <c r="AU859" s="89"/>
      <c r="AV859" s="89"/>
      <c r="AW859" s="89"/>
      <c r="AX859" s="89"/>
    </row>
    <row r="860" spans="1:50" ht="12.75" customHeight="1">
      <c r="A860" s="89"/>
      <c r="B860" s="89"/>
      <c r="C860" s="96"/>
      <c r="D860" s="190"/>
      <c r="E860" s="110"/>
      <c r="F860" s="111"/>
      <c r="G860" s="112"/>
      <c r="H860" s="113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108"/>
      <c r="AI860" s="108"/>
      <c r="AJ860" s="89"/>
      <c r="AK860" s="89"/>
      <c r="AL860" s="99"/>
      <c r="AM860" s="99"/>
      <c r="AN860" s="89"/>
      <c r="AO860" s="89"/>
      <c r="AP860" s="89"/>
      <c r="AQ860" s="99"/>
      <c r="AR860" s="89"/>
      <c r="AS860" s="89"/>
      <c r="AT860" s="89"/>
      <c r="AU860" s="89"/>
      <c r="AV860" s="89"/>
      <c r="AW860" s="89"/>
      <c r="AX860" s="89"/>
    </row>
    <row r="861" spans="1:50" ht="12.75" customHeight="1">
      <c r="A861" s="89"/>
      <c r="B861" s="89"/>
      <c r="C861" s="96"/>
      <c r="D861" s="190"/>
      <c r="E861" s="110"/>
      <c r="F861" s="111"/>
      <c r="G861" s="112"/>
      <c r="H861" s="113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108"/>
      <c r="AI861" s="108"/>
      <c r="AJ861" s="89"/>
      <c r="AK861" s="89"/>
      <c r="AL861" s="99"/>
      <c r="AM861" s="99"/>
      <c r="AN861" s="89"/>
      <c r="AO861" s="89"/>
      <c r="AP861" s="89"/>
      <c r="AQ861" s="99"/>
      <c r="AR861" s="89"/>
      <c r="AS861" s="89"/>
      <c r="AT861" s="89"/>
      <c r="AU861" s="89"/>
      <c r="AV861" s="89"/>
      <c r="AW861" s="89"/>
      <c r="AX861" s="89"/>
    </row>
    <row r="862" spans="1:50" ht="12.75" customHeight="1">
      <c r="A862" s="89"/>
      <c r="B862" s="89"/>
      <c r="C862" s="96"/>
      <c r="D862" s="190"/>
      <c r="E862" s="110"/>
      <c r="F862" s="111"/>
      <c r="G862" s="112"/>
      <c r="H862" s="113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108"/>
      <c r="AI862" s="108"/>
      <c r="AJ862" s="89"/>
      <c r="AK862" s="89"/>
      <c r="AL862" s="99"/>
      <c r="AM862" s="99"/>
      <c r="AN862" s="89"/>
      <c r="AO862" s="89"/>
      <c r="AP862" s="89"/>
      <c r="AQ862" s="99"/>
      <c r="AR862" s="89"/>
      <c r="AS862" s="89"/>
      <c r="AT862" s="89"/>
      <c r="AU862" s="89"/>
      <c r="AV862" s="89"/>
      <c r="AW862" s="89"/>
      <c r="AX862" s="89"/>
    </row>
    <row r="863" spans="1:50" ht="12.75" customHeight="1">
      <c r="A863" s="89"/>
      <c r="B863" s="89"/>
      <c r="C863" s="96"/>
      <c r="D863" s="190"/>
      <c r="E863" s="110"/>
      <c r="F863" s="111"/>
      <c r="G863" s="112"/>
      <c r="H863" s="113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108"/>
      <c r="AI863" s="108"/>
      <c r="AJ863" s="89"/>
      <c r="AK863" s="89"/>
      <c r="AL863" s="99"/>
      <c r="AM863" s="99"/>
      <c r="AN863" s="89"/>
      <c r="AO863" s="89"/>
      <c r="AP863" s="89"/>
      <c r="AQ863" s="99"/>
      <c r="AR863" s="89"/>
      <c r="AS863" s="89"/>
      <c r="AT863" s="89"/>
      <c r="AU863" s="89"/>
      <c r="AV863" s="89"/>
      <c r="AW863" s="89"/>
      <c r="AX863" s="89"/>
    </row>
    <row r="864" spans="1:50" ht="12.75" customHeight="1">
      <c r="A864" s="89"/>
      <c r="B864" s="89"/>
      <c r="C864" s="96"/>
      <c r="D864" s="190"/>
      <c r="E864" s="110"/>
      <c r="F864" s="111"/>
      <c r="G864" s="112"/>
      <c r="H864" s="113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108"/>
      <c r="AI864" s="108"/>
      <c r="AJ864" s="89"/>
      <c r="AK864" s="89"/>
      <c r="AL864" s="99"/>
      <c r="AM864" s="99"/>
      <c r="AN864" s="89"/>
      <c r="AO864" s="89"/>
      <c r="AP864" s="89"/>
      <c r="AQ864" s="99"/>
      <c r="AR864" s="89"/>
      <c r="AS864" s="89"/>
      <c r="AT864" s="89"/>
      <c r="AU864" s="89"/>
      <c r="AV864" s="89"/>
      <c r="AW864" s="89"/>
      <c r="AX864" s="89"/>
    </row>
    <row r="865" spans="1:50" ht="12.75" customHeight="1">
      <c r="A865" s="89"/>
      <c r="B865" s="89"/>
      <c r="C865" s="96"/>
      <c r="D865" s="190"/>
      <c r="E865" s="110"/>
      <c r="F865" s="111"/>
      <c r="G865" s="112"/>
      <c r="H865" s="113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108"/>
      <c r="AI865" s="108"/>
      <c r="AJ865" s="89"/>
      <c r="AK865" s="89"/>
      <c r="AL865" s="99"/>
      <c r="AM865" s="99"/>
      <c r="AN865" s="89"/>
      <c r="AO865" s="89"/>
      <c r="AP865" s="89"/>
      <c r="AQ865" s="99"/>
      <c r="AR865" s="89"/>
      <c r="AS865" s="89"/>
      <c r="AT865" s="89"/>
      <c r="AU865" s="89"/>
      <c r="AV865" s="89"/>
      <c r="AW865" s="89"/>
      <c r="AX865" s="89"/>
    </row>
    <row r="866" spans="1:50" ht="12.75" customHeight="1">
      <c r="A866" s="89"/>
      <c r="B866" s="89"/>
      <c r="C866" s="96"/>
      <c r="D866" s="190"/>
      <c r="E866" s="110"/>
      <c r="F866" s="111"/>
      <c r="G866" s="112"/>
      <c r="H866" s="113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108"/>
      <c r="AI866" s="108"/>
      <c r="AJ866" s="89"/>
      <c r="AK866" s="89"/>
      <c r="AL866" s="99"/>
      <c r="AM866" s="99"/>
      <c r="AN866" s="89"/>
      <c r="AO866" s="89"/>
      <c r="AP866" s="89"/>
      <c r="AQ866" s="99"/>
      <c r="AR866" s="89"/>
      <c r="AS866" s="89"/>
      <c r="AT866" s="89"/>
      <c r="AU866" s="89"/>
      <c r="AV866" s="89"/>
      <c r="AW866" s="89"/>
      <c r="AX866" s="89"/>
    </row>
    <row r="867" spans="1:50" ht="12.75" customHeight="1">
      <c r="A867" s="89"/>
      <c r="B867" s="89"/>
      <c r="C867" s="96"/>
      <c r="D867" s="190"/>
      <c r="E867" s="110"/>
      <c r="F867" s="111"/>
      <c r="G867" s="112"/>
      <c r="H867" s="113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108"/>
      <c r="AI867" s="108"/>
      <c r="AJ867" s="89"/>
      <c r="AK867" s="89"/>
      <c r="AL867" s="99"/>
      <c r="AM867" s="99"/>
      <c r="AN867" s="89"/>
      <c r="AO867" s="89"/>
      <c r="AP867" s="89"/>
      <c r="AQ867" s="99"/>
      <c r="AR867" s="89"/>
      <c r="AS867" s="89"/>
      <c r="AT867" s="89"/>
      <c r="AU867" s="89"/>
      <c r="AV867" s="89"/>
      <c r="AW867" s="89"/>
      <c r="AX867" s="89"/>
    </row>
    <row r="868" spans="1:50" ht="12.75" customHeight="1">
      <c r="A868" s="89"/>
      <c r="B868" s="89"/>
      <c r="C868" s="96"/>
      <c r="D868" s="190"/>
      <c r="E868" s="110"/>
      <c r="F868" s="111"/>
      <c r="G868" s="112"/>
      <c r="H868" s="113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108"/>
      <c r="AI868" s="108"/>
      <c r="AJ868" s="89"/>
      <c r="AK868" s="89"/>
      <c r="AL868" s="99"/>
      <c r="AM868" s="99"/>
      <c r="AN868" s="89"/>
      <c r="AO868" s="89"/>
      <c r="AP868" s="89"/>
      <c r="AQ868" s="99"/>
      <c r="AR868" s="89"/>
      <c r="AS868" s="89"/>
      <c r="AT868" s="89"/>
      <c r="AU868" s="89"/>
      <c r="AV868" s="89"/>
      <c r="AW868" s="89"/>
      <c r="AX868" s="89"/>
    </row>
    <row r="869" spans="1:50" ht="12.75" customHeight="1">
      <c r="A869" s="89"/>
      <c r="B869" s="89"/>
      <c r="C869" s="96"/>
      <c r="D869" s="190"/>
      <c r="E869" s="110"/>
      <c r="F869" s="111"/>
      <c r="G869" s="112"/>
      <c r="H869" s="113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108"/>
      <c r="AI869" s="108"/>
      <c r="AJ869" s="89"/>
      <c r="AK869" s="89"/>
      <c r="AL869" s="99"/>
      <c r="AM869" s="99"/>
      <c r="AN869" s="89"/>
      <c r="AO869" s="89"/>
      <c r="AP869" s="89"/>
      <c r="AQ869" s="99"/>
      <c r="AR869" s="89"/>
      <c r="AS869" s="89"/>
      <c r="AT869" s="89"/>
      <c r="AU869" s="89"/>
      <c r="AV869" s="89"/>
      <c r="AW869" s="89"/>
      <c r="AX869" s="89"/>
    </row>
    <row r="870" spans="1:50" ht="12.75" customHeight="1">
      <c r="A870" s="89"/>
      <c r="B870" s="89"/>
      <c r="C870" s="96"/>
      <c r="D870" s="190"/>
      <c r="E870" s="110"/>
      <c r="F870" s="111"/>
      <c r="G870" s="112"/>
      <c r="H870" s="113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108"/>
      <c r="AI870" s="108"/>
      <c r="AJ870" s="89"/>
      <c r="AK870" s="89"/>
      <c r="AL870" s="99"/>
      <c r="AM870" s="99"/>
      <c r="AN870" s="89"/>
      <c r="AO870" s="89"/>
      <c r="AP870" s="89"/>
      <c r="AQ870" s="99"/>
      <c r="AR870" s="89"/>
      <c r="AS870" s="89"/>
      <c r="AT870" s="89"/>
      <c r="AU870" s="89"/>
      <c r="AV870" s="89"/>
      <c r="AW870" s="89"/>
      <c r="AX870" s="89"/>
    </row>
    <row r="871" spans="1:50" ht="12.75" customHeight="1">
      <c r="A871" s="89"/>
      <c r="B871" s="89"/>
      <c r="C871" s="96"/>
      <c r="D871" s="190"/>
      <c r="E871" s="110"/>
      <c r="F871" s="111"/>
      <c r="G871" s="112"/>
      <c r="H871" s="113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108"/>
      <c r="AI871" s="108"/>
      <c r="AJ871" s="89"/>
      <c r="AK871" s="89"/>
      <c r="AL871" s="99"/>
      <c r="AM871" s="99"/>
      <c r="AN871" s="89"/>
      <c r="AO871" s="89"/>
      <c r="AP871" s="89"/>
      <c r="AQ871" s="99"/>
      <c r="AR871" s="89"/>
      <c r="AS871" s="89"/>
      <c r="AT871" s="89"/>
      <c r="AU871" s="89"/>
      <c r="AV871" s="89"/>
      <c r="AW871" s="89"/>
      <c r="AX871" s="89"/>
    </row>
    <row r="872" spans="1:50" ht="12.75" customHeight="1">
      <c r="A872" s="89"/>
      <c r="B872" s="89"/>
      <c r="C872" s="96"/>
      <c r="D872" s="190"/>
      <c r="E872" s="110"/>
      <c r="F872" s="111"/>
      <c r="G872" s="112"/>
      <c r="H872" s="113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108"/>
      <c r="AI872" s="108"/>
      <c r="AJ872" s="89"/>
      <c r="AK872" s="89"/>
      <c r="AL872" s="99"/>
      <c r="AM872" s="99"/>
      <c r="AN872" s="89"/>
      <c r="AO872" s="89"/>
      <c r="AP872" s="89"/>
      <c r="AQ872" s="99"/>
      <c r="AR872" s="89"/>
      <c r="AS872" s="89"/>
      <c r="AT872" s="89"/>
      <c r="AU872" s="89"/>
      <c r="AV872" s="89"/>
      <c r="AW872" s="89"/>
      <c r="AX872" s="89"/>
    </row>
    <row r="873" spans="1:50" ht="12.75" customHeight="1">
      <c r="A873" s="89"/>
      <c r="B873" s="89"/>
      <c r="C873" s="96"/>
      <c r="D873" s="190"/>
      <c r="E873" s="110"/>
      <c r="F873" s="111"/>
      <c r="G873" s="112"/>
      <c r="H873" s="113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108"/>
      <c r="AI873" s="108"/>
      <c r="AJ873" s="89"/>
      <c r="AK873" s="89"/>
      <c r="AL873" s="99"/>
      <c r="AM873" s="99"/>
      <c r="AN873" s="89"/>
      <c r="AO873" s="89"/>
      <c r="AP873" s="89"/>
      <c r="AQ873" s="99"/>
      <c r="AR873" s="89"/>
      <c r="AS873" s="89"/>
      <c r="AT873" s="89"/>
      <c r="AU873" s="89"/>
      <c r="AV873" s="89"/>
      <c r="AW873" s="89"/>
      <c r="AX873" s="89"/>
    </row>
    <row r="874" spans="1:50" ht="12.75" customHeight="1">
      <c r="A874" s="89"/>
      <c r="B874" s="89"/>
      <c r="C874" s="96"/>
      <c r="D874" s="190"/>
      <c r="E874" s="110"/>
      <c r="F874" s="111"/>
      <c r="G874" s="112"/>
      <c r="H874" s="113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108"/>
      <c r="AI874" s="108"/>
      <c r="AJ874" s="89"/>
      <c r="AK874" s="89"/>
      <c r="AL874" s="99"/>
      <c r="AM874" s="99"/>
      <c r="AN874" s="89"/>
      <c r="AO874" s="89"/>
      <c r="AP874" s="89"/>
      <c r="AQ874" s="99"/>
      <c r="AR874" s="89"/>
      <c r="AS874" s="89"/>
      <c r="AT874" s="89"/>
      <c r="AU874" s="89"/>
      <c r="AV874" s="89"/>
      <c r="AW874" s="89"/>
      <c r="AX874" s="89"/>
    </row>
    <row r="875" spans="1:50" ht="12.75" customHeight="1">
      <c r="A875" s="89"/>
      <c r="B875" s="89"/>
      <c r="C875" s="96"/>
      <c r="D875" s="190"/>
      <c r="E875" s="110"/>
      <c r="F875" s="111"/>
      <c r="G875" s="112"/>
      <c r="H875" s="113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108"/>
      <c r="AI875" s="108"/>
      <c r="AJ875" s="89"/>
      <c r="AK875" s="89"/>
      <c r="AL875" s="99"/>
      <c r="AM875" s="99"/>
      <c r="AN875" s="89"/>
      <c r="AO875" s="89"/>
      <c r="AP875" s="89"/>
      <c r="AQ875" s="99"/>
      <c r="AR875" s="89"/>
      <c r="AS875" s="89"/>
      <c r="AT875" s="89"/>
      <c r="AU875" s="89"/>
      <c r="AV875" s="89"/>
      <c r="AW875" s="89"/>
      <c r="AX875" s="89"/>
    </row>
    <row r="876" spans="1:50" ht="12.75" customHeight="1">
      <c r="A876" s="89"/>
      <c r="B876" s="89"/>
      <c r="C876" s="96"/>
      <c r="D876" s="190"/>
      <c r="E876" s="110"/>
      <c r="F876" s="111"/>
      <c r="G876" s="112"/>
      <c r="H876" s="113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108"/>
      <c r="AI876" s="108"/>
      <c r="AJ876" s="89"/>
      <c r="AK876" s="89"/>
      <c r="AL876" s="99"/>
      <c r="AM876" s="99"/>
      <c r="AN876" s="89"/>
      <c r="AO876" s="89"/>
      <c r="AP876" s="89"/>
      <c r="AQ876" s="99"/>
      <c r="AR876" s="89"/>
      <c r="AS876" s="89"/>
      <c r="AT876" s="89"/>
      <c r="AU876" s="89"/>
      <c r="AV876" s="89"/>
      <c r="AW876" s="89"/>
      <c r="AX876" s="89"/>
    </row>
    <row r="877" spans="1:50" ht="12.75" customHeight="1">
      <c r="A877" s="89"/>
      <c r="B877" s="89"/>
      <c r="C877" s="96"/>
      <c r="D877" s="190"/>
      <c r="E877" s="110"/>
      <c r="F877" s="111"/>
      <c r="G877" s="112"/>
      <c r="H877" s="113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108"/>
      <c r="AI877" s="108"/>
      <c r="AJ877" s="89"/>
      <c r="AK877" s="89"/>
      <c r="AL877" s="99"/>
      <c r="AM877" s="99"/>
      <c r="AN877" s="89"/>
      <c r="AO877" s="89"/>
      <c r="AP877" s="89"/>
      <c r="AQ877" s="99"/>
      <c r="AR877" s="89"/>
      <c r="AS877" s="89"/>
      <c r="AT877" s="89"/>
      <c r="AU877" s="89"/>
      <c r="AV877" s="89"/>
      <c r="AW877" s="89"/>
      <c r="AX877" s="89"/>
    </row>
    <row r="878" spans="1:50" ht="12.75" customHeight="1">
      <c r="A878" s="89"/>
      <c r="B878" s="89"/>
      <c r="C878" s="96"/>
      <c r="D878" s="190"/>
      <c r="E878" s="110"/>
      <c r="F878" s="111"/>
      <c r="G878" s="112"/>
      <c r="H878" s="113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108"/>
      <c r="AI878" s="108"/>
      <c r="AJ878" s="89"/>
      <c r="AK878" s="89"/>
      <c r="AL878" s="99"/>
      <c r="AM878" s="99"/>
      <c r="AN878" s="89"/>
      <c r="AO878" s="89"/>
      <c r="AP878" s="89"/>
      <c r="AQ878" s="99"/>
      <c r="AR878" s="89"/>
      <c r="AS878" s="89"/>
      <c r="AT878" s="89"/>
      <c r="AU878" s="89"/>
      <c r="AV878" s="89"/>
      <c r="AW878" s="89"/>
      <c r="AX878" s="89"/>
    </row>
    <row r="879" spans="1:50" ht="12.75" customHeight="1">
      <c r="A879" s="89"/>
      <c r="B879" s="89"/>
      <c r="C879" s="96"/>
      <c r="D879" s="190"/>
      <c r="E879" s="110"/>
      <c r="F879" s="111"/>
      <c r="G879" s="112"/>
      <c r="H879" s="113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108"/>
      <c r="AI879" s="108"/>
      <c r="AJ879" s="89"/>
      <c r="AK879" s="89"/>
      <c r="AL879" s="99"/>
      <c r="AM879" s="99"/>
      <c r="AN879" s="89"/>
      <c r="AO879" s="89"/>
      <c r="AP879" s="89"/>
      <c r="AQ879" s="99"/>
      <c r="AR879" s="89"/>
      <c r="AS879" s="89"/>
      <c r="AT879" s="89"/>
      <c r="AU879" s="89"/>
      <c r="AV879" s="89"/>
      <c r="AW879" s="89"/>
      <c r="AX879" s="89"/>
    </row>
    <row r="880" spans="1:50" ht="12.75" customHeight="1">
      <c r="A880" s="89"/>
      <c r="B880" s="89"/>
      <c r="C880" s="96"/>
      <c r="D880" s="190"/>
      <c r="E880" s="110"/>
      <c r="F880" s="111"/>
      <c r="G880" s="112"/>
      <c r="H880" s="113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108"/>
      <c r="AI880" s="108"/>
      <c r="AJ880" s="89"/>
      <c r="AK880" s="89"/>
      <c r="AL880" s="99"/>
      <c r="AM880" s="99"/>
      <c r="AN880" s="89"/>
      <c r="AO880" s="89"/>
      <c r="AP880" s="89"/>
      <c r="AQ880" s="99"/>
      <c r="AR880" s="89"/>
      <c r="AS880" s="89"/>
      <c r="AT880" s="89"/>
      <c r="AU880" s="89"/>
      <c r="AV880" s="89"/>
      <c r="AW880" s="89"/>
      <c r="AX880" s="89"/>
    </row>
    <row r="881" spans="1:50" ht="12.75" customHeight="1">
      <c r="A881" s="89"/>
      <c r="B881" s="89"/>
      <c r="C881" s="96"/>
      <c r="D881" s="190"/>
      <c r="E881" s="110"/>
      <c r="F881" s="111"/>
      <c r="G881" s="112"/>
      <c r="H881" s="113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108"/>
      <c r="AI881" s="108"/>
      <c r="AJ881" s="89"/>
      <c r="AK881" s="89"/>
      <c r="AL881" s="99"/>
      <c r="AM881" s="99"/>
      <c r="AN881" s="89"/>
      <c r="AO881" s="89"/>
      <c r="AP881" s="89"/>
      <c r="AQ881" s="99"/>
      <c r="AR881" s="89"/>
      <c r="AS881" s="89"/>
      <c r="AT881" s="89"/>
      <c r="AU881" s="89"/>
      <c r="AV881" s="89"/>
      <c r="AW881" s="89"/>
      <c r="AX881" s="89"/>
    </row>
    <row r="882" spans="1:50" ht="12.75" customHeight="1">
      <c r="A882" s="89"/>
      <c r="B882" s="89"/>
      <c r="C882" s="96"/>
      <c r="D882" s="190"/>
      <c r="E882" s="110"/>
      <c r="F882" s="111"/>
      <c r="G882" s="112"/>
      <c r="H882" s="113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108"/>
      <c r="AI882" s="108"/>
      <c r="AJ882" s="89"/>
      <c r="AK882" s="89"/>
      <c r="AL882" s="99"/>
      <c r="AM882" s="99"/>
      <c r="AN882" s="89"/>
      <c r="AO882" s="89"/>
      <c r="AP882" s="89"/>
      <c r="AQ882" s="99"/>
      <c r="AR882" s="89"/>
      <c r="AS882" s="89"/>
      <c r="AT882" s="89"/>
      <c r="AU882" s="89"/>
      <c r="AV882" s="89"/>
      <c r="AW882" s="89"/>
      <c r="AX882" s="89"/>
    </row>
    <row r="883" spans="1:50" ht="12.75" customHeight="1">
      <c r="A883" s="89"/>
      <c r="B883" s="89"/>
      <c r="C883" s="96"/>
      <c r="D883" s="190"/>
      <c r="E883" s="110"/>
      <c r="F883" s="111"/>
      <c r="G883" s="112"/>
      <c r="H883" s="113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108"/>
      <c r="AI883" s="108"/>
      <c r="AJ883" s="89"/>
      <c r="AK883" s="89"/>
      <c r="AL883" s="99"/>
      <c r="AM883" s="99"/>
      <c r="AN883" s="89"/>
      <c r="AO883" s="89"/>
      <c r="AP883" s="89"/>
      <c r="AQ883" s="99"/>
      <c r="AR883" s="89"/>
      <c r="AS883" s="89"/>
      <c r="AT883" s="89"/>
      <c r="AU883" s="89"/>
      <c r="AV883" s="89"/>
      <c r="AW883" s="89"/>
      <c r="AX883" s="89"/>
    </row>
    <row r="884" spans="1:50" ht="12.75" customHeight="1">
      <c r="A884" s="89"/>
      <c r="B884" s="89"/>
      <c r="C884" s="96"/>
      <c r="D884" s="190"/>
      <c r="E884" s="110"/>
      <c r="F884" s="111"/>
      <c r="G884" s="112"/>
      <c r="H884" s="113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108"/>
      <c r="AI884" s="108"/>
      <c r="AJ884" s="89"/>
      <c r="AK884" s="89"/>
      <c r="AL884" s="99"/>
      <c r="AM884" s="99"/>
      <c r="AN884" s="89"/>
      <c r="AO884" s="89"/>
      <c r="AP884" s="89"/>
      <c r="AQ884" s="99"/>
      <c r="AR884" s="89"/>
      <c r="AS884" s="89"/>
      <c r="AT884" s="89"/>
      <c r="AU884" s="89"/>
      <c r="AV884" s="89"/>
      <c r="AW884" s="89"/>
      <c r="AX884" s="89"/>
    </row>
    <row r="885" spans="1:50" ht="12.75" customHeight="1">
      <c r="A885" s="89"/>
      <c r="B885" s="89"/>
      <c r="C885" s="96"/>
      <c r="D885" s="190"/>
      <c r="E885" s="110"/>
      <c r="F885" s="111"/>
      <c r="G885" s="112"/>
      <c r="H885" s="113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108"/>
      <c r="AI885" s="108"/>
      <c r="AJ885" s="89"/>
      <c r="AK885" s="89"/>
      <c r="AL885" s="99"/>
      <c r="AM885" s="99"/>
      <c r="AN885" s="89"/>
      <c r="AO885" s="89"/>
      <c r="AP885" s="89"/>
      <c r="AQ885" s="99"/>
      <c r="AR885" s="89"/>
      <c r="AS885" s="89"/>
      <c r="AT885" s="89"/>
      <c r="AU885" s="89"/>
      <c r="AV885" s="89"/>
      <c r="AW885" s="89"/>
      <c r="AX885" s="89"/>
    </row>
    <row r="886" spans="1:50" ht="12.75" customHeight="1">
      <c r="A886" s="89"/>
      <c r="B886" s="89"/>
      <c r="C886" s="96"/>
      <c r="D886" s="190"/>
      <c r="E886" s="110"/>
      <c r="F886" s="111"/>
      <c r="G886" s="112"/>
      <c r="H886" s="113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108"/>
      <c r="AI886" s="108"/>
      <c r="AJ886" s="89"/>
      <c r="AK886" s="89"/>
      <c r="AL886" s="99"/>
      <c r="AM886" s="99"/>
      <c r="AN886" s="89"/>
      <c r="AO886" s="89"/>
      <c r="AP886" s="89"/>
      <c r="AQ886" s="99"/>
      <c r="AR886" s="89"/>
      <c r="AS886" s="89"/>
      <c r="AT886" s="89"/>
      <c r="AU886" s="89"/>
      <c r="AV886" s="89"/>
      <c r="AW886" s="89"/>
      <c r="AX886" s="89"/>
    </row>
    <row r="887" spans="1:50" ht="12.75" customHeight="1">
      <c r="A887" s="89"/>
      <c r="B887" s="89"/>
      <c r="C887" s="96"/>
      <c r="D887" s="190"/>
      <c r="E887" s="110"/>
      <c r="F887" s="111"/>
      <c r="G887" s="112"/>
      <c r="H887" s="113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108"/>
      <c r="AI887" s="108"/>
      <c r="AJ887" s="89"/>
      <c r="AK887" s="89"/>
      <c r="AL887" s="99"/>
      <c r="AM887" s="99"/>
      <c r="AN887" s="89"/>
      <c r="AO887" s="89"/>
      <c r="AP887" s="89"/>
      <c r="AQ887" s="99"/>
      <c r="AR887" s="89"/>
      <c r="AS887" s="89"/>
      <c r="AT887" s="89"/>
      <c r="AU887" s="89"/>
      <c r="AV887" s="89"/>
      <c r="AW887" s="89"/>
      <c r="AX887" s="89"/>
    </row>
    <row r="888" spans="1:50" ht="12.75" customHeight="1">
      <c r="A888" s="89"/>
      <c r="B888" s="89"/>
      <c r="C888" s="96"/>
      <c r="D888" s="190"/>
      <c r="E888" s="110"/>
      <c r="F888" s="111"/>
      <c r="G888" s="112"/>
      <c r="H888" s="113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108"/>
      <c r="AI888" s="108"/>
      <c r="AJ888" s="89"/>
      <c r="AK888" s="89"/>
      <c r="AL888" s="99"/>
      <c r="AM888" s="99"/>
      <c r="AN888" s="89"/>
      <c r="AO888" s="89"/>
      <c r="AP888" s="89"/>
      <c r="AQ888" s="99"/>
      <c r="AR888" s="89"/>
      <c r="AS888" s="89"/>
      <c r="AT888" s="89"/>
      <c r="AU888" s="89"/>
      <c r="AV888" s="89"/>
      <c r="AW888" s="89"/>
      <c r="AX888" s="89"/>
    </row>
    <row r="889" spans="1:50" ht="12.75" customHeight="1">
      <c r="A889" s="89"/>
      <c r="B889" s="89"/>
      <c r="C889" s="96"/>
      <c r="D889" s="190"/>
      <c r="E889" s="110"/>
      <c r="F889" s="111"/>
      <c r="G889" s="112"/>
      <c r="H889" s="113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108"/>
      <c r="AI889" s="108"/>
      <c r="AJ889" s="89"/>
      <c r="AK889" s="89"/>
      <c r="AL889" s="99"/>
      <c r="AM889" s="99"/>
      <c r="AN889" s="89"/>
      <c r="AO889" s="89"/>
      <c r="AP889" s="89"/>
      <c r="AQ889" s="99"/>
      <c r="AR889" s="89"/>
      <c r="AS889" s="89"/>
      <c r="AT889" s="89"/>
      <c r="AU889" s="89"/>
      <c r="AV889" s="89"/>
      <c r="AW889" s="89"/>
      <c r="AX889" s="89"/>
    </row>
    <row r="890" spans="1:50" ht="12.75" customHeight="1">
      <c r="A890" s="89"/>
      <c r="B890" s="89"/>
      <c r="C890" s="96"/>
      <c r="D890" s="190"/>
      <c r="E890" s="110"/>
      <c r="F890" s="111"/>
      <c r="G890" s="112"/>
      <c r="H890" s="113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108"/>
      <c r="AI890" s="108"/>
      <c r="AJ890" s="89"/>
      <c r="AK890" s="89"/>
      <c r="AL890" s="99"/>
      <c r="AM890" s="99"/>
      <c r="AN890" s="89"/>
      <c r="AO890" s="89"/>
      <c r="AP890" s="89"/>
      <c r="AQ890" s="99"/>
      <c r="AR890" s="89"/>
      <c r="AS890" s="89"/>
      <c r="AT890" s="89"/>
      <c r="AU890" s="89"/>
      <c r="AV890" s="89"/>
      <c r="AW890" s="89"/>
      <c r="AX890" s="89"/>
    </row>
    <row r="891" spans="1:50" ht="12.75" customHeight="1">
      <c r="A891" s="89"/>
      <c r="B891" s="89"/>
      <c r="C891" s="96"/>
      <c r="D891" s="190"/>
      <c r="E891" s="110"/>
      <c r="F891" s="111"/>
      <c r="G891" s="112"/>
      <c r="H891" s="113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108"/>
      <c r="AI891" s="108"/>
      <c r="AJ891" s="89"/>
      <c r="AK891" s="89"/>
      <c r="AL891" s="99"/>
      <c r="AM891" s="99"/>
      <c r="AN891" s="89"/>
      <c r="AO891" s="89"/>
      <c r="AP891" s="89"/>
      <c r="AQ891" s="99"/>
      <c r="AR891" s="89"/>
      <c r="AS891" s="89"/>
      <c r="AT891" s="89"/>
      <c r="AU891" s="89"/>
      <c r="AV891" s="89"/>
      <c r="AW891" s="89"/>
      <c r="AX891" s="89"/>
    </row>
    <row r="892" spans="1:50" ht="12.75" customHeight="1">
      <c r="A892" s="89"/>
      <c r="B892" s="89"/>
      <c r="C892" s="96"/>
      <c r="D892" s="190"/>
      <c r="E892" s="110"/>
      <c r="F892" s="111"/>
      <c r="G892" s="112"/>
      <c r="H892" s="113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108"/>
      <c r="AI892" s="108"/>
      <c r="AJ892" s="89"/>
      <c r="AK892" s="89"/>
      <c r="AL892" s="99"/>
      <c r="AM892" s="99"/>
      <c r="AN892" s="89"/>
      <c r="AO892" s="89"/>
      <c r="AP892" s="89"/>
      <c r="AQ892" s="99"/>
      <c r="AR892" s="89"/>
      <c r="AS892" s="89"/>
      <c r="AT892" s="89"/>
      <c r="AU892" s="89"/>
      <c r="AV892" s="89"/>
      <c r="AW892" s="89"/>
      <c r="AX892" s="89"/>
    </row>
    <row r="893" spans="1:50" ht="12.75" customHeight="1">
      <c r="A893" s="89"/>
      <c r="B893" s="89"/>
      <c r="C893" s="96"/>
      <c r="D893" s="190"/>
      <c r="E893" s="110"/>
      <c r="F893" s="111"/>
      <c r="G893" s="112"/>
      <c r="H893" s="113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108"/>
      <c r="AI893" s="108"/>
      <c r="AJ893" s="89"/>
      <c r="AK893" s="89"/>
      <c r="AL893" s="99"/>
      <c r="AM893" s="99"/>
      <c r="AN893" s="89"/>
      <c r="AO893" s="89"/>
      <c r="AP893" s="89"/>
      <c r="AQ893" s="99"/>
      <c r="AR893" s="89"/>
      <c r="AS893" s="89"/>
      <c r="AT893" s="89"/>
      <c r="AU893" s="89"/>
      <c r="AV893" s="89"/>
      <c r="AW893" s="89"/>
      <c r="AX893" s="89"/>
    </row>
    <row r="894" spans="1:50" ht="12.75" customHeight="1">
      <c r="A894" s="89"/>
      <c r="B894" s="89"/>
      <c r="C894" s="96"/>
      <c r="D894" s="190"/>
      <c r="E894" s="110"/>
      <c r="F894" s="111"/>
      <c r="G894" s="112"/>
      <c r="H894" s="113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108"/>
      <c r="AI894" s="108"/>
      <c r="AJ894" s="89"/>
      <c r="AK894" s="89"/>
      <c r="AL894" s="99"/>
      <c r="AM894" s="99"/>
      <c r="AN894" s="89"/>
      <c r="AO894" s="89"/>
      <c r="AP894" s="89"/>
      <c r="AQ894" s="99"/>
      <c r="AR894" s="89"/>
      <c r="AS894" s="89"/>
      <c r="AT894" s="89"/>
      <c r="AU894" s="89"/>
      <c r="AV894" s="89"/>
      <c r="AW894" s="89"/>
      <c r="AX894" s="89"/>
    </row>
    <row r="895" spans="1:50" ht="12.75" customHeight="1">
      <c r="A895" s="89"/>
      <c r="B895" s="89"/>
      <c r="C895" s="96"/>
      <c r="D895" s="190"/>
      <c r="E895" s="110"/>
      <c r="F895" s="111"/>
      <c r="G895" s="112"/>
      <c r="H895" s="113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108"/>
      <c r="AI895" s="108"/>
      <c r="AJ895" s="89"/>
      <c r="AK895" s="89"/>
      <c r="AL895" s="99"/>
      <c r="AM895" s="99"/>
      <c r="AN895" s="89"/>
      <c r="AO895" s="89"/>
      <c r="AP895" s="89"/>
      <c r="AQ895" s="99"/>
      <c r="AR895" s="89"/>
      <c r="AS895" s="89"/>
      <c r="AT895" s="89"/>
      <c r="AU895" s="89"/>
      <c r="AV895" s="89"/>
      <c r="AW895" s="89"/>
      <c r="AX895" s="89"/>
    </row>
    <row r="896" spans="1:50" ht="12.75" customHeight="1">
      <c r="A896" s="89"/>
      <c r="B896" s="89"/>
      <c r="C896" s="96"/>
      <c r="D896" s="190"/>
      <c r="E896" s="110"/>
      <c r="F896" s="111"/>
      <c r="G896" s="112"/>
      <c r="H896" s="113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108"/>
      <c r="AI896" s="108"/>
      <c r="AJ896" s="89"/>
      <c r="AK896" s="89"/>
      <c r="AL896" s="99"/>
      <c r="AM896" s="99"/>
      <c r="AN896" s="89"/>
      <c r="AO896" s="89"/>
      <c r="AP896" s="89"/>
      <c r="AQ896" s="99"/>
      <c r="AR896" s="89"/>
      <c r="AS896" s="89"/>
      <c r="AT896" s="89"/>
      <c r="AU896" s="89"/>
      <c r="AV896" s="89"/>
      <c r="AW896" s="89"/>
      <c r="AX896" s="89"/>
    </row>
    <row r="897" spans="1:50" ht="12.75" customHeight="1">
      <c r="A897" s="89"/>
      <c r="B897" s="89"/>
      <c r="C897" s="96"/>
      <c r="D897" s="190"/>
      <c r="E897" s="110"/>
      <c r="F897" s="111"/>
      <c r="G897" s="112"/>
      <c r="H897" s="113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108"/>
      <c r="AI897" s="108"/>
      <c r="AJ897" s="89"/>
      <c r="AK897" s="89"/>
      <c r="AL897" s="99"/>
      <c r="AM897" s="99"/>
      <c r="AN897" s="89"/>
      <c r="AO897" s="89"/>
      <c r="AP897" s="89"/>
      <c r="AQ897" s="99"/>
      <c r="AR897" s="89"/>
      <c r="AS897" s="89"/>
      <c r="AT897" s="89"/>
      <c r="AU897" s="89"/>
      <c r="AV897" s="89"/>
      <c r="AW897" s="89"/>
      <c r="AX897" s="89"/>
    </row>
    <row r="898" spans="1:50" ht="12.75" customHeight="1">
      <c r="A898" s="89"/>
      <c r="B898" s="89"/>
      <c r="C898" s="96"/>
      <c r="D898" s="190"/>
      <c r="E898" s="110"/>
      <c r="F898" s="111"/>
      <c r="G898" s="112"/>
      <c r="H898" s="113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108"/>
      <c r="AI898" s="108"/>
      <c r="AJ898" s="89"/>
      <c r="AK898" s="89"/>
      <c r="AL898" s="99"/>
      <c r="AM898" s="99"/>
      <c r="AN898" s="89"/>
      <c r="AO898" s="89"/>
      <c r="AP898" s="89"/>
      <c r="AQ898" s="99"/>
      <c r="AR898" s="89"/>
      <c r="AS898" s="89"/>
      <c r="AT898" s="89"/>
      <c r="AU898" s="89"/>
      <c r="AV898" s="89"/>
      <c r="AW898" s="89"/>
      <c r="AX898" s="89"/>
    </row>
    <row r="899" spans="1:50" ht="12.75" customHeight="1">
      <c r="A899" s="89"/>
      <c r="B899" s="89"/>
      <c r="C899" s="96"/>
      <c r="D899" s="190"/>
      <c r="E899" s="110"/>
      <c r="F899" s="111"/>
      <c r="G899" s="112"/>
      <c r="H899" s="113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108"/>
      <c r="AI899" s="108"/>
      <c r="AJ899" s="89"/>
      <c r="AK899" s="89"/>
      <c r="AL899" s="99"/>
      <c r="AM899" s="99"/>
      <c r="AN899" s="89"/>
      <c r="AO899" s="89"/>
      <c r="AP899" s="89"/>
      <c r="AQ899" s="99"/>
      <c r="AR899" s="89"/>
      <c r="AS899" s="89"/>
      <c r="AT899" s="89"/>
      <c r="AU899" s="89"/>
      <c r="AV899" s="89"/>
      <c r="AW899" s="89"/>
      <c r="AX899" s="89"/>
    </row>
    <row r="900" spans="1:50" ht="12.75" customHeight="1">
      <c r="A900" s="89"/>
      <c r="B900" s="89"/>
      <c r="C900" s="96"/>
      <c r="D900" s="190"/>
      <c r="E900" s="110"/>
      <c r="F900" s="111"/>
      <c r="G900" s="112"/>
      <c r="H900" s="113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108"/>
      <c r="AI900" s="108"/>
      <c r="AJ900" s="89"/>
      <c r="AK900" s="89"/>
      <c r="AL900" s="99"/>
      <c r="AM900" s="99"/>
      <c r="AN900" s="89"/>
      <c r="AO900" s="89"/>
      <c r="AP900" s="89"/>
      <c r="AQ900" s="99"/>
      <c r="AR900" s="89"/>
      <c r="AS900" s="89"/>
      <c r="AT900" s="89"/>
      <c r="AU900" s="89"/>
      <c r="AV900" s="89"/>
      <c r="AW900" s="89"/>
      <c r="AX900" s="89"/>
    </row>
    <row r="901" spans="1:50" ht="12.75" customHeight="1">
      <c r="A901" s="89"/>
      <c r="B901" s="89"/>
      <c r="C901" s="96"/>
      <c r="D901" s="190"/>
      <c r="E901" s="110"/>
      <c r="F901" s="111"/>
      <c r="G901" s="112"/>
      <c r="H901" s="113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108"/>
      <c r="AI901" s="108"/>
      <c r="AJ901" s="89"/>
      <c r="AK901" s="89"/>
      <c r="AL901" s="99"/>
      <c r="AM901" s="99"/>
      <c r="AN901" s="89"/>
      <c r="AO901" s="89"/>
      <c r="AP901" s="89"/>
      <c r="AQ901" s="99"/>
      <c r="AR901" s="89"/>
      <c r="AS901" s="89"/>
      <c r="AT901" s="89"/>
      <c r="AU901" s="89"/>
      <c r="AV901" s="89"/>
      <c r="AW901" s="89"/>
      <c r="AX901" s="89"/>
    </row>
    <row r="902" spans="1:50" ht="12.75" customHeight="1">
      <c r="A902" s="89"/>
      <c r="B902" s="89"/>
      <c r="C902" s="96"/>
      <c r="D902" s="190"/>
      <c r="E902" s="110"/>
      <c r="F902" s="111"/>
      <c r="G902" s="112"/>
      <c r="H902" s="113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108"/>
      <c r="AI902" s="108"/>
      <c r="AJ902" s="89"/>
      <c r="AK902" s="89"/>
      <c r="AL902" s="99"/>
      <c r="AM902" s="99"/>
      <c r="AN902" s="89"/>
      <c r="AO902" s="89"/>
      <c r="AP902" s="89"/>
      <c r="AQ902" s="99"/>
      <c r="AR902" s="89"/>
      <c r="AS902" s="89"/>
      <c r="AT902" s="89"/>
      <c r="AU902" s="89"/>
      <c r="AV902" s="89"/>
      <c r="AW902" s="89"/>
      <c r="AX902" s="89"/>
    </row>
    <row r="903" spans="1:50" ht="12.75" customHeight="1">
      <c r="A903" s="89"/>
      <c r="B903" s="89"/>
      <c r="C903" s="96"/>
      <c r="D903" s="190"/>
      <c r="E903" s="110"/>
      <c r="F903" s="111"/>
      <c r="G903" s="112"/>
      <c r="H903" s="113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108"/>
      <c r="AI903" s="108"/>
      <c r="AJ903" s="89"/>
      <c r="AK903" s="89"/>
      <c r="AL903" s="99"/>
      <c r="AM903" s="99"/>
      <c r="AN903" s="89"/>
      <c r="AO903" s="89"/>
      <c r="AP903" s="89"/>
      <c r="AQ903" s="99"/>
      <c r="AR903" s="89"/>
      <c r="AS903" s="89"/>
      <c r="AT903" s="89"/>
      <c r="AU903" s="89"/>
      <c r="AV903" s="89"/>
      <c r="AW903" s="89"/>
      <c r="AX903" s="89"/>
    </row>
    <row r="904" spans="1:50" ht="12.75" customHeight="1">
      <c r="A904" s="89"/>
      <c r="B904" s="89"/>
      <c r="C904" s="96"/>
      <c r="D904" s="190"/>
      <c r="E904" s="110"/>
      <c r="F904" s="111"/>
      <c r="G904" s="112"/>
      <c r="H904" s="113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108"/>
      <c r="AI904" s="108"/>
      <c r="AJ904" s="89"/>
      <c r="AK904" s="89"/>
      <c r="AL904" s="99"/>
      <c r="AM904" s="99"/>
      <c r="AN904" s="89"/>
      <c r="AO904" s="89"/>
      <c r="AP904" s="89"/>
      <c r="AQ904" s="99"/>
      <c r="AR904" s="89"/>
      <c r="AS904" s="89"/>
      <c r="AT904" s="89"/>
      <c r="AU904" s="89"/>
      <c r="AV904" s="89"/>
      <c r="AW904" s="89"/>
      <c r="AX904" s="89"/>
    </row>
    <row r="905" spans="1:50" ht="12.75" customHeight="1">
      <c r="A905" s="89"/>
      <c r="B905" s="89"/>
      <c r="C905" s="96"/>
      <c r="D905" s="190"/>
      <c r="E905" s="110"/>
      <c r="F905" s="111"/>
      <c r="G905" s="112"/>
      <c r="H905" s="113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108"/>
      <c r="AI905" s="108"/>
      <c r="AJ905" s="89"/>
      <c r="AK905" s="89"/>
      <c r="AL905" s="99"/>
      <c r="AM905" s="99"/>
      <c r="AN905" s="89"/>
      <c r="AO905" s="89"/>
      <c r="AP905" s="89"/>
      <c r="AQ905" s="99"/>
      <c r="AR905" s="89"/>
      <c r="AS905" s="89"/>
      <c r="AT905" s="89"/>
      <c r="AU905" s="89"/>
      <c r="AV905" s="89"/>
      <c r="AW905" s="89"/>
      <c r="AX905" s="89"/>
    </row>
    <row r="906" spans="1:50" ht="12.75" customHeight="1">
      <c r="A906" s="89"/>
      <c r="B906" s="89"/>
      <c r="C906" s="96"/>
      <c r="D906" s="190"/>
      <c r="E906" s="110"/>
      <c r="F906" s="111"/>
      <c r="G906" s="112"/>
      <c r="H906" s="113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108"/>
      <c r="AI906" s="108"/>
      <c r="AJ906" s="89"/>
      <c r="AK906" s="89"/>
      <c r="AL906" s="99"/>
      <c r="AM906" s="99"/>
      <c r="AN906" s="89"/>
      <c r="AO906" s="89"/>
      <c r="AP906" s="89"/>
      <c r="AQ906" s="99"/>
      <c r="AR906" s="89"/>
      <c r="AS906" s="89"/>
      <c r="AT906" s="89"/>
      <c r="AU906" s="89"/>
      <c r="AV906" s="89"/>
      <c r="AW906" s="89"/>
      <c r="AX906" s="89"/>
    </row>
    <row r="907" spans="1:50" ht="12.75" customHeight="1">
      <c r="A907" s="89"/>
      <c r="B907" s="89"/>
      <c r="C907" s="96"/>
      <c r="D907" s="190"/>
      <c r="E907" s="110"/>
      <c r="F907" s="111"/>
      <c r="G907" s="112"/>
      <c r="H907" s="113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108"/>
      <c r="AI907" s="108"/>
      <c r="AJ907" s="89"/>
      <c r="AK907" s="89"/>
      <c r="AL907" s="99"/>
      <c r="AM907" s="99"/>
      <c r="AN907" s="89"/>
      <c r="AO907" s="89"/>
      <c r="AP907" s="89"/>
      <c r="AQ907" s="99"/>
      <c r="AR907" s="89"/>
      <c r="AS907" s="89"/>
      <c r="AT907" s="89"/>
      <c r="AU907" s="89"/>
      <c r="AV907" s="89"/>
      <c r="AW907" s="89"/>
      <c r="AX907" s="89"/>
    </row>
    <row r="908" spans="1:50" ht="12.75" customHeight="1">
      <c r="A908" s="89"/>
      <c r="B908" s="89"/>
      <c r="C908" s="96"/>
      <c r="D908" s="190"/>
      <c r="E908" s="110"/>
      <c r="F908" s="111"/>
      <c r="G908" s="112"/>
      <c r="H908" s="113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108"/>
      <c r="AI908" s="108"/>
      <c r="AJ908" s="89"/>
      <c r="AK908" s="89"/>
      <c r="AL908" s="99"/>
      <c r="AM908" s="99"/>
      <c r="AN908" s="89"/>
      <c r="AO908" s="89"/>
      <c r="AP908" s="89"/>
      <c r="AQ908" s="99"/>
      <c r="AR908" s="89"/>
      <c r="AS908" s="89"/>
      <c r="AT908" s="89"/>
      <c r="AU908" s="89"/>
      <c r="AV908" s="89"/>
      <c r="AW908" s="89"/>
      <c r="AX908" s="89"/>
    </row>
    <row r="909" spans="1:50" ht="12.75" customHeight="1">
      <c r="A909" s="89"/>
      <c r="B909" s="89"/>
      <c r="C909" s="96"/>
      <c r="D909" s="190"/>
      <c r="E909" s="110"/>
      <c r="F909" s="111"/>
      <c r="G909" s="112"/>
      <c r="H909" s="113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108"/>
      <c r="AI909" s="108"/>
      <c r="AJ909" s="89"/>
      <c r="AK909" s="89"/>
      <c r="AL909" s="99"/>
      <c r="AM909" s="99"/>
      <c r="AN909" s="89"/>
      <c r="AO909" s="89"/>
      <c r="AP909" s="89"/>
      <c r="AQ909" s="99"/>
      <c r="AR909" s="89"/>
      <c r="AS909" s="89"/>
      <c r="AT909" s="89"/>
      <c r="AU909" s="89"/>
      <c r="AV909" s="89"/>
      <c r="AW909" s="89"/>
      <c r="AX909" s="89"/>
    </row>
    <row r="910" spans="1:50" ht="12.75" customHeight="1">
      <c r="A910" s="89"/>
      <c r="B910" s="89"/>
      <c r="C910" s="96"/>
      <c r="D910" s="190"/>
      <c r="E910" s="110"/>
      <c r="F910" s="111"/>
      <c r="G910" s="112"/>
      <c r="H910" s="113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108"/>
      <c r="AI910" s="108"/>
      <c r="AJ910" s="89"/>
      <c r="AK910" s="89"/>
      <c r="AL910" s="99"/>
      <c r="AM910" s="99"/>
      <c r="AN910" s="89"/>
      <c r="AO910" s="89"/>
      <c r="AP910" s="89"/>
      <c r="AQ910" s="99"/>
      <c r="AR910" s="89"/>
      <c r="AS910" s="89"/>
      <c r="AT910" s="89"/>
      <c r="AU910" s="89"/>
      <c r="AV910" s="89"/>
      <c r="AW910" s="89"/>
      <c r="AX910" s="89"/>
    </row>
    <row r="911" spans="1:50" ht="12.75" customHeight="1">
      <c r="A911" s="89"/>
      <c r="B911" s="89"/>
      <c r="C911" s="96"/>
      <c r="D911" s="190"/>
      <c r="E911" s="110"/>
      <c r="F911" s="111"/>
      <c r="G911" s="112"/>
      <c r="H911" s="113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108"/>
      <c r="AI911" s="108"/>
      <c r="AJ911" s="89"/>
      <c r="AK911" s="89"/>
      <c r="AL911" s="99"/>
      <c r="AM911" s="99"/>
      <c r="AN911" s="89"/>
      <c r="AO911" s="89"/>
      <c r="AP911" s="89"/>
      <c r="AQ911" s="99"/>
      <c r="AR911" s="89"/>
      <c r="AS911" s="89"/>
      <c r="AT911" s="89"/>
      <c r="AU911" s="89"/>
      <c r="AV911" s="89"/>
      <c r="AW911" s="89"/>
      <c r="AX911" s="89"/>
    </row>
    <row r="912" spans="1:50" ht="12.75" customHeight="1">
      <c r="A912" s="89"/>
      <c r="B912" s="89"/>
      <c r="C912" s="96"/>
      <c r="D912" s="190"/>
      <c r="E912" s="110"/>
      <c r="F912" s="111"/>
      <c r="G912" s="112"/>
      <c r="H912" s="113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108"/>
      <c r="AI912" s="108"/>
      <c r="AJ912" s="89"/>
      <c r="AK912" s="89"/>
      <c r="AL912" s="99"/>
      <c r="AM912" s="99"/>
      <c r="AN912" s="89"/>
      <c r="AO912" s="89"/>
      <c r="AP912" s="89"/>
      <c r="AQ912" s="99"/>
      <c r="AR912" s="89"/>
      <c r="AS912" s="89"/>
      <c r="AT912" s="89"/>
      <c r="AU912" s="89"/>
      <c r="AV912" s="89"/>
      <c r="AW912" s="89"/>
      <c r="AX912" s="89"/>
    </row>
    <row r="913" spans="1:50" ht="12.75" customHeight="1">
      <c r="A913" s="89"/>
      <c r="B913" s="89"/>
      <c r="C913" s="96"/>
      <c r="D913" s="190"/>
      <c r="E913" s="110"/>
      <c r="F913" s="111"/>
      <c r="G913" s="112"/>
      <c r="H913" s="113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108"/>
      <c r="AI913" s="108"/>
      <c r="AJ913" s="89"/>
      <c r="AK913" s="89"/>
      <c r="AL913" s="99"/>
      <c r="AM913" s="99"/>
      <c r="AN913" s="89"/>
      <c r="AO913" s="89"/>
      <c r="AP913" s="89"/>
      <c r="AQ913" s="99"/>
      <c r="AR913" s="89"/>
      <c r="AS913" s="89"/>
      <c r="AT913" s="89"/>
      <c r="AU913" s="89"/>
      <c r="AV913" s="89"/>
      <c r="AW913" s="89"/>
      <c r="AX913" s="89"/>
    </row>
    <row r="914" spans="1:50" ht="12.75" customHeight="1">
      <c r="A914" s="89"/>
      <c r="B914" s="89"/>
      <c r="C914" s="96"/>
      <c r="D914" s="190"/>
      <c r="E914" s="110"/>
      <c r="F914" s="111"/>
      <c r="G914" s="112"/>
      <c r="H914" s="113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108"/>
      <c r="AI914" s="108"/>
      <c r="AJ914" s="89"/>
      <c r="AK914" s="89"/>
      <c r="AL914" s="99"/>
      <c r="AM914" s="99"/>
      <c r="AN914" s="89"/>
      <c r="AO914" s="89"/>
      <c r="AP914" s="89"/>
      <c r="AQ914" s="99"/>
      <c r="AR914" s="89"/>
      <c r="AS914" s="89"/>
      <c r="AT914" s="89"/>
      <c r="AU914" s="89"/>
      <c r="AV914" s="89"/>
      <c r="AW914" s="89"/>
      <c r="AX914" s="89"/>
    </row>
    <row r="915" spans="1:50" ht="12.75" customHeight="1">
      <c r="A915" s="89"/>
      <c r="B915" s="89"/>
      <c r="C915" s="96"/>
      <c r="D915" s="190"/>
      <c r="E915" s="110"/>
      <c r="F915" s="111"/>
      <c r="G915" s="112"/>
      <c r="H915" s="113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108"/>
      <c r="AI915" s="108"/>
      <c r="AJ915" s="89"/>
      <c r="AK915" s="89"/>
      <c r="AL915" s="99"/>
      <c r="AM915" s="99"/>
      <c r="AN915" s="89"/>
      <c r="AO915" s="89"/>
      <c r="AP915" s="89"/>
      <c r="AQ915" s="99"/>
      <c r="AR915" s="89"/>
      <c r="AS915" s="89"/>
      <c r="AT915" s="89"/>
      <c r="AU915" s="89"/>
      <c r="AV915" s="89"/>
      <c r="AW915" s="89"/>
      <c r="AX915" s="89"/>
    </row>
    <row r="916" spans="1:50" ht="12.75" customHeight="1">
      <c r="A916" s="89"/>
      <c r="B916" s="89"/>
      <c r="C916" s="96"/>
      <c r="D916" s="190"/>
      <c r="E916" s="110"/>
      <c r="F916" s="111"/>
      <c r="G916" s="112"/>
      <c r="H916" s="113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108"/>
      <c r="AI916" s="108"/>
      <c r="AJ916" s="89"/>
      <c r="AK916" s="89"/>
      <c r="AL916" s="99"/>
      <c r="AM916" s="99"/>
      <c r="AN916" s="89"/>
      <c r="AO916" s="89"/>
      <c r="AP916" s="89"/>
      <c r="AQ916" s="99"/>
      <c r="AR916" s="89"/>
      <c r="AS916" s="89"/>
      <c r="AT916" s="89"/>
      <c r="AU916" s="89"/>
      <c r="AV916" s="89"/>
      <c r="AW916" s="89"/>
      <c r="AX916" s="89"/>
    </row>
    <row r="917" spans="1:50" ht="12.75" customHeight="1">
      <c r="A917" s="89"/>
      <c r="B917" s="89"/>
      <c r="C917" s="96"/>
      <c r="D917" s="190"/>
      <c r="E917" s="110"/>
      <c r="F917" s="111"/>
      <c r="G917" s="112"/>
      <c r="H917" s="113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108"/>
      <c r="AI917" s="108"/>
      <c r="AJ917" s="89"/>
      <c r="AK917" s="89"/>
      <c r="AL917" s="99"/>
      <c r="AM917" s="99"/>
      <c r="AN917" s="89"/>
      <c r="AO917" s="89"/>
      <c r="AP917" s="89"/>
      <c r="AQ917" s="99"/>
      <c r="AR917" s="89"/>
      <c r="AS917" s="89"/>
      <c r="AT917" s="89"/>
      <c r="AU917" s="89"/>
      <c r="AV917" s="89"/>
      <c r="AW917" s="89"/>
      <c r="AX917" s="89"/>
    </row>
    <row r="918" spans="1:50" ht="12.75" customHeight="1">
      <c r="A918" s="89"/>
      <c r="B918" s="89"/>
      <c r="C918" s="96"/>
      <c r="D918" s="190"/>
      <c r="E918" s="110"/>
      <c r="F918" s="111"/>
      <c r="G918" s="112"/>
      <c r="H918" s="113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108"/>
      <c r="AI918" s="108"/>
      <c r="AJ918" s="89"/>
      <c r="AK918" s="89"/>
      <c r="AL918" s="99"/>
      <c r="AM918" s="99"/>
      <c r="AN918" s="89"/>
      <c r="AO918" s="89"/>
      <c r="AP918" s="89"/>
      <c r="AQ918" s="99"/>
      <c r="AR918" s="89"/>
      <c r="AS918" s="89"/>
      <c r="AT918" s="89"/>
      <c r="AU918" s="89"/>
      <c r="AV918" s="89"/>
      <c r="AW918" s="89"/>
      <c r="AX918" s="89"/>
    </row>
    <row r="919" spans="1:50" ht="12.75" customHeight="1">
      <c r="A919" s="89"/>
      <c r="B919" s="89"/>
      <c r="C919" s="96"/>
      <c r="D919" s="190"/>
      <c r="E919" s="110"/>
      <c r="F919" s="111"/>
      <c r="G919" s="112"/>
      <c r="H919" s="113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108"/>
      <c r="AI919" s="108"/>
      <c r="AJ919" s="89"/>
      <c r="AK919" s="89"/>
      <c r="AL919" s="99"/>
      <c r="AM919" s="99"/>
      <c r="AN919" s="89"/>
      <c r="AO919" s="89"/>
      <c r="AP919" s="89"/>
      <c r="AQ919" s="99"/>
      <c r="AR919" s="89"/>
      <c r="AS919" s="89"/>
      <c r="AT919" s="89"/>
      <c r="AU919" s="89"/>
      <c r="AV919" s="89"/>
      <c r="AW919" s="89"/>
      <c r="AX919" s="89"/>
    </row>
    <row r="920" spans="1:50" ht="12.75" customHeight="1">
      <c r="A920" s="89"/>
      <c r="B920" s="89"/>
      <c r="C920" s="96"/>
      <c r="D920" s="190"/>
      <c r="E920" s="110"/>
      <c r="F920" s="111"/>
      <c r="G920" s="112"/>
      <c r="H920" s="113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108"/>
      <c r="AI920" s="108"/>
      <c r="AJ920" s="89"/>
      <c r="AK920" s="89"/>
      <c r="AL920" s="99"/>
      <c r="AM920" s="99"/>
      <c r="AN920" s="89"/>
      <c r="AO920" s="89"/>
      <c r="AP920" s="89"/>
      <c r="AQ920" s="99"/>
      <c r="AR920" s="89"/>
      <c r="AS920" s="89"/>
      <c r="AT920" s="89"/>
      <c r="AU920" s="89"/>
      <c r="AV920" s="89"/>
      <c r="AW920" s="89"/>
      <c r="AX920" s="89"/>
    </row>
    <row r="921" spans="1:50" ht="12.75" customHeight="1">
      <c r="A921" s="89"/>
      <c r="B921" s="89"/>
      <c r="C921" s="96"/>
      <c r="D921" s="190"/>
      <c r="E921" s="110"/>
      <c r="F921" s="111"/>
      <c r="G921" s="112"/>
      <c r="H921" s="113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108"/>
      <c r="AI921" s="108"/>
      <c r="AJ921" s="89"/>
      <c r="AK921" s="89"/>
      <c r="AL921" s="99"/>
      <c r="AM921" s="99"/>
      <c r="AN921" s="89"/>
      <c r="AO921" s="89"/>
      <c r="AP921" s="89"/>
      <c r="AQ921" s="99"/>
      <c r="AR921" s="89"/>
      <c r="AS921" s="89"/>
      <c r="AT921" s="89"/>
      <c r="AU921" s="89"/>
      <c r="AV921" s="89"/>
      <c r="AW921" s="89"/>
      <c r="AX921" s="89"/>
    </row>
    <row r="922" spans="1:50" ht="12.75" customHeight="1">
      <c r="A922" s="89"/>
      <c r="B922" s="89"/>
      <c r="C922" s="96"/>
      <c r="D922" s="190"/>
      <c r="E922" s="110"/>
      <c r="F922" s="111"/>
      <c r="G922" s="112"/>
      <c r="H922" s="113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108"/>
      <c r="AI922" s="108"/>
      <c r="AJ922" s="89"/>
      <c r="AK922" s="89"/>
      <c r="AL922" s="99"/>
      <c r="AM922" s="99"/>
      <c r="AN922" s="89"/>
      <c r="AO922" s="89"/>
      <c r="AP922" s="89"/>
      <c r="AQ922" s="99"/>
      <c r="AR922" s="89"/>
      <c r="AS922" s="89"/>
      <c r="AT922" s="89"/>
      <c r="AU922" s="89"/>
      <c r="AV922" s="89"/>
      <c r="AW922" s="89"/>
      <c r="AX922" s="89"/>
    </row>
    <row r="923" spans="1:50" ht="12.75" customHeight="1">
      <c r="A923" s="89"/>
      <c r="B923" s="89"/>
      <c r="C923" s="96"/>
      <c r="D923" s="190"/>
      <c r="E923" s="110"/>
      <c r="F923" s="111"/>
      <c r="G923" s="112"/>
      <c r="H923" s="113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108"/>
      <c r="AI923" s="108"/>
      <c r="AJ923" s="89"/>
      <c r="AK923" s="89"/>
      <c r="AL923" s="99"/>
      <c r="AM923" s="99"/>
      <c r="AN923" s="89"/>
      <c r="AO923" s="89"/>
      <c r="AP923" s="89"/>
      <c r="AQ923" s="99"/>
      <c r="AR923" s="89"/>
      <c r="AS923" s="89"/>
      <c r="AT923" s="89"/>
      <c r="AU923" s="89"/>
      <c r="AV923" s="89"/>
      <c r="AW923" s="89"/>
      <c r="AX923" s="89"/>
    </row>
    <row r="924" spans="1:50" ht="12.75" customHeight="1">
      <c r="A924" s="89"/>
      <c r="B924" s="89"/>
      <c r="C924" s="96"/>
      <c r="D924" s="190"/>
      <c r="E924" s="110"/>
      <c r="F924" s="111"/>
      <c r="G924" s="112"/>
      <c r="H924" s="113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108"/>
      <c r="AI924" s="108"/>
      <c r="AJ924" s="89"/>
      <c r="AK924" s="89"/>
      <c r="AL924" s="99"/>
      <c r="AM924" s="99"/>
      <c r="AN924" s="89"/>
      <c r="AO924" s="89"/>
      <c r="AP924" s="89"/>
      <c r="AQ924" s="99"/>
      <c r="AR924" s="89"/>
      <c r="AS924" s="89"/>
      <c r="AT924" s="89"/>
      <c r="AU924" s="89"/>
      <c r="AV924" s="89"/>
      <c r="AW924" s="89"/>
      <c r="AX924" s="89"/>
    </row>
    <row r="925" spans="1:50" ht="12.75" customHeight="1">
      <c r="A925" s="89"/>
      <c r="B925" s="89"/>
      <c r="C925" s="96"/>
      <c r="D925" s="190"/>
      <c r="E925" s="110"/>
      <c r="F925" s="111"/>
      <c r="G925" s="112"/>
      <c r="H925" s="113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108"/>
      <c r="AI925" s="108"/>
      <c r="AJ925" s="89"/>
      <c r="AK925" s="89"/>
      <c r="AL925" s="99"/>
      <c r="AM925" s="99"/>
      <c r="AN925" s="89"/>
      <c r="AO925" s="89"/>
      <c r="AP925" s="89"/>
      <c r="AQ925" s="99"/>
      <c r="AR925" s="89"/>
      <c r="AS925" s="89"/>
      <c r="AT925" s="89"/>
      <c r="AU925" s="89"/>
      <c r="AV925" s="89"/>
      <c r="AW925" s="89"/>
      <c r="AX925" s="89"/>
    </row>
    <row r="926" spans="1:50" ht="12.75" customHeight="1">
      <c r="A926" s="89"/>
      <c r="B926" s="89"/>
      <c r="C926" s="96"/>
      <c r="D926" s="190"/>
      <c r="E926" s="110"/>
      <c r="F926" s="111"/>
      <c r="G926" s="112"/>
      <c r="H926" s="113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108"/>
      <c r="AI926" s="108"/>
      <c r="AJ926" s="89"/>
      <c r="AK926" s="89"/>
      <c r="AL926" s="99"/>
      <c r="AM926" s="99"/>
      <c r="AN926" s="89"/>
      <c r="AO926" s="89"/>
      <c r="AP926" s="89"/>
      <c r="AQ926" s="99"/>
      <c r="AR926" s="89"/>
      <c r="AS926" s="89"/>
      <c r="AT926" s="89"/>
      <c r="AU926" s="89"/>
      <c r="AV926" s="89"/>
      <c r="AW926" s="89"/>
      <c r="AX926" s="89"/>
    </row>
    <row r="927" spans="1:50" ht="12.75" customHeight="1">
      <c r="A927" s="89"/>
      <c r="B927" s="89"/>
      <c r="C927" s="96"/>
      <c r="D927" s="190"/>
      <c r="E927" s="110"/>
      <c r="F927" s="111"/>
      <c r="G927" s="112"/>
      <c r="H927" s="113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108"/>
      <c r="AI927" s="108"/>
      <c r="AJ927" s="89"/>
      <c r="AK927" s="89"/>
      <c r="AL927" s="99"/>
      <c r="AM927" s="99"/>
      <c r="AN927" s="89"/>
      <c r="AO927" s="89"/>
      <c r="AP927" s="89"/>
      <c r="AQ927" s="99"/>
      <c r="AR927" s="89"/>
      <c r="AS927" s="89"/>
      <c r="AT927" s="89"/>
      <c r="AU927" s="89"/>
      <c r="AV927" s="89"/>
      <c r="AW927" s="89"/>
      <c r="AX927" s="89"/>
    </row>
    <row r="928" spans="1:50" ht="12.75" customHeight="1">
      <c r="A928" s="89"/>
      <c r="B928" s="89"/>
      <c r="C928" s="96"/>
      <c r="D928" s="190"/>
      <c r="E928" s="110"/>
      <c r="F928" s="111"/>
      <c r="G928" s="112"/>
      <c r="H928" s="113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108"/>
      <c r="AI928" s="108"/>
      <c r="AJ928" s="89"/>
      <c r="AK928" s="89"/>
      <c r="AL928" s="99"/>
      <c r="AM928" s="99"/>
      <c r="AN928" s="89"/>
      <c r="AO928" s="89"/>
      <c r="AP928" s="89"/>
      <c r="AQ928" s="99"/>
      <c r="AR928" s="89"/>
      <c r="AS928" s="89"/>
      <c r="AT928" s="89"/>
      <c r="AU928" s="89"/>
      <c r="AV928" s="89"/>
      <c r="AW928" s="89"/>
      <c r="AX928" s="89"/>
    </row>
    <row r="929" spans="1:50" ht="12.75" customHeight="1">
      <c r="A929" s="89"/>
      <c r="B929" s="89"/>
      <c r="C929" s="96"/>
      <c r="D929" s="190"/>
      <c r="E929" s="110"/>
      <c r="F929" s="111"/>
      <c r="G929" s="112"/>
      <c r="H929" s="113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108"/>
      <c r="AI929" s="108"/>
      <c r="AJ929" s="89"/>
      <c r="AK929" s="89"/>
      <c r="AL929" s="99"/>
      <c r="AM929" s="99"/>
      <c r="AN929" s="89"/>
      <c r="AO929" s="89"/>
      <c r="AP929" s="89"/>
      <c r="AQ929" s="99"/>
      <c r="AR929" s="89"/>
      <c r="AS929" s="89"/>
      <c r="AT929" s="89"/>
      <c r="AU929" s="89"/>
      <c r="AV929" s="89"/>
      <c r="AW929" s="89"/>
      <c r="AX929" s="89"/>
    </row>
    <row r="930" spans="1:50" ht="12.75" customHeight="1">
      <c r="A930" s="89"/>
      <c r="B930" s="89"/>
      <c r="C930" s="96"/>
      <c r="D930" s="190"/>
      <c r="E930" s="110"/>
      <c r="F930" s="111"/>
      <c r="G930" s="112"/>
      <c r="H930" s="113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108"/>
      <c r="AI930" s="108"/>
      <c r="AJ930" s="89"/>
      <c r="AK930" s="89"/>
      <c r="AL930" s="99"/>
      <c r="AM930" s="99"/>
      <c r="AN930" s="89"/>
      <c r="AO930" s="89"/>
      <c r="AP930" s="89"/>
      <c r="AQ930" s="99"/>
      <c r="AR930" s="89"/>
      <c r="AS930" s="89"/>
      <c r="AT930" s="89"/>
      <c r="AU930" s="89"/>
      <c r="AV930" s="89"/>
      <c r="AW930" s="89"/>
      <c r="AX930" s="89"/>
    </row>
    <row r="931" spans="1:50" ht="12.75" customHeight="1">
      <c r="A931" s="89"/>
      <c r="B931" s="89"/>
      <c r="C931" s="96"/>
      <c r="D931" s="190"/>
      <c r="E931" s="110"/>
      <c r="F931" s="111"/>
      <c r="G931" s="112"/>
      <c r="H931" s="113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108"/>
      <c r="AI931" s="108"/>
      <c r="AJ931" s="89"/>
      <c r="AK931" s="89"/>
      <c r="AL931" s="99"/>
      <c r="AM931" s="99"/>
      <c r="AN931" s="89"/>
      <c r="AO931" s="89"/>
      <c r="AP931" s="89"/>
      <c r="AQ931" s="99"/>
      <c r="AR931" s="89"/>
      <c r="AS931" s="89"/>
      <c r="AT931" s="89"/>
      <c r="AU931" s="89"/>
      <c r="AV931" s="89"/>
      <c r="AW931" s="89"/>
      <c r="AX931" s="89"/>
    </row>
    <row r="932" spans="1:50" ht="12.75" customHeight="1">
      <c r="A932" s="89"/>
      <c r="B932" s="89"/>
      <c r="C932" s="96"/>
      <c r="D932" s="190"/>
      <c r="E932" s="110"/>
      <c r="F932" s="111"/>
      <c r="G932" s="112"/>
      <c r="H932" s="113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108"/>
      <c r="AI932" s="108"/>
      <c r="AJ932" s="89"/>
      <c r="AK932" s="89"/>
      <c r="AL932" s="99"/>
      <c r="AM932" s="99"/>
      <c r="AN932" s="89"/>
      <c r="AO932" s="89"/>
      <c r="AP932" s="89"/>
      <c r="AQ932" s="99"/>
      <c r="AR932" s="89"/>
      <c r="AS932" s="89"/>
      <c r="AT932" s="89"/>
      <c r="AU932" s="89"/>
      <c r="AV932" s="89"/>
      <c r="AW932" s="89"/>
      <c r="AX932" s="89"/>
    </row>
    <row r="933" spans="1:50" ht="12.75" customHeight="1">
      <c r="A933" s="89"/>
      <c r="B933" s="89"/>
      <c r="C933" s="96"/>
      <c r="D933" s="190"/>
      <c r="E933" s="110"/>
      <c r="F933" s="111"/>
      <c r="G933" s="112"/>
      <c r="H933" s="113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108"/>
      <c r="AI933" s="108"/>
      <c r="AJ933" s="89"/>
      <c r="AK933" s="89"/>
      <c r="AL933" s="99"/>
      <c r="AM933" s="99"/>
      <c r="AN933" s="89"/>
      <c r="AO933" s="89"/>
      <c r="AP933" s="89"/>
      <c r="AQ933" s="99"/>
      <c r="AR933" s="89"/>
      <c r="AS933" s="89"/>
      <c r="AT933" s="89"/>
      <c r="AU933" s="89"/>
      <c r="AV933" s="89"/>
      <c r="AW933" s="89"/>
      <c r="AX933" s="89"/>
    </row>
    <row r="934" spans="1:50" ht="12.75" customHeight="1">
      <c r="A934" s="89"/>
      <c r="B934" s="89"/>
      <c r="C934" s="96"/>
      <c r="D934" s="190"/>
      <c r="E934" s="110"/>
      <c r="F934" s="111"/>
      <c r="G934" s="112"/>
      <c r="H934" s="113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108"/>
      <c r="AI934" s="108"/>
      <c r="AJ934" s="89"/>
      <c r="AK934" s="89"/>
      <c r="AL934" s="99"/>
      <c r="AM934" s="99"/>
      <c r="AN934" s="89"/>
      <c r="AO934" s="89"/>
      <c r="AP934" s="89"/>
      <c r="AQ934" s="99"/>
      <c r="AR934" s="89"/>
      <c r="AS934" s="89"/>
      <c r="AT934" s="89"/>
      <c r="AU934" s="89"/>
      <c r="AV934" s="89"/>
      <c r="AW934" s="89"/>
      <c r="AX934" s="89"/>
    </row>
    <row r="935" spans="1:50" ht="12.75" customHeight="1">
      <c r="A935" s="89"/>
      <c r="B935" s="89"/>
      <c r="C935" s="96"/>
      <c r="D935" s="190"/>
      <c r="E935" s="110"/>
      <c r="F935" s="111"/>
      <c r="G935" s="112"/>
      <c r="H935" s="113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108"/>
      <c r="AI935" s="108"/>
      <c r="AJ935" s="89"/>
      <c r="AK935" s="89"/>
      <c r="AL935" s="99"/>
      <c r="AM935" s="99"/>
      <c r="AN935" s="89"/>
      <c r="AO935" s="89"/>
      <c r="AP935" s="89"/>
      <c r="AQ935" s="99"/>
      <c r="AR935" s="89"/>
      <c r="AS935" s="89"/>
      <c r="AT935" s="89"/>
      <c r="AU935" s="89"/>
      <c r="AV935" s="89"/>
      <c r="AW935" s="89"/>
      <c r="AX935" s="89"/>
    </row>
    <row r="936" spans="1:50" ht="12.75" customHeight="1">
      <c r="A936" s="89"/>
      <c r="B936" s="89"/>
      <c r="C936" s="96"/>
      <c r="D936" s="190"/>
      <c r="E936" s="110"/>
      <c r="F936" s="111"/>
      <c r="G936" s="112"/>
      <c r="H936" s="113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108"/>
      <c r="AI936" s="108"/>
      <c r="AJ936" s="89"/>
      <c r="AK936" s="89"/>
      <c r="AL936" s="99"/>
      <c r="AM936" s="99"/>
      <c r="AN936" s="89"/>
      <c r="AO936" s="89"/>
      <c r="AP936" s="89"/>
      <c r="AQ936" s="99"/>
      <c r="AR936" s="89"/>
      <c r="AS936" s="89"/>
      <c r="AT936" s="89"/>
      <c r="AU936" s="89"/>
      <c r="AV936" s="89"/>
      <c r="AW936" s="89"/>
      <c r="AX936" s="89"/>
    </row>
    <row r="937" spans="1:50" ht="12.75" customHeight="1">
      <c r="A937" s="89"/>
      <c r="B937" s="89"/>
      <c r="C937" s="96"/>
      <c r="D937" s="190"/>
      <c r="E937" s="110"/>
      <c r="F937" s="111"/>
      <c r="G937" s="112"/>
      <c r="H937" s="113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108"/>
      <c r="AI937" s="108"/>
      <c r="AJ937" s="89"/>
      <c r="AK937" s="89"/>
      <c r="AL937" s="99"/>
      <c r="AM937" s="99"/>
      <c r="AN937" s="89"/>
      <c r="AO937" s="89"/>
      <c r="AP937" s="89"/>
      <c r="AQ937" s="99"/>
      <c r="AR937" s="89"/>
      <c r="AS937" s="89"/>
      <c r="AT937" s="89"/>
      <c r="AU937" s="89"/>
      <c r="AV937" s="89"/>
      <c r="AW937" s="89"/>
      <c r="AX937" s="89"/>
    </row>
    <row r="938" spans="1:50" ht="12.75" customHeight="1">
      <c r="A938" s="89"/>
      <c r="B938" s="89"/>
      <c r="C938" s="96"/>
      <c r="D938" s="190"/>
      <c r="E938" s="110"/>
      <c r="F938" s="111"/>
      <c r="G938" s="112"/>
      <c r="H938" s="113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108"/>
      <c r="AI938" s="108"/>
      <c r="AJ938" s="89"/>
      <c r="AK938" s="89"/>
      <c r="AL938" s="99"/>
      <c r="AM938" s="99"/>
      <c r="AN938" s="89"/>
      <c r="AO938" s="89"/>
      <c r="AP938" s="89"/>
      <c r="AQ938" s="99"/>
      <c r="AR938" s="89"/>
      <c r="AS938" s="89"/>
      <c r="AT938" s="89"/>
      <c r="AU938" s="89"/>
      <c r="AV938" s="89"/>
      <c r="AW938" s="89"/>
      <c r="AX938" s="89"/>
    </row>
    <row r="939" spans="1:50" ht="12.75" customHeight="1">
      <c r="A939" s="89"/>
      <c r="B939" s="89"/>
      <c r="C939" s="96"/>
      <c r="D939" s="190"/>
      <c r="E939" s="110"/>
      <c r="F939" s="111"/>
      <c r="G939" s="112"/>
      <c r="H939" s="113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108"/>
      <c r="AI939" s="108"/>
      <c r="AJ939" s="89"/>
      <c r="AK939" s="89"/>
      <c r="AL939" s="99"/>
      <c r="AM939" s="99"/>
      <c r="AN939" s="89"/>
      <c r="AO939" s="89"/>
      <c r="AP939" s="89"/>
      <c r="AQ939" s="99"/>
      <c r="AR939" s="89"/>
      <c r="AS939" s="89"/>
      <c r="AT939" s="89"/>
      <c r="AU939" s="89"/>
      <c r="AV939" s="89"/>
      <c r="AW939" s="89"/>
      <c r="AX939" s="89"/>
    </row>
    <row r="940" spans="1:50" ht="12.75" customHeight="1">
      <c r="A940" s="89"/>
      <c r="B940" s="89"/>
      <c r="C940" s="96"/>
      <c r="D940" s="190"/>
      <c r="E940" s="110"/>
      <c r="F940" s="111"/>
      <c r="G940" s="112"/>
      <c r="H940" s="113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108"/>
      <c r="AI940" s="108"/>
      <c r="AJ940" s="89"/>
      <c r="AK940" s="89"/>
      <c r="AL940" s="99"/>
      <c r="AM940" s="99"/>
      <c r="AN940" s="89"/>
      <c r="AO940" s="89"/>
      <c r="AP940" s="89"/>
      <c r="AQ940" s="99"/>
      <c r="AR940" s="89"/>
      <c r="AS940" s="89"/>
      <c r="AT940" s="89"/>
      <c r="AU940" s="89"/>
      <c r="AV940" s="89"/>
      <c r="AW940" s="89"/>
      <c r="AX940" s="89"/>
    </row>
    <row r="941" spans="1:50" ht="12.75" customHeight="1">
      <c r="A941" s="89"/>
      <c r="B941" s="89"/>
      <c r="C941" s="96"/>
      <c r="D941" s="190"/>
      <c r="E941" s="110"/>
      <c r="F941" s="111"/>
      <c r="G941" s="112"/>
      <c r="H941" s="113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108"/>
      <c r="AI941" s="108"/>
      <c r="AJ941" s="89"/>
      <c r="AK941" s="89"/>
      <c r="AL941" s="99"/>
      <c r="AM941" s="99"/>
      <c r="AN941" s="89"/>
      <c r="AO941" s="89"/>
      <c r="AP941" s="89"/>
      <c r="AQ941" s="99"/>
      <c r="AR941" s="89"/>
      <c r="AS941" s="89"/>
      <c r="AT941" s="89"/>
      <c r="AU941" s="89"/>
      <c r="AV941" s="89"/>
      <c r="AW941" s="89"/>
      <c r="AX941" s="89"/>
    </row>
    <row r="942" spans="1:50" ht="12.75" customHeight="1">
      <c r="A942" s="89"/>
      <c r="B942" s="89"/>
      <c r="C942" s="96"/>
      <c r="D942" s="190"/>
      <c r="E942" s="110"/>
      <c r="F942" s="111"/>
      <c r="G942" s="112"/>
      <c r="H942" s="113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108"/>
      <c r="AI942" s="108"/>
      <c r="AJ942" s="89"/>
      <c r="AK942" s="89"/>
      <c r="AL942" s="99"/>
      <c r="AM942" s="99"/>
      <c r="AN942" s="89"/>
      <c r="AO942" s="89"/>
      <c r="AP942" s="89"/>
      <c r="AQ942" s="99"/>
      <c r="AR942" s="89"/>
      <c r="AS942" s="89"/>
      <c r="AT942" s="89"/>
      <c r="AU942" s="89"/>
      <c r="AV942" s="89"/>
      <c r="AW942" s="89"/>
      <c r="AX942" s="89"/>
    </row>
    <row r="943" spans="1:50" ht="12.75" customHeight="1">
      <c r="A943" s="89"/>
      <c r="B943" s="89"/>
      <c r="C943" s="96"/>
      <c r="D943" s="190"/>
      <c r="E943" s="110"/>
      <c r="F943" s="111"/>
      <c r="G943" s="112"/>
      <c r="H943" s="113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108"/>
      <c r="AI943" s="108"/>
      <c r="AJ943" s="89"/>
      <c r="AK943" s="89"/>
      <c r="AL943" s="99"/>
      <c r="AM943" s="99"/>
      <c r="AN943" s="89"/>
      <c r="AO943" s="89"/>
      <c r="AP943" s="89"/>
      <c r="AQ943" s="99"/>
      <c r="AR943" s="89"/>
      <c r="AS943" s="89"/>
      <c r="AT943" s="89"/>
      <c r="AU943" s="89"/>
      <c r="AV943" s="89"/>
      <c r="AW943" s="89"/>
      <c r="AX943" s="89"/>
    </row>
    <row r="944" spans="1:50" ht="12.75" customHeight="1">
      <c r="A944" s="89"/>
      <c r="B944" s="89"/>
      <c r="C944" s="96"/>
      <c r="D944" s="190"/>
      <c r="E944" s="110"/>
      <c r="F944" s="111"/>
      <c r="G944" s="112"/>
      <c r="H944" s="113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108"/>
      <c r="AI944" s="108"/>
      <c r="AJ944" s="89"/>
      <c r="AK944" s="89"/>
      <c r="AL944" s="99"/>
      <c r="AM944" s="99"/>
      <c r="AN944" s="89"/>
      <c r="AO944" s="89"/>
      <c r="AP944" s="89"/>
      <c r="AQ944" s="99"/>
      <c r="AR944" s="89"/>
      <c r="AS944" s="89"/>
      <c r="AT944" s="89"/>
      <c r="AU944" s="89"/>
      <c r="AV944" s="89"/>
      <c r="AW944" s="89"/>
      <c r="AX944" s="89"/>
    </row>
    <row r="945" spans="1:50" ht="12.75" customHeight="1">
      <c r="A945" s="89"/>
      <c r="B945" s="89"/>
      <c r="C945" s="96"/>
      <c r="D945" s="190"/>
      <c r="E945" s="110"/>
      <c r="F945" s="111"/>
      <c r="G945" s="112"/>
      <c r="H945" s="113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108"/>
      <c r="AI945" s="108"/>
      <c r="AJ945" s="89"/>
      <c r="AK945" s="89"/>
      <c r="AL945" s="99"/>
      <c r="AM945" s="99"/>
      <c r="AN945" s="89"/>
      <c r="AO945" s="89"/>
      <c r="AP945" s="89"/>
      <c r="AQ945" s="99"/>
      <c r="AR945" s="89"/>
      <c r="AS945" s="89"/>
      <c r="AT945" s="89"/>
      <c r="AU945" s="89"/>
      <c r="AV945" s="89"/>
      <c r="AW945" s="89"/>
      <c r="AX945" s="89"/>
    </row>
    <row r="946" spans="1:50" ht="12.75" customHeight="1">
      <c r="A946" s="89"/>
      <c r="B946" s="89"/>
      <c r="C946" s="96"/>
      <c r="D946" s="190"/>
      <c r="E946" s="110"/>
      <c r="F946" s="111"/>
      <c r="G946" s="112"/>
      <c r="H946" s="113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108"/>
      <c r="AI946" s="108"/>
      <c r="AJ946" s="89"/>
      <c r="AK946" s="89"/>
      <c r="AL946" s="99"/>
      <c r="AM946" s="99"/>
      <c r="AN946" s="89"/>
      <c r="AO946" s="89"/>
      <c r="AP946" s="89"/>
      <c r="AQ946" s="99"/>
      <c r="AR946" s="89"/>
      <c r="AS946" s="89"/>
      <c r="AT946" s="89"/>
      <c r="AU946" s="89"/>
      <c r="AV946" s="89"/>
      <c r="AW946" s="89"/>
      <c r="AX946" s="89"/>
    </row>
    <row r="947" spans="1:50" ht="12.75" customHeight="1">
      <c r="A947" s="89"/>
      <c r="B947" s="89"/>
      <c r="C947" s="96"/>
      <c r="D947" s="190"/>
      <c r="E947" s="110"/>
      <c r="F947" s="111"/>
      <c r="G947" s="112"/>
      <c r="H947" s="113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108"/>
      <c r="AI947" s="108"/>
      <c r="AJ947" s="89"/>
      <c r="AK947" s="89"/>
      <c r="AL947" s="99"/>
      <c r="AM947" s="99"/>
      <c r="AN947" s="89"/>
      <c r="AO947" s="89"/>
      <c r="AP947" s="89"/>
      <c r="AQ947" s="99"/>
      <c r="AR947" s="89"/>
      <c r="AS947" s="89"/>
      <c r="AT947" s="89"/>
      <c r="AU947" s="89"/>
      <c r="AV947" s="89"/>
      <c r="AW947" s="89"/>
      <c r="AX947" s="89"/>
    </row>
    <row r="948" spans="1:50" ht="12.75" customHeight="1">
      <c r="A948" s="89"/>
      <c r="B948" s="89"/>
      <c r="C948" s="96"/>
      <c r="D948" s="190"/>
      <c r="E948" s="110"/>
      <c r="F948" s="111"/>
      <c r="G948" s="112"/>
      <c r="H948" s="113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108"/>
      <c r="AI948" s="108"/>
      <c r="AJ948" s="89"/>
      <c r="AK948" s="89"/>
      <c r="AL948" s="99"/>
      <c r="AM948" s="99"/>
      <c r="AN948" s="89"/>
      <c r="AO948" s="89"/>
      <c r="AP948" s="89"/>
      <c r="AQ948" s="99"/>
      <c r="AR948" s="89"/>
      <c r="AS948" s="89"/>
      <c r="AT948" s="89"/>
      <c r="AU948" s="89"/>
      <c r="AV948" s="89"/>
      <c r="AW948" s="89"/>
      <c r="AX948" s="89"/>
    </row>
    <row r="949" spans="1:50" ht="12.75" customHeight="1">
      <c r="A949" s="89"/>
      <c r="B949" s="89"/>
      <c r="C949" s="96"/>
      <c r="D949" s="190"/>
      <c r="E949" s="110"/>
      <c r="F949" s="111"/>
      <c r="G949" s="112"/>
      <c r="H949" s="113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108"/>
      <c r="AI949" s="108"/>
      <c r="AJ949" s="89"/>
      <c r="AK949" s="89"/>
      <c r="AL949" s="99"/>
      <c r="AM949" s="99"/>
      <c r="AN949" s="89"/>
      <c r="AO949" s="89"/>
      <c r="AP949" s="89"/>
      <c r="AQ949" s="99"/>
      <c r="AR949" s="89"/>
      <c r="AS949" s="89"/>
      <c r="AT949" s="89"/>
      <c r="AU949" s="89"/>
      <c r="AV949" s="89"/>
      <c r="AW949" s="89"/>
      <c r="AX949" s="89"/>
    </row>
    <row r="950" spans="1:50" ht="12.75" customHeight="1">
      <c r="A950" s="89"/>
      <c r="B950" s="89"/>
      <c r="C950" s="96"/>
      <c r="D950" s="190"/>
      <c r="E950" s="110"/>
      <c r="F950" s="111"/>
      <c r="G950" s="112"/>
      <c r="H950" s="113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108"/>
      <c r="AI950" s="108"/>
      <c r="AJ950" s="89"/>
      <c r="AK950" s="89"/>
      <c r="AL950" s="99"/>
      <c r="AM950" s="99"/>
      <c r="AN950" s="89"/>
      <c r="AO950" s="89"/>
      <c r="AP950" s="89"/>
      <c r="AQ950" s="99"/>
      <c r="AR950" s="89"/>
      <c r="AS950" s="89"/>
      <c r="AT950" s="89"/>
      <c r="AU950" s="89"/>
      <c r="AV950" s="89"/>
      <c r="AW950" s="89"/>
      <c r="AX950" s="89"/>
    </row>
    <row r="951" spans="1:50" ht="12.75" customHeight="1">
      <c r="A951" s="89"/>
      <c r="B951" s="89"/>
      <c r="C951" s="96"/>
      <c r="D951" s="190"/>
      <c r="E951" s="110"/>
      <c r="F951" s="111"/>
      <c r="G951" s="112"/>
      <c r="H951" s="113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108"/>
      <c r="AI951" s="108"/>
      <c r="AJ951" s="89"/>
      <c r="AK951" s="89"/>
      <c r="AL951" s="99"/>
      <c r="AM951" s="99"/>
      <c r="AN951" s="89"/>
      <c r="AO951" s="89"/>
      <c r="AP951" s="89"/>
      <c r="AQ951" s="99"/>
      <c r="AR951" s="89"/>
      <c r="AS951" s="89"/>
      <c r="AT951" s="89"/>
      <c r="AU951" s="89"/>
      <c r="AV951" s="89"/>
      <c r="AW951" s="89"/>
      <c r="AX951" s="89"/>
    </row>
    <row r="952" spans="1:50" ht="12.75" customHeight="1">
      <c r="A952" s="89"/>
      <c r="B952" s="89"/>
      <c r="C952" s="96"/>
      <c r="D952" s="190"/>
      <c r="E952" s="110"/>
      <c r="F952" s="111"/>
      <c r="G952" s="112"/>
      <c r="H952" s="113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108"/>
      <c r="AI952" s="108"/>
      <c r="AJ952" s="89"/>
      <c r="AK952" s="89"/>
      <c r="AL952" s="99"/>
      <c r="AM952" s="99"/>
      <c r="AN952" s="89"/>
      <c r="AO952" s="89"/>
      <c r="AP952" s="89"/>
      <c r="AQ952" s="99"/>
      <c r="AR952" s="89"/>
      <c r="AS952" s="89"/>
      <c r="AT952" s="89"/>
      <c r="AU952" s="89"/>
      <c r="AV952" s="89"/>
      <c r="AW952" s="89"/>
      <c r="AX952" s="89"/>
    </row>
    <row r="953" spans="1:50" ht="12.75" customHeight="1">
      <c r="A953" s="89"/>
      <c r="B953" s="89"/>
      <c r="C953" s="96"/>
      <c r="D953" s="190"/>
      <c r="E953" s="110"/>
      <c r="F953" s="111"/>
      <c r="G953" s="112"/>
      <c r="H953" s="113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108"/>
      <c r="AI953" s="108"/>
      <c r="AJ953" s="89"/>
      <c r="AK953" s="89"/>
      <c r="AL953" s="99"/>
      <c r="AM953" s="99"/>
      <c r="AN953" s="89"/>
      <c r="AO953" s="89"/>
      <c r="AP953" s="89"/>
      <c r="AQ953" s="99"/>
      <c r="AR953" s="89"/>
      <c r="AS953" s="89"/>
      <c r="AT953" s="89"/>
      <c r="AU953" s="89"/>
      <c r="AV953" s="89"/>
      <c r="AW953" s="89"/>
      <c r="AX953" s="89"/>
    </row>
    <row r="954" spans="1:50" ht="12.75" customHeight="1">
      <c r="A954" s="89"/>
      <c r="B954" s="89"/>
      <c r="C954" s="96"/>
      <c r="D954" s="190"/>
      <c r="E954" s="110"/>
      <c r="F954" s="111"/>
      <c r="G954" s="112"/>
      <c r="H954" s="113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108"/>
      <c r="AI954" s="108"/>
      <c r="AJ954" s="89"/>
      <c r="AK954" s="89"/>
      <c r="AL954" s="99"/>
      <c r="AM954" s="99"/>
      <c r="AN954" s="89"/>
      <c r="AO954" s="89"/>
      <c r="AP954" s="89"/>
      <c r="AQ954" s="99"/>
      <c r="AR954" s="89"/>
      <c r="AS954" s="89"/>
      <c r="AT954" s="89"/>
      <c r="AU954" s="89"/>
      <c r="AV954" s="89"/>
      <c r="AW954" s="89"/>
      <c r="AX954" s="89"/>
    </row>
    <row r="955" spans="1:50" ht="12.75" customHeight="1">
      <c r="A955" s="89"/>
      <c r="B955" s="89"/>
      <c r="C955" s="96"/>
      <c r="D955" s="190"/>
      <c r="E955" s="110"/>
      <c r="F955" s="111"/>
      <c r="G955" s="112"/>
      <c r="H955" s="113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108"/>
      <c r="AI955" s="108"/>
      <c r="AJ955" s="89"/>
      <c r="AK955" s="89"/>
      <c r="AL955" s="99"/>
      <c r="AM955" s="99"/>
      <c r="AN955" s="89"/>
      <c r="AO955" s="89"/>
      <c r="AP955" s="89"/>
      <c r="AQ955" s="99"/>
      <c r="AR955" s="89"/>
      <c r="AS955" s="89"/>
      <c r="AT955" s="89"/>
      <c r="AU955" s="89"/>
      <c r="AV955" s="89"/>
      <c r="AW955" s="89"/>
      <c r="AX955" s="89"/>
    </row>
    <row r="956" spans="1:50" ht="12.75" customHeight="1">
      <c r="A956" s="89"/>
      <c r="B956" s="89"/>
      <c r="C956" s="96"/>
      <c r="D956" s="190"/>
      <c r="E956" s="110"/>
      <c r="F956" s="111"/>
      <c r="G956" s="112"/>
      <c r="H956" s="113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108"/>
      <c r="AI956" s="108"/>
      <c r="AJ956" s="89"/>
      <c r="AK956" s="89"/>
      <c r="AL956" s="99"/>
      <c r="AM956" s="99"/>
      <c r="AN956" s="89"/>
      <c r="AO956" s="89"/>
      <c r="AP956" s="89"/>
      <c r="AQ956" s="99"/>
      <c r="AR956" s="89"/>
      <c r="AS956" s="89"/>
      <c r="AT956" s="89"/>
      <c r="AU956" s="89"/>
      <c r="AV956" s="89"/>
      <c r="AW956" s="89"/>
      <c r="AX956" s="89"/>
    </row>
    <row r="957" spans="1:50" ht="12.75" customHeight="1">
      <c r="A957" s="89"/>
      <c r="B957" s="89"/>
      <c r="C957" s="96"/>
      <c r="D957" s="190"/>
      <c r="E957" s="110"/>
      <c r="F957" s="111"/>
      <c r="G957" s="112"/>
      <c r="H957" s="113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108"/>
      <c r="AI957" s="108"/>
      <c r="AJ957" s="89"/>
      <c r="AK957" s="89"/>
      <c r="AL957" s="99"/>
      <c r="AM957" s="99"/>
      <c r="AN957" s="89"/>
      <c r="AO957" s="89"/>
      <c r="AP957" s="89"/>
      <c r="AQ957" s="99"/>
      <c r="AR957" s="89"/>
      <c r="AS957" s="89"/>
      <c r="AT957" s="89"/>
      <c r="AU957" s="89"/>
      <c r="AV957" s="89"/>
      <c r="AW957" s="89"/>
      <c r="AX957" s="89"/>
    </row>
    <row r="958" spans="1:50" ht="12.75" customHeight="1">
      <c r="A958" s="89"/>
      <c r="B958" s="89"/>
      <c r="C958" s="96"/>
      <c r="D958" s="190"/>
      <c r="E958" s="110"/>
      <c r="F958" s="111"/>
      <c r="G958" s="112"/>
      <c r="H958" s="113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108"/>
      <c r="AI958" s="108"/>
      <c r="AJ958" s="89"/>
      <c r="AK958" s="89"/>
      <c r="AL958" s="99"/>
      <c r="AM958" s="99"/>
      <c r="AN958" s="89"/>
      <c r="AO958" s="89"/>
      <c r="AP958" s="89"/>
      <c r="AQ958" s="99"/>
      <c r="AR958" s="89"/>
      <c r="AS958" s="89"/>
      <c r="AT958" s="89"/>
      <c r="AU958" s="89"/>
      <c r="AV958" s="89"/>
      <c r="AW958" s="89"/>
      <c r="AX958" s="89"/>
    </row>
    <row r="959" spans="1:50" ht="12.75" customHeight="1">
      <c r="A959" s="89"/>
      <c r="B959" s="89"/>
      <c r="C959" s="96"/>
      <c r="D959" s="190"/>
      <c r="E959" s="110"/>
      <c r="F959" s="111"/>
      <c r="G959" s="112"/>
      <c r="H959" s="113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108"/>
      <c r="AI959" s="108"/>
      <c r="AJ959" s="89"/>
      <c r="AK959" s="89"/>
      <c r="AL959" s="99"/>
      <c r="AM959" s="99"/>
      <c r="AN959" s="89"/>
      <c r="AO959" s="89"/>
      <c r="AP959" s="89"/>
      <c r="AQ959" s="99"/>
      <c r="AR959" s="89"/>
      <c r="AS959" s="89"/>
      <c r="AT959" s="89"/>
      <c r="AU959" s="89"/>
      <c r="AV959" s="89"/>
      <c r="AW959" s="89"/>
      <c r="AX959" s="89"/>
    </row>
    <row r="960" spans="1:50" ht="12.75" customHeight="1">
      <c r="A960" s="89"/>
      <c r="B960" s="89"/>
      <c r="C960" s="96"/>
      <c r="D960" s="190"/>
      <c r="E960" s="110"/>
      <c r="F960" s="111"/>
      <c r="G960" s="112"/>
      <c r="H960" s="113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108"/>
      <c r="AI960" s="108"/>
      <c r="AJ960" s="89"/>
      <c r="AK960" s="89"/>
      <c r="AL960" s="99"/>
      <c r="AM960" s="99"/>
      <c r="AN960" s="89"/>
      <c r="AO960" s="89"/>
      <c r="AP960" s="89"/>
      <c r="AQ960" s="99"/>
      <c r="AR960" s="89"/>
      <c r="AS960" s="89"/>
      <c r="AT960" s="89"/>
      <c r="AU960" s="89"/>
      <c r="AV960" s="89"/>
      <c r="AW960" s="89"/>
      <c r="AX960" s="89"/>
    </row>
    <row r="961" spans="1:50" ht="12.75" customHeight="1">
      <c r="A961" s="89"/>
      <c r="B961" s="89"/>
      <c r="C961" s="96"/>
      <c r="D961" s="190"/>
      <c r="E961" s="110"/>
      <c r="F961" s="111"/>
      <c r="G961" s="112"/>
      <c r="H961" s="113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108"/>
      <c r="AI961" s="108"/>
      <c r="AJ961" s="89"/>
      <c r="AK961" s="89"/>
      <c r="AL961" s="99"/>
      <c r="AM961" s="99"/>
      <c r="AN961" s="89"/>
      <c r="AO961" s="89"/>
      <c r="AP961" s="89"/>
      <c r="AQ961" s="99"/>
      <c r="AR961" s="89"/>
      <c r="AS961" s="89"/>
      <c r="AT961" s="89"/>
      <c r="AU961" s="89"/>
      <c r="AV961" s="89"/>
      <c r="AW961" s="89"/>
      <c r="AX961" s="89"/>
    </row>
    <row r="962" spans="1:50" ht="12.75" customHeight="1">
      <c r="A962" s="89"/>
      <c r="B962" s="89"/>
      <c r="C962" s="96"/>
      <c r="D962" s="190"/>
      <c r="E962" s="110"/>
      <c r="F962" s="111"/>
      <c r="G962" s="112"/>
      <c r="H962" s="113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108"/>
      <c r="AI962" s="108"/>
      <c r="AJ962" s="89"/>
      <c r="AK962" s="89"/>
      <c r="AL962" s="99"/>
      <c r="AM962" s="99"/>
      <c r="AN962" s="89"/>
      <c r="AO962" s="89"/>
      <c r="AP962" s="89"/>
      <c r="AQ962" s="99"/>
      <c r="AR962" s="89"/>
      <c r="AS962" s="89"/>
      <c r="AT962" s="89"/>
      <c r="AU962" s="89"/>
      <c r="AV962" s="89"/>
      <c r="AW962" s="89"/>
      <c r="AX962" s="89"/>
    </row>
    <row r="963" spans="1:50" ht="12.75" customHeight="1">
      <c r="A963" s="89"/>
      <c r="B963" s="89"/>
      <c r="C963" s="96"/>
      <c r="D963" s="190"/>
      <c r="E963" s="110"/>
      <c r="F963" s="111"/>
      <c r="G963" s="112"/>
      <c r="H963" s="113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108"/>
      <c r="AI963" s="108"/>
      <c r="AJ963" s="89"/>
      <c r="AK963" s="89"/>
      <c r="AL963" s="99"/>
      <c r="AM963" s="99"/>
      <c r="AN963" s="89"/>
      <c r="AO963" s="89"/>
      <c r="AP963" s="89"/>
      <c r="AQ963" s="99"/>
      <c r="AR963" s="89"/>
      <c r="AS963" s="89"/>
      <c r="AT963" s="89"/>
      <c r="AU963" s="89"/>
      <c r="AV963" s="89"/>
      <c r="AW963" s="89"/>
      <c r="AX963" s="89"/>
    </row>
    <row r="964" spans="1:50" ht="12.75" customHeight="1">
      <c r="A964" s="89"/>
      <c r="B964" s="89"/>
      <c r="C964" s="96"/>
      <c r="D964" s="190"/>
      <c r="E964" s="110"/>
      <c r="F964" s="111"/>
      <c r="G964" s="112"/>
      <c r="H964" s="113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108"/>
      <c r="AI964" s="108"/>
      <c r="AJ964" s="89"/>
      <c r="AK964" s="89"/>
      <c r="AL964" s="99"/>
      <c r="AM964" s="99"/>
      <c r="AN964" s="89"/>
      <c r="AO964" s="89"/>
      <c r="AP964" s="89"/>
      <c r="AQ964" s="99"/>
      <c r="AR964" s="89"/>
      <c r="AS964" s="89"/>
      <c r="AT964" s="89"/>
      <c r="AU964" s="89"/>
      <c r="AV964" s="89"/>
      <c r="AW964" s="89"/>
      <c r="AX964" s="89"/>
    </row>
    <row r="965" spans="1:50" ht="12.75" customHeight="1">
      <c r="A965" s="89"/>
      <c r="B965" s="89"/>
      <c r="C965" s="96"/>
      <c r="D965" s="190"/>
      <c r="E965" s="110"/>
      <c r="F965" s="111"/>
      <c r="G965" s="112"/>
      <c r="H965" s="113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108"/>
      <c r="AI965" s="108"/>
      <c r="AJ965" s="89"/>
      <c r="AK965" s="89"/>
      <c r="AL965" s="99"/>
      <c r="AM965" s="99"/>
      <c r="AN965" s="89"/>
      <c r="AO965" s="89"/>
      <c r="AP965" s="89"/>
      <c r="AQ965" s="99"/>
      <c r="AR965" s="89"/>
      <c r="AS965" s="89"/>
      <c r="AT965" s="89"/>
      <c r="AU965" s="89"/>
      <c r="AV965" s="89"/>
      <c r="AW965" s="89"/>
      <c r="AX965" s="89"/>
    </row>
    <row r="966" spans="1:50" ht="12.75" customHeight="1">
      <c r="A966" s="89"/>
      <c r="B966" s="89"/>
      <c r="C966" s="96"/>
      <c r="D966" s="190"/>
      <c r="E966" s="110"/>
      <c r="F966" s="111"/>
      <c r="G966" s="112"/>
      <c r="H966" s="113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108"/>
      <c r="AI966" s="108"/>
      <c r="AJ966" s="89"/>
      <c r="AK966" s="89"/>
      <c r="AL966" s="99"/>
      <c r="AM966" s="99"/>
      <c r="AN966" s="89"/>
      <c r="AO966" s="89"/>
      <c r="AP966" s="89"/>
      <c r="AQ966" s="99"/>
      <c r="AR966" s="89"/>
      <c r="AS966" s="89"/>
      <c r="AT966" s="89"/>
      <c r="AU966" s="89"/>
      <c r="AV966" s="89"/>
      <c r="AW966" s="89"/>
      <c r="AX966" s="89"/>
    </row>
    <row r="967" spans="1:50" ht="12.75" customHeight="1">
      <c r="A967" s="89"/>
      <c r="B967" s="89"/>
      <c r="C967" s="96"/>
      <c r="D967" s="190"/>
      <c r="E967" s="110"/>
      <c r="F967" s="111"/>
      <c r="G967" s="112"/>
      <c r="H967" s="113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108"/>
      <c r="AI967" s="108"/>
      <c r="AJ967" s="89"/>
      <c r="AK967" s="89"/>
      <c r="AL967" s="99"/>
      <c r="AM967" s="99"/>
      <c r="AN967" s="89"/>
      <c r="AO967" s="89"/>
      <c r="AP967" s="89"/>
      <c r="AQ967" s="99"/>
      <c r="AR967" s="89"/>
      <c r="AS967" s="89"/>
      <c r="AT967" s="89"/>
      <c r="AU967" s="89"/>
      <c r="AV967" s="89"/>
      <c r="AW967" s="89"/>
      <c r="AX967" s="89"/>
    </row>
    <row r="968" spans="1:50" ht="12.75" customHeight="1">
      <c r="A968" s="89"/>
      <c r="B968" s="89"/>
      <c r="C968" s="96"/>
      <c r="D968" s="190"/>
      <c r="E968" s="110"/>
      <c r="F968" s="111"/>
      <c r="G968" s="112"/>
      <c r="H968" s="113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108"/>
      <c r="AI968" s="108"/>
      <c r="AJ968" s="89"/>
      <c r="AK968" s="89"/>
      <c r="AL968" s="99"/>
      <c r="AM968" s="99"/>
      <c r="AN968" s="89"/>
      <c r="AO968" s="89"/>
      <c r="AP968" s="89"/>
      <c r="AQ968" s="99"/>
      <c r="AR968" s="89"/>
      <c r="AS968" s="89"/>
      <c r="AT968" s="89"/>
      <c r="AU968" s="89"/>
      <c r="AV968" s="89"/>
      <c r="AW968" s="89"/>
      <c r="AX968" s="89"/>
    </row>
    <row r="969" spans="1:50" ht="12.75" customHeight="1">
      <c r="A969" s="89"/>
      <c r="B969" s="89"/>
      <c r="C969" s="96"/>
      <c r="D969" s="190"/>
      <c r="E969" s="110"/>
      <c r="F969" s="111"/>
      <c r="G969" s="112"/>
      <c r="H969" s="113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108"/>
      <c r="AI969" s="108"/>
      <c r="AJ969" s="89"/>
      <c r="AK969" s="89"/>
      <c r="AL969" s="99"/>
      <c r="AM969" s="99"/>
      <c r="AN969" s="89"/>
      <c r="AO969" s="89"/>
      <c r="AP969" s="89"/>
      <c r="AQ969" s="99"/>
      <c r="AR969" s="89"/>
      <c r="AS969" s="89"/>
      <c r="AT969" s="89"/>
      <c r="AU969" s="89"/>
      <c r="AV969" s="89"/>
      <c r="AW969" s="89"/>
      <c r="AX969" s="89"/>
    </row>
    <row r="970" spans="1:50" ht="12.75" customHeight="1">
      <c r="A970" s="89"/>
      <c r="B970" s="89"/>
      <c r="C970" s="96"/>
      <c r="D970" s="190"/>
      <c r="E970" s="110"/>
      <c r="F970" s="111"/>
      <c r="G970" s="112"/>
      <c r="H970" s="113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108"/>
      <c r="AI970" s="108"/>
      <c r="AJ970" s="89"/>
      <c r="AK970" s="89"/>
      <c r="AL970" s="99"/>
      <c r="AM970" s="99"/>
      <c r="AN970" s="89"/>
      <c r="AO970" s="89"/>
      <c r="AP970" s="89"/>
      <c r="AQ970" s="99"/>
      <c r="AR970" s="89"/>
      <c r="AS970" s="89"/>
      <c r="AT970" s="89"/>
      <c r="AU970" s="89"/>
      <c r="AV970" s="89"/>
      <c r="AW970" s="89"/>
      <c r="AX970" s="89"/>
    </row>
    <row r="971" spans="1:50" ht="12.75" customHeight="1">
      <c r="A971" s="89"/>
      <c r="B971" s="89"/>
      <c r="C971" s="96"/>
      <c r="D971" s="190"/>
      <c r="E971" s="110"/>
      <c r="F971" s="111"/>
      <c r="G971" s="112"/>
      <c r="H971" s="113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108"/>
      <c r="AI971" s="108"/>
      <c r="AJ971" s="89"/>
      <c r="AK971" s="89"/>
      <c r="AL971" s="99"/>
      <c r="AM971" s="99"/>
      <c r="AN971" s="89"/>
      <c r="AO971" s="89"/>
      <c r="AP971" s="89"/>
      <c r="AQ971" s="99"/>
      <c r="AR971" s="89"/>
      <c r="AS971" s="89"/>
      <c r="AT971" s="89"/>
      <c r="AU971" s="89"/>
      <c r="AV971" s="89"/>
      <c r="AW971" s="89"/>
      <c r="AX971" s="89"/>
    </row>
    <row r="972" spans="1:50" ht="12.75" customHeight="1">
      <c r="A972" s="89"/>
      <c r="B972" s="89"/>
      <c r="C972" s="96"/>
      <c r="D972" s="190"/>
      <c r="E972" s="110"/>
      <c r="F972" s="111"/>
      <c r="G972" s="112"/>
      <c r="H972" s="113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108"/>
      <c r="AI972" s="108"/>
      <c r="AJ972" s="89"/>
      <c r="AK972" s="89"/>
      <c r="AL972" s="99"/>
      <c r="AM972" s="99"/>
      <c r="AN972" s="89"/>
      <c r="AO972" s="89"/>
      <c r="AP972" s="89"/>
      <c r="AQ972" s="99"/>
      <c r="AR972" s="89"/>
      <c r="AS972" s="89"/>
      <c r="AT972" s="89"/>
      <c r="AU972" s="89"/>
      <c r="AV972" s="89"/>
      <c r="AW972" s="89"/>
      <c r="AX972" s="89"/>
    </row>
    <row r="973" spans="1:50" ht="12.75" customHeight="1">
      <c r="A973" s="89"/>
      <c r="B973" s="89"/>
      <c r="C973" s="96"/>
      <c r="D973" s="190"/>
      <c r="E973" s="110"/>
      <c r="F973" s="111"/>
      <c r="G973" s="112"/>
      <c r="H973" s="113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108"/>
      <c r="AI973" s="108"/>
      <c r="AJ973" s="89"/>
      <c r="AK973" s="89"/>
      <c r="AL973" s="99"/>
      <c r="AM973" s="99"/>
      <c r="AN973" s="89"/>
      <c r="AO973" s="89"/>
      <c r="AP973" s="89"/>
      <c r="AQ973" s="99"/>
      <c r="AR973" s="89"/>
      <c r="AS973" s="89"/>
      <c r="AT973" s="89"/>
      <c r="AU973" s="89"/>
      <c r="AV973" s="89"/>
      <c r="AW973" s="89"/>
      <c r="AX973" s="89"/>
    </row>
    <row r="974" spans="1:50" ht="12.75" customHeight="1">
      <c r="A974" s="89"/>
      <c r="B974" s="89"/>
      <c r="C974" s="96"/>
      <c r="D974" s="190"/>
      <c r="E974" s="110"/>
      <c r="F974" s="111"/>
      <c r="G974" s="112"/>
      <c r="H974" s="113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108"/>
      <c r="AI974" s="108"/>
      <c r="AJ974" s="89"/>
      <c r="AK974" s="89"/>
      <c r="AL974" s="99"/>
      <c r="AM974" s="99"/>
      <c r="AN974" s="89"/>
      <c r="AO974" s="89"/>
      <c r="AP974" s="89"/>
      <c r="AQ974" s="99"/>
      <c r="AR974" s="89"/>
      <c r="AS974" s="89"/>
      <c r="AT974" s="89"/>
      <c r="AU974" s="89"/>
      <c r="AV974" s="89"/>
      <c r="AW974" s="89"/>
      <c r="AX974" s="89"/>
    </row>
    <row r="975" spans="1:50" ht="12.75" customHeight="1">
      <c r="A975" s="89"/>
      <c r="B975" s="89"/>
      <c r="C975" s="96"/>
      <c r="D975" s="190"/>
      <c r="E975" s="110"/>
      <c r="F975" s="111"/>
      <c r="G975" s="112"/>
      <c r="H975" s="113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108"/>
      <c r="AI975" s="108"/>
      <c r="AJ975" s="89"/>
      <c r="AK975" s="89"/>
      <c r="AL975" s="99"/>
      <c r="AM975" s="99"/>
      <c r="AN975" s="89"/>
      <c r="AO975" s="89"/>
      <c r="AP975" s="89"/>
      <c r="AQ975" s="99"/>
      <c r="AR975" s="89"/>
      <c r="AS975" s="89"/>
      <c r="AT975" s="89"/>
      <c r="AU975" s="89"/>
      <c r="AV975" s="89"/>
      <c r="AW975" s="89"/>
      <c r="AX975" s="89"/>
    </row>
    <row r="976" spans="1:50" ht="12.75" customHeight="1">
      <c r="A976" s="89"/>
      <c r="B976" s="89"/>
      <c r="C976" s="96"/>
      <c r="D976" s="190"/>
      <c r="E976" s="110"/>
      <c r="F976" s="111"/>
      <c r="G976" s="112"/>
      <c r="H976" s="113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108"/>
      <c r="AI976" s="108"/>
      <c r="AJ976" s="89"/>
      <c r="AK976" s="89"/>
      <c r="AL976" s="99"/>
      <c r="AM976" s="99"/>
      <c r="AN976" s="89"/>
      <c r="AO976" s="89"/>
      <c r="AP976" s="89"/>
      <c r="AQ976" s="99"/>
      <c r="AR976" s="89"/>
      <c r="AS976" s="89"/>
      <c r="AT976" s="89"/>
      <c r="AU976" s="89"/>
      <c r="AV976" s="89"/>
      <c r="AW976" s="89"/>
      <c r="AX976" s="89"/>
    </row>
    <row r="977" spans="1:50" ht="12.75" customHeight="1">
      <c r="A977" s="89"/>
      <c r="B977" s="89"/>
      <c r="C977" s="96"/>
      <c r="D977" s="190"/>
      <c r="E977" s="110"/>
      <c r="F977" s="111"/>
      <c r="G977" s="112"/>
      <c r="H977" s="113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108"/>
      <c r="AI977" s="108"/>
      <c r="AJ977" s="89"/>
      <c r="AK977" s="89"/>
      <c r="AL977" s="99"/>
      <c r="AM977" s="99"/>
      <c r="AN977" s="89"/>
      <c r="AO977" s="89"/>
      <c r="AP977" s="89"/>
      <c r="AQ977" s="99"/>
      <c r="AR977" s="89"/>
      <c r="AS977" s="89"/>
      <c r="AT977" s="89"/>
      <c r="AU977" s="89"/>
      <c r="AV977" s="89"/>
      <c r="AW977" s="89"/>
      <c r="AX977" s="89"/>
    </row>
    <row r="978" spans="1:50" ht="12.75" customHeight="1">
      <c r="A978" s="89"/>
      <c r="B978" s="89"/>
      <c r="C978" s="96"/>
      <c r="D978" s="190"/>
      <c r="E978" s="110"/>
      <c r="F978" s="111"/>
      <c r="G978" s="112"/>
      <c r="H978" s="113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108"/>
      <c r="AI978" s="108"/>
      <c r="AJ978" s="89"/>
      <c r="AK978" s="89"/>
      <c r="AL978" s="99"/>
      <c r="AM978" s="99"/>
      <c r="AN978" s="89"/>
      <c r="AO978" s="89"/>
      <c r="AP978" s="89"/>
      <c r="AQ978" s="99"/>
      <c r="AR978" s="89"/>
      <c r="AS978" s="89"/>
      <c r="AT978" s="89"/>
      <c r="AU978" s="89"/>
      <c r="AV978" s="89"/>
      <c r="AW978" s="89"/>
      <c r="AX978" s="89"/>
    </row>
    <row r="979" spans="1:50" ht="12.75" customHeight="1">
      <c r="A979" s="89"/>
      <c r="B979" s="89"/>
      <c r="C979" s="96"/>
      <c r="D979" s="190"/>
      <c r="E979" s="110"/>
      <c r="F979" s="111"/>
      <c r="G979" s="112"/>
      <c r="H979" s="113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108"/>
      <c r="AI979" s="108"/>
      <c r="AJ979" s="89"/>
      <c r="AK979" s="89"/>
      <c r="AL979" s="99"/>
      <c r="AM979" s="99"/>
      <c r="AN979" s="89"/>
      <c r="AO979" s="89"/>
      <c r="AP979" s="89"/>
      <c r="AQ979" s="99"/>
      <c r="AR979" s="89"/>
      <c r="AS979" s="89"/>
      <c r="AT979" s="89"/>
      <c r="AU979" s="89"/>
      <c r="AV979" s="89"/>
      <c r="AW979" s="89"/>
      <c r="AX979" s="89"/>
    </row>
    <row r="980" spans="1:50" ht="12.75" customHeight="1">
      <c r="A980" s="89"/>
      <c r="B980" s="89"/>
      <c r="C980" s="96"/>
      <c r="D980" s="190"/>
      <c r="E980" s="110"/>
      <c r="F980" s="111"/>
      <c r="G980" s="112"/>
      <c r="H980" s="113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108"/>
      <c r="AI980" s="108"/>
      <c r="AJ980" s="89"/>
      <c r="AK980" s="89"/>
      <c r="AL980" s="99"/>
      <c r="AM980" s="99"/>
      <c r="AN980" s="89"/>
      <c r="AO980" s="89"/>
      <c r="AP980" s="89"/>
      <c r="AQ980" s="99"/>
      <c r="AR980" s="89"/>
      <c r="AS980" s="89"/>
      <c r="AT980" s="89"/>
      <c r="AU980" s="89"/>
      <c r="AV980" s="89"/>
      <c r="AW980" s="89"/>
      <c r="AX980" s="89"/>
    </row>
    <row r="981" spans="1:50" ht="12.75" customHeight="1">
      <c r="A981" s="89"/>
      <c r="B981" s="89"/>
      <c r="C981" s="96"/>
      <c r="D981" s="190"/>
      <c r="E981" s="110"/>
      <c r="F981" s="111"/>
      <c r="G981" s="112"/>
      <c r="H981" s="113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108"/>
      <c r="AI981" s="108"/>
      <c r="AJ981" s="89"/>
      <c r="AK981" s="89"/>
      <c r="AL981" s="99"/>
      <c r="AM981" s="99"/>
      <c r="AN981" s="89"/>
      <c r="AO981" s="89"/>
      <c r="AP981" s="89"/>
      <c r="AQ981" s="99"/>
      <c r="AR981" s="89"/>
      <c r="AS981" s="89"/>
      <c r="AT981" s="89"/>
      <c r="AU981" s="89"/>
      <c r="AV981" s="89"/>
      <c r="AW981" s="89"/>
      <c r="AX981" s="89"/>
    </row>
    <row r="982" spans="1:50" ht="12.75" customHeight="1">
      <c r="A982" s="89"/>
      <c r="B982" s="89"/>
      <c r="C982" s="96"/>
      <c r="D982" s="190"/>
      <c r="E982" s="110"/>
      <c r="F982" s="111"/>
      <c r="G982" s="112"/>
      <c r="H982" s="113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108"/>
      <c r="AI982" s="108"/>
      <c r="AJ982" s="89"/>
      <c r="AK982" s="89"/>
      <c r="AL982" s="99"/>
      <c r="AM982" s="99"/>
      <c r="AN982" s="89"/>
      <c r="AO982" s="89"/>
      <c r="AP982" s="89"/>
      <c r="AQ982" s="99"/>
      <c r="AR982" s="89"/>
      <c r="AS982" s="89"/>
      <c r="AT982" s="89"/>
      <c r="AU982" s="89"/>
      <c r="AV982" s="89"/>
      <c r="AW982" s="89"/>
      <c r="AX982" s="89"/>
    </row>
    <row r="983" spans="1:50" ht="12.75" customHeight="1">
      <c r="A983" s="89"/>
      <c r="B983" s="89"/>
      <c r="C983" s="96"/>
      <c r="D983" s="190"/>
      <c r="E983" s="110"/>
      <c r="F983" s="111"/>
      <c r="G983" s="112"/>
      <c r="H983" s="113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108"/>
      <c r="AI983" s="108"/>
      <c r="AJ983" s="89"/>
      <c r="AK983" s="89"/>
      <c r="AL983" s="99"/>
      <c r="AM983" s="99"/>
      <c r="AN983" s="89"/>
      <c r="AO983" s="89"/>
      <c r="AP983" s="89"/>
      <c r="AQ983" s="99"/>
      <c r="AR983" s="89"/>
      <c r="AS983" s="89"/>
      <c r="AT983" s="89"/>
      <c r="AU983" s="89"/>
      <c r="AV983" s="89"/>
      <c r="AW983" s="89"/>
      <c r="AX983" s="89"/>
    </row>
    <row r="984" spans="1:50" ht="12.75" customHeight="1">
      <c r="A984" s="89"/>
      <c r="B984" s="89"/>
      <c r="C984" s="96"/>
      <c r="D984" s="190"/>
      <c r="E984" s="110"/>
      <c r="F984" s="111"/>
      <c r="G984" s="112"/>
      <c r="H984" s="113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108"/>
      <c r="AI984" s="108"/>
      <c r="AJ984" s="89"/>
      <c r="AK984" s="89"/>
      <c r="AL984" s="99"/>
      <c r="AM984" s="99"/>
      <c r="AN984" s="89"/>
      <c r="AO984" s="89"/>
      <c r="AP984" s="89"/>
      <c r="AQ984" s="99"/>
      <c r="AR984" s="89"/>
      <c r="AS984" s="89"/>
      <c r="AT984" s="89"/>
      <c r="AU984" s="89"/>
      <c r="AV984" s="89"/>
      <c r="AW984" s="89"/>
      <c r="AX984" s="89"/>
    </row>
    <row r="985" spans="1:50" ht="12.75" customHeight="1">
      <c r="A985" s="89"/>
      <c r="B985" s="89"/>
      <c r="C985" s="96"/>
      <c r="D985" s="190"/>
      <c r="E985" s="110"/>
      <c r="F985" s="111"/>
      <c r="G985" s="112"/>
      <c r="H985" s="113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108"/>
      <c r="AI985" s="108"/>
      <c r="AJ985" s="89"/>
      <c r="AK985" s="89"/>
      <c r="AL985" s="99"/>
      <c r="AM985" s="99"/>
      <c r="AN985" s="89"/>
      <c r="AO985" s="89"/>
      <c r="AP985" s="89"/>
      <c r="AQ985" s="99"/>
      <c r="AR985" s="89"/>
      <c r="AS985" s="89"/>
      <c r="AT985" s="89"/>
      <c r="AU985" s="89"/>
      <c r="AV985" s="89"/>
      <c r="AW985" s="89"/>
      <c r="AX985" s="89"/>
    </row>
    <row r="986" spans="1:50" ht="12.75" customHeight="1">
      <c r="A986" s="89"/>
      <c r="B986" s="89"/>
      <c r="C986" s="96"/>
      <c r="D986" s="190"/>
      <c r="E986" s="110"/>
      <c r="F986" s="111"/>
      <c r="G986" s="112"/>
      <c r="H986" s="113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108"/>
      <c r="AI986" s="108"/>
      <c r="AJ986" s="89"/>
      <c r="AK986" s="89"/>
      <c r="AL986" s="99"/>
      <c r="AM986" s="99"/>
      <c r="AN986" s="89"/>
      <c r="AO986" s="89"/>
      <c r="AP986" s="89"/>
      <c r="AQ986" s="99"/>
      <c r="AR986" s="89"/>
      <c r="AS986" s="89"/>
      <c r="AT986" s="89"/>
      <c r="AU986" s="89"/>
      <c r="AV986" s="89"/>
      <c r="AW986" s="89"/>
      <c r="AX986" s="89"/>
    </row>
    <row r="987" spans="1:50" ht="12.75" customHeight="1">
      <c r="A987" s="89"/>
      <c r="B987" s="89"/>
      <c r="C987" s="96"/>
      <c r="D987" s="190"/>
      <c r="E987" s="110"/>
      <c r="F987" s="111"/>
      <c r="G987" s="112"/>
      <c r="H987" s="113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108"/>
      <c r="AI987" s="108"/>
      <c r="AJ987" s="89"/>
      <c r="AK987" s="89"/>
      <c r="AL987" s="99"/>
      <c r="AM987" s="99"/>
      <c r="AN987" s="89"/>
      <c r="AO987" s="89"/>
      <c r="AP987" s="89"/>
      <c r="AQ987" s="99"/>
      <c r="AR987" s="89"/>
      <c r="AS987" s="89"/>
      <c r="AT987" s="89"/>
      <c r="AU987" s="89"/>
      <c r="AV987" s="89"/>
      <c r="AW987" s="89"/>
      <c r="AX987" s="89"/>
    </row>
    <row r="988" spans="1:50" ht="12.75" customHeight="1">
      <c r="A988" s="89"/>
      <c r="B988" s="89"/>
      <c r="C988" s="96"/>
      <c r="D988" s="190"/>
      <c r="E988" s="110"/>
      <c r="F988" s="111"/>
      <c r="G988" s="112"/>
      <c r="H988" s="113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108"/>
      <c r="AI988" s="108"/>
      <c r="AJ988" s="89"/>
      <c r="AK988" s="89"/>
      <c r="AL988" s="99"/>
      <c r="AM988" s="99"/>
      <c r="AN988" s="89"/>
      <c r="AO988" s="89"/>
      <c r="AP988" s="89"/>
      <c r="AQ988" s="99"/>
      <c r="AR988" s="89"/>
      <c r="AS988" s="89"/>
      <c r="AT988" s="89"/>
      <c r="AU988" s="89"/>
      <c r="AV988" s="89"/>
      <c r="AW988" s="89"/>
      <c r="AX988" s="89"/>
    </row>
    <row r="989" spans="1:50" ht="12.75" customHeight="1">
      <c r="A989" s="89"/>
      <c r="B989" s="89"/>
      <c r="C989" s="96"/>
      <c r="D989" s="190"/>
      <c r="E989" s="110"/>
      <c r="F989" s="111"/>
      <c r="G989" s="112"/>
      <c r="H989" s="113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108"/>
      <c r="AI989" s="108"/>
      <c r="AJ989" s="89"/>
      <c r="AK989" s="89"/>
      <c r="AL989" s="99"/>
      <c r="AM989" s="99"/>
      <c r="AN989" s="89"/>
      <c r="AO989" s="89"/>
      <c r="AP989" s="89"/>
      <c r="AQ989" s="99"/>
      <c r="AR989" s="89"/>
      <c r="AS989" s="89"/>
      <c r="AT989" s="89"/>
      <c r="AU989" s="89"/>
      <c r="AV989" s="89"/>
      <c r="AW989" s="89"/>
      <c r="AX989" s="89"/>
    </row>
    <row r="990" spans="1:50" ht="12.75" customHeight="1">
      <c r="A990" s="89"/>
      <c r="B990" s="89"/>
      <c r="C990" s="96"/>
      <c r="D990" s="190"/>
      <c r="E990" s="110"/>
      <c r="F990" s="111"/>
      <c r="G990" s="112"/>
      <c r="H990" s="113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108"/>
      <c r="AI990" s="108"/>
      <c r="AJ990" s="89"/>
      <c r="AK990" s="89"/>
      <c r="AL990" s="99"/>
      <c r="AM990" s="99"/>
      <c r="AN990" s="89"/>
      <c r="AO990" s="89"/>
      <c r="AP990" s="89"/>
      <c r="AQ990" s="99"/>
      <c r="AR990" s="89"/>
      <c r="AS990" s="89"/>
      <c r="AT990" s="89"/>
      <c r="AU990" s="89"/>
      <c r="AV990" s="89"/>
      <c r="AW990" s="89"/>
      <c r="AX990" s="89"/>
    </row>
    <row r="991" spans="1:50" ht="12.75" customHeight="1">
      <c r="A991" s="89"/>
      <c r="B991" s="89"/>
      <c r="C991" s="96"/>
      <c r="D991" s="190"/>
      <c r="E991" s="110"/>
      <c r="F991" s="111"/>
      <c r="G991" s="112"/>
      <c r="H991" s="113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108"/>
      <c r="AI991" s="108"/>
      <c r="AJ991" s="89"/>
      <c r="AK991" s="89"/>
      <c r="AL991" s="99"/>
      <c r="AM991" s="99"/>
      <c r="AN991" s="89"/>
      <c r="AO991" s="89"/>
      <c r="AP991" s="89"/>
      <c r="AQ991" s="99"/>
      <c r="AR991" s="89"/>
      <c r="AS991" s="89"/>
      <c r="AT991" s="89"/>
      <c r="AU991" s="89"/>
      <c r="AV991" s="89"/>
      <c r="AW991" s="89"/>
      <c r="AX991" s="89"/>
    </row>
    <row r="992" spans="1:50" ht="12.75" customHeight="1">
      <c r="A992" s="89"/>
      <c r="B992" s="89"/>
      <c r="C992" s="96"/>
      <c r="D992" s="190"/>
      <c r="E992" s="110"/>
      <c r="F992" s="111"/>
      <c r="G992" s="112"/>
      <c r="H992" s="113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108"/>
      <c r="AI992" s="108"/>
      <c r="AJ992" s="89"/>
      <c r="AK992" s="89"/>
      <c r="AL992" s="99"/>
      <c r="AM992" s="99"/>
      <c r="AN992" s="89"/>
      <c r="AO992" s="89"/>
      <c r="AP992" s="89"/>
      <c r="AQ992" s="99"/>
      <c r="AR992" s="89"/>
      <c r="AS992" s="89"/>
      <c r="AT992" s="89"/>
      <c r="AU992" s="89"/>
      <c r="AV992" s="89"/>
      <c r="AW992" s="89"/>
      <c r="AX992" s="89"/>
    </row>
    <row r="993" spans="1:50" ht="12.75" customHeight="1">
      <c r="A993" s="89"/>
      <c r="B993" s="89"/>
      <c r="C993" s="96"/>
      <c r="D993" s="190"/>
      <c r="E993" s="110"/>
      <c r="F993" s="111"/>
      <c r="G993" s="112"/>
      <c r="H993" s="113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108"/>
      <c r="AI993" s="108"/>
      <c r="AJ993" s="89"/>
      <c r="AK993" s="89"/>
      <c r="AL993" s="99"/>
      <c r="AM993" s="99"/>
      <c r="AN993" s="89"/>
      <c r="AO993" s="89"/>
      <c r="AP993" s="89"/>
      <c r="AQ993" s="99"/>
      <c r="AR993" s="89"/>
      <c r="AS993" s="89"/>
      <c r="AT993" s="89"/>
      <c r="AU993" s="89"/>
      <c r="AV993" s="89"/>
      <c r="AW993" s="89"/>
      <c r="AX993" s="89"/>
    </row>
    <row r="994" spans="1:50" ht="12.75" customHeight="1">
      <c r="A994" s="89"/>
      <c r="B994" s="89"/>
      <c r="C994" s="96"/>
      <c r="D994" s="190"/>
      <c r="E994" s="110"/>
      <c r="F994" s="111"/>
      <c r="G994" s="112"/>
      <c r="H994" s="113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108"/>
      <c r="AI994" s="108"/>
      <c r="AJ994" s="89"/>
      <c r="AK994" s="89"/>
      <c r="AL994" s="99"/>
      <c r="AM994" s="99"/>
      <c r="AN994" s="89"/>
      <c r="AO994" s="89"/>
      <c r="AP994" s="89"/>
      <c r="AQ994" s="99"/>
      <c r="AR994" s="89"/>
      <c r="AS994" s="89"/>
      <c r="AT994" s="89"/>
      <c r="AU994" s="89"/>
      <c r="AV994" s="89"/>
      <c r="AW994" s="89"/>
      <c r="AX994" s="89"/>
    </row>
    <row r="995" spans="1:50" ht="12.75" customHeight="1">
      <c r="A995" s="89"/>
      <c r="B995" s="89"/>
      <c r="C995" s="96"/>
      <c r="D995" s="190"/>
      <c r="E995" s="110"/>
      <c r="F995" s="111"/>
      <c r="G995" s="112"/>
      <c r="H995" s="113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108"/>
      <c r="AI995" s="108"/>
      <c r="AJ995" s="89"/>
      <c r="AK995" s="89"/>
      <c r="AL995" s="99"/>
      <c r="AM995" s="99"/>
      <c r="AN995" s="89"/>
      <c r="AO995" s="89"/>
      <c r="AP995" s="89"/>
      <c r="AQ995" s="99"/>
      <c r="AR995" s="89"/>
      <c r="AS995" s="89"/>
      <c r="AT995" s="89"/>
      <c r="AU995" s="89"/>
      <c r="AV995" s="89"/>
      <c r="AW995" s="89"/>
      <c r="AX995" s="89"/>
    </row>
    <row r="996" spans="1:50" ht="12.75" customHeight="1">
      <c r="A996" s="89"/>
      <c r="B996" s="89"/>
      <c r="C996" s="96"/>
      <c r="D996" s="190"/>
      <c r="E996" s="110"/>
      <c r="F996" s="111"/>
      <c r="G996" s="112"/>
      <c r="H996" s="113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108"/>
      <c r="AI996" s="108"/>
      <c r="AJ996" s="89"/>
      <c r="AK996" s="89"/>
      <c r="AL996" s="99"/>
      <c r="AM996" s="99"/>
      <c r="AN996" s="89"/>
      <c r="AO996" s="89"/>
      <c r="AP996" s="89"/>
      <c r="AQ996" s="99"/>
      <c r="AR996" s="89"/>
      <c r="AS996" s="89"/>
      <c r="AT996" s="89"/>
      <c r="AU996" s="89"/>
      <c r="AV996" s="89"/>
      <c r="AW996" s="89"/>
      <c r="AX996" s="89"/>
    </row>
    <row r="997" spans="1:50" ht="12.75" customHeight="1">
      <c r="A997" s="89"/>
      <c r="B997" s="89"/>
      <c r="C997" s="96"/>
      <c r="D997" s="190"/>
      <c r="E997" s="110"/>
      <c r="F997" s="111"/>
      <c r="G997" s="112"/>
      <c r="H997" s="113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108"/>
      <c r="AI997" s="108"/>
      <c r="AJ997" s="89"/>
      <c r="AK997" s="89"/>
      <c r="AL997" s="99"/>
      <c r="AM997" s="99"/>
      <c r="AN997" s="89"/>
      <c r="AO997" s="89"/>
      <c r="AP997" s="89"/>
      <c r="AQ997" s="99"/>
      <c r="AR997" s="89"/>
      <c r="AS997" s="89"/>
      <c r="AT997" s="89"/>
      <c r="AU997" s="89"/>
      <c r="AV997" s="89"/>
      <c r="AW997" s="89"/>
      <c r="AX997" s="89"/>
    </row>
    <row r="998" spans="1:50" ht="12.75" customHeight="1">
      <c r="A998" s="89"/>
      <c r="B998" s="89"/>
      <c r="C998" s="96"/>
      <c r="D998" s="190"/>
      <c r="E998" s="110"/>
      <c r="F998" s="111"/>
      <c r="G998" s="112"/>
      <c r="H998" s="113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108"/>
      <c r="AI998" s="108"/>
      <c r="AJ998" s="89"/>
      <c r="AK998" s="89"/>
      <c r="AL998" s="99"/>
      <c r="AM998" s="99"/>
      <c r="AN998" s="89"/>
      <c r="AO998" s="89"/>
      <c r="AP998" s="89"/>
      <c r="AQ998" s="99"/>
      <c r="AR998" s="89"/>
      <c r="AS998" s="89"/>
      <c r="AT998" s="89"/>
      <c r="AU998" s="89"/>
      <c r="AV998" s="89"/>
      <c r="AW998" s="89"/>
      <c r="AX998" s="89"/>
    </row>
    <row r="999" spans="1:50" ht="12.75" customHeight="1">
      <c r="A999" s="89"/>
      <c r="B999" s="89"/>
      <c r="C999" s="96"/>
      <c r="D999" s="190"/>
      <c r="E999" s="110"/>
      <c r="F999" s="111"/>
      <c r="G999" s="112"/>
      <c r="H999" s="113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108"/>
      <c r="AI999" s="108"/>
      <c r="AJ999" s="89"/>
      <c r="AK999" s="89"/>
      <c r="AL999" s="99"/>
      <c r="AM999" s="99"/>
      <c r="AN999" s="89"/>
      <c r="AO999" s="89"/>
      <c r="AP999" s="89"/>
      <c r="AQ999" s="99"/>
      <c r="AR999" s="89"/>
      <c r="AS999" s="89"/>
      <c r="AT999" s="89"/>
      <c r="AU999" s="89"/>
      <c r="AV999" s="89"/>
      <c r="AW999" s="89"/>
      <c r="AX999" s="89"/>
    </row>
    <row r="1000" spans="1:50" ht="12.75" customHeight="1">
      <c r="A1000" s="89"/>
      <c r="B1000" s="89"/>
      <c r="C1000" s="96"/>
      <c r="D1000" s="190"/>
      <c r="E1000" s="110"/>
      <c r="F1000" s="111"/>
      <c r="G1000" s="112"/>
      <c r="H1000" s="113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108"/>
      <c r="AI1000" s="108"/>
      <c r="AJ1000" s="89"/>
      <c r="AK1000" s="89"/>
      <c r="AL1000" s="99"/>
      <c r="AM1000" s="99"/>
      <c r="AN1000" s="89"/>
      <c r="AO1000" s="89"/>
      <c r="AP1000" s="89"/>
      <c r="AQ1000" s="99"/>
      <c r="AR1000" s="89"/>
      <c r="AS1000" s="89"/>
      <c r="AT1000" s="89"/>
      <c r="AU1000" s="89"/>
      <c r="AV1000" s="89"/>
      <c r="AW1000" s="89"/>
      <c r="AX1000" s="89"/>
    </row>
    <row r="1001" spans="1:50" ht="12.75" customHeight="1">
      <c r="A1001" s="89"/>
      <c r="B1001" s="89"/>
      <c r="C1001" s="96"/>
      <c r="D1001" s="190"/>
      <c r="E1001" s="110"/>
      <c r="F1001" s="111"/>
      <c r="G1001" s="112"/>
      <c r="H1001" s="113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108"/>
      <c r="AI1001" s="108"/>
      <c r="AJ1001" s="89"/>
      <c r="AK1001" s="89"/>
      <c r="AL1001" s="99"/>
      <c r="AM1001" s="99"/>
      <c r="AN1001" s="89"/>
      <c r="AO1001" s="89"/>
      <c r="AP1001" s="89"/>
      <c r="AQ1001" s="99"/>
      <c r="AR1001" s="89"/>
      <c r="AS1001" s="89"/>
      <c r="AT1001" s="89"/>
      <c r="AU1001" s="89"/>
      <c r="AV1001" s="89"/>
      <c r="AW1001" s="89"/>
      <c r="AX1001" s="89"/>
    </row>
    <row r="1002" spans="1:50" ht="12.75" customHeight="1">
      <c r="A1002" s="89"/>
      <c r="B1002" s="89"/>
      <c r="C1002" s="96"/>
      <c r="D1002" s="190"/>
      <c r="E1002" s="110"/>
      <c r="F1002" s="111"/>
      <c r="G1002" s="112"/>
      <c r="H1002" s="113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108"/>
      <c r="AI1002" s="108"/>
      <c r="AJ1002" s="89"/>
      <c r="AK1002" s="89"/>
      <c r="AL1002" s="99"/>
      <c r="AM1002" s="99"/>
      <c r="AN1002" s="89"/>
      <c r="AO1002" s="89"/>
      <c r="AP1002" s="89"/>
      <c r="AQ1002" s="99"/>
      <c r="AR1002" s="89"/>
      <c r="AS1002" s="89"/>
      <c r="AT1002" s="89"/>
      <c r="AU1002" s="89"/>
      <c r="AV1002" s="89"/>
      <c r="AW1002" s="89"/>
      <c r="AX1002" s="89"/>
    </row>
    <row r="1003" spans="1:50" ht="12.75" customHeight="1">
      <c r="A1003" s="89"/>
      <c r="B1003" s="89"/>
      <c r="C1003" s="96"/>
      <c r="D1003" s="190"/>
      <c r="E1003" s="110"/>
      <c r="F1003" s="111"/>
      <c r="G1003" s="112"/>
      <c r="H1003" s="113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108"/>
      <c r="AI1003" s="108"/>
      <c r="AJ1003" s="89"/>
      <c r="AK1003" s="89"/>
      <c r="AL1003" s="99"/>
      <c r="AM1003" s="99"/>
      <c r="AN1003" s="89"/>
      <c r="AO1003" s="89"/>
      <c r="AP1003" s="89"/>
      <c r="AQ1003" s="99"/>
      <c r="AR1003" s="89"/>
      <c r="AS1003" s="89"/>
      <c r="AT1003" s="89"/>
      <c r="AU1003" s="89"/>
      <c r="AV1003" s="89"/>
      <c r="AW1003" s="89"/>
      <c r="AX1003" s="89"/>
    </row>
    <row r="1004" spans="1:50" ht="12.75" customHeight="1">
      <c r="A1004" s="89"/>
      <c r="B1004" s="89"/>
      <c r="C1004" s="96"/>
      <c r="D1004" s="190"/>
      <c r="E1004" s="110"/>
      <c r="F1004" s="111"/>
      <c r="G1004" s="112"/>
      <c r="H1004" s="113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108"/>
      <c r="AI1004" s="108"/>
      <c r="AJ1004" s="89"/>
      <c r="AK1004" s="89"/>
      <c r="AL1004" s="99"/>
      <c r="AM1004" s="99"/>
      <c r="AN1004" s="89"/>
      <c r="AO1004" s="89"/>
      <c r="AP1004" s="89"/>
      <c r="AQ1004" s="99"/>
      <c r="AR1004" s="89"/>
      <c r="AS1004" s="89"/>
      <c r="AT1004" s="89"/>
      <c r="AU1004" s="89"/>
      <c r="AV1004" s="89"/>
      <c r="AW1004" s="89"/>
      <c r="AX1004" s="89"/>
    </row>
    <row r="1005" spans="1:50" ht="15" customHeight="1">
      <c r="AI1005" s="108"/>
      <c r="AJ1005" s="89"/>
      <c r="AK1005" s="89"/>
      <c r="AL1005" s="99"/>
      <c r="AM1005" s="99"/>
      <c r="AN1005" s="89"/>
      <c r="AO1005" s="89"/>
    </row>
  </sheetData>
  <sheetProtection algorithmName="SHA-512" hashValue="qG8OARmOJaW1/s37ZscSY3Qw3m+T2IgjgpyAmEu58/ecdIi+MfvXbT8+2j3Z+JHOOqkpMt4Q70FlnUF8OmQkHw==" saltValue="Jd54g41ALiN2XSfKHDsDew==" spinCount="100000" sheet="1" selectLockedCells="1"/>
  <mergeCells count="2">
    <mergeCell ref="AJ11:AL11"/>
    <mergeCell ref="AJ24:AL24"/>
  </mergeCells>
  <pageMargins left="0.7" right="0.7" top="0.75" bottom="0.75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AE1036"/>
  <sheetViews>
    <sheetView showGridLines="0" zoomScale="120" zoomScaleNormal="12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4.42578125" defaultRowHeight="15" customHeight="1"/>
  <cols>
    <col min="1" max="1" width="46.28515625" customWidth="1"/>
    <col min="2" max="2" width="8.85546875" customWidth="1"/>
    <col min="3" max="3" width="9.7109375" customWidth="1"/>
    <col min="4" max="8" width="9.140625" customWidth="1"/>
    <col min="9" max="9" width="9.140625" style="142" customWidth="1"/>
    <col min="10" max="11" width="8.7109375" customWidth="1"/>
    <col min="12" max="12" width="11.7109375" customWidth="1"/>
    <col min="13" max="13" width="10.28515625" customWidth="1"/>
    <col min="14" max="15" width="10" customWidth="1"/>
    <col min="16" max="29" width="8.7109375" customWidth="1"/>
  </cols>
  <sheetData>
    <row r="1" spans="1:31">
      <c r="A1" s="148" t="s">
        <v>32</v>
      </c>
      <c r="B1" s="8" t="s">
        <v>33</v>
      </c>
      <c r="C1" s="9" t="s">
        <v>8</v>
      </c>
      <c r="D1" s="10" t="s">
        <v>9</v>
      </c>
      <c r="E1" s="11" t="s">
        <v>31</v>
      </c>
      <c r="F1" s="12" t="s">
        <v>14</v>
      </c>
      <c r="G1" s="27" t="s">
        <v>13</v>
      </c>
      <c r="H1" s="28" t="s">
        <v>12</v>
      </c>
      <c r="I1" s="140" t="s">
        <v>767</v>
      </c>
      <c r="J1" s="144" t="s">
        <v>770</v>
      </c>
      <c r="K1" s="144" t="s">
        <v>771</v>
      </c>
      <c r="L1" s="145" t="s">
        <v>772</v>
      </c>
      <c r="M1" s="144" t="s">
        <v>773</v>
      </c>
      <c r="N1" s="146" t="s">
        <v>774</v>
      </c>
      <c r="O1" s="144" t="s">
        <v>775</v>
      </c>
      <c r="P1" s="144" t="s">
        <v>776</v>
      </c>
      <c r="Q1" s="145" t="s">
        <v>777</v>
      </c>
      <c r="R1" s="146" t="s">
        <v>778</v>
      </c>
      <c r="S1" s="144" t="s">
        <v>779</v>
      </c>
      <c r="T1" s="144" t="s">
        <v>780</v>
      </c>
      <c r="U1" s="144" t="s">
        <v>800</v>
      </c>
      <c r="V1" s="145" t="s">
        <v>784</v>
      </c>
      <c r="W1" s="145" t="s">
        <v>783</v>
      </c>
      <c r="X1" s="145" t="s">
        <v>782</v>
      </c>
      <c r="Y1" s="145" t="s">
        <v>785</v>
      </c>
      <c r="Z1" s="146" t="s">
        <v>781</v>
      </c>
      <c r="AA1" s="156" t="s">
        <v>801</v>
      </c>
      <c r="AB1" s="156" t="s">
        <v>802</v>
      </c>
      <c r="AC1" s="156" t="s">
        <v>803</v>
      </c>
      <c r="AD1" s="156" t="s">
        <v>2868</v>
      </c>
      <c r="AE1" s="156" t="s">
        <v>2860</v>
      </c>
    </row>
    <row r="2" spans="1:31">
      <c r="A2" s="262" t="s">
        <v>16</v>
      </c>
      <c r="B2" s="13" t="s">
        <v>34</v>
      </c>
      <c r="C2" s="19"/>
      <c r="D2" s="20">
        <v>2.5208166666666667E-2</v>
      </c>
      <c r="E2" s="21">
        <v>0.28059849999999992</v>
      </c>
      <c r="F2" s="22">
        <v>2E-3</v>
      </c>
      <c r="G2" s="23">
        <v>0</v>
      </c>
      <c r="H2" s="24">
        <v>0</v>
      </c>
      <c r="I2" s="141">
        <v>1.5609999999999999E-2</v>
      </c>
      <c r="J2" s="150">
        <v>3.5443333333333341E-2</v>
      </c>
      <c r="K2" s="150">
        <v>2.2533333333333336E-2</v>
      </c>
      <c r="L2" s="150">
        <v>2.9666666666666665E-3</v>
      </c>
      <c r="M2" s="150">
        <v>0.17945</v>
      </c>
      <c r="N2" s="150">
        <v>7.6666666666666658E-4</v>
      </c>
      <c r="O2" s="150">
        <v>1.2006666666666665E-2</v>
      </c>
      <c r="P2" s="150">
        <v>0.14673666666666668</v>
      </c>
      <c r="Q2" s="150">
        <v>1.4999999999999999E-4</v>
      </c>
      <c r="R2" s="150">
        <v>4.9133333333333338E-3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0">
        <v>0</v>
      </c>
    </row>
    <row r="3" spans="1:31">
      <c r="A3" s="262" t="s">
        <v>2866</v>
      </c>
      <c r="B3" s="13" t="s">
        <v>34</v>
      </c>
      <c r="C3" s="19"/>
      <c r="D3" s="20">
        <v>2.5208166666666667E-2</v>
      </c>
      <c r="E3" s="21">
        <v>0.28059849999999992</v>
      </c>
      <c r="F3" s="22">
        <v>2E-3</v>
      </c>
      <c r="G3" s="23">
        <v>0</v>
      </c>
      <c r="H3" s="24">
        <v>0</v>
      </c>
      <c r="I3" s="141">
        <v>1.5609999999999999E-2</v>
      </c>
      <c r="J3" s="150">
        <v>3.5443333333333341E-2</v>
      </c>
      <c r="K3" s="150">
        <v>2.2533333333333336E-2</v>
      </c>
      <c r="L3" s="150">
        <v>2.9666666666666665E-3</v>
      </c>
      <c r="M3" s="150">
        <v>0.17945</v>
      </c>
      <c r="N3" s="150">
        <v>7.6666666666666658E-4</v>
      </c>
      <c r="O3" s="150">
        <v>1.2006666666666665E-2</v>
      </c>
      <c r="P3" s="150">
        <v>0.14673666666666668</v>
      </c>
      <c r="Q3" s="150">
        <v>1.4999999999999999E-4</v>
      </c>
      <c r="R3" s="150">
        <v>4.9133333333333338E-3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0">
        <v>0</v>
      </c>
    </row>
    <row r="4" spans="1:31">
      <c r="A4" s="262" t="s">
        <v>35</v>
      </c>
      <c r="B4" s="13" t="s">
        <v>34</v>
      </c>
      <c r="C4" s="19"/>
      <c r="D4" s="20">
        <v>2.5882499999999999E-2</v>
      </c>
      <c r="E4" s="21">
        <v>0.25809750000000004</v>
      </c>
      <c r="F4" s="22">
        <v>3.0000000000000001E-3</v>
      </c>
      <c r="G4" s="23">
        <v>3.0000000000000001E-3</v>
      </c>
      <c r="H4" s="24">
        <v>4.0000000000000001E-3</v>
      </c>
      <c r="I4" s="141">
        <v>2.7493333333333338E-2</v>
      </c>
      <c r="J4" s="150">
        <v>5.2039999999999996E-2</v>
      </c>
      <c r="K4" s="150">
        <v>0.58701999999999999</v>
      </c>
      <c r="L4" s="150">
        <v>6.273333333333333E-3</v>
      </c>
      <c r="M4" s="150">
        <v>1.0585300000000002</v>
      </c>
      <c r="N4" s="150">
        <v>2.6199999999999999E-3</v>
      </c>
      <c r="O4" s="150">
        <v>1.2446666666666667E-2</v>
      </c>
      <c r="P4" s="150">
        <v>0.75151666666666661</v>
      </c>
      <c r="Q4" s="150">
        <v>2.0333333333333331E-4</v>
      </c>
      <c r="R4" s="150">
        <v>6.8266666666666666E-3</v>
      </c>
      <c r="S4" s="150">
        <v>0</v>
      </c>
      <c r="T4" s="150">
        <v>0</v>
      </c>
      <c r="U4" s="150">
        <v>0</v>
      </c>
      <c r="V4" s="150">
        <v>8.0000000000000004E-4</v>
      </c>
      <c r="W4" s="150">
        <v>0</v>
      </c>
      <c r="X4" s="150">
        <v>8.0000000000000004E-4</v>
      </c>
      <c r="Y4" s="150">
        <v>0</v>
      </c>
      <c r="Z4" s="150">
        <v>0</v>
      </c>
    </row>
    <row r="5" spans="1:31" ht="15.75" customHeight="1">
      <c r="A5" s="262" t="s">
        <v>2805</v>
      </c>
      <c r="B5" s="13" t="s">
        <v>34</v>
      </c>
      <c r="C5" s="19"/>
      <c r="D5" s="20">
        <v>1.1645833333333333E-2</v>
      </c>
      <c r="E5" s="21">
        <v>0.1194375</v>
      </c>
      <c r="F5" s="22">
        <v>0</v>
      </c>
      <c r="G5" s="23">
        <v>0</v>
      </c>
      <c r="H5" s="24">
        <v>0</v>
      </c>
      <c r="I5" s="141">
        <v>1.3433333333333335E-2</v>
      </c>
      <c r="J5" s="150">
        <v>3.5200000000000002E-2</v>
      </c>
      <c r="K5" s="150">
        <v>5.425E-2</v>
      </c>
      <c r="L5" s="150">
        <v>6.6333333333333337E-4</v>
      </c>
      <c r="M5" s="150">
        <v>0.24342333333333332</v>
      </c>
      <c r="N5" s="150">
        <v>1.9400000000000003E-3</v>
      </c>
      <c r="O5" s="150">
        <v>2.2936666666666668E-2</v>
      </c>
      <c r="P5" s="150">
        <v>1.6133166666666667</v>
      </c>
      <c r="Q5" s="150">
        <v>5.7666666666666663E-4</v>
      </c>
      <c r="R5" s="150">
        <v>1.8766666666666665E-3</v>
      </c>
      <c r="S5" s="150">
        <v>0</v>
      </c>
      <c r="T5" s="150">
        <v>0</v>
      </c>
      <c r="U5" s="150">
        <v>0</v>
      </c>
      <c r="V5" s="150">
        <v>5.0000000000000001E-4</v>
      </c>
      <c r="W5" s="150">
        <v>0</v>
      </c>
      <c r="X5" s="150">
        <v>8.3333333333333328E-4</v>
      </c>
      <c r="Y5" s="150">
        <v>0</v>
      </c>
      <c r="Z5" s="150">
        <v>3.7599999999999995E-2</v>
      </c>
    </row>
    <row r="6" spans="1:31" ht="15.75" customHeight="1">
      <c r="A6" s="262" t="s">
        <v>2876</v>
      </c>
      <c r="B6" s="13" t="s">
        <v>34</v>
      </c>
      <c r="C6" s="19"/>
      <c r="D6" s="20">
        <v>1.1645833333333333E-2</v>
      </c>
      <c r="E6" s="21">
        <v>0.1194375</v>
      </c>
      <c r="F6" s="22">
        <v>0</v>
      </c>
      <c r="G6" s="23">
        <v>0</v>
      </c>
      <c r="H6" s="24">
        <v>0</v>
      </c>
      <c r="I6" s="141">
        <v>1.3433333333333335E-2</v>
      </c>
      <c r="J6" s="150">
        <v>3.5200000000000002E-2</v>
      </c>
      <c r="K6" s="150">
        <v>5.425E-2</v>
      </c>
      <c r="L6" s="150">
        <v>6.6333333333333337E-4</v>
      </c>
      <c r="M6" s="150">
        <v>0.24342333333333332</v>
      </c>
      <c r="N6" s="150">
        <v>1.9400000000000003E-3</v>
      </c>
      <c r="O6" s="150">
        <v>2.2936666666666668E-2</v>
      </c>
      <c r="P6" s="150">
        <v>1.6133166666666667</v>
      </c>
      <c r="Q6" s="150">
        <v>5.7666666666666663E-4</v>
      </c>
      <c r="R6" s="150">
        <v>1.8766666666666665E-3</v>
      </c>
      <c r="S6" s="150">
        <v>0</v>
      </c>
      <c r="T6" s="150">
        <v>0</v>
      </c>
      <c r="U6" s="150">
        <v>0</v>
      </c>
      <c r="V6" s="150">
        <v>5.0000000000000001E-4</v>
      </c>
      <c r="W6" s="150">
        <v>0</v>
      </c>
      <c r="X6" s="150">
        <v>8.3333333333333328E-4</v>
      </c>
      <c r="Y6" s="150">
        <v>0</v>
      </c>
      <c r="Z6" s="150">
        <v>3.7599999999999995E-2</v>
      </c>
    </row>
    <row r="7" spans="1:31" ht="15.75" customHeight="1">
      <c r="A7" s="262" t="s">
        <v>36</v>
      </c>
      <c r="B7" s="13" t="s">
        <v>34</v>
      </c>
      <c r="C7" s="19"/>
      <c r="D7" s="20">
        <v>6.4166666666666669E-3</v>
      </c>
      <c r="E7" s="21">
        <v>0.18422333333333338</v>
      </c>
      <c r="F7" s="22">
        <v>0</v>
      </c>
      <c r="G7" s="23">
        <v>0</v>
      </c>
      <c r="H7" s="24">
        <v>0</v>
      </c>
      <c r="I7" s="141">
        <v>2.2120000000000001E-2</v>
      </c>
      <c r="J7" s="150">
        <v>0.17153000000000002</v>
      </c>
      <c r="K7" s="150">
        <v>0.11159666666666666</v>
      </c>
      <c r="L7" s="150">
        <v>1.3933333333333334E-3</v>
      </c>
      <c r="M7" s="150">
        <v>0.15393999999999999</v>
      </c>
      <c r="N7" s="150">
        <v>1.8699999999999997E-3</v>
      </c>
      <c r="O7" s="150">
        <v>2.699E-2</v>
      </c>
      <c r="P7" s="150">
        <v>1.4843999999999999</v>
      </c>
      <c r="Q7" s="150">
        <v>5.9999999999999995E-4</v>
      </c>
      <c r="R7" s="150">
        <v>1.2333333333333335E-3</v>
      </c>
      <c r="S7" s="150">
        <v>0</v>
      </c>
      <c r="T7" s="150">
        <v>0</v>
      </c>
      <c r="U7" s="150">
        <v>0</v>
      </c>
      <c r="V7" s="150">
        <v>8.3333333333333328E-4</v>
      </c>
      <c r="W7" s="150">
        <v>0</v>
      </c>
      <c r="X7" s="150">
        <v>5.0000000000000001E-4</v>
      </c>
      <c r="Y7" s="150">
        <v>2.5733333333333327E-2</v>
      </c>
      <c r="Z7" s="150">
        <v>0.23786666666666664</v>
      </c>
    </row>
    <row r="8" spans="1:31" ht="15.75" customHeight="1">
      <c r="A8" s="262" t="s">
        <v>37</v>
      </c>
      <c r="B8" s="13" t="s">
        <v>34</v>
      </c>
      <c r="C8" s="19"/>
      <c r="D8" s="20">
        <v>4.7750000000000001E-2</v>
      </c>
      <c r="E8" s="21">
        <v>0.13591033333333333</v>
      </c>
      <c r="F8" s="22">
        <v>1E-3</v>
      </c>
      <c r="G8" s="23">
        <v>3.0000000000000001E-3</v>
      </c>
      <c r="H8" s="24">
        <v>1E-3</v>
      </c>
      <c r="I8" s="141">
        <v>8.5103333333333336E-2</v>
      </c>
      <c r="J8" s="150">
        <v>0.26594666666666666</v>
      </c>
      <c r="K8" s="150">
        <v>0.42339666666666664</v>
      </c>
      <c r="L8" s="150">
        <v>2.8433333333333331E-3</v>
      </c>
      <c r="M8" s="150">
        <v>0.86854333333333333</v>
      </c>
      <c r="N8" s="150">
        <v>1.2889999999999999E-2</v>
      </c>
      <c r="O8" s="150">
        <v>1.7590000000000001E-2</v>
      </c>
      <c r="P8" s="150">
        <v>2.5461666666666667</v>
      </c>
      <c r="Q8" s="150">
        <v>1.8833333333333332E-3</v>
      </c>
      <c r="R8" s="150">
        <v>6.9999999999999993E-3</v>
      </c>
      <c r="S8" s="150">
        <v>0</v>
      </c>
      <c r="T8" s="150">
        <v>0</v>
      </c>
      <c r="U8" s="150">
        <v>0</v>
      </c>
      <c r="V8" s="150">
        <v>4.0000000000000002E-4</v>
      </c>
      <c r="W8" s="150">
        <v>0</v>
      </c>
      <c r="X8" s="150">
        <v>0</v>
      </c>
      <c r="Y8" s="150">
        <v>0</v>
      </c>
      <c r="Z8" s="150">
        <v>0</v>
      </c>
    </row>
    <row r="9" spans="1:31" ht="15.75" customHeight="1">
      <c r="A9" s="262" t="s">
        <v>2799</v>
      </c>
      <c r="B9" s="13" t="s">
        <v>34</v>
      </c>
      <c r="C9" s="19"/>
      <c r="D9" s="20">
        <v>4.4791666666666667E-2</v>
      </c>
      <c r="E9" s="21">
        <v>0.1400516666666666</v>
      </c>
      <c r="F9" s="22">
        <v>1E-3</v>
      </c>
      <c r="G9" s="23">
        <v>3.0000000000000001E-3</v>
      </c>
      <c r="H9" s="24">
        <v>1E-3</v>
      </c>
      <c r="I9" s="141">
        <v>8.4023333333333325E-2</v>
      </c>
      <c r="J9" s="150">
        <v>0.29004333333333338</v>
      </c>
      <c r="K9" s="150">
        <v>0.40371333333333331</v>
      </c>
      <c r="L9" s="150">
        <v>3.6533333333333335E-3</v>
      </c>
      <c r="M9" s="150">
        <v>0.88030666666666657</v>
      </c>
      <c r="N9" s="150">
        <v>1.4656666666666667E-2</v>
      </c>
      <c r="O9" s="150">
        <v>1.8540000000000001E-2</v>
      </c>
      <c r="P9" s="150">
        <v>2.5637333333333334</v>
      </c>
      <c r="Q9" s="150">
        <v>1.9766666666666665E-3</v>
      </c>
      <c r="R9" s="150">
        <v>7.2099999999999994E-3</v>
      </c>
      <c r="S9" s="150">
        <v>0</v>
      </c>
      <c r="T9" s="150">
        <v>0</v>
      </c>
      <c r="U9" s="150">
        <v>0</v>
      </c>
      <c r="V9" s="150">
        <v>5.9999999999999995E-4</v>
      </c>
      <c r="W9" s="150">
        <v>0</v>
      </c>
      <c r="X9" s="150">
        <v>2.9999999999999997E-4</v>
      </c>
      <c r="Y9" s="150">
        <v>0</v>
      </c>
      <c r="Z9" s="150">
        <v>0</v>
      </c>
    </row>
    <row r="10" spans="1:31" s="7" customFormat="1" ht="15.75" customHeight="1">
      <c r="A10" s="266" t="s">
        <v>830</v>
      </c>
      <c r="B10" s="357" t="s">
        <v>34</v>
      </c>
      <c r="C10" s="358"/>
      <c r="D10" s="359">
        <v>9.0200000000000002E-2</v>
      </c>
      <c r="E10" s="360">
        <v>0.20129999999999998</v>
      </c>
      <c r="F10" s="361">
        <v>4.1199999999999995E-3</v>
      </c>
      <c r="G10" s="23">
        <v>1.4990000000000002E-2</v>
      </c>
      <c r="H10" s="178">
        <v>5.8699999999999994E-3</v>
      </c>
      <c r="I10" s="141">
        <v>5.8600000000000006E-2</v>
      </c>
      <c r="J10" s="160">
        <v>0.19</v>
      </c>
      <c r="K10" s="160">
        <v>0.36</v>
      </c>
      <c r="L10" s="160">
        <v>4.9399999999999999E-3</v>
      </c>
      <c r="M10" s="160">
        <v>1.8</v>
      </c>
      <c r="N10" s="160">
        <v>3.3309999999999999E-2</v>
      </c>
      <c r="O10" s="160">
        <v>0.02</v>
      </c>
      <c r="P10" s="160">
        <v>3.69</v>
      </c>
      <c r="Q10" s="160">
        <v>2.5100000000000001E-3</v>
      </c>
      <c r="R10" s="160">
        <v>1.2699999999999999E-2</v>
      </c>
      <c r="S10" s="160">
        <v>0</v>
      </c>
      <c r="T10" s="160">
        <v>0</v>
      </c>
      <c r="U10" s="160">
        <v>4.1700000000000001E-3</v>
      </c>
      <c r="V10" s="160">
        <v>1.6900000000000001E-3</v>
      </c>
      <c r="W10" s="160">
        <v>7.2999999999999996E-4</v>
      </c>
      <c r="X10" s="160">
        <v>1.7799999999999999E-3</v>
      </c>
      <c r="Y10" s="160">
        <v>1.06E-2</v>
      </c>
      <c r="Z10" s="160">
        <v>1.4999999999999999E-2</v>
      </c>
      <c r="AA10" s="159">
        <v>3.8510000000000003E-2</v>
      </c>
      <c r="AB10" s="159">
        <v>0</v>
      </c>
      <c r="AC10" s="159">
        <v>2.98E-3</v>
      </c>
      <c r="AD10" s="159">
        <v>1.81</v>
      </c>
    </row>
    <row r="11" spans="1:31">
      <c r="A11" s="147" t="s">
        <v>38</v>
      </c>
      <c r="B11" s="13" t="s">
        <v>34</v>
      </c>
      <c r="C11" s="19"/>
      <c r="D11" s="20">
        <v>0.13921026086956523</v>
      </c>
      <c r="E11" s="21">
        <v>0.66635640579710154</v>
      </c>
      <c r="F11" s="22">
        <v>1.54E-2</v>
      </c>
      <c r="G11" s="23">
        <v>3.0163333333333334E-2</v>
      </c>
      <c r="H11" s="24">
        <v>3.155666666666667E-2</v>
      </c>
      <c r="I11" s="141">
        <v>9.1300000000000006E-2</v>
      </c>
      <c r="J11" s="150">
        <v>0.47889999999999999</v>
      </c>
      <c r="K11" s="150">
        <v>1.1876233333333333</v>
      </c>
      <c r="L11" s="150">
        <v>1.8946666666666667E-2</v>
      </c>
      <c r="M11" s="150">
        <v>1.5339666666666667</v>
      </c>
      <c r="N11" s="150">
        <v>4.4466666666666661E-2</v>
      </c>
      <c r="O11" s="150">
        <v>4.6266666666666671E-2</v>
      </c>
      <c r="P11" s="150">
        <v>3.3633333333333333</v>
      </c>
      <c r="Q11" s="150">
        <v>4.4000000000000003E-3</v>
      </c>
      <c r="R11" s="150">
        <v>2.63E-2</v>
      </c>
      <c r="S11" s="150">
        <v>0</v>
      </c>
      <c r="T11" s="150">
        <v>0</v>
      </c>
      <c r="U11" s="150">
        <v>0</v>
      </c>
      <c r="V11" s="150">
        <v>5.5333333333333337E-3</v>
      </c>
      <c r="W11" s="150">
        <v>2.9999999999999997E-4</v>
      </c>
      <c r="X11" s="150">
        <v>0</v>
      </c>
      <c r="Y11" s="150">
        <v>4.4699999999999997E-2</v>
      </c>
      <c r="Z11" s="150">
        <v>1.3500000000000002E-2</v>
      </c>
    </row>
    <row r="12" spans="1:31">
      <c r="A12" s="147" t="s">
        <v>2934</v>
      </c>
      <c r="B12" s="13" t="s">
        <v>34</v>
      </c>
      <c r="C12" s="19"/>
      <c r="D12" s="20">
        <v>0.13921026086956523</v>
      </c>
      <c r="E12" s="21">
        <v>0.66635640579710154</v>
      </c>
      <c r="F12" s="22">
        <v>1.54E-2</v>
      </c>
      <c r="G12" s="23">
        <v>3.0163333333333334E-2</v>
      </c>
      <c r="H12" s="24">
        <v>3.155666666666667E-2</v>
      </c>
      <c r="I12" s="141">
        <v>9.1300000000000006E-2</v>
      </c>
      <c r="J12" s="150">
        <v>0.47889999999999999</v>
      </c>
      <c r="K12" s="150">
        <v>1.1876233333333333</v>
      </c>
      <c r="L12" s="150">
        <v>1.8946666666666667E-2</v>
      </c>
      <c r="M12" s="150">
        <v>1.5339666666666667</v>
      </c>
      <c r="N12" s="150">
        <v>4.4466666666666661E-2</v>
      </c>
      <c r="O12" s="150">
        <v>4.6266666666666671E-2</v>
      </c>
      <c r="P12" s="150">
        <v>3.3633333333333333</v>
      </c>
      <c r="Q12" s="150">
        <v>4.4000000000000003E-3</v>
      </c>
      <c r="R12" s="150">
        <v>2.63E-2</v>
      </c>
      <c r="S12" s="150">
        <v>0</v>
      </c>
      <c r="T12" s="150">
        <v>0</v>
      </c>
      <c r="U12" s="150">
        <v>0</v>
      </c>
      <c r="V12" s="150">
        <v>5.5333333333333337E-3</v>
      </c>
      <c r="W12" s="150">
        <v>2.9999999999999997E-4</v>
      </c>
      <c r="X12" s="150">
        <v>0</v>
      </c>
      <c r="Y12" s="150">
        <v>4.4699999999999997E-2</v>
      </c>
      <c r="Z12" s="150">
        <v>1.3500000000000002E-2</v>
      </c>
    </row>
    <row r="13" spans="1:31" ht="15.75" customHeight="1">
      <c r="A13" s="262" t="s">
        <v>39</v>
      </c>
      <c r="B13" s="13" t="s">
        <v>34</v>
      </c>
      <c r="C13" s="19"/>
      <c r="D13" s="20">
        <v>0</v>
      </c>
      <c r="E13" s="21">
        <v>0.84033333333333327</v>
      </c>
      <c r="F13" s="22">
        <v>0</v>
      </c>
      <c r="G13" s="23">
        <v>0</v>
      </c>
      <c r="H13" s="24">
        <v>0</v>
      </c>
      <c r="I13" s="141">
        <v>0</v>
      </c>
      <c r="J13" s="150">
        <v>0.10204333333333332</v>
      </c>
      <c r="K13" s="150">
        <v>5.5113333333333327E-2</v>
      </c>
      <c r="L13" s="150">
        <v>3.8300000000000001E-3</v>
      </c>
      <c r="M13" s="150">
        <v>3.8863333333333333E-2</v>
      </c>
      <c r="N13" s="150">
        <v>2.5066666666666666E-3</v>
      </c>
      <c r="O13" s="150">
        <v>6.0400000000000002E-2</v>
      </c>
      <c r="P13" s="150">
        <v>0.99321666666666664</v>
      </c>
      <c r="Q13" s="150">
        <v>0</v>
      </c>
      <c r="R13" s="150">
        <v>1.7233333333333334E-3</v>
      </c>
      <c r="S13" s="150">
        <v>0</v>
      </c>
      <c r="T13" s="150">
        <v>0</v>
      </c>
      <c r="U13" s="150">
        <v>0</v>
      </c>
      <c r="V13" s="150">
        <v>1.0666666666666667E-3</v>
      </c>
      <c r="W13" s="150">
        <v>0</v>
      </c>
      <c r="X13" s="150">
        <v>0</v>
      </c>
      <c r="Y13" s="150">
        <v>0</v>
      </c>
      <c r="Z13" s="150">
        <v>7.3666666666666672E-3</v>
      </c>
    </row>
    <row r="14" spans="1:31" ht="15.75" customHeight="1">
      <c r="A14" s="262" t="s">
        <v>2890</v>
      </c>
      <c r="B14" s="13" t="s">
        <v>34</v>
      </c>
      <c r="C14" s="19"/>
      <c r="D14" s="20">
        <v>0</v>
      </c>
      <c r="E14" s="21">
        <v>0.84033333333333327</v>
      </c>
      <c r="F14" s="22">
        <v>0</v>
      </c>
      <c r="G14" s="23">
        <v>0</v>
      </c>
      <c r="H14" s="24">
        <v>0</v>
      </c>
      <c r="I14" s="141">
        <v>0</v>
      </c>
      <c r="J14" s="150">
        <v>0.10204333333333332</v>
      </c>
      <c r="K14" s="150">
        <v>5.5113333333333327E-2</v>
      </c>
      <c r="L14" s="150">
        <v>3.8300000000000001E-3</v>
      </c>
      <c r="M14" s="150">
        <v>3.8863333333333333E-2</v>
      </c>
      <c r="N14" s="150">
        <v>2.5066666666666666E-3</v>
      </c>
      <c r="O14" s="150">
        <v>6.0400000000000002E-2</v>
      </c>
      <c r="P14" s="150">
        <v>0.99321666666666664</v>
      </c>
      <c r="Q14" s="150">
        <v>0</v>
      </c>
      <c r="R14" s="150">
        <v>1.7233333333333334E-3</v>
      </c>
      <c r="S14" s="150">
        <v>0</v>
      </c>
      <c r="T14" s="150">
        <v>0</v>
      </c>
      <c r="U14" s="150">
        <v>0</v>
      </c>
      <c r="V14" s="150">
        <v>1.0666666666666667E-3</v>
      </c>
      <c r="W14" s="150">
        <v>0</v>
      </c>
      <c r="X14" s="150">
        <v>0</v>
      </c>
      <c r="Y14" s="150">
        <v>0</v>
      </c>
      <c r="Z14" s="150">
        <v>7.3666666666666672E-3</v>
      </c>
    </row>
    <row r="15" spans="1:31" ht="15.75" customHeight="1">
      <c r="A15" s="262" t="s">
        <v>2824</v>
      </c>
      <c r="B15" s="13" t="s">
        <v>34</v>
      </c>
      <c r="C15" s="19"/>
      <c r="D15" s="20">
        <v>5.7499999999999999E-3</v>
      </c>
      <c r="E15" s="21">
        <v>0.3009</v>
      </c>
      <c r="F15" s="22">
        <v>1E-3</v>
      </c>
      <c r="G15" s="23">
        <v>1E-3</v>
      </c>
      <c r="H15" s="24">
        <v>1E-3</v>
      </c>
      <c r="I15" s="141">
        <v>1.5566666666666666E-2</v>
      </c>
      <c r="J15" s="150">
        <v>0.18628333333333333</v>
      </c>
      <c r="K15" s="150">
        <v>0.26815666666666671</v>
      </c>
      <c r="L15" s="150">
        <v>6.3666666666666667E-4</v>
      </c>
      <c r="M15" s="150">
        <v>0.22410333333333329</v>
      </c>
      <c r="N15" s="150">
        <v>7.4666666666666664E-4</v>
      </c>
      <c r="O15" s="150">
        <v>9.0666666666666656E-3</v>
      </c>
      <c r="P15" s="150">
        <v>1.0036233333333333</v>
      </c>
      <c r="Q15" s="150">
        <v>1.4000000000000001E-4</v>
      </c>
      <c r="R15" s="150">
        <v>1.7433333333333331E-3</v>
      </c>
      <c r="S15" s="150">
        <v>0</v>
      </c>
      <c r="T15" s="150">
        <v>0</v>
      </c>
      <c r="U15" s="150">
        <v>0</v>
      </c>
      <c r="V15" s="150">
        <v>5.9999999999999995E-4</v>
      </c>
      <c r="W15" s="150">
        <v>0</v>
      </c>
      <c r="X15" s="150">
        <v>2.9999999999999997E-4</v>
      </c>
      <c r="Y15" s="150">
        <v>0</v>
      </c>
      <c r="Z15" s="150">
        <v>0.11066666666666668</v>
      </c>
    </row>
    <row r="16" spans="1:31" ht="15.75" customHeight="1">
      <c r="A16" s="262" t="s">
        <v>40</v>
      </c>
      <c r="B16" s="13" t="s">
        <v>34</v>
      </c>
      <c r="C16" s="19"/>
      <c r="D16" s="20">
        <v>9.4251666666666664E-2</v>
      </c>
      <c r="E16" s="21">
        <v>0.499415</v>
      </c>
      <c r="F16" s="22">
        <v>6.9999999999999993E-3</v>
      </c>
      <c r="G16" s="23">
        <v>1.1000000000000001E-2</v>
      </c>
      <c r="H16" s="24">
        <v>8.0000000000000002E-3</v>
      </c>
      <c r="I16" s="141">
        <v>6.883333333333333E-2</v>
      </c>
      <c r="J16" s="150">
        <v>1.3175966666666667</v>
      </c>
      <c r="K16" s="150">
        <v>0.60428333333333339</v>
      </c>
      <c r="L16" s="150">
        <v>1.6163333333333335E-2</v>
      </c>
      <c r="M16" s="150">
        <v>1.9343899999999998</v>
      </c>
      <c r="N16" s="150">
        <v>2.9853333333333332E-2</v>
      </c>
      <c r="O16" s="150">
        <v>5.0610333333333326</v>
      </c>
      <c r="P16" s="150">
        <v>1.6287100000000001</v>
      </c>
      <c r="Q16" s="150">
        <v>1.4599999999999999E-3</v>
      </c>
      <c r="R16" s="150">
        <v>1.5856666666666668E-2</v>
      </c>
      <c r="S16" s="150">
        <v>0</v>
      </c>
      <c r="T16" s="150">
        <v>0</v>
      </c>
      <c r="U16" s="150">
        <v>0</v>
      </c>
      <c r="V16" s="150">
        <v>7.666666666666668E-4</v>
      </c>
      <c r="W16" s="150">
        <v>4.0000000000000002E-4</v>
      </c>
      <c r="X16" s="150">
        <v>1.4666666666666669E-3</v>
      </c>
      <c r="Y16" s="150">
        <v>0</v>
      </c>
      <c r="Z16" s="150">
        <v>0</v>
      </c>
    </row>
    <row r="17" spans="1:26" ht="15.75" customHeight="1">
      <c r="A17" s="262" t="s">
        <v>42</v>
      </c>
      <c r="B17" s="13" t="s">
        <v>34</v>
      </c>
      <c r="C17" s="19"/>
      <c r="D17" s="20">
        <v>7.9535652173913049E-2</v>
      </c>
      <c r="E17" s="21">
        <v>0.58646434782608692</v>
      </c>
      <c r="F17" s="22">
        <v>0.01</v>
      </c>
      <c r="G17" s="23">
        <v>6.9999999999999993E-3</v>
      </c>
      <c r="H17" s="24">
        <v>9.0000000000000011E-3</v>
      </c>
      <c r="I17" s="141">
        <v>2.3066666666666666E-2</v>
      </c>
      <c r="J17" s="150">
        <v>0.15753333333333336</v>
      </c>
      <c r="K17" s="150">
        <v>0.25463333333333332</v>
      </c>
      <c r="L17" s="150">
        <v>4.6333333333333339E-3</v>
      </c>
      <c r="M17" s="150">
        <v>0.94739999999999991</v>
      </c>
      <c r="N17" s="150">
        <v>0.01</v>
      </c>
      <c r="O17" s="150">
        <v>6.4767333333333337</v>
      </c>
      <c r="P17" s="150">
        <v>1.4219999999999999</v>
      </c>
      <c r="Q17" s="150">
        <v>1.2999999999999999E-3</v>
      </c>
      <c r="R17" s="150">
        <v>7.6333333333333331E-3</v>
      </c>
      <c r="S17" s="150">
        <v>2.9866666666666666E-2</v>
      </c>
      <c r="T17" s="150">
        <v>0</v>
      </c>
      <c r="U17" s="150">
        <v>0</v>
      </c>
      <c r="V17" s="150">
        <v>3.8666666666666671E-3</v>
      </c>
      <c r="W17" s="150">
        <v>6.7000000000000002E-3</v>
      </c>
      <c r="X17" s="150">
        <v>6.0000000000000001E-3</v>
      </c>
      <c r="Y17" s="150">
        <v>2.3366666666666664E-2</v>
      </c>
      <c r="Z17" s="150">
        <v>0</v>
      </c>
    </row>
    <row r="18" spans="1:26" ht="15.75" customHeight="1">
      <c r="A18" s="262" t="s">
        <v>43</v>
      </c>
      <c r="B18" s="13" t="s">
        <v>34</v>
      </c>
      <c r="C18" s="19">
        <v>5.478293431599935E-2</v>
      </c>
      <c r="D18" s="20"/>
      <c r="E18" s="21">
        <v>0.59493373235066727</v>
      </c>
      <c r="F18" s="22">
        <v>1.3166666666666667E-2</v>
      </c>
      <c r="G18" s="23">
        <v>1.95E-2</v>
      </c>
      <c r="H18" s="24">
        <v>3.8599999999999995E-2</v>
      </c>
      <c r="I18" s="141">
        <v>0</v>
      </c>
      <c r="J18" s="150">
        <v>1.9510066666666668</v>
      </c>
      <c r="K18" s="150">
        <v>0.16262000000000001</v>
      </c>
      <c r="L18" s="150">
        <v>1.3333333333333334E-4</v>
      </c>
      <c r="M18" s="150">
        <v>1.40784</v>
      </c>
      <c r="N18" s="150">
        <v>6.5666666666666662E-4</v>
      </c>
      <c r="O18" s="150">
        <v>1.2008866666666667</v>
      </c>
      <c r="P18" s="150">
        <v>2.5946400000000001</v>
      </c>
      <c r="Q18" s="150">
        <v>2.2333333333333333E-4</v>
      </c>
      <c r="R18" s="150">
        <v>5.2533333333333329E-3</v>
      </c>
      <c r="S18" s="150">
        <v>0.35636666666666672</v>
      </c>
      <c r="T18" s="150">
        <v>0.35636666666666672</v>
      </c>
      <c r="U18" s="150">
        <v>0.35636666666666672</v>
      </c>
      <c r="V18" s="150">
        <v>5.0000000000000001E-4</v>
      </c>
      <c r="W18" s="150">
        <v>2.5666666666666667E-3</v>
      </c>
      <c r="X18" s="150">
        <v>0</v>
      </c>
      <c r="Y18" s="150">
        <v>0</v>
      </c>
      <c r="Z18" s="150">
        <v>0</v>
      </c>
    </row>
    <row r="19" spans="1:26">
      <c r="A19" s="25" t="s">
        <v>44</v>
      </c>
      <c r="B19" s="13" t="s">
        <v>34</v>
      </c>
      <c r="C19" s="19"/>
      <c r="D19" s="20">
        <v>0.2</v>
      </c>
      <c r="E19" s="21">
        <v>0.25</v>
      </c>
      <c r="F19" s="22">
        <v>0.08</v>
      </c>
      <c r="G19" s="23">
        <v>4.0000000000000001E-3</v>
      </c>
      <c r="H19" s="24">
        <v>4.5999999999999999E-2</v>
      </c>
      <c r="I19" s="141">
        <v>0.33</v>
      </c>
      <c r="L19" s="7"/>
      <c r="M19" s="7"/>
      <c r="N19" s="7"/>
      <c r="O19" s="7"/>
      <c r="P19" s="7"/>
    </row>
    <row r="20" spans="1:26">
      <c r="A20" s="25" t="s">
        <v>45</v>
      </c>
      <c r="B20" s="13" t="s">
        <v>34</v>
      </c>
      <c r="C20" s="19"/>
      <c r="D20" s="20">
        <v>0.04</v>
      </c>
      <c r="E20" s="21">
        <v>0.86666666666666603</v>
      </c>
      <c r="F20" s="22"/>
      <c r="G20" s="23"/>
      <c r="H20" s="24"/>
      <c r="I20" s="141"/>
      <c r="L20" s="7"/>
      <c r="M20" s="7"/>
      <c r="N20" s="7"/>
      <c r="O20" s="7"/>
      <c r="P20" s="7"/>
    </row>
    <row r="21" spans="1:26">
      <c r="A21" s="25" t="s">
        <v>695</v>
      </c>
      <c r="B21" s="13" t="s">
        <v>694</v>
      </c>
      <c r="C21" s="19">
        <v>1</v>
      </c>
      <c r="D21" s="20"/>
      <c r="E21" s="21">
        <v>7.2</v>
      </c>
      <c r="F21" s="22">
        <v>2.5</v>
      </c>
      <c r="G21" s="23">
        <v>1</v>
      </c>
      <c r="H21" s="24">
        <v>0.7</v>
      </c>
      <c r="I21" s="141"/>
      <c r="L21" s="7"/>
      <c r="M21" s="7"/>
      <c r="N21" s="7"/>
      <c r="O21" s="7"/>
      <c r="P21" s="7"/>
    </row>
    <row r="22" spans="1:26">
      <c r="A22" s="25" t="s">
        <v>701</v>
      </c>
      <c r="B22" s="13" t="s">
        <v>694</v>
      </c>
      <c r="C22" s="19">
        <v>1.3</v>
      </c>
      <c r="D22" s="20"/>
      <c r="E22" s="21">
        <v>12</v>
      </c>
      <c r="F22" s="22">
        <v>6.1</v>
      </c>
      <c r="G22" s="23"/>
      <c r="H22" s="24"/>
      <c r="I22" s="141"/>
    </row>
    <row r="23" spans="1:26" ht="15" customHeight="1">
      <c r="A23" s="25" t="s">
        <v>687</v>
      </c>
      <c r="B23" s="13" t="s">
        <v>34</v>
      </c>
      <c r="C23" s="19"/>
      <c r="D23" s="20"/>
      <c r="E23" s="21">
        <v>0.85</v>
      </c>
      <c r="F23" s="22"/>
      <c r="G23" s="23"/>
      <c r="H23" s="24"/>
      <c r="I23" s="141"/>
      <c r="L23" s="149"/>
      <c r="M23" s="149"/>
      <c r="N23" s="149"/>
      <c r="O23" s="149"/>
      <c r="P23" s="149"/>
    </row>
    <row r="24" spans="1:26" ht="15" customHeight="1">
      <c r="A24" s="25" t="s">
        <v>2946</v>
      </c>
      <c r="B24" s="13" t="s">
        <v>34</v>
      </c>
      <c r="C24" s="19"/>
      <c r="D24" s="20"/>
      <c r="E24" s="21">
        <v>0.85</v>
      </c>
      <c r="F24" s="22"/>
      <c r="G24" s="23"/>
      <c r="H24" s="24"/>
      <c r="I24" s="141"/>
      <c r="L24" s="149"/>
      <c r="M24" s="149"/>
      <c r="N24" s="149"/>
      <c r="O24" s="149"/>
      <c r="P24" s="149"/>
    </row>
    <row r="25" spans="1:26">
      <c r="A25" s="25" t="s">
        <v>702</v>
      </c>
      <c r="B25" s="13" t="s">
        <v>34</v>
      </c>
      <c r="C25" s="19">
        <v>3.7999999999999999E-2</v>
      </c>
      <c r="D25" s="20"/>
      <c r="E25" s="21">
        <v>6.2E-2</v>
      </c>
      <c r="F25" s="22"/>
      <c r="G25" s="23"/>
      <c r="H25" s="24"/>
      <c r="I25" s="141"/>
      <c r="L25" s="149"/>
      <c r="M25" s="149"/>
      <c r="N25" s="149"/>
      <c r="O25" s="149"/>
      <c r="P25" s="149"/>
      <c r="R25" s="149"/>
      <c r="S25" s="149"/>
      <c r="T25" s="149"/>
      <c r="U25" s="149"/>
    </row>
    <row r="26" spans="1:26" ht="15.75" customHeight="1">
      <c r="A26" s="262" t="s">
        <v>712</v>
      </c>
      <c r="B26" s="13" t="s">
        <v>34</v>
      </c>
      <c r="C26" s="19"/>
      <c r="D26" s="20">
        <v>7.22E-2</v>
      </c>
      <c r="E26" s="21">
        <v>0.59576666666666678</v>
      </c>
      <c r="F26" s="22">
        <v>0.17499999999999999</v>
      </c>
      <c r="G26" s="23">
        <v>9.0000000000000011E-3</v>
      </c>
      <c r="H26" s="24">
        <v>0.1</v>
      </c>
      <c r="I26" s="141">
        <v>2.1700000000000001E-2</v>
      </c>
      <c r="J26" s="150">
        <v>1.9118999999999999</v>
      </c>
      <c r="K26" s="150">
        <v>0.57100000000000006</v>
      </c>
      <c r="L26" s="150">
        <v>3.0266666666666662E-3</v>
      </c>
      <c r="M26" s="150">
        <v>2.1211333333333333</v>
      </c>
      <c r="N26" s="150">
        <v>1.5766666666666668E-2</v>
      </c>
      <c r="O26" s="150">
        <v>0.77099999999999991</v>
      </c>
      <c r="P26" s="150">
        <v>3.5451333333333332</v>
      </c>
      <c r="Q26" s="150">
        <v>3.133333333333333E-3</v>
      </c>
      <c r="R26" s="150">
        <v>1.0633333333333333E-2</v>
      </c>
      <c r="S26" s="150">
        <v>0</v>
      </c>
      <c r="T26" s="150">
        <v>0</v>
      </c>
      <c r="U26" s="150">
        <v>0</v>
      </c>
      <c r="V26" s="150">
        <v>5.0000000000000001E-4</v>
      </c>
      <c r="W26" s="150">
        <v>2.1666666666666666E-3</v>
      </c>
      <c r="X26" s="150">
        <v>5.8999999999999999E-3</v>
      </c>
      <c r="Y26" s="150">
        <v>6.3E-3</v>
      </c>
      <c r="Z26" s="150">
        <v>0</v>
      </c>
    </row>
    <row r="27" spans="1:26" ht="15.75" customHeight="1">
      <c r="A27" s="262" t="s">
        <v>2806</v>
      </c>
      <c r="B27" s="13" t="s">
        <v>34</v>
      </c>
      <c r="C27" s="19"/>
      <c r="D27" s="20">
        <v>4.8624434321721387E-2</v>
      </c>
      <c r="E27" s="21">
        <v>0.62422889901161194</v>
      </c>
      <c r="F27" s="22">
        <v>0.13100000000000001</v>
      </c>
      <c r="G27" s="23">
        <v>0.01</v>
      </c>
      <c r="H27" s="24">
        <v>8.1000000000000003E-2</v>
      </c>
      <c r="I27" s="141">
        <v>4.9436666666666663E-2</v>
      </c>
      <c r="J27" s="150">
        <v>0.44665333333333329</v>
      </c>
      <c r="K27" s="150">
        <v>1.0736366666666668</v>
      </c>
      <c r="L27" s="150">
        <v>8.3233333333333319E-3</v>
      </c>
      <c r="M27" s="150">
        <v>2.1997933333333335</v>
      </c>
      <c r="N27" s="150">
        <v>3.6106666666666669E-2</v>
      </c>
      <c r="O27" s="150">
        <v>8.8669999999999985E-2</v>
      </c>
      <c r="P27" s="150">
        <v>4.316956666666667</v>
      </c>
      <c r="Q27" s="150">
        <v>7.6566666666666675E-3</v>
      </c>
      <c r="R27" s="150">
        <v>1.5213333333333334E-2</v>
      </c>
      <c r="S27" s="150">
        <v>0</v>
      </c>
      <c r="T27" s="150">
        <v>0</v>
      </c>
      <c r="U27" s="150">
        <v>0</v>
      </c>
      <c r="V27" s="150">
        <v>2E-3</v>
      </c>
      <c r="W27" s="150">
        <v>3.6666666666666672E-4</v>
      </c>
      <c r="X27" s="150">
        <v>0</v>
      </c>
      <c r="Y27" s="150">
        <v>1.0633333333333335E-2</v>
      </c>
      <c r="Z27" s="150">
        <v>2.0966666666666672E-2</v>
      </c>
    </row>
    <row r="28" spans="1:26" ht="15.75" customHeight="1">
      <c r="A28" s="25" t="s">
        <v>707</v>
      </c>
      <c r="B28" s="13" t="s">
        <v>34</v>
      </c>
      <c r="C28" s="19">
        <v>0.12666666666666601</v>
      </c>
      <c r="D28" s="20"/>
      <c r="E28" s="21">
        <v>0.73333333333333295</v>
      </c>
      <c r="F28" s="22">
        <v>0.03</v>
      </c>
      <c r="G28" s="23"/>
      <c r="H28" s="24"/>
      <c r="I28" s="141"/>
      <c r="L28" s="149"/>
      <c r="M28" s="149"/>
      <c r="N28" s="149"/>
      <c r="O28" s="149"/>
      <c r="P28" s="149"/>
    </row>
    <row r="29" spans="1:26" ht="15.75" customHeight="1">
      <c r="A29" s="25" t="s">
        <v>711</v>
      </c>
      <c r="B29" s="13" t="s">
        <v>34</v>
      </c>
      <c r="C29" s="19"/>
      <c r="D29" s="20">
        <v>2E-3</v>
      </c>
      <c r="E29" s="21">
        <v>0.25</v>
      </c>
      <c r="F29" s="22">
        <v>2E-3</v>
      </c>
      <c r="G29" s="23">
        <v>3.0000000000000001E-3</v>
      </c>
      <c r="H29" s="24">
        <v>2E-3</v>
      </c>
      <c r="I29" s="141">
        <v>2.1000000000000001E-2</v>
      </c>
      <c r="L29" s="149"/>
      <c r="M29" s="149"/>
      <c r="N29" s="149"/>
      <c r="O29" s="149"/>
      <c r="P29" s="149"/>
    </row>
    <row r="30" spans="1:26" ht="15.75" customHeight="1">
      <c r="A30" s="262" t="s">
        <v>715</v>
      </c>
      <c r="B30" s="13" t="s">
        <v>34</v>
      </c>
      <c r="C30" s="19"/>
      <c r="D30" s="20">
        <v>0</v>
      </c>
      <c r="E30" s="21">
        <v>0.14708000000000002</v>
      </c>
      <c r="F30" s="22">
        <v>0</v>
      </c>
      <c r="G30" s="23">
        <v>0</v>
      </c>
      <c r="H30" s="24">
        <v>0</v>
      </c>
      <c r="I30" s="141">
        <v>2.3333333333333331E-3</v>
      </c>
      <c r="J30" s="150">
        <v>9.3170000000000003E-2</v>
      </c>
      <c r="K30" s="150">
        <v>7.0580000000000004E-2</v>
      </c>
      <c r="L30" s="150">
        <v>1.9666666666666669E-3</v>
      </c>
      <c r="M30" s="150">
        <v>0.10021666666666666</v>
      </c>
      <c r="N30" s="150">
        <v>1.24E-3</v>
      </c>
      <c r="O30" s="150">
        <v>9.583333333333334E-2</v>
      </c>
      <c r="P30" s="150">
        <v>0.5372633333333332</v>
      </c>
      <c r="Q30" s="150">
        <v>1.2999999999999999E-3</v>
      </c>
      <c r="R30" s="150">
        <v>5.4000000000000001E-4</v>
      </c>
      <c r="S30" s="150">
        <v>0</v>
      </c>
      <c r="T30" s="150">
        <v>0</v>
      </c>
      <c r="U30" s="150">
        <v>0</v>
      </c>
      <c r="V30" s="150">
        <v>7.1666666666666667E-4</v>
      </c>
      <c r="W30" s="150">
        <v>1.7000000000000001E-4</v>
      </c>
      <c r="X30" s="150">
        <v>5.0000000000000001E-4</v>
      </c>
      <c r="Y30" s="150">
        <v>0</v>
      </c>
      <c r="Z30" s="150">
        <v>0.20967666666666665</v>
      </c>
    </row>
    <row r="31" spans="1:26" ht="15.75" customHeight="1">
      <c r="A31" s="25" t="s">
        <v>2935</v>
      </c>
      <c r="B31" s="13" t="s">
        <v>694</v>
      </c>
      <c r="C31" s="19"/>
      <c r="D31" s="20">
        <v>3.4</v>
      </c>
      <c r="E31" s="21">
        <v>18</v>
      </c>
      <c r="F31" s="22">
        <v>1.6</v>
      </c>
      <c r="G31" s="23"/>
      <c r="H31" s="24">
        <v>1.6</v>
      </c>
      <c r="I31" s="141">
        <v>2.7</v>
      </c>
      <c r="L31" s="149"/>
      <c r="M31" s="149"/>
      <c r="N31" s="149"/>
      <c r="O31" s="149"/>
      <c r="P31" s="149"/>
    </row>
    <row r="32" spans="1:26" ht="15.75" customHeight="1">
      <c r="A32" s="25" t="s">
        <v>2947</v>
      </c>
      <c r="B32" s="13" t="s">
        <v>694</v>
      </c>
      <c r="C32" s="19"/>
      <c r="D32" s="20">
        <v>3.4</v>
      </c>
      <c r="E32" s="21">
        <v>18</v>
      </c>
      <c r="F32" s="22">
        <v>1.6</v>
      </c>
      <c r="G32" s="23"/>
      <c r="H32" s="24">
        <v>1.6</v>
      </c>
      <c r="I32" s="141">
        <v>2.7</v>
      </c>
      <c r="L32" s="149"/>
      <c r="M32" s="149"/>
      <c r="N32" s="149"/>
      <c r="O32" s="149"/>
      <c r="P32" s="149"/>
    </row>
    <row r="33" spans="1:30" ht="15.75" customHeight="1">
      <c r="A33" s="262" t="s">
        <v>751</v>
      </c>
      <c r="B33" s="13" t="s">
        <v>34</v>
      </c>
      <c r="C33" s="19"/>
      <c r="D33" s="20">
        <v>9.9270833333333364E-2</v>
      </c>
      <c r="E33" s="21">
        <v>0.70312583333333334</v>
      </c>
      <c r="F33" s="22">
        <v>2.3573333333333332E-2</v>
      </c>
      <c r="G33" s="23">
        <v>9.1890000000000013E-2</v>
      </c>
      <c r="H33" s="24">
        <v>3.6933333333333332E-2</v>
      </c>
      <c r="I33" s="141">
        <v>0.14336666666666667</v>
      </c>
      <c r="J33" s="150">
        <v>2.8253333333333335E-2</v>
      </c>
      <c r="K33" s="150">
        <v>0.90757333333333345</v>
      </c>
      <c r="L33" s="150">
        <v>6.5366666666666663E-3</v>
      </c>
      <c r="M33" s="150">
        <v>2.2513466666666666</v>
      </c>
      <c r="N33" s="150">
        <v>1.1573333333333331E-2</v>
      </c>
      <c r="O33" s="150">
        <v>4.3203333333333344E-2</v>
      </c>
      <c r="P33" s="150">
        <v>2.559566666666667</v>
      </c>
      <c r="Q33" s="150">
        <v>4.6066666666666669E-3</v>
      </c>
      <c r="R33" s="150">
        <v>2.0463333333333337E-2</v>
      </c>
      <c r="S33" s="150">
        <v>0</v>
      </c>
      <c r="T33" s="150">
        <v>0</v>
      </c>
      <c r="U33" s="150">
        <v>0</v>
      </c>
      <c r="V33" s="150">
        <v>3.3333333333333332E-4</v>
      </c>
      <c r="W33" s="150">
        <v>2.9999999999999997E-4</v>
      </c>
      <c r="X33" s="150">
        <v>0</v>
      </c>
      <c r="Y33" s="150">
        <v>0</v>
      </c>
      <c r="Z33" s="150">
        <v>0</v>
      </c>
    </row>
    <row r="34" spans="1:30" ht="15.75" customHeight="1">
      <c r="A34" s="25" t="s">
        <v>2891</v>
      </c>
      <c r="B34" s="13" t="s">
        <v>34</v>
      </c>
      <c r="C34" s="19"/>
      <c r="D34" s="20"/>
      <c r="E34" s="21">
        <v>0.8</v>
      </c>
      <c r="F34" s="22">
        <v>0.04</v>
      </c>
      <c r="G34" s="23"/>
      <c r="H34" s="24">
        <v>5.14285714285714E-2</v>
      </c>
      <c r="I34" s="141"/>
    </row>
    <row r="35" spans="1:30" ht="15.75" customHeight="1">
      <c r="A35" s="25" t="s">
        <v>2892</v>
      </c>
      <c r="B35" s="13" t="s">
        <v>34</v>
      </c>
      <c r="C35" s="19"/>
      <c r="D35" s="20">
        <v>1.2E-2</v>
      </c>
      <c r="E35" s="21">
        <v>0.87</v>
      </c>
      <c r="F35" s="22"/>
      <c r="G35" s="23"/>
      <c r="H35" s="24"/>
      <c r="I35" s="141">
        <v>6.6000000000000003E-2</v>
      </c>
    </row>
    <row r="36" spans="1:30" ht="15.75" customHeight="1">
      <c r="A36" s="25" t="s">
        <v>2877</v>
      </c>
      <c r="B36" s="13" t="s">
        <v>34</v>
      </c>
      <c r="C36" s="19">
        <v>0.27775</v>
      </c>
      <c r="D36" s="20">
        <v>0.0034349637681159438</v>
      </c>
      <c r="E36" s="21">
        <v>0.01744770289855068</v>
      </c>
      <c r="F36" s="22">
        <v>0.028636666666666682</v>
      </c>
      <c r="G36" s="23">
        <v>0.0048</v>
      </c>
      <c r="H36" s="24">
        <v>0.0088</v>
      </c>
      <c r="I36" s="141">
        <v>0.00744</v>
      </c>
      <c r="J36">
        <v>73.688333333333347</v>
      </c>
      <c r="K36">
        <v>36.19</v>
      </c>
      <c r="L36">
        <v>4.6666666666666662E-2</v>
      </c>
      <c r="M36">
        <v>528.01499999999987</v>
      </c>
      <c r="N36">
        <v>1.5879999999999999</v>
      </c>
      <c r="O36">
        <v>220.33666666666664</v>
      </c>
      <c r="P36">
        <v>622.45333333333338</v>
      </c>
      <c r="Q36">
        <v>6.3666666666666677E-2</v>
      </c>
      <c r="R36">
        <v>2.3373333333333335</v>
      </c>
      <c r="S36">
        <v>178.77083333333334</v>
      </c>
      <c r="T36">
        <v>0.20333333333333337</v>
      </c>
      <c r="U36">
        <v>0.15500000000000003</v>
      </c>
      <c r="V36">
        <v>3.5000000000000003E-2</v>
      </c>
      <c r="W36">
        <v>15.27</v>
      </c>
      <c r="X36">
        <v>2.4933333333333336</v>
      </c>
      <c r="Y36">
        <v>2</v>
      </c>
      <c r="Z36">
        <v>0.28999999999999998</v>
      </c>
      <c r="AA36">
        <v>7.4999999999999997E-2</v>
      </c>
      <c r="AB36">
        <v>9</v>
      </c>
    </row>
    <row r="37" spans="1:30" ht="15.75" customHeight="1">
      <c r="A37" s="25" t="s">
        <v>756</v>
      </c>
      <c r="B37" s="13" t="s">
        <v>34</v>
      </c>
      <c r="C37" s="19"/>
      <c r="D37" s="20">
        <v>0.06</v>
      </c>
      <c r="E37" s="21">
        <v>0.801</v>
      </c>
      <c r="F37" s="22">
        <v>0.004</v>
      </c>
      <c r="G37" s="23">
        <v>0.004</v>
      </c>
      <c r="H37" s="24">
        <v>0.004</v>
      </c>
      <c r="I37" s="141"/>
    </row>
    <row r="38" spans="1:30" ht="15.75" customHeight="1">
      <c r="A38" s="25" t="s">
        <v>2887</v>
      </c>
      <c r="B38" s="13" t="s">
        <v>34</v>
      </c>
      <c r="C38" s="19"/>
      <c r="D38" s="20">
        <v>0.1</v>
      </c>
      <c r="E38" s="21">
        <v>0.73299999999999998</v>
      </c>
      <c r="F38" s="22"/>
      <c r="G38" s="23"/>
      <c r="H38" s="24"/>
      <c r="I38" s="141"/>
      <c r="P38">
        <v>1.07</v>
      </c>
    </row>
    <row r="39" spans="1:30" ht="15.75" customHeight="1">
      <c r="A39" s="25" t="s">
        <v>2875</v>
      </c>
      <c r="B39" s="13" t="s">
        <v>694</v>
      </c>
      <c r="C39" s="19"/>
      <c r="D39" s="20">
        <v>0.4</v>
      </c>
      <c r="E39" s="21">
        <v>3.6666666666666599</v>
      </c>
      <c r="F39" s="22">
        <v>0.266666666666666</v>
      </c>
      <c r="G39" s="23"/>
      <c r="H39" s="24">
        <v>2.5</v>
      </c>
      <c r="I39" s="141"/>
      <c r="O39">
        <v>17.3333333333333</v>
      </c>
      <c r="V39">
        <v>3.6666666666666702E-2</v>
      </c>
      <c r="W39">
        <v>3.8333333333333303E-2</v>
      </c>
      <c r="X39">
        <v>3.1666666666666697E-2</v>
      </c>
      <c r="Y39">
        <v>0.5</v>
      </c>
    </row>
    <row r="40" spans="1:30" ht="15.75" customHeight="1">
      <c r="A40" s="25" t="s">
        <v>2940</v>
      </c>
      <c r="B40" s="13" t="s">
        <v>694</v>
      </c>
      <c r="C40" s="19"/>
      <c r="D40" s="20">
        <v>1.36666666666666</v>
      </c>
      <c r="E40" s="21">
        <v>5.6666666666666599</v>
      </c>
      <c r="F40" s="22">
        <v>0.36666666666666597</v>
      </c>
      <c r="G40" s="23"/>
      <c r="H40" s="24">
        <v>0.76666666666666605</v>
      </c>
      <c r="I40" s="141">
        <v>0.36666666666666597</v>
      </c>
    </row>
    <row r="41" spans="1:30" ht="15.75" customHeight="1">
      <c r="A41" s="25"/>
      <c r="B41" s="13"/>
      <c r="C41" s="19"/>
      <c r="D41" s="20"/>
      <c r="E41" s="21"/>
      <c r="F41" s="22"/>
      <c r="G41" s="23"/>
      <c r="H41" s="24"/>
      <c r="I41" s="141"/>
      <c r="L41" s="149"/>
      <c r="M41" s="149"/>
      <c r="N41" s="149"/>
      <c r="O41" s="149"/>
      <c r="P41" s="149"/>
    </row>
    <row r="42" spans="1:30" ht="15.75" customHeight="1">
      <c r="A42" s="1" t="s">
        <v>46</v>
      </c>
      <c r="B42" s="13"/>
      <c r="C42" s="19"/>
      <c r="D42" s="20"/>
      <c r="E42" s="21"/>
      <c r="F42" s="22"/>
      <c r="G42" s="23"/>
      <c r="H42" s="24"/>
      <c r="I42" s="141"/>
      <c r="L42" s="149"/>
      <c r="M42" s="149"/>
      <c r="N42" s="149"/>
      <c r="O42" s="149"/>
      <c r="P42" s="149"/>
      <c r="T42" s="7"/>
    </row>
    <row r="43" spans="1:30" ht="15.75" customHeight="1">
      <c r="A43" s="262" t="s">
        <v>2800</v>
      </c>
      <c r="B43" s="13" t="s">
        <v>34</v>
      </c>
      <c r="C43" s="19">
        <v>0.31468750000000001</v>
      </c>
      <c r="D43" s="20"/>
      <c r="E43" s="21">
        <v>0</v>
      </c>
      <c r="F43" s="22">
        <v>1.1000000000000001E-2</v>
      </c>
      <c r="G43" s="23">
        <v>6.0000000000000001E-3</v>
      </c>
      <c r="H43" s="24">
        <v>1.1000000000000001E-2</v>
      </c>
      <c r="I43" s="141">
        <v>0</v>
      </c>
      <c r="J43" s="150">
        <v>6.4399999999999999E-2</v>
      </c>
      <c r="K43" s="150">
        <v>0.1376</v>
      </c>
      <c r="L43" s="150">
        <v>0</v>
      </c>
      <c r="M43" s="150">
        <v>2.2442666666666664</v>
      </c>
      <c r="N43" s="150">
        <v>3.3733333333333332E-3</v>
      </c>
      <c r="O43" s="150">
        <v>0.3616833333333333</v>
      </c>
      <c r="P43" s="150">
        <v>2.3105333333333333</v>
      </c>
      <c r="Q43" s="150">
        <v>1.7666666666666666E-4</v>
      </c>
      <c r="R43" s="150">
        <v>9.470000000000001E-3</v>
      </c>
      <c r="S43" s="150">
        <v>0</v>
      </c>
      <c r="T43" s="150">
        <v>0</v>
      </c>
      <c r="U43" s="150">
        <v>0</v>
      </c>
      <c r="V43" s="150">
        <v>9.6666666666666678E-4</v>
      </c>
      <c r="W43" s="150">
        <v>0</v>
      </c>
      <c r="X43" s="150">
        <v>0</v>
      </c>
      <c r="Y43" s="150">
        <v>7.5999999999999998E-2</v>
      </c>
      <c r="Z43" s="150">
        <v>0</v>
      </c>
    </row>
    <row r="44" spans="1:30" ht="15.75" customHeight="1">
      <c r="A44" s="262" t="s">
        <v>2929</v>
      </c>
      <c r="B44" s="13" t="s">
        <v>34</v>
      </c>
      <c r="C44" s="19">
        <v>0.31468750000000001</v>
      </c>
      <c r="D44" s="20"/>
      <c r="E44" s="21">
        <v>0</v>
      </c>
      <c r="F44" s="22">
        <v>1.1000000000000001E-2</v>
      </c>
      <c r="G44" s="23">
        <v>6.0000000000000001E-3</v>
      </c>
      <c r="H44" s="24">
        <v>1.1000000000000001E-2</v>
      </c>
      <c r="I44" s="141">
        <v>0</v>
      </c>
      <c r="J44" s="150">
        <v>6.4399999999999999E-2</v>
      </c>
      <c r="K44" s="150">
        <v>0.1376</v>
      </c>
      <c r="L44" s="150">
        <v>0</v>
      </c>
      <c r="M44" s="150">
        <v>2.2442666666666664</v>
      </c>
      <c r="N44" s="150">
        <v>3.3733333333333332E-3</v>
      </c>
      <c r="O44" s="150">
        <v>0.3616833333333333</v>
      </c>
      <c r="P44" s="150">
        <v>2.3105333333333333</v>
      </c>
      <c r="Q44" s="150">
        <v>1.7666666666666666E-4</v>
      </c>
      <c r="R44" s="150">
        <v>9.470000000000001E-3</v>
      </c>
      <c r="S44" s="150">
        <v>0</v>
      </c>
      <c r="T44" s="150">
        <v>0</v>
      </c>
      <c r="U44" s="150">
        <v>0</v>
      </c>
      <c r="V44" s="150">
        <v>9.6666666666666678E-4</v>
      </c>
      <c r="W44" s="150">
        <v>0</v>
      </c>
      <c r="X44" s="150">
        <v>0</v>
      </c>
      <c r="Y44" s="150">
        <v>7.5999999999999998E-2</v>
      </c>
      <c r="Z44" s="150">
        <v>0</v>
      </c>
    </row>
    <row r="45" spans="1:30" ht="15.75" customHeight="1">
      <c r="A45" s="262" t="s">
        <v>49</v>
      </c>
      <c r="B45" s="13" t="s">
        <v>50</v>
      </c>
      <c r="C45" s="19">
        <v>6.646875</v>
      </c>
      <c r="D45" s="20"/>
      <c r="E45" s="21">
        <v>0.307458333333337</v>
      </c>
      <c r="F45" s="22">
        <v>1.4500000000000002</v>
      </c>
      <c r="G45" s="23">
        <v>0.5499999999999999</v>
      </c>
      <c r="H45" s="24">
        <v>1.9</v>
      </c>
      <c r="I45" s="141">
        <v>0</v>
      </c>
      <c r="J45" s="150">
        <v>24.60916666666665</v>
      </c>
      <c r="K45" s="150">
        <v>5.622166666666651</v>
      </c>
      <c r="L45" s="150">
        <v>0.01183333333333335</v>
      </c>
      <c r="M45" s="150">
        <v>92.0951666666665</v>
      </c>
      <c r="N45" s="150">
        <v>0.757666666666665</v>
      </c>
      <c r="O45" s="150">
        <v>72.95049999999999</v>
      </c>
      <c r="P45" s="150">
        <v>69.4485</v>
      </c>
      <c r="Q45" s="150">
        <v>0.019833333333333352</v>
      </c>
      <c r="R45" s="150">
        <v>0.618</v>
      </c>
      <c r="S45" s="150">
        <v>16.220000000000002</v>
      </c>
      <c r="T45" s="150">
        <v>0</v>
      </c>
      <c r="U45" s="150">
        <v>0</v>
      </c>
      <c r="V45" s="150">
        <v>0.03833333333333335</v>
      </c>
      <c r="W45" s="150">
        <v>0.15</v>
      </c>
      <c r="X45" s="150">
        <v>0</v>
      </c>
      <c r="Y45" s="150">
        <v>0</v>
      </c>
      <c r="Z45" s="150">
        <v>0</v>
      </c>
    </row>
    <row r="46" spans="1:30" ht="15.75" customHeight="1">
      <c r="A46" s="25" t="s">
        <v>51</v>
      </c>
      <c r="B46" s="13" t="s">
        <v>50</v>
      </c>
      <c r="C46" s="19">
        <v>3.15</v>
      </c>
      <c r="D46" s="20"/>
      <c r="E46" s="21">
        <v>0.31</v>
      </c>
      <c r="F46" s="22">
        <v>0.05</v>
      </c>
      <c r="G46" s="23"/>
      <c r="H46" s="24"/>
      <c r="I46" s="141"/>
      <c r="L46" s="149"/>
      <c r="M46" s="149"/>
      <c r="N46" s="149"/>
      <c r="O46" s="149"/>
      <c r="P46" s="149"/>
    </row>
    <row r="47" spans="1:30" s="7" customFormat="1" ht="15.75" customHeight="1">
      <c r="A47" s="266" t="s">
        <v>52</v>
      </c>
      <c r="B47" s="357" t="s">
        <v>34</v>
      </c>
      <c r="C47" s="358">
        <v>0.36119999999999997</v>
      </c>
      <c r="D47" s="359"/>
      <c r="E47" s="360">
        <v>0</v>
      </c>
      <c r="F47" s="361">
        <v>1.72E-2</v>
      </c>
      <c r="G47" s="23">
        <v>2.2000000000000001E-3</v>
      </c>
      <c r="H47" s="178">
        <v>0.02</v>
      </c>
      <c r="I47" s="141">
        <v>0</v>
      </c>
      <c r="J47" s="160">
        <v>0.04</v>
      </c>
      <c r="K47" s="160">
        <v>0.26</v>
      </c>
      <c r="L47" s="160">
        <v>1.7999999999999998E-4</v>
      </c>
      <c r="M47" s="160">
        <v>2.2599999999999998</v>
      </c>
      <c r="N47" s="160">
        <v>3.32E-2</v>
      </c>
      <c r="O47" s="160">
        <v>0.45</v>
      </c>
      <c r="P47" s="160">
        <v>3.34</v>
      </c>
      <c r="Q47" s="160">
        <v>1.24E-3</v>
      </c>
      <c r="R47" s="160">
        <v>4.5599999999999995E-2</v>
      </c>
      <c r="S47" s="160">
        <v>0</v>
      </c>
      <c r="T47" s="160">
        <v>0</v>
      </c>
      <c r="U47" s="160">
        <v>0</v>
      </c>
      <c r="V47" s="160">
        <v>7.000000000000001E-4</v>
      </c>
      <c r="W47" s="160">
        <v>2.5000000000000001E-3</v>
      </c>
      <c r="X47" s="160">
        <v>2.8000000000000004E-3</v>
      </c>
      <c r="Y47" s="160">
        <v>3.8100000000000002E-2</v>
      </c>
      <c r="Z47" s="160">
        <v>0</v>
      </c>
      <c r="AA47" s="159">
        <v>0.33</v>
      </c>
      <c r="AB47" s="159">
        <v>6.9999999999999993E-3</v>
      </c>
      <c r="AC47" s="159">
        <v>1.4000000000000002E-3</v>
      </c>
      <c r="AD47" s="159">
        <v>0.09</v>
      </c>
    </row>
    <row r="48" spans="1:30" ht="15.75" customHeight="1">
      <c r="A48" s="262" t="s">
        <v>2889</v>
      </c>
      <c r="B48" s="13" t="s">
        <v>34</v>
      </c>
      <c r="C48" s="19">
        <v>0.32383333333333331</v>
      </c>
      <c r="D48" s="20"/>
      <c r="E48" s="21">
        <v>0</v>
      </c>
      <c r="F48" s="22">
        <v>4.2999999999999997E-2</v>
      </c>
      <c r="G48" s="23">
        <v>2E-3</v>
      </c>
      <c r="H48" s="24">
        <v>3.4000000000000002E-2</v>
      </c>
      <c r="I48" s="141">
        <v>0</v>
      </c>
      <c r="J48" s="150">
        <v>3.7333333333333329E-2</v>
      </c>
      <c r="K48" s="150">
        <v>0.13470000000000001</v>
      </c>
      <c r="L48" s="150">
        <v>0</v>
      </c>
      <c r="M48" s="150">
        <v>1.8267333333333331</v>
      </c>
      <c r="N48" s="150">
        <v>2.5566666666666668E-2</v>
      </c>
      <c r="O48" s="150">
        <v>0.43503333333333333</v>
      </c>
      <c r="P48" s="150">
        <v>2.3850666666666664</v>
      </c>
      <c r="Q48" s="150">
        <v>1.1333333333333332E-3</v>
      </c>
      <c r="R48" s="150">
        <v>4.696666666666667E-2</v>
      </c>
      <c r="S48" s="150">
        <v>2.4666666666666663E-2</v>
      </c>
      <c r="T48" s="150">
        <v>2.4666666666666663E-2</v>
      </c>
      <c r="U48" s="150">
        <v>2.4666666666666663E-2</v>
      </c>
      <c r="V48" s="150">
        <v>0</v>
      </c>
      <c r="W48" s="150">
        <v>0</v>
      </c>
      <c r="X48" s="150">
        <v>0</v>
      </c>
      <c r="Y48" s="150">
        <v>4.0899999999999999E-2</v>
      </c>
      <c r="Z48" s="150">
        <v>0</v>
      </c>
    </row>
    <row r="49" spans="1:30" ht="15.75" customHeight="1">
      <c r="A49" s="262" t="s">
        <v>2801</v>
      </c>
      <c r="B49" s="13" t="s">
        <v>34</v>
      </c>
      <c r="C49" s="19">
        <v>0.32383333333333331</v>
      </c>
      <c r="D49" s="20"/>
      <c r="E49" s="21">
        <v>0</v>
      </c>
      <c r="F49" s="22">
        <v>4.2999999999999997E-2</v>
      </c>
      <c r="G49" s="23">
        <v>2E-3</v>
      </c>
      <c r="H49" s="24">
        <v>3.4000000000000002E-2</v>
      </c>
      <c r="I49" s="141">
        <v>0</v>
      </c>
      <c r="J49" s="150">
        <v>3.7333333333333329E-2</v>
      </c>
      <c r="K49" s="150">
        <v>0.13470000000000001</v>
      </c>
      <c r="L49" s="150">
        <v>0</v>
      </c>
      <c r="M49" s="150">
        <v>1.8267333333333331</v>
      </c>
      <c r="N49" s="150">
        <v>2.5566666666666668E-2</v>
      </c>
      <c r="O49" s="150">
        <v>0.43503333333333333</v>
      </c>
      <c r="P49" s="150">
        <v>2.3850666666666664</v>
      </c>
      <c r="Q49" s="150">
        <v>1.1333333333333332E-3</v>
      </c>
      <c r="R49" s="150">
        <v>4.696666666666667E-2</v>
      </c>
      <c r="S49" s="150">
        <v>2.4666666666666663E-2</v>
      </c>
      <c r="T49" s="150">
        <v>2.4666666666666663E-2</v>
      </c>
      <c r="U49" s="150">
        <v>2.4666666666666663E-2</v>
      </c>
      <c r="V49" s="150">
        <v>0</v>
      </c>
      <c r="W49" s="150">
        <v>0</v>
      </c>
      <c r="X49" s="150">
        <v>0</v>
      </c>
      <c r="Y49" s="150">
        <v>4.0899999999999999E-2</v>
      </c>
      <c r="Z49" s="150">
        <v>0</v>
      </c>
    </row>
    <row r="50" spans="1:30" s="7" customFormat="1" ht="15.75" customHeight="1">
      <c r="A50" s="266" t="s">
        <v>53</v>
      </c>
      <c r="B50" s="357" t="s">
        <v>34</v>
      </c>
      <c r="C50" s="358">
        <v>0.25340000000000001</v>
      </c>
      <c r="D50" s="359"/>
      <c r="E50" s="360">
        <v>0</v>
      </c>
      <c r="F50" s="361">
        <v>7.3599999999999999E-2</v>
      </c>
      <c r="G50" s="23">
        <v>1.89E-2</v>
      </c>
      <c r="H50" s="178">
        <v>9.0200000000000002E-2</v>
      </c>
      <c r="I50" s="141">
        <v>0</v>
      </c>
      <c r="J50" s="160">
        <v>0.15</v>
      </c>
      <c r="K50" s="160">
        <v>0.22</v>
      </c>
      <c r="L50" s="160">
        <v>2.8000000000000003E-4</v>
      </c>
      <c r="M50" s="160">
        <v>2.57</v>
      </c>
      <c r="N50" s="160">
        <v>9.7999999999999997E-3</v>
      </c>
      <c r="O50" s="160">
        <v>0.59</v>
      </c>
      <c r="P50" s="160">
        <v>3.38</v>
      </c>
      <c r="Q50" s="160">
        <v>9.7999999999999997E-4</v>
      </c>
      <c r="R50" s="160">
        <v>3.0600000000000002E-2</v>
      </c>
      <c r="S50" s="160">
        <v>0.03</v>
      </c>
      <c r="T50" s="160">
        <v>0</v>
      </c>
      <c r="U50" s="160">
        <v>0.03</v>
      </c>
      <c r="V50" s="160">
        <v>5.7799999999999995E-3</v>
      </c>
      <c r="W50" s="160">
        <v>3.0200000000000001E-3</v>
      </c>
      <c r="X50" s="160">
        <v>4.0100000000000005E-3</v>
      </c>
      <c r="Y50" s="160">
        <v>4.4600000000000001E-2</v>
      </c>
      <c r="Z50" s="160">
        <v>3.0000000000000001E-3</v>
      </c>
      <c r="AA50" s="159">
        <v>0.433</v>
      </c>
      <c r="AB50" s="159">
        <v>1.1000000000000001E-2</v>
      </c>
      <c r="AC50" s="159">
        <v>2.2000000000000001E-3</v>
      </c>
      <c r="AD50" s="159">
        <v>0.05</v>
      </c>
    </row>
    <row r="51" spans="1:30" ht="15.75" customHeight="1">
      <c r="A51" s="25" t="s">
        <v>54</v>
      </c>
      <c r="B51" s="13" t="s">
        <v>55</v>
      </c>
      <c r="C51" s="19">
        <v>27.5</v>
      </c>
      <c r="D51" s="20"/>
      <c r="E51" s="21"/>
      <c r="F51" s="22">
        <v>9.1300000000000008</v>
      </c>
      <c r="G51" s="23"/>
      <c r="H51" s="24"/>
      <c r="I51" s="141"/>
      <c r="L51" s="149"/>
      <c r="M51" s="149"/>
      <c r="N51" s="149"/>
      <c r="O51" s="149"/>
      <c r="P51" s="149"/>
    </row>
    <row r="52" spans="1:30" ht="15.75" customHeight="1">
      <c r="A52" s="25" t="s">
        <v>690</v>
      </c>
      <c r="B52" s="13" t="s">
        <v>34</v>
      </c>
      <c r="C52" s="19">
        <v>0.15166666666666601</v>
      </c>
      <c r="D52" s="20"/>
      <c r="E52" s="21">
        <v>0</v>
      </c>
      <c r="F52" s="22">
        <v>8.3333333333333003E-3</v>
      </c>
      <c r="G52" s="23">
        <v>6.6666666666667001E-3</v>
      </c>
      <c r="H52" s="24">
        <v>0.01</v>
      </c>
      <c r="I52" s="141"/>
      <c r="L52" s="149"/>
      <c r="M52" s="149"/>
      <c r="N52" s="149"/>
      <c r="O52" s="149"/>
      <c r="P52" s="149"/>
    </row>
    <row r="53" spans="1:30" ht="15.75" customHeight="1">
      <c r="A53" s="25" t="s">
        <v>761</v>
      </c>
      <c r="B53" s="13" t="s">
        <v>41</v>
      </c>
      <c r="C53" s="19">
        <v>2.25</v>
      </c>
      <c r="D53" s="20"/>
      <c r="E53" s="21">
        <v>0.34</v>
      </c>
      <c r="F53" s="22">
        <v>0.26</v>
      </c>
      <c r="G53" s="23"/>
      <c r="H53" s="24"/>
      <c r="I53" s="141"/>
      <c r="L53" s="149"/>
      <c r="M53" s="149"/>
      <c r="N53" s="149"/>
      <c r="O53" s="149"/>
      <c r="P53" s="149"/>
    </row>
    <row r="54" spans="1:30" ht="15.75" customHeight="1">
      <c r="A54" s="25" t="s">
        <v>56</v>
      </c>
      <c r="B54" s="13" t="s">
        <v>34</v>
      </c>
      <c r="C54" s="19">
        <v>0.26</v>
      </c>
      <c r="D54" s="20"/>
      <c r="E54" s="21">
        <v>0</v>
      </c>
      <c r="F54" s="22">
        <v>8.9999999999999993E-3</v>
      </c>
      <c r="G54" s="23">
        <v>6.0000000000000001E-3</v>
      </c>
      <c r="H54" s="24">
        <v>0.01</v>
      </c>
      <c r="I54" s="141"/>
      <c r="L54" s="149"/>
      <c r="M54" s="149"/>
      <c r="N54" s="149"/>
      <c r="O54" s="149"/>
      <c r="P54" s="149"/>
    </row>
    <row r="55" spans="1:30" ht="15.75" customHeight="1">
      <c r="A55" s="25" t="s">
        <v>57</v>
      </c>
      <c r="B55" s="13" t="s">
        <v>34</v>
      </c>
      <c r="C55" s="19">
        <v>0.26604166666666668</v>
      </c>
      <c r="D55" s="20"/>
      <c r="E55" s="21">
        <v>0</v>
      </c>
      <c r="F55" s="22">
        <v>9.2133333333333338E-3</v>
      </c>
      <c r="G55" s="23"/>
      <c r="H55" s="24"/>
      <c r="I55" s="141"/>
      <c r="L55" s="149"/>
      <c r="M55" s="149"/>
      <c r="N55" s="149"/>
      <c r="O55" s="149"/>
      <c r="P55" s="149"/>
    </row>
    <row r="56" spans="1:30" ht="15.75" customHeight="1">
      <c r="A56" s="25" t="s">
        <v>58</v>
      </c>
      <c r="B56" s="13" t="s">
        <v>34</v>
      </c>
      <c r="C56" s="19">
        <v>0.31</v>
      </c>
      <c r="D56" s="20"/>
      <c r="E56" s="21">
        <v>0</v>
      </c>
      <c r="F56" s="22">
        <v>0.2</v>
      </c>
      <c r="G56" s="23"/>
      <c r="H56" s="24"/>
      <c r="I56" s="141"/>
      <c r="L56" s="149"/>
      <c r="M56" s="149"/>
      <c r="N56" s="149"/>
      <c r="O56" s="149"/>
      <c r="P56" s="149"/>
    </row>
    <row r="57" spans="1:30" ht="15" customHeight="1">
      <c r="A57" s="29" t="s">
        <v>713</v>
      </c>
      <c r="B57" s="14" t="s">
        <v>34</v>
      </c>
      <c r="C57" s="15"/>
      <c r="D57" s="16">
        <v>0.52</v>
      </c>
      <c r="E57" s="17">
        <v>0.32</v>
      </c>
      <c r="F57" s="18"/>
      <c r="G57" s="23"/>
      <c r="H57" s="24"/>
      <c r="I57" s="141">
        <v>0.2</v>
      </c>
      <c r="L57" s="149"/>
      <c r="M57" s="149"/>
      <c r="N57" s="149"/>
      <c r="O57" s="149"/>
      <c r="P57" s="149"/>
    </row>
    <row r="58" spans="1:30" ht="15" customHeight="1">
      <c r="A58" s="29"/>
      <c r="B58" s="14"/>
      <c r="C58" s="15"/>
      <c r="D58" s="16"/>
      <c r="E58" s="17"/>
      <c r="F58" s="18"/>
      <c r="G58" s="23"/>
      <c r="H58" s="24"/>
      <c r="I58" s="141"/>
      <c r="L58" s="149"/>
      <c r="M58" s="149"/>
      <c r="N58" s="149"/>
      <c r="O58" s="149"/>
      <c r="P58" s="149"/>
    </row>
    <row r="59" spans="1:30" ht="15" customHeight="1">
      <c r="A59" s="436" t="s">
        <v>2930</v>
      </c>
      <c r="B59" s="14"/>
      <c r="C59" s="15"/>
      <c r="D59" s="16"/>
      <c r="E59" s="17"/>
      <c r="F59" s="18"/>
      <c r="G59" s="23"/>
      <c r="H59" s="24"/>
      <c r="I59" s="141"/>
      <c r="L59" s="149"/>
      <c r="M59" s="149"/>
      <c r="N59" s="149"/>
      <c r="O59" s="149"/>
      <c r="P59" s="149"/>
    </row>
    <row r="60" spans="1:30" ht="15.75" customHeight="1">
      <c r="A60" s="25" t="s">
        <v>47</v>
      </c>
      <c r="B60" s="13" t="s">
        <v>34</v>
      </c>
      <c r="C60" s="19">
        <v>3.15E-2</v>
      </c>
      <c r="D60" s="20"/>
      <c r="E60" s="21">
        <v>4.7E-2</v>
      </c>
      <c r="F60" s="22"/>
      <c r="G60" s="23"/>
      <c r="H60" s="24"/>
      <c r="I60" s="141"/>
      <c r="J60" s="150">
        <v>1.3380666666666667</v>
      </c>
      <c r="K60" s="150">
        <v>0.1023</v>
      </c>
      <c r="L60" s="150">
        <v>0</v>
      </c>
      <c r="M60" s="150">
        <v>0.85370000000000001</v>
      </c>
      <c r="N60" s="150">
        <v>0</v>
      </c>
      <c r="O60" s="150">
        <v>0.51139999999999997</v>
      </c>
      <c r="P60" s="150">
        <v>1.4002666666666668</v>
      </c>
      <c r="Q60" s="150">
        <v>2.0000000000000001E-4</v>
      </c>
      <c r="R60" s="150">
        <v>3.8E-3</v>
      </c>
      <c r="S60" s="150">
        <v>0</v>
      </c>
      <c r="T60" s="150">
        <v>0</v>
      </c>
      <c r="U60" s="150">
        <v>0</v>
      </c>
      <c r="V60" s="150">
        <v>4.0000000000000002E-4</v>
      </c>
      <c r="W60" s="150">
        <v>2.6333333333333334E-3</v>
      </c>
      <c r="X60" s="150">
        <v>0</v>
      </c>
      <c r="Y60" s="150">
        <v>1.49E-2</v>
      </c>
      <c r="Z60" s="150">
        <v>0</v>
      </c>
    </row>
    <row r="61" spans="1:30" ht="15" customHeight="1">
      <c r="A61" s="25" t="s">
        <v>2900</v>
      </c>
      <c r="B61" s="13" t="s">
        <v>34</v>
      </c>
      <c r="C61" s="19">
        <v>3.1E-2</v>
      </c>
      <c r="D61" s="20"/>
      <c r="E61" s="21">
        <v>4.8000000000000001E-2</v>
      </c>
      <c r="F61" s="22">
        <v>1.4E-2</v>
      </c>
      <c r="G61" s="23">
        <v>3.0000000000000001E-3</v>
      </c>
      <c r="H61" s="24">
        <v>3.0000000000000001E-3</v>
      </c>
      <c r="I61" s="141"/>
      <c r="J61" s="150">
        <v>1.3380666666666667</v>
      </c>
      <c r="K61" s="150">
        <v>0.1023</v>
      </c>
      <c r="L61" s="150">
        <v>0</v>
      </c>
      <c r="M61" s="150">
        <v>0.85370000000000001</v>
      </c>
      <c r="N61" s="150">
        <v>0</v>
      </c>
      <c r="O61" s="150">
        <v>0.51139999999999997</v>
      </c>
      <c r="P61" s="150">
        <v>1.4002666666666668</v>
      </c>
      <c r="Q61" s="150">
        <v>2.0000000000000001E-4</v>
      </c>
      <c r="R61" s="150">
        <v>3.8E-3</v>
      </c>
      <c r="S61" s="150">
        <v>0</v>
      </c>
      <c r="T61" s="150">
        <v>0</v>
      </c>
      <c r="U61" s="150">
        <v>0</v>
      </c>
      <c r="V61" s="150">
        <v>4.0000000000000002E-4</v>
      </c>
      <c r="W61" s="150">
        <v>2.6333333333333334E-3</v>
      </c>
      <c r="X61" s="150">
        <v>0</v>
      </c>
      <c r="Y61" s="150">
        <v>1.49E-2</v>
      </c>
      <c r="Z61" s="150">
        <v>0</v>
      </c>
    </row>
    <row r="62" spans="1:30" s="7" customFormat="1" ht="15" customHeight="1">
      <c r="A62" s="267" t="s">
        <v>2869</v>
      </c>
      <c r="B62" s="165" t="s">
        <v>34</v>
      </c>
      <c r="C62" s="182">
        <v>0.2576</v>
      </c>
      <c r="D62" s="162"/>
      <c r="E62" s="172">
        <v>0.36159999999999998</v>
      </c>
      <c r="F62" s="173">
        <v>0.1492</v>
      </c>
      <c r="G62" s="179">
        <v>1.5600000000000001E-2</v>
      </c>
      <c r="H62" s="176">
        <v>6.4960000000000004E-2</v>
      </c>
      <c r="I62" s="175">
        <v>0</v>
      </c>
      <c r="J62" s="160">
        <v>9.0399999999999991</v>
      </c>
      <c r="K62" s="160">
        <v>0.8</v>
      </c>
      <c r="L62" s="160">
        <v>2.4000000000000001E-4</v>
      </c>
      <c r="M62" s="160">
        <v>7.28</v>
      </c>
      <c r="N62" s="160">
        <v>2.3999999999999998E-3</v>
      </c>
      <c r="O62" s="160">
        <v>3.2</v>
      </c>
      <c r="P62" s="160">
        <v>11.44</v>
      </c>
      <c r="Q62" s="160">
        <v>8.7999999999999992E-4</v>
      </c>
      <c r="R62" s="160">
        <v>3.2000000000000001E-2</v>
      </c>
      <c r="S62" s="160">
        <v>2.2400000000000002</v>
      </c>
      <c r="T62" s="160">
        <v>0</v>
      </c>
      <c r="U62" s="160">
        <v>2.2733300000000001</v>
      </c>
      <c r="V62" s="160">
        <v>3.5199999999999997E-3</v>
      </c>
      <c r="W62" s="160">
        <v>1.464E-2</v>
      </c>
      <c r="X62" s="160">
        <v>2.8799999999999997E-3</v>
      </c>
      <c r="Y62" s="160">
        <v>8.5599999999999999E-3</v>
      </c>
      <c r="Z62" s="160">
        <v>0</v>
      </c>
      <c r="AA62" s="159">
        <v>0.29600000000000004</v>
      </c>
      <c r="AB62" s="159">
        <v>0.08</v>
      </c>
      <c r="AC62" s="159">
        <v>4.7999999999999996E-3</v>
      </c>
      <c r="AD62" s="159">
        <v>0.4</v>
      </c>
    </row>
    <row r="63" spans="1:30" s="7" customFormat="1" ht="15" customHeight="1">
      <c r="A63" s="267" t="s">
        <v>2870</v>
      </c>
      <c r="B63" s="165" t="s">
        <v>34</v>
      </c>
      <c r="C63" s="182">
        <v>0.35100000000000003</v>
      </c>
      <c r="D63" s="162"/>
      <c r="E63" s="172">
        <v>0.52190000000000003</v>
      </c>
      <c r="F63" s="173">
        <v>4.6700000000000005E-3</v>
      </c>
      <c r="G63" s="179">
        <v>2.8000000000000003E-4</v>
      </c>
      <c r="H63" s="176">
        <v>1.8699999999999999E-3</v>
      </c>
      <c r="I63" s="175">
        <v>0</v>
      </c>
      <c r="J63" s="160">
        <v>12.31</v>
      </c>
      <c r="K63" s="160">
        <v>1.17</v>
      </c>
      <c r="L63" s="160">
        <v>2.0000000000000001E-4</v>
      </c>
      <c r="M63" s="160">
        <v>9.85</v>
      </c>
      <c r="N63" s="160">
        <v>3.0999999999999999E-3</v>
      </c>
      <c r="O63" s="160">
        <v>5.49</v>
      </c>
      <c r="P63" s="160">
        <v>17.05</v>
      </c>
      <c r="Q63" s="160">
        <v>4.0999999999999999E-4</v>
      </c>
      <c r="R63" s="160">
        <v>4.41E-2</v>
      </c>
      <c r="S63" s="160">
        <v>7.09</v>
      </c>
      <c r="T63" s="160">
        <v>0</v>
      </c>
      <c r="U63" s="160">
        <v>7.0908299999999995</v>
      </c>
      <c r="V63" s="160">
        <v>4.13E-3</v>
      </c>
      <c r="W63" s="160">
        <v>1.7440000000000001E-2</v>
      </c>
      <c r="X63" s="160">
        <v>3.4499999999999999E-3</v>
      </c>
      <c r="Y63" s="160">
        <v>8.9099999999999995E-3</v>
      </c>
      <c r="Z63" s="160">
        <v>5.5999999999999994E-2</v>
      </c>
      <c r="AA63" s="159">
        <v>0.27300000000000002</v>
      </c>
      <c r="AB63" s="159">
        <v>0.11</v>
      </c>
      <c r="AC63" s="159">
        <v>1E-4</v>
      </c>
      <c r="AD63" s="159">
        <v>0.5</v>
      </c>
    </row>
    <row r="64" spans="1:30" s="7" customFormat="1" ht="15.75" customHeight="1">
      <c r="A64" s="267" t="s">
        <v>48</v>
      </c>
      <c r="B64" s="165" t="s">
        <v>34</v>
      </c>
      <c r="C64" s="182">
        <v>3.2210000000000003E-2</v>
      </c>
      <c r="D64" s="162"/>
      <c r="E64" s="172">
        <v>4.5220000000000003E-2</v>
      </c>
      <c r="F64" s="173">
        <v>1.866E-2</v>
      </c>
      <c r="G64" s="179">
        <v>1.9500000000000001E-3</v>
      </c>
      <c r="H64" s="176">
        <v>8.1200000000000005E-3</v>
      </c>
      <c r="I64" s="175">
        <v>0</v>
      </c>
      <c r="J64" s="160">
        <v>1.1304699999999999</v>
      </c>
      <c r="K64" s="160">
        <v>0.10003999999999999</v>
      </c>
      <c r="L64" s="160">
        <v>3.0000000000000001E-5</v>
      </c>
      <c r="M64" s="160">
        <v>0.91037999999999997</v>
      </c>
      <c r="N64" s="160">
        <v>2.9999999999999997E-4</v>
      </c>
      <c r="O64" s="160">
        <v>0.40017000000000003</v>
      </c>
      <c r="P64" s="160">
        <v>1.43059</v>
      </c>
      <c r="Q64" s="160">
        <v>1.0999999999999999E-4</v>
      </c>
      <c r="R64" s="160">
        <v>4.0000000000000001E-3</v>
      </c>
      <c r="S64" s="160">
        <v>0.28011999999999998</v>
      </c>
      <c r="T64" s="160">
        <v>0</v>
      </c>
      <c r="U64" s="160">
        <v>0.28428000000000003</v>
      </c>
      <c r="V64" s="160">
        <v>4.3999999999999996E-4</v>
      </c>
      <c r="W64" s="160">
        <v>1.83E-3</v>
      </c>
      <c r="X64" s="160">
        <v>3.5999999999999997E-4</v>
      </c>
      <c r="Y64" s="160">
        <v>1.07E-3</v>
      </c>
      <c r="Z64" s="160">
        <v>0</v>
      </c>
      <c r="AA64" s="159">
        <v>3.7019999999999997E-2</v>
      </c>
      <c r="AB64" s="159">
        <v>0.01</v>
      </c>
      <c r="AC64" s="159">
        <v>5.9999999999999995E-4</v>
      </c>
      <c r="AD64" s="159">
        <v>5.0019999999999995E-2</v>
      </c>
    </row>
    <row r="65" spans="1:30" ht="15.75" customHeight="1">
      <c r="A65" s="262" t="s">
        <v>704</v>
      </c>
      <c r="B65" s="13" t="s">
        <v>34</v>
      </c>
      <c r="C65" s="19">
        <v>4.0633333333333334E-2</v>
      </c>
      <c r="D65" s="20"/>
      <c r="E65" s="21">
        <v>1.9166666666666603E-2</v>
      </c>
      <c r="F65" s="22">
        <v>1.8000000000000002E-2</v>
      </c>
      <c r="G65" s="23">
        <v>1E-3</v>
      </c>
      <c r="H65" s="24">
        <v>9.0000000000000011E-3</v>
      </c>
      <c r="I65" s="141">
        <v>0</v>
      </c>
      <c r="J65" s="150">
        <v>1.4310333333333332</v>
      </c>
      <c r="K65" s="150">
        <v>0.11253333333333332</v>
      </c>
      <c r="L65" s="150">
        <v>0</v>
      </c>
      <c r="M65" s="150">
        <v>1.1903533333333334</v>
      </c>
      <c r="N65" s="150">
        <v>0</v>
      </c>
      <c r="O65" s="150">
        <v>0.51616333333333331</v>
      </c>
      <c r="P65" s="150">
        <v>0.71278666666666668</v>
      </c>
      <c r="Q65" s="150">
        <v>1.8333333333333334E-4</v>
      </c>
      <c r="R65" s="150">
        <v>4.4299999999999999E-3</v>
      </c>
      <c r="S65" s="150">
        <v>0.22500000000000001</v>
      </c>
      <c r="T65" s="150">
        <v>0</v>
      </c>
      <c r="U65" s="150">
        <v>0</v>
      </c>
      <c r="V65" s="150">
        <v>3.6666666666666667E-4</v>
      </c>
      <c r="W65" s="150">
        <v>2.2333333333333337E-3</v>
      </c>
      <c r="X65" s="150">
        <v>0</v>
      </c>
      <c r="Y65" s="150">
        <v>0</v>
      </c>
      <c r="Z65" s="150">
        <v>9.2666666666666661E-3</v>
      </c>
    </row>
    <row r="66" spans="1:30" ht="15.75" customHeight="1">
      <c r="A66" s="262" t="s">
        <v>705</v>
      </c>
      <c r="B66" s="13" t="s">
        <v>34</v>
      </c>
      <c r="C66" s="19">
        <v>3.834380068778992E-2</v>
      </c>
      <c r="D66" s="20"/>
      <c r="E66" s="21">
        <v>5.7739533333333287E-2</v>
      </c>
      <c r="F66" s="22">
        <v>2E-3</v>
      </c>
      <c r="G66" s="23">
        <v>0</v>
      </c>
      <c r="H66" s="24">
        <v>1E-3</v>
      </c>
      <c r="I66" s="141">
        <v>0</v>
      </c>
      <c r="J66" s="150">
        <v>1.5696133333333333</v>
      </c>
      <c r="K66" s="150">
        <v>0.11983333333333335</v>
      </c>
      <c r="L66" s="150">
        <v>0</v>
      </c>
      <c r="M66" s="150">
        <v>1.0968333333333333</v>
      </c>
      <c r="N66" s="150">
        <v>0</v>
      </c>
      <c r="O66" s="150">
        <v>0.59644666666666668</v>
      </c>
      <c r="P66" s="150">
        <v>1.8212966666666661</v>
      </c>
      <c r="Q66" s="150">
        <v>0</v>
      </c>
      <c r="R66" s="150">
        <v>5.1366666666666661E-3</v>
      </c>
      <c r="S66" s="150">
        <v>0</v>
      </c>
      <c r="T66" s="150">
        <v>0</v>
      </c>
      <c r="U66" s="150">
        <v>0</v>
      </c>
      <c r="V66" s="150">
        <v>0</v>
      </c>
      <c r="W66" s="150">
        <v>2.1666666666666666E-3</v>
      </c>
      <c r="X66" s="150">
        <v>0</v>
      </c>
      <c r="Y66" s="150">
        <v>0</v>
      </c>
      <c r="Z66" s="150">
        <v>3.4666666666666669E-3</v>
      </c>
    </row>
    <row r="67" spans="1:30" ht="15.75" customHeight="1">
      <c r="A67" s="262" t="s">
        <v>2867</v>
      </c>
      <c r="B67" s="13" t="s">
        <v>34</v>
      </c>
      <c r="C67" s="19">
        <v>3.834380068778992E-2</v>
      </c>
      <c r="D67" s="20"/>
      <c r="E67" s="21">
        <v>5.7739533333333287E-2</v>
      </c>
      <c r="F67" s="22">
        <v>2E-3</v>
      </c>
      <c r="G67" s="23">
        <v>0</v>
      </c>
      <c r="H67" s="24">
        <v>1E-3</v>
      </c>
      <c r="I67" s="141">
        <v>0</v>
      </c>
      <c r="J67" s="150">
        <v>1.5696133333333333</v>
      </c>
      <c r="K67" s="150">
        <v>0.11983333333333335</v>
      </c>
      <c r="L67" s="150">
        <v>0</v>
      </c>
      <c r="M67" s="150">
        <v>1.0968333333333333</v>
      </c>
      <c r="N67" s="150">
        <v>0</v>
      </c>
      <c r="O67" s="150">
        <v>0.59644666666666668</v>
      </c>
      <c r="P67" s="150">
        <v>1.8212966666666661</v>
      </c>
      <c r="Q67" s="150">
        <v>0</v>
      </c>
      <c r="R67" s="150">
        <v>5.1366666666666661E-3</v>
      </c>
      <c r="S67" s="150">
        <v>0</v>
      </c>
      <c r="T67" s="150">
        <v>0</v>
      </c>
      <c r="U67" s="150">
        <v>0</v>
      </c>
      <c r="V67" s="150">
        <v>0</v>
      </c>
      <c r="W67" s="150">
        <v>2.1666666666666666E-3</v>
      </c>
      <c r="X67" s="150">
        <v>0</v>
      </c>
      <c r="Y67" s="150">
        <v>0</v>
      </c>
      <c r="Z67" s="150">
        <v>3.4666666666666669E-3</v>
      </c>
    </row>
    <row r="68" spans="1:30" ht="15.75" customHeight="1">
      <c r="A68" s="25" t="s">
        <v>59</v>
      </c>
      <c r="B68" s="13" t="s">
        <v>34</v>
      </c>
      <c r="C68" s="19">
        <v>0.15</v>
      </c>
      <c r="D68" s="20"/>
      <c r="E68" s="21">
        <v>0.55000000000000004</v>
      </c>
      <c r="F68" s="22">
        <v>0.2</v>
      </c>
      <c r="G68" s="23"/>
      <c r="H68" s="24"/>
      <c r="I68" s="141"/>
      <c r="L68" s="149"/>
      <c r="M68" s="149"/>
      <c r="N68" s="149"/>
      <c r="O68" s="149"/>
      <c r="P68" s="149"/>
    </row>
    <row r="69" spans="1:30" s="7" customFormat="1" ht="15" customHeight="1">
      <c r="A69" s="267" t="s">
        <v>2840</v>
      </c>
      <c r="B69" s="165" t="s">
        <v>34</v>
      </c>
      <c r="C69" s="182">
        <v>0.11259999999999999</v>
      </c>
      <c r="D69" s="162"/>
      <c r="E69" s="172">
        <v>3.04E-2</v>
      </c>
      <c r="F69" s="173">
        <v>8.3000000000000004E-2</v>
      </c>
      <c r="G69" s="179">
        <v>3.9000000000000003E-3</v>
      </c>
      <c r="H69" s="176">
        <v>3.6299999999999999E-2</v>
      </c>
      <c r="I69" s="175">
        <v>0</v>
      </c>
      <c r="J69" s="160">
        <v>2.0699999999999998</v>
      </c>
      <c r="K69" s="160">
        <v>0.11</v>
      </c>
      <c r="L69" s="160">
        <v>1E-4</v>
      </c>
      <c r="M69" s="160">
        <v>1.58</v>
      </c>
      <c r="N69" s="160">
        <v>3.8E-3</v>
      </c>
      <c r="O69" s="160">
        <v>0.84</v>
      </c>
      <c r="P69" s="160">
        <v>1.05</v>
      </c>
      <c r="Q69" s="160">
        <v>2.0000000000000001E-4</v>
      </c>
      <c r="R69" s="160">
        <v>1.1599999999999999E-2</v>
      </c>
      <c r="S69" s="160">
        <v>1.17</v>
      </c>
      <c r="T69" s="160">
        <v>0</v>
      </c>
      <c r="U69" s="160">
        <v>1.1975</v>
      </c>
      <c r="V69" s="160">
        <v>1E-4</v>
      </c>
      <c r="W69" s="160">
        <v>2E-3</v>
      </c>
      <c r="X69" s="160">
        <v>4.0000000000000002E-4</v>
      </c>
      <c r="Y69" s="160">
        <v>1E-3</v>
      </c>
      <c r="Z69" s="160">
        <v>0</v>
      </c>
      <c r="AA69" s="159">
        <v>0.14499999999999999</v>
      </c>
      <c r="AB69" s="159">
        <v>1.1000000000000001E-3</v>
      </c>
      <c r="AC69" s="159">
        <v>1.1000000000000001E-3</v>
      </c>
      <c r="AD69" s="159">
        <v>0.12</v>
      </c>
    </row>
    <row r="70" spans="1:30" ht="15.75" customHeight="1">
      <c r="A70" s="25" t="s">
        <v>60</v>
      </c>
      <c r="B70" s="13" t="s">
        <v>34</v>
      </c>
      <c r="C70" s="19">
        <v>0.11</v>
      </c>
      <c r="D70" s="20"/>
      <c r="E70" s="21">
        <v>3.7861666666666675E-2</v>
      </c>
      <c r="F70" s="22">
        <v>1.7000000000000001E-2</v>
      </c>
      <c r="G70" s="23">
        <v>1E-3</v>
      </c>
      <c r="H70" s="24">
        <v>8.0000000000000002E-3</v>
      </c>
      <c r="I70" s="141"/>
      <c r="L70" s="149"/>
      <c r="M70" s="149"/>
      <c r="N70" s="149"/>
      <c r="O70" s="149"/>
      <c r="P70" s="149"/>
    </row>
    <row r="71" spans="1:30" s="7" customFormat="1" ht="15" customHeight="1">
      <c r="A71" s="267" t="s">
        <v>2839</v>
      </c>
      <c r="B71" s="165" t="s">
        <v>34</v>
      </c>
      <c r="C71" s="182">
        <v>0.17600000000000002</v>
      </c>
      <c r="D71" s="162"/>
      <c r="E71" s="172">
        <v>0.106</v>
      </c>
      <c r="F71" s="173">
        <v>8.8499999999999995E-2</v>
      </c>
      <c r="G71" s="179">
        <v>4.0999999999999995E-3</v>
      </c>
      <c r="H71" s="176">
        <v>4.1299999999999996E-2</v>
      </c>
      <c r="I71" s="175">
        <v>0</v>
      </c>
      <c r="J71" s="160">
        <v>5.29</v>
      </c>
      <c r="K71" s="160">
        <v>0.33</v>
      </c>
      <c r="L71" s="160">
        <v>1E-4</v>
      </c>
      <c r="M71" s="160">
        <v>8.2899999999999991</v>
      </c>
      <c r="N71" s="160">
        <v>2E-3</v>
      </c>
      <c r="O71" s="160">
        <v>15.87</v>
      </c>
      <c r="P71" s="160">
        <v>3.3</v>
      </c>
      <c r="Q71" s="160">
        <v>2.9999999999999997E-4</v>
      </c>
      <c r="R71" s="160">
        <v>2.3599999999999999E-2</v>
      </c>
      <c r="S71" s="160">
        <v>2.4700000000000002</v>
      </c>
      <c r="T71" s="160">
        <v>0</v>
      </c>
      <c r="U71" s="160">
        <v>2.5383</v>
      </c>
      <c r="V71" s="160">
        <v>7.000000000000001E-4</v>
      </c>
      <c r="W71" s="160">
        <v>4.7999999999999996E-3</v>
      </c>
      <c r="X71" s="160">
        <v>8.0000000000000004E-4</v>
      </c>
      <c r="Y71" s="160">
        <v>1.8E-3</v>
      </c>
      <c r="Z71" s="160">
        <v>0</v>
      </c>
      <c r="AA71" s="159">
        <v>0.124</v>
      </c>
      <c r="AB71" s="159">
        <v>1.1000000000000001E-3</v>
      </c>
      <c r="AC71" s="159">
        <v>2.7000000000000001E-3</v>
      </c>
      <c r="AD71" s="159">
        <v>0.18</v>
      </c>
    </row>
    <row r="72" spans="1:30" s="7" customFormat="1" ht="15" customHeight="1">
      <c r="A72" s="267" t="s">
        <v>2841</v>
      </c>
      <c r="B72" s="165" t="s">
        <v>34</v>
      </c>
      <c r="C72" s="182">
        <v>0.2596</v>
      </c>
      <c r="D72" s="162"/>
      <c r="E72" s="172">
        <v>3.8300000000000001E-2</v>
      </c>
      <c r="F72" s="173">
        <v>0.12670000000000001</v>
      </c>
      <c r="G72" s="179">
        <v>6.3E-3</v>
      </c>
      <c r="H72" s="176">
        <v>5.7300000000000004E-2</v>
      </c>
      <c r="I72" s="175">
        <v>0</v>
      </c>
      <c r="J72" s="160">
        <v>7.31</v>
      </c>
      <c r="K72" s="160">
        <v>0.26</v>
      </c>
      <c r="L72" s="160">
        <v>1E-4</v>
      </c>
      <c r="M72" s="160">
        <v>5.24</v>
      </c>
      <c r="N72" s="160">
        <v>2.5000000000000001E-3</v>
      </c>
      <c r="O72" s="160">
        <v>5.28</v>
      </c>
      <c r="P72" s="160">
        <v>0.95</v>
      </c>
      <c r="Q72" s="160">
        <v>2.9999999999999997E-4</v>
      </c>
      <c r="R72" s="160">
        <v>3.1300000000000001E-2</v>
      </c>
      <c r="S72" s="160">
        <v>1.33</v>
      </c>
      <c r="T72" s="160">
        <v>0</v>
      </c>
      <c r="U72" s="160">
        <v>1.3666999999999998</v>
      </c>
      <c r="V72" s="160">
        <v>1E-3</v>
      </c>
      <c r="W72" s="160">
        <v>3.3E-3</v>
      </c>
      <c r="X72" s="160">
        <v>8.0000000000000004E-4</v>
      </c>
      <c r="Y72" s="160">
        <v>1.1999999999999999E-3</v>
      </c>
      <c r="Z72" s="160">
        <v>0</v>
      </c>
      <c r="AA72" s="159">
        <v>0.16300000000000001</v>
      </c>
      <c r="AB72" s="159">
        <v>1.6000000000000001E-3</v>
      </c>
      <c r="AC72" s="159">
        <v>3.7000000000000002E-3</v>
      </c>
      <c r="AD72" s="159">
        <v>0.1</v>
      </c>
    </row>
    <row r="73" spans="1:30" s="7" customFormat="1" ht="15" customHeight="1">
      <c r="A73" s="267" t="s">
        <v>2838</v>
      </c>
      <c r="B73" s="165" t="s">
        <v>34</v>
      </c>
      <c r="C73" s="182">
        <v>0.2596</v>
      </c>
      <c r="D73" s="162"/>
      <c r="E73" s="172">
        <v>3.8300000000000001E-2</v>
      </c>
      <c r="F73" s="173">
        <v>0.12670000000000001</v>
      </c>
      <c r="G73" s="179">
        <v>6.3E-3</v>
      </c>
      <c r="H73" s="176">
        <v>5.7300000000000004E-2</v>
      </c>
      <c r="I73" s="175">
        <v>0</v>
      </c>
      <c r="J73" s="160">
        <v>7.31</v>
      </c>
      <c r="K73" s="160">
        <v>0.26</v>
      </c>
      <c r="L73" s="160">
        <v>1E-4</v>
      </c>
      <c r="M73" s="160">
        <v>5.24</v>
      </c>
      <c r="N73" s="160">
        <v>2.5000000000000001E-3</v>
      </c>
      <c r="O73" s="160">
        <v>5.28</v>
      </c>
      <c r="P73" s="160">
        <v>0.95</v>
      </c>
      <c r="Q73" s="160">
        <v>2.9999999999999997E-4</v>
      </c>
      <c r="R73" s="160">
        <v>3.1300000000000001E-2</v>
      </c>
      <c r="S73" s="160">
        <v>1.33</v>
      </c>
      <c r="T73" s="160">
        <v>0</v>
      </c>
      <c r="U73" s="160">
        <v>1.3666999999999998</v>
      </c>
      <c r="V73" s="160">
        <v>1E-3</v>
      </c>
      <c r="W73" s="160">
        <v>3.3E-3</v>
      </c>
      <c r="X73" s="160">
        <v>8.0000000000000004E-4</v>
      </c>
      <c r="Y73" s="160">
        <v>1.1999999999999999E-3</v>
      </c>
      <c r="Z73" s="160">
        <v>0</v>
      </c>
      <c r="AA73" s="159">
        <v>0.16300000000000001</v>
      </c>
      <c r="AB73" s="159">
        <v>1.6000000000000001E-3</v>
      </c>
      <c r="AC73" s="159">
        <v>3.7000000000000002E-3</v>
      </c>
      <c r="AD73" s="159">
        <v>0.1</v>
      </c>
    </row>
    <row r="74" spans="1:30" s="7" customFormat="1" ht="15" customHeight="1">
      <c r="A74" s="267" t="s">
        <v>2238</v>
      </c>
      <c r="B74" s="165" t="s">
        <v>34</v>
      </c>
      <c r="C74" s="182">
        <v>0.21600000000000003</v>
      </c>
      <c r="D74" s="162"/>
      <c r="E74" s="172">
        <v>2.4700000000000003E-2</v>
      </c>
      <c r="F74" s="173">
        <v>0.15561</v>
      </c>
      <c r="G74" s="179">
        <v>7.7800000000000005E-3</v>
      </c>
      <c r="H74" s="176">
        <v>7.0269999999999999E-2</v>
      </c>
      <c r="I74" s="175">
        <v>0</v>
      </c>
      <c r="J74" s="160">
        <v>5.75</v>
      </c>
      <c r="K74" s="160">
        <v>0.21</v>
      </c>
      <c r="L74" s="160">
        <v>8.9999999999999992E-5</v>
      </c>
      <c r="M74" s="160">
        <v>4.12</v>
      </c>
      <c r="N74" s="160">
        <v>2E-3</v>
      </c>
      <c r="O74" s="160">
        <v>4.1500000000000004</v>
      </c>
      <c r="P74" s="160">
        <v>0.75</v>
      </c>
      <c r="Q74" s="160">
        <v>2.1999999999999998E-4</v>
      </c>
      <c r="R74" s="160">
        <v>2.46E-2</v>
      </c>
      <c r="S74" s="160">
        <v>1.92</v>
      </c>
      <c r="T74" s="160">
        <v>0</v>
      </c>
      <c r="U74" s="160">
        <v>1.9724999999999999</v>
      </c>
      <c r="V74" s="160">
        <v>1.6000000000000001E-4</v>
      </c>
      <c r="W74" s="160">
        <v>2.7000000000000001E-3</v>
      </c>
      <c r="X74" s="160">
        <v>6.2E-4</v>
      </c>
      <c r="Y74" s="160">
        <v>9.3999999999999997E-4</v>
      </c>
      <c r="Z74" s="160">
        <v>0</v>
      </c>
      <c r="AA74" s="159">
        <v>0.161</v>
      </c>
      <c r="AB74" s="159">
        <v>1.6000000000000001E-3</v>
      </c>
      <c r="AC74" s="159">
        <v>2.0999999999999999E-3</v>
      </c>
      <c r="AD74" s="159">
        <v>0.08</v>
      </c>
    </row>
    <row r="75" spans="1:30" s="7" customFormat="1" ht="15" customHeight="1">
      <c r="A75" s="267" t="s">
        <v>2252</v>
      </c>
      <c r="B75" s="165" t="s">
        <v>34</v>
      </c>
      <c r="C75" s="182">
        <v>0.106</v>
      </c>
      <c r="D75" s="162"/>
      <c r="E75" s="172">
        <v>7.0000000000000007E-2</v>
      </c>
      <c r="F75" s="173">
        <v>0.1109</v>
      </c>
      <c r="G75" s="179">
        <v>6.4000000000000003E-3</v>
      </c>
      <c r="H75" s="176">
        <v>4.9699999999999994E-2</v>
      </c>
      <c r="I75" s="175">
        <v>0</v>
      </c>
      <c r="J75" s="160">
        <v>1.1200000000000001</v>
      </c>
      <c r="K75" s="160">
        <v>0.08</v>
      </c>
      <c r="L75" s="160">
        <v>1E-4</v>
      </c>
      <c r="M75" s="160">
        <v>1.46</v>
      </c>
      <c r="N75" s="160">
        <v>1.6799999999999999E-2</v>
      </c>
      <c r="O75" s="160">
        <v>2.96</v>
      </c>
      <c r="P75" s="160">
        <v>1.67</v>
      </c>
      <c r="Q75" s="160">
        <v>2.0000000000000001E-4</v>
      </c>
      <c r="R75" s="160">
        <v>7.6E-3</v>
      </c>
      <c r="S75" s="160">
        <v>3.52</v>
      </c>
      <c r="T75" s="160">
        <v>0</v>
      </c>
      <c r="U75" s="160">
        <v>3.5575000000000001</v>
      </c>
      <c r="V75" s="160">
        <v>2.0000000000000001E-4</v>
      </c>
      <c r="W75" s="160">
        <v>2.8000000000000004E-3</v>
      </c>
      <c r="X75" s="160">
        <v>7.000000000000001E-4</v>
      </c>
      <c r="Y75" s="160">
        <v>1.4000000000000002E-3</v>
      </c>
      <c r="Z75" s="160">
        <v>0</v>
      </c>
      <c r="AA75" s="159">
        <v>0.04</v>
      </c>
      <c r="AB75" s="159">
        <v>5.7999999999999996E-3</v>
      </c>
      <c r="AC75" s="159">
        <v>1.5E-3</v>
      </c>
      <c r="AD75" s="159">
        <v>0.18</v>
      </c>
    </row>
    <row r="76" spans="1:30" ht="15.75" customHeight="1">
      <c r="A76" s="25" t="s">
        <v>716</v>
      </c>
      <c r="B76" s="13" t="s">
        <v>34</v>
      </c>
      <c r="C76" s="19">
        <v>0.13</v>
      </c>
      <c r="D76" s="20"/>
      <c r="E76" s="21"/>
      <c r="F76" s="22">
        <v>9.7000000000000003E-2</v>
      </c>
      <c r="G76" s="23"/>
      <c r="H76" s="24"/>
      <c r="I76" s="141"/>
      <c r="J76" s="160">
        <v>1.1200000000000001</v>
      </c>
      <c r="K76" s="160">
        <v>0.08</v>
      </c>
      <c r="L76" s="160">
        <v>1E-4</v>
      </c>
      <c r="M76" s="160">
        <v>1.46</v>
      </c>
      <c r="N76" s="160">
        <v>1.6799999999999999E-2</v>
      </c>
      <c r="O76" s="160">
        <v>2.96</v>
      </c>
      <c r="P76" s="160">
        <v>1.67</v>
      </c>
      <c r="Q76" s="160">
        <v>2.0000000000000001E-4</v>
      </c>
      <c r="R76" s="160">
        <v>7.6E-3</v>
      </c>
      <c r="S76" s="160">
        <v>3.52</v>
      </c>
      <c r="T76" s="160">
        <v>0</v>
      </c>
      <c r="U76" s="160">
        <v>3.5575000000000001</v>
      </c>
      <c r="V76" s="160">
        <v>2.0000000000000001E-4</v>
      </c>
      <c r="W76" s="160">
        <v>2.8000000000000004E-3</v>
      </c>
      <c r="X76" s="160">
        <v>7.000000000000001E-4</v>
      </c>
      <c r="Y76" s="160">
        <v>1.4000000000000002E-3</v>
      </c>
      <c r="Z76" s="160">
        <v>0</v>
      </c>
      <c r="AA76" s="159">
        <v>0.04</v>
      </c>
      <c r="AB76" s="159">
        <v>5.7999999999999996E-3</v>
      </c>
      <c r="AC76" s="159">
        <v>1.5E-3</v>
      </c>
      <c r="AD76" s="159">
        <v>0.18</v>
      </c>
    </row>
    <row r="77" spans="1:30" ht="15.75" customHeight="1">
      <c r="A77" s="29" t="s">
        <v>696</v>
      </c>
      <c r="B77" s="14" t="s">
        <v>50</v>
      </c>
      <c r="C77" s="15">
        <v>12</v>
      </c>
      <c r="D77" s="16"/>
      <c r="E77" s="17">
        <v>14</v>
      </c>
      <c r="F77" s="18"/>
      <c r="G77" s="23"/>
      <c r="H77" s="24"/>
      <c r="I77" s="141"/>
      <c r="L77" s="149"/>
      <c r="M77" s="149"/>
      <c r="N77" s="149"/>
      <c r="O77" s="149"/>
      <c r="P77" s="149"/>
    </row>
    <row r="78" spans="1:30" ht="15.75" customHeight="1">
      <c r="A78" s="29" t="s">
        <v>697</v>
      </c>
      <c r="B78" s="14" t="s">
        <v>34</v>
      </c>
      <c r="C78" s="15">
        <v>5.1999999999999998E-2</v>
      </c>
      <c r="D78" s="16"/>
      <c r="E78" s="17">
        <v>4.9000000000000002E-2</v>
      </c>
      <c r="F78" s="18"/>
      <c r="G78" s="23"/>
      <c r="H78" s="24"/>
      <c r="I78" s="141"/>
      <c r="L78" s="149"/>
      <c r="M78" s="149"/>
      <c r="N78" s="149"/>
      <c r="O78" s="149"/>
      <c r="P78" s="149"/>
    </row>
    <row r="79" spans="1:30" ht="15.75" customHeight="1">
      <c r="A79" s="29" t="s">
        <v>698</v>
      </c>
      <c r="B79" s="14" t="s">
        <v>34</v>
      </c>
      <c r="C79" s="15">
        <v>0.11</v>
      </c>
      <c r="D79" s="16"/>
      <c r="E79" s="17">
        <v>0.03</v>
      </c>
      <c r="F79" s="18">
        <v>6.3333333333333297E-2</v>
      </c>
      <c r="G79" s="23">
        <v>3.3333333333333002E-3</v>
      </c>
      <c r="H79" s="24">
        <v>2.66666666666667E-2</v>
      </c>
      <c r="I79" s="141"/>
      <c r="L79" s="149"/>
      <c r="M79" s="149"/>
      <c r="N79" s="149"/>
      <c r="O79" s="149"/>
      <c r="P79" s="149"/>
    </row>
    <row r="80" spans="1:30" ht="15" customHeight="1">
      <c r="A80" s="25"/>
      <c r="B80" s="13"/>
      <c r="C80" s="19"/>
      <c r="D80" s="20"/>
      <c r="E80" s="21"/>
      <c r="F80" s="22"/>
      <c r="G80" s="23"/>
      <c r="H80" s="24"/>
      <c r="I80" s="141"/>
      <c r="L80" s="149"/>
      <c r="M80" s="149"/>
      <c r="N80" s="149"/>
      <c r="O80" s="149"/>
      <c r="P80" s="149"/>
    </row>
    <row r="81" spans="1:26" ht="15" customHeight="1">
      <c r="A81" s="1" t="s">
        <v>61</v>
      </c>
      <c r="B81" s="13"/>
      <c r="C81" s="19"/>
      <c r="D81" s="20"/>
      <c r="E81" s="21"/>
      <c r="F81" s="22"/>
      <c r="G81" s="23"/>
      <c r="H81" s="24"/>
      <c r="I81" s="141"/>
      <c r="L81" s="149"/>
      <c r="M81" s="149"/>
      <c r="N81" s="149"/>
      <c r="P81" s="149"/>
    </row>
    <row r="82" spans="1:26" ht="15.75" customHeight="1">
      <c r="A82" s="25" t="s">
        <v>62</v>
      </c>
      <c r="B82" s="13" t="s">
        <v>34</v>
      </c>
      <c r="C82" s="19"/>
      <c r="D82" s="20">
        <v>0.02</v>
      </c>
      <c r="E82" s="21">
        <v>0.04</v>
      </c>
      <c r="F82" s="22">
        <v>0.01</v>
      </c>
      <c r="G82" s="23"/>
      <c r="H82" s="24"/>
      <c r="I82" s="141">
        <v>2.8999999999999998E-2</v>
      </c>
      <c r="L82" s="149"/>
      <c r="M82" s="149"/>
      <c r="N82" s="149"/>
      <c r="O82" s="149"/>
      <c r="P82" s="149"/>
    </row>
    <row r="83" spans="1:26" ht="15.75" customHeight="1">
      <c r="A83" s="25" t="s">
        <v>63</v>
      </c>
      <c r="B83" s="13" t="s">
        <v>34</v>
      </c>
      <c r="C83" s="19"/>
      <c r="D83" s="20">
        <v>0.01</v>
      </c>
      <c r="E83" s="21">
        <v>0.04</v>
      </c>
      <c r="F83" s="22">
        <v>0</v>
      </c>
      <c r="G83" s="23"/>
      <c r="H83" s="24"/>
      <c r="I83" s="141">
        <v>1.9E-2</v>
      </c>
      <c r="L83" s="149"/>
      <c r="M83" s="149"/>
      <c r="N83" s="149"/>
      <c r="O83" s="149"/>
      <c r="P83" s="149"/>
    </row>
    <row r="84" spans="1:26" ht="15.75" customHeight="1">
      <c r="A84" s="25" t="s">
        <v>64</v>
      </c>
      <c r="B84" s="13" t="s">
        <v>34</v>
      </c>
      <c r="C84" s="19"/>
      <c r="D84" s="20">
        <v>1.2937499999999999E-2</v>
      </c>
      <c r="E84" s="21">
        <v>7.2349166666666631E-2</v>
      </c>
      <c r="F84" s="22">
        <v>9.2666666666666678E-4</v>
      </c>
      <c r="G84" s="23"/>
      <c r="H84" s="24"/>
      <c r="I84" s="141">
        <v>1.9E-2</v>
      </c>
    </row>
    <row r="85" spans="1:26" ht="15.75" customHeight="1">
      <c r="A85" s="25" t="s">
        <v>65</v>
      </c>
      <c r="B85" s="13" t="s">
        <v>34</v>
      </c>
      <c r="C85" s="19"/>
      <c r="D85" s="20">
        <v>1.9456521739130435E-2</v>
      </c>
      <c r="E85" s="21">
        <v>0.11111014492753624</v>
      </c>
      <c r="F85" s="22">
        <v>8.9999999999999998E-4</v>
      </c>
      <c r="G85" s="23"/>
      <c r="H85" s="24"/>
      <c r="I85" s="141">
        <v>3.4000000000000002E-2</v>
      </c>
    </row>
    <row r="86" spans="1:26" ht="15.75" customHeight="1">
      <c r="A86" s="25" t="s">
        <v>66</v>
      </c>
      <c r="B86" s="13" t="s">
        <v>67</v>
      </c>
      <c r="C86" s="19"/>
      <c r="D86" s="20">
        <v>0.13</v>
      </c>
      <c r="E86" s="21">
        <v>0.28999999999999998</v>
      </c>
      <c r="F86" s="22">
        <v>0.02</v>
      </c>
      <c r="G86" s="23"/>
      <c r="H86" s="24"/>
      <c r="I86" s="141">
        <v>0.23</v>
      </c>
    </row>
    <row r="87" spans="1:26" ht="15.75" customHeight="1">
      <c r="A87" s="25" t="s">
        <v>68</v>
      </c>
      <c r="B87" s="13" t="s">
        <v>34</v>
      </c>
      <c r="C87" s="19"/>
      <c r="D87" s="20">
        <v>8.4791666666666678E-3</v>
      </c>
      <c r="E87" s="21">
        <v>6.6867499999999899E-2</v>
      </c>
      <c r="F87" s="22">
        <v>2.1833333333333336E-3</v>
      </c>
      <c r="G87" s="23"/>
      <c r="H87" s="24"/>
      <c r="I87" s="141">
        <v>2.6000000000000002E-2</v>
      </c>
    </row>
    <row r="88" spans="1:26" ht="15.75" customHeight="1">
      <c r="A88" s="262" t="s">
        <v>2878</v>
      </c>
      <c r="B88" s="13" t="s">
        <v>34</v>
      </c>
      <c r="C88" s="19"/>
      <c r="D88" s="20">
        <v>1.322463768115942E-2</v>
      </c>
      <c r="E88" s="21">
        <v>7.6600000000000001E-2</v>
      </c>
      <c r="F88" s="22">
        <v>0</v>
      </c>
      <c r="G88" s="23">
        <v>0</v>
      </c>
      <c r="H88" s="24">
        <v>0</v>
      </c>
      <c r="I88" s="141">
        <v>3.1833333333333338E-2</v>
      </c>
      <c r="J88" s="150">
        <v>0.22539999999999999</v>
      </c>
      <c r="K88" s="150">
        <v>0.11226666666666667</v>
      </c>
      <c r="L88" s="150">
        <v>5.0000000000000001E-4</v>
      </c>
      <c r="M88" s="150">
        <v>0.27850000000000003</v>
      </c>
      <c r="N88" s="150">
        <v>1.8333333333333335E-3</v>
      </c>
      <c r="O88" s="150">
        <v>3.3333333333333333E-2</v>
      </c>
      <c r="P88" s="150">
        <v>3.1481333333333335</v>
      </c>
      <c r="Q88" s="150">
        <v>4.6666666666666666E-4</v>
      </c>
      <c r="R88" s="150">
        <v>2.2333333333333337E-3</v>
      </c>
      <c r="S88" s="150">
        <v>0</v>
      </c>
      <c r="T88" s="150">
        <v>13.26</v>
      </c>
      <c r="U88" s="150">
        <v>6.63</v>
      </c>
      <c r="V88" s="150">
        <v>0</v>
      </c>
      <c r="W88" s="150">
        <v>0</v>
      </c>
      <c r="X88" s="150">
        <v>5.0000000000000001E-4</v>
      </c>
      <c r="Y88" s="150">
        <v>0</v>
      </c>
      <c r="Z88" s="150">
        <v>5.1166666666666673E-2</v>
      </c>
    </row>
    <row r="89" spans="1:26" ht="15.75" customHeight="1">
      <c r="A89" s="25" t="s">
        <v>769</v>
      </c>
      <c r="B89" s="13" t="s">
        <v>34</v>
      </c>
      <c r="C89" s="19"/>
      <c r="D89" s="20">
        <v>1.9E-2</v>
      </c>
      <c r="E89" s="21">
        <v>4.4999999999999998E-2</v>
      </c>
      <c r="F89" s="22">
        <v>2.6933333333333336E-3</v>
      </c>
      <c r="G89" s="23"/>
      <c r="H89" s="24"/>
      <c r="I89" s="141">
        <v>2.4E-2</v>
      </c>
    </row>
    <row r="90" spans="1:26" ht="15.75" customHeight="1">
      <c r="A90" s="25" t="s">
        <v>69</v>
      </c>
      <c r="B90" s="13" t="s">
        <v>34</v>
      </c>
      <c r="C90" s="19"/>
      <c r="D90" s="20">
        <v>1.996376811594203E-2</v>
      </c>
      <c r="E90" s="21">
        <v>2.5736231884057964E-2</v>
      </c>
      <c r="F90" s="22">
        <v>2.4333333333333334E-3</v>
      </c>
      <c r="G90" s="23"/>
      <c r="H90" s="24"/>
      <c r="I90" s="141"/>
    </row>
    <row r="91" spans="1:26" ht="15.75" customHeight="1">
      <c r="A91" s="262" t="s">
        <v>2879</v>
      </c>
      <c r="B91" s="13" t="s">
        <v>34</v>
      </c>
      <c r="C91" s="19"/>
      <c r="D91" s="20">
        <v>8.6956521739130436E-3</v>
      </c>
      <c r="E91" s="21">
        <v>2.0371014492753532E-2</v>
      </c>
      <c r="F91" s="22">
        <v>0</v>
      </c>
      <c r="G91" s="23">
        <v>0</v>
      </c>
      <c r="H91" s="24">
        <v>0</v>
      </c>
      <c r="I91" s="141">
        <v>1.1200000000000002E-2</v>
      </c>
      <c r="J91" s="150">
        <v>9.6166666666666678E-2</v>
      </c>
      <c r="K91" s="150">
        <v>9.3399999999999997E-2</v>
      </c>
      <c r="L91" s="150">
        <v>8.3333333333333328E-4</v>
      </c>
      <c r="M91" s="150">
        <v>0.12323333333333332</v>
      </c>
      <c r="N91" s="150">
        <v>1.4666666666666669E-3</v>
      </c>
      <c r="O91" s="150">
        <v>0</v>
      </c>
      <c r="P91" s="150">
        <v>1.5369333333333335</v>
      </c>
      <c r="Q91" s="150">
        <v>3.6666666666666672E-4</v>
      </c>
      <c r="R91" s="150">
        <v>1.2666666666666668E-3</v>
      </c>
      <c r="S91" s="150">
        <v>0</v>
      </c>
      <c r="T91" s="150">
        <v>3.5833333333333328E-2</v>
      </c>
      <c r="U91" s="150">
        <v>1.7916666666666664E-2</v>
      </c>
      <c r="V91" s="150">
        <v>0</v>
      </c>
      <c r="W91" s="150">
        <v>2.9999999999999997E-4</v>
      </c>
      <c r="X91" s="150">
        <v>0</v>
      </c>
      <c r="Y91" s="150">
        <v>0</v>
      </c>
      <c r="Z91" s="150">
        <v>4.986666666666667E-2</v>
      </c>
    </row>
    <row r="92" spans="1:26" ht="15.75" customHeight="1">
      <c r="A92" s="25"/>
      <c r="B92" s="13"/>
      <c r="C92" s="19"/>
      <c r="D92" s="20"/>
      <c r="E92" s="21"/>
      <c r="F92" s="22"/>
      <c r="G92" s="23"/>
      <c r="H92" s="24"/>
      <c r="I92" s="141"/>
    </row>
    <row r="93" spans="1:26" ht="15.75" customHeight="1">
      <c r="A93" s="1" t="s">
        <v>70</v>
      </c>
      <c r="B93" s="13"/>
      <c r="C93" s="19"/>
      <c r="D93" s="20"/>
      <c r="E93" s="21"/>
      <c r="F93" s="22"/>
      <c r="G93" s="23"/>
      <c r="H93" s="24"/>
      <c r="I93" s="141"/>
    </row>
    <row r="94" spans="1:26" ht="15.75" customHeight="1">
      <c r="A94" s="262" t="s">
        <v>71</v>
      </c>
      <c r="B94" s="13" t="s">
        <v>34</v>
      </c>
      <c r="C94" s="19"/>
      <c r="D94" s="20">
        <v>9.7826086956521747E-3</v>
      </c>
      <c r="E94" s="21">
        <v>0.11468405797101452</v>
      </c>
      <c r="F94" s="22">
        <v>0</v>
      </c>
      <c r="G94" s="23">
        <v>0</v>
      </c>
      <c r="H94" s="24">
        <v>0</v>
      </c>
      <c r="I94" s="141">
        <v>1.1233333333333333E-2</v>
      </c>
      <c r="J94" s="150">
        <v>0.35407000000000005</v>
      </c>
      <c r="K94" s="150">
        <v>9.2166666666666675E-2</v>
      </c>
      <c r="L94" s="150">
        <v>4.0000000000000002E-4</v>
      </c>
      <c r="M94" s="150">
        <v>0.23803333333333332</v>
      </c>
      <c r="N94" s="150">
        <v>1.3666666666666669E-3</v>
      </c>
      <c r="O94" s="150">
        <v>0</v>
      </c>
      <c r="P94" s="150">
        <v>1.7414666666666667</v>
      </c>
      <c r="Q94" s="150">
        <v>4.0000000000000002E-4</v>
      </c>
      <c r="R94" s="150">
        <v>5.9999999999999995E-4</v>
      </c>
      <c r="S94" s="150">
        <v>0</v>
      </c>
      <c r="T94" s="150">
        <v>3.875E-2</v>
      </c>
      <c r="U94" s="150">
        <v>1.9375E-2</v>
      </c>
      <c r="V94" s="150">
        <v>6.333333333333334E-4</v>
      </c>
      <c r="W94" s="150">
        <v>2.0000000000000001E-4</v>
      </c>
      <c r="X94" s="150">
        <v>0</v>
      </c>
      <c r="Y94" s="150">
        <v>0</v>
      </c>
      <c r="Z94" s="150">
        <v>0.56869999999999998</v>
      </c>
    </row>
    <row r="95" spans="1:26" ht="15.75" customHeight="1">
      <c r="A95" s="262" t="s">
        <v>2796</v>
      </c>
      <c r="B95" s="13" t="s">
        <v>34</v>
      </c>
      <c r="C95" s="19"/>
      <c r="D95" s="20">
        <v>2.8666666666666667E-3</v>
      </c>
      <c r="E95" s="21">
        <v>0.15153333333333341</v>
      </c>
      <c r="F95" s="22">
        <v>0</v>
      </c>
      <c r="G95" s="23">
        <v>0</v>
      </c>
      <c r="H95" s="24">
        <v>0</v>
      </c>
      <c r="I95" s="141">
        <v>1.3466666666666667E-2</v>
      </c>
      <c r="J95" s="150">
        <v>1.9233333333333331E-2</v>
      </c>
      <c r="K95" s="150">
        <v>2.0400000000000001E-2</v>
      </c>
      <c r="L95" s="150">
        <v>3.3333333333333332E-4</v>
      </c>
      <c r="M95" s="150">
        <v>9.0766666666666662E-2</v>
      </c>
      <c r="N95" s="150">
        <v>9.3333333333333332E-4</v>
      </c>
      <c r="O95" s="150">
        <v>0</v>
      </c>
      <c r="P95" s="150">
        <v>0.7471333333333332</v>
      </c>
      <c r="Q95" s="150">
        <v>5.9999999999999995E-4</v>
      </c>
      <c r="R95" s="150">
        <v>0</v>
      </c>
      <c r="S95" s="150">
        <v>0</v>
      </c>
      <c r="T95" s="150">
        <v>3.5000000000000003E-2</v>
      </c>
      <c r="U95" s="150">
        <v>1.7500000000000002E-2</v>
      </c>
      <c r="V95" s="150">
        <v>0</v>
      </c>
      <c r="W95" s="150">
        <v>0</v>
      </c>
      <c r="X95" s="150">
        <v>2.9999999999999997E-4</v>
      </c>
      <c r="Y95" s="150">
        <v>0</v>
      </c>
      <c r="Z95" s="150">
        <v>2.4066666666666667E-2</v>
      </c>
    </row>
    <row r="96" spans="1:26" ht="15.75" customHeight="1">
      <c r="A96" s="262" t="s">
        <v>72</v>
      </c>
      <c r="B96" s="13" t="s">
        <v>34</v>
      </c>
      <c r="C96" s="19"/>
      <c r="D96" s="20">
        <v>1.2391304347826086E-2</v>
      </c>
      <c r="E96" s="21">
        <v>6.0308695652173963E-2</v>
      </c>
      <c r="F96" s="22">
        <v>2.3E-2</v>
      </c>
      <c r="G96" s="23">
        <v>1.3999999999999999E-2</v>
      </c>
      <c r="H96" s="24">
        <v>4.2999999999999997E-2</v>
      </c>
      <c r="I96" s="141">
        <v>6.3133333333333319E-2</v>
      </c>
      <c r="J96" s="150">
        <v>7.9166666666666663E-2</v>
      </c>
      <c r="K96" s="150">
        <v>0.14683333333333332</v>
      </c>
      <c r="L96" s="150">
        <v>1.7333333333333335E-3</v>
      </c>
      <c r="M96" s="150">
        <v>0.21953333333333333</v>
      </c>
      <c r="N96" s="150">
        <v>2.0666666666666667E-3</v>
      </c>
      <c r="O96" s="150">
        <v>0</v>
      </c>
      <c r="P96" s="150">
        <v>2.0625666666666667</v>
      </c>
      <c r="Q96" s="150">
        <v>1.4666666666666667E-3</v>
      </c>
      <c r="R96" s="150">
        <v>2.1666666666666666E-3</v>
      </c>
      <c r="S96" s="150">
        <v>0</v>
      </c>
      <c r="T96" s="150">
        <v>0</v>
      </c>
      <c r="U96" s="150">
        <v>0</v>
      </c>
      <c r="V96" s="150">
        <v>0</v>
      </c>
      <c r="W96" s="150">
        <v>4.3333333333333337E-4</v>
      </c>
      <c r="X96" s="150">
        <v>0</v>
      </c>
      <c r="Y96" s="150">
        <v>0</v>
      </c>
      <c r="Z96" s="150">
        <v>8.6599999999999996E-2</v>
      </c>
    </row>
    <row r="97" spans="1:26" ht="15.75" customHeight="1">
      <c r="A97" s="262" t="s">
        <v>73</v>
      </c>
      <c r="B97" s="13" t="s">
        <v>34</v>
      </c>
      <c r="C97" s="19"/>
      <c r="D97" s="20">
        <v>8.5869565217391308E-3</v>
      </c>
      <c r="E97" s="21">
        <v>0.12334637681159411</v>
      </c>
      <c r="F97" s="22">
        <v>0</v>
      </c>
      <c r="G97" s="23">
        <v>0</v>
      </c>
      <c r="H97" s="24">
        <v>0</v>
      </c>
      <c r="I97" s="141">
        <v>9.8666666666666677E-3</v>
      </c>
      <c r="J97" s="150">
        <v>0.22433333333333333</v>
      </c>
      <c r="K97" s="150">
        <v>0.18440000000000001</v>
      </c>
      <c r="L97" s="150">
        <v>1.6233333333333332E-2</v>
      </c>
      <c r="M97" s="150">
        <v>0.1278</v>
      </c>
      <c r="N97" s="150">
        <v>2.5666666666666667E-3</v>
      </c>
      <c r="O97" s="150">
        <v>0</v>
      </c>
      <c r="P97" s="150">
        <v>1.3134000000000001</v>
      </c>
      <c r="Q97" s="150">
        <v>1.0666666666666667E-3</v>
      </c>
      <c r="R97" s="150">
        <v>1.4333333333333333E-3</v>
      </c>
      <c r="S97" s="150">
        <v>0</v>
      </c>
      <c r="T97" s="150">
        <v>0</v>
      </c>
      <c r="U97" s="150">
        <v>0</v>
      </c>
      <c r="V97" s="150">
        <v>1.7333333333333335E-3</v>
      </c>
      <c r="W97" s="150">
        <v>2.0000000000000001E-4</v>
      </c>
      <c r="X97" s="150">
        <v>0</v>
      </c>
      <c r="Y97" s="150">
        <v>0</v>
      </c>
      <c r="Z97" s="150">
        <v>0.34623333333333334</v>
      </c>
    </row>
    <row r="98" spans="1:26" ht="15.75" customHeight="1">
      <c r="A98" s="262" t="s">
        <v>2797</v>
      </c>
      <c r="B98" s="13" t="s">
        <v>34</v>
      </c>
      <c r="C98" s="19"/>
      <c r="D98" s="20">
        <v>1.3985507246376814E-2</v>
      </c>
      <c r="E98" s="21">
        <v>0.23848115942028986</v>
      </c>
      <c r="F98" s="22">
        <v>0</v>
      </c>
      <c r="G98" s="23">
        <v>0</v>
      </c>
      <c r="H98" s="24">
        <v>0</v>
      </c>
      <c r="I98" s="141">
        <v>1.9466666666666667E-2</v>
      </c>
      <c r="J98" s="150">
        <v>3.4166666666666665E-2</v>
      </c>
      <c r="K98" s="150">
        <v>0.27796666666666664</v>
      </c>
      <c r="L98" s="150">
        <v>1.4000000000000002E-3</v>
      </c>
      <c r="M98" s="150">
        <v>0.26719999999999999</v>
      </c>
      <c r="N98" s="150">
        <v>3.4666666666666669E-3</v>
      </c>
      <c r="O98" s="150">
        <v>0</v>
      </c>
      <c r="P98" s="150">
        <v>3.7647000000000004</v>
      </c>
      <c r="Q98" s="150">
        <v>1.0333333333333334E-3</v>
      </c>
      <c r="R98" s="150">
        <v>1.7666666666666666E-3</v>
      </c>
      <c r="S98" s="150">
        <v>0</v>
      </c>
      <c r="T98" s="150">
        <v>0.13625000000000001</v>
      </c>
      <c r="U98" s="150">
        <v>6.8125000000000005E-2</v>
      </c>
      <c r="V98" s="150">
        <v>0</v>
      </c>
      <c r="W98" s="150">
        <v>2.0000000000000001E-4</v>
      </c>
      <c r="X98" s="150">
        <v>1.4333333333333333E-3</v>
      </c>
      <c r="Y98" s="150">
        <v>0</v>
      </c>
      <c r="Z98" s="150">
        <v>5.8600000000000006E-2</v>
      </c>
    </row>
    <row r="99" spans="1:26" ht="15.75" customHeight="1">
      <c r="A99" s="262" t="s">
        <v>2928</v>
      </c>
      <c r="B99" s="13" t="s">
        <v>34</v>
      </c>
      <c r="C99" s="19"/>
      <c r="D99" s="20">
        <v>1.3985507246376814E-2</v>
      </c>
      <c r="E99" s="21">
        <v>0.23848115942028986</v>
      </c>
      <c r="F99" s="22">
        <v>0</v>
      </c>
      <c r="G99" s="23">
        <v>0</v>
      </c>
      <c r="H99" s="24">
        <v>0</v>
      </c>
      <c r="I99" s="141">
        <v>1.9466666666666667E-2</v>
      </c>
      <c r="J99" s="150">
        <v>3.4166666666666665E-2</v>
      </c>
      <c r="K99" s="150">
        <v>0.27796666666666664</v>
      </c>
      <c r="L99" s="150">
        <v>1.4000000000000002E-3</v>
      </c>
      <c r="M99" s="150">
        <v>0.26719999999999999</v>
      </c>
      <c r="N99" s="150">
        <v>3.4666666666666669E-3</v>
      </c>
      <c r="O99" s="150">
        <v>0</v>
      </c>
      <c r="P99" s="150">
        <v>3.7647000000000004</v>
      </c>
      <c r="Q99" s="150">
        <v>1.0333333333333334E-3</v>
      </c>
      <c r="R99" s="150">
        <v>1.7666666666666666E-3</v>
      </c>
      <c r="S99" s="150">
        <v>0</v>
      </c>
      <c r="T99" s="150">
        <v>0.13625000000000001</v>
      </c>
      <c r="U99" s="150">
        <v>6.8125000000000005E-2</v>
      </c>
      <c r="V99" s="150">
        <v>0</v>
      </c>
      <c r="W99" s="150">
        <v>2.0000000000000001E-4</v>
      </c>
      <c r="X99" s="150">
        <v>1.4333333333333333E-3</v>
      </c>
      <c r="Y99" s="150">
        <v>0</v>
      </c>
      <c r="Z99" s="150">
        <v>5.8600000000000006E-2</v>
      </c>
    </row>
    <row r="100" spans="1:26" ht="15.75" customHeight="1">
      <c r="A100" s="25" t="s">
        <v>74</v>
      </c>
      <c r="B100" s="13" t="s">
        <v>75</v>
      </c>
      <c r="C100" s="19"/>
      <c r="D100" s="20">
        <v>0.12</v>
      </c>
      <c r="E100" s="21">
        <v>0.77</v>
      </c>
      <c r="F100" s="22">
        <v>0.05</v>
      </c>
      <c r="G100" s="23"/>
      <c r="H100" s="24"/>
      <c r="I100" s="141">
        <v>1.2E-2</v>
      </c>
    </row>
    <row r="101" spans="1:26" ht="15.75" customHeight="1">
      <c r="A101" s="262" t="s">
        <v>788</v>
      </c>
      <c r="B101" s="13" t="s">
        <v>34</v>
      </c>
      <c r="C101" s="19"/>
      <c r="D101" s="20">
        <v>8.152173913043478E-3</v>
      </c>
      <c r="E101" s="21">
        <v>0.11554782608695642</v>
      </c>
      <c r="F101" s="22">
        <v>0</v>
      </c>
      <c r="G101" s="23">
        <v>0</v>
      </c>
      <c r="H101" s="24">
        <v>0</v>
      </c>
      <c r="I101" s="141">
        <v>1.8133333333333335E-2</v>
      </c>
      <c r="J101" s="150">
        <v>0.24873333333333336</v>
      </c>
      <c r="K101" s="150">
        <v>0.17323333333333335</v>
      </c>
      <c r="L101" s="150">
        <v>4.0000000000000002E-4</v>
      </c>
      <c r="M101" s="150">
        <v>0.10856666666666667</v>
      </c>
      <c r="N101" s="150">
        <v>2.3333333333333331E-3</v>
      </c>
      <c r="O101" s="150">
        <v>3.256666666666666E-2</v>
      </c>
      <c r="P101" s="150">
        <v>2.2180333333333331</v>
      </c>
      <c r="Q101" s="150">
        <v>1.3600000000000001E-2</v>
      </c>
      <c r="R101" s="150">
        <v>7.000000000000001E-4</v>
      </c>
      <c r="S101" s="150">
        <v>0</v>
      </c>
      <c r="T101" s="150">
        <v>1.48</v>
      </c>
      <c r="U101" s="150">
        <v>0.74</v>
      </c>
      <c r="V101" s="150">
        <v>2.9999999999999997E-4</v>
      </c>
      <c r="W101" s="150">
        <v>2.9999999999999997E-4</v>
      </c>
      <c r="X101" s="150">
        <v>0</v>
      </c>
      <c r="Y101" s="150">
        <v>0</v>
      </c>
      <c r="Z101" s="150">
        <v>0.78526666666666656</v>
      </c>
    </row>
    <row r="102" spans="1:26" ht="15.75" customHeight="1">
      <c r="A102" s="262" t="s">
        <v>2931</v>
      </c>
      <c r="B102" s="13" t="s">
        <v>34</v>
      </c>
      <c r="C102" s="19"/>
      <c r="D102" s="20">
        <v>8.152173913043478E-3</v>
      </c>
      <c r="E102" s="21">
        <v>0.11554782608695642</v>
      </c>
      <c r="F102" s="22">
        <v>0</v>
      </c>
      <c r="G102" s="23">
        <v>0</v>
      </c>
      <c r="H102" s="24">
        <v>0</v>
      </c>
      <c r="I102" s="141">
        <v>1.8133333333333335E-2</v>
      </c>
      <c r="J102" s="150">
        <v>0.24873333333333336</v>
      </c>
      <c r="K102" s="150">
        <v>0.17323333333333335</v>
      </c>
      <c r="L102" s="150">
        <v>4.0000000000000002E-4</v>
      </c>
      <c r="M102" s="150">
        <v>0.10856666666666667</v>
      </c>
      <c r="N102" s="150">
        <v>2.3333333333333331E-3</v>
      </c>
      <c r="O102" s="150">
        <v>3.256666666666666E-2</v>
      </c>
      <c r="P102" s="150">
        <v>2.2180333333333331</v>
      </c>
      <c r="Q102" s="150">
        <v>1.3600000000000001E-2</v>
      </c>
      <c r="R102" s="150">
        <v>7.000000000000001E-4</v>
      </c>
      <c r="S102" s="150">
        <v>0</v>
      </c>
      <c r="T102" s="150">
        <v>1.48</v>
      </c>
      <c r="U102" s="150">
        <v>0.74</v>
      </c>
      <c r="V102" s="150">
        <v>2.9999999999999997E-4</v>
      </c>
      <c r="W102" s="150">
        <v>2.9999999999999997E-4</v>
      </c>
      <c r="X102" s="150">
        <v>0</v>
      </c>
      <c r="Y102" s="150">
        <v>0</v>
      </c>
      <c r="Z102" s="150">
        <v>0.78526666666666656</v>
      </c>
    </row>
    <row r="103" spans="1:26" ht="15.75" customHeight="1">
      <c r="A103" s="262" t="s">
        <v>2871</v>
      </c>
      <c r="B103" s="13" t="s">
        <v>34</v>
      </c>
      <c r="C103" s="19"/>
      <c r="D103" s="20">
        <v>8.8405797101449284E-3</v>
      </c>
      <c r="E103" s="21">
        <v>8.1392753623188374E-2</v>
      </c>
      <c r="F103" s="22">
        <v>0</v>
      </c>
      <c r="G103" s="23">
        <v>0</v>
      </c>
      <c r="H103" s="24">
        <v>0</v>
      </c>
      <c r="I103" s="141">
        <v>1.2333333333333335E-3</v>
      </c>
      <c r="J103" s="150">
        <v>7.7199999999999991E-2</v>
      </c>
      <c r="K103" s="150">
        <v>9.6300000000000011E-2</v>
      </c>
      <c r="L103" s="150">
        <v>1.4000000000000002E-3</v>
      </c>
      <c r="M103" s="150">
        <v>0.12176666666666668</v>
      </c>
      <c r="N103" s="150">
        <v>2.2666666666666664E-3</v>
      </c>
      <c r="O103" s="150">
        <v>0</v>
      </c>
      <c r="P103" s="150">
        <v>1.0402666666666669</v>
      </c>
      <c r="Q103" s="150">
        <v>4.0000000000000002E-4</v>
      </c>
      <c r="R103" s="150">
        <v>9.6666666666666678E-4</v>
      </c>
      <c r="S103" s="150">
        <v>0</v>
      </c>
      <c r="T103" s="150">
        <v>0.61</v>
      </c>
      <c r="U103" s="150">
        <v>0.30499999999999999</v>
      </c>
      <c r="V103" s="150">
        <v>0</v>
      </c>
      <c r="W103" s="150">
        <v>0</v>
      </c>
      <c r="X103" s="150">
        <v>0</v>
      </c>
      <c r="Y103" s="150">
        <v>0</v>
      </c>
      <c r="Z103" s="150">
        <v>6.1466666666666676E-2</v>
      </c>
    </row>
    <row r="104" spans="1:26" ht="15.75" customHeight="1">
      <c r="A104" s="25" t="s">
        <v>76</v>
      </c>
      <c r="B104" s="13" t="s">
        <v>34</v>
      </c>
      <c r="C104" s="19"/>
      <c r="D104" s="20">
        <v>0</v>
      </c>
      <c r="E104" s="21">
        <v>5.2846666666666715E-2</v>
      </c>
      <c r="F104" s="22">
        <v>0</v>
      </c>
      <c r="G104" s="23"/>
      <c r="H104" s="24"/>
      <c r="I104" s="141"/>
    </row>
    <row r="105" spans="1:26" ht="15.75" customHeight="1">
      <c r="A105" s="262" t="s">
        <v>77</v>
      </c>
      <c r="B105" s="13" t="s">
        <v>34</v>
      </c>
      <c r="C105" s="19"/>
      <c r="D105" s="20">
        <v>8.9492753623188395E-3</v>
      </c>
      <c r="E105" s="21">
        <v>6.8184057971014594E-2</v>
      </c>
      <c r="F105" s="22">
        <v>0</v>
      </c>
      <c r="G105" s="23">
        <v>0</v>
      </c>
      <c r="H105" s="24">
        <v>0</v>
      </c>
      <c r="I105" s="141">
        <v>1.7233333333333333E-2</v>
      </c>
      <c r="J105" s="150">
        <v>0.109</v>
      </c>
      <c r="K105" s="150">
        <v>9.6733333333333338E-2</v>
      </c>
      <c r="L105" s="150">
        <v>3.2666666666666664E-3</v>
      </c>
      <c r="M105" s="150">
        <v>0.22433333333333333</v>
      </c>
      <c r="N105" s="150">
        <v>3.2000000000000002E-3</v>
      </c>
      <c r="O105" s="150">
        <v>0</v>
      </c>
      <c r="P105" s="150">
        <v>1.8439666666666668</v>
      </c>
      <c r="Q105" s="150">
        <v>5.9999999999999995E-4</v>
      </c>
      <c r="R105" s="150">
        <v>1.7666666666666666E-3</v>
      </c>
      <c r="S105" s="150">
        <v>0</v>
      </c>
      <c r="T105" s="150">
        <v>0</v>
      </c>
      <c r="U105" s="150">
        <v>0</v>
      </c>
      <c r="V105" s="150">
        <v>0</v>
      </c>
      <c r="W105" s="150">
        <v>2.9999999999999997E-4</v>
      </c>
      <c r="X105" s="150">
        <v>2.9999999999999997E-4</v>
      </c>
      <c r="Y105" s="150">
        <v>0</v>
      </c>
      <c r="Z105" s="150">
        <v>0.63596666666666668</v>
      </c>
    </row>
    <row r="106" spans="1:26" ht="15.75" customHeight="1">
      <c r="A106" s="262" t="s">
        <v>689</v>
      </c>
      <c r="B106" s="13" t="s">
        <v>34</v>
      </c>
      <c r="C106" s="19"/>
      <c r="D106" s="20">
        <v>6.7753623188405807E-3</v>
      </c>
      <c r="E106" s="21">
        <v>7.5257971014492733E-2</v>
      </c>
      <c r="F106" s="22">
        <v>0</v>
      </c>
      <c r="G106" s="23">
        <v>0</v>
      </c>
      <c r="H106" s="24">
        <v>0</v>
      </c>
      <c r="I106" s="141">
        <v>2.5000000000000001E-3</v>
      </c>
      <c r="J106" s="150">
        <v>2.8566666666666671E-2</v>
      </c>
      <c r="K106" s="150">
        <v>5.9500000000000004E-2</v>
      </c>
      <c r="L106" s="150">
        <v>4.6666666666666666E-4</v>
      </c>
      <c r="M106" s="150">
        <v>0.1014</v>
      </c>
      <c r="N106" s="150">
        <v>2.3E-3</v>
      </c>
      <c r="O106" s="150">
        <v>0.11166666666666666</v>
      </c>
      <c r="P106" s="150">
        <v>2.16</v>
      </c>
      <c r="Q106" s="150">
        <v>4.3333333333333337E-4</v>
      </c>
      <c r="R106" s="150">
        <v>8.9999999999999998E-4</v>
      </c>
      <c r="S106" s="150">
        <v>0</v>
      </c>
      <c r="T106" s="150">
        <v>0.02</v>
      </c>
      <c r="U106" s="150">
        <v>0.01</v>
      </c>
      <c r="V106" s="150">
        <v>0</v>
      </c>
      <c r="W106" s="150">
        <v>0</v>
      </c>
      <c r="X106" s="150">
        <v>2.0000000000000001E-4</v>
      </c>
      <c r="Y106" s="150">
        <v>0</v>
      </c>
      <c r="Z106" s="150">
        <v>8.6800000000000002E-2</v>
      </c>
    </row>
    <row r="107" spans="1:26" ht="15.75" customHeight="1">
      <c r="A107" s="262" t="s">
        <v>2922</v>
      </c>
      <c r="B107" s="13" t="s">
        <v>34</v>
      </c>
      <c r="C107" s="19"/>
      <c r="D107" s="20">
        <v>6.7753623188405807E-3</v>
      </c>
      <c r="E107" s="21">
        <v>7.5257971014492733E-2</v>
      </c>
      <c r="F107" s="22">
        <v>0</v>
      </c>
      <c r="G107" s="23">
        <v>0</v>
      </c>
      <c r="H107" s="24">
        <v>0</v>
      </c>
      <c r="I107" s="141">
        <v>2.5000000000000001E-3</v>
      </c>
      <c r="J107" s="150">
        <v>2.8566666666666671E-2</v>
      </c>
      <c r="K107" s="150">
        <v>5.9500000000000004E-2</v>
      </c>
      <c r="L107" s="150">
        <v>4.6666666666666666E-4</v>
      </c>
      <c r="M107" s="150">
        <v>0.1014</v>
      </c>
      <c r="N107" s="150">
        <v>2.3E-3</v>
      </c>
      <c r="O107" s="150">
        <v>0.11166666666666666</v>
      </c>
      <c r="P107" s="150">
        <v>2.16</v>
      </c>
      <c r="Q107" s="150">
        <v>4.3333333333333337E-4</v>
      </c>
      <c r="R107" s="150">
        <v>8.9999999999999998E-4</v>
      </c>
      <c r="S107" s="150">
        <v>0</v>
      </c>
      <c r="T107" s="150">
        <v>0.02</v>
      </c>
      <c r="U107" s="150">
        <v>0.01</v>
      </c>
      <c r="V107" s="150">
        <v>0</v>
      </c>
      <c r="W107" s="150">
        <v>0</v>
      </c>
      <c r="X107" s="150">
        <v>2.0000000000000001E-4</v>
      </c>
      <c r="Y107" s="150">
        <v>0</v>
      </c>
      <c r="Z107" s="150">
        <v>8.6800000000000002E-2</v>
      </c>
    </row>
    <row r="108" spans="1:26" ht="15.75" customHeight="1">
      <c r="A108" s="262" t="s">
        <v>703</v>
      </c>
      <c r="B108" s="13" t="s">
        <v>34</v>
      </c>
      <c r="C108" s="19"/>
      <c r="D108" s="20">
        <v>6.083333333333333E-3</v>
      </c>
      <c r="E108" s="21">
        <v>0.12695333333333331</v>
      </c>
      <c r="F108" s="22">
        <v>0</v>
      </c>
      <c r="G108" s="23">
        <v>0</v>
      </c>
      <c r="H108" s="24">
        <v>0</v>
      </c>
      <c r="I108" s="141">
        <v>9.336666666666665E-3</v>
      </c>
      <c r="J108" s="150">
        <v>7.6156666666666664E-2</v>
      </c>
      <c r="K108" s="150">
        <v>5.827333333333333E-2</v>
      </c>
      <c r="L108" s="150">
        <v>7.1666666666666656E-4</v>
      </c>
      <c r="M108" s="150">
        <v>0.22785666666666668</v>
      </c>
      <c r="N108" s="150">
        <v>1.7066666666666667E-3</v>
      </c>
      <c r="O108" s="150">
        <v>7.9189999999999997E-2</v>
      </c>
      <c r="P108" s="150">
        <v>1.5889333333333335</v>
      </c>
      <c r="Q108" s="150">
        <v>4.7000000000000009E-4</v>
      </c>
      <c r="R108" s="150">
        <v>0</v>
      </c>
      <c r="S108" s="150">
        <v>0</v>
      </c>
      <c r="T108" s="150">
        <v>0</v>
      </c>
      <c r="U108" s="150">
        <v>0</v>
      </c>
      <c r="V108" s="150">
        <v>1.7000000000000001E-4</v>
      </c>
      <c r="W108" s="150">
        <v>2.2000000000000003E-4</v>
      </c>
      <c r="X108" s="150">
        <v>0</v>
      </c>
      <c r="Y108" s="150">
        <v>0</v>
      </c>
      <c r="Z108" s="150">
        <v>1.8629999999999997E-2</v>
      </c>
    </row>
    <row r="109" spans="1:26" ht="15.75" customHeight="1">
      <c r="A109" s="262" t="s">
        <v>2802</v>
      </c>
      <c r="B109" s="13" t="s">
        <v>34</v>
      </c>
      <c r="C109" s="19"/>
      <c r="D109" s="20">
        <v>1.0869565217391304E-2</v>
      </c>
      <c r="E109" s="21">
        <v>0.13009710144927533</v>
      </c>
      <c r="F109" s="22">
        <v>5.3666666666666663E-4</v>
      </c>
      <c r="G109" s="23">
        <v>2.5666666666666667E-3</v>
      </c>
      <c r="H109" s="24">
        <v>0</v>
      </c>
      <c r="I109" s="141">
        <v>6.2233333333333335E-2</v>
      </c>
      <c r="J109" s="150">
        <v>4.4513333333333335E-2</v>
      </c>
      <c r="K109" s="150">
        <v>6.8933333333333333E-2</v>
      </c>
      <c r="L109" s="150">
        <v>8.9999999999999998E-4</v>
      </c>
      <c r="M109" s="150">
        <v>0.1537</v>
      </c>
      <c r="N109" s="150">
        <v>1.7000000000000001E-3</v>
      </c>
      <c r="O109" s="150">
        <v>0</v>
      </c>
      <c r="P109" s="150">
        <v>1.9758000000000002</v>
      </c>
      <c r="Q109" s="150">
        <v>4.0000000000000002E-4</v>
      </c>
      <c r="R109" s="150">
        <v>1.2999999999999999E-3</v>
      </c>
      <c r="S109" s="150">
        <v>0</v>
      </c>
      <c r="T109" s="150">
        <v>0.38</v>
      </c>
      <c r="U109" s="150">
        <v>0.19</v>
      </c>
      <c r="V109" s="150">
        <v>0</v>
      </c>
      <c r="W109" s="150">
        <v>0</v>
      </c>
      <c r="X109" s="150">
        <v>2.9999999999999997E-4</v>
      </c>
      <c r="Y109" s="150">
        <v>0</v>
      </c>
      <c r="Z109" s="150">
        <v>0.80601666666666671</v>
      </c>
    </row>
    <row r="110" spans="1:26" ht="15.75" customHeight="1">
      <c r="A110" s="262" t="s">
        <v>2803</v>
      </c>
      <c r="B110" s="13" t="s">
        <v>34</v>
      </c>
      <c r="C110" s="19"/>
      <c r="D110" s="20">
        <v>4.1041666666666666E-3</v>
      </c>
      <c r="E110" s="21">
        <v>0.1935224999999999</v>
      </c>
      <c r="F110" s="22">
        <v>0</v>
      </c>
      <c r="G110" s="23">
        <v>0</v>
      </c>
      <c r="H110" s="24">
        <v>0</v>
      </c>
      <c r="I110" s="141">
        <v>1.6333333333333335E-2</v>
      </c>
      <c r="J110" s="150">
        <v>0.11638333333333334</v>
      </c>
      <c r="K110" s="150">
        <v>8.7249999999999994E-2</v>
      </c>
      <c r="L110" s="150">
        <v>4.6666666666666666E-4</v>
      </c>
      <c r="M110" s="150">
        <v>0.14014333333333334</v>
      </c>
      <c r="N110" s="150">
        <v>9.1333333333333327E-4</v>
      </c>
      <c r="O110" s="150">
        <v>1.8636666666666669E-2</v>
      </c>
      <c r="P110" s="150">
        <v>1.5652999999999999</v>
      </c>
      <c r="Q110" s="150">
        <v>8.7666666666666665E-4</v>
      </c>
      <c r="R110" s="150">
        <v>8.7000000000000011E-4</v>
      </c>
      <c r="S110" s="150">
        <v>0</v>
      </c>
      <c r="T110" s="150">
        <v>7.8691666666666666</v>
      </c>
      <c r="U110" s="150">
        <v>3.9345833333333333</v>
      </c>
      <c r="V110" s="150">
        <v>8.6666666666666674E-4</v>
      </c>
      <c r="W110" s="150">
        <v>2.9999999999999997E-4</v>
      </c>
      <c r="X110" s="150">
        <v>0</v>
      </c>
      <c r="Y110" s="150">
        <v>0</v>
      </c>
      <c r="Z110" s="150">
        <v>0.65523333333333322</v>
      </c>
    </row>
    <row r="111" spans="1:26" ht="15.75" customHeight="1">
      <c r="A111" s="262" t="s">
        <v>2804</v>
      </c>
      <c r="B111" s="13" t="s">
        <v>34</v>
      </c>
      <c r="C111" s="19"/>
      <c r="D111" s="20">
        <v>8.2500000000000004E-3</v>
      </c>
      <c r="E111" s="21">
        <v>9.3210000000000057E-2</v>
      </c>
      <c r="F111" s="22">
        <v>0</v>
      </c>
      <c r="G111" s="23">
        <v>0</v>
      </c>
      <c r="H111" s="24">
        <v>0</v>
      </c>
      <c r="I111" s="141">
        <v>1.4216666666666669E-2</v>
      </c>
      <c r="J111" s="150">
        <v>3.2323333333333329E-2</v>
      </c>
      <c r="K111" s="150">
        <v>4.4376666666666661E-2</v>
      </c>
      <c r="L111" s="150">
        <v>5.4000000000000001E-4</v>
      </c>
      <c r="M111" s="150">
        <v>0.15442</v>
      </c>
      <c r="N111" s="150">
        <v>2.2366666666666668E-3</v>
      </c>
      <c r="O111" s="150">
        <v>0</v>
      </c>
      <c r="P111" s="150">
        <v>1.2378766666666667</v>
      </c>
      <c r="Q111" s="150">
        <v>1.8999999999999998E-4</v>
      </c>
      <c r="R111" s="150">
        <v>5.6999999999999998E-4</v>
      </c>
      <c r="S111" s="150">
        <v>0</v>
      </c>
      <c r="T111" s="150">
        <v>0</v>
      </c>
      <c r="U111" s="150">
        <v>0</v>
      </c>
      <c r="V111" s="150">
        <v>5.0000000000000001E-4</v>
      </c>
      <c r="W111" s="150">
        <v>0</v>
      </c>
      <c r="X111" s="150">
        <v>0</v>
      </c>
      <c r="Y111" s="150">
        <v>0</v>
      </c>
      <c r="Z111" s="150">
        <v>3.2533333333333331E-2</v>
      </c>
    </row>
    <row r="112" spans="1:26" ht="15.75" customHeight="1">
      <c r="A112" s="262" t="s">
        <v>2818</v>
      </c>
      <c r="B112" s="13" t="s">
        <v>34</v>
      </c>
      <c r="C112" s="19"/>
      <c r="D112" s="20">
        <v>9.6739130434782602E-3</v>
      </c>
      <c r="E112" s="21">
        <v>0.10245942028985507</v>
      </c>
      <c r="F112" s="22">
        <v>0</v>
      </c>
      <c r="G112" s="23">
        <v>0</v>
      </c>
      <c r="H112" s="24">
        <v>0</v>
      </c>
      <c r="I112" s="141">
        <v>1.7933333333333332E-2</v>
      </c>
      <c r="J112" s="150">
        <v>0.27390000000000003</v>
      </c>
      <c r="K112" s="150">
        <v>0.11310000000000001</v>
      </c>
      <c r="L112" s="150">
        <v>5.9999999999999995E-4</v>
      </c>
      <c r="M112" s="150">
        <v>0.1457</v>
      </c>
      <c r="N112" s="150">
        <v>2.0333333333333332E-3</v>
      </c>
      <c r="O112" s="150">
        <v>0</v>
      </c>
      <c r="P112" s="150">
        <v>1.7442</v>
      </c>
      <c r="Q112" s="150">
        <v>1.2999999999999999E-3</v>
      </c>
      <c r="R112" s="150">
        <v>8.9999999999999998E-4</v>
      </c>
      <c r="S112" s="150">
        <v>0</v>
      </c>
      <c r="T112" s="150">
        <v>0</v>
      </c>
      <c r="U112" s="150">
        <v>0</v>
      </c>
      <c r="V112" s="150">
        <v>5.0000000000000001E-4</v>
      </c>
      <c r="W112" s="150">
        <v>0</v>
      </c>
      <c r="X112" s="150">
        <v>0</v>
      </c>
      <c r="Y112" s="150">
        <v>0</v>
      </c>
      <c r="Z112" s="150">
        <v>7.9000000000000008E-3</v>
      </c>
    </row>
    <row r="113" spans="1:26" ht="15.75" customHeight="1">
      <c r="A113" s="25"/>
      <c r="B113" s="13"/>
      <c r="C113" s="19"/>
      <c r="D113" s="20"/>
      <c r="E113" s="21"/>
      <c r="F113" s="22"/>
      <c r="G113" s="23"/>
      <c r="H113" s="24"/>
      <c r="I113" s="141"/>
    </row>
    <row r="114" spans="1:26" ht="15.75" customHeight="1">
      <c r="A114" s="1" t="s">
        <v>23</v>
      </c>
      <c r="B114" s="13"/>
      <c r="C114" s="19"/>
      <c r="D114" s="20"/>
      <c r="E114" s="21"/>
      <c r="F114" s="22"/>
      <c r="G114" s="23"/>
      <c r="H114" s="24"/>
      <c r="I114" s="141"/>
    </row>
    <row r="115" spans="1:26" ht="15.75" customHeight="1">
      <c r="A115" s="25" t="s">
        <v>78</v>
      </c>
      <c r="B115" s="13" t="s">
        <v>34</v>
      </c>
      <c r="C115" s="19"/>
      <c r="D115" s="20"/>
      <c r="E115" s="21"/>
      <c r="F115" s="22">
        <v>0.14000000000000001</v>
      </c>
      <c r="G115" s="23">
        <v>0.11</v>
      </c>
      <c r="H115" s="24">
        <v>0.73</v>
      </c>
      <c r="I115" s="141"/>
    </row>
    <row r="116" spans="1:26" ht="15.75" customHeight="1">
      <c r="A116" s="262" t="s">
        <v>79</v>
      </c>
      <c r="B116" s="13" t="s">
        <v>34</v>
      </c>
      <c r="C116" s="19"/>
      <c r="D116" s="20">
        <v>0.27190800189971925</v>
      </c>
      <c r="E116" s="21">
        <v>0.20313533333333336</v>
      </c>
      <c r="F116" s="22">
        <v>8.6999999999999994E-2</v>
      </c>
      <c r="G116" s="23">
        <v>0.16200000000000001</v>
      </c>
      <c r="H116" s="24">
        <v>0.17199999999999999</v>
      </c>
      <c r="I116" s="141">
        <v>8.0360000000000001E-2</v>
      </c>
      <c r="J116" s="150">
        <v>0</v>
      </c>
      <c r="K116" s="150">
        <v>1.7051099999999999</v>
      </c>
      <c r="L116" s="150">
        <v>1.9573333333333335E-2</v>
      </c>
      <c r="M116" s="150">
        <v>4.0720100000000006</v>
      </c>
      <c r="N116" s="150">
        <v>2.5319999999999999E-2</v>
      </c>
      <c r="O116" s="150">
        <v>0</v>
      </c>
      <c r="P116" s="150">
        <v>5.80436</v>
      </c>
      <c r="Q116" s="150">
        <v>7.8066666666666675E-3</v>
      </c>
      <c r="R116" s="150">
        <v>3.1673333333333338E-2</v>
      </c>
      <c r="S116" s="150">
        <v>0</v>
      </c>
      <c r="T116" s="150">
        <v>0</v>
      </c>
      <c r="U116" s="150">
        <v>0</v>
      </c>
      <c r="V116" s="150">
        <v>1E-3</v>
      </c>
      <c r="W116" s="150">
        <v>2.9999999999999997E-4</v>
      </c>
      <c r="X116" s="150">
        <v>7.6333333333333331E-3</v>
      </c>
      <c r="Y116" s="150">
        <v>0.10176666666666667</v>
      </c>
      <c r="Z116" s="150">
        <v>0</v>
      </c>
    </row>
    <row r="117" spans="1:26" ht="15.75" customHeight="1">
      <c r="A117" s="262" t="s">
        <v>710</v>
      </c>
      <c r="B117" s="13" t="s">
        <v>34</v>
      </c>
      <c r="C117" s="19"/>
      <c r="D117" s="20">
        <v>0.27190800189971925</v>
      </c>
      <c r="E117" s="21">
        <v>0.20313533333333336</v>
      </c>
      <c r="F117" s="22">
        <v>8.6999999999999994E-2</v>
      </c>
      <c r="G117" s="23">
        <v>0.16200000000000001</v>
      </c>
      <c r="H117" s="24">
        <v>0.17199999999999999</v>
      </c>
      <c r="I117" s="141">
        <v>8.0360000000000001E-2</v>
      </c>
      <c r="J117" s="150">
        <v>0</v>
      </c>
      <c r="K117" s="150">
        <v>1.7051099999999999</v>
      </c>
      <c r="L117" s="150">
        <v>1.9573333333333335E-2</v>
      </c>
      <c r="M117" s="150">
        <v>4.0720100000000006</v>
      </c>
      <c r="N117" s="150">
        <v>2.5319999999999999E-2</v>
      </c>
      <c r="O117" s="150">
        <v>0</v>
      </c>
      <c r="P117" s="150">
        <v>5.80436</v>
      </c>
      <c r="Q117" s="150">
        <v>7.8066666666666675E-3</v>
      </c>
      <c r="R117" s="150">
        <v>3.1673333333333338E-2</v>
      </c>
      <c r="S117" s="150">
        <v>0</v>
      </c>
      <c r="T117" s="150">
        <v>0</v>
      </c>
      <c r="U117" s="150">
        <v>0</v>
      </c>
      <c r="V117" s="150">
        <v>1E-3</v>
      </c>
      <c r="W117" s="150">
        <v>2.9999999999999997E-4</v>
      </c>
      <c r="X117" s="150">
        <v>7.6333333333333331E-3</v>
      </c>
      <c r="Y117" s="150">
        <v>0.10176666666666667</v>
      </c>
      <c r="Z117" s="150">
        <v>0</v>
      </c>
    </row>
    <row r="118" spans="1:26" ht="15.75" customHeight="1">
      <c r="A118" s="262" t="s">
        <v>2798</v>
      </c>
      <c r="B118" s="13" t="s">
        <v>34</v>
      </c>
      <c r="C118" s="19"/>
      <c r="D118" s="20">
        <v>0</v>
      </c>
      <c r="E118" s="21">
        <v>0</v>
      </c>
      <c r="F118" s="22">
        <v>0.14899999999999999</v>
      </c>
      <c r="G118" s="23">
        <v>9.5000000000000001E-2</v>
      </c>
      <c r="H118" s="24">
        <v>0.755</v>
      </c>
      <c r="I118" s="141">
        <v>0</v>
      </c>
      <c r="J118" s="150">
        <v>0</v>
      </c>
      <c r="K118" s="150">
        <v>0</v>
      </c>
      <c r="L118" s="150">
        <v>0</v>
      </c>
      <c r="M118" s="150">
        <v>0</v>
      </c>
      <c r="N118" s="150">
        <v>0</v>
      </c>
      <c r="O118" s="150">
        <v>0</v>
      </c>
      <c r="P118" s="150">
        <v>0</v>
      </c>
      <c r="Q118" s="150">
        <v>0</v>
      </c>
      <c r="R118" s="150">
        <v>0</v>
      </c>
      <c r="S118" s="150">
        <v>0</v>
      </c>
      <c r="T118" s="150">
        <v>0</v>
      </c>
      <c r="U118" s="150">
        <v>0</v>
      </c>
      <c r="V118" s="150">
        <v>0</v>
      </c>
      <c r="W118" s="150">
        <v>0</v>
      </c>
      <c r="X118" s="150">
        <v>0</v>
      </c>
      <c r="Y118" s="150">
        <v>0</v>
      </c>
      <c r="Z118" s="150">
        <v>0</v>
      </c>
    </row>
    <row r="119" spans="1:26" ht="15.75" customHeight="1">
      <c r="A119" s="25" t="s">
        <v>80</v>
      </c>
      <c r="B119" s="13" t="s">
        <v>34</v>
      </c>
      <c r="C119" s="19"/>
      <c r="D119" s="20"/>
      <c r="E119" s="21"/>
      <c r="F119" s="22">
        <v>0.86499999999999999</v>
      </c>
      <c r="G119" s="23">
        <v>1.7999999999999999E-2</v>
      </c>
      <c r="H119" s="24">
        <v>5.8000000000000003E-2</v>
      </c>
      <c r="I119" s="141"/>
    </row>
    <row r="120" spans="1:26" ht="15.75" customHeight="1">
      <c r="A120" s="262" t="s">
        <v>81</v>
      </c>
      <c r="B120" s="13" t="s">
        <v>34</v>
      </c>
      <c r="C120" s="19"/>
      <c r="D120" s="20">
        <v>3.9556000709533691E-3</v>
      </c>
      <c r="E120" s="21">
        <v>0</v>
      </c>
      <c r="F120" s="22">
        <v>0.51500000000000001</v>
      </c>
      <c r="G120" s="23">
        <v>1.4999999999999999E-2</v>
      </c>
      <c r="H120" s="24">
        <v>0.21899999999999997</v>
      </c>
      <c r="I120" s="141">
        <v>0</v>
      </c>
      <c r="J120" s="150">
        <v>3.6080000000000001E-2</v>
      </c>
      <c r="K120" s="150">
        <v>1.4290000000000001E-2</v>
      </c>
      <c r="L120" s="150">
        <v>0</v>
      </c>
      <c r="M120" s="150">
        <v>7.0716666666666664E-2</v>
      </c>
      <c r="N120" s="150">
        <v>0</v>
      </c>
      <c r="O120" s="150">
        <v>3.8486666666666669E-2</v>
      </c>
      <c r="P120" s="150">
        <v>5.1983333333333333E-2</v>
      </c>
      <c r="Q120" s="150">
        <v>4.1333333333333332E-4</v>
      </c>
      <c r="R120" s="150">
        <v>0</v>
      </c>
      <c r="S120" s="150">
        <v>10.1309</v>
      </c>
      <c r="T120" s="150">
        <v>0</v>
      </c>
      <c r="U120" s="150">
        <v>0</v>
      </c>
      <c r="V120" s="150">
        <v>0</v>
      </c>
      <c r="W120" s="150">
        <v>0</v>
      </c>
      <c r="X120" s="150">
        <v>0</v>
      </c>
      <c r="Y120" s="150">
        <v>0</v>
      </c>
      <c r="Z120" s="150">
        <v>0</v>
      </c>
    </row>
    <row r="121" spans="1:26" ht="15.75" customHeight="1">
      <c r="A121" s="25" t="s">
        <v>82</v>
      </c>
      <c r="B121" s="13" t="s">
        <v>34</v>
      </c>
      <c r="C121" s="19"/>
      <c r="D121" s="20"/>
      <c r="E121" s="21"/>
      <c r="F121" s="22">
        <v>0.3</v>
      </c>
      <c r="G121" s="23">
        <v>0.2</v>
      </c>
      <c r="H121" s="24">
        <v>0.5</v>
      </c>
      <c r="I121" s="141"/>
    </row>
    <row r="122" spans="1:26" ht="15.75" customHeight="1">
      <c r="A122" s="25" t="s">
        <v>83</v>
      </c>
      <c r="B122" s="13" t="s">
        <v>34</v>
      </c>
      <c r="C122" s="19">
        <v>0.37</v>
      </c>
      <c r="D122" s="20"/>
      <c r="E122" s="21">
        <v>1.4E-2</v>
      </c>
      <c r="F122" s="22">
        <v>0.42</v>
      </c>
      <c r="G122" s="23"/>
      <c r="H122" s="24"/>
      <c r="I122" s="141"/>
    </row>
    <row r="123" spans="1:26" ht="15.75" customHeight="1">
      <c r="A123" s="262" t="s">
        <v>688</v>
      </c>
      <c r="B123" s="13" t="s">
        <v>34</v>
      </c>
      <c r="C123" s="19"/>
      <c r="D123" s="20">
        <v>0.14536340101559955</v>
      </c>
      <c r="E123" s="21">
        <v>0.15078659898440039</v>
      </c>
      <c r="F123" s="22">
        <v>0.153</v>
      </c>
      <c r="G123" s="23">
        <v>0.21</v>
      </c>
      <c r="H123" s="24">
        <v>0.27399999999999997</v>
      </c>
      <c r="I123" s="141">
        <v>7.9310000000000005E-2</v>
      </c>
      <c r="J123" s="150">
        <v>1.4633666666666667</v>
      </c>
      <c r="K123" s="150">
        <v>3.6512333333333338</v>
      </c>
      <c r="L123" s="150">
        <v>1.1036666666666665E-2</v>
      </c>
      <c r="M123" s="150">
        <v>8.5328333333333326</v>
      </c>
      <c r="N123" s="150">
        <v>2.3099999999999999E-2</v>
      </c>
      <c r="O123" s="150">
        <v>6.5399999999999989E-3</v>
      </c>
      <c r="P123" s="150">
        <v>6.5099400000000003</v>
      </c>
      <c r="Q123" s="150">
        <v>1.7883333333333334E-2</v>
      </c>
      <c r="R123" s="150">
        <v>4.219333333333334E-2</v>
      </c>
      <c r="S123" s="150">
        <v>0</v>
      </c>
      <c r="T123" s="150">
        <v>0</v>
      </c>
      <c r="U123" s="150">
        <v>0</v>
      </c>
      <c r="V123" s="150">
        <v>3.0333333333333328E-3</v>
      </c>
      <c r="W123" s="150">
        <v>0</v>
      </c>
      <c r="X123" s="150">
        <v>4.4000000000000003E-3</v>
      </c>
      <c r="Y123" s="150">
        <v>0</v>
      </c>
      <c r="Z123" s="150">
        <v>0</v>
      </c>
    </row>
    <row r="124" spans="1:26" ht="15.75" customHeight="1">
      <c r="A124" s="25"/>
      <c r="B124" s="13"/>
      <c r="C124" s="19"/>
      <c r="D124" s="20"/>
      <c r="E124" s="21"/>
      <c r="F124" s="22"/>
      <c r="G124" s="23"/>
      <c r="H124" s="24"/>
      <c r="I124" s="141"/>
    </row>
    <row r="125" spans="1:26" ht="15.75" customHeight="1">
      <c r="A125" s="1" t="s">
        <v>84</v>
      </c>
      <c r="B125" s="13"/>
      <c r="C125" s="19"/>
      <c r="D125" s="20"/>
      <c r="E125" s="21"/>
      <c r="F125" s="22"/>
      <c r="G125" s="23"/>
      <c r="H125" s="24"/>
      <c r="I125" s="141"/>
    </row>
    <row r="126" spans="1:26" ht="15.75" customHeight="1">
      <c r="A126" s="25" t="s">
        <v>85</v>
      </c>
      <c r="B126" s="13" t="s">
        <v>34</v>
      </c>
      <c r="C126" s="19">
        <v>0.7</v>
      </c>
      <c r="D126" s="20"/>
      <c r="E126" s="21">
        <v>7.4999999999999997E-2</v>
      </c>
      <c r="F126" s="22">
        <v>0.01</v>
      </c>
      <c r="G126" s="23"/>
      <c r="H126" s="24"/>
      <c r="I126" s="141"/>
    </row>
    <row r="127" spans="1:26" ht="15.75" customHeight="1">
      <c r="A127" s="25" t="s">
        <v>765</v>
      </c>
      <c r="B127" s="13" t="s">
        <v>34</v>
      </c>
      <c r="C127" s="19">
        <v>0.85714285714285698</v>
      </c>
      <c r="D127" s="20"/>
      <c r="E127" s="21">
        <v>4.8571428571428599E-2</v>
      </c>
      <c r="F127" s="22"/>
      <c r="G127" s="23"/>
      <c r="H127" s="24"/>
      <c r="I127" s="141"/>
    </row>
    <row r="128" spans="1:26" ht="15.75" customHeight="1">
      <c r="A128" s="25" t="s">
        <v>86</v>
      </c>
      <c r="B128" s="13" t="s">
        <v>34</v>
      </c>
      <c r="C128" s="19"/>
      <c r="D128" s="20">
        <v>0</v>
      </c>
      <c r="E128" s="21">
        <v>0.95</v>
      </c>
      <c r="F128" s="22">
        <v>0</v>
      </c>
      <c r="G128" s="23"/>
      <c r="H128" s="24"/>
      <c r="I128" s="141"/>
    </row>
    <row r="129" spans="1:26" ht="15.75" customHeight="1">
      <c r="A129" s="25" t="s">
        <v>87</v>
      </c>
      <c r="B129" s="13" t="s">
        <v>34</v>
      </c>
      <c r="C129" s="19"/>
      <c r="D129" s="20">
        <v>0</v>
      </c>
      <c r="E129" s="21">
        <v>0.95</v>
      </c>
      <c r="F129" s="22">
        <v>0</v>
      </c>
      <c r="G129" s="23"/>
      <c r="H129" s="24"/>
      <c r="I129" s="141"/>
    </row>
    <row r="130" spans="1:26" ht="15.75" customHeight="1">
      <c r="A130" s="25"/>
      <c r="B130" s="13"/>
      <c r="C130" s="19"/>
      <c r="D130" s="20"/>
      <c r="E130" s="21"/>
      <c r="F130" s="22"/>
      <c r="G130" s="23"/>
      <c r="H130" s="24"/>
      <c r="I130" s="141"/>
    </row>
    <row r="131" spans="1:26" ht="15.75" customHeight="1">
      <c r="A131" s="25" t="s">
        <v>2941</v>
      </c>
      <c r="B131" s="13" t="s">
        <v>2880</v>
      </c>
      <c r="C131" s="19"/>
      <c r="D131" s="20"/>
      <c r="E131" s="21"/>
      <c r="F131" s="22"/>
      <c r="G131" s="23"/>
      <c r="H131" s="24"/>
      <c r="I131" s="141"/>
    </row>
    <row r="132" spans="1:26" ht="15.75" customHeight="1">
      <c r="A132" s="25" t="s">
        <v>717</v>
      </c>
      <c r="B132" s="13" t="s">
        <v>718</v>
      </c>
      <c r="C132" s="19"/>
      <c r="D132" s="20"/>
      <c r="E132" s="21"/>
      <c r="F132" s="22"/>
      <c r="G132" s="23"/>
      <c r="H132" s="24"/>
      <c r="I132" s="141"/>
    </row>
    <row r="133" spans="1:26" ht="15.75" customHeight="1">
      <c r="A133" s="25" t="s">
        <v>708</v>
      </c>
      <c r="B133" s="13" t="s">
        <v>709</v>
      </c>
      <c r="C133" s="19"/>
      <c r="D133" s="20"/>
      <c r="E133" s="21"/>
      <c r="F133" s="22"/>
      <c r="G133" s="23"/>
      <c r="H133" s="24"/>
      <c r="I133" s="141"/>
    </row>
    <row r="134" spans="1:26" ht="15.75" customHeight="1">
      <c r="A134" s="25" t="s">
        <v>714</v>
      </c>
      <c r="B134" s="13" t="s">
        <v>694</v>
      </c>
      <c r="C134" s="19">
        <v>13</v>
      </c>
      <c r="D134" s="20"/>
      <c r="E134" s="21">
        <v>16</v>
      </c>
      <c r="F134" s="22">
        <v>3.8</v>
      </c>
      <c r="G134" s="23"/>
      <c r="H134" s="24">
        <v>2</v>
      </c>
      <c r="I134" s="141"/>
    </row>
    <row r="135" spans="1:26" ht="15.75" customHeight="1">
      <c r="A135" s="25"/>
      <c r="B135" s="13"/>
      <c r="C135" s="19"/>
      <c r="D135" s="20"/>
      <c r="E135" s="21"/>
      <c r="F135" s="22"/>
      <c r="G135" s="23"/>
      <c r="H135" s="24"/>
      <c r="I135" s="141"/>
    </row>
    <row r="136" spans="1:26" ht="15.75" customHeight="1">
      <c r="A136" s="262" t="s">
        <v>2825</v>
      </c>
      <c r="B136" s="13" t="s">
        <v>34</v>
      </c>
      <c r="C136" s="19"/>
      <c r="D136" s="20">
        <v>9.7907826086956501E-2</v>
      </c>
      <c r="E136" s="21">
        <v>0.75092550724637686</v>
      </c>
      <c r="F136" s="22">
        <v>3.0999999999999999E-3</v>
      </c>
      <c r="G136" s="23">
        <v>4.45E-3</v>
      </c>
      <c r="H136" s="24">
        <v>1.5499999999999999E-3</v>
      </c>
      <c r="I136" s="141">
        <v>2.3466666666666667E-2</v>
      </c>
      <c r="J136" s="150">
        <v>0.17863333333333334</v>
      </c>
      <c r="K136" s="150">
        <v>0.31003333333333333</v>
      </c>
      <c r="L136" s="150">
        <v>4.6033333333333334E-3</v>
      </c>
      <c r="M136" s="150">
        <v>1.1474</v>
      </c>
      <c r="N136" s="150">
        <v>9.4999999999999998E-3</v>
      </c>
      <c r="O136" s="150">
        <v>7.3666666666666672E-3</v>
      </c>
      <c r="P136" s="150">
        <v>1.5136666666666667</v>
      </c>
      <c r="Q136" s="150">
        <v>1.5E-3</v>
      </c>
      <c r="R136" s="150">
        <v>8.266666666666667E-3</v>
      </c>
      <c r="S136" s="150">
        <v>0</v>
      </c>
      <c r="T136" s="150">
        <v>0</v>
      </c>
      <c r="U136" s="150">
        <v>0</v>
      </c>
      <c r="V136" s="150">
        <v>3.133333333333333E-3</v>
      </c>
      <c r="W136" s="150">
        <v>0</v>
      </c>
      <c r="X136" s="150">
        <v>0</v>
      </c>
      <c r="Y136" s="150">
        <v>8.8999999999999999E-3</v>
      </c>
      <c r="Z136" s="150">
        <v>0</v>
      </c>
    </row>
    <row r="137" spans="1:26" ht="15.75" customHeight="1">
      <c r="A137" s="25" t="s">
        <v>752</v>
      </c>
      <c r="B137" s="13" t="s">
        <v>34</v>
      </c>
      <c r="C137" s="19"/>
      <c r="D137" s="20"/>
      <c r="E137" s="21"/>
      <c r="F137" s="22">
        <v>0.13</v>
      </c>
      <c r="G137" s="23">
        <v>0.36</v>
      </c>
      <c r="H137" s="24">
        <v>0.46</v>
      </c>
      <c r="I137" s="141"/>
    </row>
    <row r="138" spans="1:26" ht="15.75" customHeight="1">
      <c r="A138" s="25" t="s">
        <v>753</v>
      </c>
      <c r="B138" s="13" t="s">
        <v>34</v>
      </c>
      <c r="C138" s="19"/>
      <c r="D138" s="20">
        <v>0.13</v>
      </c>
      <c r="E138" s="21">
        <v>0.3</v>
      </c>
      <c r="F138" s="22">
        <v>0.1</v>
      </c>
      <c r="G138" s="23"/>
      <c r="H138" s="24">
        <v>0.3</v>
      </c>
      <c r="I138" s="141"/>
    </row>
    <row r="139" spans="1:26" ht="15.75" customHeight="1">
      <c r="A139" s="25" t="s">
        <v>754</v>
      </c>
      <c r="B139" s="13" t="s">
        <v>34</v>
      </c>
      <c r="C139" s="19"/>
      <c r="D139" s="20">
        <v>1E-3</v>
      </c>
      <c r="E139" s="21">
        <v>0.98</v>
      </c>
      <c r="F139" s="22"/>
      <c r="G139" s="23"/>
      <c r="H139" s="24"/>
      <c r="I139" s="141"/>
    </row>
    <row r="140" spans="1:26" ht="15.75" customHeight="1">
      <c r="A140" s="25" t="s">
        <v>755</v>
      </c>
      <c r="B140" s="13" t="s">
        <v>34</v>
      </c>
      <c r="C140" s="19"/>
      <c r="D140" s="20">
        <v>6.9000000000000006E-2</v>
      </c>
      <c r="E140" s="21">
        <v>0.76</v>
      </c>
      <c r="F140" s="22">
        <v>5.0000000000000001E-3</v>
      </c>
      <c r="G140" s="23">
        <v>1.7999999999999999E-2</v>
      </c>
      <c r="H140" s="24">
        <v>0.01</v>
      </c>
      <c r="I140" s="141"/>
    </row>
    <row r="141" spans="1:26" ht="15.75" customHeight="1"/>
    <row r="142" spans="1:26" ht="15.75" customHeight="1">
      <c r="A142" s="25" t="s">
        <v>757</v>
      </c>
      <c r="B142" s="13" t="s">
        <v>34</v>
      </c>
      <c r="C142" s="19"/>
      <c r="D142" s="20">
        <v>2.3E-2</v>
      </c>
      <c r="E142" s="21">
        <v>5.5E-2</v>
      </c>
      <c r="F142" s="22">
        <v>0.21</v>
      </c>
      <c r="G142" s="23">
        <v>3.0000000000000001E-3</v>
      </c>
      <c r="H142" s="24">
        <v>0.01</v>
      </c>
      <c r="I142" s="141"/>
    </row>
    <row r="143" spans="1:26" ht="15.75" customHeight="1">
      <c r="A143" s="25"/>
      <c r="B143" s="13"/>
      <c r="C143" s="19"/>
      <c r="D143" s="20"/>
      <c r="E143" s="21"/>
      <c r="F143" s="22"/>
      <c r="G143" s="23"/>
      <c r="H143" s="24"/>
      <c r="I143" s="141"/>
    </row>
    <row r="144" spans="1:26" ht="15.75" customHeight="1">
      <c r="A144" s="25" t="s">
        <v>758</v>
      </c>
      <c r="B144" s="13" t="s">
        <v>34</v>
      </c>
      <c r="C144" s="19"/>
      <c r="D144" s="20">
        <v>0.08</v>
      </c>
      <c r="E144" s="21">
        <v>0.54</v>
      </c>
      <c r="F144" s="22">
        <v>0.05</v>
      </c>
      <c r="G144" s="23">
        <v>3.0000000000000001E-3</v>
      </c>
      <c r="H144" s="24">
        <v>2.4E-2</v>
      </c>
      <c r="I144" s="141"/>
    </row>
    <row r="145" spans="1:26" ht="15.75" customHeight="1">
      <c r="A145" s="25" t="s">
        <v>759</v>
      </c>
      <c r="B145" s="13" t="s">
        <v>34</v>
      </c>
      <c r="C145" s="19"/>
      <c r="D145" s="20">
        <v>6.4999999999999997E-3</v>
      </c>
      <c r="E145" s="21">
        <v>0.6</v>
      </c>
      <c r="F145" s="22">
        <v>0.105</v>
      </c>
      <c r="G145" s="23"/>
      <c r="H145" s="24">
        <v>0.20499999999999999</v>
      </c>
      <c r="I145" s="141"/>
    </row>
    <row r="146" spans="1:26" ht="15.75" customHeight="1">
      <c r="A146" s="25" t="s">
        <v>760</v>
      </c>
      <c r="B146" s="13" t="s">
        <v>694</v>
      </c>
      <c r="C146" s="19">
        <v>3.1666666666666599</v>
      </c>
      <c r="D146" s="20">
        <v>8</v>
      </c>
      <c r="E146" s="21">
        <v>10</v>
      </c>
      <c r="F146" s="22">
        <v>25.3333333333333</v>
      </c>
      <c r="G146" s="23">
        <v>0.5</v>
      </c>
      <c r="H146" s="24">
        <v>4.3333333333333304</v>
      </c>
      <c r="I146" s="141"/>
    </row>
    <row r="147" spans="1:26" ht="15.75" customHeight="1"/>
    <row r="148" spans="1:26" ht="15.75" customHeight="1">
      <c r="A148" s="25" t="s">
        <v>762</v>
      </c>
      <c r="B148" s="13" t="s">
        <v>34</v>
      </c>
      <c r="C148" s="19"/>
      <c r="D148" s="20">
        <v>0.17</v>
      </c>
      <c r="E148" s="21">
        <v>0.42</v>
      </c>
      <c r="F148" s="22">
        <v>3.3000000000000002E-2</v>
      </c>
      <c r="G148" s="23">
        <v>0.24</v>
      </c>
      <c r="H148" s="24">
        <v>2.3E-2</v>
      </c>
      <c r="I148" s="141">
        <v>0.27</v>
      </c>
    </row>
    <row r="149" spans="1:26" ht="15.75" customHeight="1">
      <c r="A149" s="25" t="s">
        <v>763</v>
      </c>
      <c r="B149" s="13" t="s">
        <v>34</v>
      </c>
      <c r="C149" s="19"/>
      <c r="D149" s="20">
        <v>0.13</v>
      </c>
      <c r="E149" s="21">
        <v>0.64500000000000002</v>
      </c>
      <c r="F149" s="22">
        <v>1.2500000000000001E-2</v>
      </c>
      <c r="G149" s="23">
        <v>1.8749999999999999E-2</v>
      </c>
      <c r="H149" s="24">
        <v>4.3749999999999997E-2</v>
      </c>
      <c r="I149" s="141"/>
    </row>
    <row r="150" spans="1:26" ht="15.75" customHeight="1">
      <c r="A150" s="25" t="s">
        <v>764</v>
      </c>
      <c r="B150" s="13" t="s">
        <v>34</v>
      </c>
      <c r="C150" s="19"/>
      <c r="D150" s="20">
        <v>0.2</v>
      </c>
      <c r="E150" s="21">
        <v>0.3</v>
      </c>
      <c r="F150" s="22">
        <v>2.66666666666667E-2</v>
      </c>
      <c r="G150" s="23">
        <v>0.26</v>
      </c>
      <c r="H150" s="24">
        <v>0.06</v>
      </c>
      <c r="I150" s="141"/>
    </row>
    <row r="151" spans="1:26" ht="15.75" customHeight="1">
      <c r="A151" s="25"/>
      <c r="B151" s="13"/>
      <c r="C151" s="19"/>
      <c r="D151" s="20"/>
      <c r="E151" s="21"/>
      <c r="F151" s="22"/>
      <c r="G151" s="23"/>
      <c r="H151" s="24"/>
      <c r="I151" s="141"/>
    </row>
    <row r="152" spans="1:26" ht="15.75" customHeight="1">
      <c r="A152" s="262" t="s">
        <v>2826</v>
      </c>
      <c r="B152" s="13" t="s">
        <v>34</v>
      </c>
      <c r="C152" s="19"/>
      <c r="D152" s="20">
        <v>5.9782608695652176E-3</v>
      </c>
      <c r="E152" s="21">
        <v>0.87148843913043494</v>
      </c>
      <c r="F152" s="22">
        <v>0</v>
      </c>
      <c r="G152" s="23">
        <v>0</v>
      </c>
      <c r="H152" s="24">
        <v>0</v>
      </c>
      <c r="I152" s="141">
        <v>7.4333329999999994E-3</v>
      </c>
      <c r="J152" s="150">
        <v>1.0576666666666668E-2</v>
      </c>
      <c r="K152" s="150">
        <v>3.0276666666666667E-2</v>
      </c>
      <c r="L152" s="150">
        <v>1.8333333333333331E-4</v>
      </c>
      <c r="M152" s="150">
        <v>0.12603</v>
      </c>
      <c r="N152" s="150">
        <v>1.2766666666666668E-3</v>
      </c>
      <c r="O152" s="150">
        <v>8.0829999999999999E-2</v>
      </c>
      <c r="P152" s="150">
        <v>8.5349999999999995E-2</v>
      </c>
      <c r="Q152" s="150">
        <v>1.5333333333333334E-4</v>
      </c>
      <c r="R152" s="150">
        <v>7.9666666666666666E-4</v>
      </c>
      <c r="S152" s="150">
        <v>0</v>
      </c>
      <c r="T152" s="150">
        <v>0</v>
      </c>
      <c r="U152" s="150">
        <v>0</v>
      </c>
      <c r="V152" s="150">
        <v>0</v>
      </c>
      <c r="W152" s="150">
        <v>0</v>
      </c>
      <c r="X152" s="150">
        <v>0</v>
      </c>
      <c r="Y152" s="150">
        <v>0</v>
      </c>
      <c r="Z152" s="150">
        <v>0</v>
      </c>
    </row>
    <row r="153" spans="1:26" ht="15.75" customHeight="1">
      <c r="A153" s="25"/>
      <c r="B153" s="13"/>
      <c r="C153" s="19"/>
      <c r="D153" s="20"/>
      <c r="E153" s="21"/>
      <c r="F153" s="22"/>
      <c r="G153" s="23"/>
      <c r="H153" s="24"/>
      <c r="I153" s="141"/>
    </row>
    <row r="154" spans="1:26" ht="15.75" customHeight="1">
      <c r="A154" s="25" t="s">
        <v>766</v>
      </c>
      <c r="B154" s="13" t="s">
        <v>34</v>
      </c>
      <c r="C154" s="19"/>
      <c r="D154" s="20"/>
      <c r="E154" s="21">
        <v>0.21666666666666601</v>
      </c>
      <c r="F154" s="22">
        <v>6.6666666666667001E-3</v>
      </c>
      <c r="G154" s="23"/>
      <c r="H154" s="24">
        <v>1.6666666666666701E-2</v>
      </c>
      <c r="I154" s="141"/>
    </row>
    <row r="155" spans="1:26" ht="15.75" customHeight="1">
      <c r="A155" s="25" t="s">
        <v>2822</v>
      </c>
      <c r="B155" s="13" t="s">
        <v>2823</v>
      </c>
      <c r="C155" s="19"/>
      <c r="D155" s="20"/>
      <c r="E155" s="21"/>
      <c r="F155" s="22"/>
      <c r="G155" s="23"/>
      <c r="H155" s="24"/>
      <c r="I155" s="141"/>
    </row>
    <row r="156" spans="1:26">
      <c r="A156" s="262" t="s">
        <v>2872</v>
      </c>
      <c r="B156" s="13" t="s">
        <v>34</v>
      </c>
      <c r="C156" s="19"/>
      <c r="D156" s="20">
        <v>8.0725217391304338E-2</v>
      </c>
      <c r="E156" s="21">
        <v>0.75234144927536217</v>
      </c>
      <c r="F156" s="22">
        <v>3.9E-2</v>
      </c>
      <c r="G156" s="23">
        <v>2.2000000000000002E-2</v>
      </c>
      <c r="H156" s="24">
        <v>3.7000000000000005E-2</v>
      </c>
      <c r="I156" s="141">
        <v>2.1000000000000001E-2</v>
      </c>
      <c r="J156" s="150">
        <v>0.54449999999999998</v>
      </c>
      <c r="K156" s="150">
        <v>0.37143333333333328</v>
      </c>
      <c r="L156" s="150">
        <v>7.7833333333333331E-3</v>
      </c>
      <c r="M156" s="150">
        <v>1.6610333333333336</v>
      </c>
      <c r="N156" s="150">
        <v>1.7600000000000001E-2</v>
      </c>
      <c r="O156" s="150">
        <v>3.5202666666666662</v>
      </c>
      <c r="P156" s="150">
        <v>1.4163999999999999</v>
      </c>
      <c r="Q156" s="150">
        <v>1.7000000000000001E-3</v>
      </c>
      <c r="R156" s="150">
        <v>1.03E-2</v>
      </c>
      <c r="S156" s="150">
        <v>0</v>
      </c>
      <c r="T156" s="150">
        <v>0</v>
      </c>
      <c r="U156" s="150">
        <v>0</v>
      </c>
      <c r="V156" s="150">
        <v>1.01E-2</v>
      </c>
      <c r="W156" s="150">
        <v>4.1666666666666666E-3</v>
      </c>
      <c r="X156" s="150">
        <v>2.3E-3</v>
      </c>
      <c r="Y156" s="150">
        <v>3.9066666666666666E-2</v>
      </c>
      <c r="Z156" s="150">
        <v>6.2166666666666662E-2</v>
      </c>
    </row>
    <row r="157" spans="1:26" ht="15.75" customHeight="1">
      <c r="A157" s="25"/>
      <c r="B157" s="13"/>
      <c r="C157" s="19"/>
      <c r="D157" s="20"/>
      <c r="E157" s="21"/>
      <c r="F157" s="22"/>
      <c r="G157" s="23"/>
      <c r="H157" s="24"/>
      <c r="I157" s="141"/>
    </row>
    <row r="158" spans="1:26" ht="15.75" customHeight="1">
      <c r="A158" s="25" t="s">
        <v>2873</v>
      </c>
      <c r="B158" s="13" t="s">
        <v>34</v>
      </c>
      <c r="C158" s="19">
        <v>0.75</v>
      </c>
      <c r="D158" s="20"/>
      <c r="E158" s="21">
        <v>0.1</v>
      </c>
      <c r="F158" s="22">
        <v>2.5000000000000001E-2</v>
      </c>
      <c r="G158" s="23"/>
      <c r="H158" s="24">
        <v>2.5000000000000001E-2</v>
      </c>
      <c r="I158" s="141"/>
    </row>
    <row r="159" spans="1:26" ht="15.75" customHeight="1">
      <c r="A159" s="25" t="s">
        <v>2874</v>
      </c>
      <c r="B159" s="13" t="s">
        <v>34</v>
      </c>
      <c r="C159" s="19"/>
      <c r="D159" s="20"/>
      <c r="E159" s="21"/>
      <c r="F159" s="22"/>
      <c r="G159" s="23"/>
      <c r="H159" s="24"/>
      <c r="I159" s="141">
        <v>0.76</v>
      </c>
    </row>
    <row r="160" spans="1:26" ht="15.75" customHeight="1"/>
    <row r="161" spans="1:25" ht="15.75" customHeight="1"/>
    <row r="162" spans="1:25" ht="15.75" customHeight="1">
      <c r="A162" s="25" t="s">
        <v>2888</v>
      </c>
      <c r="B162" s="13" t="s">
        <v>34</v>
      </c>
      <c r="C162" s="19"/>
      <c r="D162" s="20"/>
      <c r="E162" s="21"/>
      <c r="F162" s="22"/>
      <c r="G162" s="23"/>
      <c r="H162" s="24"/>
      <c r="I162" s="141"/>
    </row>
    <row r="163" spans="1:25" ht="15.75" customHeight="1">
      <c r="A163" s="25"/>
      <c r="B163" s="13"/>
      <c r="C163" s="19"/>
      <c r="D163" s="20"/>
      <c r="E163" s="21"/>
      <c r="F163" s="22"/>
      <c r="G163" s="23"/>
      <c r="H163" s="24"/>
      <c r="I163" s="141"/>
    </row>
    <row r="164" spans="1:25" ht="15.75" customHeight="1">
      <c r="A164" s="25" t="s">
        <v>2936</v>
      </c>
      <c r="B164" s="13" t="s">
        <v>2937</v>
      </c>
      <c r="C164" s="19"/>
      <c r="D164" s="20"/>
      <c r="E164" s="21"/>
      <c r="F164" s="22"/>
      <c r="G164" s="23"/>
      <c r="H164" s="24"/>
      <c r="I164" s="141"/>
    </row>
    <row r="165" spans="1:25" ht="15.75" customHeight="1">
      <c r="A165" s="25" t="s">
        <v>2938</v>
      </c>
      <c r="B165" s="13" t="s">
        <v>2937</v>
      </c>
      <c r="C165" s="19"/>
      <c r="D165" s="20"/>
      <c r="E165" s="21"/>
      <c r="F165" s="22"/>
      <c r="G165" s="23"/>
      <c r="H165" s="24"/>
      <c r="I165" s="141"/>
    </row>
    <row r="166" spans="1:25" ht="15.75" customHeight="1">
      <c r="A166" s="25" t="s">
        <v>2939</v>
      </c>
      <c r="B166" s="13" t="s">
        <v>2937</v>
      </c>
      <c r="C166" s="19"/>
      <c r="D166" s="20"/>
      <c r="E166" s="21"/>
      <c r="F166" s="22"/>
      <c r="G166" s="23"/>
      <c r="H166" s="24"/>
      <c r="I166" s="141"/>
    </row>
    <row r="167" spans="1:25" ht="15.75" customHeight="1">
      <c r="A167" s="25"/>
      <c r="B167" s="13"/>
      <c r="C167" s="19"/>
      <c r="D167" s="20"/>
      <c r="E167" s="21"/>
      <c r="F167" s="22"/>
      <c r="G167" s="23"/>
      <c r="H167" s="24"/>
      <c r="I167" s="141"/>
    </row>
    <row r="168" spans="1:25" ht="15.75" customHeight="1">
      <c r="A168" s="25"/>
      <c r="B168" s="13"/>
      <c r="C168" s="19"/>
      <c r="D168" s="20"/>
      <c r="E168" s="21"/>
      <c r="F168" s="22"/>
      <c r="G168" s="23"/>
      <c r="H168" s="24"/>
      <c r="I168" s="141"/>
    </row>
    <row r="169" spans="1:25" ht="15.75" customHeight="1">
      <c r="A169" s="25"/>
      <c r="B169" s="13"/>
      <c r="C169" s="19"/>
      <c r="D169" s="20"/>
      <c r="E169" s="21"/>
      <c r="F169" s="22"/>
      <c r="G169" s="23"/>
      <c r="H169" s="24"/>
      <c r="I169" s="141"/>
    </row>
    <row r="170" spans="1:25" ht="15.75" customHeight="1">
      <c r="A170" s="25"/>
      <c r="B170" s="13"/>
      <c r="C170" s="19"/>
      <c r="D170" s="20"/>
      <c r="E170" s="21"/>
      <c r="F170" s="22"/>
      <c r="G170" s="23"/>
      <c r="H170" s="24"/>
      <c r="I170" s="141"/>
    </row>
    <row r="171" spans="1:25" ht="15.75" customHeight="1">
      <c r="A171" s="25"/>
      <c r="B171" s="13"/>
      <c r="C171" s="19"/>
      <c r="D171" s="20"/>
      <c r="E171" s="21"/>
      <c r="F171" s="22"/>
      <c r="G171" s="23"/>
      <c r="H171" s="24"/>
      <c r="I171" s="141"/>
    </row>
    <row r="172" spans="1:25" ht="15.75" customHeight="1">
      <c r="A172" s="25"/>
      <c r="B172" s="13"/>
      <c r="C172" s="19"/>
      <c r="D172" s="20"/>
      <c r="E172" s="21"/>
      <c r="F172" s="22"/>
      <c r="G172" s="23"/>
      <c r="H172" s="24"/>
      <c r="I172" s="141"/>
    </row>
    <row r="173" spans="1:25" ht="15.75" customHeight="1">
      <c r="A173" s="25"/>
      <c r="B173" s="13"/>
      <c r="C173" s="19"/>
      <c r="D173" s="20"/>
      <c r="E173" s="21"/>
      <c r="F173" s="22"/>
      <c r="G173" s="23"/>
      <c r="H173" s="24"/>
      <c r="I173" s="141"/>
    </row>
    <row r="174" spans="1:25" ht="15.75" customHeight="1">
      <c r="A174" s="25"/>
      <c r="B174" s="13"/>
      <c r="C174" s="19"/>
      <c r="D174" s="20"/>
      <c r="E174" s="21"/>
      <c r="F174" s="22"/>
      <c r="G174" s="23"/>
      <c r="H174" s="24"/>
      <c r="I174" s="141"/>
    </row>
    <row r="175" spans="1:25" ht="15.75" customHeight="1">
      <c r="A175" s="25"/>
      <c r="B175" s="13"/>
      <c r="C175" s="19"/>
      <c r="D175" s="20"/>
      <c r="E175" s="21"/>
      <c r="F175" s="22"/>
      <c r="G175" s="23"/>
      <c r="H175" s="24"/>
      <c r="I175" s="141"/>
    </row>
    <row r="176" spans="1:25" ht="15.75" customHeight="1">
      <c r="A176" s="25"/>
      <c r="B176" s="13"/>
      <c r="C176" s="19"/>
      <c r="D176" s="20"/>
      <c r="E176" s="21"/>
      <c r="F176" s="22"/>
      <c r="G176" s="23"/>
      <c r="H176" s="24"/>
      <c r="I176" s="141"/>
    </row>
    <row r="177" spans="1:9" ht="15.75" customHeight="1">
      <c r="A177" s="25"/>
      <c r="B177" s="13"/>
      <c r="C177" s="19"/>
      <c r="D177" s="20"/>
      <c r="E177" s="21"/>
      <c r="F177" s="22"/>
      <c r="G177" s="23"/>
      <c r="H177" s="24"/>
      <c r="I177" s="141"/>
    </row>
    <row r="178" spans="1:9" ht="15.75" customHeight="1">
      <c r="A178" s="25"/>
      <c r="B178" s="13"/>
      <c r="C178" s="19"/>
      <c r="D178" s="20"/>
      <c r="E178" s="21"/>
      <c r="F178" s="22"/>
      <c r="G178" s="23"/>
      <c r="H178" s="24"/>
      <c r="I178" s="141"/>
    </row>
    <row r="179" spans="1:9" ht="15.75" customHeight="1">
      <c r="A179" s="25"/>
      <c r="B179" s="13"/>
      <c r="C179" s="19"/>
      <c r="D179" s="20"/>
      <c r="E179" s="21"/>
      <c r="F179" s="22"/>
      <c r="G179" s="23"/>
      <c r="H179" s="24"/>
      <c r="I179" s="141"/>
    </row>
    <row r="180" spans="1:9" ht="15.75" customHeight="1">
      <c r="A180" s="25"/>
      <c r="B180" s="13"/>
      <c r="C180" s="19"/>
      <c r="D180" s="20"/>
      <c r="E180" s="21"/>
      <c r="F180" s="22"/>
      <c r="G180" s="23"/>
      <c r="H180" s="24"/>
      <c r="I180" s="141"/>
    </row>
    <row r="181" spans="1:9" ht="15.75" customHeight="1">
      <c r="A181" s="25"/>
      <c r="B181" s="13"/>
      <c r="C181" s="19"/>
      <c r="D181" s="20"/>
      <c r="E181" s="21"/>
      <c r="F181" s="22"/>
      <c r="G181" s="23"/>
      <c r="H181" s="24"/>
      <c r="I181" s="141"/>
    </row>
    <row r="182" spans="1:9" ht="15.75" customHeight="1">
      <c r="A182" s="25"/>
      <c r="B182" s="13"/>
      <c r="C182" s="19"/>
      <c r="D182" s="20"/>
      <c r="E182" s="21"/>
      <c r="F182" s="22"/>
      <c r="G182" s="23"/>
      <c r="H182" s="24"/>
      <c r="I182" s="141"/>
    </row>
    <row r="183" spans="1:9" ht="15.75" customHeight="1">
      <c r="A183" s="25"/>
      <c r="B183" s="13"/>
      <c r="C183" s="19"/>
      <c r="D183" s="20"/>
      <c r="E183" s="21"/>
      <c r="F183" s="22"/>
      <c r="G183" s="23"/>
      <c r="H183" s="24"/>
      <c r="I183" s="141"/>
    </row>
    <row r="184" spans="1:9" ht="15.75" customHeight="1">
      <c r="A184" s="25"/>
      <c r="B184" s="13"/>
      <c r="C184" s="19"/>
      <c r="D184" s="20"/>
      <c r="E184" s="21"/>
      <c r="F184" s="22"/>
      <c r="G184" s="23"/>
      <c r="H184" s="24"/>
      <c r="I184" s="141"/>
    </row>
    <row r="185" spans="1:9" ht="15.75" customHeight="1">
      <c r="A185" s="25"/>
      <c r="B185" s="13"/>
      <c r="C185" s="19"/>
      <c r="D185" s="20"/>
      <c r="E185" s="21"/>
      <c r="F185" s="22"/>
      <c r="G185" s="23"/>
      <c r="H185" s="24"/>
      <c r="I185" s="141"/>
    </row>
    <row r="186" spans="1:9" ht="15.75" customHeight="1">
      <c r="A186" s="25"/>
      <c r="B186" s="13"/>
      <c r="C186" s="19"/>
      <c r="D186" s="20"/>
      <c r="E186" s="21"/>
      <c r="F186" s="22"/>
      <c r="G186" s="23"/>
      <c r="H186" s="24"/>
      <c r="I186" s="141"/>
    </row>
    <row r="187" spans="1:9" ht="15.75" customHeight="1">
      <c r="A187" s="25"/>
      <c r="B187" s="13"/>
      <c r="C187" s="19"/>
      <c r="D187" s="20"/>
      <c r="E187" s="21"/>
      <c r="F187" s="22"/>
      <c r="G187" s="23"/>
      <c r="H187" s="24"/>
      <c r="I187" s="141"/>
    </row>
    <row r="188" spans="1:9" ht="15.75" customHeight="1">
      <c r="A188" s="25"/>
      <c r="B188" s="13"/>
      <c r="C188" s="19"/>
      <c r="D188" s="20"/>
      <c r="E188" s="21"/>
      <c r="F188" s="22"/>
      <c r="G188" s="23"/>
      <c r="H188" s="24"/>
      <c r="I188" s="141"/>
    </row>
    <row r="189" spans="1:9" ht="15.75" customHeight="1">
      <c r="A189" s="25"/>
      <c r="B189" s="13"/>
      <c r="C189" s="19"/>
      <c r="D189" s="20"/>
      <c r="E189" s="21"/>
      <c r="F189" s="22"/>
      <c r="G189" s="23"/>
      <c r="H189" s="24"/>
      <c r="I189" s="141"/>
    </row>
    <row r="190" spans="1:9" ht="15.75" customHeight="1">
      <c r="A190" s="25"/>
      <c r="B190" s="13"/>
      <c r="C190" s="19"/>
      <c r="D190" s="20"/>
      <c r="E190" s="21"/>
      <c r="F190" s="22"/>
      <c r="G190" s="23"/>
      <c r="H190" s="24"/>
      <c r="I190" s="141"/>
    </row>
    <row r="191" spans="1:9" ht="15.75" customHeight="1">
      <c r="A191" s="25"/>
      <c r="B191" s="13"/>
      <c r="C191" s="19"/>
      <c r="D191" s="20"/>
      <c r="E191" s="21"/>
      <c r="F191" s="22"/>
      <c r="G191" s="23"/>
      <c r="H191" s="24"/>
      <c r="I191" s="141"/>
    </row>
    <row r="192" spans="1:9" ht="15.75" customHeight="1">
      <c r="A192" s="25"/>
      <c r="B192" s="13"/>
      <c r="C192" s="19"/>
      <c r="D192" s="20"/>
      <c r="E192" s="21"/>
      <c r="F192" s="22"/>
      <c r="G192" s="23"/>
      <c r="H192" s="24"/>
      <c r="I192" s="141"/>
    </row>
    <row r="193" spans="1:9" ht="15.75" customHeight="1">
      <c r="A193" s="25"/>
      <c r="B193" s="13"/>
      <c r="C193" s="19"/>
      <c r="D193" s="20"/>
      <c r="E193" s="21"/>
      <c r="F193" s="22"/>
      <c r="G193" s="23"/>
      <c r="H193" s="24"/>
      <c r="I193" s="141"/>
    </row>
    <row r="194" spans="1:9" ht="15.75" customHeight="1">
      <c r="A194" s="25"/>
      <c r="B194" s="13"/>
      <c r="C194" s="19"/>
      <c r="D194" s="20"/>
      <c r="E194" s="21"/>
      <c r="F194" s="22"/>
      <c r="G194" s="23"/>
      <c r="H194" s="24"/>
      <c r="I194" s="141"/>
    </row>
    <row r="195" spans="1:9" ht="15.75" customHeight="1">
      <c r="A195" s="25"/>
      <c r="B195" s="13"/>
      <c r="C195" s="19"/>
      <c r="D195" s="20"/>
      <c r="E195" s="21"/>
      <c r="F195" s="22"/>
      <c r="G195" s="23"/>
      <c r="H195" s="24"/>
      <c r="I195" s="141"/>
    </row>
    <row r="196" spans="1:9" ht="15.75" customHeight="1">
      <c r="A196" s="25"/>
      <c r="B196" s="13"/>
      <c r="C196" s="19"/>
      <c r="D196" s="20"/>
      <c r="E196" s="21"/>
      <c r="F196" s="22"/>
      <c r="G196" s="23"/>
      <c r="H196" s="24"/>
      <c r="I196" s="141"/>
    </row>
    <row r="197" spans="1:9" ht="15.75" customHeight="1">
      <c r="A197" s="25"/>
      <c r="B197" s="13"/>
      <c r="C197" s="19"/>
      <c r="D197" s="20"/>
      <c r="E197" s="21"/>
      <c r="F197" s="22"/>
      <c r="G197" s="23"/>
      <c r="H197" s="24"/>
      <c r="I197" s="141"/>
    </row>
    <row r="198" spans="1:9" ht="15.75" customHeight="1">
      <c r="A198" s="25"/>
      <c r="B198" s="13"/>
      <c r="C198" s="19"/>
      <c r="D198" s="20"/>
      <c r="E198" s="21"/>
      <c r="F198" s="22"/>
      <c r="G198" s="23"/>
      <c r="H198" s="24"/>
      <c r="I198" s="141"/>
    </row>
    <row r="199" spans="1:9" ht="15.75" customHeight="1">
      <c r="A199" s="25"/>
      <c r="B199" s="13"/>
      <c r="C199" s="19"/>
      <c r="D199" s="20"/>
      <c r="E199" s="21"/>
      <c r="F199" s="22"/>
      <c r="G199" s="23"/>
      <c r="H199" s="24"/>
      <c r="I199" s="141"/>
    </row>
    <row r="200" spans="1:9" ht="15.75" customHeight="1">
      <c r="A200" s="25"/>
      <c r="B200" s="13"/>
      <c r="C200" s="19"/>
      <c r="D200" s="20"/>
      <c r="E200" s="21"/>
      <c r="F200" s="22"/>
      <c r="G200" s="23"/>
      <c r="H200" s="24"/>
      <c r="I200" s="141"/>
    </row>
    <row r="201" spans="1:9" ht="15.75" customHeight="1">
      <c r="A201" s="25"/>
      <c r="B201" s="13"/>
      <c r="C201" s="19"/>
      <c r="D201" s="20"/>
      <c r="E201" s="21"/>
      <c r="F201" s="22"/>
      <c r="G201" s="23"/>
      <c r="H201" s="24"/>
      <c r="I201" s="141"/>
    </row>
    <row r="202" spans="1:9" ht="15.75" customHeight="1">
      <c r="A202" s="25"/>
      <c r="B202" s="13"/>
      <c r="C202" s="19"/>
      <c r="D202" s="20"/>
      <c r="E202" s="21"/>
      <c r="F202" s="22"/>
      <c r="G202" s="23"/>
      <c r="H202" s="24"/>
      <c r="I202" s="141"/>
    </row>
    <row r="203" spans="1:9" ht="15.75" customHeight="1">
      <c r="A203" s="25"/>
      <c r="B203" s="13"/>
      <c r="C203" s="19"/>
      <c r="D203" s="20"/>
      <c r="E203" s="21"/>
      <c r="F203" s="22"/>
      <c r="G203" s="23"/>
      <c r="H203" s="24"/>
      <c r="I203" s="141"/>
    </row>
    <row r="204" spans="1:9" ht="15.75" customHeight="1">
      <c r="A204" s="25"/>
      <c r="B204" s="13"/>
      <c r="C204" s="19"/>
      <c r="D204" s="20"/>
      <c r="E204" s="21"/>
      <c r="F204" s="22"/>
      <c r="G204" s="23"/>
      <c r="H204" s="24"/>
      <c r="I204" s="141"/>
    </row>
    <row r="205" spans="1:9" ht="15.75" customHeight="1">
      <c r="A205" s="25"/>
      <c r="B205" s="13"/>
      <c r="C205" s="19"/>
      <c r="D205" s="20"/>
      <c r="E205" s="21"/>
      <c r="F205" s="22"/>
      <c r="G205" s="23"/>
      <c r="H205" s="24"/>
      <c r="I205" s="141"/>
    </row>
    <row r="206" spans="1:9" ht="15.75" customHeight="1">
      <c r="A206" s="25"/>
      <c r="B206" s="13"/>
      <c r="C206" s="19"/>
      <c r="D206" s="20"/>
      <c r="E206" s="21"/>
      <c r="F206" s="22"/>
      <c r="G206" s="23"/>
      <c r="H206" s="24"/>
      <c r="I206" s="141"/>
    </row>
    <row r="207" spans="1:9" ht="15.75" customHeight="1">
      <c r="A207" s="25"/>
      <c r="B207" s="13"/>
      <c r="C207" s="19"/>
      <c r="D207" s="20"/>
      <c r="E207" s="21"/>
      <c r="F207" s="22"/>
      <c r="G207" s="23"/>
      <c r="H207" s="24"/>
      <c r="I207" s="141"/>
    </row>
    <row r="208" spans="1:9" ht="15.75" customHeight="1">
      <c r="A208" s="25"/>
      <c r="B208" s="13"/>
      <c r="C208" s="19"/>
      <c r="D208" s="20"/>
      <c r="E208" s="21"/>
      <c r="F208" s="22"/>
      <c r="G208" s="23"/>
      <c r="H208" s="24"/>
      <c r="I208" s="141"/>
    </row>
    <row r="209" spans="1:9" ht="15.75" customHeight="1">
      <c r="A209" s="25"/>
      <c r="B209" s="13"/>
      <c r="C209" s="19"/>
      <c r="D209" s="20"/>
      <c r="E209" s="21"/>
      <c r="F209" s="22"/>
      <c r="G209" s="23"/>
      <c r="H209" s="24"/>
      <c r="I209" s="141"/>
    </row>
    <row r="210" spans="1:9" ht="15.75" customHeight="1">
      <c r="A210" s="25"/>
      <c r="B210" s="13"/>
      <c r="C210" s="19"/>
      <c r="D210" s="20"/>
      <c r="E210" s="21"/>
      <c r="F210" s="22"/>
      <c r="G210" s="23"/>
      <c r="H210" s="24"/>
      <c r="I210" s="141"/>
    </row>
    <row r="211" spans="1:9" ht="15.75" customHeight="1">
      <c r="A211" s="25"/>
      <c r="B211" s="13"/>
      <c r="C211" s="19"/>
      <c r="D211" s="20"/>
      <c r="E211" s="21"/>
      <c r="F211" s="22"/>
      <c r="G211" s="23"/>
      <c r="H211" s="24"/>
      <c r="I211" s="141"/>
    </row>
    <row r="212" spans="1:9" ht="15.75" customHeight="1">
      <c r="A212" s="25"/>
      <c r="B212" s="13"/>
      <c r="C212" s="19"/>
      <c r="D212" s="20"/>
      <c r="E212" s="21"/>
      <c r="F212" s="22"/>
      <c r="G212" s="23"/>
      <c r="H212" s="24"/>
      <c r="I212" s="141"/>
    </row>
    <row r="213" spans="1:9" ht="15.75" customHeight="1">
      <c r="A213" s="25"/>
      <c r="B213" s="13"/>
      <c r="C213" s="19"/>
      <c r="D213" s="20"/>
      <c r="E213" s="21"/>
      <c r="F213" s="22"/>
      <c r="G213" s="23"/>
      <c r="H213" s="24"/>
      <c r="I213" s="141"/>
    </row>
    <row r="214" spans="1:9" ht="15.75" customHeight="1">
      <c r="A214" s="25"/>
      <c r="B214" s="13"/>
      <c r="C214" s="19"/>
      <c r="D214" s="20"/>
      <c r="E214" s="21"/>
      <c r="F214" s="22"/>
      <c r="G214" s="23"/>
      <c r="H214" s="24"/>
      <c r="I214" s="141"/>
    </row>
    <row r="215" spans="1:9" ht="15.75" customHeight="1">
      <c r="A215" s="25"/>
      <c r="B215" s="13"/>
      <c r="C215" s="19"/>
      <c r="D215" s="20"/>
      <c r="E215" s="21"/>
      <c r="F215" s="22"/>
      <c r="G215" s="23"/>
      <c r="H215" s="24"/>
      <c r="I215" s="141"/>
    </row>
    <row r="216" spans="1:9" ht="15.75" customHeight="1">
      <c r="A216" s="25"/>
      <c r="B216" s="13"/>
      <c r="C216" s="19"/>
      <c r="D216" s="20"/>
      <c r="E216" s="21"/>
      <c r="F216" s="22"/>
      <c r="G216" s="23"/>
      <c r="H216" s="24"/>
      <c r="I216" s="141"/>
    </row>
    <row r="217" spans="1:9" ht="15.75" customHeight="1">
      <c r="A217" s="25"/>
      <c r="B217" s="13"/>
      <c r="C217" s="19"/>
      <c r="D217" s="20"/>
      <c r="E217" s="21"/>
      <c r="F217" s="22"/>
      <c r="G217" s="23"/>
      <c r="H217" s="24"/>
      <c r="I217" s="141"/>
    </row>
    <row r="218" spans="1:9" ht="15.75" customHeight="1">
      <c r="A218" s="25"/>
      <c r="B218" s="13"/>
      <c r="C218" s="19"/>
      <c r="D218" s="20"/>
      <c r="E218" s="21"/>
      <c r="F218" s="22"/>
      <c r="G218" s="23"/>
      <c r="H218" s="24"/>
      <c r="I218" s="141"/>
    </row>
    <row r="219" spans="1:9" ht="15.75" customHeight="1">
      <c r="A219" s="25"/>
      <c r="B219" s="13"/>
      <c r="C219" s="19"/>
      <c r="D219" s="20"/>
      <c r="E219" s="21"/>
      <c r="F219" s="22"/>
      <c r="G219" s="23"/>
      <c r="H219" s="24"/>
      <c r="I219" s="141"/>
    </row>
    <row r="220" spans="1:9" ht="15.75" customHeight="1">
      <c r="A220" s="25"/>
      <c r="B220" s="13"/>
      <c r="C220" s="19"/>
      <c r="D220" s="20"/>
      <c r="E220" s="21"/>
      <c r="F220" s="22"/>
      <c r="G220" s="23"/>
      <c r="H220" s="24"/>
      <c r="I220" s="141"/>
    </row>
    <row r="221" spans="1:9" ht="15.75" customHeight="1">
      <c r="A221" s="25"/>
      <c r="B221" s="13"/>
      <c r="C221" s="19"/>
      <c r="D221" s="20"/>
      <c r="E221" s="21"/>
      <c r="F221" s="22"/>
      <c r="G221" s="23"/>
      <c r="H221" s="24"/>
      <c r="I221" s="141"/>
    </row>
    <row r="222" spans="1:9" ht="15.75" customHeight="1">
      <c r="A222" s="25"/>
      <c r="B222" s="13"/>
      <c r="C222" s="19"/>
      <c r="D222" s="20"/>
      <c r="E222" s="21"/>
      <c r="F222" s="22"/>
      <c r="G222" s="23"/>
      <c r="H222" s="24"/>
      <c r="I222" s="141"/>
    </row>
    <row r="223" spans="1:9" ht="15.75" customHeight="1">
      <c r="A223" s="25"/>
      <c r="B223" s="13"/>
      <c r="C223" s="19"/>
      <c r="D223" s="20"/>
      <c r="E223" s="21"/>
      <c r="F223" s="22"/>
      <c r="G223" s="23"/>
      <c r="H223" s="24"/>
      <c r="I223" s="141"/>
    </row>
    <row r="224" spans="1:9" ht="15.75" customHeight="1">
      <c r="A224" s="25"/>
      <c r="B224" s="13"/>
      <c r="C224" s="19"/>
      <c r="D224" s="20"/>
      <c r="E224" s="21"/>
      <c r="F224" s="22"/>
      <c r="G224" s="23"/>
      <c r="H224" s="24"/>
      <c r="I224" s="141"/>
    </row>
    <row r="225" spans="1:9" ht="15.75" customHeight="1">
      <c r="A225" s="25"/>
      <c r="B225" s="13"/>
      <c r="C225" s="19"/>
      <c r="D225" s="20"/>
      <c r="E225" s="21"/>
      <c r="F225" s="22"/>
      <c r="G225" s="23"/>
      <c r="H225" s="24"/>
      <c r="I225" s="141"/>
    </row>
    <row r="226" spans="1:9" ht="15.75" customHeight="1">
      <c r="A226" s="25"/>
      <c r="B226" s="13"/>
      <c r="C226" s="19"/>
      <c r="D226" s="20"/>
      <c r="E226" s="21"/>
      <c r="F226" s="22"/>
      <c r="G226" s="23"/>
      <c r="H226" s="24"/>
      <c r="I226" s="141"/>
    </row>
    <row r="227" spans="1:9" ht="15.75" customHeight="1">
      <c r="A227" s="25"/>
      <c r="B227" s="13"/>
      <c r="C227" s="19"/>
      <c r="D227" s="20"/>
      <c r="E227" s="21"/>
      <c r="F227" s="22"/>
      <c r="G227" s="23"/>
      <c r="H227" s="24"/>
      <c r="I227" s="141"/>
    </row>
    <row r="228" spans="1:9" ht="15.75" customHeight="1">
      <c r="A228" s="25"/>
      <c r="B228" s="13"/>
      <c r="C228" s="19"/>
      <c r="D228" s="20"/>
      <c r="E228" s="21"/>
      <c r="F228" s="22"/>
      <c r="G228" s="23"/>
      <c r="H228" s="24"/>
      <c r="I228" s="141"/>
    </row>
    <row r="229" spans="1:9" ht="15.75" customHeight="1">
      <c r="A229" s="25"/>
      <c r="B229" s="13"/>
      <c r="C229" s="19"/>
      <c r="D229" s="20"/>
      <c r="E229" s="21"/>
      <c r="F229" s="22"/>
      <c r="G229" s="23"/>
      <c r="H229" s="24"/>
      <c r="I229" s="141"/>
    </row>
    <row r="230" spans="1:9" ht="15.75" customHeight="1">
      <c r="A230" s="25"/>
      <c r="B230" s="13"/>
      <c r="C230" s="19"/>
      <c r="D230" s="20"/>
      <c r="E230" s="21"/>
      <c r="F230" s="22"/>
      <c r="G230" s="23"/>
      <c r="H230" s="24"/>
      <c r="I230" s="141"/>
    </row>
    <row r="231" spans="1:9" ht="15.75" customHeight="1">
      <c r="A231" s="25"/>
      <c r="B231" s="13"/>
      <c r="C231" s="19"/>
      <c r="D231" s="20"/>
      <c r="E231" s="21"/>
      <c r="F231" s="22"/>
      <c r="G231" s="23"/>
      <c r="H231" s="24"/>
      <c r="I231" s="141"/>
    </row>
    <row r="232" spans="1:9" ht="15.75" customHeight="1">
      <c r="A232" s="25"/>
      <c r="B232" s="13"/>
      <c r="C232" s="19"/>
      <c r="D232" s="20"/>
      <c r="E232" s="21"/>
      <c r="F232" s="22"/>
      <c r="G232" s="23"/>
      <c r="H232" s="24"/>
      <c r="I232" s="141"/>
    </row>
    <row r="233" spans="1:9" ht="15.75" customHeight="1">
      <c r="A233" s="25"/>
      <c r="B233" s="13"/>
      <c r="C233" s="19"/>
      <c r="D233" s="20"/>
      <c r="E233" s="21"/>
      <c r="F233" s="22"/>
      <c r="G233" s="23"/>
      <c r="H233" s="24"/>
      <c r="I233" s="141"/>
    </row>
    <row r="234" spans="1:9" ht="15.75" customHeight="1">
      <c r="A234" s="25"/>
      <c r="B234" s="13"/>
      <c r="C234" s="19"/>
      <c r="D234" s="20"/>
      <c r="E234" s="21"/>
      <c r="F234" s="22"/>
      <c r="G234" s="23"/>
      <c r="H234" s="24"/>
      <c r="I234" s="141"/>
    </row>
    <row r="235" spans="1:9" ht="15.75" customHeight="1">
      <c r="A235" s="25"/>
      <c r="B235" s="13"/>
      <c r="C235" s="19"/>
      <c r="D235" s="20"/>
      <c r="E235" s="21"/>
      <c r="F235" s="22"/>
      <c r="G235" s="23"/>
      <c r="H235" s="24"/>
      <c r="I235" s="141"/>
    </row>
    <row r="236" spans="1:9" ht="15.75" customHeight="1">
      <c r="A236" s="25"/>
      <c r="B236" s="13"/>
      <c r="C236" s="19"/>
      <c r="D236" s="20"/>
      <c r="E236" s="21"/>
      <c r="F236" s="22"/>
      <c r="G236" s="23"/>
      <c r="H236" s="24"/>
      <c r="I236" s="141"/>
    </row>
    <row r="237" spans="1:9" ht="15.75" customHeight="1">
      <c r="A237" s="25"/>
      <c r="B237" s="13"/>
      <c r="C237" s="19"/>
      <c r="D237" s="20"/>
      <c r="E237" s="21"/>
      <c r="F237" s="22"/>
      <c r="G237" s="23"/>
      <c r="H237" s="24"/>
      <c r="I237" s="141"/>
    </row>
    <row r="238" spans="1:9" ht="15.75" customHeight="1">
      <c r="A238" s="25"/>
      <c r="B238" s="13"/>
      <c r="C238" s="19"/>
      <c r="D238" s="20"/>
      <c r="E238" s="21"/>
      <c r="F238" s="22"/>
      <c r="G238" s="23"/>
      <c r="H238" s="24"/>
      <c r="I238" s="141"/>
    </row>
    <row r="239" spans="1:9" ht="15.75" customHeight="1">
      <c r="A239" s="25"/>
      <c r="B239" s="13"/>
      <c r="C239" s="19"/>
      <c r="D239" s="20"/>
      <c r="E239" s="21"/>
      <c r="F239" s="22"/>
      <c r="G239" s="23"/>
      <c r="H239" s="24"/>
      <c r="I239" s="141"/>
    </row>
    <row r="240" spans="1:9" ht="15.75" customHeight="1">
      <c r="A240" s="25"/>
      <c r="B240" s="13"/>
      <c r="C240" s="19"/>
      <c r="D240" s="20"/>
      <c r="E240" s="21"/>
      <c r="F240" s="22"/>
      <c r="G240" s="23"/>
      <c r="H240" s="24"/>
      <c r="I240" s="141"/>
    </row>
    <row r="241" spans="1:9" ht="15.75" customHeight="1">
      <c r="A241" s="25"/>
      <c r="B241" s="13"/>
      <c r="C241" s="19"/>
      <c r="D241" s="20"/>
      <c r="E241" s="21"/>
      <c r="F241" s="22"/>
      <c r="G241" s="23"/>
      <c r="H241" s="24"/>
      <c r="I241" s="141"/>
    </row>
    <row r="242" spans="1:9" ht="15.75" customHeight="1">
      <c r="A242" s="25"/>
      <c r="B242" s="13"/>
      <c r="C242" s="19"/>
      <c r="D242" s="20"/>
      <c r="E242" s="21"/>
      <c r="F242" s="22"/>
      <c r="G242" s="23"/>
      <c r="H242" s="24"/>
      <c r="I242" s="141"/>
    </row>
    <row r="243" spans="1:9" ht="15.75" customHeight="1">
      <c r="A243" s="25"/>
      <c r="B243" s="13"/>
      <c r="C243" s="19"/>
      <c r="D243" s="20"/>
      <c r="E243" s="21"/>
      <c r="F243" s="22"/>
      <c r="G243" s="23"/>
      <c r="H243" s="24"/>
      <c r="I243" s="141"/>
    </row>
    <row r="244" spans="1:9" ht="15.75" customHeight="1">
      <c r="A244" s="25"/>
      <c r="B244" s="13"/>
      <c r="C244" s="19"/>
      <c r="D244" s="20"/>
      <c r="E244" s="21"/>
      <c r="F244" s="22"/>
      <c r="G244" s="23"/>
      <c r="H244" s="24"/>
      <c r="I244" s="141"/>
    </row>
    <row r="245" spans="1:9" ht="15.75" customHeight="1">
      <c r="A245" s="25"/>
      <c r="B245" s="13"/>
      <c r="C245" s="19"/>
      <c r="D245" s="20"/>
      <c r="E245" s="21"/>
      <c r="F245" s="22"/>
      <c r="G245" s="23"/>
      <c r="H245" s="24"/>
      <c r="I245" s="141"/>
    </row>
    <row r="246" spans="1:9" ht="15.75" customHeight="1">
      <c r="A246" s="25"/>
      <c r="B246" s="13"/>
      <c r="C246" s="19"/>
      <c r="D246" s="20"/>
      <c r="E246" s="21"/>
      <c r="F246" s="22"/>
      <c r="G246" s="23"/>
      <c r="H246" s="24"/>
      <c r="I246" s="141"/>
    </row>
    <row r="247" spans="1:9" ht="15.75" customHeight="1">
      <c r="A247" s="25"/>
      <c r="B247" s="13"/>
      <c r="C247" s="19"/>
      <c r="D247" s="20"/>
      <c r="E247" s="21"/>
      <c r="F247" s="22"/>
      <c r="G247" s="23"/>
      <c r="H247" s="24"/>
      <c r="I247" s="141"/>
    </row>
    <row r="248" spans="1:9" ht="15.75" customHeight="1">
      <c r="A248" s="25"/>
      <c r="B248" s="13"/>
      <c r="C248" s="19"/>
      <c r="D248" s="20"/>
      <c r="E248" s="21"/>
      <c r="F248" s="22"/>
      <c r="G248" s="23"/>
      <c r="H248" s="24"/>
      <c r="I248" s="141"/>
    </row>
    <row r="249" spans="1:9" ht="15.75" customHeight="1">
      <c r="A249" s="25"/>
      <c r="B249" s="13"/>
      <c r="C249" s="19"/>
      <c r="D249" s="20"/>
      <c r="E249" s="21"/>
      <c r="F249" s="22"/>
      <c r="G249" s="23"/>
      <c r="H249" s="24"/>
      <c r="I249" s="141"/>
    </row>
    <row r="250" spans="1:9" ht="15.75" customHeight="1">
      <c r="A250" s="25"/>
      <c r="B250" s="13"/>
      <c r="C250" s="19"/>
      <c r="D250" s="20"/>
      <c r="E250" s="21"/>
      <c r="F250" s="22"/>
      <c r="G250" s="23"/>
      <c r="H250" s="24"/>
      <c r="I250" s="141"/>
    </row>
    <row r="251" spans="1:9" ht="15.75" customHeight="1">
      <c r="A251" s="25"/>
      <c r="B251" s="13"/>
      <c r="C251" s="19"/>
      <c r="D251" s="20"/>
      <c r="E251" s="21"/>
      <c r="F251" s="22"/>
      <c r="G251" s="23"/>
      <c r="H251" s="24"/>
      <c r="I251" s="141"/>
    </row>
    <row r="252" spans="1:9" ht="15.75" customHeight="1">
      <c r="A252" s="25"/>
      <c r="B252" s="13"/>
      <c r="C252" s="19"/>
      <c r="D252" s="20"/>
      <c r="E252" s="21"/>
      <c r="F252" s="22"/>
      <c r="G252" s="23"/>
      <c r="H252" s="24"/>
      <c r="I252" s="141"/>
    </row>
    <row r="253" spans="1:9" ht="15.75" customHeight="1">
      <c r="A253" s="25"/>
      <c r="B253" s="13"/>
      <c r="C253" s="19"/>
      <c r="D253" s="20"/>
      <c r="E253" s="21"/>
      <c r="F253" s="22"/>
      <c r="G253" s="23"/>
      <c r="H253" s="24"/>
      <c r="I253" s="141"/>
    </row>
    <row r="254" spans="1:9" ht="15.75" customHeight="1">
      <c r="A254" s="25"/>
      <c r="B254" s="13"/>
      <c r="C254" s="19"/>
      <c r="D254" s="20"/>
      <c r="E254" s="21"/>
      <c r="F254" s="22"/>
      <c r="G254" s="23"/>
      <c r="H254" s="24"/>
      <c r="I254" s="141"/>
    </row>
    <row r="255" spans="1:9" ht="15.75" customHeight="1">
      <c r="A255" s="25"/>
      <c r="B255" s="13"/>
      <c r="C255" s="19"/>
      <c r="D255" s="20"/>
      <c r="E255" s="21"/>
      <c r="F255" s="22"/>
      <c r="G255" s="23"/>
      <c r="H255" s="24"/>
      <c r="I255" s="141"/>
    </row>
    <row r="256" spans="1:9" ht="15.75" customHeight="1">
      <c r="A256" s="25"/>
      <c r="B256" s="13"/>
      <c r="C256" s="19"/>
      <c r="D256" s="20"/>
      <c r="E256" s="21"/>
      <c r="F256" s="22"/>
      <c r="G256" s="23"/>
      <c r="H256" s="24"/>
      <c r="I256" s="141"/>
    </row>
    <row r="257" spans="1:9" ht="15.75" customHeight="1">
      <c r="A257" s="25"/>
      <c r="B257" s="13"/>
      <c r="C257" s="19"/>
      <c r="D257" s="20"/>
      <c r="E257" s="21"/>
      <c r="F257" s="22"/>
      <c r="G257" s="23"/>
      <c r="H257" s="24"/>
      <c r="I257" s="141"/>
    </row>
    <row r="258" spans="1:9" ht="15.75" customHeight="1">
      <c r="A258" s="25"/>
      <c r="B258" s="13"/>
      <c r="C258" s="19"/>
      <c r="D258" s="20"/>
      <c r="E258" s="21"/>
      <c r="F258" s="22"/>
      <c r="G258" s="23"/>
      <c r="H258" s="24"/>
      <c r="I258" s="141"/>
    </row>
    <row r="259" spans="1:9" ht="15.75" customHeight="1">
      <c r="A259" s="25"/>
      <c r="B259" s="13"/>
      <c r="C259" s="19"/>
      <c r="D259" s="20"/>
      <c r="E259" s="21"/>
      <c r="F259" s="22"/>
      <c r="G259" s="23"/>
      <c r="H259" s="24"/>
      <c r="I259" s="141"/>
    </row>
    <row r="260" spans="1:9" ht="15.75" customHeight="1">
      <c r="A260" s="25"/>
      <c r="B260" s="13"/>
      <c r="C260" s="19"/>
      <c r="D260" s="20"/>
      <c r="E260" s="21"/>
      <c r="F260" s="22"/>
      <c r="G260" s="23"/>
      <c r="H260" s="24"/>
      <c r="I260" s="141"/>
    </row>
    <row r="261" spans="1:9" ht="15.75" customHeight="1">
      <c r="A261" s="25"/>
      <c r="B261" s="13"/>
      <c r="C261" s="19"/>
      <c r="D261" s="20"/>
      <c r="E261" s="21"/>
      <c r="F261" s="22"/>
      <c r="G261" s="23"/>
      <c r="H261" s="24"/>
      <c r="I261" s="141"/>
    </row>
    <row r="262" spans="1:9" ht="15.75" customHeight="1">
      <c r="A262" s="25"/>
      <c r="B262" s="13"/>
      <c r="C262" s="19"/>
      <c r="D262" s="20"/>
      <c r="E262" s="21"/>
      <c r="F262" s="22"/>
      <c r="G262" s="23"/>
      <c r="H262" s="24"/>
      <c r="I262" s="141"/>
    </row>
    <row r="263" spans="1:9" ht="15.75" customHeight="1">
      <c r="A263" s="25"/>
      <c r="B263" s="13"/>
      <c r="C263" s="19"/>
      <c r="D263" s="20"/>
      <c r="E263" s="21"/>
      <c r="F263" s="22"/>
      <c r="G263" s="23"/>
      <c r="H263" s="24"/>
      <c r="I263" s="141"/>
    </row>
    <row r="264" spans="1:9" ht="15.75" customHeight="1">
      <c r="A264" s="25"/>
      <c r="B264" s="13"/>
      <c r="C264" s="19"/>
      <c r="D264" s="20"/>
      <c r="E264" s="21"/>
      <c r="F264" s="22"/>
      <c r="G264" s="23"/>
      <c r="H264" s="24"/>
      <c r="I264" s="141"/>
    </row>
    <row r="265" spans="1:9" ht="15.75" customHeight="1">
      <c r="A265" s="25"/>
      <c r="B265" s="13"/>
      <c r="C265" s="19"/>
      <c r="D265" s="20"/>
      <c r="E265" s="21"/>
      <c r="F265" s="22"/>
      <c r="G265" s="23"/>
      <c r="H265" s="24"/>
      <c r="I265" s="141"/>
    </row>
    <row r="266" spans="1:9" ht="15.75" customHeight="1">
      <c r="A266" s="25"/>
      <c r="B266" s="13"/>
      <c r="C266" s="19"/>
      <c r="D266" s="20"/>
      <c r="E266" s="21"/>
      <c r="F266" s="22"/>
      <c r="G266" s="23"/>
      <c r="H266" s="24"/>
      <c r="I266" s="141"/>
    </row>
    <row r="267" spans="1:9" ht="15.75" customHeight="1">
      <c r="A267" s="25"/>
      <c r="B267" s="13"/>
      <c r="C267" s="19"/>
      <c r="D267" s="20"/>
      <c r="E267" s="21"/>
      <c r="F267" s="22"/>
      <c r="G267" s="23"/>
      <c r="H267" s="24"/>
      <c r="I267" s="141"/>
    </row>
    <row r="268" spans="1:9" ht="15.75" customHeight="1">
      <c r="A268" s="25"/>
      <c r="B268" s="13"/>
      <c r="C268" s="19"/>
      <c r="D268" s="20"/>
      <c r="E268" s="21"/>
      <c r="F268" s="22"/>
      <c r="G268" s="23"/>
      <c r="H268" s="24"/>
      <c r="I268" s="141"/>
    </row>
    <row r="269" spans="1:9" ht="15.75" customHeight="1">
      <c r="A269" s="25"/>
      <c r="B269" s="13"/>
      <c r="C269" s="19"/>
      <c r="D269" s="20"/>
      <c r="E269" s="21"/>
      <c r="F269" s="22"/>
      <c r="G269" s="23"/>
      <c r="H269" s="24"/>
      <c r="I269" s="141"/>
    </row>
    <row r="270" spans="1:9" ht="15.75" customHeight="1">
      <c r="A270" s="25"/>
      <c r="B270" s="13"/>
      <c r="C270" s="19"/>
      <c r="D270" s="20"/>
      <c r="E270" s="21"/>
      <c r="F270" s="22"/>
      <c r="G270" s="23"/>
      <c r="H270" s="24"/>
      <c r="I270" s="141"/>
    </row>
    <row r="271" spans="1:9" ht="15.75" customHeight="1">
      <c r="A271" s="25"/>
      <c r="B271" s="13"/>
      <c r="C271" s="19"/>
      <c r="D271" s="20"/>
      <c r="E271" s="21"/>
      <c r="F271" s="22"/>
      <c r="G271" s="23"/>
      <c r="H271" s="24"/>
      <c r="I271" s="141"/>
    </row>
    <row r="272" spans="1:9" ht="15.75" customHeight="1">
      <c r="A272" s="25"/>
      <c r="B272" s="13"/>
      <c r="C272" s="19"/>
      <c r="D272" s="20"/>
      <c r="E272" s="21"/>
      <c r="F272" s="22"/>
      <c r="G272" s="23"/>
      <c r="H272" s="24"/>
      <c r="I272" s="141"/>
    </row>
    <row r="273" spans="1:9" ht="15.75" customHeight="1">
      <c r="A273" s="25"/>
      <c r="B273" s="13"/>
      <c r="C273" s="19"/>
      <c r="D273" s="20"/>
      <c r="E273" s="21"/>
      <c r="F273" s="22"/>
      <c r="G273" s="23"/>
      <c r="H273" s="24"/>
      <c r="I273" s="141"/>
    </row>
    <row r="274" spans="1:9" ht="15.75" customHeight="1">
      <c r="A274" s="25"/>
      <c r="B274" s="13"/>
      <c r="C274" s="19"/>
      <c r="D274" s="20"/>
      <c r="E274" s="21"/>
      <c r="F274" s="22"/>
      <c r="G274" s="23"/>
      <c r="H274" s="24"/>
      <c r="I274" s="141"/>
    </row>
    <row r="275" spans="1:9" ht="15.75" customHeight="1">
      <c r="A275" s="25"/>
      <c r="B275" s="13"/>
      <c r="C275" s="19"/>
      <c r="D275" s="20"/>
      <c r="E275" s="21"/>
      <c r="F275" s="22"/>
      <c r="G275" s="23"/>
      <c r="H275" s="24"/>
      <c r="I275" s="141"/>
    </row>
    <row r="276" spans="1:9" ht="15.75" customHeight="1">
      <c r="A276" s="25"/>
      <c r="B276" s="13"/>
      <c r="C276" s="19"/>
      <c r="D276" s="20"/>
      <c r="E276" s="21"/>
      <c r="F276" s="22"/>
      <c r="G276" s="23"/>
      <c r="H276" s="24"/>
      <c r="I276" s="141"/>
    </row>
    <row r="277" spans="1:9" ht="15.75" customHeight="1">
      <c r="A277" s="25"/>
      <c r="B277" s="13"/>
      <c r="C277" s="19"/>
      <c r="D277" s="20"/>
      <c r="E277" s="21"/>
      <c r="F277" s="22"/>
      <c r="G277" s="23"/>
      <c r="H277" s="24"/>
      <c r="I277" s="141"/>
    </row>
    <row r="278" spans="1:9" ht="15.75" customHeight="1">
      <c r="A278" s="25"/>
      <c r="B278" s="13"/>
      <c r="C278" s="19"/>
      <c r="D278" s="20"/>
      <c r="E278" s="21"/>
      <c r="F278" s="22"/>
      <c r="G278" s="23"/>
      <c r="H278" s="24"/>
      <c r="I278" s="141"/>
    </row>
    <row r="279" spans="1:9" ht="15.75" customHeight="1">
      <c r="A279" s="25"/>
      <c r="B279" s="13"/>
      <c r="C279" s="19"/>
      <c r="D279" s="20"/>
      <c r="E279" s="21"/>
      <c r="F279" s="22"/>
      <c r="G279" s="23"/>
      <c r="H279" s="24"/>
      <c r="I279" s="141"/>
    </row>
    <row r="280" spans="1:9" ht="15.75" customHeight="1">
      <c r="A280" s="25"/>
      <c r="B280" s="13"/>
      <c r="C280" s="19"/>
      <c r="D280" s="20"/>
      <c r="E280" s="21"/>
      <c r="F280" s="22"/>
      <c r="G280" s="23"/>
      <c r="H280" s="24"/>
      <c r="I280" s="141"/>
    </row>
    <row r="281" spans="1:9" ht="15.75" customHeight="1">
      <c r="A281" s="25"/>
      <c r="B281" s="13"/>
      <c r="C281" s="19"/>
      <c r="D281" s="20"/>
      <c r="E281" s="21"/>
      <c r="F281" s="22"/>
      <c r="G281" s="23"/>
      <c r="H281" s="24"/>
      <c r="I281" s="141"/>
    </row>
    <row r="282" spans="1:9" ht="15.75" customHeight="1">
      <c r="A282" s="25"/>
      <c r="B282" s="13"/>
      <c r="C282" s="19"/>
      <c r="D282" s="20"/>
      <c r="E282" s="21"/>
      <c r="F282" s="22"/>
      <c r="G282" s="23"/>
      <c r="H282" s="24"/>
      <c r="I282" s="141"/>
    </row>
    <row r="283" spans="1:9" ht="15.75" customHeight="1">
      <c r="A283" s="25"/>
      <c r="B283" s="13"/>
      <c r="C283" s="19"/>
      <c r="D283" s="20"/>
      <c r="E283" s="21"/>
      <c r="F283" s="22"/>
      <c r="G283" s="23"/>
      <c r="H283" s="24"/>
      <c r="I283" s="141"/>
    </row>
    <row r="284" spans="1:9" ht="15.75" customHeight="1">
      <c r="A284" s="25"/>
      <c r="B284" s="13"/>
      <c r="C284" s="19"/>
      <c r="D284" s="20"/>
      <c r="E284" s="21"/>
      <c r="F284" s="22"/>
      <c r="G284" s="23"/>
      <c r="H284" s="24"/>
      <c r="I284" s="141"/>
    </row>
    <row r="285" spans="1:9" ht="15.75" customHeight="1">
      <c r="A285" s="25"/>
      <c r="B285" s="13"/>
      <c r="C285" s="19"/>
      <c r="D285" s="20"/>
      <c r="E285" s="21"/>
      <c r="F285" s="22"/>
      <c r="G285" s="23"/>
      <c r="H285" s="24"/>
      <c r="I285" s="141"/>
    </row>
    <row r="286" spans="1:9" ht="15.75" customHeight="1">
      <c r="A286" s="25"/>
      <c r="B286" s="13"/>
      <c r="C286" s="19"/>
      <c r="D286" s="20"/>
      <c r="E286" s="21"/>
      <c r="F286" s="22"/>
      <c r="G286" s="23"/>
      <c r="H286" s="24"/>
      <c r="I286" s="141"/>
    </row>
    <row r="287" spans="1:9" ht="15.75" customHeight="1">
      <c r="A287" s="25"/>
      <c r="B287" s="13"/>
      <c r="C287" s="19"/>
      <c r="D287" s="20"/>
      <c r="E287" s="21"/>
      <c r="F287" s="22"/>
      <c r="G287" s="23"/>
      <c r="H287" s="24"/>
      <c r="I287" s="141"/>
    </row>
    <row r="288" spans="1:9" ht="15.75" customHeight="1">
      <c r="A288" s="25"/>
      <c r="B288" s="13"/>
      <c r="C288" s="19"/>
      <c r="D288" s="20"/>
      <c r="E288" s="21"/>
      <c r="F288" s="22"/>
      <c r="G288" s="23"/>
      <c r="H288" s="24"/>
      <c r="I288" s="141"/>
    </row>
    <row r="289" spans="1:9" ht="15.75" customHeight="1">
      <c r="A289" s="25"/>
      <c r="B289" s="13"/>
      <c r="C289" s="19"/>
      <c r="D289" s="20"/>
      <c r="E289" s="21"/>
      <c r="F289" s="22"/>
      <c r="G289" s="23"/>
      <c r="H289" s="24"/>
      <c r="I289" s="141"/>
    </row>
    <row r="290" spans="1:9" ht="15.75" customHeight="1">
      <c r="A290" s="25"/>
      <c r="B290" s="13"/>
      <c r="C290" s="19"/>
      <c r="D290" s="20"/>
      <c r="E290" s="21"/>
      <c r="F290" s="22"/>
      <c r="G290" s="23"/>
      <c r="H290" s="24"/>
      <c r="I290" s="141"/>
    </row>
    <row r="291" spans="1:9" ht="15.75" customHeight="1">
      <c r="A291" s="25"/>
      <c r="B291" s="13"/>
      <c r="C291" s="19"/>
      <c r="D291" s="20"/>
      <c r="E291" s="21"/>
      <c r="F291" s="22"/>
      <c r="G291" s="23"/>
      <c r="H291" s="24"/>
      <c r="I291" s="141"/>
    </row>
    <row r="292" spans="1:9" ht="15.75" customHeight="1">
      <c r="A292" s="25"/>
      <c r="B292" s="13"/>
      <c r="C292" s="19"/>
      <c r="D292" s="20"/>
      <c r="E292" s="21"/>
      <c r="F292" s="22"/>
      <c r="G292" s="23"/>
      <c r="H292" s="24"/>
      <c r="I292" s="141"/>
    </row>
    <row r="293" spans="1:9" ht="15.75" customHeight="1">
      <c r="A293" s="25"/>
      <c r="B293" s="13"/>
      <c r="C293" s="19"/>
      <c r="D293" s="20"/>
      <c r="E293" s="21"/>
      <c r="F293" s="22"/>
      <c r="G293" s="23"/>
      <c r="H293" s="24"/>
      <c r="I293" s="141"/>
    </row>
    <row r="294" spans="1:9" ht="15.75" customHeight="1">
      <c r="A294" s="25"/>
      <c r="B294" s="13"/>
      <c r="C294" s="19"/>
      <c r="D294" s="20"/>
      <c r="E294" s="21"/>
      <c r="F294" s="22"/>
      <c r="G294" s="23"/>
      <c r="H294" s="24"/>
      <c r="I294" s="141"/>
    </row>
    <row r="295" spans="1:9" ht="15.75" customHeight="1">
      <c r="A295" s="25"/>
      <c r="B295" s="13"/>
      <c r="C295" s="19"/>
      <c r="D295" s="20"/>
      <c r="E295" s="21"/>
      <c r="F295" s="22"/>
      <c r="G295" s="23"/>
      <c r="H295" s="24"/>
      <c r="I295" s="141"/>
    </row>
    <row r="296" spans="1:9" ht="15.75" customHeight="1">
      <c r="A296" s="25"/>
      <c r="B296" s="13"/>
      <c r="C296" s="19"/>
      <c r="D296" s="20"/>
      <c r="E296" s="21"/>
      <c r="F296" s="22"/>
      <c r="G296" s="23"/>
      <c r="H296" s="24"/>
      <c r="I296" s="141"/>
    </row>
    <row r="297" spans="1:9" ht="15.75" customHeight="1">
      <c r="A297" s="25"/>
      <c r="B297" s="13"/>
      <c r="C297" s="19"/>
      <c r="D297" s="20"/>
      <c r="E297" s="21"/>
      <c r="F297" s="22"/>
      <c r="G297" s="23"/>
      <c r="H297" s="24"/>
      <c r="I297" s="141"/>
    </row>
    <row r="298" spans="1:9" ht="15.75" customHeight="1">
      <c r="A298" s="25"/>
      <c r="B298" s="13"/>
      <c r="C298" s="19"/>
      <c r="D298" s="20"/>
      <c r="E298" s="21"/>
      <c r="F298" s="22"/>
      <c r="G298" s="23"/>
      <c r="H298" s="24"/>
      <c r="I298" s="141"/>
    </row>
    <row r="299" spans="1:9" ht="15.75" customHeight="1">
      <c r="A299" s="25"/>
      <c r="B299" s="13"/>
      <c r="C299" s="19"/>
      <c r="D299" s="20"/>
      <c r="E299" s="21"/>
      <c r="F299" s="22"/>
      <c r="G299" s="23"/>
      <c r="H299" s="24"/>
      <c r="I299" s="141"/>
    </row>
    <row r="300" spans="1:9" ht="15.75" customHeight="1">
      <c r="A300" s="25"/>
      <c r="B300" s="13"/>
      <c r="C300" s="19"/>
      <c r="D300" s="20"/>
      <c r="E300" s="21"/>
      <c r="F300" s="22"/>
      <c r="G300" s="23"/>
      <c r="H300" s="24"/>
      <c r="I300" s="141"/>
    </row>
    <row r="301" spans="1:9" ht="15.75" customHeight="1">
      <c r="A301" s="25"/>
      <c r="B301" s="13"/>
      <c r="C301" s="19"/>
      <c r="D301" s="20"/>
      <c r="E301" s="21"/>
      <c r="F301" s="22"/>
      <c r="G301" s="23"/>
      <c r="H301" s="24"/>
      <c r="I301" s="141"/>
    </row>
    <row r="302" spans="1:9" ht="15.75" customHeight="1">
      <c r="A302" s="25"/>
      <c r="B302" s="13"/>
      <c r="C302" s="19"/>
      <c r="D302" s="20"/>
      <c r="E302" s="21"/>
      <c r="F302" s="22"/>
      <c r="G302" s="23"/>
      <c r="H302" s="24"/>
      <c r="I302" s="141"/>
    </row>
    <row r="303" spans="1:9" ht="15.75" customHeight="1">
      <c r="A303" s="25"/>
      <c r="B303" s="13"/>
      <c r="C303" s="19"/>
      <c r="D303" s="20"/>
      <c r="E303" s="21"/>
      <c r="F303" s="22"/>
      <c r="G303" s="23"/>
      <c r="H303" s="24"/>
      <c r="I303" s="141"/>
    </row>
    <row r="304" spans="1:9" ht="15.75" customHeight="1">
      <c r="A304" s="25"/>
      <c r="B304" s="13"/>
      <c r="C304" s="19"/>
      <c r="D304" s="20"/>
      <c r="E304" s="21"/>
      <c r="F304" s="22"/>
      <c r="G304" s="23"/>
      <c r="H304" s="24"/>
      <c r="I304" s="141"/>
    </row>
    <row r="305" spans="1:9" ht="15.75" customHeight="1">
      <c r="A305" s="25"/>
      <c r="B305" s="13"/>
      <c r="C305" s="19"/>
      <c r="D305" s="20"/>
      <c r="E305" s="21"/>
      <c r="F305" s="22"/>
      <c r="G305" s="23"/>
      <c r="H305" s="24"/>
      <c r="I305" s="141"/>
    </row>
    <row r="306" spans="1:9" ht="15.75" customHeight="1">
      <c r="A306" s="25"/>
      <c r="B306" s="13"/>
      <c r="C306" s="19"/>
      <c r="D306" s="20"/>
      <c r="E306" s="21"/>
      <c r="F306" s="22"/>
      <c r="G306" s="23"/>
      <c r="H306" s="24"/>
      <c r="I306" s="141"/>
    </row>
    <row r="307" spans="1:9" ht="15.75" customHeight="1">
      <c r="A307" s="25"/>
      <c r="B307" s="13"/>
      <c r="C307" s="19"/>
      <c r="D307" s="20"/>
      <c r="E307" s="21"/>
      <c r="F307" s="22"/>
      <c r="G307" s="23"/>
      <c r="H307" s="24"/>
      <c r="I307" s="141"/>
    </row>
    <row r="308" spans="1:9" ht="15.75" customHeight="1">
      <c r="A308" s="25"/>
      <c r="B308" s="13"/>
      <c r="C308" s="19"/>
      <c r="D308" s="20"/>
      <c r="E308" s="21"/>
      <c r="F308" s="22"/>
      <c r="G308" s="23"/>
      <c r="H308" s="24"/>
      <c r="I308" s="141"/>
    </row>
    <row r="309" spans="1:9" ht="15.75" customHeight="1">
      <c r="A309" s="25"/>
      <c r="B309" s="13"/>
      <c r="C309" s="19"/>
      <c r="D309" s="20"/>
      <c r="E309" s="21"/>
      <c r="F309" s="22"/>
      <c r="G309" s="23"/>
      <c r="H309" s="24"/>
      <c r="I309" s="141"/>
    </row>
    <row r="310" spans="1:9" ht="15.75" customHeight="1">
      <c r="A310" s="25"/>
      <c r="B310" s="13"/>
      <c r="C310" s="19"/>
      <c r="D310" s="20"/>
      <c r="E310" s="21"/>
      <c r="F310" s="22"/>
      <c r="G310" s="23"/>
      <c r="H310" s="24"/>
      <c r="I310" s="141"/>
    </row>
    <row r="311" spans="1:9" ht="15.75" customHeight="1">
      <c r="A311" s="25"/>
      <c r="B311" s="13"/>
      <c r="C311" s="19"/>
      <c r="D311" s="20"/>
      <c r="E311" s="21"/>
      <c r="F311" s="22"/>
      <c r="G311" s="23"/>
      <c r="H311" s="24"/>
      <c r="I311" s="141"/>
    </row>
    <row r="312" spans="1:9" ht="15.75" customHeight="1">
      <c r="A312" s="25"/>
      <c r="B312" s="13"/>
      <c r="C312" s="19"/>
      <c r="D312" s="20"/>
      <c r="E312" s="21"/>
      <c r="F312" s="22"/>
      <c r="G312" s="23"/>
      <c r="H312" s="24"/>
      <c r="I312" s="141"/>
    </row>
    <row r="313" spans="1:9" ht="15.75" customHeight="1">
      <c r="A313" s="25"/>
      <c r="B313" s="13"/>
      <c r="C313" s="19"/>
      <c r="D313" s="20"/>
      <c r="E313" s="21"/>
      <c r="F313" s="22"/>
      <c r="G313" s="23"/>
      <c r="H313" s="24"/>
      <c r="I313" s="141"/>
    </row>
    <row r="314" spans="1:9" ht="15.75" customHeight="1">
      <c r="A314" s="25"/>
      <c r="B314" s="13"/>
      <c r="C314" s="19"/>
      <c r="D314" s="20"/>
      <c r="E314" s="21"/>
      <c r="F314" s="22"/>
      <c r="G314" s="23"/>
      <c r="H314" s="24"/>
      <c r="I314" s="141"/>
    </row>
    <row r="315" spans="1:9" ht="15.75" customHeight="1">
      <c r="A315" s="25"/>
      <c r="B315" s="13"/>
      <c r="C315" s="19"/>
      <c r="D315" s="20"/>
      <c r="E315" s="21"/>
      <c r="F315" s="22"/>
      <c r="G315" s="23"/>
      <c r="H315" s="24"/>
      <c r="I315" s="141"/>
    </row>
    <row r="316" spans="1:9" ht="15.75" customHeight="1">
      <c r="A316" s="25"/>
      <c r="B316" s="13"/>
      <c r="C316" s="19"/>
      <c r="D316" s="20"/>
      <c r="E316" s="21"/>
      <c r="F316" s="22"/>
      <c r="G316" s="23"/>
      <c r="H316" s="24"/>
      <c r="I316" s="141"/>
    </row>
    <row r="317" spans="1:9" ht="15.75" customHeight="1">
      <c r="A317" s="25"/>
      <c r="B317" s="13"/>
      <c r="C317" s="19"/>
      <c r="D317" s="20"/>
      <c r="E317" s="21"/>
      <c r="F317" s="22"/>
      <c r="G317" s="23"/>
      <c r="H317" s="24"/>
      <c r="I317" s="141"/>
    </row>
    <row r="318" spans="1:9" ht="15.75" customHeight="1">
      <c r="A318" s="25"/>
      <c r="B318" s="13"/>
      <c r="C318" s="19"/>
      <c r="D318" s="20"/>
      <c r="E318" s="21"/>
      <c r="F318" s="22"/>
      <c r="G318" s="23"/>
      <c r="H318" s="24"/>
      <c r="I318" s="141"/>
    </row>
    <row r="319" spans="1:9" ht="15.75" customHeight="1">
      <c r="A319" s="25"/>
      <c r="B319" s="13"/>
      <c r="C319" s="19"/>
      <c r="D319" s="20"/>
      <c r="E319" s="21"/>
      <c r="F319" s="22"/>
      <c r="G319" s="23"/>
      <c r="H319" s="24"/>
      <c r="I319" s="141"/>
    </row>
    <row r="320" spans="1:9" ht="15.75" customHeight="1">
      <c r="A320" s="25"/>
      <c r="B320" s="13"/>
      <c r="C320" s="19"/>
      <c r="D320" s="20"/>
      <c r="E320" s="21"/>
      <c r="F320" s="22"/>
      <c r="G320" s="23"/>
      <c r="H320" s="24"/>
      <c r="I320" s="141"/>
    </row>
    <row r="321" spans="1:9" ht="15.75" customHeight="1">
      <c r="A321" s="25"/>
      <c r="B321" s="13"/>
      <c r="C321" s="19"/>
      <c r="D321" s="20"/>
      <c r="E321" s="21"/>
      <c r="F321" s="22"/>
      <c r="G321" s="23"/>
      <c r="H321" s="24"/>
      <c r="I321" s="141"/>
    </row>
    <row r="322" spans="1:9" ht="15.75" customHeight="1">
      <c r="A322" s="25"/>
      <c r="B322" s="13"/>
      <c r="C322" s="19"/>
      <c r="D322" s="20"/>
      <c r="E322" s="21"/>
      <c r="F322" s="22"/>
      <c r="G322" s="23"/>
      <c r="H322" s="24"/>
      <c r="I322" s="141"/>
    </row>
    <row r="323" spans="1:9" ht="15.75" customHeight="1">
      <c r="A323" s="25"/>
      <c r="B323" s="13"/>
      <c r="C323" s="19"/>
      <c r="D323" s="20"/>
      <c r="E323" s="21"/>
      <c r="F323" s="22"/>
      <c r="G323" s="23"/>
      <c r="H323" s="24"/>
      <c r="I323" s="141"/>
    </row>
    <row r="324" spans="1:9" ht="15.75" customHeight="1">
      <c r="A324" s="25"/>
      <c r="B324" s="13"/>
      <c r="C324" s="19"/>
      <c r="D324" s="20"/>
      <c r="E324" s="21"/>
      <c r="F324" s="22"/>
      <c r="G324" s="23"/>
      <c r="H324" s="24"/>
      <c r="I324" s="141"/>
    </row>
    <row r="325" spans="1:9" ht="15.75" customHeight="1">
      <c r="A325" s="25"/>
      <c r="B325" s="13"/>
      <c r="C325" s="19"/>
      <c r="D325" s="20"/>
      <c r="E325" s="21"/>
      <c r="F325" s="22"/>
      <c r="G325" s="23"/>
      <c r="H325" s="24"/>
      <c r="I325" s="141"/>
    </row>
    <row r="326" spans="1:9" ht="15.75" customHeight="1">
      <c r="A326" s="25"/>
      <c r="B326" s="13"/>
      <c r="C326" s="19"/>
      <c r="D326" s="20"/>
      <c r="E326" s="21"/>
      <c r="F326" s="22"/>
      <c r="G326" s="23"/>
      <c r="H326" s="24"/>
      <c r="I326" s="141"/>
    </row>
    <row r="327" spans="1:9" ht="15.75" customHeight="1">
      <c r="A327" s="25"/>
      <c r="B327" s="13"/>
      <c r="C327" s="19"/>
      <c r="D327" s="20"/>
      <c r="E327" s="21"/>
      <c r="F327" s="22"/>
      <c r="G327" s="23"/>
      <c r="H327" s="24"/>
      <c r="I327" s="141"/>
    </row>
    <row r="328" spans="1:9" ht="15.75" customHeight="1">
      <c r="A328" s="25"/>
      <c r="B328" s="13"/>
      <c r="C328" s="19"/>
      <c r="D328" s="20"/>
      <c r="E328" s="21"/>
      <c r="F328" s="22"/>
      <c r="G328" s="23"/>
      <c r="H328" s="24"/>
      <c r="I328" s="141"/>
    </row>
    <row r="329" spans="1:9" ht="15.75" customHeight="1">
      <c r="A329" s="25"/>
      <c r="B329" s="13"/>
      <c r="C329" s="19"/>
      <c r="D329" s="20"/>
      <c r="E329" s="21"/>
      <c r="F329" s="22"/>
      <c r="G329" s="23"/>
      <c r="H329" s="24"/>
      <c r="I329" s="141"/>
    </row>
    <row r="330" spans="1:9" ht="15.75" customHeight="1">
      <c r="A330" s="25"/>
      <c r="B330" s="13"/>
      <c r="C330" s="19"/>
      <c r="D330" s="20"/>
      <c r="E330" s="21"/>
      <c r="F330" s="22"/>
      <c r="G330" s="23"/>
      <c r="H330" s="24"/>
      <c r="I330" s="141"/>
    </row>
    <row r="331" spans="1:9" ht="15.75" customHeight="1">
      <c r="A331" s="25"/>
      <c r="B331" s="13"/>
      <c r="C331" s="19"/>
      <c r="D331" s="20"/>
      <c r="E331" s="21"/>
      <c r="F331" s="22"/>
      <c r="G331" s="23"/>
      <c r="H331" s="24"/>
      <c r="I331" s="141"/>
    </row>
    <row r="332" spans="1:9" ht="15.75" customHeight="1">
      <c r="A332" s="25"/>
      <c r="B332" s="13"/>
      <c r="C332" s="19"/>
      <c r="D332" s="20"/>
      <c r="E332" s="21"/>
      <c r="F332" s="22"/>
      <c r="G332" s="23"/>
      <c r="H332" s="24"/>
      <c r="I332" s="141"/>
    </row>
    <row r="333" spans="1:9" ht="15.75" customHeight="1">
      <c r="A333" s="25"/>
      <c r="B333" s="13"/>
      <c r="C333" s="19"/>
      <c r="D333" s="20"/>
      <c r="E333" s="21"/>
      <c r="F333" s="22"/>
      <c r="G333" s="23"/>
      <c r="H333" s="24"/>
      <c r="I333" s="141"/>
    </row>
    <row r="334" spans="1:9" ht="15.75" customHeight="1">
      <c r="A334" s="25"/>
      <c r="B334" s="13"/>
      <c r="C334" s="19"/>
      <c r="D334" s="20"/>
      <c r="E334" s="21"/>
      <c r="F334" s="22"/>
      <c r="G334" s="23"/>
      <c r="H334" s="24"/>
      <c r="I334" s="141"/>
    </row>
    <row r="335" spans="1:9" ht="15.75" customHeight="1">
      <c r="A335" s="25"/>
      <c r="B335" s="13"/>
      <c r="C335" s="19"/>
      <c r="D335" s="20"/>
      <c r="E335" s="21"/>
      <c r="F335" s="22"/>
      <c r="G335" s="23"/>
      <c r="H335" s="24"/>
      <c r="I335" s="141"/>
    </row>
    <row r="336" spans="1:9" ht="15.75" customHeight="1">
      <c r="A336" s="25"/>
      <c r="B336" s="13"/>
      <c r="C336" s="19"/>
      <c r="D336" s="20"/>
      <c r="E336" s="21"/>
      <c r="F336" s="22"/>
      <c r="G336" s="23"/>
      <c r="H336" s="24"/>
      <c r="I336" s="141"/>
    </row>
    <row r="337" spans="1:9" ht="15.75" customHeight="1">
      <c r="A337" s="25"/>
      <c r="B337" s="13"/>
      <c r="C337" s="19"/>
      <c r="D337" s="20"/>
      <c r="E337" s="21"/>
      <c r="F337" s="22"/>
      <c r="G337" s="23"/>
      <c r="H337" s="24"/>
      <c r="I337" s="141"/>
    </row>
    <row r="338" spans="1:9" ht="15.75" customHeight="1">
      <c r="A338" s="25"/>
      <c r="B338" s="13"/>
      <c r="C338" s="19"/>
      <c r="D338" s="20"/>
      <c r="E338" s="21"/>
      <c r="F338" s="22"/>
      <c r="G338" s="23"/>
      <c r="H338" s="24"/>
      <c r="I338" s="141"/>
    </row>
    <row r="339" spans="1:9" ht="15.75" customHeight="1">
      <c r="A339" s="25"/>
      <c r="B339" s="13"/>
      <c r="C339" s="19"/>
      <c r="D339" s="20"/>
      <c r="E339" s="21"/>
      <c r="F339" s="22"/>
      <c r="G339" s="23"/>
      <c r="H339" s="24"/>
      <c r="I339" s="141"/>
    </row>
    <row r="340" spans="1:9" ht="15.75" customHeight="1">
      <c r="A340" s="25"/>
      <c r="B340" s="13"/>
      <c r="C340" s="19"/>
      <c r="D340" s="20"/>
      <c r="E340" s="21"/>
      <c r="F340" s="22"/>
      <c r="G340" s="23"/>
      <c r="H340" s="24"/>
      <c r="I340" s="141"/>
    </row>
    <row r="341" spans="1:9" ht="15.75" customHeight="1">
      <c r="A341" s="25"/>
      <c r="B341" s="13"/>
      <c r="C341" s="19"/>
      <c r="D341" s="20"/>
      <c r="E341" s="21"/>
      <c r="F341" s="22"/>
      <c r="G341" s="23"/>
      <c r="H341" s="24"/>
      <c r="I341" s="141"/>
    </row>
    <row r="342" spans="1:9" ht="15.75" customHeight="1">
      <c r="A342" s="25"/>
      <c r="B342" s="13"/>
      <c r="C342" s="19"/>
      <c r="D342" s="20"/>
      <c r="E342" s="21"/>
      <c r="F342" s="22"/>
      <c r="G342" s="23"/>
      <c r="H342" s="24"/>
      <c r="I342" s="141"/>
    </row>
    <row r="343" spans="1:9" ht="15.75" customHeight="1">
      <c r="A343" s="25"/>
      <c r="B343" s="13"/>
      <c r="C343" s="19"/>
      <c r="D343" s="20"/>
      <c r="E343" s="21"/>
      <c r="F343" s="22"/>
      <c r="G343" s="23"/>
      <c r="H343" s="24"/>
      <c r="I343" s="141"/>
    </row>
    <row r="344" spans="1:9" ht="15.75" customHeight="1">
      <c r="A344" s="25"/>
      <c r="B344" s="13"/>
      <c r="C344" s="19"/>
      <c r="D344" s="20"/>
      <c r="E344" s="21"/>
      <c r="F344" s="22"/>
      <c r="G344" s="23"/>
      <c r="H344" s="24"/>
      <c r="I344" s="141"/>
    </row>
    <row r="345" spans="1:9" ht="15.75" customHeight="1">
      <c r="A345" s="25"/>
      <c r="B345" s="13"/>
      <c r="C345" s="19"/>
      <c r="D345" s="20"/>
      <c r="E345" s="21"/>
      <c r="F345" s="22"/>
      <c r="G345" s="23"/>
      <c r="H345" s="24"/>
      <c r="I345" s="141"/>
    </row>
    <row r="346" spans="1:9" ht="15.75" customHeight="1">
      <c r="A346" s="25"/>
      <c r="B346" s="13"/>
      <c r="C346" s="19"/>
      <c r="D346" s="20"/>
      <c r="E346" s="21"/>
      <c r="F346" s="22"/>
      <c r="G346" s="23"/>
      <c r="H346" s="24"/>
      <c r="I346" s="141"/>
    </row>
    <row r="347" spans="1:9" ht="15.75" customHeight="1">
      <c r="A347" s="25"/>
      <c r="B347" s="13"/>
      <c r="C347" s="19"/>
      <c r="D347" s="20"/>
      <c r="E347" s="21"/>
      <c r="F347" s="22"/>
      <c r="G347" s="23"/>
      <c r="H347" s="24"/>
      <c r="I347" s="141"/>
    </row>
    <row r="348" spans="1:9" ht="15.75" customHeight="1">
      <c r="A348" s="25"/>
      <c r="B348" s="13"/>
      <c r="C348" s="19"/>
      <c r="D348" s="20"/>
      <c r="E348" s="21"/>
      <c r="F348" s="22"/>
      <c r="G348" s="23"/>
      <c r="H348" s="24"/>
      <c r="I348" s="141"/>
    </row>
    <row r="349" spans="1:9" ht="15.75" customHeight="1">
      <c r="A349" s="25"/>
      <c r="B349" s="13"/>
      <c r="C349" s="19"/>
      <c r="D349" s="20"/>
      <c r="E349" s="21"/>
      <c r="F349" s="22"/>
      <c r="G349" s="23"/>
      <c r="H349" s="24"/>
      <c r="I349" s="141"/>
    </row>
    <row r="350" spans="1:9" ht="15.75" customHeight="1">
      <c r="A350" s="25"/>
      <c r="B350" s="13"/>
      <c r="C350" s="19"/>
      <c r="D350" s="20"/>
      <c r="E350" s="21"/>
      <c r="F350" s="22"/>
      <c r="G350" s="23"/>
      <c r="H350" s="24"/>
      <c r="I350" s="141"/>
    </row>
    <row r="351" spans="1:9" ht="15.75" customHeight="1">
      <c r="A351" s="25"/>
      <c r="B351" s="13"/>
      <c r="C351" s="19"/>
      <c r="D351" s="20"/>
      <c r="E351" s="21"/>
      <c r="F351" s="22"/>
      <c r="G351" s="23"/>
      <c r="H351" s="24"/>
      <c r="I351" s="141"/>
    </row>
    <row r="352" spans="1:9" ht="15.75" customHeight="1">
      <c r="A352" s="25"/>
      <c r="B352" s="13"/>
      <c r="C352" s="19"/>
      <c r="D352" s="20"/>
      <c r="E352" s="21"/>
      <c r="F352" s="22"/>
      <c r="G352" s="23"/>
      <c r="H352" s="24"/>
      <c r="I352" s="141"/>
    </row>
    <row r="353" spans="1:9" ht="15.75" customHeight="1">
      <c r="A353" s="25"/>
      <c r="B353" s="13"/>
      <c r="C353" s="19"/>
      <c r="D353" s="20"/>
      <c r="E353" s="21"/>
      <c r="F353" s="22"/>
      <c r="G353" s="23"/>
      <c r="H353" s="24"/>
      <c r="I353" s="141"/>
    </row>
    <row r="354" spans="1:9" ht="15.75" customHeight="1">
      <c r="A354" s="25"/>
      <c r="B354" s="13"/>
      <c r="C354" s="19"/>
      <c r="D354" s="20"/>
      <c r="E354" s="21"/>
      <c r="F354" s="22"/>
      <c r="G354" s="23"/>
      <c r="H354" s="24"/>
      <c r="I354" s="141"/>
    </row>
    <row r="355" spans="1:9" ht="15.75" customHeight="1">
      <c r="A355" s="25"/>
      <c r="B355" s="13"/>
      <c r="C355" s="19"/>
      <c r="D355" s="20"/>
      <c r="E355" s="21"/>
      <c r="F355" s="22"/>
      <c r="G355" s="23"/>
      <c r="H355" s="24"/>
      <c r="I355" s="141"/>
    </row>
    <row r="356" spans="1:9" ht="15.75" customHeight="1">
      <c r="A356" s="25"/>
      <c r="B356" s="13"/>
      <c r="C356" s="19"/>
      <c r="D356" s="20"/>
      <c r="E356" s="21"/>
      <c r="F356" s="22"/>
      <c r="G356" s="23"/>
      <c r="H356" s="24"/>
      <c r="I356" s="141"/>
    </row>
    <row r="357" spans="1:9" ht="15.75" customHeight="1">
      <c r="A357" s="25"/>
      <c r="B357" s="13"/>
      <c r="C357" s="19"/>
      <c r="D357" s="20"/>
      <c r="E357" s="21"/>
      <c r="F357" s="22"/>
      <c r="G357" s="23"/>
      <c r="H357" s="24"/>
      <c r="I357" s="141"/>
    </row>
    <row r="358" spans="1:9" ht="15.75" customHeight="1">
      <c r="A358" s="25"/>
      <c r="B358" s="13"/>
      <c r="C358" s="19"/>
      <c r="D358" s="20"/>
      <c r="E358" s="21"/>
      <c r="F358" s="22"/>
      <c r="G358" s="23"/>
      <c r="H358" s="24"/>
      <c r="I358" s="141"/>
    </row>
    <row r="359" spans="1:9" ht="15.75" customHeight="1">
      <c r="A359" s="25"/>
      <c r="B359" s="13"/>
      <c r="C359" s="19"/>
      <c r="D359" s="20"/>
      <c r="E359" s="21"/>
      <c r="F359" s="22"/>
      <c r="G359" s="23"/>
      <c r="H359" s="24"/>
      <c r="I359" s="141"/>
    </row>
    <row r="360" spans="1:9" ht="15.75" customHeight="1">
      <c r="A360" s="25"/>
      <c r="B360" s="13"/>
      <c r="C360" s="19"/>
      <c r="D360" s="20"/>
      <c r="E360" s="21"/>
      <c r="F360" s="22"/>
      <c r="G360" s="23"/>
      <c r="H360" s="24"/>
      <c r="I360" s="141"/>
    </row>
    <row r="361" spans="1:9" ht="15.75" customHeight="1">
      <c r="A361" s="25"/>
      <c r="B361" s="13"/>
      <c r="C361" s="19"/>
      <c r="D361" s="20"/>
      <c r="E361" s="21"/>
      <c r="F361" s="22"/>
      <c r="G361" s="23"/>
      <c r="H361" s="24"/>
      <c r="I361" s="141"/>
    </row>
    <row r="362" spans="1:9" ht="15.75" customHeight="1">
      <c r="A362" s="25"/>
      <c r="B362" s="13"/>
      <c r="C362" s="19"/>
      <c r="D362" s="20"/>
      <c r="E362" s="21"/>
      <c r="F362" s="22"/>
      <c r="G362" s="23"/>
      <c r="H362" s="24"/>
      <c r="I362" s="141"/>
    </row>
    <row r="363" spans="1:9" ht="15.75" customHeight="1">
      <c r="A363" s="25"/>
      <c r="B363" s="13"/>
      <c r="C363" s="19"/>
      <c r="D363" s="20"/>
      <c r="E363" s="21"/>
      <c r="F363" s="22"/>
      <c r="G363" s="23"/>
      <c r="H363" s="24"/>
      <c r="I363" s="141"/>
    </row>
    <row r="364" spans="1:9" ht="15.75" customHeight="1">
      <c r="A364" s="25"/>
      <c r="B364" s="13"/>
      <c r="C364" s="19"/>
      <c r="D364" s="20"/>
      <c r="E364" s="21"/>
      <c r="F364" s="22"/>
      <c r="G364" s="23"/>
      <c r="H364" s="24"/>
      <c r="I364" s="141"/>
    </row>
    <row r="365" spans="1:9" ht="15.75" customHeight="1">
      <c r="A365" s="25"/>
      <c r="B365" s="13"/>
      <c r="C365" s="19"/>
      <c r="D365" s="20"/>
      <c r="E365" s="21"/>
      <c r="F365" s="22"/>
      <c r="G365" s="23"/>
      <c r="H365" s="24"/>
      <c r="I365" s="141"/>
    </row>
    <row r="366" spans="1:9" ht="15.75" customHeight="1">
      <c r="A366" s="25"/>
      <c r="B366" s="13"/>
      <c r="C366" s="19"/>
      <c r="D366" s="20"/>
      <c r="E366" s="21"/>
      <c r="F366" s="22"/>
      <c r="G366" s="23"/>
      <c r="H366" s="24"/>
      <c r="I366" s="141"/>
    </row>
    <row r="367" spans="1:9" ht="15.75" customHeight="1">
      <c r="A367" s="25"/>
      <c r="B367" s="13"/>
      <c r="C367" s="19"/>
      <c r="D367" s="20"/>
      <c r="E367" s="21"/>
      <c r="F367" s="22"/>
      <c r="G367" s="23"/>
      <c r="H367" s="24"/>
      <c r="I367" s="141"/>
    </row>
    <row r="368" spans="1:9" ht="15.75" customHeight="1">
      <c r="A368" s="25"/>
      <c r="B368" s="13"/>
      <c r="C368" s="19"/>
      <c r="D368" s="20"/>
      <c r="E368" s="21"/>
      <c r="F368" s="22"/>
      <c r="G368" s="23"/>
      <c r="H368" s="24"/>
      <c r="I368" s="141"/>
    </row>
    <row r="369" spans="1:9" ht="15.75" customHeight="1">
      <c r="A369" s="25"/>
      <c r="B369" s="13"/>
      <c r="C369" s="19"/>
      <c r="D369" s="20"/>
      <c r="E369" s="21"/>
      <c r="F369" s="22"/>
      <c r="G369" s="23"/>
      <c r="H369" s="24"/>
      <c r="I369" s="141"/>
    </row>
    <row r="370" spans="1:9" ht="15.75" customHeight="1">
      <c r="A370" s="25"/>
      <c r="B370" s="13"/>
      <c r="C370" s="19"/>
      <c r="D370" s="20"/>
      <c r="E370" s="21"/>
      <c r="F370" s="22"/>
      <c r="G370" s="23"/>
      <c r="H370" s="24"/>
      <c r="I370" s="141"/>
    </row>
    <row r="371" spans="1:9" ht="15.75" customHeight="1">
      <c r="A371" s="25"/>
      <c r="B371" s="13"/>
      <c r="C371" s="19"/>
      <c r="D371" s="20"/>
      <c r="E371" s="21"/>
      <c r="F371" s="22"/>
      <c r="G371" s="23"/>
      <c r="H371" s="24"/>
      <c r="I371" s="141"/>
    </row>
    <row r="372" spans="1:9" ht="15.75" customHeight="1">
      <c r="A372" s="25"/>
      <c r="B372" s="13"/>
      <c r="C372" s="19"/>
      <c r="D372" s="20"/>
      <c r="E372" s="21"/>
      <c r="F372" s="22"/>
      <c r="G372" s="23"/>
      <c r="H372" s="24"/>
      <c r="I372" s="141"/>
    </row>
    <row r="373" spans="1:9" ht="15.75" customHeight="1">
      <c r="A373" s="25"/>
      <c r="B373" s="13"/>
      <c r="C373" s="19"/>
      <c r="D373" s="20"/>
      <c r="E373" s="21"/>
      <c r="F373" s="22"/>
      <c r="G373" s="23"/>
      <c r="H373" s="24"/>
      <c r="I373" s="141"/>
    </row>
    <row r="374" spans="1:9" ht="15.75" customHeight="1">
      <c r="A374" s="25"/>
      <c r="B374" s="13"/>
      <c r="C374" s="19"/>
      <c r="D374" s="20"/>
      <c r="E374" s="21"/>
      <c r="F374" s="22"/>
      <c r="G374" s="23"/>
      <c r="H374" s="24"/>
      <c r="I374" s="141"/>
    </row>
    <row r="375" spans="1:9" ht="15.75" customHeight="1">
      <c r="A375" s="25"/>
      <c r="B375" s="13"/>
      <c r="C375" s="19"/>
      <c r="D375" s="20"/>
      <c r="E375" s="21"/>
      <c r="F375" s="22"/>
      <c r="G375" s="23"/>
      <c r="H375" s="24"/>
      <c r="I375" s="141"/>
    </row>
    <row r="376" spans="1:9" ht="15.75" customHeight="1">
      <c r="A376" s="25"/>
      <c r="B376" s="13"/>
      <c r="C376" s="19"/>
      <c r="D376" s="20"/>
      <c r="E376" s="21"/>
      <c r="F376" s="22"/>
      <c r="G376" s="23"/>
      <c r="H376" s="24"/>
      <c r="I376" s="141"/>
    </row>
    <row r="377" spans="1:9" ht="15.75" customHeight="1">
      <c r="A377" s="25"/>
      <c r="B377" s="13"/>
      <c r="C377" s="19"/>
      <c r="D377" s="20"/>
      <c r="E377" s="21"/>
      <c r="F377" s="22"/>
      <c r="G377" s="23"/>
      <c r="H377" s="24"/>
      <c r="I377" s="141"/>
    </row>
    <row r="378" spans="1:9" ht="15.75" customHeight="1">
      <c r="A378" s="25"/>
      <c r="B378" s="13"/>
      <c r="C378" s="19"/>
      <c r="D378" s="20"/>
      <c r="E378" s="21"/>
      <c r="F378" s="22"/>
      <c r="G378" s="23"/>
      <c r="H378" s="24"/>
      <c r="I378" s="141"/>
    </row>
    <row r="379" spans="1:9" ht="15.75" customHeight="1">
      <c r="A379" s="25"/>
      <c r="B379" s="13"/>
      <c r="C379" s="19"/>
      <c r="D379" s="20"/>
      <c r="E379" s="21"/>
      <c r="F379" s="22"/>
      <c r="G379" s="23"/>
      <c r="H379" s="24"/>
      <c r="I379" s="141"/>
    </row>
    <row r="380" spans="1:9" ht="15.75" customHeight="1">
      <c r="A380" s="25"/>
      <c r="B380" s="13"/>
      <c r="C380" s="19"/>
      <c r="D380" s="20"/>
      <c r="E380" s="21"/>
      <c r="F380" s="22"/>
      <c r="G380" s="23"/>
      <c r="H380" s="24"/>
      <c r="I380" s="141"/>
    </row>
    <row r="381" spans="1:9" ht="15.75" customHeight="1">
      <c r="A381" s="25"/>
      <c r="B381" s="13"/>
      <c r="C381" s="19"/>
      <c r="D381" s="20"/>
      <c r="E381" s="21"/>
      <c r="F381" s="22"/>
      <c r="G381" s="23"/>
      <c r="H381" s="24"/>
      <c r="I381" s="141"/>
    </row>
    <row r="382" spans="1:9" ht="15.75" customHeight="1">
      <c r="A382" s="25"/>
      <c r="B382" s="13"/>
      <c r="C382" s="19"/>
      <c r="D382" s="20"/>
      <c r="E382" s="21"/>
      <c r="F382" s="22"/>
      <c r="G382" s="23"/>
      <c r="H382" s="24"/>
      <c r="I382" s="141"/>
    </row>
    <row r="383" spans="1:9" ht="15.75" customHeight="1">
      <c r="A383" s="25"/>
      <c r="B383" s="13"/>
      <c r="C383" s="19"/>
      <c r="D383" s="20"/>
      <c r="E383" s="21"/>
      <c r="F383" s="22"/>
      <c r="G383" s="23"/>
      <c r="H383" s="24"/>
      <c r="I383" s="141"/>
    </row>
    <row r="384" spans="1:9" ht="15.75" customHeight="1">
      <c r="A384" s="25"/>
      <c r="B384" s="13"/>
      <c r="C384" s="19"/>
      <c r="D384" s="20"/>
      <c r="E384" s="21"/>
      <c r="F384" s="22"/>
      <c r="G384" s="23"/>
      <c r="H384" s="24"/>
      <c r="I384" s="141"/>
    </row>
    <row r="385" spans="1:9" ht="15.75" customHeight="1">
      <c r="A385" s="25"/>
      <c r="B385" s="13"/>
      <c r="C385" s="19"/>
      <c r="D385" s="20"/>
      <c r="E385" s="21"/>
      <c r="F385" s="22"/>
      <c r="G385" s="23"/>
      <c r="H385" s="24"/>
      <c r="I385" s="141"/>
    </row>
    <row r="386" spans="1:9" ht="15.75" customHeight="1">
      <c r="A386" s="25"/>
      <c r="B386" s="13"/>
      <c r="C386" s="19"/>
      <c r="D386" s="20"/>
      <c r="E386" s="21"/>
      <c r="F386" s="22"/>
      <c r="G386" s="23"/>
      <c r="H386" s="24"/>
      <c r="I386" s="141"/>
    </row>
    <row r="387" spans="1:9" ht="15.75" customHeight="1">
      <c r="A387" s="25"/>
      <c r="B387" s="13"/>
      <c r="C387" s="19"/>
      <c r="D387" s="20"/>
      <c r="E387" s="21"/>
      <c r="F387" s="22"/>
      <c r="G387" s="23"/>
      <c r="H387" s="24"/>
      <c r="I387" s="141"/>
    </row>
    <row r="388" spans="1:9" ht="15.75" customHeight="1">
      <c r="A388" s="25"/>
      <c r="B388" s="13"/>
      <c r="C388" s="19"/>
      <c r="D388" s="20"/>
      <c r="E388" s="21"/>
      <c r="F388" s="22"/>
      <c r="G388" s="23"/>
      <c r="H388" s="24"/>
      <c r="I388" s="141"/>
    </row>
    <row r="389" spans="1:9" ht="15.75" customHeight="1">
      <c r="A389" s="25"/>
      <c r="B389" s="13"/>
      <c r="C389" s="19"/>
      <c r="D389" s="20"/>
      <c r="E389" s="21"/>
      <c r="F389" s="22"/>
      <c r="G389" s="23"/>
      <c r="H389" s="24"/>
      <c r="I389" s="141"/>
    </row>
    <row r="390" spans="1:9" ht="15.75" customHeight="1">
      <c r="A390" s="25"/>
      <c r="B390" s="13"/>
      <c r="C390" s="19"/>
      <c r="D390" s="20"/>
      <c r="E390" s="21"/>
      <c r="F390" s="22"/>
      <c r="G390" s="23"/>
      <c r="H390" s="24"/>
      <c r="I390" s="141"/>
    </row>
    <row r="391" spans="1:9" ht="15.75" customHeight="1">
      <c r="A391" s="25"/>
      <c r="B391" s="13"/>
      <c r="C391" s="19"/>
      <c r="D391" s="20"/>
      <c r="E391" s="21"/>
      <c r="F391" s="22"/>
      <c r="G391" s="23"/>
      <c r="H391" s="24"/>
      <c r="I391" s="141"/>
    </row>
    <row r="392" spans="1:9" ht="15.75" customHeight="1">
      <c r="A392" s="25"/>
      <c r="B392" s="13"/>
      <c r="C392" s="19"/>
      <c r="D392" s="20"/>
      <c r="E392" s="21"/>
      <c r="F392" s="22"/>
      <c r="G392" s="23"/>
      <c r="H392" s="24"/>
      <c r="I392" s="141"/>
    </row>
    <row r="393" spans="1:9" ht="15.75" customHeight="1">
      <c r="A393" s="25"/>
      <c r="B393" s="13"/>
      <c r="C393" s="19"/>
      <c r="D393" s="20"/>
      <c r="E393" s="21"/>
      <c r="F393" s="22"/>
      <c r="G393" s="23"/>
      <c r="H393" s="24"/>
      <c r="I393" s="141"/>
    </row>
    <row r="394" spans="1:9" ht="15.75" customHeight="1">
      <c r="A394" s="25"/>
      <c r="B394" s="13"/>
      <c r="C394" s="19"/>
      <c r="D394" s="20"/>
      <c r="E394" s="21"/>
      <c r="F394" s="22"/>
      <c r="G394" s="23"/>
      <c r="H394" s="24"/>
      <c r="I394" s="141"/>
    </row>
    <row r="395" spans="1:9" ht="15.75" customHeight="1">
      <c r="A395" s="25"/>
      <c r="B395" s="13"/>
      <c r="C395" s="19"/>
      <c r="D395" s="20"/>
      <c r="E395" s="21"/>
      <c r="F395" s="22"/>
      <c r="G395" s="23"/>
      <c r="H395" s="24"/>
      <c r="I395" s="141"/>
    </row>
    <row r="396" spans="1:9" ht="15.75" customHeight="1">
      <c r="A396" s="25"/>
      <c r="B396" s="13"/>
      <c r="C396" s="19"/>
      <c r="D396" s="20"/>
      <c r="E396" s="21"/>
      <c r="F396" s="22"/>
      <c r="G396" s="23"/>
      <c r="H396" s="24"/>
      <c r="I396" s="141"/>
    </row>
    <row r="397" spans="1:9" ht="15.75" customHeight="1">
      <c r="A397" s="25"/>
      <c r="B397" s="13"/>
      <c r="C397" s="19"/>
      <c r="D397" s="20"/>
      <c r="E397" s="21"/>
      <c r="F397" s="22"/>
      <c r="G397" s="23"/>
      <c r="H397" s="24"/>
      <c r="I397" s="141"/>
    </row>
    <row r="398" spans="1:9" ht="15.75" customHeight="1">
      <c r="A398" s="25"/>
      <c r="B398" s="13"/>
      <c r="C398" s="19"/>
      <c r="D398" s="20"/>
      <c r="E398" s="21"/>
      <c r="F398" s="22"/>
      <c r="G398" s="23"/>
      <c r="H398" s="24"/>
      <c r="I398" s="141"/>
    </row>
    <row r="399" spans="1:9" ht="15.75" customHeight="1">
      <c r="A399" s="25"/>
      <c r="B399" s="13"/>
      <c r="C399" s="19"/>
      <c r="D399" s="20"/>
      <c r="E399" s="21"/>
      <c r="F399" s="22"/>
      <c r="G399" s="23"/>
      <c r="H399" s="24"/>
      <c r="I399" s="141"/>
    </row>
    <row r="400" spans="1:9" ht="15.75" customHeight="1">
      <c r="A400" s="25"/>
      <c r="B400" s="13"/>
      <c r="C400" s="19"/>
      <c r="D400" s="20"/>
      <c r="E400" s="21"/>
      <c r="F400" s="22"/>
      <c r="G400" s="23"/>
      <c r="H400" s="24"/>
      <c r="I400" s="141"/>
    </row>
    <row r="401" spans="1:9" ht="15.75" customHeight="1">
      <c r="A401" s="25"/>
      <c r="B401" s="13"/>
      <c r="C401" s="19"/>
      <c r="D401" s="20"/>
      <c r="E401" s="21"/>
      <c r="F401" s="22"/>
      <c r="G401" s="23"/>
      <c r="H401" s="24"/>
      <c r="I401" s="141"/>
    </row>
    <row r="402" spans="1:9" ht="15.75" customHeight="1">
      <c r="A402" s="25"/>
      <c r="B402" s="13"/>
      <c r="C402" s="19"/>
      <c r="D402" s="20"/>
      <c r="E402" s="21"/>
      <c r="F402" s="22"/>
      <c r="G402" s="23"/>
      <c r="H402" s="24"/>
      <c r="I402" s="141"/>
    </row>
    <row r="403" spans="1:9" ht="15.75" customHeight="1">
      <c r="A403" s="25"/>
      <c r="B403" s="13"/>
      <c r="C403" s="19"/>
      <c r="D403" s="20"/>
      <c r="E403" s="21"/>
      <c r="F403" s="22"/>
      <c r="G403" s="23"/>
      <c r="H403" s="24"/>
      <c r="I403" s="141"/>
    </row>
    <row r="404" spans="1:9" ht="15.75" customHeight="1">
      <c r="A404" s="25"/>
      <c r="B404" s="13"/>
      <c r="C404" s="19"/>
      <c r="D404" s="20"/>
      <c r="E404" s="21"/>
      <c r="F404" s="22"/>
      <c r="G404" s="23"/>
      <c r="H404" s="24"/>
      <c r="I404" s="141"/>
    </row>
    <row r="405" spans="1:9" ht="15.75" customHeight="1">
      <c r="A405" s="25"/>
      <c r="B405" s="13"/>
      <c r="C405" s="19"/>
      <c r="D405" s="20"/>
      <c r="E405" s="21"/>
      <c r="F405" s="22"/>
      <c r="G405" s="23"/>
      <c r="H405" s="24"/>
      <c r="I405" s="141"/>
    </row>
    <row r="406" spans="1:9" ht="15.75" customHeight="1">
      <c r="A406" s="25"/>
      <c r="B406" s="13"/>
      <c r="C406" s="19"/>
      <c r="D406" s="20"/>
      <c r="E406" s="21"/>
      <c r="F406" s="22"/>
      <c r="G406" s="23"/>
      <c r="H406" s="24"/>
      <c r="I406" s="141"/>
    </row>
    <row r="407" spans="1:9" ht="15.75" customHeight="1">
      <c r="A407" s="25"/>
      <c r="B407" s="13"/>
      <c r="C407" s="19"/>
      <c r="D407" s="20"/>
      <c r="E407" s="21"/>
      <c r="F407" s="22"/>
      <c r="G407" s="23"/>
      <c r="H407" s="24"/>
      <c r="I407" s="141"/>
    </row>
    <row r="408" spans="1:9" ht="15.75" customHeight="1">
      <c r="A408" s="25"/>
      <c r="B408" s="13"/>
      <c r="C408" s="19"/>
      <c r="D408" s="20"/>
      <c r="E408" s="21"/>
      <c r="F408" s="22"/>
      <c r="G408" s="23"/>
      <c r="H408" s="24"/>
      <c r="I408" s="141"/>
    </row>
    <row r="409" spans="1:9" ht="15.75" customHeight="1">
      <c r="A409" s="25"/>
      <c r="B409" s="13"/>
      <c r="C409" s="19"/>
      <c r="D409" s="20"/>
      <c r="E409" s="21"/>
      <c r="F409" s="22"/>
      <c r="G409" s="23"/>
      <c r="H409" s="24"/>
      <c r="I409" s="141"/>
    </row>
    <row r="410" spans="1:9" ht="15.75" customHeight="1">
      <c r="A410" s="25"/>
      <c r="B410" s="13"/>
      <c r="C410" s="19"/>
      <c r="D410" s="20"/>
      <c r="E410" s="21"/>
      <c r="F410" s="22"/>
      <c r="G410" s="23"/>
      <c r="H410" s="24"/>
      <c r="I410" s="141"/>
    </row>
    <row r="411" spans="1:9" ht="15.75" customHeight="1">
      <c r="A411" s="25"/>
      <c r="B411" s="13"/>
      <c r="C411" s="19"/>
      <c r="D411" s="20"/>
      <c r="E411" s="21"/>
      <c r="F411" s="22"/>
      <c r="G411" s="23"/>
      <c r="H411" s="24"/>
      <c r="I411" s="141"/>
    </row>
    <row r="412" spans="1:9" ht="15.75" customHeight="1">
      <c r="A412" s="25"/>
      <c r="B412" s="13"/>
      <c r="C412" s="19"/>
      <c r="D412" s="20"/>
      <c r="E412" s="21"/>
      <c r="F412" s="22"/>
      <c r="G412" s="23"/>
      <c r="H412" s="24"/>
      <c r="I412" s="141"/>
    </row>
    <row r="413" spans="1:9" ht="15.75" customHeight="1">
      <c r="A413" s="25"/>
      <c r="B413" s="13"/>
      <c r="C413" s="19"/>
      <c r="D413" s="20"/>
      <c r="E413" s="21"/>
      <c r="F413" s="22"/>
      <c r="G413" s="23"/>
      <c r="H413" s="24"/>
      <c r="I413" s="141"/>
    </row>
    <row r="414" spans="1:9" ht="15.75" customHeight="1">
      <c r="A414" s="25"/>
      <c r="B414" s="13"/>
      <c r="C414" s="19"/>
      <c r="D414" s="20"/>
      <c r="E414" s="21"/>
      <c r="F414" s="22"/>
      <c r="G414" s="23"/>
      <c r="H414" s="24"/>
      <c r="I414" s="141"/>
    </row>
    <row r="415" spans="1:9" ht="15.75" customHeight="1">
      <c r="A415" s="25"/>
      <c r="B415" s="13"/>
      <c r="C415" s="19"/>
      <c r="D415" s="20"/>
      <c r="E415" s="21"/>
      <c r="F415" s="22"/>
      <c r="G415" s="23"/>
      <c r="H415" s="24"/>
      <c r="I415" s="141"/>
    </row>
    <row r="416" spans="1:9" ht="15.75" customHeight="1">
      <c r="A416" s="25"/>
      <c r="B416" s="13"/>
      <c r="C416" s="19"/>
      <c r="D416" s="20"/>
      <c r="E416" s="21"/>
      <c r="F416" s="22"/>
      <c r="G416" s="23"/>
      <c r="H416" s="24"/>
      <c r="I416" s="141"/>
    </row>
    <row r="417" spans="1:9" ht="15.75" customHeight="1">
      <c r="A417" s="25"/>
      <c r="B417" s="13"/>
      <c r="C417" s="19"/>
      <c r="D417" s="20"/>
      <c r="E417" s="21"/>
      <c r="F417" s="22"/>
      <c r="G417" s="23"/>
      <c r="H417" s="24"/>
      <c r="I417" s="141"/>
    </row>
    <row r="418" spans="1:9" ht="15.75" customHeight="1">
      <c r="A418" s="25"/>
      <c r="B418" s="13"/>
      <c r="C418" s="19"/>
      <c r="D418" s="20"/>
      <c r="E418" s="21"/>
      <c r="F418" s="22"/>
      <c r="G418" s="23"/>
      <c r="H418" s="24"/>
      <c r="I418" s="141"/>
    </row>
    <row r="419" spans="1:9" ht="15.75" customHeight="1">
      <c r="A419" s="25"/>
      <c r="B419" s="13"/>
      <c r="C419" s="19"/>
      <c r="D419" s="20"/>
      <c r="E419" s="21"/>
      <c r="F419" s="22"/>
      <c r="G419" s="23"/>
      <c r="H419" s="24"/>
      <c r="I419" s="141"/>
    </row>
    <row r="420" spans="1:9" ht="15.75" customHeight="1">
      <c r="A420" s="25"/>
      <c r="B420" s="13"/>
      <c r="C420" s="19"/>
      <c r="D420" s="20"/>
      <c r="E420" s="21"/>
      <c r="F420" s="22"/>
      <c r="G420" s="23"/>
      <c r="H420" s="24"/>
      <c r="I420" s="141"/>
    </row>
    <row r="421" spans="1:9" ht="15.75" customHeight="1">
      <c r="A421" s="25"/>
      <c r="B421" s="13"/>
      <c r="C421" s="19"/>
      <c r="D421" s="20"/>
      <c r="E421" s="21"/>
      <c r="F421" s="22"/>
      <c r="G421" s="23"/>
      <c r="H421" s="24"/>
      <c r="I421" s="141"/>
    </row>
    <row r="422" spans="1:9" ht="15.75" customHeight="1">
      <c r="A422" s="25"/>
      <c r="B422" s="13"/>
      <c r="C422" s="19"/>
      <c r="D422" s="20"/>
      <c r="E422" s="21"/>
      <c r="F422" s="22"/>
      <c r="G422" s="23"/>
      <c r="H422" s="24"/>
      <c r="I422" s="141"/>
    </row>
    <row r="423" spans="1:9" ht="15.75" customHeight="1">
      <c r="A423" s="25"/>
      <c r="B423" s="13"/>
      <c r="C423" s="19"/>
      <c r="D423" s="20"/>
      <c r="E423" s="21"/>
      <c r="F423" s="22"/>
      <c r="G423" s="23"/>
      <c r="H423" s="24"/>
      <c r="I423" s="141"/>
    </row>
    <row r="424" spans="1:9" ht="15.75" customHeight="1">
      <c r="A424" s="25"/>
      <c r="B424" s="13"/>
      <c r="C424" s="19"/>
      <c r="D424" s="20"/>
      <c r="E424" s="21"/>
      <c r="F424" s="22"/>
      <c r="G424" s="23"/>
      <c r="H424" s="24"/>
      <c r="I424" s="141"/>
    </row>
    <row r="425" spans="1:9" ht="15.75" customHeight="1">
      <c r="A425" s="25"/>
      <c r="B425" s="13"/>
      <c r="C425" s="19"/>
      <c r="D425" s="20"/>
      <c r="E425" s="21"/>
      <c r="F425" s="22"/>
      <c r="G425" s="23"/>
      <c r="H425" s="24"/>
      <c r="I425" s="141"/>
    </row>
    <row r="426" spans="1:9" ht="15.75" customHeight="1">
      <c r="A426" s="25"/>
      <c r="B426" s="13"/>
      <c r="C426" s="19"/>
      <c r="D426" s="20"/>
      <c r="E426" s="21"/>
      <c r="F426" s="22"/>
      <c r="G426" s="23"/>
      <c r="H426" s="24"/>
      <c r="I426" s="141"/>
    </row>
    <row r="427" spans="1:9" ht="15.75" customHeight="1">
      <c r="A427" s="25"/>
      <c r="B427" s="13"/>
      <c r="C427" s="19"/>
      <c r="D427" s="20"/>
      <c r="E427" s="21"/>
      <c r="F427" s="22"/>
      <c r="G427" s="23"/>
      <c r="H427" s="24"/>
      <c r="I427" s="141"/>
    </row>
    <row r="428" spans="1:9" ht="15.75" customHeight="1">
      <c r="A428" s="25"/>
      <c r="B428" s="13"/>
      <c r="C428" s="19"/>
      <c r="D428" s="20"/>
      <c r="E428" s="21"/>
      <c r="F428" s="22"/>
      <c r="G428" s="23"/>
      <c r="H428" s="24"/>
      <c r="I428" s="141"/>
    </row>
    <row r="429" spans="1:9" ht="15.75" customHeight="1">
      <c r="A429" s="25"/>
      <c r="B429" s="13"/>
      <c r="C429" s="19"/>
      <c r="D429" s="20"/>
      <c r="E429" s="21"/>
      <c r="F429" s="22"/>
      <c r="G429" s="23"/>
      <c r="H429" s="24"/>
      <c r="I429" s="141"/>
    </row>
    <row r="430" spans="1:9" ht="15.75" customHeight="1">
      <c r="A430" s="25"/>
      <c r="B430" s="13"/>
      <c r="C430" s="19"/>
      <c r="D430" s="20"/>
      <c r="E430" s="21"/>
      <c r="F430" s="22"/>
      <c r="G430" s="23"/>
      <c r="H430" s="24"/>
      <c r="I430" s="141"/>
    </row>
    <row r="431" spans="1:9" ht="15.75" customHeight="1">
      <c r="A431" s="25"/>
      <c r="B431" s="13"/>
      <c r="C431" s="19"/>
      <c r="D431" s="20"/>
      <c r="E431" s="21"/>
      <c r="F431" s="22"/>
      <c r="G431" s="23"/>
      <c r="H431" s="24"/>
      <c r="I431" s="141"/>
    </row>
    <row r="432" spans="1:9" ht="15.75" customHeight="1">
      <c r="A432" s="25"/>
      <c r="B432" s="13"/>
      <c r="C432" s="19"/>
      <c r="D432" s="20"/>
      <c r="E432" s="21"/>
      <c r="F432" s="22"/>
      <c r="G432" s="23"/>
      <c r="H432" s="24"/>
      <c r="I432" s="141"/>
    </row>
    <row r="433" spans="1:9" ht="15.75" customHeight="1">
      <c r="A433" s="25"/>
      <c r="B433" s="13"/>
      <c r="C433" s="19"/>
      <c r="D433" s="20"/>
      <c r="E433" s="21"/>
      <c r="F433" s="22"/>
      <c r="G433" s="23"/>
      <c r="H433" s="24"/>
      <c r="I433" s="141"/>
    </row>
    <row r="434" spans="1:9" ht="15.75" customHeight="1">
      <c r="A434" s="25"/>
      <c r="B434" s="13"/>
      <c r="C434" s="19"/>
      <c r="D434" s="20"/>
      <c r="E434" s="21"/>
      <c r="F434" s="22"/>
      <c r="G434" s="23"/>
      <c r="H434" s="24"/>
      <c r="I434" s="141"/>
    </row>
    <row r="435" spans="1:9" ht="15.75" customHeight="1">
      <c r="A435" s="25"/>
      <c r="B435" s="13"/>
      <c r="C435" s="19"/>
      <c r="D435" s="20"/>
      <c r="E435" s="21"/>
      <c r="F435" s="22"/>
      <c r="G435" s="23"/>
      <c r="H435" s="24"/>
      <c r="I435" s="141"/>
    </row>
    <row r="436" spans="1:9" ht="15.75" customHeight="1">
      <c r="A436" s="25"/>
      <c r="B436" s="13"/>
      <c r="C436" s="19"/>
      <c r="D436" s="20"/>
      <c r="E436" s="21"/>
      <c r="F436" s="22"/>
      <c r="G436" s="23"/>
      <c r="H436" s="24"/>
      <c r="I436" s="141"/>
    </row>
    <row r="437" spans="1:9" ht="15.75" customHeight="1">
      <c r="A437" s="25"/>
      <c r="B437" s="13"/>
      <c r="C437" s="19"/>
      <c r="D437" s="20"/>
      <c r="E437" s="21"/>
      <c r="F437" s="22"/>
      <c r="G437" s="23"/>
      <c r="H437" s="24"/>
      <c r="I437" s="141"/>
    </row>
    <row r="438" spans="1:9" ht="15.75" customHeight="1">
      <c r="A438" s="25"/>
      <c r="B438" s="13"/>
      <c r="C438" s="19"/>
      <c r="D438" s="20"/>
      <c r="E438" s="21"/>
      <c r="F438" s="22"/>
      <c r="G438" s="23"/>
      <c r="H438" s="24"/>
      <c r="I438" s="141"/>
    </row>
    <row r="439" spans="1:9" ht="15.75" customHeight="1">
      <c r="A439" s="25"/>
      <c r="B439" s="13"/>
      <c r="C439" s="19"/>
      <c r="D439" s="20"/>
      <c r="E439" s="21"/>
      <c r="F439" s="22"/>
      <c r="G439" s="23"/>
      <c r="H439" s="24"/>
      <c r="I439" s="141"/>
    </row>
    <row r="440" spans="1:9" ht="15.75" customHeight="1">
      <c r="A440" s="25"/>
      <c r="B440" s="13"/>
      <c r="C440" s="19"/>
      <c r="D440" s="20"/>
      <c r="E440" s="21"/>
      <c r="F440" s="22"/>
      <c r="G440" s="23"/>
      <c r="H440" s="24"/>
      <c r="I440" s="141"/>
    </row>
    <row r="441" spans="1:9" ht="15.75" customHeight="1">
      <c r="A441" s="25"/>
      <c r="B441" s="13"/>
      <c r="C441" s="19"/>
      <c r="D441" s="20"/>
      <c r="E441" s="21"/>
      <c r="F441" s="22"/>
      <c r="G441" s="23"/>
      <c r="H441" s="24"/>
      <c r="I441" s="141"/>
    </row>
    <row r="442" spans="1:9" ht="15.75" customHeight="1">
      <c r="A442" s="25"/>
      <c r="B442" s="13"/>
      <c r="C442" s="19"/>
      <c r="D442" s="20"/>
      <c r="E442" s="21"/>
      <c r="F442" s="22"/>
      <c r="G442" s="23"/>
      <c r="H442" s="24"/>
      <c r="I442" s="141"/>
    </row>
    <row r="443" spans="1:9" ht="15.75" customHeight="1">
      <c r="A443" s="25"/>
      <c r="B443" s="13"/>
      <c r="C443" s="19"/>
      <c r="D443" s="20"/>
      <c r="E443" s="21"/>
      <c r="F443" s="22"/>
      <c r="G443" s="23"/>
      <c r="H443" s="24"/>
      <c r="I443" s="141"/>
    </row>
    <row r="444" spans="1:9" ht="15.75" customHeight="1">
      <c r="A444" s="25"/>
      <c r="B444" s="13"/>
      <c r="C444" s="19"/>
      <c r="D444" s="20"/>
      <c r="E444" s="21"/>
      <c r="F444" s="22"/>
      <c r="G444" s="23"/>
      <c r="H444" s="24"/>
      <c r="I444" s="141"/>
    </row>
    <row r="445" spans="1:9" ht="15.75" customHeight="1">
      <c r="A445" s="25"/>
      <c r="B445" s="13"/>
      <c r="C445" s="19"/>
      <c r="D445" s="20"/>
      <c r="E445" s="21"/>
      <c r="F445" s="22"/>
      <c r="G445" s="23"/>
      <c r="H445" s="24"/>
      <c r="I445" s="141"/>
    </row>
    <row r="446" spans="1:9" ht="15.75" customHeight="1">
      <c r="A446" s="25"/>
      <c r="B446" s="13"/>
      <c r="C446" s="19"/>
      <c r="D446" s="20"/>
      <c r="E446" s="21"/>
      <c r="F446" s="22"/>
      <c r="G446" s="23"/>
      <c r="H446" s="24"/>
      <c r="I446" s="141"/>
    </row>
    <row r="447" spans="1:9" ht="15.75" customHeight="1">
      <c r="A447" s="25"/>
      <c r="B447" s="13"/>
      <c r="C447" s="19"/>
      <c r="D447" s="20"/>
      <c r="E447" s="21"/>
      <c r="F447" s="22"/>
      <c r="G447" s="23"/>
      <c r="H447" s="24"/>
      <c r="I447" s="141"/>
    </row>
    <row r="448" spans="1:9" ht="15.75" customHeight="1">
      <c r="A448" s="25"/>
      <c r="B448" s="13"/>
      <c r="C448" s="19"/>
      <c r="D448" s="20"/>
      <c r="E448" s="21"/>
      <c r="F448" s="22"/>
      <c r="G448" s="23"/>
      <c r="H448" s="24"/>
      <c r="I448" s="141"/>
    </row>
    <row r="449" spans="1:9" ht="15.75" customHeight="1">
      <c r="A449" s="25"/>
      <c r="B449" s="13"/>
      <c r="C449" s="19"/>
      <c r="D449" s="20"/>
      <c r="E449" s="21"/>
      <c r="F449" s="22"/>
      <c r="G449" s="23"/>
      <c r="H449" s="24"/>
      <c r="I449" s="141"/>
    </row>
    <row r="450" spans="1:9" ht="15.75" customHeight="1">
      <c r="A450" s="25"/>
      <c r="B450" s="13"/>
      <c r="C450" s="19"/>
      <c r="D450" s="20"/>
      <c r="E450" s="21"/>
      <c r="F450" s="22"/>
      <c r="G450" s="23"/>
      <c r="H450" s="24"/>
      <c r="I450" s="141"/>
    </row>
    <row r="451" spans="1:9" ht="15.75" customHeight="1">
      <c r="A451" s="25"/>
      <c r="B451" s="13"/>
      <c r="C451" s="19"/>
      <c r="D451" s="20"/>
      <c r="E451" s="21"/>
      <c r="F451" s="22"/>
      <c r="G451" s="23"/>
      <c r="H451" s="24"/>
      <c r="I451" s="141"/>
    </row>
    <row r="452" spans="1:9" ht="15.75" customHeight="1">
      <c r="A452" s="25"/>
      <c r="B452" s="13"/>
      <c r="C452" s="19"/>
      <c r="D452" s="20"/>
      <c r="E452" s="21"/>
      <c r="F452" s="22"/>
      <c r="G452" s="23"/>
      <c r="H452" s="24"/>
      <c r="I452" s="141"/>
    </row>
    <row r="453" spans="1:9" ht="15.75" customHeight="1">
      <c r="A453" s="25"/>
      <c r="B453" s="13"/>
      <c r="C453" s="19"/>
      <c r="D453" s="20"/>
      <c r="E453" s="21"/>
      <c r="F453" s="22"/>
      <c r="G453" s="23"/>
      <c r="H453" s="24"/>
      <c r="I453" s="141"/>
    </row>
    <row r="454" spans="1:9" ht="15.75" customHeight="1">
      <c r="A454" s="25"/>
      <c r="B454" s="13"/>
      <c r="C454" s="19"/>
      <c r="D454" s="20"/>
      <c r="E454" s="21"/>
      <c r="F454" s="22"/>
      <c r="G454" s="23"/>
      <c r="H454" s="24"/>
      <c r="I454" s="141"/>
    </row>
    <row r="455" spans="1:9" ht="15.75" customHeight="1">
      <c r="A455" s="25"/>
      <c r="B455" s="13"/>
      <c r="C455" s="19"/>
      <c r="D455" s="20"/>
      <c r="E455" s="21"/>
      <c r="F455" s="22"/>
      <c r="G455" s="23"/>
      <c r="H455" s="24"/>
      <c r="I455" s="141"/>
    </row>
    <row r="456" spans="1:9" ht="15.75" customHeight="1">
      <c r="A456" s="25"/>
      <c r="B456" s="13"/>
      <c r="C456" s="19"/>
      <c r="D456" s="20"/>
      <c r="E456" s="21"/>
      <c r="F456" s="22"/>
      <c r="G456" s="23"/>
      <c r="H456" s="24"/>
      <c r="I456" s="141"/>
    </row>
    <row r="457" spans="1:9" ht="15.75" customHeight="1">
      <c r="A457" s="25"/>
      <c r="B457" s="13"/>
      <c r="C457" s="19"/>
      <c r="D457" s="20"/>
      <c r="E457" s="21"/>
      <c r="F457" s="22"/>
      <c r="G457" s="23"/>
      <c r="H457" s="24"/>
      <c r="I457" s="141"/>
    </row>
    <row r="458" spans="1:9" ht="15.75" customHeight="1">
      <c r="A458" s="25"/>
      <c r="B458" s="13"/>
      <c r="C458" s="19"/>
      <c r="D458" s="20"/>
      <c r="E458" s="21"/>
      <c r="F458" s="22"/>
      <c r="G458" s="23"/>
      <c r="H458" s="24"/>
      <c r="I458" s="141"/>
    </row>
    <row r="459" spans="1:9" ht="15.75" customHeight="1">
      <c r="A459" s="25"/>
      <c r="B459" s="13"/>
      <c r="C459" s="19"/>
      <c r="D459" s="20"/>
      <c r="E459" s="21"/>
      <c r="F459" s="22"/>
      <c r="G459" s="23"/>
      <c r="H459" s="24"/>
      <c r="I459" s="141"/>
    </row>
    <row r="460" spans="1:9" ht="15.75" customHeight="1">
      <c r="A460" s="25"/>
      <c r="B460" s="13"/>
      <c r="C460" s="19"/>
      <c r="D460" s="20"/>
      <c r="E460" s="21"/>
      <c r="F460" s="22"/>
      <c r="G460" s="23"/>
      <c r="H460" s="24"/>
      <c r="I460" s="141"/>
    </row>
    <row r="461" spans="1:9" ht="15.75" customHeight="1">
      <c r="A461" s="25"/>
      <c r="B461" s="13"/>
      <c r="C461" s="19"/>
      <c r="D461" s="20"/>
      <c r="E461" s="21"/>
      <c r="F461" s="22"/>
      <c r="G461" s="23"/>
      <c r="H461" s="24"/>
      <c r="I461" s="141"/>
    </row>
    <row r="462" spans="1:9" ht="15.75" customHeight="1">
      <c r="A462" s="25"/>
      <c r="B462" s="13"/>
      <c r="C462" s="19"/>
      <c r="D462" s="20"/>
      <c r="E462" s="21"/>
      <c r="F462" s="22"/>
      <c r="G462" s="23"/>
      <c r="H462" s="24"/>
      <c r="I462" s="141"/>
    </row>
    <row r="463" spans="1:9" ht="15.75" customHeight="1">
      <c r="A463" s="25"/>
      <c r="B463" s="13"/>
      <c r="C463" s="19"/>
      <c r="D463" s="20"/>
      <c r="E463" s="21"/>
      <c r="F463" s="22"/>
      <c r="G463" s="23"/>
      <c r="H463" s="24"/>
      <c r="I463" s="141"/>
    </row>
    <row r="464" spans="1:9" ht="15.75" customHeight="1">
      <c r="A464" s="25"/>
      <c r="B464" s="13"/>
      <c r="C464" s="19"/>
      <c r="D464" s="20"/>
      <c r="E464" s="21"/>
      <c r="F464" s="22"/>
      <c r="G464" s="23"/>
      <c r="H464" s="24"/>
      <c r="I464" s="141"/>
    </row>
    <row r="465" spans="1:9" ht="15.75" customHeight="1">
      <c r="A465" s="25"/>
      <c r="B465" s="13"/>
      <c r="C465" s="19"/>
      <c r="D465" s="20"/>
      <c r="E465" s="21"/>
      <c r="F465" s="22"/>
      <c r="G465" s="23"/>
      <c r="H465" s="24"/>
      <c r="I465" s="141"/>
    </row>
    <row r="466" spans="1:9" ht="15.75" customHeight="1">
      <c r="A466" s="25"/>
      <c r="B466" s="13"/>
      <c r="C466" s="19"/>
      <c r="D466" s="20"/>
      <c r="E466" s="21"/>
      <c r="F466" s="22"/>
      <c r="G466" s="23"/>
      <c r="H466" s="24"/>
      <c r="I466" s="141"/>
    </row>
    <row r="467" spans="1:9" ht="15.75" customHeight="1">
      <c r="A467" s="25"/>
      <c r="B467" s="13"/>
      <c r="C467" s="19"/>
      <c r="D467" s="20"/>
      <c r="E467" s="21"/>
      <c r="F467" s="22"/>
      <c r="G467" s="23"/>
      <c r="H467" s="24"/>
      <c r="I467" s="141"/>
    </row>
    <row r="468" spans="1:9" ht="15.75" customHeight="1">
      <c r="A468" s="25"/>
      <c r="B468" s="13"/>
      <c r="C468" s="19"/>
      <c r="D468" s="20"/>
      <c r="E468" s="21"/>
      <c r="F468" s="22"/>
      <c r="G468" s="23"/>
      <c r="H468" s="24"/>
      <c r="I468" s="141"/>
    </row>
    <row r="469" spans="1:9" ht="15.75" customHeight="1">
      <c r="A469" s="25"/>
      <c r="B469" s="13"/>
      <c r="C469" s="19"/>
      <c r="D469" s="20"/>
      <c r="E469" s="21"/>
      <c r="F469" s="22"/>
      <c r="G469" s="23"/>
      <c r="H469" s="24"/>
      <c r="I469" s="141"/>
    </row>
    <row r="470" spans="1:9" ht="15.75" customHeight="1">
      <c r="A470" s="25"/>
      <c r="B470" s="13"/>
      <c r="C470" s="19"/>
      <c r="D470" s="20"/>
      <c r="E470" s="21"/>
      <c r="F470" s="22"/>
      <c r="G470" s="23"/>
      <c r="H470" s="24"/>
      <c r="I470" s="141"/>
    </row>
    <row r="471" spans="1:9" ht="15.75" customHeight="1">
      <c r="A471" s="25"/>
      <c r="B471" s="13"/>
      <c r="C471" s="19"/>
      <c r="D471" s="20"/>
      <c r="E471" s="21"/>
      <c r="F471" s="22"/>
      <c r="G471" s="23"/>
      <c r="H471" s="24"/>
      <c r="I471" s="141"/>
    </row>
    <row r="472" spans="1:9" ht="15.75" customHeight="1">
      <c r="A472" s="25"/>
      <c r="B472" s="13"/>
      <c r="C472" s="19"/>
      <c r="D472" s="20"/>
      <c r="E472" s="21"/>
      <c r="F472" s="22"/>
      <c r="G472" s="23"/>
      <c r="H472" s="24"/>
      <c r="I472" s="141"/>
    </row>
    <row r="473" spans="1:9" ht="15.75" customHeight="1">
      <c r="A473" s="25"/>
      <c r="B473" s="13"/>
      <c r="C473" s="19"/>
      <c r="D473" s="20"/>
      <c r="E473" s="21"/>
      <c r="F473" s="22"/>
      <c r="G473" s="23"/>
      <c r="H473" s="24"/>
      <c r="I473" s="141"/>
    </row>
    <row r="474" spans="1:9" ht="15.75" customHeight="1">
      <c r="A474" s="25"/>
      <c r="B474" s="13"/>
      <c r="C474" s="19"/>
      <c r="D474" s="20"/>
      <c r="E474" s="21"/>
      <c r="F474" s="22"/>
      <c r="G474" s="23"/>
      <c r="H474" s="24"/>
      <c r="I474" s="141"/>
    </row>
    <row r="475" spans="1:9" ht="15.75" customHeight="1">
      <c r="A475" s="25"/>
      <c r="B475" s="13"/>
      <c r="C475" s="19"/>
      <c r="D475" s="20"/>
      <c r="E475" s="21"/>
      <c r="F475" s="22"/>
      <c r="G475" s="23"/>
      <c r="H475" s="24"/>
      <c r="I475" s="141"/>
    </row>
    <row r="476" spans="1:9" ht="15.75" customHeight="1">
      <c r="A476" s="25"/>
      <c r="B476" s="13"/>
      <c r="C476" s="19"/>
      <c r="D476" s="20"/>
      <c r="E476" s="21"/>
      <c r="F476" s="22"/>
      <c r="G476" s="23"/>
      <c r="H476" s="24"/>
      <c r="I476" s="141"/>
    </row>
    <row r="477" spans="1:9" ht="15.75" customHeight="1">
      <c r="A477" s="25"/>
      <c r="B477" s="13"/>
      <c r="C477" s="19"/>
      <c r="D477" s="20"/>
      <c r="E477" s="21"/>
      <c r="F477" s="22"/>
      <c r="G477" s="23"/>
      <c r="H477" s="24"/>
      <c r="I477" s="141"/>
    </row>
    <row r="478" spans="1:9" ht="15.75" customHeight="1">
      <c r="A478" s="25"/>
      <c r="B478" s="13"/>
      <c r="C478" s="19"/>
      <c r="D478" s="20"/>
      <c r="E478" s="21"/>
      <c r="F478" s="22"/>
      <c r="G478" s="23"/>
      <c r="H478" s="24"/>
      <c r="I478" s="141"/>
    </row>
    <row r="479" spans="1:9" ht="15.75" customHeight="1">
      <c r="A479" s="25"/>
      <c r="B479" s="13"/>
      <c r="C479" s="19"/>
      <c r="D479" s="20"/>
      <c r="E479" s="21"/>
      <c r="F479" s="22"/>
      <c r="G479" s="23"/>
      <c r="H479" s="24"/>
      <c r="I479" s="141"/>
    </row>
    <row r="480" spans="1:9" ht="15.75" customHeight="1">
      <c r="A480" s="25"/>
      <c r="B480" s="13"/>
      <c r="C480" s="19"/>
      <c r="D480" s="20"/>
      <c r="E480" s="21"/>
      <c r="F480" s="22"/>
      <c r="G480" s="23"/>
      <c r="H480" s="24"/>
      <c r="I480" s="141"/>
    </row>
    <row r="481" spans="1:9" ht="15.75" customHeight="1">
      <c r="A481" s="25"/>
      <c r="B481" s="13"/>
      <c r="C481" s="19"/>
      <c r="D481" s="20"/>
      <c r="E481" s="21"/>
      <c r="F481" s="22"/>
      <c r="G481" s="23"/>
      <c r="H481" s="24"/>
      <c r="I481" s="141"/>
    </row>
    <row r="482" spans="1:9" ht="15.75" customHeight="1">
      <c r="A482" s="25"/>
      <c r="B482" s="13"/>
      <c r="C482" s="19"/>
      <c r="D482" s="20"/>
      <c r="E482" s="21"/>
      <c r="F482" s="22"/>
      <c r="G482" s="23"/>
      <c r="H482" s="24"/>
      <c r="I482" s="141"/>
    </row>
    <row r="483" spans="1:9" ht="15.75" customHeight="1">
      <c r="A483" s="25"/>
      <c r="B483" s="13"/>
      <c r="C483" s="19"/>
      <c r="D483" s="20"/>
      <c r="E483" s="21"/>
      <c r="F483" s="22"/>
      <c r="G483" s="23"/>
      <c r="H483" s="24"/>
      <c r="I483" s="141"/>
    </row>
    <row r="484" spans="1:9" ht="15.75" customHeight="1">
      <c r="A484" s="25"/>
      <c r="B484" s="13"/>
      <c r="C484" s="19"/>
      <c r="D484" s="20"/>
      <c r="E484" s="21"/>
      <c r="F484" s="22"/>
      <c r="G484" s="23"/>
      <c r="H484" s="24"/>
      <c r="I484" s="141"/>
    </row>
    <row r="485" spans="1:9" ht="15.75" customHeight="1">
      <c r="A485" s="25"/>
      <c r="B485" s="13"/>
      <c r="C485" s="19"/>
      <c r="D485" s="20"/>
      <c r="E485" s="21"/>
      <c r="F485" s="22"/>
      <c r="G485" s="23"/>
      <c r="H485" s="24"/>
      <c r="I485" s="141"/>
    </row>
    <row r="486" spans="1:9" ht="15.75" customHeight="1">
      <c r="A486" s="25"/>
      <c r="B486" s="13"/>
      <c r="C486" s="19"/>
      <c r="D486" s="20"/>
      <c r="E486" s="21"/>
      <c r="F486" s="22"/>
      <c r="G486" s="23"/>
      <c r="H486" s="24"/>
      <c r="I486" s="141"/>
    </row>
    <row r="487" spans="1:9" ht="15.75" customHeight="1">
      <c r="A487" s="25"/>
      <c r="B487" s="13"/>
      <c r="C487" s="19"/>
      <c r="D487" s="20"/>
      <c r="E487" s="21"/>
      <c r="F487" s="22"/>
      <c r="G487" s="23"/>
      <c r="H487" s="24"/>
      <c r="I487" s="141"/>
    </row>
    <row r="488" spans="1:9" ht="15.75" customHeight="1">
      <c r="A488" s="25"/>
      <c r="B488" s="13"/>
      <c r="C488" s="19"/>
      <c r="D488" s="20"/>
      <c r="E488" s="21"/>
      <c r="F488" s="22"/>
      <c r="G488" s="23"/>
      <c r="H488" s="24"/>
      <c r="I488" s="141"/>
    </row>
    <row r="489" spans="1:9" ht="15.75" customHeight="1">
      <c r="A489" s="25"/>
      <c r="B489" s="13"/>
      <c r="C489" s="19"/>
      <c r="D489" s="20"/>
      <c r="E489" s="21"/>
      <c r="F489" s="22"/>
      <c r="G489" s="23"/>
      <c r="H489" s="24"/>
      <c r="I489" s="141"/>
    </row>
    <row r="490" spans="1:9" ht="15.75" customHeight="1">
      <c r="A490" s="25"/>
      <c r="B490" s="13"/>
      <c r="C490" s="19"/>
      <c r="D490" s="20"/>
      <c r="E490" s="21"/>
      <c r="F490" s="22"/>
      <c r="G490" s="23"/>
      <c r="H490" s="24"/>
      <c r="I490" s="141"/>
    </row>
    <row r="491" spans="1:9" ht="15.75" customHeight="1">
      <c r="A491" s="25"/>
      <c r="B491" s="13"/>
      <c r="C491" s="19"/>
      <c r="D491" s="20"/>
      <c r="E491" s="21"/>
      <c r="F491" s="22"/>
      <c r="G491" s="23"/>
      <c r="H491" s="24"/>
      <c r="I491" s="141"/>
    </row>
    <row r="492" spans="1:9" ht="15.75" customHeight="1">
      <c r="A492" s="25"/>
      <c r="B492" s="13"/>
      <c r="C492" s="19"/>
      <c r="D492" s="20"/>
      <c r="E492" s="21"/>
      <c r="F492" s="22"/>
      <c r="G492" s="23"/>
      <c r="H492" s="24"/>
      <c r="I492" s="141"/>
    </row>
    <row r="493" spans="1:9" ht="15.75" customHeight="1">
      <c r="A493" s="25"/>
      <c r="B493" s="13"/>
      <c r="C493" s="19"/>
      <c r="D493" s="20"/>
      <c r="E493" s="21"/>
      <c r="F493" s="22"/>
      <c r="G493" s="23"/>
      <c r="H493" s="24"/>
      <c r="I493" s="141"/>
    </row>
    <row r="494" spans="1:9" ht="15.75" customHeight="1">
      <c r="A494" s="25"/>
      <c r="B494" s="13"/>
      <c r="C494" s="19"/>
      <c r="D494" s="20"/>
      <c r="E494" s="21"/>
      <c r="F494" s="22"/>
      <c r="G494" s="23"/>
      <c r="H494" s="24"/>
      <c r="I494" s="141"/>
    </row>
    <row r="495" spans="1:9" ht="15.75" customHeight="1">
      <c r="A495" s="25"/>
      <c r="B495" s="13"/>
      <c r="C495" s="19"/>
      <c r="D495" s="20"/>
      <c r="E495" s="21"/>
      <c r="F495" s="22"/>
      <c r="G495" s="23"/>
      <c r="H495" s="24"/>
      <c r="I495" s="141"/>
    </row>
    <row r="496" spans="1:9" ht="15.75" customHeight="1">
      <c r="A496" s="25"/>
      <c r="B496" s="13"/>
      <c r="C496" s="19"/>
      <c r="D496" s="20"/>
      <c r="E496" s="21"/>
      <c r="F496" s="22"/>
      <c r="G496" s="23"/>
      <c r="H496" s="24"/>
      <c r="I496" s="141"/>
    </row>
    <row r="497" spans="1:9" ht="15.75" customHeight="1">
      <c r="A497" s="25"/>
      <c r="B497" s="13"/>
      <c r="C497" s="19"/>
      <c r="D497" s="20"/>
      <c r="E497" s="21"/>
      <c r="F497" s="22"/>
      <c r="G497" s="23"/>
      <c r="H497" s="24"/>
      <c r="I497" s="141"/>
    </row>
    <row r="498" spans="1:9" ht="15.75" customHeight="1">
      <c r="A498" s="25"/>
      <c r="B498" s="13"/>
      <c r="C498" s="19"/>
      <c r="D498" s="20"/>
      <c r="E498" s="21"/>
      <c r="F498" s="22"/>
      <c r="G498" s="23"/>
      <c r="H498" s="24"/>
      <c r="I498" s="141"/>
    </row>
    <row r="499" spans="1:9" ht="15.75" customHeight="1">
      <c r="A499" s="25"/>
      <c r="B499" s="13"/>
      <c r="C499" s="19"/>
      <c r="D499" s="20"/>
      <c r="E499" s="21"/>
      <c r="F499" s="22"/>
      <c r="G499" s="23"/>
      <c r="H499" s="24"/>
      <c r="I499" s="141"/>
    </row>
    <row r="500" spans="1:9" ht="15.75" customHeight="1">
      <c r="A500" s="25"/>
      <c r="B500" s="13"/>
      <c r="C500" s="19"/>
      <c r="D500" s="20"/>
      <c r="E500" s="21"/>
      <c r="F500" s="22"/>
      <c r="G500" s="23"/>
      <c r="H500" s="24"/>
      <c r="I500" s="141"/>
    </row>
    <row r="501" spans="1:9" ht="15.75" customHeight="1">
      <c r="A501" s="25"/>
      <c r="B501" s="13"/>
      <c r="C501" s="19"/>
      <c r="D501" s="20"/>
      <c r="E501" s="21"/>
      <c r="F501" s="22"/>
      <c r="G501" s="23"/>
      <c r="H501" s="24"/>
      <c r="I501" s="141"/>
    </row>
    <row r="502" spans="1:9" ht="15.75" customHeight="1">
      <c r="A502" s="25"/>
      <c r="B502" s="13"/>
      <c r="C502" s="19"/>
      <c r="D502" s="20"/>
      <c r="E502" s="21"/>
      <c r="F502" s="22"/>
      <c r="G502" s="23"/>
      <c r="H502" s="24"/>
      <c r="I502" s="141"/>
    </row>
    <row r="503" spans="1:9" ht="15.75" customHeight="1">
      <c r="A503" s="25"/>
      <c r="B503" s="13"/>
      <c r="C503" s="19"/>
      <c r="D503" s="20"/>
      <c r="E503" s="21"/>
      <c r="F503" s="22"/>
      <c r="G503" s="23"/>
      <c r="H503" s="24"/>
      <c r="I503" s="141"/>
    </row>
    <row r="504" spans="1:9" ht="15.75" customHeight="1">
      <c r="A504" s="25"/>
      <c r="B504" s="13"/>
      <c r="C504" s="19"/>
      <c r="D504" s="20"/>
      <c r="E504" s="21"/>
      <c r="F504" s="22"/>
      <c r="G504" s="23"/>
      <c r="H504" s="24"/>
      <c r="I504" s="141"/>
    </row>
    <row r="505" spans="1:9" ht="15.75" customHeight="1">
      <c r="A505" s="25"/>
      <c r="B505" s="13"/>
      <c r="C505" s="19"/>
      <c r="D505" s="20"/>
      <c r="E505" s="21"/>
      <c r="F505" s="22"/>
      <c r="G505" s="23"/>
      <c r="H505" s="24"/>
      <c r="I505" s="141"/>
    </row>
    <row r="506" spans="1:9" ht="15.75" customHeight="1">
      <c r="A506" s="25"/>
      <c r="B506" s="13"/>
      <c r="C506" s="19"/>
      <c r="D506" s="20"/>
      <c r="E506" s="21"/>
      <c r="F506" s="22"/>
      <c r="G506" s="23"/>
      <c r="H506" s="24"/>
      <c r="I506" s="141"/>
    </row>
    <row r="507" spans="1:9" ht="15.75" customHeight="1">
      <c r="A507" s="25"/>
      <c r="B507" s="13"/>
      <c r="C507" s="19"/>
      <c r="D507" s="20"/>
      <c r="E507" s="21"/>
      <c r="F507" s="22"/>
      <c r="G507" s="23"/>
      <c r="H507" s="24"/>
      <c r="I507" s="141"/>
    </row>
    <row r="508" spans="1:9" ht="15.75" customHeight="1">
      <c r="A508" s="25"/>
      <c r="B508" s="13"/>
      <c r="C508" s="19"/>
      <c r="D508" s="20"/>
      <c r="E508" s="21"/>
      <c r="F508" s="22"/>
      <c r="G508" s="23"/>
      <c r="H508" s="24"/>
      <c r="I508" s="141"/>
    </row>
    <row r="509" spans="1:9" ht="15.75" customHeight="1">
      <c r="A509" s="25"/>
      <c r="B509" s="13"/>
      <c r="C509" s="19"/>
      <c r="D509" s="20"/>
      <c r="E509" s="21"/>
      <c r="F509" s="22"/>
      <c r="G509" s="23"/>
      <c r="H509" s="24"/>
      <c r="I509" s="141"/>
    </row>
    <row r="510" spans="1:9" ht="15.75" customHeight="1">
      <c r="A510" s="25"/>
      <c r="B510" s="13"/>
      <c r="C510" s="19"/>
      <c r="D510" s="20"/>
      <c r="E510" s="21"/>
      <c r="F510" s="22"/>
      <c r="G510" s="23"/>
      <c r="H510" s="24"/>
      <c r="I510" s="141"/>
    </row>
    <row r="511" spans="1:9" ht="15.75" customHeight="1">
      <c r="A511" s="25"/>
      <c r="B511" s="13"/>
      <c r="C511" s="19"/>
      <c r="D511" s="20"/>
      <c r="E511" s="21"/>
      <c r="F511" s="22"/>
      <c r="G511" s="23"/>
      <c r="H511" s="24"/>
      <c r="I511" s="141"/>
    </row>
    <row r="512" spans="1:9" ht="15.75" customHeight="1">
      <c r="A512" s="25"/>
      <c r="B512" s="13"/>
      <c r="C512" s="19"/>
      <c r="D512" s="20"/>
      <c r="E512" s="21"/>
      <c r="F512" s="22"/>
      <c r="G512" s="23"/>
      <c r="H512" s="24"/>
      <c r="I512" s="141"/>
    </row>
    <row r="513" spans="1:9" ht="15.75" customHeight="1">
      <c r="A513" s="25"/>
      <c r="B513" s="13"/>
      <c r="C513" s="19"/>
      <c r="D513" s="20"/>
      <c r="E513" s="21"/>
      <c r="F513" s="22"/>
      <c r="G513" s="23"/>
      <c r="H513" s="24"/>
      <c r="I513" s="141"/>
    </row>
    <row r="514" spans="1:9" ht="15.75" customHeight="1">
      <c r="A514" s="25"/>
      <c r="B514" s="13"/>
      <c r="C514" s="19"/>
      <c r="D514" s="20"/>
      <c r="E514" s="21"/>
      <c r="F514" s="22"/>
      <c r="G514" s="23"/>
      <c r="H514" s="24"/>
      <c r="I514" s="141"/>
    </row>
    <row r="515" spans="1:9" ht="15.75" customHeight="1">
      <c r="A515" s="25"/>
      <c r="B515" s="13"/>
      <c r="C515" s="19"/>
      <c r="D515" s="20"/>
      <c r="E515" s="21"/>
      <c r="F515" s="22"/>
      <c r="G515" s="23"/>
      <c r="H515" s="24"/>
      <c r="I515" s="141"/>
    </row>
    <row r="516" spans="1:9" ht="15.75" customHeight="1">
      <c r="A516" s="25"/>
      <c r="B516" s="13"/>
      <c r="C516" s="19"/>
      <c r="D516" s="20"/>
      <c r="E516" s="21"/>
      <c r="F516" s="22"/>
      <c r="G516" s="23"/>
      <c r="H516" s="24"/>
      <c r="I516" s="141"/>
    </row>
    <row r="517" spans="1:9" ht="15.75" customHeight="1">
      <c r="A517" s="25"/>
      <c r="B517" s="13"/>
      <c r="C517" s="19"/>
      <c r="D517" s="20"/>
      <c r="E517" s="21"/>
      <c r="F517" s="22"/>
      <c r="G517" s="23"/>
      <c r="H517" s="24"/>
      <c r="I517" s="141"/>
    </row>
    <row r="518" spans="1:9" ht="15.75" customHeight="1">
      <c r="A518" s="25"/>
      <c r="B518" s="13"/>
      <c r="C518" s="19"/>
      <c r="D518" s="20"/>
      <c r="E518" s="21"/>
      <c r="F518" s="22"/>
      <c r="G518" s="23"/>
      <c r="H518" s="24"/>
      <c r="I518" s="141"/>
    </row>
    <row r="519" spans="1:9" ht="15.75" customHeight="1">
      <c r="A519" s="25"/>
      <c r="B519" s="13"/>
      <c r="C519" s="19"/>
      <c r="D519" s="20"/>
      <c r="E519" s="21"/>
      <c r="F519" s="22"/>
      <c r="G519" s="23"/>
      <c r="H519" s="24"/>
      <c r="I519" s="141"/>
    </row>
    <row r="520" spans="1:9" ht="15.75" customHeight="1">
      <c r="A520" s="25"/>
      <c r="B520" s="13"/>
      <c r="C520" s="19"/>
      <c r="D520" s="20"/>
      <c r="E520" s="21"/>
      <c r="F520" s="22"/>
      <c r="G520" s="23"/>
      <c r="H520" s="24"/>
      <c r="I520" s="141"/>
    </row>
    <row r="521" spans="1:9" ht="15.75" customHeight="1">
      <c r="A521" s="25"/>
      <c r="B521" s="13"/>
      <c r="C521" s="19"/>
      <c r="D521" s="20"/>
      <c r="E521" s="21"/>
      <c r="F521" s="22"/>
      <c r="G521" s="23"/>
      <c r="H521" s="24"/>
      <c r="I521" s="141"/>
    </row>
    <row r="522" spans="1:9" ht="15.75" customHeight="1">
      <c r="A522" s="25"/>
      <c r="B522" s="13"/>
      <c r="C522" s="19"/>
      <c r="D522" s="20"/>
      <c r="E522" s="21"/>
      <c r="F522" s="22"/>
      <c r="G522" s="23"/>
      <c r="H522" s="24"/>
      <c r="I522" s="141"/>
    </row>
    <row r="523" spans="1:9" ht="15.75" customHeight="1">
      <c r="A523" s="25"/>
      <c r="B523" s="13"/>
      <c r="C523" s="19"/>
      <c r="D523" s="20"/>
      <c r="E523" s="21"/>
      <c r="F523" s="22"/>
      <c r="G523" s="23"/>
      <c r="H523" s="24"/>
      <c r="I523" s="141"/>
    </row>
    <row r="524" spans="1:9" ht="15.75" customHeight="1">
      <c r="A524" s="25"/>
      <c r="B524" s="13"/>
      <c r="C524" s="19"/>
      <c r="D524" s="20"/>
      <c r="E524" s="21"/>
      <c r="F524" s="22"/>
      <c r="G524" s="23"/>
      <c r="H524" s="24"/>
      <c r="I524" s="141"/>
    </row>
    <row r="525" spans="1:9" ht="15.75" customHeight="1">
      <c r="A525" s="25"/>
      <c r="B525" s="13"/>
      <c r="C525" s="19"/>
      <c r="D525" s="20"/>
      <c r="E525" s="21"/>
      <c r="F525" s="22"/>
      <c r="G525" s="23"/>
      <c r="H525" s="24"/>
      <c r="I525" s="141"/>
    </row>
    <row r="526" spans="1:9" ht="15.75" customHeight="1">
      <c r="A526" s="25"/>
      <c r="B526" s="13"/>
      <c r="C526" s="19"/>
      <c r="D526" s="20"/>
      <c r="E526" s="21"/>
      <c r="F526" s="22"/>
      <c r="G526" s="23"/>
      <c r="H526" s="24"/>
      <c r="I526" s="141"/>
    </row>
    <row r="527" spans="1:9" ht="15.75" customHeight="1">
      <c r="A527" s="25"/>
      <c r="B527" s="13"/>
      <c r="C527" s="19"/>
      <c r="D527" s="20"/>
      <c r="E527" s="21"/>
      <c r="F527" s="22"/>
      <c r="G527" s="23"/>
      <c r="H527" s="24"/>
      <c r="I527" s="141"/>
    </row>
    <row r="528" spans="1:9" ht="15.75" customHeight="1">
      <c r="A528" s="25"/>
      <c r="B528" s="13"/>
      <c r="C528" s="19"/>
      <c r="D528" s="20"/>
      <c r="E528" s="21"/>
      <c r="F528" s="22"/>
      <c r="G528" s="23"/>
      <c r="H528" s="24"/>
      <c r="I528" s="141"/>
    </row>
    <row r="529" spans="1:9" ht="15.75" customHeight="1">
      <c r="A529" s="25"/>
      <c r="B529" s="13"/>
      <c r="C529" s="19"/>
      <c r="D529" s="20"/>
      <c r="E529" s="21"/>
      <c r="F529" s="22"/>
      <c r="G529" s="23"/>
      <c r="H529" s="24"/>
      <c r="I529" s="141"/>
    </row>
    <row r="530" spans="1:9" ht="15.75" customHeight="1">
      <c r="A530" s="25"/>
      <c r="B530" s="13"/>
      <c r="C530" s="19"/>
      <c r="D530" s="20"/>
      <c r="E530" s="21"/>
      <c r="F530" s="22"/>
      <c r="G530" s="23"/>
      <c r="H530" s="24"/>
      <c r="I530" s="141"/>
    </row>
    <row r="531" spans="1:9" ht="15.75" customHeight="1">
      <c r="A531" s="25"/>
      <c r="B531" s="13"/>
      <c r="C531" s="19"/>
      <c r="D531" s="20"/>
      <c r="E531" s="21"/>
      <c r="F531" s="22"/>
      <c r="G531" s="23"/>
      <c r="H531" s="24"/>
      <c r="I531" s="141"/>
    </row>
    <row r="532" spans="1:9" ht="15.75" customHeight="1">
      <c r="A532" s="25"/>
      <c r="B532" s="13"/>
      <c r="C532" s="19"/>
      <c r="D532" s="20"/>
      <c r="E532" s="21"/>
      <c r="F532" s="22"/>
      <c r="G532" s="23"/>
      <c r="H532" s="24"/>
      <c r="I532" s="141"/>
    </row>
    <row r="533" spans="1:9" ht="15.75" customHeight="1">
      <c r="A533" s="25"/>
      <c r="B533" s="13"/>
      <c r="C533" s="19"/>
      <c r="D533" s="20"/>
      <c r="E533" s="21"/>
      <c r="F533" s="22"/>
      <c r="G533" s="23"/>
      <c r="H533" s="24"/>
      <c r="I533" s="141"/>
    </row>
    <row r="534" spans="1:9" ht="15.75" customHeight="1">
      <c r="A534" s="25"/>
      <c r="B534" s="13"/>
      <c r="C534" s="19"/>
      <c r="D534" s="20"/>
      <c r="E534" s="21"/>
      <c r="F534" s="22"/>
      <c r="G534" s="23"/>
      <c r="H534" s="24"/>
      <c r="I534" s="141"/>
    </row>
    <row r="535" spans="1:9" ht="15.75" customHeight="1">
      <c r="A535" s="25"/>
      <c r="B535" s="13"/>
      <c r="C535" s="19"/>
      <c r="D535" s="20"/>
      <c r="E535" s="21"/>
      <c r="F535" s="22"/>
      <c r="G535" s="23"/>
      <c r="H535" s="24"/>
      <c r="I535" s="141"/>
    </row>
    <row r="536" spans="1:9" ht="15.75" customHeight="1">
      <c r="A536" s="25"/>
      <c r="B536" s="13"/>
      <c r="C536" s="19"/>
      <c r="D536" s="20"/>
      <c r="E536" s="21"/>
      <c r="F536" s="22"/>
      <c r="G536" s="23"/>
      <c r="H536" s="24"/>
      <c r="I536" s="141"/>
    </row>
    <row r="537" spans="1:9" ht="15.75" customHeight="1">
      <c r="A537" s="25"/>
      <c r="B537" s="13"/>
      <c r="C537" s="19"/>
      <c r="D537" s="20"/>
      <c r="E537" s="21"/>
      <c r="F537" s="22"/>
      <c r="G537" s="23"/>
      <c r="H537" s="24"/>
      <c r="I537" s="141"/>
    </row>
    <row r="538" spans="1:9" ht="15.75" customHeight="1">
      <c r="A538" s="25"/>
      <c r="B538" s="13"/>
      <c r="C538" s="19"/>
      <c r="D538" s="20"/>
      <c r="E538" s="21"/>
      <c r="F538" s="22"/>
      <c r="G538" s="23"/>
      <c r="H538" s="24"/>
      <c r="I538" s="141"/>
    </row>
    <row r="539" spans="1:9" ht="15.75" customHeight="1">
      <c r="A539" s="25"/>
      <c r="B539" s="13"/>
      <c r="C539" s="19"/>
      <c r="D539" s="20"/>
      <c r="E539" s="21"/>
      <c r="F539" s="22"/>
      <c r="G539" s="23"/>
      <c r="H539" s="24"/>
      <c r="I539" s="141"/>
    </row>
    <row r="540" spans="1:9" ht="15.75" customHeight="1">
      <c r="A540" s="25"/>
      <c r="B540" s="13"/>
      <c r="C540" s="19"/>
      <c r="D540" s="20"/>
      <c r="E540" s="21"/>
      <c r="F540" s="22"/>
      <c r="G540" s="23"/>
      <c r="H540" s="24"/>
      <c r="I540" s="141"/>
    </row>
    <row r="541" spans="1:9" ht="15.75" customHeight="1">
      <c r="A541" s="25"/>
      <c r="B541" s="13"/>
      <c r="C541" s="19"/>
      <c r="D541" s="20"/>
      <c r="E541" s="21"/>
      <c r="F541" s="22"/>
      <c r="G541" s="23"/>
      <c r="H541" s="24"/>
      <c r="I541" s="141"/>
    </row>
    <row r="542" spans="1:9" ht="15.75" customHeight="1">
      <c r="A542" s="25"/>
      <c r="B542" s="13"/>
      <c r="C542" s="19"/>
      <c r="D542" s="20"/>
      <c r="E542" s="21"/>
      <c r="F542" s="22"/>
      <c r="G542" s="23"/>
      <c r="H542" s="24"/>
      <c r="I542" s="141"/>
    </row>
    <row r="543" spans="1:9" ht="15.75" customHeight="1">
      <c r="A543" s="25"/>
      <c r="B543" s="13"/>
      <c r="C543" s="19"/>
      <c r="D543" s="20"/>
      <c r="E543" s="21"/>
      <c r="F543" s="22"/>
      <c r="G543" s="23"/>
      <c r="H543" s="24"/>
      <c r="I543" s="141"/>
    </row>
    <row r="544" spans="1:9" ht="15.75" customHeight="1">
      <c r="A544" s="25"/>
      <c r="B544" s="13"/>
      <c r="C544" s="19"/>
      <c r="D544" s="20"/>
      <c r="E544" s="21"/>
      <c r="F544" s="22"/>
      <c r="G544" s="23"/>
      <c r="H544" s="24"/>
      <c r="I544" s="141"/>
    </row>
    <row r="545" spans="1:9" ht="15.75" customHeight="1">
      <c r="A545" s="25"/>
      <c r="B545" s="13"/>
      <c r="C545" s="19"/>
      <c r="D545" s="20"/>
      <c r="E545" s="21"/>
      <c r="F545" s="22"/>
      <c r="G545" s="23"/>
      <c r="H545" s="24"/>
      <c r="I545" s="141"/>
    </row>
    <row r="546" spans="1:9" ht="15.75" customHeight="1">
      <c r="A546" s="25"/>
      <c r="B546" s="13"/>
      <c r="C546" s="19"/>
      <c r="D546" s="20"/>
      <c r="E546" s="21"/>
      <c r="F546" s="22"/>
      <c r="G546" s="23"/>
      <c r="H546" s="24"/>
      <c r="I546" s="141"/>
    </row>
    <row r="547" spans="1:9" ht="15.75" customHeight="1">
      <c r="A547" s="25"/>
      <c r="B547" s="13"/>
      <c r="C547" s="19"/>
      <c r="D547" s="20"/>
      <c r="E547" s="21"/>
      <c r="F547" s="22"/>
      <c r="G547" s="23"/>
      <c r="H547" s="24"/>
      <c r="I547" s="141"/>
    </row>
    <row r="548" spans="1:9" ht="15.75" customHeight="1">
      <c r="A548" s="25"/>
      <c r="B548" s="13"/>
      <c r="C548" s="19"/>
      <c r="D548" s="20"/>
      <c r="E548" s="21"/>
      <c r="F548" s="22"/>
      <c r="G548" s="23"/>
      <c r="H548" s="24"/>
      <c r="I548" s="141"/>
    </row>
    <row r="549" spans="1:9" ht="15.75" customHeight="1">
      <c r="A549" s="25"/>
      <c r="B549" s="13"/>
      <c r="C549" s="19"/>
      <c r="D549" s="20"/>
      <c r="E549" s="21"/>
      <c r="F549" s="22"/>
      <c r="G549" s="23"/>
      <c r="H549" s="24"/>
      <c r="I549" s="141"/>
    </row>
    <row r="550" spans="1:9" ht="15.75" customHeight="1">
      <c r="A550" s="25"/>
      <c r="B550" s="13"/>
      <c r="C550" s="19"/>
      <c r="D550" s="20"/>
      <c r="E550" s="21"/>
      <c r="F550" s="22"/>
      <c r="G550" s="23"/>
      <c r="H550" s="24"/>
      <c r="I550" s="141"/>
    </row>
    <row r="551" spans="1:9" ht="15.75" customHeight="1">
      <c r="A551" s="25"/>
      <c r="B551" s="13"/>
      <c r="C551" s="19"/>
      <c r="D551" s="20"/>
      <c r="E551" s="21"/>
      <c r="F551" s="22"/>
      <c r="G551" s="23"/>
      <c r="H551" s="24"/>
      <c r="I551" s="141"/>
    </row>
    <row r="552" spans="1:9" ht="15.75" customHeight="1">
      <c r="A552" s="25"/>
      <c r="B552" s="13"/>
      <c r="C552" s="19"/>
      <c r="D552" s="20"/>
      <c r="E552" s="21"/>
      <c r="F552" s="22"/>
      <c r="G552" s="23"/>
      <c r="H552" s="24"/>
      <c r="I552" s="141"/>
    </row>
    <row r="553" spans="1:9" ht="15.75" customHeight="1">
      <c r="A553" s="25"/>
      <c r="B553" s="13"/>
      <c r="C553" s="19"/>
      <c r="D553" s="20"/>
      <c r="E553" s="21"/>
      <c r="F553" s="22"/>
      <c r="G553" s="23"/>
      <c r="H553" s="24"/>
      <c r="I553" s="141"/>
    </row>
    <row r="554" spans="1:9" ht="15.75" customHeight="1">
      <c r="A554" s="25"/>
      <c r="B554" s="13"/>
      <c r="C554" s="19"/>
      <c r="D554" s="20"/>
      <c r="E554" s="21"/>
      <c r="F554" s="22"/>
      <c r="G554" s="23"/>
      <c r="H554" s="24"/>
      <c r="I554" s="141"/>
    </row>
    <row r="555" spans="1:9" ht="15.75" customHeight="1">
      <c r="A555" s="25"/>
      <c r="B555" s="13"/>
      <c r="C555" s="19"/>
      <c r="D555" s="20"/>
      <c r="E555" s="21"/>
      <c r="F555" s="22"/>
      <c r="G555" s="23"/>
      <c r="H555" s="24"/>
      <c r="I555" s="141"/>
    </row>
    <row r="556" spans="1:9" ht="15.75" customHeight="1">
      <c r="A556" s="25"/>
      <c r="B556" s="13"/>
      <c r="C556" s="19"/>
      <c r="D556" s="20"/>
      <c r="E556" s="21"/>
      <c r="F556" s="22"/>
      <c r="G556" s="23"/>
      <c r="H556" s="24"/>
      <c r="I556" s="141"/>
    </row>
    <row r="557" spans="1:9" ht="15.75" customHeight="1">
      <c r="A557" s="25"/>
      <c r="B557" s="13"/>
      <c r="C557" s="19"/>
      <c r="D557" s="20"/>
      <c r="E557" s="21"/>
      <c r="F557" s="22"/>
      <c r="G557" s="23"/>
      <c r="H557" s="24"/>
      <c r="I557" s="141"/>
    </row>
    <row r="558" spans="1:9" ht="15.75" customHeight="1">
      <c r="A558" s="25"/>
      <c r="B558" s="13"/>
      <c r="C558" s="19"/>
      <c r="D558" s="20"/>
      <c r="E558" s="21"/>
      <c r="F558" s="22"/>
      <c r="G558" s="23"/>
      <c r="H558" s="24"/>
      <c r="I558" s="141"/>
    </row>
    <row r="559" spans="1:9" ht="15.75" customHeight="1">
      <c r="A559" s="25"/>
      <c r="B559" s="13"/>
      <c r="C559" s="19"/>
      <c r="D559" s="20"/>
      <c r="E559" s="21"/>
      <c r="F559" s="22"/>
      <c r="G559" s="23"/>
      <c r="H559" s="24"/>
      <c r="I559" s="141"/>
    </row>
    <row r="560" spans="1:9" ht="15.75" customHeight="1">
      <c r="A560" s="25"/>
      <c r="B560" s="13"/>
      <c r="C560" s="19"/>
      <c r="D560" s="20"/>
      <c r="E560" s="21"/>
      <c r="F560" s="22"/>
      <c r="G560" s="23"/>
      <c r="H560" s="24"/>
      <c r="I560" s="141"/>
    </row>
    <row r="561" spans="1:9" ht="15.75" customHeight="1">
      <c r="A561" s="25"/>
      <c r="B561" s="13"/>
      <c r="C561" s="19"/>
      <c r="D561" s="20"/>
      <c r="E561" s="21"/>
      <c r="F561" s="22"/>
      <c r="G561" s="23"/>
      <c r="H561" s="24"/>
      <c r="I561" s="141"/>
    </row>
    <row r="562" spans="1:9" ht="15.75" customHeight="1">
      <c r="A562" s="25"/>
      <c r="B562" s="13"/>
      <c r="C562" s="19"/>
      <c r="D562" s="20"/>
      <c r="E562" s="21"/>
      <c r="F562" s="22"/>
      <c r="G562" s="23"/>
      <c r="H562" s="24"/>
      <c r="I562" s="141"/>
    </row>
    <row r="563" spans="1:9" ht="15.75" customHeight="1">
      <c r="A563" s="25"/>
      <c r="B563" s="13"/>
      <c r="C563" s="19"/>
      <c r="D563" s="20"/>
      <c r="E563" s="21"/>
      <c r="F563" s="22"/>
      <c r="G563" s="23"/>
      <c r="H563" s="24"/>
      <c r="I563" s="141"/>
    </row>
    <row r="564" spans="1:9" ht="15.75" customHeight="1">
      <c r="A564" s="25"/>
      <c r="B564" s="13"/>
      <c r="C564" s="19"/>
      <c r="D564" s="20"/>
      <c r="E564" s="21"/>
      <c r="F564" s="22"/>
      <c r="G564" s="23"/>
      <c r="H564" s="24"/>
      <c r="I564" s="141"/>
    </row>
    <row r="565" spans="1:9" ht="15.75" customHeight="1">
      <c r="A565" s="25"/>
      <c r="B565" s="13"/>
      <c r="C565" s="19"/>
      <c r="D565" s="20"/>
      <c r="E565" s="21"/>
      <c r="F565" s="22"/>
      <c r="G565" s="23"/>
      <c r="H565" s="24"/>
      <c r="I565" s="141"/>
    </row>
    <row r="566" spans="1:9" ht="15.75" customHeight="1">
      <c r="A566" s="25"/>
      <c r="B566" s="13"/>
      <c r="C566" s="19"/>
      <c r="D566" s="20"/>
      <c r="E566" s="21"/>
      <c r="F566" s="22"/>
      <c r="G566" s="23"/>
      <c r="H566" s="24"/>
      <c r="I566" s="141"/>
    </row>
    <row r="567" spans="1:9" ht="15.75" customHeight="1">
      <c r="A567" s="25"/>
      <c r="B567" s="13"/>
      <c r="C567" s="19"/>
      <c r="D567" s="20"/>
      <c r="E567" s="21"/>
      <c r="F567" s="22"/>
      <c r="G567" s="23"/>
      <c r="H567" s="24"/>
      <c r="I567" s="141"/>
    </row>
    <row r="568" spans="1:9" ht="15.75" customHeight="1">
      <c r="A568" s="25"/>
      <c r="B568" s="13"/>
      <c r="C568" s="19"/>
      <c r="D568" s="20"/>
      <c r="E568" s="21"/>
      <c r="F568" s="22"/>
      <c r="G568" s="23"/>
      <c r="H568" s="24"/>
      <c r="I568" s="141"/>
    </row>
    <row r="569" spans="1:9" ht="15.75" customHeight="1">
      <c r="A569" s="25"/>
      <c r="B569" s="13"/>
      <c r="C569" s="19"/>
      <c r="D569" s="20"/>
      <c r="E569" s="21"/>
      <c r="F569" s="22"/>
      <c r="G569" s="23"/>
      <c r="H569" s="24"/>
      <c r="I569" s="141"/>
    </row>
    <row r="570" spans="1:9" ht="15.75" customHeight="1">
      <c r="A570" s="25"/>
      <c r="B570" s="13"/>
      <c r="C570" s="19"/>
      <c r="D570" s="20"/>
      <c r="E570" s="21"/>
      <c r="F570" s="22"/>
      <c r="G570" s="23"/>
      <c r="H570" s="24"/>
      <c r="I570" s="141"/>
    </row>
    <row r="571" spans="1:9" ht="15.75" customHeight="1">
      <c r="A571" s="25"/>
      <c r="B571" s="13"/>
      <c r="C571" s="19"/>
      <c r="D571" s="20"/>
      <c r="E571" s="21"/>
      <c r="F571" s="22"/>
      <c r="G571" s="23"/>
      <c r="H571" s="24"/>
      <c r="I571" s="141"/>
    </row>
    <row r="572" spans="1:9" ht="15.75" customHeight="1">
      <c r="A572" s="25"/>
      <c r="B572" s="13"/>
      <c r="C572" s="19"/>
      <c r="D572" s="20"/>
      <c r="E572" s="21"/>
      <c r="F572" s="22"/>
      <c r="G572" s="23"/>
      <c r="H572" s="24"/>
      <c r="I572" s="141"/>
    </row>
    <row r="573" spans="1:9" ht="15.75" customHeight="1">
      <c r="A573" s="25"/>
      <c r="B573" s="13"/>
      <c r="C573" s="19"/>
      <c r="D573" s="20"/>
      <c r="E573" s="21"/>
      <c r="F573" s="22"/>
      <c r="G573" s="23"/>
      <c r="H573" s="24"/>
      <c r="I573" s="141"/>
    </row>
    <row r="574" spans="1:9" ht="15.75" customHeight="1">
      <c r="A574" s="25"/>
      <c r="B574" s="13"/>
      <c r="C574" s="19"/>
      <c r="D574" s="20"/>
      <c r="E574" s="21"/>
      <c r="F574" s="22"/>
      <c r="G574" s="23"/>
      <c r="H574" s="24"/>
      <c r="I574" s="141"/>
    </row>
    <row r="575" spans="1:9" ht="15.75" customHeight="1">
      <c r="A575" s="25"/>
      <c r="B575" s="13"/>
      <c r="C575" s="19"/>
      <c r="D575" s="20"/>
      <c r="E575" s="21"/>
      <c r="F575" s="22"/>
      <c r="G575" s="23"/>
      <c r="H575" s="24"/>
      <c r="I575" s="141"/>
    </row>
    <row r="576" spans="1:9" ht="15.75" customHeight="1">
      <c r="A576" s="25"/>
      <c r="B576" s="13"/>
      <c r="C576" s="19"/>
      <c r="D576" s="20"/>
      <c r="E576" s="21"/>
      <c r="F576" s="22"/>
      <c r="G576" s="23"/>
      <c r="H576" s="24"/>
      <c r="I576" s="141"/>
    </row>
    <row r="577" spans="1:9" ht="15.75" customHeight="1">
      <c r="A577" s="25"/>
      <c r="B577" s="13"/>
      <c r="C577" s="19"/>
      <c r="D577" s="20"/>
      <c r="E577" s="21"/>
      <c r="F577" s="22"/>
      <c r="G577" s="23"/>
      <c r="H577" s="24"/>
      <c r="I577" s="141"/>
    </row>
    <row r="578" spans="1:9" ht="15.75" customHeight="1">
      <c r="A578" s="25"/>
      <c r="B578" s="13"/>
      <c r="C578" s="19"/>
      <c r="D578" s="20"/>
      <c r="E578" s="21"/>
      <c r="F578" s="22"/>
      <c r="G578" s="23"/>
      <c r="H578" s="24"/>
      <c r="I578" s="141"/>
    </row>
    <row r="579" spans="1:9" ht="15.75" customHeight="1">
      <c r="A579" s="25"/>
      <c r="B579" s="13"/>
      <c r="C579" s="19"/>
      <c r="D579" s="20"/>
      <c r="E579" s="21"/>
      <c r="F579" s="22"/>
      <c r="G579" s="23"/>
      <c r="H579" s="24"/>
      <c r="I579" s="141"/>
    </row>
    <row r="580" spans="1:9" ht="15.75" customHeight="1">
      <c r="A580" s="25"/>
      <c r="B580" s="13"/>
      <c r="C580" s="19"/>
      <c r="D580" s="20"/>
      <c r="E580" s="21"/>
      <c r="F580" s="22"/>
      <c r="G580" s="23"/>
      <c r="H580" s="24"/>
      <c r="I580" s="141"/>
    </row>
    <row r="581" spans="1:9" ht="15.75" customHeight="1">
      <c r="A581" s="25"/>
      <c r="B581" s="13"/>
      <c r="C581" s="19"/>
      <c r="D581" s="20"/>
      <c r="E581" s="21"/>
      <c r="F581" s="22"/>
      <c r="G581" s="23"/>
      <c r="H581" s="24"/>
      <c r="I581" s="141"/>
    </row>
    <row r="582" spans="1:9" ht="15.75" customHeight="1">
      <c r="A582" s="25"/>
      <c r="B582" s="13"/>
      <c r="C582" s="19"/>
      <c r="D582" s="20"/>
      <c r="E582" s="21"/>
      <c r="F582" s="22"/>
      <c r="G582" s="23"/>
      <c r="H582" s="24"/>
      <c r="I582" s="141"/>
    </row>
    <row r="583" spans="1:9" ht="15.75" customHeight="1">
      <c r="A583" s="25"/>
      <c r="B583" s="13"/>
      <c r="C583" s="19"/>
      <c r="D583" s="20"/>
      <c r="E583" s="21"/>
      <c r="F583" s="22"/>
      <c r="G583" s="23"/>
      <c r="H583" s="24"/>
      <c r="I583" s="141"/>
    </row>
    <row r="584" spans="1:9" ht="15.75" customHeight="1">
      <c r="A584" s="25"/>
      <c r="B584" s="13"/>
      <c r="C584" s="19"/>
      <c r="D584" s="20"/>
      <c r="E584" s="21"/>
      <c r="F584" s="22"/>
      <c r="G584" s="23"/>
      <c r="H584" s="24"/>
      <c r="I584" s="141"/>
    </row>
    <row r="585" spans="1:9" ht="15.75" customHeight="1">
      <c r="A585" s="25"/>
      <c r="B585" s="13"/>
      <c r="C585" s="19"/>
      <c r="D585" s="20"/>
      <c r="E585" s="21"/>
      <c r="F585" s="22"/>
      <c r="G585" s="23"/>
      <c r="H585" s="24"/>
      <c r="I585" s="141"/>
    </row>
    <row r="586" spans="1:9" ht="15.75" customHeight="1">
      <c r="A586" s="25"/>
      <c r="B586" s="13"/>
      <c r="C586" s="19"/>
      <c r="D586" s="20"/>
      <c r="E586" s="21"/>
      <c r="F586" s="22"/>
      <c r="G586" s="23"/>
      <c r="H586" s="24"/>
      <c r="I586" s="141"/>
    </row>
    <row r="587" spans="1:9" ht="15.75" customHeight="1">
      <c r="A587" s="25"/>
      <c r="B587" s="13"/>
      <c r="C587" s="19"/>
      <c r="D587" s="20"/>
      <c r="E587" s="21"/>
      <c r="F587" s="22"/>
      <c r="G587" s="23"/>
      <c r="H587" s="24"/>
      <c r="I587" s="141"/>
    </row>
    <row r="588" spans="1:9" ht="15.75" customHeight="1">
      <c r="A588" s="25"/>
      <c r="B588" s="13"/>
      <c r="C588" s="19"/>
      <c r="D588" s="20"/>
      <c r="E588" s="21"/>
      <c r="F588" s="22"/>
      <c r="G588" s="23"/>
      <c r="H588" s="24"/>
      <c r="I588" s="141"/>
    </row>
    <row r="589" spans="1:9" ht="15.75" customHeight="1">
      <c r="A589" s="25"/>
      <c r="B589" s="13"/>
      <c r="C589" s="19"/>
      <c r="D589" s="20"/>
      <c r="E589" s="21"/>
      <c r="F589" s="22"/>
      <c r="G589" s="23"/>
      <c r="H589" s="24"/>
      <c r="I589" s="141"/>
    </row>
    <row r="590" spans="1:9" ht="15.75" customHeight="1">
      <c r="A590" s="25"/>
      <c r="B590" s="13"/>
      <c r="C590" s="19"/>
      <c r="D590" s="20"/>
      <c r="E590" s="21"/>
      <c r="F590" s="22"/>
      <c r="G590" s="23"/>
      <c r="H590" s="24"/>
      <c r="I590" s="141"/>
    </row>
    <row r="591" spans="1:9" ht="15.75" customHeight="1">
      <c r="A591" s="25"/>
      <c r="B591" s="13"/>
      <c r="C591" s="19"/>
      <c r="D591" s="20"/>
      <c r="E591" s="21"/>
      <c r="F591" s="22"/>
      <c r="G591" s="23"/>
      <c r="H591" s="24"/>
      <c r="I591" s="141"/>
    </row>
    <row r="592" spans="1:9" ht="15.75" customHeight="1">
      <c r="A592" s="25"/>
      <c r="B592" s="13"/>
      <c r="C592" s="19"/>
      <c r="D592" s="20"/>
      <c r="E592" s="21"/>
      <c r="F592" s="22"/>
      <c r="G592" s="23"/>
      <c r="H592" s="24"/>
      <c r="I592" s="141"/>
    </row>
    <row r="593" spans="1:9" ht="15.75" customHeight="1">
      <c r="A593" s="25"/>
      <c r="B593" s="13"/>
      <c r="C593" s="19"/>
      <c r="D593" s="20"/>
      <c r="E593" s="21"/>
      <c r="F593" s="22"/>
      <c r="G593" s="23"/>
      <c r="H593" s="24"/>
      <c r="I593" s="141"/>
    </row>
    <row r="594" spans="1:9" ht="15.75" customHeight="1">
      <c r="A594" s="25"/>
      <c r="B594" s="13"/>
      <c r="C594" s="19"/>
      <c r="D594" s="20"/>
      <c r="E594" s="21"/>
      <c r="F594" s="22"/>
      <c r="G594" s="23"/>
      <c r="H594" s="24"/>
      <c r="I594" s="141"/>
    </row>
    <row r="595" spans="1:9" ht="15.75" customHeight="1">
      <c r="A595" s="25"/>
      <c r="B595" s="13"/>
      <c r="C595" s="19"/>
      <c r="D595" s="20"/>
      <c r="E595" s="21"/>
      <c r="F595" s="22"/>
      <c r="G595" s="23"/>
      <c r="H595" s="24"/>
      <c r="I595" s="141"/>
    </row>
    <row r="596" spans="1:9" ht="15.75" customHeight="1">
      <c r="A596" s="25"/>
      <c r="B596" s="13"/>
      <c r="C596" s="19"/>
      <c r="D596" s="20"/>
      <c r="E596" s="21"/>
      <c r="F596" s="22"/>
      <c r="G596" s="23"/>
      <c r="H596" s="24"/>
      <c r="I596" s="141"/>
    </row>
    <row r="597" spans="1:9" ht="15.75" customHeight="1">
      <c r="A597" s="25"/>
      <c r="B597" s="13"/>
      <c r="C597" s="19"/>
      <c r="D597" s="20"/>
      <c r="E597" s="21"/>
      <c r="F597" s="22"/>
      <c r="G597" s="23"/>
      <c r="H597" s="24"/>
      <c r="I597" s="141"/>
    </row>
    <row r="598" spans="1:9" ht="15.75" customHeight="1">
      <c r="A598" s="25"/>
      <c r="B598" s="13"/>
      <c r="C598" s="19"/>
      <c r="D598" s="20"/>
      <c r="E598" s="21"/>
      <c r="F598" s="22"/>
      <c r="G598" s="23"/>
      <c r="H598" s="24"/>
      <c r="I598" s="141"/>
    </row>
    <row r="599" spans="1:9" ht="15.75" customHeight="1">
      <c r="A599" s="25"/>
      <c r="B599" s="13"/>
      <c r="C599" s="19"/>
      <c r="D599" s="20"/>
      <c r="E599" s="21"/>
      <c r="F599" s="22"/>
      <c r="G599" s="23"/>
      <c r="H599" s="24"/>
      <c r="I599" s="141"/>
    </row>
    <row r="600" spans="1:9" ht="15.75" customHeight="1">
      <c r="A600" s="25"/>
      <c r="B600" s="13"/>
      <c r="C600" s="19"/>
      <c r="D600" s="20"/>
      <c r="E600" s="21"/>
      <c r="F600" s="22"/>
      <c r="G600" s="23"/>
      <c r="H600" s="24"/>
      <c r="I600" s="141"/>
    </row>
    <row r="601" spans="1:9" ht="15.75" customHeight="1">
      <c r="A601" s="25"/>
      <c r="B601" s="13"/>
      <c r="C601" s="19"/>
      <c r="D601" s="20"/>
      <c r="E601" s="21"/>
      <c r="F601" s="22"/>
      <c r="G601" s="23"/>
      <c r="H601" s="24"/>
      <c r="I601" s="141"/>
    </row>
    <row r="602" spans="1:9" ht="15.75" customHeight="1">
      <c r="A602" s="25"/>
      <c r="B602" s="13"/>
      <c r="C602" s="19"/>
      <c r="D602" s="20"/>
      <c r="E602" s="21"/>
      <c r="F602" s="22"/>
      <c r="G602" s="23"/>
      <c r="H602" s="24"/>
      <c r="I602" s="141"/>
    </row>
    <row r="603" spans="1:9" ht="15.75" customHeight="1">
      <c r="A603" s="25"/>
      <c r="B603" s="13"/>
      <c r="C603" s="19"/>
      <c r="D603" s="20"/>
      <c r="E603" s="21"/>
      <c r="F603" s="22"/>
      <c r="G603" s="23"/>
      <c r="H603" s="24"/>
      <c r="I603" s="141"/>
    </row>
    <row r="604" spans="1:9" ht="15.75" customHeight="1">
      <c r="A604" s="25"/>
      <c r="B604" s="13"/>
      <c r="C604" s="19"/>
      <c r="D604" s="20"/>
      <c r="E604" s="21"/>
      <c r="F604" s="22"/>
      <c r="G604" s="23"/>
      <c r="H604" s="24"/>
      <c r="I604" s="141"/>
    </row>
    <row r="605" spans="1:9" ht="15.75" customHeight="1">
      <c r="A605" s="25"/>
      <c r="B605" s="13"/>
      <c r="C605" s="19"/>
      <c r="D605" s="20"/>
      <c r="E605" s="21"/>
      <c r="F605" s="22"/>
      <c r="G605" s="23"/>
      <c r="H605" s="24"/>
      <c r="I605" s="141"/>
    </row>
    <row r="606" spans="1:9" ht="15.75" customHeight="1">
      <c r="A606" s="25"/>
      <c r="B606" s="13"/>
      <c r="C606" s="19"/>
      <c r="D606" s="20"/>
      <c r="E606" s="21"/>
      <c r="F606" s="22"/>
      <c r="G606" s="23"/>
      <c r="H606" s="24"/>
      <c r="I606" s="141"/>
    </row>
    <row r="607" spans="1:9" ht="15.75" customHeight="1">
      <c r="A607" s="25"/>
      <c r="B607" s="13"/>
      <c r="C607" s="19"/>
      <c r="D607" s="20"/>
      <c r="E607" s="21"/>
      <c r="F607" s="22"/>
      <c r="G607" s="23"/>
      <c r="H607" s="24"/>
      <c r="I607" s="141"/>
    </row>
    <row r="608" spans="1:9" ht="15.75" customHeight="1">
      <c r="A608" s="25"/>
      <c r="B608" s="13"/>
      <c r="C608" s="19"/>
      <c r="D608" s="20"/>
      <c r="E608" s="21"/>
      <c r="F608" s="22"/>
      <c r="G608" s="23"/>
      <c r="H608" s="24"/>
      <c r="I608" s="141"/>
    </row>
    <row r="609" spans="1:9" ht="15.75" customHeight="1">
      <c r="A609" s="25"/>
      <c r="B609" s="13"/>
      <c r="C609" s="19"/>
      <c r="D609" s="20"/>
      <c r="E609" s="21"/>
      <c r="F609" s="22"/>
      <c r="G609" s="23"/>
      <c r="H609" s="24"/>
      <c r="I609" s="141"/>
    </row>
    <row r="610" spans="1:9" ht="15.75" customHeight="1">
      <c r="A610" s="25"/>
      <c r="B610" s="13"/>
      <c r="C610" s="19"/>
      <c r="D610" s="20"/>
      <c r="E610" s="21"/>
      <c r="F610" s="22"/>
      <c r="G610" s="23"/>
      <c r="H610" s="24"/>
      <c r="I610" s="141"/>
    </row>
    <row r="611" spans="1:9" ht="15.75" customHeight="1">
      <c r="A611" s="25"/>
      <c r="B611" s="13"/>
      <c r="C611" s="19"/>
      <c r="D611" s="20"/>
      <c r="E611" s="21"/>
      <c r="F611" s="22"/>
      <c r="G611" s="23"/>
      <c r="H611" s="24"/>
      <c r="I611" s="141"/>
    </row>
    <row r="612" spans="1:9" ht="15.75" customHeight="1">
      <c r="A612" s="25"/>
      <c r="B612" s="13"/>
      <c r="C612" s="19"/>
      <c r="D612" s="20"/>
      <c r="E612" s="21"/>
      <c r="F612" s="22"/>
      <c r="G612" s="23"/>
      <c r="H612" s="24"/>
      <c r="I612" s="141"/>
    </row>
    <row r="613" spans="1:9" ht="15.75" customHeight="1">
      <c r="A613" s="25"/>
      <c r="B613" s="13"/>
      <c r="C613" s="19"/>
      <c r="D613" s="20"/>
      <c r="E613" s="21"/>
      <c r="F613" s="22"/>
      <c r="G613" s="23"/>
      <c r="H613" s="24"/>
      <c r="I613" s="141"/>
    </row>
    <row r="614" spans="1:9" ht="15.75" customHeight="1">
      <c r="A614" s="25"/>
      <c r="B614" s="13"/>
      <c r="C614" s="19"/>
      <c r="D614" s="20"/>
      <c r="E614" s="21"/>
      <c r="F614" s="22"/>
      <c r="G614" s="23"/>
      <c r="H614" s="24"/>
      <c r="I614" s="141"/>
    </row>
    <row r="615" spans="1:9" ht="15.75" customHeight="1">
      <c r="A615" s="25"/>
      <c r="B615" s="13"/>
      <c r="C615" s="19"/>
      <c r="D615" s="20"/>
      <c r="E615" s="21"/>
      <c r="F615" s="22"/>
      <c r="G615" s="23"/>
      <c r="H615" s="24"/>
      <c r="I615" s="141"/>
    </row>
    <row r="616" spans="1:9" ht="15.75" customHeight="1">
      <c r="A616" s="25"/>
      <c r="B616" s="13"/>
      <c r="C616" s="19"/>
      <c r="D616" s="20"/>
      <c r="E616" s="21"/>
      <c r="F616" s="22"/>
      <c r="G616" s="23"/>
      <c r="H616" s="24"/>
      <c r="I616" s="141"/>
    </row>
    <row r="617" spans="1:9" ht="15.75" customHeight="1">
      <c r="A617" s="25"/>
      <c r="B617" s="13"/>
      <c r="C617" s="19"/>
      <c r="D617" s="20"/>
      <c r="E617" s="21"/>
      <c r="F617" s="22"/>
      <c r="G617" s="23"/>
      <c r="H617" s="24"/>
      <c r="I617" s="141"/>
    </row>
    <row r="618" spans="1:9" ht="15.75" customHeight="1">
      <c r="A618" s="25"/>
      <c r="B618" s="13"/>
      <c r="C618" s="19"/>
      <c r="D618" s="20"/>
      <c r="E618" s="21"/>
      <c r="F618" s="22"/>
      <c r="G618" s="23"/>
      <c r="H618" s="24"/>
      <c r="I618" s="141"/>
    </row>
    <row r="619" spans="1:9" ht="15.75" customHeight="1">
      <c r="A619" s="25"/>
      <c r="B619" s="13"/>
      <c r="C619" s="19"/>
      <c r="D619" s="20"/>
      <c r="E619" s="21"/>
      <c r="F619" s="22"/>
      <c r="G619" s="23"/>
      <c r="H619" s="24"/>
      <c r="I619" s="141"/>
    </row>
    <row r="620" spans="1:9" ht="15.75" customHeight="1">
      <c r="A620" s="25"/>
      <c r="B620" s="13"/>
      <c r="C620" s="19"/>
      <c r="D620" s="20"/>
      <c r="E620" s="21"/>
      <c r="F620" s="22"/>
      <c r="G620" s="23"/>
      <c r="H620" s="24"/>
      <c r="I620" s="141"/>
    </row>
    <row r="621" spans="1:9" ht="15.75" customHeight="1">
      <c r="A621" s="25"/>
      <c r="B621" s="13"/>
      <c r="C621" s="19"/>
      <c r="D621" s="20"/>
      <c r="E621" s="21"/>
      <c r="F621" s="22"/>
      <c r="G621" s="23"/>
      <c r="H621" s="24"/>
      <c r="I621" s="141"/>
    </row>
    <row r="622" spans="1:9" ht="15.75" customHeight="1">
      <c r="A622" s="25"/>
      <c r="B622" s="13"/>
      <c r="C622" s="19"/>
      <c r="D622" s="20"/>
      <c r="E622" s="21"/>
      <c r="F622" s="22"/>
      <c r="G622" s="23"/>
      <c r="H622" s="24"/>
      <c r="I622" s="141"/>
    </row>
    <row r="623" spans="1:9" ht="15.75" customHeight="1">
      <c r="A623" s="25"/>
      <c r="B623" s="13"/>
      <c r="C623" s="19"/>
      <c r="D623" s="20"/>
      <c r="E623" s="21"/>
      <c r="F623" s="22"/>
      <c r="G623" s="23"/>
      <c r="H623" s="24"/>
      <c r="I623" s="141"/>
    </row>
    <row r="624" spans="1:9" ht="15.75" customHeight="1">
      <c r="A624" s="25"/>
      <c r="B624" s="13"/>
      <c r="C624" s="19"/>
      <c r="D624" s="20"/>
      <c r="E624" s="21"/>
      <c r="F624" s="22"/>
      <c r="G624" s="23"/>
      <c r="H624" s="24"/>
      <c r="I624" s="141"/>
    </row>
    <row r="625" spans="1:9" ht="15.75" customHeight="1">
      <c r="A625" s="25"/>
      <c r="B625" s="13"/>
      <c r="C625" s="19"/>
      <c r="D625" s="20"/>
      <c r="E625" s="21"/>
      <c r="F625" s="22"/>
      <c r="G625" s="23"/>
      <c r="H625" s="24"/>
      <c r="I625" s="141"/>
    </row>
    <row r="626" spans="1:9" ht="15.75" customHeight="1">
      <c r="A626" s="25"/>
      <c r="B626" s="13"/>
      <c r="C626" s="19"/>
      <c r="D626" s="20"/>
      <c r="E626" s="21"/>
      <c r="F626" s="22"/>
      <c r="G626" s="23"/>
      <c r="H626" s="24"/>
      <c r="I626" s="141"/>
    </row>
    <row r="627" spans="1:9" ht="15.75" customHeight="1">
      <c r="A627" s="25"/>
      <c r="B627" s="13"/>
      <c r="C627" s="19"/>
      <c r="D627" s="20"/>
      <c r="E627" s="21"/>
      <c r="F627" s="22"/>
      <c r="G627" s="23"/>
      <c r="H627" s="24"/>
      <c r="I627" s="141"/>
    </row>
    <row r="628" spans="1:9" ht="15.75" customHeight="1">
      <c r="A628" s="25"/>
      <c r="B628" s="13"/>
      <c r="C628" s="19"/>
      <c r="D628" s="20"/>
      <c r="E628" s="21"/>
      <c r="F628" s="22"/>
      <c r="G628" s="23"/>
      <c r="H628" s="24"/>
      <c r="I628" s="141"/>
    </row>
    <row r="629" spans="1:9" ht="15.75" customHeight="1">
      <c r="A629" s="25"/>
      <c r="B629" s="13"/>
      <c r="C629" s="19"/>
      <c r="D629" s="20"/>
      <c r="E629" s="21"/>
      <c r="F629" s="22"/>
      <c r="G629" s="23"/>
      <c r="H629" s="24"/>
      <c r="I629" s="141"/>
    </row>
    <row r="630" spans="1:9" ht="15.75" customHeight="1">
      <c r="A630" s="25"/>
      <c r="B630" s="13"/>
      <c r="C630" s="19"/>
      <c r="D630" s="20"/>
      <c r="E630" s="21"/>
      <c r="F630" s="22"/>
      <c r="G630" s="23"/>
      <c r="H630" s="24"/>
      <c r="I630" s="141"/>
    </row>
    <row r="631" spans="1:9" ht="15.75" customHeight="1">
      <c r="A631" s="25"/>
      <c r="B631" s="13"/>
      <c r="C631" s="19"/>
      <c r="D631" s="20"/>
      <c r="E631" s="21"/>
      <c r="F631" s="22"/>
      <c r="G631" s="23"/>
      <c r="H631" s="24"/>
      <c r="I631" s="141"/>
    </row>
    <row r="632" spans="1:9" ht="15.75" customHeight="1">
      <c r="A632" s="25"/>
      <c r="B632" s="13"/>
      <c r="C632" s="19"/>
      <c r="D632" s="20"/>
      <c r="E632" s="21"/>
      <c r="F632" s="22"/>
      <c r="G632" s="23"/>
      <c r="H632" s="24"/>
      <c r="I632" s="141"/>
    </row>
    <row r="633" spans="1:9" ht="15.75" customHeight="1">
      <c r="A633" s="25"/>
      <c r="B633" s="13"/>
      <c r="C633" s="19"/>
      <c r="D633" s="20"/>
      <c r="E633" s="21"/>
      <c r="F633" s="22"/>
      <c r="G633" s="23"/>
      <c r="H633" s="24"/>
      <c r="I633" s="141"/>
    </row>
    <row r="634" spans="1:9" ht="15.75" customHeight="1">
      <c r="A634" s="25"/>
      <c r="B634" s="13"/>
      <c r="C634" s="19"/>
      <c r="D634" s="20"/>
      <c r="E634" s="21"/>
      <c r="F634" s="22"/>
      <c r="G634" s="23"/>
      <c r="H634" s="24"/>
      <c r="I634" s="141"/>
    </row>
    <row r="635" spans="1:9" ht="15.75" customHeight="1">
      <c r="A635" s="25"/>
      <c r="B635" s="13"/>
      <c r="C635" s="19"/>
      <c r="D635" s="20"/>
      <c r="E635" s="21"/>
      <c r="F635" s="22"/>
      <c r="G635" s="23"/>
      <c r="H635" s="24"/>
      <c r="I635" s="141"/>
    </row>
    <row r="636" spans="1:9" ht="15.75" customHeight="1">
      <c r="A636" s="25"/>
      <c r="B636" s="13"/>
      <c r="C636" s="19"/>
      <c r="D636" s="20"/>
      <c r="E636" s="21"/>
      <c r="F636" s="22"/>
      <c r="G636" s="23"/>
      <c r="H636" s="24"/>
      <c r="I636" s="141"/>
    </row>
    <row r="637" spans="1:9" ht="15.75" customHeight="1">
      <c r="A637" s="25"/>
      <c r="B637" s="13"/>
      <c r="C637" s="19"/>
      <c r="D637" s="20"/>
      <c r="E637" s="21"/>
      <c r="F637" s="22"/>
      <c r="G637" s="23"/>
      <c r="H637" s="24"/>
      <c r="I637" s="141"/>
    </row>
    <row r="638" spans="1:9" ht="15.75" customHeight="1">
      <c r="A638" s="25"/>
      <c r="B638" s="13"/>
      <c r="C638" s="19"/>
      <c r="D638" s="20"/>
      <c r="E638" s="21"/>
      <c r="F638" s="22"/>
      <c r="G638" s="23"/>
      <c r="H638" s="24"/>
      <c r="I638" s="141"/>
    </row>
    <row r="639" spans="1:9" ht="15.75" customHeight="1">
      <c r="A639" s="25"/>
      <c r="B639" s="13"/>
      <c r="C639" s="19"/>
      <c r="D639" s="20"/>
      <c r="E639" s="21"/>
      <c r="F639" s="22"/>
      <c r="G639" s="23"/>
      <c r="H639" s="24"/>
      <c r="I639" s="141"/>
    </row>
    <row r="640" spans="1:9" ht="15.75" customHeight="1">
      <c r="A640" s="25"/>
      <c r="B640" s="13"/>
      <c r="C640" s="19"/>
      <c r="D640" s="20"/>
      <c r="E640" s="21"/>
      <c r="F640" s="22"/>
      <c r="G640" s="23"/>
      <c r="H640" s="24"/>
      <c r="I640" s="141"/>
    </row>
    <row r="641" spans="1:9" ht="15.75" customHeight="1">
      <c r="A641" s="25"/>
      <c r="B641" s="13"/>
      <c r="C641" s="19"/>
      <c r="D641" s="20"/>
      <c r="E641" s="21"/>
      <c r="F641" s="22"/>
      <c r="G641" s="23"/>
      <c r="H641" s="24"/>
      <c r="I641" s="141"/>
    </row>
    <row r="642" spans="1:9" ht="15.75" customHeight="1">
      <c r="A642" s="25"/>
      <c r="B642" s="13"/>
      <c r="C642" s="19"/>
      <c r="D642" s="20"/>
      <c r="E642" s="21"/>
      <c r="F642" s="22"/>
      <c r="G642" s="23"/>
      <c r="H642" s="24"/>
      <c r="I642" s="141"/>
    </row>
    <row r="643" spans="1:9" ht="15.75" customHeight="1">
      <c r="A643" s="25"/>
      <c r="B643" s="13"/>
      <c r="C643" s="19"/>
      <c r="D643" s="20"/>
      <c r="E643" s="21"/>
      <c r="F643" s="22"/>
      <c r="G643" s="23"/>
      <c r="H643" s="24"/>
      <c r="I643" s="141"/>
    </row>
    <row r="644" spans="1:9" ht="15.75" customHeight="1">
      <c r="A644" s="25"/>
      <c r="B644" s="13"/>
      <c r="C644" s="19"/>
      <c r="D644" s="20"/>
      <c r="E644" s="21"/>
      <c r="F644" s="22"/>
      <c r="G644" s="23"/>
      <c r="H644" s="24"/>
      <c r="I644" s="141"/>
    </row>
    <row r="645" spans="1:9" ht="15.75" customHeight="1">
      <c r="A645" s="25"/>
      <c r="B645" s="13"/>
      <c r="C645" s="19"/>
      <c r="D645" s="20"/>
      <c r="E645" s="21"/>
      <c r="F645" s="22"/>
      <c r="G645" s="23"/>
      <c r="H645" s="24"/>
      <c r="I645" s="141"/>
    </row>
    <row r="646" spans="1:9" ht="15.75" customHeight="1">
      <c r="A646" s="25"/>
      <c r="B646" s="13"/>
      <c r="C646" s="19"/>
      <c r="D646" s="20"/>
      <c r="E646" s="21"/>
      <c r="F646" s="22"/>
      <c r="G646" s="23"/>
      <c r="H646" s="24"/>
      <c r="I646" s="141"/>
    </row>
    <row r="647" spans="1:9" ht="15.75" customHeight="1">
      <c r="A647" s="25"/>
      <c r="B647" s="13"/>
      <c r="C647" s="19"/>
      <c r="D647" s="20"/>
      <c r="E647" s="21"/>
      <c r="F647" s="22"/>
      <c r="G647" s="23"/>
      <c r="H647" s="24"/>
      <c r="I647" s="141"/>
    </row>
    <row r="648" spans="1:9" ht="15.75" customHeight="1">
      <c r="A648" s="25"/>
      <c r="B648" s="13"/>
      <c r="C648" s="19"/>
      <c r="D648" s="20"/>
      <c r="E648" s="21"/>
      <c r="F648" s="22"/>
      <c r="G648" s="23"/>
      <c r="H648" s="24"/>
      <c r="I648" s="141"/>
    </row>
    <row r="649" spans="1:9" ht="15.75" customHeight="1">
      <c r="A649" s="25"/>
      <c r="B649" s="13"/>
      <c r="C649" s="19"/>
      <c r="D649" s="20"/>
      <c r="E649" s="21"/>
      <c r="F649" s="22"/>
      <c r="G649" s="23"/>
      <c r="H649" s="24"/>
      <c r="I649" s="141"/>
    </row>
    <row r="650" spans="1:9" ht="15.75" customHeight="1">
      <c r="A650" s="25"/>
      <c r="B650" s="13"/>
      <c r="C650" s="19"/>
      <c r="D650" s="20"/>
      <c r="E650" s="21"/>
      <c r="F650" s="22"/>
      <c r="G650" s="23"/>
      <c r="H650" s="24"/>
      <c r="I650" s="141"/>
    </row>
    <row r="651" spans="1:9" ht="15.75" customHeight="1">
      <c r="A651" s="25"/>
      <c r="B651" s="13"/>
      <c r="C651" s="19"/>
      <c r="D651" s="20"/>
      <c r="E651" s="21"/>
      <c r="F651" s="22"/>
      <c r="G651" s="23"/>
      <c r="H651" s="24"/>
      <c r="I651" s="141"/>
    </row>
    <row r="652" spans="1:9" ht="15.75" customHeight="1">
      <c r="A652" s="25"/>
      <c r="B652" s="13"/>
      <c r="C652" s="19"/>
      <c r="D652" s="20"/>
      <c r="E652" s="21"/>
      <c r="F652" s="22"/>
      <c r="G652" s="23"/>
      <c r="H652" s="24"/>
      <c r="I652" s="141"/>
    </row>
    <row r="653" spans="1:9" ht="15.75" customHeight="1">
      <c r="A653" s="25"/>
      <c r="B653" s="13"/>
      <c r="C653" s="19"/>
      <c r="D653" s="20"/>
      <c r="E653" s="21"/>
      <c r="F653" s="22"/>
      <c r="G653" s="23"/>
      <c r="H653" s="24"/>
      <c r="I653" s="141"/>
    </row>
    <row r="654" spans="1:9" ht="15.75" customHeight="1">
      <c r="A654" s="25"/>
      <c r="B654" s="13"/>
      <c r="C654" s="19"/>
      <c r="D654" s="20"/>
      <c r="E654" s="21"/>
      <c r="F654" s="22"/>
      <c r="G654" s="23"/>
      <c r="H654" s="24"/>
      <c r="I654" s="141"/>
    </row>
    <row r="655" spans="1:9" ht="15.75" customHeight="1">
      <c r="A655" s="25"/>
      <c r="B655" s="13"/>
      <c r="C655" s="19"/>
      <c r="D655" s="20"/>
      <c r="E655" s="21"/>
      <c r="F655" s="22"/>
      <c r="G655" s="23"/>
      <c r="H655" s="24"/>
      <c r="I655" s="141"/>
    </row>
    <row r="656" spans="1:9" ht="15.75" customHeight="1">
      <c r="A656" s="25"/>
      <c r="B656" s="13"/>
      <c r="C656" s="19"/>
      <c r="D656" s="20"/>
      <c r="E656" s="21"/>
      <c r="F656" s="22"/>
      <c r="G656" s="23"/>
      <c r="H656" s="24"/>
      <c r="I656" s="141"/>
    </row>
    <row r="657" spans="1:9" ht="15.75" customHeight="1">
      <c r="A657" s="25"/>
      <c r="B657" s="13"/>
      <c r="C657" s="19"/>
      <c r="D657" s="20"/>
      <c r="E657" s="21"/>
      <c r="F657" s="22"/>
      <c r="G657" s="23"/>
      <c r="H657" s="24"/>
      <c r="I657" s="141"/>
    </row>
    <row r="658" spans="1:9" ht="15.75" customHeight="1">
      <c r="A658" s="25"/>
      <c r="B658" s="13"/>
      <c r="C658" s="19"/>
      <c r="D658" s="20"/>
      <c r="E658" s="21"/>
      <c r="F658" s="22"/>
      <c r="G658" s="23"/>
      <c r="H658" s="24"/>
      <c r="I658" s="141"/>
    </row>
    <row r="659" spans="1:9" ht="15.75" customHeight="1">
      <c r="A659" s="25"/>
      <c r="B659" s="13"/>
      <c r="C659" s="19"/>
      <c r="D659" s="20"/>
      <c r="E659" s="21"/>
      <c r="F659" s="22"/>
      <c r="G659" s="23"/>
      <c r="H659" s="24"/>
      <c r="I659" s="141"/>
    </row>
    <row r="660" spans="1:9" ht="15.75" customHeight="1">
      <c r="A660" s="25"/>
      <c r="B660" s="13"/>
      <c r="C660" s="19"/>
      <c r="D660" s="20"/>
      <c r="E660" s="21"/>
      <c r="F660" s="22"/>
      <c r="G660" s="23"/>
      <c r="H660" s="24"/>
      <c r="I660" s="141"/>
    </row>
    <row r="661" spans="1:9" ht="15.75" customHeight="1">
      <c r="A661" s="25"/>
      <c r="B661" s="13"/>
      <c r="C661" s="19"/>
      <c r="D661" s="20"/>
      <c r="E661" s="21"/>
      <c r="F661" s="22"/>
      <c r="G661" s="23"/>
      <c r="H661" s="24"/>
      <c r="I661" s="141"/>
    </row>
    <row r="662" spans="1:9" ht="15.75" customHeight="1">
      <c r="A662" s="25"/>
      <c r="B662" s="13"/>
      <c r="C662" s="19"/>
      <c r="D662" s="20"/>
      <c r="E662" s="21"/>
      <c r="F662" s="22"/>
      <c r="G662" s="23"/>
      <c r="H662" s="24"/>
      <c r="I662" s="141"/>
    </row>
    <row r="663" spans="1:9" ht="15.75" customHeight="1">
      <c r="A663" s="25"/>
      <c r="B663" s="13"/>
      <c r="C663" s="19"/>
      <c r="D663" s="20"/>
      <c r="E663" s="21"/>
      <c r="F663" s="22"/>
      <c r="G663" s="23"/>
      <c r="H663" s="24"/>
      <c r="I663" s="141"/>
    </row>
    <row r="664" spans="1:9" ht="15.75" customHeight="1">
      <c r="A664" s="25"/>
      <c r="B664" s="13"/>
      <c r="C664" s="19"/>
      <c r="D664" s="20"/>
      <c r="E664" s="21"/>
      <c r="F664" s="22"/>
      <c r="G664" s="23"/>
      <c r="H664" s="24"/>
      <c r="I664" s="141"/>
    </row>
    <row r="665" spans="1:9" ht="15.75" customHeight="1">
      <c r="A665" s="25"/>
      <c r="B665" s="13"/>
      <c r="C665" s="19"/>
      <c r="D665" s="20"/>
      <c r="E665" s="21"/>
      <c r="F665" s="22"/>
      <c r="G665" s="23"/>
      <c r="H665" s="24"/>
      <c r="I665" s="141"/>
    </row>
    <row r="666" spans="1:9" ht="15.75" customHeight="1">
      <c r="A666" s="25"/>
      <c r="B666" s="13"/>
      <c r="C666" s="19"/>
      <c r="D666" s="20"/>
      <c r="E666" s="21"/>
      <c r="F666" s="22"/>
      <c r="G666" s="23"/>
      <c r="H666" s="24"/>
      <c r="I666" s="141"/>
    </row>
    <row r="667" spans="1:9" ht="15.75" customHeight="1">
      <c r="A667" s="25"/>
      <c r="B667" s="13"/>
      <c r="C667" s="19"/>
      <c r="D667" s="20"/>
      <c r="E667" s="21"/>
      <c r="F667" s="22"/>
      <c r="G667" s="23"/>
      <c r="H667" s="24"/>
      <c r="I667" s="141"/>
    </row>
    <row r="668" spans="1:9" ht="15.75" customHeight="1">
      <c r="A668" s="25"/>
      <c r="B668" s="13"/>
      <c r="C668" s="19"/>
      <c r="D668" s="20"/>
      <c r="E668" s="21"/>
      <c r="F668" s="22"/>
      <c r="G668" s="23"/>
      <c r="H668" s="24"/>
      <c r="I668" s="141"/>
    </row>
    <row r="669" spans="1:9" ht="15.75" customHeight="1">
      <c r="A669" s="25"/>
      <c r="B669" s="13"/>
      <c r="C669" s="19"/>
      <c r="D669" s="20"/>
      <c r="E669" s="21"/>
      <c r="F669" s="22"/>
      <c r="G669" s="23"/>
      <c r="H669" s="24"/>
      <c r="I669" s="141"/>
    </row>
    <row r="670" spans="1:9" ht="15.75" customHeight="1">
      <c r="A670" s="25"/>
      <c r="B670" s="13"/>
      <c r="C670" s="19"/>
      <c r="D670" s="20"/>
      <c r="E670" s="21"/>
      <c r="F670" s="22"/>
      <c r="G670" s="23"/>
      <c r="H670" s="24"/>
      <c r="I670" s="141"/>
    </row>
    <row r="671" spans="1:9" ht="15.75" customHeight="1">
      <c r="A671" s="25"/>
      <c r="B671" s="13"/>
      <c r="C671" s="19"/>
      <c r="D671" s="20"/>
      <c r="E671" s="21"/>
      <c r="F671" s="22"/>
      <c r="G671" s="23"/>
      <c r="H671" s="24"/>
      <c r="I671" s="141"/>
    </row>
    <row r="672" spans="1:9" ht="15.75" customHeight="1">
      <c r="A672" s="25"/>
      <c r="B672" s="13"/>
      <c r="C672" s="19"/>
      <c r="D672" s="20"/>
      <c r="E672" s="21"/>
      <c r="F672" s="22"/>
      <c r="G672" s="23"/>
      <c r="H672" s="24"/>
      <c r="I672" s="141"/>
    </row>
    <row r="673" spans="1:9" ht="15.75" customHeight="1">
      <c r="A673" s="25"/>
      <c r="B673" s="13"/>
      <c r="C673" s="19"/>
      <c r="D673" s="20"/>
      <c r="E673" s="21"/>
      <c r="F673" s="22"/>
      <c r="G673" s="23"/>
      <c r="H673" s="24"/>
      <c r="I673" s="141"/>
    </row>
    <row r="674" spans="1:9" ht="15.75" customHeight="1">
      <c r="A674" s="25"/>
      <c r="B674" s="13"/>
      <c r="C674" s="19"/>
      <c r="D674" s="20"/>
      <c r="E674" s="21"/>
      <c r="F674" s="22"/>
      <c r="G674" s="23"/>
      <c r="H674" s="24"/>
      <c r="I674" s="141"/>
    </row>
    <row r="675" spans="1:9" ht="15.75" customHeight="1">
      <c r="A675" s="25"/>
      <c r="B675" s="13"/>
      <c r="C675" s="19"/>
      <c r="D675" s="20"/>
      <c r="E675" s="21"/>
      <c r="F675" s="22"/>
      <c r="G675" s="23"/>
      <c r="H675" s="24"/>
      <c r="I675" s="141"/>
    </row>
    <row r="676" spans="1:9" ht="15.75" customHeight="1">
      <c r="A676" s="25"/>
      <c r="B676" s="13"/>
      <c r="C676" s="19"/>
      <c r="D676" s="20"/>
      <c r="E676" s="21"/>
      <c r="F676" s="22"/>
      <c r="G676" s="23"/>
      <c r="H676" s="24"/>
      <c r="I676" s="141"/>
    </row>
    <row r="677" spans="1:9" ht="15.75" customHeight="1">
      <c r="A677" s="25"/>
      <c r="B677" s="13"/>
      <c r="C677" s="19"/>
      <c r="D677" s="20"/>
      <c r="E677" s="21"/>
      <c r="F677" s="22"/>
      <c r="G677" s="23"/>
      <c r="H677" s="24"/>
      <c r="I677" s="141"/>
    </row>
    <row r="678" spans="1:9" ht="15.75" customHeight="1">
      <c r="A678" s="25"/>
      <c r="B678" s="13"/>
      <c r="C678" s="19"/>
      <c r="D678" s="20"/>
      <c r="E678" s="21"/>
      <c r="F678" s="22"/>
      <c r="G678" s="23"/>
      <c r="H678" s="24"/>
      <c r="I678" s="141"/>
    </row>
    <row r="679" spans="1:9" ht="15.75" customHeight="1">
      <c r="A679" s="25"/>
      <c r="B679" s="13"/>
      <c r="C679" s="19"/>
      <c r="D679" s="20"/>
      <c r="E679" s="21"/>
      <c r="F679" s="22"/>
      <c r="G679" s="23"/>
      <c r="H679" s="24"/>
      <c r="I679" s="141"/>
    </row>
    <row r="680" spans="1:9" ht="15.75" customHeight="1">
      <c r="A680" s="25"/>
      <c r="B680" s="13"/>
      <c r="C680" s="19"/>
      <c r="D680" s="20"/>
      <c r="E680" s="21"/>
      <c r="F680" s="22"/>
      <c r="G680" s="23"/>
      <c r="H680" s="24"/>
      <c r="I680" s="141"/>
    </row>
    <row r="681" spans="1:9" ht="15.75" customHeight="1">
      <c r="A681" s="25"/>
      <c r="B681" s="13"/>
      <c r="C681" s="19"/>
      <c r="D681" s="20"/>
      <c r="E681" s="21"/>
      <c r="F681" s="22"/>
      <c r="G681" s="23"/>
      <c r="H681" s="24"/>
      <c r="I681" s="141"/>
    </row>
    <row r="682" spans="1:9" ht="15.75" customHeight="1">
      <c r="A682" s="25"/>
      <c r="B682" s="13"/>
      <c r="C682" s="19"/>
      <c r="D682" s="20"/>
      <c r="E682" s="21"/>
      <c r="F682" s="22"/>
      <c r="G682" s="23"/>
      <c r="H682" s="24"/>
      <c r="I682" s="141"/>
    </row>
    <row r="683" spans="1:9" ht="15.75" customHeight="1">
      <c r="A683" s="25"/>
      <c r="B683" s="13"/>
      <c r="C683" s="19"/>
      <c r="D683" s="20"/>
      <c r="E683" s="21"/>
      <c r="F683" s="22"/>
      <c r="G683" s="23"/>
      <c r="H683" s="24"/>
      <c r="I683" s="141"/>
    </row>
    <row r="684" spans="1:9" ht="15.75" customHeight="1">
      <c r="A684" s="25"/>
      <c r="B684" s="13"/>
      <c r="C684" s="19"/>
      <c r="D684" s="20"/>
      <c r="E684" s="21"/>
      <c r="F684" s="22"/>
      <c r="G684" s="23"/>
      <c r="H684" s="24"/>
      <c r="I684" s="141"/>
    </row>
    <row r="685" spans="1:9" ht="15.75" customHeight="1">
      <c r="A685" s="25"/>
      <c r="B685" s="13"/>
      <c r="C685" s="19"/>
      <c r="D685" s="20"/>
      <c r="E685" s="21"/>
      <c r="F685" s="22"/>
      <c r="G685" s="23"/>
      <c r="H685" s="24"/>
      <c r="I685" s="141"/>
    </row>
    <row r="686" spans="1:9" ht="15.75" customHeight="1">
      <c r="A686" s="25"/>
      <c r="B686" s="13"/>
      <c r="C686" s="19"/>
      <c r="D686" s="20"/>
      <c r="E686" s="21"/>
      <c r="F686" s="22"/>
      <c r="G686" s="23"/>
      <c r="H686" s="24"/>
      <c r="I686" s="141"/>
    </row>
    <row r="687" spans="1:9" ht="15.75" customHeight="1">
      <c r="A687" s="25"/>
      <c r="B687" s="13"/>
      <c r="C687" s="19"/>
      <c r="D687" s="20"/>
      <c r="E687" s="21"/>
      <c r="F687" s="22"/>
      <c r="G687" s="23"/>
      <c r="H687" s="24"/>
      <c r="I687" s="141"/>
    </row>
    <row r="688" spans="1:9" ht="15.75" customHeight="1">
      <c r="A688" s="25"/>
      <c r="B688" s="13"/>
      <c r="C688" s="19"/>
      <c r="D688" s="20"/>
      <c r="E688" s="21"/>
      <c r="F688" s="22"/>
      <c r="G688" s="23"/>
      <c r="H688" s="24"/>
      <c r="I688" s="141"/>
    </row>
    <row r="689" spans="1:9" ht="15.75" customHeight="1">
      <c r="A689" s="25"/>
      <c r="B689" s="13"/>
      <c r="C689" s="19"/>
      <c r="D689" s="20"/>
      <c r="E689" s="21"/>
      <c r="F689" s="22"/>
      <c r="G689" s="23"/>
      <c r="H689" s="24"/>
      <c r="I689" s="141"/>
    </row>
    <row r="690" spans="1:9" ht="15.75" customHeight="1">
      <c r="A690" s="25"/>
      <c r="B690" s="13"/>
      <c r="C690" s="19"/>
      <c r="D690" s="20"/>
      <c r="E690" s="21"/>
      <c r="F690" s="22"/>
      <c r="G690" s="23"/>
      <c r="H690" s="24"/>
      <c r="I690" s="141"/>
    </row>
    <row r="691" spans="1:9" ht="15.75" customHeight="1">
      <c r="A691" s="25"/>
      <c r="B691" s="13"/>
      <c r="C691" s="19"/>
      <c r="D691" s="20"/>
      <c r="E691" s="21"/>
      <c r="F691" s="22"/>
      <c r="G691" s="23"/>
      <c r="H691" s="24"/>
      <c r="I691" s="141"/>
    </row>
    <row r="692" spans="1:9" ht="15.75" customHeight="1">
      <c r="A692" s="25"/>
      <c r="B692" s="13"/>
      <c r="C692" s="19"/>
      <c r="D692" s="20"/>
      <c r="E692" s="21"/>
      <c r="F692" s="22"/>
      <c r="G692" s="23"/>
      <c r="H692" s="24"/>
      <c r="I692" s="141"/>
    </row>
    <row r="693" spans="1:9" ht="15.75" customHeight="1">
      <c r="A693" s="25"/>
      <c r="B693" s="13"/>
      <c r="C693" s="19"/>
      <c r="D693" s="20"/>
      <c r="E693" s="21"/>
      <c r="F693" s="22"/>
      <c r="G693" s="23"/>
      <c r="H693" s="24"/>
      <c r="I693" s="141"/>
    </row>
    <row r="694" spans="1:9" ht="15.75" customHeight="1">
      <c r="A694" s="25"/>
      <c r="B694" s="13"/>
      <c r="C694" s="19"/>
      <c r="D694" s="20"/>
      <c r="E694" s="21"/>
      <c r="F694" s="22"/>
      <c r="G694" s="23"/>
      <c r="H694" s="24"/>
      <c r="I694" s="141"/>
    </row>
    <row r="695" spans="1:9" ht="15.75" customHeight="1">
      <c r="A695" s="25"/>
      <c r="B695" s="13"/>
      <c r="C695" s="19"/>
      <c r="D695" s="20"/>
      <c r="E695" s="21"/>
      <c r="F695" s="22"/>
      <c r="G695" s="23"/>
      <c r="H695" s="24"/>
      <c r="I695" s="141"/>
    </row>
    <row r="696" spans="1:9" ht="15.75" customHeight="1">
      <c r="A696" s="25"/>
      <c r="B696" s="13"/>
      <c r="C696" s="19"/>
      <c r="D696" s="20"/>
      <c r="E696" s="21"/>
      <c r="F696" s="22"/>
      <c r="G696" s="23"/>
      <c r="H696" s="24"/>
      <c r="I696" s="141"/>
    </row>
    <row r="697" spans="1:9" ht="15.75" customHeight="1">
      <c r="A697" s="25"/>
      <c r="B697" s="13"/>
      <c r="C697" s="19"/>
      <c r="D697" s="20"/>
      <c r="E697" s="21"/>
      <c r="F697" s="22"/>
      <c r="G697" s="23"/>
      <c r="H697" s="24"/>
      <c r="I697" s="141"/>
    </row>
    <row r="698" spans="1:9" ht="15.75" customHeight="1">
      <c r="A698" s="25"/>
      <c r="B698" s="13"/>
      <c r="C698" s="19"/>
      <c r="D698" s="20"/>
      <c r="E698" s="21"/>
      <c r="F698" s="22"/>
      <c r="G698" s="23"/>
      <c r="H698" s="24"/>
      <c r="I698" s="141"/>
    </row>
    <row r="699" spans="1:9" ht="15.75" customHeight="1">
      <c r="A699" s="25"/>
      <c r="B699" s="13"/>
      <c r="C699" s="19"/>
      <c r="D699" s="20"/>
      <c r="E699" s="21"/>
      <c r="F699" s="22"/>
      <c r="G699" s="23"/>
      <c r="H699" s="24"/>
      <c r="I699" s="141"/>
    </row>
    <row r="700" spans="1:9" ht="15.75" customHeight="1">
      <c r="A700" s="25"/>
      <c r="B700" s="13"/>
      <c r="C700" s="19"/>
      <c r="D700" s="20"/>
      <c r="E700" s="21"/>
      <c r="F700" s="22"/>
      <c r="G700" s="23"/>
      <c r="H700" s="24"/>
      <c r="I700" s="141"/>
    </row>
    <row r="701" spans="1:9" ht="15.75" customHeight="1">
      <c r="A701" s="25"/>
      <c r="B701" s="13"/>
      <c r="C701" s="19"/>
      <c r="D701" s="20"/>
      <c r="E701" s="21"/>
      <c r="F701" s="22"/>
      <c r="G701" s="23"/>
      <c r="H701" s="24"/>
      <c r="I701" s="141"/>
    </row>
    <row r="702" spans="1:9" ht="15.75" customHeight="1">
      <c r="A702" s="25"/>
      <c r="B702" s="13"/>
      <c r="C702" s="19"/>
      <c r="D702" s="20"/>
      <c r="E702" s="21"/>
      <c r="F702" s="22"/>
      <c r="G702" s="23"/>
      <c r="H702" s="24"/>
      <c r="I702" s="141"/>
    </row>
    <row r="703" spans="1:9" ht="15.75" customHeight="1">
      <c r="A703" s="25"/>
      <c r="B703" s="13"/>
      <c r="C703" s="19"/>
      <c r="D703" s="20"/>
      <c r="E703" s="21"/>
      <c r="F703" s="22"/>
      <c r="G703" s="23"/>
      <c r="H703" s="24"/>
      <c r="I703" s="141"/>
    </row>
    <row r="704" spans="1:9" ht="15.75" customHeight="1">
      <c r="A704" s="25"/>
      <c r="B704" s="13"/>
      <c r="C704" s="19"/>
      <c r="D704" s="20"/>
      <c r="E704" s="21"/>
      <c r="F704" s="22"/>
      <c r="G704" s="23"/>
      <c r="H704" s="24"/>
      <c r="I704" s="141"/>
    </row>
    <row r="705" spans="1:9" ht="15.75" customHeight="1">
      <c r="A705" s="25"/>
      <c r="B705" s="13"/>
      <c r="C705" s="19"/>
      <c r="D705" s="20"/>
      <c r="E705" s="21"/>
      <c r="F705" s="22"/>
      <c r="G705" s="23"/>
      <c r="H705" s="24"/>
      <c r="I705" s="141"/>
    </row>
    <row r="706" spans="1:9" ht="15.75" customHeight="1">
      <c r="A706" s="25"/>
      <c r="B706" s="13"/>
      <c r="C706" s="19"/>
      <c r="D706" s="20"/>
      <c r="E706" s="21"/>
      <c r="F706" s="22"/>
      <c r="G706" s="23"/>
      <c r="H706" s="24"/>
      <c r="I706" s="141"/>
    </row>
    <row r="707" spans="1:9" ht="15.75" customHeight="1">
      <c r="A707" s="25"/>
      <c r="B707" s="13"/>
      <c r="C707" s="19"/>
      <c r="D707" s="20"/>
      <c r="E707" s="21"/>
      <c r="F707" s="22"/>
      <c r="G707" s="23"/>
      <c r="H707" s="24"/>
      <c r="I707" s="141"/>
    </row>
    <row r="708" spans="1:9" ht="15.75" customHeight="1">
      <c r="A708" s="25"/>
      <c r="B708" s="13"/>
      <c r="C708" s="19"/>
      <c r="D708" s="20"/>
      <c r="E708" s="21"/>
      <c r="F708" s="22"/>
      <c r="G708" s="23"/>
      <c r="H708" s="24"/>
      <c r="I708" s="141"/>
    </row>
    <row r="709" spans="1:9" ht="15.75" customHeight="1">
      <c r="A709" s="25"/>
      <c r="B709" s="13"/>
      <c r="C709" s="19"/>
      <c r="D709" s="20"/>
      <c r="E709" s="21"/>
      <c r="F709" s="22"/>
      <c r="G709" s="23"/>
      <c r="H709" s="24"/>
      <c r="I709" s="141"/>
    </row>
    <row r="710" spans="1:9" ht="15.75" customHeight="1">
      <c r="A710" s="25"/>
      <c r="B710" s="13"/>
      <c r="C710" s="19"/>
      <c r="D710" s="20"/>
      <c r="E710" s="21"/>
      <c r="F710" s="22"/>
      <c r="G710" s="23"/>
      <c r="H710" s="24"/>
      <c r="I710" s="141"/>
    </row>
    <row r="711" spans="1:9" ht="15.75" customHeight="1">
      <c r="A711" s="25"/>
      <c r="B711" s="13"/>
      <c r="C711" s="19"/>
      <c r="D711" s="20"/>
      <c r="E711" s="21"/>
      <c r="F711" s="22"/>
      <c r="G711" s="23"/>
      <c r="H711" s="24"/>
      <c r="I711" s="141"/>
    </row>
    <row r="712" spans="1:9" ht="15.75" customHeight="1">
      <c r="A712" s="25"/>
      <c r="B712" s="13"/>
      <c r="C712" s="19"/>
      <c r="D712" s="20"/>
      <c r="E712" s="21"/>
      <c r="F712" s="22"/>
      <c r="G712" s="23"/>
      <c r="H712" s="24"/>
      <c r="I712" s="141"/>
    </row>
    <row r="713" spans="1:9" ht="15.75" customHeight="1">
      <c r="A713" s="25"/>
      <c r="B713" s="13"/>
      <c r="C713" s="19"/>
      <c r="D713" s="20"/>
      <c r="E713" s="21"/>
      <c r="F713" s="22"/>
      <c r="G713" s="23"/>
      <c r="H713" s="24"/>
      <c r="I713" s="141"/>
    </row>
    <row r="714" spans="1:9" ht="15.75" customHeight="1">
      <c r="A714" s="25"/>
      <c r="B714" s="13"/>
      <c r="C714" s="19"/>
      <c r="D714" s="20"/>
      <c r="E714" s="21"/>
      <c r="F714" s="22"/>
      <c r="G714" s="23"/>
      <c r="H714" s="24"/>
      <c r="I714" s="141"/>
    </row>
    <row r="715" spans="1:9" ht="15.75" customHeight="1">
      <c r="A715" s="25"/>
      <c r="B715" s="13"/>
      <c r="C715" s="19"/>
      <c r="D715" s="20"/>
      <c r="E715" s="21"/>
      <c r="F715" s="22"/>
      <c r="G715" s="23"/>
      <c r="H715" s="24"/>
      <c r="I715" s="141"/>
    </row>
    <row r="716" spans="1:9" ht="15.75" customHeight="1">
      <c r="A716" s="25"/>
      <c r="B716" s="13"/>
      <c r="C716" s="19"/>
      <c r="D716" s="20"/>
      <c r="E716" s="21"/>
      <c r="F716" s="22"/>
      <c r="G716" s="23"/>
      <c r="H716" s="24"/>
      <c r="I716" s="141"/>
    </row>
    <row r="717" spans="1:9" ht="15.75" customHeight="1">
      <c r="A717" s="25"/>
      <c r="B717" s="13"/>
      <c r="C717" s="19"/>
      <c r="D717" s="20"/>
      <c r="E717" s="21"/>
      <c r="F717" s="22"/>
      <c r="G717" s="23"/>
      <c r="H717" s="24"/>
      <c r="I717" s="141"/>
    </row>
    <row r="718" spans="1:9" ht="15.75" customHeight="1">
      <c r="A718" s="25"/>
      <c r="B718" s="13"/>
      <c r="C718" s="19"/>
      <c r="D718" s="20"/>
      <c r="E718" s="21"/>
      <c r="F718" s="22"/>
      <c r="G718" s="23"/>
      <c r="H718" s="24"/>
      <c r="I718" s="141"/>
    </row>
    <row r="719" spans="1:9" ht="15.75" customHeight="1">
      <c r="A719" s="25"/>
      <c r="B719" s="13"/>
      <c r="C719" s="19"/>
      <c r="D719" s="20"/>
      <c r="E719" s="21"/>
      <c r="F719" s="22"/>
      <c r="G719" s="23"/>
      <c r="H719" s="24"/>
      <c r="I719" s="141"/>
    </row>
    <row r="720" spans="1:9" ht="15.75" customHeight="1">
      <c r="A720" s="25"/>
      <c r="B720" s="13"/>
      <c r="C720" s="19"/>
      <c r="D720" s="20"/>
      <c r="E720" s="21"/>
      <c r="F720" s="22"/>
      <c r="G720" s="23"/>
      <c r="H720" s="24"/>
      <c r="I720" s="141"/>
    </row>
    <row r="721" spans="1:9" ht="15.75" customHeight="1">
      <c r="A721" s="25"/>
      <c r="B721" s="13"/>
      <c r="C721" s="19"/>
      <c r="D721" s="20"/>
      <c r="E721" s="21"/>
      <c r="F721" s="22"/>
      <c r="G721" s="23"/>
      <c r="H721" s="24"/>
      <c r="I721" s="141"/>
    </row>
    <row r="722" spans="1:9" ht="15.75" customHeight="1">
      <c r="A722" s="25"/>
      <c r="B722" s="13"/>
      <c r="C722" s="19"/>
      <c r="D722" s="20"/>
      <c r="E722" s="21"/>
      <c r="F722" s="22"/>
      <c r="G722" s="23"/>
      <c r="H722" s="24"/>
      <c r="I722" s="141"/>
    </row>
    <row r="723" spans="1:9" ht="15.75" customHeight="1">
      <c r="A723" s="25"/>
      <c r="B723" s="13"/>
      <c r="C723" s="19"/>
      <c r="D723" s="20"/>
      <c r="E723" s="21"/>
      <c r="F723" s="22"/>
      <c r="G723" s="23"/>
      <c r="H723" s="24"/>
      <c r="I723" s="141"/>
    </row>
    <row r="724" spans="1:9" ht="15.75" customHeight="1">
      <c r="A724" s="25"/>
      <c r="B724" s="13"/>
      <c r="C724" s="19"/>
      <c r="D724" s="20"/>
      <c r="E724" s="21"/>
      <c r="F724" s="22"/>
      <c r="G724" s="23"/>
      <c r="H724" s="24"/>
      <c r="I724" s="141"/>
    </row>
    <row r="725" spans="1:9" ht="15.75" customHeight="1">
      <c r="A725" s="25"/>
      <c r="B725" s="13"/>
      <c r="C725" s="19"/>
      <c r="D725" s="20"/>
      <c r="E725" s="21"/>
      <c r="F725" s="22"/>
      <c r="G725" s="23"/>
      <c r="H725" s="24"/>
      <c r="I725" s="141"/>
    </row>
    <row r="726" spans="1:9" ht="15.75" customHeight="1">
      <c r="A726" s="25"/>
      <c r="B726" s="13"/>
      <c r="C726" s="19"/>
      <c r="D726" s="20"/>
      <c r="E726" s="21"/>
      <c r="F726" s="22"/>
      <c r="G726" s="23"/>
      <c r="H726" s="24"/>
      <c r="I726" s="141"/>
    </row>
    <row r="727" spans="1:9" ht="15.75" customHeight="1">
      <c r="A727" s="25"/>
      <c r="B727" s="13"/>
      <c r="C727" s="19"/>
      <c r="D727" s="20"/>
      <c r="E727" s="21"/>
      <c r="F727" s="22"/>
      <c r="G727" s="23"/>
      <c r="H727" s="24"/>
      <c r="I727" s="141"/>
    </row>
    <row r="728" spans="1:9" ht="15.75" customHeight="1">
      <c r="A728" s="25"/>
      <c r="B728" s="13"/>
      <c r="C728" s="19"/>
      <c r="D728" s="20"/>
      <c r="E728" s="21"/>
      <c r="F728" s="22"/>
      <c r="G728" s="23"/>
      <c r="H728" s="24"/>
      <c r="I728" s="141"/>
    </row>
    <row r="729" spans="1:9" ht="15.75" customHeight="1">
      <c r="A729" s="25"/>
      <c r="B729" s="13"/>
      <c r="C729" s="19"/>
      <c r="D729" s="20"/>
      <c r="E729" s="21"/>
      <c r="F729" s="22"/>
      <c r="G729" s="23"/>
      <c r="H729" s="24"/>
      <c r="I729" s="141"/>
    </row>
    <row r="730" spans="1:9" ht="15.75" customHeight="1">
      <c r="A730" s="25"/>
      <c r="B730" s="13"/>
      <c r="C730" s="19"/>
      <c r="D730" s="20"/>
      <c r="E730" s="21"/>
      <c r="F730" s="22"/>
      <c r="G730" s="23"/>
      <c r="H730" s="24"/>
      <c r="I730" s="141"/>
    </row>
    <row r="731" spans="1:9" ht="15.75" customHeight="1">
      <c r="A731" s="25"/>
      <c r="B731" s="13"/>
      <c r="C731" s="19"/>
      <c r="D731" s="20"/>
      <c r="E731" s="21"/>
      <c r="F731" s="22"/>
      <c r="G731" s="23"/>
      <c r="H731" s="24"/>
      <c r="I731" s="141"/>
    </row>
    <row r="732" spans="1:9" ht="15.75" customHeight="1">
      <c r="A732" s="25"/>
      <c r="B732" s="13"/>
      <c r="C732" s="19"/>
      <c r="D732" s="20"/>
      <c r="E732" s="21"/>
      <c r="F732" s="22"/>
      <c r="G732" s="23"/>
      <c r="H732" s="24"/>
      <c r="I732" s="141"/>
    </row>
    <row r="733" spans="1:9" ht="15.75" customHeight="1">
      <c r="A733" s="25"/>
      <c r="B733" s="13"/>
      <c r="C733" s="19"/>
      <c r="D733" s="20"/>
      <c r="E733" s="21"/>
      <c r="F733" s="22"/>
      <c r="G733" s="23"/>
      <c r="H733" s="24"/>
      <c r="I733" s="141"/>
    </row>
    <row r="734" spans="1:9" ht="15.75" customHeight="1">
      <c r="A734" s="25"/>
      <c r="B734" s="13"/>
      <c r="C734" s="19"/>
      <c r="D734" s="20"/>
      <c r="E734" s="21"/>
      <c r="F734" s="22"/>
      <c r="G734" s="23"/>
      <c r="H734" s="24"/>
      <c r="I734" s="141"/>
    </row>
    <row r="735" spans="1:9" ht="15.75" customHeight="1">
      <c r="A735" s="25"/>
      <c r="B735" s="13"/>
      <c r="C735" s="19"/>
      <c r="D735" s="20"/>
      <c r="E735" s="21"/>
      <c r="F735" s="22"/>
      <c r="G735" s="23"/>
      <c r="H735" s="24"/>
      <c r="I735" s="141"/>
    </row>
    <row r="736" spans="1:9" ht="15.75" customHeight="1">
      <c r="A736" s="25"/>
      <c r="B736" s="13"/>
      <c r="C736" s="19"/>
      <c r="D736" s="20"/>
      <c r="E736" s="21"/>
      <c r="F736" s="22"/>
      <c r="G736" s="23"/>
      <c r="H736" s="24"/>
      <c r="I736" s="141"/>
    </row>
    <row r="737" spans="1:9" ht="15.75" customHeight="1">
      <c r="A737" s="25"/>
      <c r="B737" s="13"/>
      <c r="C737" s="19"/>
      <c r="D737" s="20"/>
      <c r="E737" s="21"/>
      <c r="F737" s="22"/>
      <c r="G737" s="23"/>
      <c r="H737" s="24"/>
      <c r="I737" s="141"/>
    </row>
    <row r="738" spans="1:9" ht="15.75" customHeight="1">
      <c r="A738" s="25"/>
      <c r="B738" s="13"/>
      <c r="C738" s="19"/>
      <c r="D738" s="20"/>
      <c r="E738" s="21"/>
      <c r="F738" s="22"/>
      <c r="G738" s="23"/>
      <c r="H738" s="24"/>
      <c r="I738" s="141"/>
    </row>
    <row r="739" spans="1:9" ht="15.75" customHeight="1">
      <c r="A739" s="25"/>
      <c r="B739" s="13"/>
      <c r="C739" s="19"/>
      <c r="D739" s="20"/>
      <c r="E739" s="21"/>
      <c r="F739" s="22"/>
      <c r="G739" s="23"/>
      <c r="H739" s="24"/>
      <c r="I739" s="141"/>
    </row>
    <row r="740" spans="1:9" ht="15.75" customHeight="1">
      <c r="A740" s="25"/>
      <c r="B740" s="13"/>
      <c r="C740" s="19"/>
      <c r="D740" s="20"/>
      <c r="E740" s="21"/>
      <c r="F740" s="22"/>
      <c r="G740" s="23"/>
      <c r="H740" s="24"/>
      <c r="I740" s="141"/>
    </row>
    <row r="741" spans="1:9" ht="15.75" customHeight="1">
      <c r="A741" s="25"/>
      <c r="B741" s="13"/>
      <c r="C741" s="19"/>
      <c r="D741" s="20"/>
      <c r="E741" s="21"/>
      <c r="F741" s="22"/>
      <c r="G741" s="23"/>
      <c r="H741" s="24"/>
      <c r="I741" s="141"/>
    </row>
    <row r="742" spans="1:9" ht="15.75" customHeight="1">
      <c r="A742" s="25"/>
      <c r="B742" s="13"/>
      <c r="C742" s="19"/>
      <c r="D742" s="20"/>
      <c r="E742" s="21"/>
      <c r="F742" s="22"/>
      <c r="G742" s="23"/>
      <c r="H742" s="24"/>
      <c r="I742" s="141"/>
    </row>
    <row r="743" spans="1:9" ht="15.75" customHeight="1">
      <c r="A743" s="25"/>
      <c r="B743" s="13"/>
      <c r="C743" s="19"/>
      <c r="D743" s="20"/>
      <c r="E743" s="21"/>
      <c r="F743" s="22"/>
      <c r="G743" s="23"/>
      <c r="H743" s="24"/>
      <c r="I743" s="141"/>
    </row>
    <row r="744" spans="1:9" ht="15.75" customHeight="1">
      <c r="A744" s="25"/>
      <c r="B744" s="13"/>
      <c r="C744" s="19"/>
      <c r="D744" s="20"/>
      <c r="E744" s="21"/>
      <c r="F744" s="22"/>
      <c r="G744" s="23"/>
      <c r="H744" s="24"/>
      <c r="I744" s="141"/>
    </row>
    <row r="745" spans="1:9" ht="15.75" customHeight="1">
      <c r="A745" s="25"/>
      <c r="B745" s="13"/>
      <c r="C745" s="19"/>
      <c r="D745" s="20"/>
      <c r="E745" s="21"/>
      <c r="F745" s="22"/>
      <c r="G745" s="23"/>
      <c r="H745" s="24"/>
      <c r="I745" s="141"/>
    </row>
    <row r="746" spans="1:9" ht="15.75" customHeight="1">
      <c r="A746" s="25"/>
      <c r="B746" s="13"/>
      <c r="C746" s="19"/>
      <c r="D746" s="20"/>
      <c r="E746" s="21"/>
      <c r="F746" s="22"/>
      <c r="G746" s="23"/>
      <c r="H746" s="24"/>
      <c r="I746" s="141"/>
    </row>
    <row r="747" spans="1:9" ht="15.75" customHeight="1">
      <c r="A747" s="25"/>
      <c r="B747" s="13"/>
      <c r="C747" s="19"/>
      <c r="D747" s="20"/>
      <c r="E747" s="21"/>
      <c r="F747" s="22"/>
      <c r="G747" s="23"/>
      <c r="H747" s="24"/>
      <c r="I747" s="141"/>
    </row>
    <row r="748" spans="1:9" ht="15.75" customHeight="1">
      <c r="A748" s="25"/>
      <c r="B748" s="13"/>
      <c r="C748" s="19"/>
      <c r="D748" s="20"/>
      <c r="E748" s="21"/>
      <c r="F748" s="22"/>
      <c r="G748" s="23"/>
      <c r="H748" s="24"/>
      <c r="I748" s="141"/>
    </row>
    <row r="749" spans="1:9" ht="15.75" customHeight="1">
      <c r="A749" s="25"/>
      <c r="B749" s="13"/>
      <c r="C749" s="19"/>
      <c r="D749" s="20"/>
      <c r="E749" s="21"/>
      <c r="F749" s="22"/>
      <c r="G749" s="23"/>
      <c r="H749" s="24"/>
      <c r="I749" s="141"/>
    </row>
    <row r="750" spans="1:9" ht="15.75" customHeight="1">
      <c r="A750" s="25"/>
      <c r="B750" s="13"/>
      <c r="C750" s="19"/>
      <c r="D750" s="20"/>
      <c r="E750" s="21"/>
      <c r="F750" s="22"/>
      <c r="G750" s="23"/>
      <c r="H750" s="24"/>
      <c r="I750" s="141"/>
    </row>
    <row r="751" spans="1:9" ht="15.75" customHeight="1">
      <c r="A751" s="25"/>
      <c r="B751" s="13"/>
      <c r="C751" s="19"/>
      <c r="D751" s="20"/>
      <c r="E751" s="21"/>
      <c r="F751" s="22"/>
      <c r="G751" s="23"/>
      <c r="H751" s="24"/>
      <c r="I751" s="141"/>
    </row>
    <row r="752" spans="1:9" ht="15.75" customHeight="1">
      <c r="A752" s="25"/>
      <c r="B752" s="13"/>
      <c r="C752" s="19"/>
      <c r="D752" s="20"/>
      <c r="E752" s="21"/>
      <c r="F752" s="22"/>
      <c r="G752" s="23"/>
      <c r="H752" s="24"/>
      <c r="I752" s="141"/>
    </row>
    <row r="753" spans="1:9" ht="15.75" customHeight="1">
      <c r="A753" s="25"/>
      <c r="B753" s="13"/>
      <c r="C753" s="19"/>
      <c r="D753" s="20"/>
      <c r="E753" s="21"/>
      <c r="F753" s="22"/>
      <c r="G753" s="23"/>
      <c r="H753" s="24"/>
      <c r="I753" s="141"/>
    </row>
    <row r="754" spans="1:9" ht="15.75" customHeight="1">
      <c r="A754" s="25"/>
      <c r="B754" s="13"/>
      <c r="C754" s="19"/>
      <c r="D754" s="20"/>
      <c r="E754" s="21"/>
      <c r="F754" s="22"/>
      <c r="G754" s="23"/>
      <c r="H754" s="24"/>
      <c r="I754" s="141"/>
    </row>
    <row r="755" spans="1:9" ht="15.75" customHeight="1">
      <c r="A755" s="25"/>
      <c r="B755" s="13"/>
      <c r="C755" s="19"/>
      <c r="D755" s="20"/>
      <c r="E755" s="21"/>
      <c r="F755" s="22"/>
      <c r="G755" s="23"/>
      <c r="H755" s="24"/>
      <c r="I755" s="141"/>
    </row>
    <row r="756" spans="1:9" ht="15.75" customHeight="1">
      <c r="A756" s="25"/>
      <c r="B756" s="13"/>
      <c r="C756" s="19"/>
      <c r="D756" s="20"/>
      <c r="E756" s="21"/>
      <c r="F756" s="22"/>
      <c r="G756" s="23"/>
      <c r="H756" s="24"/>
      <c r="I756" s="141"/>
    </row>
    <row r="757" spans="1:9" ht="15.75" customHeight="1">
      <c r="A757" s="25"/>
      <c r="B757" s="13"/>
      <c r="C757" s="19"/>
      <c r="D757" s="20"/>
      <c r="E757" s="21"/>
      <c r="F757" s="22"/>
      <c r="G757" s="23"/>
      <c r="H757" s="24"/>
      <c r="I757" s="141"/>
    </row>
    <row r="758" spans="1:9" ht="15.75" customHeight="1">
      <c r="A758" s="25"/>
      <c r="B758" s="13"/>
      <c r="C758" s="19"/>
      <c r="D758" s="20"/>
      <c r="E758" s="21"/>
      <c r="F758" s="22"/>
      <c r="G758" s="23"/>
      <c r="H758" s="24"/>
      <c r="I758" s="141"/>
    </row>
    <row r="759" spans="1:9" ht="15.75" customHeight="1">
      <c r="A759" s="25"/>
      <c r="B759" s="13"/>
      <c r="C759" s="19"/>
      <c r="D759" s="20"/>
      <c r="E759" s="21"/>
      <c r="F759" s="22"/>
      <c r="G759" s="23"/>
      <c r="H759" s="24"/>
      <c r="I759" s="141"/>
    </row>
    <row r="760" spans="1:9" ht="15.75" customHeight="1">
      <c r="A760" s="25"/>
      <c r="B760" s="13"/>
      <c r="C760" s="19"/>
      <c r="D760" s="20"/>
      <c r="E760" s="21"/>
      <c r="F760" s="22"/>
      <c r="G760" s="23"/>
      <c r="H760" s="24"/>
      <c r="I760" s="141"/>
    </row>
    <row r="761" spans="1:9" ht="15.75" customHeight="1">
      <c r="A761" s="25"/>
      <c r="B761" s="13"/>
      <c r="C761" s="19"/>
      <c r="D761" s="20"/>
      <c r="E761" s="21"/>
      <c r="F761" s="22"/>
      <c r="G761" s="23"/>
      <c r="H761" s="24"/>
      <c r="I761" s="141"/>
    </row>
    <row r="762" spans="1:9" ht="15.75" customHeight="1">
      <c r="A762" s="25"/>
      <c r="B762" s="13"/>
      <c r="C762" s="19"/>
      <c r="D762" s="20"/>
      <c r="E762" s="21"/>
      <c r="F762" s="22"/>
      <c r="G762" s="23"/>
      <c r="H762" s="24"/>
      <c r="I762" s="141"/>
    </row>
    <row r="763" spans="1:9" ht="15.75" customHeight="1">
      <c r="A763" s="25"/>
      <c r="B763" s="13"/>
      <c r="C763" s="19"/>
      <c r="D763" s="20"/>
      <c r="E763" s="21"/>
      <c r="F763" s="22"/>
      <c r="G763" s="23"/>
      <c r="H763" s="24"/>
      <c r="I763" s="141"/>
    </row>
    <row r="764" spans="1:9" ht="15.75" customHeight="1">
      <c r="A764" s="25"/>
      <c r="B764" s="13"/>
      <c r="C764" s="19"/>
      <c r="D764" s="20"/>
      <c r="E764" s="21"/>
      <c r="F764" s="22"/>
      <c r="G764" s="23"/>
      <c r="H764" s="24"/>
      <c r="I764" s="141"/>
    </row>
    <row r="765" spans="1:9" ht="15.75" customHeight="1">
      <c r="A765" s="25"/>
      <c r="B765" s="13"/>
      <c r="C765" s="19"/>
      <c r="D765" s="20"/>
      <c r="E765" s="21"/>
      <c r="F765" s="22"/>
      <c r="G765" s="23"/>
      <c r="H765" s="24"/>
      <c r="I765" s="141"/>
    </row>
    <row r="766" spans="1:9" ht="15.75" customHeight="1">
      <c r="A766" s="25"/>
      <c r="B766" s="13"/>
      <c r="C766" s="19"/>
      <c r="D766" s="20"/>
      <c r="E766" s="21"/>
      <c r="F766" s="22"/>
      <c r="G766" s="23"/>
      <c r="H766" s="24"/>
      <c r="I766" s="141"/>
    </row>
    <row r="767" spans="1:9" ht="15.75" customHeight="1">
      <c r="A767" s="25"/>
      <c r="B767" s="13"/>
      <c r="C767" s="19"/>
      <c r="D767" s="20"/>
      <c r="E767" s="21"/>
      <c r="F767" s="22"/>
      <c r="G767" s="23"/>
      <c r="H767" s="24"/>
      <c r="I767" s="141"/>
    </row>
    <row r="768" spans="1:9" ht="15.75" customHeight="1">
      <c r="A768" s="25"/>
      <c r="B768" s="13"/>
      <c r="C768" s="19"/>
      <c r="D768" s="20"/>
      <c r="E768" s="21"/>
      <c r="F768" s="22"/>
      <c r="G768" s="23"/>
      <c r="H768" s="24"/>
      <c r="I768" s="141"/>
    </row>
    <row r="769" spans="1:9" ht="15.75" customHeight="1">
      <c r="A769" s="25"/>
      <c r="B769" s="13"/>
      <c r="C769" s="19"/>
      <c r="D769" s="20"/>
      <c r="E769" s="21"/>
      <c r="F769" s="22"/>
      <c r="G769" s="23"/>
      <c r="H769" s="24"/>
      <c r="I769" s="141"/>
    </row>
    <row r="770" spans="1:9" ht="15.75" customHeight="1">
      <c r="A770" s="25"/>
      <c r="B770" s="13"/>
      <c r="C770" s="19"/>
      <c r="D770" s="20"/>
      <c r="E770" s="21"/>
      <c r="F770" s="22"/>
      <c r="G770" s="23"/>
      <c r="H770" s="24"/>
      <c r="I770" s="141"/>
    </row>
    <row r="771" spans="1:9" ht="15.75" customHeight="1">
      <c r="A771" s="25"/>
      <c r="B771" s="13"/>
      <c r="C771" s="19"/>
      <c r="D771" s="20"/>
      <c r="E771" s="21"/>
      <c r="F771" s="22"/>
      <c r="G771" s="23"/>
      <c r="H771" s="24"/>
      <c r="I771" s="141"/>
    </row>
    <row r="772" spans="1:9" ht="15.75" customHeight="1">
      <c r="A772" s="25"/>
      <c r="B772" s="13"/>
      <c r="C772" s="19"/>
      <c r="D772" s="20"/>
      <c r="E772" s="21"/>
      <c r="F772" s="22"/>
      <c r="G772" s="23"/>
      <c r="H772" s="24"/>
      <c r="I772" s="141"/>
    </row>
    <row r="773" spans="1:9" ht="15.75" customHeight="1">
      <c r="A773" s="25"/>
      <c r="B773" s="13"/>
      <c r="C773" s="19"/>
      <c r="D773" s="20"/>
      <c r="E773" s="21"/>
      <c r="F773" s="22"/>
      <c r="G773" s="23"/>
      <c r="H773" s="24"/>
      <c r="I773" s="141"/>
    </row>
    <row r="774" spans="1:9" ht="15.75" customHeight="1">
      <c r="A774" s="25"/>
      <c r="B774" s="13"/>
      <c r="C774" s="19"/>
      <c r="D774" s="20"/>
      <c r="E774" s="21"/>
      <c r="F774" s="22"/>
      <c r="G774" s="23"/>
      <c r="H774" s="24"/>
      <c r="I774" s="141"/>
    </row>
    <row r="775" spans="1:9" ht="15.75" customHeight="1">
      <c r="A775" s="25"/>
      <c r="B775" s="13"/>
      <c r="C775" s="19"/>
      <c r="D775" s="20"/>
      <c r="E775" s="21"/>
      <c r="F775" s="22"/>
      <c r="G775" s="23"/>
      <c r="H775" s="24"/>
      <c r="I775" s="141"/>
    </row>
    <row r="776" spans="1:9" ht="15.75" customHeight="1">
      <c r="A776" s="25"/>
      <c r="B776" s="13"/>
      <c r="C776" s="19"/>
      <c r="D776" s="20"/>
      <c r="E776" s="21"/>
      <c r="F776" s="22"/>
      <c r="G776" s="23"/>
      <c r="H776" s="24"/>
      <c r="I776" s="141"/>
    </row>
    <row r="777" spans="1:9" ht="15.75" customHeight="1">
      <c r="A777" s="25"/>
      <c r="B777" s="13"/>
      <c r="C777" s="19"/>
      <c r="D777" s="20"/>
      <c r="E777" s="21"/>
      <c r="F777" s="22"/>
      <c r="G777" s="23"/>
      <c r="H777" s="24"/>
      <c r="I777" s="141"/>
    </row>
    <row r="778" spans="1:9" ht="15.75" customHeight="1">
      <c r="A778" s="25"/>
      <c r="B778" s="13"/>
      <c r="C778" s="19"/>
      <c r="D778" s="20"/>
      <c r="E778" s="21"/>
      <c r="F778" s="22"/>
      <c r="G778" s="23"/>
      <c r="H778" s="24"/>
      <c r="I778" s="141"/>
    </row>
    <row r="779" spans="1:9" ht="15.75" customHeight="1">
      <c r="A779" s="25"/>
      <c r="B779" s="13"/>
      <c r="C779" s="19"/>
      <c r="D779" s="20"/>
      <c r="E779" s="21"/>
      <c r="F779" s="22"/>
      <c r="G779" s="23"/>
      <c r="H779" s="24"/>
      <c r="I779" s="141"/>
    </row>
    <row r="780" spans="1:9" ht="15.75" customHeight="1">
      <c r="A780" s="25"/>
      <c r="B780" s="13"/>
      <c r="C780" s="19"/>
      <c r="D780" s="20"/>
      <c r="E780" s="21"/>
      <c r="F780" s="22"/>
      <c r="G780" s="23"/>
      <c r="H780" s="24"/>
      <c r="I780" s="141"/>
    </row>
    <row r="781" spans="1:9" ht="15.75" customHeight="1">
      <c r="A781" s="25"/>
      <c r="B781" s="13"/>
      <c r="C781" s="19"/>
      <c r="D781" s="20"/>
      <c r="E781" s="21"/>
      <c r="F781" s="22"/>
      <c r="G781" s="23"/>
      <c r="H781" s="24"/>
      <c r="I781" s="141"/>
    </row>
    <row r="782" spans="1:9" ht="15.75" customHeight="1">
      <c r="A782" s="25"/>
      <c r="B782" s="13"/>
      <c r="C782" s="19"/>
      <c r="D782" s="20"/>
      <c r="E782" s="21"/>
      <c r="F782" s="22"/>
      <c r="G782" s="23"/>
      <c r="H782" s="24"/>
      <c r="I782" s="141"/>
    </row>
    <row r="783" spans="1:9" ht="15.75" customHeight="1">
      <c r="A783" s="25"/>
      <c r="B783" s="13"/>
      <c r="C783" s="19"/>
      <c r="D783" s="20"/>
      <c r="E783" s="21"/>
      <c r="F783" s="22"/>
      <c r="G783" s="23"/>
      <c r="H783" s="24"/>
      <c r="I783" s="141"/>
    </row>
    <row r="784" spans="1:9" ht="15.75" customHeight="1">
      <c r="A784" s="25"/>
      <c r="B784" s="13"/>
      <c r="C784" s="19"/>
      <c r="D784" s="20"/>
      <c r="E784" s="21"/>
      <c r="F784" s="22"/>
      <c r="G784" s="23"/>
      <c r="H784" s="24"/>
      <c r="I784" s="141"/>
    </row>
    <row r="785" spans="1:9" ht="15.75" customHeight="1">
      <c r="A785" s="25"/>
      <c r="B785" s="13"/>
      <c r="C785" s="19"/>
      <c r="D785" s="20"/>
      <c r="E785" s="21"/>
      <c r="F785" s="22"/>
      <c r="G785" s="23"/>
      <c r="H785" s="24"/>
      <c r="I785" s="141"/>
    </row>
    <row r="786" spans="1:9" ht="15.75" customHeight="1">
      <c r="A786" s="25"/>
      <c r="B786" s="13"/>
      <c r="C786" s="19"/>
      <c r="D786" s="20"/>
      <c r="E786" s="21"/>
      <c r="F786" s="22"/>
      <c r="G786" s="23"/>
      <c r="H786" s="24"/>
      <c r="I786" s="141"/>
    </row>
    <row r="787" spans="1:9" ht="15.75" customHeight="1">
      <c r="A787" s="25"/>
      <c r="B787" s="13"/>
      <c r="C787" s="19"/>
      <c r="D787" s="20"/>
      <c r="E787" s="21"/>
      <c r="F787" s="22"/>
      <c r="G787" s="23"/>
      <c r="H787" s="24"/>
      <c r="I787" s="141"/>
    </row>
    <row r="788" spans="1:9" ht="15.75" customHeight="1">
      <c r="A788" s="25"/>
      <c r="B788" s="13"/>
      <c r="C788" s="19"/>
      <c r="D788" s="20"/>
      <c r="E788" s="21"/>
      <c r="F788" s="22"/>
      <c r="G788" s="23"/>
      <c r="H788" s="24"/>
      <c r="I788" s="141"/>
    </row>
    <row r="789" spans="1:9" ht="15.75" customHeight="1">
      <c r="A789" s="25"/>
      <c r="B789" s="13"/>
      <c r="C789" s="19"/>
      <c r="D789" s="20"/>
      <c r="E789" s="21"/>
      <c r="F789" s="22"/>
      <c r="G789" s="23"/>
      <c r="H789" s="24"/>
      <c r="I789" s="141"/>
    </row>
    <row r="790" spans="1:9" ht="15.75" customHeight="1">
      <c r="A790" s="25"/>
      <c r="B790" s="13"/>
      <c r="C790" s="19"/>
      <c r="D790" s="20"/>
      <c r="E790" s="21"/>
      <c r="F790" s="22"/>
      <c r="G790" s="23"/>
      <c r="H790" s="24"/>
      <c r="I790" s="141"/>
    </row>
    <row r="791" spans="1:9" ht="15.75" customHeight="1">
      <c r="A791" s="25"/>
      <c r="B791" s="13"/>
      <c r="C791" s="19"/>
      <c r="D791" s="20"/>
      <c r="E791" s="21"/>
      <c r="F791" s="22"/>
      <c r="G791" s="23"/>
      <c r="H791" s="24"/>
      <c r="I791" s="141"/>
    </row>
    <row r="792" spans="1:9" ht="15.75" customHeight="1">
      <c r="A792" s="25"/>
      <c r="B792" s="13"/>
      <c r="C792" s="19"/>
      <c r="D792" s="20"/>
      <c r="E792" s="21"/>
      <c r="F792" s="22"/>
      <c r="G792" s="23"/>
      <c r="H792" s="24"/>
      <c r="I792" s="141"/>
    </row>
    <row r="793" spans="1:9" ht="15.75" customHeight="1">
      <c r="A793" s="25"/>
      <c r="B793" s="13"/>
      <c r="C793" s="19"/>
      <c r="D793" s="20"/>
      <c r="E793" s="21"/>
      <c r="F793" s="22"/>
      <c r="G793" s="23"/>
      <c r="H793" s="24"/>
      <c r="I793" s="141"/>
    </row>
    <row r="794" spans="1:9" ht="15.75" customHeight="1">
      <c r="A794" s="25"/>
      <c r="B794" s="13"/>
      <c r="C794" s="19"/>
      <c r="D794" s="20"/>
      <c r="E794" s="21"/>
      <c r="F794" s="22"/>
      <c r="G794" s="23"/>
      <c r="H794" s="24"/>
      <c r="I794" s="141"/>
    </row>
    <row r="795" spans="1:9" ht="15.75" customHeight="1">
      <c r="A795" s="25"/>
      <c r="B795" s="13"/>
      <c r="C795" s="19"/>
      <c r="D795" s="20"/>
      <c r="E795" s="21"/>
      <c r="F795" s="22"/>
      <c r="G795" s="23"/>
      <c r="H795" s="24"/>
      <c r="I795" s="141"/>
    </row>
    <row r="796" spans="1:9" ht="15.75" customHeight="1">
      <c r="A796" s="25"/>
      <c r="B796" s="13"/>
      <c r="C796" s="19"/>
      <c r="D796" s="20"/>
      <c r="E796" s="21"/>
      <c r="F796" s="22"/>
      <c r="G796" s="23"/>
      <c r="H796" s="24"/>
      <c r="I796" s="141"/>
    </row>
    <row r="797" spans="1:9" ht="15.75" customHeight="1">
      <c r="A797" s="25"/>
      <c r="B797" s="13"/>
      <c r="C797" s="19"/>
      <c r="D797" s="20"/>
      <c r="E797" s="21"/>
      <c r="F797" s="22"/>
      <c r="G797" s="23"/>
      <c r="H797" s="24"/>
      <c r="I797" s="141"/>
    </row>
    <row r="798" spans="1:9" ht="15.75" customHeight="1">
      <c r="A798" s="25"/>
      <c r="B798" s="13"/>
      <c r="C798" s="19"/>
      <c r="D798" s="20"/>
      <c r="E798" s="21"/>
      <c r="F798" s="22"/>
      <c r="G798" s="23"/>
      <c r="H798" s="24"/>
      <c r="I798" s="141"/>
    </row>
    <row r="799" spans="1:9" ht="15.75" customHeight="1">
      <c r="A799" s="25"/>
      <c r="B799" s="13"/>
      <c r="C799" s="19"/>
      <c r="D799" s="20"/>
      <c r="E799" s="21"/>
      <c r="F799" s="22"/>
      <c r="G799" s="23"/>
      <c r="H799" s="24"/>
      <c r="I799" s="141"/>
    </row>
    <row r="800" spans="1:9" ht="15.75" customHeight="1">
      <c r="A800" s="25"/>
      <c r="B800" s="13"/>
      <c r="C800" s="19"/>
      <c r="D800" s="20"/>
      <c r="E800" s="21"/>
      <c r="F800" s="22"/>
      <c r="G800" s="23"/>
      <c r="H800" s="24"/>
      <c r="I800" s="141"/>
    </row>
    <row r="801" spans="1:9" ht="15.75" customHeight="1">
      <c r="A801" s="25"/>
      <c r="B801" s="13"/>
      <c r="C801" s="19"/>
      <c r="D801" s="20"/>
      <c r="E801" s="21"/>
      <c r="F801" s="22"/>
      <c r="G801" s="23"/>
      <c r="H801" s="24"/>
      <c r="I801" s="141"/>
    </row>
    <row r="802" spans="1:9" ht="15.75" customHeight="1">
      <c r="A802" s="25"/>
      <c r="B802" s="13"/>
      <c r="C802" s="19"/>
      <c r="D802" s="20"/>
      <c r="E802" s="21"/>
      <c r="F802" s="22"/>
      <c r="G802" s="23"/>
      <c r="H802" s="24"/>
      <c r="I802" s="141"/>
    </row>
    <row r="803" spans="1:9" ht="15.75" customHeight="1">
      <c r="A803" s="25"/>
      <c r="B803" s="13"/>
      <c r="C803" s="19"/>
      <c r="D803" s="20"/>
      <c r="E803" s="21"/>
      <c r="F803" s="22"/>
      <c r="G803" s="23"/>
      <c r="H803" s="24"/>
      <c r="I803" s="141"/>
    </row>
    <row r="804" spans="1:9" ht="15.75" customHeight="1">
      <c r="A804" s="25"/>
      <c r="B804" s="13"/>
      <c r="C804" s="19"/>
      <c r="D804" s="20"/>
      <c r="E804" s="21"/>
      <c r="F804" s="22"/>
      <c r="G804" s="23"/>
      <c r="H804" s="24"/>
      <c r="I804" s="141"/>
    </row>
    <row r="805" spans="1:9" ht="15.75" customHeight="1">
      <c r="A805" s="25"/>
      <c r="B805" s="13"/>
      <c r="C805" s="19"/>
      <c r="D805" s="20"/>
      <c r="E805" s="21"/>
      <c r="F805" s="22"/>
      <c r="G805" s="23"/>
      <c r="H805" s="24"/>
      <c r="I805" s="141"/>
    </row>
    <row r="806" spans="1:9" ht="15.75" customHeight="1">
      <c r="A806" s="25"/>
      <c r="B806" s="13"/>
      <c r="C806" s="19"/>
      <c r="D806" s="20"/>
      <c r="E806" s="21"/>
      <c r="F806" s="22"/>
      <c r="G806" s="23"/>
      <c r="H806" s="24"/>
      <c r="I806" s="141"/>
    </row>
    <row r="807" spans="1:9" ht="15.75" customHeight="1">
      <c r="A807" s="25"/>
      <c r="B807" s="13"/>
      <c r="C807" s="19"/>
      <c r="D807" s="20"/>
      <c r="E807" s="21"/>
      <c r="F807" s="22"/>
      <c r="G807" s="23"/>
      <c r="H807" s="24"/>
      <c r="I807" s="141"/>
    </row>
    <row r="808" spans="1:9" ht="15.75" customHeight="1">
      <c r="A808" s="25"/>
      <c r="B808" s="13"/>
      <c r="C808" s="19"/>
      <c r="D808" s="20"/>
      <c r="E808" s="21"/>
      <c r="F808" s="22"/>
      <c r="G808" s="23"/>
      <c r="H808" s="24"/>
      <c r="I808" s="141"/>
    </row>
    <row r="809" spans="1:9" ht="15.75" customHeight="1">
      <c r="A809" s="25"/>
      <c r="B809" s="13"/>
      <c r="C809" s="19"/>
      <c r="D809" s="20"/>
      <c r="E809" s="21"/>
      <c r="F809" s="22"/>
      <c r="G809" s="23"/>
      <c r="H809" s="24"/>
      <c r="I809" s="141"/>
    </row>
    <row r="810" spans="1:9" ht="15.75" customHeight="1">
      <c r="A810" s="25"/>
      <c r="B810" s="13"/>
      <c r="C810" s="19"/>
      <c r="D810" s="20"/>
      <c r="E810" s="21"/>
      <c r="F810" s="22"/>
      <c r="G810" s="23"/>
      <c r="H810" s="24"/>
      <c r="I810" s="141"/>
    </row>
    <row r="811" spans="1:9" ht="15.75" customHeight="1">
      <c r="A811" s="25"/>
      <c r="B811" s="13"/>
      <c r="C811" s="19"/>
      <c r="D811" s="20"/>
      <c r="E811" s="21"/>
      <c r="F811" s="22"/>
      <c r="G811" s="23"/>
      <c r="H811" s="24"/>
      <c r="I811" s="141"/>
    </row>
    <row r="812" spans="1:9" ht="15.75" customHeight="1">
      <c r="A812" s="25"/>
      <c r="B812" s="13"/>
      <c r="C812" s="19"/>
      <c r="D812" s="20"/>
      <c r="E812" s="21"/>
      <c r="F812" s="22"/>
      <c r="G812" s="23"/>
      <c r="H812" s="24"/>
      <c r="I812" s="141"/>
    </row>
    <row r="813" spans="1:9" ht="15.75" customHeight="1">
      <c r="A813" s="25"/>
      <c r="B813" s="13"/>
      <c r="C813" s="19"/>
      <c r="D813" s="20"/>
      <c r="E813" s="21"/>
      <c r="F813" s="22"/>
      <c r="G813" s="23"/>
      <c r="H813" s="24"/>
      <c r="I813" s="141"/>
    </row>
    <row r="814" spans="1:9" ht="15.75" customHeight="1">
      <c r="A814" s="25"/>
      <c r="B814" s="13"/>
      <c r="C814" s="19"/>
      <c r="D814" s="20"/>
      <c r="E814" s="21"/>
      <c r="F814" s="22"/>
      <c r="G814" s="23"/>
      <c r="H814" s="24"/>
      <c r="I814" s="141"/>
    </row>
    <row r="815" spans="1:9" ht="15.75" customHeight="1">
      <c r="A815" s="25"/>
      <c r="B815" s="13"/>
      <c r="C815" s="19"/>
      <c r="D815" s="20"/>
      <c r="E815" s="21"/>
      <c r="F815" s="22"/>
      <c r="G815" s="23"/>
      <c r="H815" s="24"/>
      <c r="I815" s="141"/>
    </row>
    <row r="816" spans="1:9" ht="15.75" customHeight="1">
      <c r="A816" s="25"/>
      <c r="B816" s="13"/>
      <c r="C816" s="19"/>
      <c r="D816" s="20"/>
      <c r="E816" s="21"/>
      <c r="F816" s="22"/>
      <c r="G816" s="23"/>
      <c r="H816" s="24"/>
      <c r="I816" s="141"/>
    </row>
    <row r="817" spans="1:9" ht="15.75" customHeight="1">
      <c r="A817" s="25"/>
      <c r="B817" s="13"/>
      <c r="C817" s="19"/>
      <c r="D817" s="20"/>
      <c r="E817" s="21"/>
      <c r="F817" s="22"/>
      <c r="G817" s="23"/>
      <c r="H817" s="24"/>
      <c r="I817" s="141"/>
    </row>
    <row r="818" spans="1:9" ht="15.75" customHeight="1">
      <c r="A818" s="25"/>
      <c r="B818" s="13"/>
      <c r="C818" s="19"/>
      <c r="D818" s="20"/>
      <c r="E818" s="21"/>
      <c r="F818" s="22"/>
      <c r="G818" s="23"/>
      <c r="H818" s="24"/>
      <c r="I818" s="141"/>
    </row>
    <row r="819" spans="1:9" ht="15.75" customHeight="1">
      <c r="A819" s="25"/>
      <c r="B819" s="13"/>
      <c r="C819" s="19"/>
      <c r="D819" s="20"/>
      <c r="E819" s="21"/>
      <c r="F819" s="22"/>
      <c r="G819" s="23"/>
      <c r="H819" s="24"/>
      <c r="I819" s="141"/>
    </row>
    <row r="820" spans="1:9" ht="15.75" customHeight="1">
      <c r="A820" s="25"/>
      <c r="B820" s="13"/>
      <c r="C820" s="19"/>
      <c r="D820" s="20"/>
      <c r="E820" s="21"/>
      <c r="F820" s="22"/>
      <c r="G820" s="23"/>
      <c r="H820" s="24"/>
      <c r="I820" s="141"/>
    </row>
    <row r="821" spans="1:9" ht="15.75" customHeight="1">
      <c r="A821" s="25"/>
      <c r="B821" s="13"/>
      <c r="C821" s="19"/>
      <c r="D821" s="20"/>
      <c r="E821" s="21"/>
      <c r="F821" s="22"/>
      <c r="G821" s="23"/>
      <c r="H821" s="24"/>
      <c r="I821" s="141"/>
    </row>
    <row r="822" spans="1:9" ht="15.75" customHeight="1">
      <c r="A822" s="25"/>
      <c r="B822" s="13"/>
      <c r="C822" s="19"/>
      <c r="D822" s="20"/>
      <c r="E822" s="21"/>
      <c r="F822" s="22"/>
      <c r="G822" s="23"/>
      <c r="H822" s="24"/>
      <c r="I822" s="141"/>
    </row>
    <row r="823" spans="1:9" ht="15.75" customHeight="1">
      <c r="A823" s="25"/>
      <c r="B823" s="13"/>
      <c r="C823" s="19"/>
      <c r="D823" s="20"/>
      <c r="E823" s="21"/>
      <c r="F823" s="22"/>
      <c r="G823" s="23"/>
      <c r="H823" s="24"/>
      <c r="I823" s="141"/>
    </row>
    <row r="824" spans="1:9" ht="15.75" customHeight="1">
      <c r="A824" s="25"/>
      <c r="B824" s="13"/>
      <c r="C824" s="19"/>
      <c r="D824" s="20"/>
      <c r="E824" s="21"/>
      <c r="F824" s="22"/>
      <c r="G824" s="23"/>
      <c r="H824" s="24"/>
      <c r="I824" s="141"/>
    </row>
    <row r="825" spans="1:9" ht="15.75" customHeight="1">
      <c r="A825" s="25"/>
      <c r="B825" s="13"/>
      <c r="C825" s="19"/>
      <c r="D825" s="20"/>
      <c r="E825" s="21"/>
      <c r="F825" s="22"/>
      <c r="G825" s="23"/>
      <c r="H825" s="24"/>
      <c r="I825" s="141"/>
    </row>
    <row r="826" spans="1:9" ht="15.75" customHeight="1">
      <c r="A826" s="25"/>
      <c r="B826" s="13"/>
      <c r="C826" s="19"/>
      <c r="D826" s="20"/>
      <c r="E826" s="21"/>
      <c r="F826" s="22"/>
      <c r="G826" s="23"/>
      <c r="H826" s="24"/>
      <c r="I826" s="141"/>
    </row>
    <row r="827" spans="1:9" ht="15.75" customHeight="1">
      <c r="A827" s="25"/>
      <c r="B827" s="13"/>
      <c r="C827" s="19"/>
      <c r="D827" s="20"/>
      <c r="E827" s="21"/>
      <c r="F827" s="22"/>
      <c r="G827" s="23"/>
      <c r="H827" s="24"/>
      <c r="I827" s="141"/>
    </row>
    <row r="828" spans="1:9" ht="15.75" customHeight="1">
      <c r="A828" s="25"/>
      <c r="B828" s="13"/>
      <c r="C828" s="19"/>
      <c r="D828" s="20"/>
      <c r="E828" s="21"/>
      <c r="F828" s="22"/>
      <c r="G828" s="23"/>
      <c r="H828" s="24"/>
      <c r="I828" s="141"/>
    </row>
    <row r="829" spans="1:9" ht="15.75" customHeight="1">
      <c r="A829" s="25"/>
      <c r="B829" s="13"/>
      <c r="C829" s="19"/>
      <c r="D829" s="20"/>
      <c r="E829" s="21"/>
      <c r="F829" s="22"/>
      <c r="G829" s="23"/>
      <c r="H829" s="24"/>
      <c r="I829" s="141"/>
    </row>
    <row r="830" spans="1:9" ht="15.75" customHeight="1">
      <c r="A830" s="25"/>
      <c r="B830" s="13"/>
      <c r="C830" s="19"/>
      <c r="D830" s="20"/>
      <c r="E830" s="21"/>
      <c r="F830" s="22"/>
      <c r="G830" s="23"/>
      <c r="H830" s="24"/>
      <c r="I830" s="141"/>
    </row>
    <row r="831" spans="1:9" ht="15.75" customHeight="1">
      <c r="A831" s="25"/>
      <c r="B831" s="13"/>
      <c r="C831" s="19"/>
      <c r="D831" s="20"/>
      <c r="E831" s="21"/>
      <c r="F831" s="22"/>
      <c r="G831" s="23"/>
      <c r="H831" s="24"/>
      <c r="I831" s="141"/>
    </row>
    <row r="832" spans="1:9" ht="15.75" customHeight="1">
      <c r="A832" s="25"/>
      <c r="B832" s="13"/>
      <c r="C832" s="19"/>
      <c r="D832" s="20"/>
      <c r="E832" s="21"/>
      <c r="F832" s="22"/>
      <c r="G832" s="23"/>
      <c r="H832" s="24"/>
      <c r="I832" s="141"/>
    </row>
    <row r="833" spans="1:9" ht="15.75" customHeight="1">
      <c r="A833" s="25"/>
      <c r="B833" s="13"/>
      <c r="C833" s="19"/>
      <c r="D833" s="20"/>
      <c r="E833" s="21"/>
      <c r="F833" s="22"/>
      <c r="G833" s="23"/>
      <c r="H833" s="24"/>
      <c r="I833" s="141"/>
    </row>
    <row r="834" spans="1:9" ht="15.75" customHeight="1">
      <c r="A834" s="25"/>
      <c r="B834" s="13"/>
      <c r="C834" s="19"/>
      <c r="D834" s="20"/>
      <c r="E834" s="21"/>
      <c r="F834" s="22"/>
      <c r="G834" s="23"/>
      <c r="H834" s="24"/>
      <c r="I834" s="141"/>
    </row>
    <row r="835" spans="1:9" ht="15.75" customHeight="1">
      <c r="A835" s="25"/>
      <c r="B835" s="13"/>
      <c r="C835" s="19"/>
      <c r="D835" s="20"/>
      <c r="E835" s="21"/>
      <c r="F835" s="22"/>
      <c r="G835" s="23"/>
      <c r="H835" s="24"/>
      <c r="I835" s="141"/>
    </row>
    <row r="836" spans="1:9" ht="15.75" customHeight="1">
      <c r="A836" s="25"/>
      <c r="B836" s="13"/>
      <c r="C836" s="19"/>
      <c r="D836" s="20"/>
      <c r="E836" s="21"/>
      <c r="F836" s="22"/>
      <c r="G836" s="23"/>
      <c r="H836" s="24"/>
      <c r="I836" s="141"/>
    </row>
    <row r="837" spans="1:9" ht="15.75" customHeight="1">
      <c r="A837" s="25"/>
      <c r="B837" s="13"/>
      <c r="C837" s="19"/>
      <c r="D837" s="20"/>
      <c r="E837" s="21"/>
      <c r="F837" s="22"/>
      <c r="G837" s="23"/>
      <c r="H837" s="24"/>
      <c r="I837" s="141"/>
    </row>
    <row r="838" spans="1:9" ht="15.75" customHeight="1">
      <c r="A838" s="25"/>
      <c r="B838" s="13"/>
      <c r="C838" s="19"/>
      <c r="D838" s="20"/>
      <c r="E838" s="21"/>
      <c r="F838" s="22"/>
      <c r="G838" s="23"/>
      <c r="H838" s="24"/>
      <c r="I838" s="141"/>
    </row>
    <row r="839" spans="1:9" ht="15.75" customHeight="1">
      <c r="A839" s="25"/>
      <c r="B839" s="13"/>
      <c r="C839" s="19"/>
      <c r="D839" s="20"/>
      <c r="E839" s="21"/>
      <c r="F839" s="22"/>
      <c r="G839" s="23"/>
      <c r="H839" s="24"/>
      <c r="I839" s="141"/>
    </row>
    <row r="840" spans="1:9" ht="15.75" customHeight="1">
      <c r="A840" s="25"/>
      <c r="B840" s="13"/>
      <c r="C840" s="19"/>
      <c r="D840" s="20"/>
      <c r="E840" s="21"/>
      <c r="F840" s="22"/>
      <c r="G840" s="23"/>
      <c r="H840" s="24"/>
      <c r="I840" s="141"/>
    </row>
    <row r="841" spans="1:9" ht="15.75" customHeight="1">
      <c r="A841" s="25"/>
      <c r="B841" s="13"/>
      <c r="C841" s="19"/>
      <c r="D841" s="20"/>
      <c r="E841" s="21"/>
      <c r="F841" s="22"/>
      <c r="G841" s="23"/>
      <c r="H841" s="24"/>
      <c r="I841" s="141"/>
    </row>
    <row r="842" spans="1:9" ht="15.75" customHeight="1">
      <c r="A842" s="25"/>
      <c r="B842" s="13"/>
      <c r="C842" s="19"/>
      <c r="D842" s="20"/>
      <c r="E842" s="21"/>
      <c r="F842" s="22"/>
      <c r="G842" s="23"/>
      <c r="H842" s="24"/>
      <c r="I842" s="141"/>
    </row>
    <row r="843" spans="1:9" ht="15.75" customHeight="1">
      <c r="A843" s="25"/>
      <c r="B843" s="13"/>
      <c r="C843" s="19"/>
      <c r="D843" s="20"/>
      <c r="E843" s="21"/>
      <c r="F843" s="22"/>
      <c r="G843" s="23"/>
      <c r="H843" s="24"/>
      <c r="I843" s="141"/>
    </row>
    <row r="844" spans="1:9" ht="15.75" customHeight="1">
      <c r="A844" s="25"/>
      <c r="B844" s="13"/>
      <c r="C844" s="19"/>
      <c r="D844" s="20"/>
      <c r="E844" s="21"/>
      <c r="F844" s="22"/>
      <c r="G844" s="23"/>
      <c r="H844" s="24"/>
      <c r="I844" s="141"/>
    </row>
    <row r="845" spans="1:9" ht="15.75" customHeight="1">
      <c r="A845" s="25"/>
      <c r="B845" s="13"/>
      <c r="C845" s="19"/>
      <c r="D845" s="20"/>
      <c r="E845" s="21"/>
      <c r="F845" s="22"/>
      <c r="G845" s="23"/>
      <c r="H845" s="24"/>
      <c r="I845" s="141"/>
    </row>
    <row r="846" spans="1:9" ht="15.75" customHeight="1">
      <c r="A846" s="25"/>
      <c r="B846" s="13"/>
      <c r="C846" s="19"/>
      <c r="D846" s="20"/>
      <c r="E846" s="21"/>
      <c r="F846" s="22"/>
      <c r="G846" s="23"/>
      <c r="H846" s="24"/>
      <c r="I846" s="141"/>
    </row>
    <row r="847" spans="1:9" ht="15.75" customHeight="1">
      <c r="A847" s="25"/>
      <c r="B847" s="13"/>
      <c r="C847" s="19"/>
      <c r="D847" s="20"/>
      <c r="E847" s="21"/>
      <c r="F847" s="22"/>
      <c r="G847" s="23"/>
      <c r="H847" s="24"/>
      <c r="I847" s="141"/>
    </row>
    <row r="848" spans="1:9" ht="15.75" customHeight="1">
      <c r="A848" s="25"/>
      <c r="B848" s="13"/>
      <c r="C848" s="19"/>
      <c r="D848" s="20"/>
      <c r="E848" s="21"/>
      <c r="F848" s="22"/>
      <c r="G848" s="23"/>
      <c r="H848" s="24"/>
      <c r="I848" s="141"/>
    </row>
    <row r="849" spans="1:9" ht="15.75" customHeight="1">
      <c r="A849" s="25"/>
      <c r="B849" s="13"/>
      <c r="C849" s="19"/>
      <c r="D849" s="20"/>
      <c r="E849" s="21"/>
      <c r="F849" s="22"/>
      <c r="G849" s="23"/>
      <c r="H849" s="24"/>
      <c r="I849" s="141"/>
    </row>
    <row r="850" spans="1:9" ht="15.75" customHeight="1">
      <c r="A850" s="25"/>
      <c r="B850" s="13"/>
      <c r="C850" s="19"/>
      <c r="D850" s="20"/>
      <c r="E850" s="21"/>
      <c r="F850" s="22"/>
      <c r="G850" s="23"/>
      <c r="H850" s="24"/>
      <c r="I850" s="141"/>
    </row>
    <row r="851" spans="1:9" ht="15.75" customHeight="1">
      <c r="A851" s="25"/>
      <c r="B851" s="13"/>
      <c r="C851" s="19"/>
      <c r="D851" s="20"/>
      <c r="E851" s="21"/>
      <c r="F851" s="22"/>
      <c r="G851" s="23"/>
      <c r="H851" s="24"/>
      <c r="I851" s="141"/>
    </row>
    <row r="852" spans="1:9" ht="15.75" customHeight="1">
      <c r="A852" s="25"/>
      <c r="B852" s="13"/>
      <c r="C852" s="19"/>
      <c r="D852" s="20"/>
      <c r="E852" s="21"/>
      <c r="F852" s="22"/>
      <c r="G852" s="23"/>
      <c r="H852" s="24"/>
      <c r="I852" s="141"/>
    </row>
    <row r="853" spans="1:9" ht="15.75" customHeight="1">
      <c r="A853" s="25"/>
      <c r="B853" s="13"/>
      <c r="C853" s="19"/>
      <c r="D853" s="20"/>
      <c r="E853" s="21"/>
      <c r="F853" s="22"/>
      <c r="G853" s="23"/>
      <c r="H853" s="24"/>
      <c r="I853" s="141"/>
    </row>
    <row r="854" spans="1:9" ht="15.75" customHeight="1">
      <c r="A854" s="25"/>
      <c r="B854" s="13"/>
      <c r="C854" s="19"/>
      <c r="D854" s="20"/>
      <c r="E854" s="21"/>
      <c r="F854" s="22"/>
      <c r="G854" s="23"/>
      <c r="H854" s="24"/>
      <c r="I854" s="141"/>
    </row>
    <row r="855" spans="1:9" ht="15.75" customHeight="1">
      <c r="A855" s="25"/>
      <c r="B855" s="13"/>
      <c r="C855" s="19"/>
      <c r="D855" s="20"/>
      <c r="E855" s="21"/>
      <c r="F855" s="22"/>
      <c r="G855" s="23"/>
      <c r="H855" s="24"/>
      <c r="I855" s="141"/>
    </row>
    <row r="856" spans="1:9" ht="15.75" customHeight="1">
      <c r="A856" s="25"/>
      <c r="B856" s="13"/>
      <c r="C856" s="19"/>
      <c r="D856" s="20"/>
      <c r="E856" s="21"/>
      <c r="F856" s="22"/>
      <c r="G856" s="23"/>
      <c r="H856" s="24"/>
      <c r="I856" s="141"/>
    </row>
    <row r="857" spans="1:9" ht="15.75" customHeight="1">
      <c r="A857" s="25"/>
      <c r="B857" s="13"/>
      <c r="C857" s="19"/>
      <c r="D857" s="20"/>
      <c r="E857" s="21"/>
      <c r="F857" s="22"/>
      <c r="G857" s="23"/>
      <c r="H857" s="24"/>
      <c r="I857" s="141"/>
    </row>
    <row r="858" spans="1:9" ht="15.75" customHeight="1">
      <c r="A858" s="25"/>
      <c r="B858" s="13"/>
      <c r="C858" s="19"/>
      <c r="D858" s="20"/>
      <c r="E858" s="21"/>
      <c r="F858" s="22"/>
      <c r="G858" s="23"/>
      <c r="H858" s="24"/>
      <c r="I858" s="141"/>
    </row>
    <row r="859" spans="1:9" ht="15.75" customHeight="1">
      <c r="A859" s="25"/>
      <c r="B859" s="13"/>
      <c r="C859" s="19"/>
      <c r="D859" s="20"/>
      <c r="E859" s="21"/>
      <c r="F859" s="22"/>
      <c r="G859" s="23"/>
      <c r="H859" s="24"/>
      <c r="I859" s="141"/>
    </row>
    <row r="860" spans="1:9" ht="15.75" customHeight="1">
      <c r="A860" s="25"/>
      <c r="B860" s="13"/>
      <c r="C860" s="19"/>
      <c r="D860" s="20"/>
      <c r="E860" s="21"/>
      <c r="F860" s="22"/>
      <c r="G860" s="23"/>
      <c r="H860" s="24"/>
      <c r="I860" s="141"/>
    </row>
    <row r="861" spans="1:9" ht="15.75" customHeight="1">
      <c r="A861" s="25"/>
      <c r="B861" s="13"/>
      <c r="C861" s="19"/>
      <c r="D861" s="20"/>
      <c r="E861" s="21"/>
      <c r="F861" s="22"/>
      <c r="G861" s="23"/>
      <c r="H861" s="24"/>
      <c r="I861" s="141"/>
    </row>
    <row r="862" spans="1:9" ht="15.75" customHeight="1">
      <c r="A862" s="25"/>
      <c r="B862" s="13"/>
      <c r="C862" s="19"/>
      <c r="D862" s="20"/>
      <c r="E862" s="21"/>
      <c r="F862" s="22"/>
      <c r="G862" s="23"/>
      <c r="H862" s="24"/>
      <c r="I862" s="141"/>
    </row>
    <row r="863" spans="1:9" ht="15.75" customHeight="1">
      <c r="A863" s="25"/>
      <c r="B863" s="13"/>
      <c r="C863" s="19"/>
      <c r="D863" s="20"/>
      <c r="E863" s="21"/>
      <c r="F863" s="22"/>
      <c r="G863" s="23"/>
      <c r="H863" s="24"/>
      <c r="I863" s="141"/>
    </row>
    <row r="864" spans="1:9" ht="15.75" customHeight="1">
      <c r="A864" s="25"/>
      <c r="B864" s="13"/>
      <c r="C864" s="19"/>
      <c r="D864" s="20"/>
      <c r="E864" s="21"/>
      <c r="F864" s="22"/>
      <c r="G864" s="23"/>
      <c r="H864" s="24"/>
      <c r="I864" s="141"/>
    </row>
    <row r="865" spans="1:9" ht="15.75" customHeight="1">
      <c r="A865" s="25"/>
      <c r="B865" s="13"/>
      <c r="C865" s="19"/>
      <c r="D865" s="20"/>
      <c r="E865" s="21"/>
      <c r="F865" s="22"/>
      <c r="G865" s="23"/>
      <c r="H865" s="24"/>
      <c r="I865" s="141"/>
    </row>
    <row r="866" spans="1:9" ht="15.75" customHeight="1">
      <c r="A866" s="25"/>
      <c r="B866" s="13"/>
      <c r="C866" s="19"/>
      <c r="D866" s="20"/>
      <c r="E866" s="21"/>
      <c r="F866" s="22"/>
      <c r="G866" s="23"/>
      <c r="H866" s="24"/>
      <c r="I866" s="141"/>
    </row>
    <row r="867" spans="1:9" ht="15.75" customHeight="1">
      <c r="A867" s="25"/>
      <c r="B867" s="13"/>
      <c r="C867" s="19"/>
      <c r="D867" s="20"/>
      <c r="E867" s="21"/>
      <c r="F867" s="22"/>
      <c r="G867" s="23"/>
      <c r="H867" s="24"/>
      <c r="I867" s="141"/>
    </row>
    <row r="868" spans="1:9" ht="15.75" customHeight="1">
      <c r="A868" s="25"/>
      <c r="B868" s="13"/>
      <c r="C868" s="19"/>
      <c r="D868" s="20"/>
      <c r="E868" s="21"/>
      <c r="F868" s="22"/>
      <c r="G868" s="23"/>
      <c r="H868" s="24"/>
      <c r="I868" s="141"/>
    </row>
    <row r="869" spans="1:9" ht="15.75" customHeight="1">
      <c r="A869" s="25"/>
      <c r="B869" s="13"/>
      <c r="C869" s="19"/>
      <c r="D869" s="20"/>
      <c r="E869" s="21"/>
      <c r="F869" s="22"/>
      <c r="G869" s="23"/>
      <c r="H869" s="24"/>
      <c r="I869" s="141"/>
    </row>
    <row r="870" spans="1:9" ht="15.75" customHeight="1">
      <c r="A870" s="25"/>
      <c r="B870" s="13"/>
      <c r="C870" s="19"/>
      <c r="D870" s="20"/>
      <c r="E870" s="21"/>
      <c r="F870" s="22"/>
      <c r="G870" s="23"/>
      <c r="H870" s="24"/>
      <c r="I870" s="141"/>
    </row>
    <row r="871" spans="1:9" ht="15.75" customHeight="1">
      <c r="A871" s="25"/>
      <c r="B871" s="13"/>
      <c r="C871" s="19"/>
      <c r="D871" s="20"/>
      <c r="E871" s="21"/>
      <c r="F871" s="22"/>
      <c r="G871" s="23"/>
      <c r="H871" s="24"/>
      <c r="I871" s="141"/>
    </row>
    <row r="872" spans="1:9" ht="15.75" customHeight="1">
      <c r="A872" s="25"/>
      <c r="B872" s="13"/>
      <c r="C872" s="19"/>
      <c r="D872" s="20"/>
      <c r="E872" s="21"/>
      <c r="F872" s="22"/>
      <c r="G872" s="23"/>
      <c r="H872" s="24"/>
      <c r="I872" s="141"/>
    </row>
    <row r="873" spans="1:9" ht="15.75" customHeight="1">
      <c r="A873" s="25"/>
      <c r="B873" s="13"/>
      <c r="C873" s="19"/>
      <c r="D873" s="20"/>
      <c r="E873" s="21"/>
      <c r="F873" s="22"/>
      <c r="G873" s="23"/>
      <c r="H873" s="24"/>
      <c r="I873" s="141"/>
    </row>
    <row r="874" spans="1:9" ht="15.75" customHeight="1">
      <c r="A874" s="25"/>
      <c r="B874" s="13"/>
      <c r="C874" s="19"/>
      <c r="D874" s="20"/>
      <c r="E874" s="21"/>
      <c r="F874" s="22"/>
      <c r="G874" s="23"/>
      <c r="H874" s="24"/>
      <c r="I874" s="141"/>
    </row>
    <row r="875" spans="1:9" ht="15.75" customHeight="1">
      <c r="A875" s="25"/>
      <c r="B875" s="13"/>
      <c r="C875" s="19"/>
      <c r="D875" s="20"/>
      <c r="E875" s="21"/>
      <c r="F875" s="22"/>
      <c r="G875" s="23"/>
      <c r="H875" s="24"/>
      <c r="I875" s="141"/>
    </row>
    <row r="876" spans="1:9" ht="15.75" customHeight="1">
      <c r="A876" s="25"/>
      <c r="B876" s="13"/>
      <c r="C876" s="19"/>
      <c r="D876" s="20"/>
      <c r="E876" s="21"/>
      <c r="F876" s="22"/>
      <c r="G876" s="23"/>
      <c r="H876" s="24"/>
      <c r="I876" s="141"/>
    </row>
    <row r="877" spans="1:9" ht="15.75" customHeight="1">
      <c r="A877" s="25"/>
      <c r="B877" s="13"/>
      <c r="C877" s="19"/>
      <c r="D877" s="20"/>
      <c r="E877" s="21"/>
      <c r="F877" s="22"/>
      <c r="G877" s="23"/>
      <c r="H877" s="24"/>
      <c r="I877" s="141"/>
    </row>
    <row r="878" spans="1:9" ht="15.75" customHeight="1">
      <c r="A878" s="25"/>
      <c r="B878" s="13"/>
      <c r="C878" s="19"/>
      <c r="D878" s="20"/>
      <c r="E878" s="21"/>
      <c r="F878" s="22"/>
      <c r="G878" s="23"/>
      <c r="H878" s="24"/>
      <c r="I878" s="141"/>
    </row>
    <row r="879" spans="1:9" ht="15.75" customHeight="1">
      <c r="A879" s="25"/>
      <c r="B879" s="13"/>
      <c r="C879" s="19"/>
      <c r="D879" s="20"/>
      <c r="E879" s="21"/>
      <c r="F879" s="22"/>
      <c r="G879" s="23"/>
      <c r="H879" s="24"/>
      <c r="I879" s="141"/>
    </row>
    <row r="880" spans="1:9" ht="15.75" customHeight="1">
      <c r="A880" s="25"/>
      <c r="B880" s="13"/>
      <c r="C880" s="19"/>
      <c r="D880" s="20"/>
      <c r="E880" s="21"/>
      <c r="F880" s="22"/>
      <c r="G880" s="23"/>
      <c r="H880" s="24"/>
      <c r="I880" s="141"/>
    </row>
    <row r="881" spans="1:9" ht="15.75" customHeight="1">
      <c r="A881" s="25"/>
      <c r="B881" s="13"/>
      <c r="C881" s="19"/>
      <c r="D881" s="20"/>
      <c r="E881" s="21"/>
      <c r="F881" s="22"/>
      <c r="G881" s="23"/>
      <c r="H881" s="24"/>
      <c r="I881" s="141"/>
    </row>
    <row r="882" spans="1:9" ht="15.75" customHeight="1">
      <c r="A882" s="25"/>
      <c r="B882" s="13"/>
      <c r="C882" s="19"/>
      <c r="D882" s="20"/>
      <c r="E882" s="21"/>
      <c r="F882" s="22"/>
      <c r="G882" s="23"/>
      <c r="H882" s="24"/>
      <c r="I882" s="141"/>
    </row>
    <row r="883" spans="1:9" ht="15.75" customHeight="1">
      <c r="A883" s="25"/>
      <c r="B883" s="13"/>
      <c r="C883" s="19"/>
      <c r="D883" s="20"/>
      <c r="E883" s="21"/>
      <c r="F883" s="22"/>
      <c r="G883" s="23"/>
      <c r="H883" s="24"/>
      <c r="I883" s="141"/>
    </row>
    <row r="884" spans="1:9" ht="15.75" customHeight="1">
      <c r="A884" s="25"/>
      <c r="B884" s="13"/>
      <c r="C884" s="19"/>
      <c r="D884" s="20"/>
      <c r="E884" s="21"/>
      <c r="F884" s="22"/>
      <c r="G884" s="23"/>
      <c r="H884" s="24"/>
      <c r="I884" s="141"/>
    </row>
    <row r="885" spans="1:9" ht="15.75" customHeight="1">
      <c r="A885" s="25"/>
      <c r="B885" s="13"/>
      <c r="C885" s="19"/>
      <c r="D885" s="20"/>
      <c r="E885" s="21"/>
      <c r="F885" s="22"/>
      <c r="G885" s="23"/>
      <c r="H885" s="24"/>
      <c r="I885" s="141"/>
    </row>
    <row r="886" spans="1:9" ht="15.75" customHeight="1">
      <c r="A886" s="25"/>
      <c r="B886" s="13"/>
      <c r="C886" s="19"/>
      <c r="D886" s="20"/>
      <c r="E886" s="21"/>
      <c r="F886" s="22"/>
      <c r="G886" s="23"/>
      <c r="H886" s="24"/>
      <c r="I886" s="141"/>
    </row>
    <row r="887" spans="1:9" ht="15.75" customHeight="1">
      <c r="A887" s="25"/>
      <c r="B887" s="13"/>
      <c r="C887" s="19"/>
      <c r="D887" s="20"/>
      <c r="E887" s="21"/>
      <c r="F887" s="22"/>
      <c r="G887" s="23"/>
      <c r="H887" s="24"/>
      <c r="I887" s="141"/>
    </row>
    <row r="888" spans="1:9" ht="15.75" customHeight="1">
      <c r="A888" s="25"/>
      <c r="B888" s="13"/>
      <c r="C888" s="19"/>
      <c r="D888" s="20"/>
      <c r="E888" s="21"/>
      <c r="F888" s="22"/>
      <c r="G888" s="23"/>
      <c r="H888" s="24"/>
      <c r="I888" s="141"/>
    </row>
    <row r="889" spans="1:9" ht="15.75" customHeight="1">
      <c r="A889" s="25"/>
      <c r="B889" s="13"/>
      <c r="C889" s="19"/>
      <c r="D889" s="20"/>
      <c r="E889" s="21"/>
      <c r="F889" s="22"/>
      <c r="G889" s="23"/>
      <c r="H889" s="24"/>
      <c r="I889" s="141"/>
    </row>
    <row r="890" spans="1:9" ht="15.75" customHeight="1">
      <c r="A890" s="25"/>
      <c r="B890" s="13"/>
      <c r="C890" s="19"/>
      <c r="D890" s="20"/>
      <c r="E890" s="21"/>
      <c r="F890" s="22"/>
      <c r="G890" s="23"/>
      <c r="H890" s="24"/>
      <c r="I890" s="141"/>
    </row>
    <row r="891" spans="1:9" ht="15.75" customHeight="1">
      <c r="A891" s="25"/>
      <c r="B891" s="13"/>
      <c r="C891" s="19"/>
      <c r="D891" s="20"/>
      <c r="E891" s="21"/>
      <c r="F891" s="22"/>
      <c r="G891" s="23"/>
      <c r="H891" s="24"/>
      <c r="I891" s="141"/>
    </row>
    <row r="892" spans="1:9" ht="15.75" customHeight="1">
      <c r="A892" s="25"/>
      <c r="B892" s="13"/>
      <c r="C892" s="19"/>
      <c r="D892" s="20"/>
      <c r="E892" s="21"/>
      <c r="F892" s="22"/>
      <c r="G892" s="23"/>
      <c r="H892" s="24"/>
      <c r="I892" s="141"/>
    </row>
    <row r="893" spans="1:9" ht="15.75" customHeight="1">
      <c r="A893" s="25"/>
      <c r="B893" s="13"/>
      <c r="C893" s="19"/>
      <c r="D893" s="20"/>
      <c r="E893" s="21"/>
      <c r="F893" s="22"/>
      <c r="G893" s="23"/>
      <c r="H893" s="24"/>
      <c r="I893" s="141"/>
    </row>
    <row r="894" spans="1:9" ht="15.75" customHeight="1">
      <c r="A894" s="25"/>
      <c r="B894" s="13"/>
      <c r="C894" s="19"/>
      <c r="D894" s="20"/>
      <c r="E894" s="21"/>
      <c r="F894" s="22"/>
      <c r="G894" s="23"/>
      <c r="H894" s="24"/>
      <c r="I894" s="141"/>
    </row>
    <row r="895" spans="1:9" ht="15.75" customHeight="1">
      <c r="A895" s="25"/>
      <c r="B895" s="13"/>
      <c r="C895" s="19"/>
      <c r="D895" s="20"/>
      <c r="E895" s="21"/>
      <c r="F895" s="22"/>
      <c r="G895" s="23"/>
      <c r="H895" s="24"/>
      <c r="I895" s="141"/>
    </row>
    <row r="896" spans="1:9" ht="15.75" customHeight="1">
      <c r="A896" s="25"/>
      <c r="B896" s="13"/>
      <c r="C896" s="19"/>
      <c r="D896" s="20"/>
      <c r="E896" s="21"/>
      <c r="F896" s="22"/>
      <c r="G896" s="23"/>
      <c r="H896" s="24"/>
      <c r="I896" s="141"/>
    </row>
    <row r="897" spans="1:9" ht="15.75" customHeight="1">
      <c r="A897" s="25"/>
      <c r="B897" s="13"/>
      <c r="C897" s="19"/>
      <c r="D897" s="20"/>
      <c r="E897" s="21"/>
      <c r="F897" s="22"/>
      <c r="G897" s="23"/>
      <c r="H897" s="24"/>
      <c r="I897" s="141"/>
    </row>
    <row r="898" spans="1:9" ht="15.75" customHeight="1">
      <c r="A898" s="25"/>
      <c r="B898" s="13"/>
      <c r="C898" s="19"/>
      <c r="D898" s="20"/>
      <c r="E898" s="21"/>
      <c r="F898" s="22"/>
      <c r="G898" s="23"/>
      <c r="H898" s="24"/>
      <c r="I898" s="141"/>
    </row>
    <row r="899" spans="1:9" ht="15.75" customHeight="1">
      <c r="A899" s="25"/>
      <c r="B899" s="13"/>
      <c r="C899" s="19"/>
      <c r="D899" s="20"/>
      <c r="E899" s="21"/>
      <c r="F899" s="22"/>
      <c r="G899" s="23"/>
      <c r="H899" s="24"/>
      <c r="I899" s="141"/>
    </row>
    <row r="900" spans="1:9" ht="15.75" customHeight="1">
      <c r="A900" s="25"/>
      <c r="B900" s="13"/>
      <c r="C900" s="19"/>
      <c r="D900" s="20"/>
      <c r="E900" s="21"/>
      <c r="F900" s="22"/>
      <c r="G900" s="23"/>
      <c r="H900" s="24"/>
      <c r="I900" s="141"/>
    </row>
    <row r="901" spans="1:9" ht="15.75" customHeight="1">
      <c r="A901" s="25"/>
      <c r="B901" s="13"/>
      <c r="C901" s="19"/>
      <c r="D901" s="20"/>
      <c r="E901" s="21"/>
      <c r="F901" s="22"/>
      <c r="G901" s="23"/>
      <c r="H901" s="24"/>
      <c r="I901" s="141"/>
    </row>
    <row r="902" spans="1:9" ht="15.75" customHeight="1">
      <c r="A902" s="25"/>
      <c r="B902" s="13"/>
      <c r="C902" s="19"/>
      <c r="D902" s="20"/>
      <c r="E902" s="21"/>
      <c r="F902" s="22"/>
      <c r="G902" s="23"/>
      <c r="H902" s="24"/>
      <c r="I902" s="141"/>
    </row>
    <row r="903" spans="1:9" ht="15.75" customHeight="1">
      <c r="A903" s="25"/>
      <c r="B903" s="13"/>
      <c r="C903" s="19"/>
      <c r="D903" s="20"/>
      <c r="E903" s="21"/>
      <c r="F903" s="22"/>
      <c r="G903" s="23"/>
      <c r="H903" s="24"/>
      <c r="I903" s="141"/>
    </row>
    <row r="904" spans="1:9" ht="15.75" customHeight="1">
      <c r="A904" s="25"/>
      <c r="B904" s="13"/>
      <c r="C904" s="19"/>
      <c r="D904" s="20"/>
      <c r="E904" s="21"/>
      <c r="F904" s="22"/>
      <c r="G904" s="23"/>
      <c r="H904" s="24"/>
      <c r="I904" s="141"/>
    </row>
    <row r="905" spans="1:9" ht="15.75" customHeight="1">
      <c r="A905" s="25"/>
      <c r="B905" s="13"/>
      <c r="C905" s="19"/>
      <c r="D905" s="20"/>
      <c r="E905" s="21"/>
      <c r="F905" s="22"/>
      <c r="G905" s="23"/>
      <c r="H905" s="24"/>
      <c r="I905" s="141"/>
    </row>
    <row r="906" spans="1:9" ht="15.75" customHeight="1">
      <c r="A906" s="25"/>
      <c r="B906" s="13"/>
      <c r="C906" s="19"/>
      <c r="D906" s="20"/>
      <c r="E906" s="21"/>
      <c r="F906" s="22"/>
      <c r="G906" s="23"/>
      <c r="H906" s="24"/>
      <c r="I906" s="141"/>
    </row>
    <row r="907" spans="1:9" ht="15.75" customHeight="1">
      <c r="A907" s="25"/>
      <c r="B907" s="13"/>
      <c r="C907" s="19"/>
      <c r="D907" s="20"/>
      <c r="E907" s="21"/>
      <c r="F907" s="22"/>
      <c r="G907" s="23"/>
      <c r="H907" s="24"/>
      <c r="I907" s="141"/>
    </row>
    <row r="908" spans="1:9" ht="15.75" customHeight="1">
      <c r="A908" s="25"/>
      <c r="B908" s="13"/>
      <c r="C908" s="19"/>
      <c r="D908" s="20"/>
      <c r="E908" s="21"/>
      <c r="F908" s="22"/>
      <c r="G908" s="23"/>
      <c r="H908" s="24"/>
      <c r="I908" s="141"/>
    </row>
    <row r="909" spans="1:9" ht="15.75" customHeight="1">
      <c r="A909" s="25"/>
      <c r="B909" s="13"/>
      <c r="C909" s="19"/>
      <c r="D909" s="20"/>
      <c r="E909" s="21"/>
      <c r="F909" s="22"/>
      <c r="G909" s="23"/>
      <c r="H909" s="24"/>
      <c r="I909" s="141"/>
    </row>
    <row r="910" spans="1:9" ht="15.75" customHeight="1">
      <c r="A910" s="25"/>
      <c r="B910" s="13"/>
      <c r="C910" s="19"/>
      <c r="D910" s="20"/>
      <c r="E910" s="21"/>
      <c r="F910" s="22"/>
      <c r="G910" s="23"/>
      <c r="H910" s="24"/>
      <c r="I910" s="141"/>
    </row>
    <row r="911" spans="1:9" ht="15.75" customHeight="1">
      <c r="A911" s="25"/>
      <c r="B911" s="13"/>
      <c r="C911" s="19"/>
      <c r="D911" s="20"/>
      <c r="E911" s="21"/>
      <c r="F911" s="22"/>
      <c r="G911" s="23"/>
      <c r="H911" s="24"/>
      <c r="I911" s="141"/>
    </row>
    <row r="912" spans="1:9" ht="15.75" customHeight="1">
      <c r="A912" s="25"/>
      <c r="B912" s="13"/>
      <c r="C912" s="19"/>
      <c r="D912" s="20"/>
      <c r="E912" s="21"/>
      <c r="F912" s="22"/>
      <c r="G912" s="23"/>
      <c r="H912" s="24"/>
      <c r="I912" s="141"/>
    </row>
    <row r="913" spans="1:9" ht="15.75" customHeight="1">
      <c r="A913" s="25"/>
      <c r="B913" s="13"/>
      <c r="C913" s="19"/>
      <c r="D913" s="20"/>
      <c r="E913" s="21"/>
      <c r="F913" s="22"/>
      <c r="G913" s="23"/>
      <c r="H913" s="24"/>
      <c r="I913" s="141"/>
    </row>
    <row r="914" spans="1:9" ht="15.75" customHeight="1">
      <c r="A914" s="25"/>
      <c r="B914" s="13"/>
      <c r="C914" s="19"/>
      <c r="D914" s="20"/>
      <c r="E914" s="21"/>
      <c r="F914" s="22"/>
      <c r="G914" s="23"/>
      <c r="H914" s="24"/>
      <c r="I914" s="141"/>
    </row>
    <row r="915" spans="1:9" ht="15.75" customHeight="1">
      <c r="A915" s="25"/>
      <c r="B915" s="13"/>
      <c r="C915" s="19"/>
      <c r="D915" s="20"/>
      <c r="E915" s="21"/>
      <c r="F915" s="22"/>
      <c r="G915" s="23"/>
      <c r="H915" s="24"/>
      <c r="I915" s="141"/>
    </row>
    <row r="916" spans="1:9" ht="15.75" customHeight="1">
      <c r="A916" s="25"/>
      <c r="B916" s="13"/>
      <c r="C916" s="19"/>
      <c r="D916" s="20"/>
      <c r="E916" s="21"/>
      <c r="F916" s="22"/>
      <c r="G916" s="23"/>
      <c r="H916" s="24"/>
      <c r="I916" s="141"/>
    </row>
    <row r="917" spans="1:9" ht="15.75" customHeight="1">
      <c r="A917" s="25"/>
      <c r="B917" s="13"/>
      <c r="C917" s="19"/>
      <c r="D917" s="20"/>
      <c r="E917" s="21"/>
      <c r="F917" s="22"/>
      <c r="G917" s="23"/>
      <c r="H917" s="24"/>
      <c r="I917" s="141"/>
    </row>
    <row r="918" spans="1:9" ht="15.75" customHeight="1">
      <c r="A918" s="25"/>
      <c r="B918" s="13"/>
      <c r="C918" s="19"/>
      <c r="D918" s="20"/>
      <c r="E918" s="21"/>
      <c r="F918" s="22"/>
      <c r="G918" s="23"/>
      <c r="H918" s="24"/>
      <c r="I918" s="141"/>
    </row>
    <row r="919" spans="1:9" ht="15.75" customHeight="1">
      <c r="A919" s="25"/>
      <c r="B919" s="13"/>
      <c r="C919" s="19"/>
      <c r="D919" s="20"/>
      <c r="E919" s="21"/>
      <c r="F919" s="22"/>
      <c r="G919" s="23"/>
      <c r="H919" s="24"/>
      <c r="I919" s="141"/>
    </row>
    <row r="920" spans="1:9" ht="15.75" customHeight="1">
      <c r="A920" s="25"/>
      <c r="B920" s="13"/>
      <c r="C920" s="19"/>
      <c r="D920" s="20"/>
      <c r="E920" s="21"/>
      <c r="F920" s="22"/>
      <c r="G920" s="23"/>
      <c r="H920" s="24"/>
      <c r="I920" s="141"/>
    </row>
    <row r="921" spans="1:9" ht="15.75" customHeight="1">
      <c r="A921" s="25"/>
      <c r="B921" s="13"/>
      <c r="C921" s="19"/>
      <c r="D921" s="20"/>
      <c r="E921" s="21"/>
      <c r="F921" s="22"/>
      <c r="G921" s="23"/>
      <c r="H921" s="24"/>
      <c r="I921" s="141"/>
    </row>
    <row r="922" spans="1:9" ht="15.75" customHeight="1">
      <c r="A922" s="25"/>
      <c r="B922" s="13"/>
      <c r="C922" s="19"/>
      <c r="D922" s="20"/>
      <c r="E922" s="21"/>
      <c r="F922" s="22"/>
      <c r="G922" s="23"/>
      <c r="H922" s="24"/>
      <c r="I922" s="141"/>
    </row>
    <row r="923" spans="1:9" ht="15.75" customHeight="1">
      <c r="A923" s="25"/>
      <c r="B923" s="13"/>
      <c r="C923" s="19"/>
      <c r="D923" s="20"/>
      <c r="E923" s="21"/>
      <c r="F923" s="22"/>
      <c r="G923" s="23"/>
      <c r="H923" s="24"/>
      <c r="I923" s="141"/>
    </row>
    <row r="924" spans="1:9" ht="15.75" customHeight="1">
      <c r="A924" s="25"/>
      <c r="B924" s="13"/>
      <c r="C924" s="19"/>
      <c r="D924" s="20"/>
      <c r="E924" s="21"/>
      <c r="F924" s="22"/>
      <c r="G924" s="23"/>
      <c r="H924" s="24"/>
      <c r="I924" s="141"/>
    </row>
    <row r="925" spans="1:9" ht="15.75" customHeight="1">
      <c r="A925" s="25"/>
      <c r="B925" s="13"/>
      <c r="C925" s="19"/>
      <c r="D925" s="20"/>
      <c r="E925" s="21"/>
      <c r="F925" s="22"/>
      <c r="G925" s="23"/>
      <c r="H925" s="24"/>
      <c r="I925" s="141"/>
    </row>
    <row r="926" spans="1:9" ht="15.75" customHeight="1">
      <c r="A926" s="25"/>
      <c r="B926" s="13"/>
      <c r="C926" s="19"/>
      <c r="D926" s="20"/>
      <c r="E926" s="21"/>
      <c r="F926" s="22"/>
      <c r="G926" s="23"/>
      <c r="H926" s="24"/>
      <c r="I926" s="141"/>
    </row>
    <row r="927" spans="1:9" ht="15.75" customHeight="1">
      <c r="A927" s="25"/>
      <c r="B927" s="13"/>
      <c r="C927" s="19"/>
      <c r="D927" s="20"/>
      <c r="E927" s="21"/>
      <c r="F927" s="22"/>
      <c r="G927" s="23"/>
      <c r="H927" s="24"/>
      <c r="I927" s="141"/>
    </row>
    <row r="928" spans="1:9" ht="15.75" customHeight="1">
      <c r="A928" s="25"/>
      <c r="B928" s="13"/>
      <c r="C928" s="19"/>
      <c r="D928" s="20"/>
      <c r="E928" s="21"/>
      <c r="F928" s="22"/>
      <c r="G928" s="23"/>
      <c r="H928" s="24"/>
      <c r="I928" s="141"/>
    </row>
    <row r="929" spans="1:9" ht="15.75" customHeight="1">
      <c r="A929" s="25"/>
      <c r="B929" s="13"/>
      <c r="C929" s="19"/>
      <c r="D929" s="20"/>
      <c r="E929" s="21"/>
      <c r="F929" s="22"/>
      <c r="G929" s="23"/>
      <c r="H929" s="24"/>
      <c r="I929" s="141"/>
    </row>
    <row r="930" spans="1:9" ht="15.75" customHeight="1">
      <c r="A930" s="25"/>
      <c r="B930" s="13"/>
      <c r="C930" s="19"/>
      <c r="D930" s="20"/>
      <c r="E930" s="21"/>
      <c r="F930" s="22"/>
      <c r="G930" s="23"/>
      <c r="H930" s="24"/>
      <c r="I930" s="141"/>
    </row>
    <row r="931" spans="1:9" ht="15.75" customHeight="1">
      <c r="A931" s="25"/>
      <c r="B931" s="13"/>
      <c r="C931" s="19"/>
      <c r="D931" s="20"/>
      <c r="E931" s="21"/>
      <c r="F931" s="22"/>
      <c r="G931" s="23"/>
      <c r="H931" s="24"/>
      <c r="I931" s="141"/>
    </row>
    <row r="932" spans="1:9" ht="15.75" customHeight="1">
      <c r="A932" s="25"/>
      <c r="B932" s="13"/>
      <c r="C932" s="19"/>
      <c r="D932" s="20"/>
      <c r="E932" s="21"/>
      <c r="F932" s="22"/>
      <c r="G932" s="23"/>
      <c r="H932" s="24"/>
      <c r="I932" s="141"/>
    </row>
    <row r="933" spans="1:9" ht="15.75" customHeight="1">
      <c r="A933" s="25"/>
      <c r="B933" s="13"/>
      <c r="C933" s="19"/>
      <c r="D933" s="20"/>
      <c r="E933" s="21"/>
      <c r="F933" s="22"/>
      <c r="G933" s="23"/>
      <c r="H933" s="24"/>
      <c r="I933" s="141"/>
    </row>
    <row r="934" spans="1:9" ht="15.75" customHeight="1">
      <c r="A934" s="25"/>
      <c r="B934" s="13"/>
      <c r="C934" s="19"/>
      <c r="D934" s="20"/>
      <c r="E934" s="21"/>
      <c r="F934" s="22"/>
      <c r="G934" s="23"/>
      <c r="H934" s="24"/>
      <c r="I934" s="141"/>
    </row>
    <row r="935" spans="1:9" ht="15.75" customHeight="1">
      <c r="A935" s="25"/>
      <c r="B935" s="13"/>
      <c r="C935" s="19"/>
      <c r="D935" s="20"/>
      <c r="E935" s="21"/>
      <c r="F935" s="22"/>
      <c r="G935" s="23"/>
      <c r="H935" s="24"/>
      <c r="I935" s="141"/>
    </row>
    <row r="936" spans="1:9" ht="15.75" customHeight="1">
      <c r="A936" s="25"/>
      <c r="B936" s="13"/>
      <c r="C936" s="19"/>
      <c r="D936" s="20"/>
      <c r="E936" s="21"/>
      <c r="F936" s="22"/>
      <c r="G936" s="23"/>
      <c r="H936" s="24"/>
      <c r="I936" s="141"/>
    </row>
    <row r="937" spans="1:9" ht="15.75" customHeight="1">
      <c r="A937" s="25"/>
      <c r="B937" s="13"/>
      <c r="C937" s="19"/>
      <c r="D937" s="20"/>
      <c r="E937" s="21"/>
      <c r="F937" s="22"/>
      <c r="G937" s="23"/>
      <c r="H937" s="24"/>
      <c r="I937" s="141"/>
    </row>
    <row r="938" spans="1:9" ht="15.75" customHeight="1">
      <c r="A938" s="25"/>
      <c r="B938" s="13"/>
      <c r="C938" s="19"/>
      <c r="D938" s="20"/>
      <c r="E938" s="21"/>
      <c r="F938" s="22"/>
      <c r="G938" s="23"/>
      <c r="H938" s="24"/>
      <c r="I938" s="141"/>
    </row>
    <row r="939" spans="1:9" ht="15.75" customHeight="1">
      <c r="A939" s="25"/>
      <c r="B939" s="13"/>
      <c r="C939" s="19"/>
      <c r="D939" s="20"/>
      <c r="E939" s="21"/>
      <c r="F939" s="22"/>
      <c r="G939" s="23"/>
      <c r="H939" s="24"/>
      <c r="I939" s="141"/>
    </row>
    <row r="940" spans="1:9" ht="15.75" customHeight="1">
      <c r="A940" s="25"/>
      <c r="B940" s="13"/>
      <c r="C940" s="19"/>
      <c r="D940" s="20"/>
      <c r="E940" s="21"/>
      <c r="F940" s="22"/>
      <c r="G940" s="23"/>
      <c r="H940" s="24"/>
      <c r="I940" s="141"/>
    </row>
    <row r="941" spans="1:9" ht="15.75" customHeight="1">
      <c r="A941" s="25"/>
      <c r="B941" s="13"/>
      <c r="C941" s="19"/>
      <c r="D941" s="20"/>
      <c r="E941" s="21"/>
      <c r="F941" s="22"/>
      <c r="G941" s="23"/>
      <c r="H941" s="24"/>
      <c r="I941" s="141"/>
    </row>
    <row r="942" spans="1:9" ht="15.75" customHeight="1">
      <c r="A942" s="25"/>
      <c r="B942" s="13"/>
      <c r="C942" s="19"/>
      <c r="D942" s="20"/>
      <c r="E942" s="21"/>
      <c r="F942" s="22"/>
      <c r="G942" s="23"/>
      <c r="H942" s="24"/>
      <c r="I942" s="141"/>
    </row>
    <row r="943" spans="1:9" ht="15.75" customHeight="1">
      <c r="A943" s="25"/>
      <c r="B943" s="13"/>
      <c r="C943" s="19"/>
      <c r="D943" s="20"/>
      <c r="E943" s="21"/>
      <c r="F943" s="22"/>
      <c r="G943" s="23"/>
      <c r="H943" s="24"/>
      <c r="I943" s="141"/>
    </row>
    <row r="944" spans="1:9" ht="15.75" customHeight="1">
      <c r="A944" s="25"/>
      <c r="B944" s="13"/>
      <c r="C944" s="19"/>
      <c r="D944" s="20"/>
      <c r="E944" s="21"/>
      <c r="F944" s="22"/>
      <c r="G944" s="23"/>
      <c r="H944" s="24"/>
      <c r="I944" s="141"/>
    </row>
    <row r="945" spans="1:9" ht="15.75" customHeight="1">
      <c r="A945" s="25"/>
      <c r="B945" s="13"/>
      <c r="C945" s="19"/>
      <c r="D945" s="20"/>
      <c r="E945" s="21"/>
      <c r="F945" s="22"/>
      <c r="G945" s="23"/>
      <c r="H945" s="24"/>
      <c r="I945" s="141"/>
    </row>
    <row r="946" spans="1:9" ht="15.75" customHeight="1">
      <c r="A946" s="25"/>
      <c r="B946" s="13"/>
      <c r="C946" s="19"/>
      <c r="D946" s="20"/>
      <c r="E946" s="21"/>
      <c r="F946" s="22"/>
      <c r="G946" s="23"/>
      <c r="H946" s="24"/>
      <c r="I946" s="141"/>
    </row>
    <row r="947" spans="1:9" ht="15.75" customHeight="1">
      <c r="A947" s="25"/>
      <c r="B947" s="13"/>
      <c r="C947" s="19"/>
      <c r="D947" s="20"/>
      <c r="E947" s="21"/>
      <c r="F947" s="22"/>
      <c r="G947" s="23"/>
      <c r="H947" s="24"/>
      <c r="I947" s="141"/>
    </row>
    <row r="948" spans="1:9" ht="15.75" customHeight="1">
      <c r="A948" s="25"/>
      <c r="B948" s="13"/>
      <c r="C948" s="19"/>
      <c r="D948" s="20"/>
      <c r="E948" s="21"/>
      <c r="F948" s="22"/>
      <c r="G948" s="23"/>
      <c r="H948" s="24"/>
      <c r="I948" s="141"/>
    </row>
    <row r="949" spans="1:9" ht="15.75" customHeight="1">
      <c r="A949" s="25"/>
      <c r="B949" s="13"/>
      <c r="C949" s="19"/>
      <c r="D949" s="20"/>
      <c r="E949" s="21"/>
      <c r="F949" s="22"/>
      <c r="G949" s="23"/>
      <c r="H949" s="24"/>
      <c r="I949" s="141"/>
    </row>
    <row r="950" spans="1:9" ht="15.75" customHeight="1">
      <c r="A950" s="25"/>
      <c r="B950" s="13"/>
      <c r="C950" s="19"/>
      <c r="D950" s="20"/>
      <c r="E950" s="21"/>
      <c r="F950" s="22"/>
      <c r="G950" s="23"/>
      <c r="H950" s="24"/>
      <c r="I950" s="141"/>
    </row>
    <row r="951" spans="1:9" ht="15.75" customHeight="1">
      <c r="A951" s="25"/>
      <c r="B951" s="13"/>
      <c r="C951" s="19"/>
      <c r="D951" s="20"/>
      <c r="E951" s="21"/>
      <c r="F951" s="22"/>
      <c r="G951" s="23"/>
      <c r="H951" s="24"/>
      <c r="I951" s="141"/>
    </row>
    <row r="952" spans="1:9" ht="15.75" customHeight="1">
      <c r="A952" s="25"/>
      <c r="B952" s="13"/>
      <c r="C952" s="19"/>
      <c r="D952" s="20"/>
      <c r="E952" s="21"/>
      <c r="F952" s="22"/>
      <c r="G952" s="23"/>
      <c r="H952" s="24"/>
      <c r="I952" s="141"/>
    </row>
    <row r="953" spans="1:9" ht="15.75" customHeight="1">
      <c r="A953" s="25"/>
      <c r="B953" s="13"/>
      <c r="C953" s="19"/>
      <c r="D953" s="20"/>
      <c r="E953" s="21"/>
      <c r="F953" s="22"/>
      <c r="G953" s="23"/>
      <c r="H953" s="24"/>
      <c r="I953" s="141"/>
    </row>
    <row r="954" spans="1:9" ht="15.75" customHeight="1">
      <c r="A954" s="25"/>
      <c r="B954" s="13"/>
      <c r="C954" s="19"/>
      <c r="D954" s="20"/>
      <c r="E954" s="21"/>
      <c r="F954" s="22"/>
      <c r="G954" s="23"/>
      <c r="H954" s="24"/>
      <c r="I954" s="141"/>
    </row>
    <row r="955" spans="1:9" ht="15.75" customHeight="1">
      <c r="A955" s="25"/>
      <c r="B955" s="13"/>
      <c r="C955" s="19"/>
      <c r="D955" s="20"/>
      <c r="E955" s="21"/>
      <c r="F955" s="22"/>
      <c r="G955" s="23"/>
      <c r="H955" s="24"/>
      <c r="I955" s="141"/>
    </row>
    <row r="956" spans="1:9" ht="15.75" customHeight="1">
      <c r="A956" s="25"/>
      <c r="B956" s="13"/>
      <c r="C956" s="19"/>
      <c r="D956" s="20"/>
      <c r="E956" s="21"/>
      <c r="F956" s="22"/>
      <c r="G956" s="23"/>
      <c r="H956" s="24"/>
      <c r="I956" s="141"/>
    </row>
    <row r="957" spans="1:9" ht="15.75" customHeight="1">
      <c r="A957" s="25"/>
      <c r="B957" s="13"/>
      <c r="C957" s="19"/>
      <c r="D957" s="20"/>
      <c r="E957" s="21"/>
      <c r="F957" s="22"/>
      <c r="G957" s="23"/>
      <c r="H957" s="24"/>
      <c r="I957" s="141"/>
    </row>
    <row r="958" spans="1:9" ht="15.75" customHeight="1">
      <c r="A958" s="25"/>
      <c r="B958" s="13"/>
      <c r="C958" s="19"/>
      <c r="D958" s="20"/>
      <c r="E958" s="21"/>
      <c r="F958" s="22"/>
      <c r="G958" s="23"/>
      <c r="H958" s="24"/>
      <c r="I958" s="141"/>
    </row>
    <row r="959" spans="1:9" ht="15.75" customHeight="1">
      <c r="A959" s="25"/>
      <c r="B959" s="13"/>
      <c r="C959" s="19"/>
      <c r="D959" s="20"/>
      <c r="E959" s="21"/>
      <c r="F959" s="22"/>
      <c r="G959" s="23"/>
      <c r="H959" s="24"/>
      <c r="I959" s="141"/>
    </row>
    <row r="960" spans="1:9" ht="15.75" customHeight="1">
      <c r="A960" s="25"/>
      <c r="B960" s="13"/>
      <c r="C960" s="19"/>
      <c r="D960" s="20"/>
      <c r="E960" s="21"/>
      <c r="F960" s="22"/>
      <c r="G960" s="23"/>
      <c r="H960" s="24"/>
      <c r="I960" s="141"/>
    </row>
    <row r="961" spans="1:9" ht="15.75" customHeight="1">
      <c r="A961" s="25"/>
      <c r="B961" s="13"/>
      <c r="C961" s="19"/>
      <c r="D961" s="20"/>
      <c r="E961" s="21"/>
      <c r="F961" s="22"/>
      <c r="G961" s="23"/>
      <c r="H961" s="24"/>
      <c r="I961" s="141"/>
    </row>
    <row r="962" spans="1:9" ht="15.75" customHeight="1">
      <c r="A962" s="25"/>
      <c r="B962" s="13"/>
      <c r="C962" s="19"/>
      <c r="D962" s="20"/>
      <c r="E962" s="21"/>
      <c r="F962" s="22"/>
      <c r="G962" s="23"/>
      <c r="H962" s="24"/>
      <c r="I962" s="141"/>
    </row>
    <row r="963" spans="1:9" ht="15.75" customHeight="1">
      <c r="A963" s="25"/>
      <c r="B963" s="13"/>
      <c r="C963" s="19"/>
      <c r="D963" s="20"/>
      <c r="E963" s="21"/>
      <c r="F963" s="22"/>
      <c r="G963" s="23"/>
      <c r="H963" s="24"/>
      <c r="I963" s="141"/>
    </row>
    <row r="964" spans="1:9" ht="15.75" customHeight="1">
      <c r="A964" s="25"/>
      <c r="B964" s="13"/>
      <c r="C964" s="19"/>
      <c r="D964" s="20"/>
      <c r="E964" s="21"/>
      <c r="F964" s="22"/>
      <c r="G964" s="23"/>
      <c r="H964" s="24"/>
      <c r="I964" s="141"/>
    </row>
    <row r="965" spans="1:9" ht="15.75" customHeight="1">
      <c r="A965" s="25"/>
      <c r="B965" s="13"/>
      <c r="C965" s="19"/>
      <c r="D965" s="20"/>
      <c r="E965" s="21"/>
      <c r="F965" s="22"/>
      <c r="G965" s="23"/>
      <c r="H965" s="24"/>
      <c r="I965" s="141"/>
    </row>
    <row r="966" spans="1:9" ht="15.75" customHeight="1">
      <c r="A966" s="25"/>
      <c r="B966" s="13"/>
      <c r="C966" s="19"/>
      <c r="D966" s="20"/>
      <c r="E966" s="21"/>
      <c r="F966" s="22"/>
      <c r="G966" s="23"/>
      <c r="H966" s="24"/>
      <c r="I966" s="141"/>
    </row>
    <row r="967" spans="1:9" ht="15.75" customHeight="1">
      <c r="A967" s="25"/>
      <c r="B967" s="13"/>
      <c r="C967" s="19"/>
      <c r="D967" s="20"/>
      <c r="E967" s="21"/>
      <c r="F967" s="22"/>
      <c r="G967" s="23"/>
      <c r="H967" s="24"/>
      <c r="I967" s="141"/>
    </row>
    <row r="968" spans="1:9" ht="15.75" customHeight="1">
      <c r="A968" s="25"/>
      <c r="B968" s="13"/>
      <c r="C968" s="19"/>
      <c r="D968" s="20"/>
      <c r="E968" s="21"/>
      <c r="F968" s="22"/>
      <c r="G968" s="23"/>
      <c r="H968" s="24"/>
      <c r="I968" s="141"/>
    </row>
    <row r="969" spans="1:9" ht="15.75" customHeight="1">
      <c r="A969" s="25"/>
      <c r="B969" s="13"/>
      <c r="C969" s="19"/>
      <c r="D969" s="20"/>
      <c r="E969" s="21"/>
      <c r="F969" s="22"/>
      <c r="G969" s="23"/>
      <c r="H969" s="24"/>
      <c r="I969" s="141"/>
    </row>
    <row r="970" spans="1:9" ht="15.75" customHeight="1">
      <c r="A970" s="25"/>
      <c r="B970" s="13"/>
      <c r="C970" s="19"/>
      <c r="D970" s="20"/>
      <c r="E970" s="21"/>
      <c r="F970" s="22"/>
      <c r="G970" s="23"/>
      <c r="H970" s="24"/>
      <c r="I970" s="141"/>
    </row>
    <row r="971" spans="1:9" ht="15.75" customHeight="1">
      <c r="A971" s="25"/>
      <c r="B971" s="13"/>
      <c r="C971" s="19"/>
      <c r="D971" s="20"/>
      <c r="E971" s="21"/>
      <c r="F971" s="22"/>
      <c r="G971" s="23"/>
      <c r="H971" s="24"/>
      <c r="I971" s="141"/>
    </row>
    <row r="972" spans="1:9" ht="15.75" customHeight="1">
      <c r="A972" s="25"/>
      <c r="B972" s="13"/>
      <c r="C972" s="19"/>
      <c r="D972" s="20"/>
      <c r="E972" s="21"/>
      <c r="F972" s="22"/>
      <c r="G972" s="23"/>
      <c r="H972" s="24"/>
      <c r="I972" s="141"/>
    </row>
    <row r="973" spans="1:9" ht="15.75" customHeight="1">
      <c r="A973" s="25"/>
      <c r="B973" s="13"/>
      <c r="C973" s="19"/>
      <c r="D973" s="20"/>
      <c r="E973" s="21"/>
      <c r="F973" s="22"/>
      <c r="G973" s="23"/>
      <c r="H973" s="24"/>
      <c r="I973" s="141"/>
    </row>
    <row r="974" spans="1:9" ht="15.75" customHeight="1">
      <c r="A974" s="25"/>
      <c r="B974" s="13"/>
      <c r="C974" s="19"/>
      <c r="D974" s="20"/>
      <c r="E974" s="21"/>
      <c r="F974" s="22"/>
      <c r="G974" s="23"/>
      <c r="H974" s="24"/>
      <c r="I974" s="141"/>
    </row>
    <row r="975" spans="1:9" ht="15.75" customHeight="1">
      <c r="A975" s="25"/>
      <c r="B975" s="13"/>
      <c r="C975" s="19"/>
      <c r="D975" s="20"/>
      <c r="E975" s="21"/>
      <c r="F975" s="22"/>
      <c r="G975" s="23"/>
      <c r="H975" s="24"/>
      <c r="I975" s="141"/>
    </row>
    <row r="976" spans="1:9" ht="15.75" customHeight="1">
      <c r="A976" s="25"/>
      <c r="B976" s="13"/>
      <c r="C976" s="19"/>
      <c r="D976" s="20"/>
      <c r="E976" s="21"/>
      <c r="F976" s="22"/>
      <c r="G976" s="23"/>
      <c r="H976" s="24"/>
      <c r="I976" s="141"/>
    </row>
    <row r="977" spans="1:9" ht="15.75" customHeight="1">
      <c r="A977" s="25"/>
      <c r="B977" s="13"/>
      <c r="C977" s="19"/>
      <c r="D977" s="20"/>
      <c r="E977" s="21"/>
      <c r="F977" s="22"/>
      <c r="G977" s="23"/>
      <c r="H977" s="24"/>
      <c r="I977" s="141"/>
    </row>
    <row r="978" spans="1:9" ht="15.75" customHeight="1">
      <c r="A978" s="25"/>
      <c r="B978" s="13"/>
      <c r="C978" s="19"/>
      <c r="D978" s="20"/>
      <c r="E978" s="21"/>
      <c r="F978" s="22"/>
      <c r="G978" s="23"/>
      <c r="H978" s="24"/>
      <c r="I978" s="141"/>
    </row>
    <row r="979" spans="1:9" ht="15.75" customHeight="1">
      <c r="A979" s="25"/>
      <c r="B979" s="13"/>
      <c r="C979" s="19"/>
      <c r="D979" s="20"/>
      <c r="E979" s="21"/>
      <c r="F979" s="22"/>
      <c r="G979" s="23"/>
      <c r="H979" s="24"/>
      <c r="I979" s="141"/>
    </row>
    <row r="980" spans="1:9" ht="15.75" customHeight="1">
      <c r="A980" s="25"/>
      <c r="B980" s="13"/>
      <c r="C980" s="19"/>
      <c r="D980" s="20"/>
      <c r="E980" s="21"/>
      <c r="F980" s="22"/>
      <c r="G980" s="23"/>
      <c r="H980" s="24"/>
      <c r="I980" s="141"/>
    </row>
    <row r="981" spans="1:9" ht="15.75" customHeight="1">
      <c r="A981" s="25"/>
      <c r="B981" s="13"/>
      <c r="C981" s="19"/>
      <c r="D981" s="20"/>
      <c r="E981" s="21"/>
      <c r="F981" s="22"/>
      <c r="G981" s="23"/>
      <c r="H981" s="24"/>
      <c r="I981" s="141"/>
    </row>
    <row r="982" spans="1:9" ht="15.75" customHeight="1">
      <c r="A982" s="25"/>
      <c r="B982" s="13"/>
      <c r="C982" s="19"/>
      <c r="D982" s="20"/>
      <c r="E982" s="21"/>
      <c r="F982" s="22"/>
      <c r="G982" s="23"/>
      <c r="H982" s="24"/>
      <c r="I982" s="141"/>
    </row>
    <row r="983" spans="1:9" ht="15.75" customHeight="1">
      <c r="A983" s="25"/>
      <c r="B983" s="13"/>
      <c r="C983" s="19"/>
      <c r="D983" s="20"/>
      <c r="E983" s="21"/>
      <c r="F983" s="22"/>
      <c r="G983" s="23"/>
      <c r="H983" s="24"/>
      <c r="I983" s="141"/>
    </row>
    <row r="984" spans="1:9" ht="15.75" customHeight="1">
      <c r="A984" s="25"/>
      <c r="B984" s="13"/>
      <c r="C984" s="19"/>
      <c r="D984" s="20"/>
      <c r="E984" s="21"/>
      <c r="F984" s="22"/>
      <c r="G984" s="23"/>
      <c r="H984" s="24"/>
      <c r="I984" s="141"/>
    </row>
    <row r="985" spans="1:9" ht="15.75" customHeight="1">
      <c r="A985" s="25"/>
      <c r="B985" s="13"/>
      <c r="C985" s="19"/>
      <c r="D985" s="20"/>
      <c r="E985" s="21"/>
      <c r="F985" s="22"/>
      <c r="G985" s="23"/>
      <c r="H985" s="24"/>
      <c r="I985" s="141"/>
    </row>
    <row r="986" spans="1:9" ht="15.75" customHeight="1">
      <c r="A986" s="25"/>
      <c r="B986" s="13"/>
      <c r="C986" s="19"/>
      <c r="D986" s="20"/>
      <c r="E986" s="21"/>
      <c r="F986" s="22"/>
      <c r="G986" s="23"/>
      <c r="H986" s="24"/>
      <c r="I986" s="141"/>
    </row>
    <row r="987" spans="1:9" ht="15.75" customHeight="1">
      <c r="A987" s="25"/>
      <c r="B987" s="13"/>
      <c r="C987" s="19"/>
      <c r="D987" s="20"/>
      <c r="E987" s="21"/>
      <c r="F987" s="22"/>
      <c r="G987" s="23"/>
      <c r="H987" s="24"/>
      <c r="I987" s="141"/>
    </row>
    <row r="988" spans="1:9" ht="15.75" customHeight="1">
      <c r="A988" s="25"/>
      <c r="B988" s="13"/>
      <c r="C988" s="19"/>
      <c r="D988" s="20"/>
      <c r="E988" s="21"/>
      <c r="F988" s="22"/>
      <c r="G988" s="23"/>
      <c r="H988" s="24"/>
      <c r="I988" s="141"/>
    </row>
    <row r="989" spans="1:9" ht="15.75" customHeight="1">
      <c r="A989" s="25"/>
      <c r="B989" s="13"/>
      <c r="C989" s="19"/>
      <c r="D989" s="20"/>
      <c r="E989" s="21"/>
      <c r="F989" s="22"/>
      <c r="G989" s="23"/>
      <c r="H989" s="24"/>
      <c r="I989" s="141"/>
    </row>
    <row r="990" spans="1:9" ht="15.75" customHeight="1">
      <c r="A990" s="25"/>
      <c r="B990" s="13"/>
      <c r="C990" s="19"/>
      <c r="D990" s="20"/>
      <c r="E990" s="21"/>
      <c r="F990" s="22"/>
      <c r="G990" s="23"/>
      <c r="H990" s="24"/>
      <c r="I990" s="141"/>
    </row>
    <row r="991" spans="1:9" ht="15.75" customHeight="1">
      <c r="A991" s="25"/>
      <c r="B991" s="13"/>
      <c r="C991" s="19"/>
      <c r="D991" s="20"/>
      <c r="E991" s="21"/>
      <c r="F991" s="22"/>
      <c r="G991" s="23"/>
      <c r="H991" s="24"/>
      <c r="I991" s="141"/>
    </row>
    <row r="992" spans="1:9" ht="15.75" customHeight="1">
      <c r="A992" s="25"/>
      <c r="B992" s="13"/>
      <c r="C992" s="19"/>
      <c r="D992" s="20"/>
      <c r="E992" s="21"/>
      <c r="F992" s="22"/>
      <c r="G992" s="23"/>
      <c r="H992" s="24"/>
      <c r="I992" s="141"/>
    </row>
    <row r="993" spans="1:9" ht="15.75" customHeight="1">
      <c r="A993" s="25"/>
      <c r="B993" s="13"/>
      <c r="C993" s="19"/>
      <c r="D993" s="20"/>
      <c r="E993" s="21"/>
      <c r="F993" s="22"/>
      <c r="G993" s="23"/>
      <c r="H993" s="24"/>
      <c r="I993" s="141"/>
    </row>
    <row r="994" spans="1:9" ht="15.75" customHeight="1">
      <c r="A994" s="25"/>
      <c r="B994" s="13"/>
      <c r="C994" s="19"/>
      <c r="D994" s="20"/>
      <c r="E994" s="21"/>
      <c r="F994" s="22"/>
      <c r="G994" s="23"/>
      <c r="H994" s="24"/>
      <c r="I994" s="141"/>
    </row>
    <row r="995" spans="1:9" ht="15.75" customHeight="1">
      <c r="A995" s="25"/>
      <c r="B995" s="13"/>
      <c r="C995" s="19"/>
      <c r="D995" s="20"/>
      <c r="E995" s="21"/>
      <c r="F995" s="22"/>
      <c r="G995" s="23"/>
      <c r="H995" s="24"/>
      <c r="I995" s="141"/>
    </row>
    <row r="996" spans="1:9" ht="15.75" customHeight="1">
      <c r="A996" s="25"/>
      <c r="B996" s="13"/>
      <c r="C996" s="19"/>
      <c r="D996" s="20"/>
      <c r="E996" s="21"/>
      <c r="F996" s="22"/>
      <c r="G996" s="23"/>
      <c r="H996" s="24"/>
      <c r="I996" s="141"/>
    </row>
    <row r="997" spans="1:9" ht="15.75" customHeight="1">
      <c r="A997" s="25"/>
      <c r="B997" s="13"/>
      <c r="C997" s="19"/>
      <c r="D997" s="20"/>
      <c r="E997" s="21"/>
      <c r="F997" s="22"/>
      <c r="G997" s="23"/>
      <c r="H997" s="24"/>
      <c r="I997" s="141"/>
    </row>
    <row r="998" spans="1:9" ht="15.75" customHeight="1">
      <c r="A998" s="25"/>
      <c r="B998" s="13"/>
      <c r="C998" s="19"/>
      <c r="D998" s="20"/>
      <c r="E998" s="21"/>
      <c r="F998" s="22"/>
      <c r="G998" s="23"/>
      <c r="H998" s="24"/>
      <c r="I998" s="141"/>
    </row>
    <row r="999" spans="1:9" ht="15.75" customHeight="1">
      <c r="A999" s="25"/>
      <c r="B999" s="13"/>
      <c r="C999" s="19"/>
      <c r="D999" s="20"/>
      <c r="E999" s="21"/>
      <c r="F999" s="22"/>
      <c r="G999" s="23"/>
      <c r="H999" s="24"/>
      <c r="I999" s="141"/>
    </row>
    <row r="1000" spans="1:9" ht="15.75" customHeight="1">
      <c r="A1000" s="25"/>
      <c r="B1000" s="13"/>
      <c r="C1000" s="19"/>
      <c r="D1000" s="20"/>
      <c r="E1000" s="21"/>
      <c r="F1000" s="22"/>
      <c r="G1000" s="23"/>
      <c r="H1000" s="24"/>
      <c r="I1000" s="141"/>
    </row>
    <row r="1001" spans="1:9" ht="15.75" customHeight="1">
      <c r="A1001" s="25"/>
      <c r="B1001" s="13"/>
      <c r="C1001" s="19"/>
      <c r="D1001" s="20"/>
      <c r="E1001" s="21"/>
      <c r="F1001" s="22"/>
      <c r="G1001" s="23"/>
      <c r="H1001" s="24"/>
      <c r="I1001" s="141"/>
    </row>
    <row r="1002" spans="1:9" ht="15.75" customHeight="1">
      <c r="A1002" s="25"/>
      <c r="B1002" s="13"/>
      <c r="C1002" s="19"/>
      <c r="D1002" s="20"/>
      <c r="E1002" s="21"/>
      <c r="F1002" s="22"/>
      <c r="G1002" s="23"/>
      <c r="H1002" s="24"/>
      <c r="I1002" s="141"/>
    </row>
    <row r="1003" spans="1:9" ht="15.75" customHeight="1">
      <c r="A1003" s="25"/>
      <c r="B1003" s="13"/>
      <c r="C1003" s="19"/>
      <c r="D1003" s="20"/>
      <c r="E1003" s="21"/>
      <c r="F1003" s="22"/>
      <c r="G1003" s="23"/>
      <c r="H1003" s="24"/>
      <c r="I1003" s="141"/>
    </row>
    <row r="1004" spans="1:9" ht="15.75" customHeight="1">
      <c r="A1004" s="25"/>
      <c r="B1004" s="13"/>
      <c r="C1004" s="19"/>
      <c r="D1004" s="20"/>
      <c r="E1004" s="21"/>
      <c r="F1004" s="22"/>
      <c r="G1004" s="23"/>
      <c r="H1004" s="24"/>
      <c r="I1004" s="141"/>
    </row>
    <row r="1005" spans="1:9" ht="15.75" customHeight="1">
      <c r="A1005" s="25"/>
      <c r="B1005" s="13"/>
      <c r="C1005" s="19"/>
      <c r="D1005" s="20"/>
      <c r="E1005" s="21"/>
      <c r="F1005" s="22"/>
      <c r="G1005" s="23"/>
      <c r="H1005" s="24"/>
      <c r="I1005" s="141"/>
    </row>
    <row r="1006" spans="1:9" ht="15.75" customHeight="1">
      <c r="A1006" s="25"/>
      <c r="B1006" s="13"/>
      <c r="C1006" s="19"/>
      <c r="D1006" s="20"/>
      <c r="E1006" s="21"/>
      <c r="F1006" s="22"/>
      <c r="G1006" s="23"/>
      <c r="H1006" s="24"/>
      <c r="I1006" s="141"/>
    </row>
    <row r="1007" spans="1:9" ht="15.75" customHeight="1">
      <c r="A1007" s="25"/>
      <c r="B1007" s="13"/>
      <c r="C1007" s="19"/>
      <c r="D1007" s="20"/>
      <c r="E1007" s="21"/>
      <c r="F1007" s="22"/>
      <c r="G1007" s="23"/>
      <c r="H1007" s="24"/>
      <c r="I1007" s="141"/>
    </row>
    <row r="1008" spans="1:9" ht="15.75" customHeight="1">
      <c r="A1008" s="25"/>
      <c r="B1008" s="13"/>
      <c r="C1008" s="19"/>
      <c r="D1008" s="20"/>
      <c r="E1008" s="21"/>
      <c r="F1008" s="22"/>
      <c r="G1008" s="23"/>
      <c r="H1008" s="24"/>
      <c r="I1008" s="141"/>
    </row>
    <row r="1009" spans="1:9" ht="15.75" customHeight="1">
      <c r="A1009" s="25"/>
      <c r="B1009" s="13"/>
      <c r="C1009" s="19"/>
      <c r="D1009" s="20"/>
      <c r="E1009" s="21"/>
      <c r="F1009" s="22"/>
      <c r="G1009" s="23"/>
      <c r="H1009" s="24"/>
      <c r="I1009" s="141"/>
    </row>
    <row r="1010" spans="1:9" ht="15.75" customHeight="1">
      <c r="A1010" s="25"/>
      <c r="B1010" s="13"/>
      <c r="C1010" s="19"/>
      <c r="D1010" s="20"/>
      <c r="E1010" s="21"/>
      <c r="F1010" s="22"/>
      <c r="G1010" s="23"/>
      <c r="H1010" s="24"/>
      <c r="I1010" s="141"/>
    </row>
    <row r="1011" spans="1:9" ht="15.75" customHeight="1">
      <c r="A1011" s="25"/>
      <c r="B1011" s="13"/>
      <c r="C1011" s="19"/>
      <c r="D1011" s="20"/>
      <c r="E1011" s="21"/>
      <c r="F1011" s="22"/>
      <c r="G1011" s="23"/>
      <c r="H1011" s="24"/>
      <c r="I1011" s="141"/>
    </row>
    <row r="1012" spans="1:9" ht="15.75" customHeight="1">
      <c r="A1012" s="25"/>
      <c r="B1012" s="13"/>
      <c r="C1012" s="19"/>
      <c r="D1012" s="20"/>
      <c r="E1012" s="21"/>
      <c r="F1012" s="22"/>
      <c r="G1012" s="23"/>
      <c r="H1012" s="24"/>
      <c r="I1012" s="141"/>
    </row>
    <row r="1013" spans="1:9" ht="15.75" customHeight="1">
      <c r="A1013" s="25"/>
      <c r="B1013" s="13"/>
      <c r="C1013" s="19"/>
      <c r="D1013" s="20"/>
      <c r="E1013" s="21"/>
      <c r="F1013" s="22"/>
      <c r="G1013" s="23"/>
      <c r="H1013" s="24"/>
      <c r="I1013" s="141"/>
    </row>
    <row r="1014" spans="1:9" ht="15.75" customHeight="1">
      <c r="A1014" s="25"/>
      <c r="B1014" s="13"/>
      <c r="C1014" s="19"/>
      <c r="D1014" s="20"/>
      <c r="E1014" s="21"/>
      <c r="F1014" s="22"/>
      <c r="G1014" s="23"/>
      <c r="H1014" s="24"/>
      <c r="I1014" s="141"/>
    </row>
    <row r="1015" spans="1:9" ht="15.75" customHeight="1">
      <c r="A1015" s="25"/>
      <c r="B1015" s="13"/>
      <c r="C1015" s="19"/>
      <c r="D1015" s="20"/>
      <c r="E1015" s="21"/>
      <c r="F1015" s="22"/>
      <c r="G1015" s="23"/>
      <c r="H1015" s="24"/>
      <c r="I1015" s="141"/>
    </row>
    <row r="1016" spans="1:9" ht="15.75" customHeight="1">
      <c r="A1016" s="25"/>
      <c r="B1016" s="13"/>
      <c r="C1016" s="19"/>
      <c r="D1016" s="20"/>
      <c r="E1016" s="21"/>
      <c r="F1016" s="22"/>
      <c r="G1016" s="23"/>
      <c r="H1016" s="24"/>
      <c r="I1016" s="141"/>
    </row>
    <row r="1017" spans="1:9" ht="15.75" customHeight="1">
      <c r="A1017" s="25"/>
      <c r="B1017" s="13"/>
      <c r="C1017" s="19"/>
      <c r="D1017" s="20"/>
      <c r="E1017" s="21"/>
      <c r="F1017" s="22"/>
      <c r="G1017" s="23"/>
      <c r="H1017" s="24"/>
      <c r="I1017" s="141"/>
    </row>
    <row r="1018" spans="1:9" ht="15.75" customHeight="1">
      <c r="A1018" s="25"/>
      <c r="B1018" s="13"/>
      <c r="C1018" s="19"/>
      <c r="D1018" s="20"/>
      <c r="E1018" s="21"/>
      <c r="F1018" s="22"/>
      <c r="G1018" s="23"/>
      <c r="H1018" s="24"/>
      <c r="I1018" s="141"/>
    </row>
    <row r="1019" spans="1:9" ht="15.75" customHeight="1">
      <c r="A1019" s="25"/>
      <c r="B1019" s="13"/>
      <c r="C1019" s="19"/>
      <c r="D1019" s="20"/>
      <c r="E1019" s="21"/>
      <c r="F1019" s="22"/>
      <c r="G1019" s="23"/>
      <c r="H1019" s="24"/>
      <c r="I1019" s="141"/>
    </row>
    <row r="1020" spans="1:9" ht="15.75" customHeight="1">
      <c r="A1020" s="25"/>
      <c r="B1020" s="13"/>
      <c r="C1020" s="19"/>
      <c r="D1020" s="20"/>
      <c r="E1020" s="21"/>
      <c r="F1020" s="22"/>
      <c r="G1020" s="23"/>
      <c r="H1020" s="24"/>
      <c r="I1020" s="141"/>
    </row>
    <row r="1021" spans="1:9" ht="15.75" customHeight="1">
      <c r="A1021" s="25"/>
      <c r="B1021" s="13"/>
      <c r="C1021" s="19"/>
      <c r="D1021" s="20"/>
      <c r="E1021" s="21"/>
      <c r="F1021" s="22"/>
      <c r="G1021" s="23"/>
      <c r="H1021" s="24"/>
      <c r="I1021" s="141"/>
    </row>
    <row r="1022" spans="1:9" ht="15.75" customHeight="1">
      <c r="A1022" s="25"/>
      <c r="B1022" s="13"/>
      <c r="C1022" s="19"/>
      <c r="D1022" s="20"/>
      <c r="E1022" s="21"/>
      <c r="F1022" s="22"/>
      <c r="G1022" s="23"/>
      <c r="H1022" s="24"/>
      <c r="I1022" s="141"/>
    </row>
    <row r="1023" spans="1:9" ht="15" customHeight="1">
      <c r="A1023" s="25"/>
      <c r="B1023" s="13"/>
      <c r="C1023" s="19"/>
      <c r="D1023" s="20"/>
      <c r="E1023" s="21"/>
      <c r="F1023" s="22"/>
      <c r="G1023" s="23"/>
      <c r="H1023" s="24"/>
      <c r="I1023" s="141"/>
    </row>
    <row r="1024" spans="1:9" ht="15" customHeight="1">
      <c r="A1024" s="25"/>
      <c r="B1024" s="13"/>
      <c r="C1024" s="19"/>
      <c r="D1024" s="20"/>
      <c r="E1024" s="21"/>
      <c r="F1024" s="22"/>
      <c r="G1024" s="23"/>
      <c r="H1024" s="24"/>
      <c r="I1024" s="141"/>
    </row>
    <row r="1025" spans="1:9" ht="15" customHeight="1">
      <c r="A1025" s="25"/>
      <c r="B1025" s="13"/>
      <c r="C1025" s="19"/>
      <c r="D1025" s="20"/>
      <c r="E1025" s="21"/>
      <c r="F1025" s="22"/>
      <c r="G1025" s="23"/>
      <c r="H1025" s="24"/>
      <c r="I1025" s="141"/>
    </row>
    <row r="1026" spans="1:9" ht="15" customHeight="1">
      <c r="A1026" s="25"/>
      <c r="B1026" s="13"/>
      <c r="C1026" s="19"/>
      <c r="D1026" s="20"/>
      <c r="E1026" s="21"/>
      <c r="F1026" s="22"/>
      <c r="G1026" s="23"/>
      <c r="H1026" s="24"/>
      <c r="I1026" s="141"/>
    </row>
    <row r="1027" spans="1:9" ht="15" customHeight="1">
      <c r="A1027" s="25"/>
      <c r="B1027" s="13"/>
      <c r="C1027" s="19"/>
      <c r="D1027" s="20"/>
      <c r="E1027" s="21"/>
      <c r="F1027" s="22"/>
      <c r="G1027" s="23"/>
      <c r="H1027" s="24"/>
      <c r="I1027" s="141"/>
    </row>
    <row r="1028" spans="1:9" ht="15" customHeight="1">
      <c r="A1028" s="25"/>
      <c r="B1028" s="13"/>
      <c r="C1028" s="19"/>
      <c r="D1028" s="20"/>
      <c r="E1028" s="21"/>
      <c r="F1028" s="22"/>
      <c r="G1028" s="23"/>
      <c r="H1028" s="24"/>
      <c r="I1028" s="141"/>
    </row>
    <row r="1029" spans="1:9" ht="15" customHeight="1">
      <c r="A1029" s="25"/>
      <c r="B1029" s="13"/>
      <c r="C1029" s="19"/>
      <c r="D1029" s="20"/>
      <c r="E1029" s="21"/>
      <c r="F1029" s="22"/>
      <c r="G1029" s="23"/>
      <c r="H1029" s="24"/>
      <c r="I1029" s="141"/>
    </row>
    <row r="1030" spans="1:9" ht="15" customHeight="1">
      <c r="A1030" s="25"/>
      <c r="B1030" s="13"/>
      <c r="C1030" s="19"/>
      <c r="D1030" s="20"/>
      <c r="E1030" s="21"/>
      <c r="F1030" s="22"/>
      <c r="G1030" s="23"/>
      <c r="H1030" s="24"/>
      <c r="I1030" s="141"/>
    </row>
    <row r="1031" spans="1:9" ht="15" customHeight="1">
      <c r="A1031" s="25"/>
      <c r="B1031" s="13"/>
      <c r="C1031" s="19"/>
      <c r="D1031" s="20"/>
      <c r="E1031" s="21"/>
      <c r="F1031" s="22"/>
      <c r="G1031" s="23"/>
      <c r="H1031" s="24"/>
      <c r="I1031" s="141"/>
    </row>
    <row r="1032" spans="1:9" ht="15" customHeight="1">
      <c r="A1032" s="25"/>
      <c r="B1032" s="13"/>
      <c r="C1032" s="19"/>
      <c r="D1032" s="20"/>
      <c r="E1032" s="21"/>
      <c r="F1032" s="22"/>
      <c r="G1032" s="23"/>
      <c r="H1032" s="24"/>
      <c r="I1032" s="141"/>
    </row>
    <row r="1033" spans="1:9" ht="15" customHeight="1">
      <c r="A1033" s="25"/>
      <c r="B1033" s="13"/>
      <c r="C1033" s="19"/>
      <c r="D1033" s="20"/>
      <c r="E1033" s="21"/>
      <c r="F1033" s="22"/>
      <c r="G1033" s="23"/>
      <c r="H1033" s="24"/>
      <c r="I1033" s="141"/>
    </row>
    <row r="1034" spans="1:9" ht="15" customHeight="1">
      <c r="A1034" s="25"/>
      <c r="B1034" s="13"/>
      <c r="C1034" s="19"/>
      <c r="D1034" s="20"/>
      <c r="E1034" s="21"/>
      <c r="F1034" s="22"/>
      <c r="G1034" s="23"/>
      <c r="H1034" s="24"/>
      <c r="I1034" s="141"/>
    </row>
    <row r="1035" spans="1:9" ht="15" customHeight="1">
      <c r="A1035" s="25"/>
      <c r="B1035" s="13"/>
      <c r="C1035" s="19"/>
      <c r="D1035" s="20"/>
      <c r="E1035" s="21"/>
      <c r="F1035" s="22"/>
      <c r="G1035" s="23"/>
      <c r="H1035" s="24"/>
      <c r="I1035" s="141"/>
    </row>
    <row r="1036" spans="1:9" ht="15" customHeight="1">
      <c r="A1036" s="25"/>
      <c r="B1036" s="13"/>
      <c r="C1036" s="19"/>
      <c r="D1036" s="20"/>
      <c r="E1036" s="21"/>
      <c r="F1036" s="22"/>
    </row>
  </sheetData>
  <pageMargins left="0.511811024" right="0.511811024" top="0.78740157499999996" bottom="0.78740157499999996" header="0" footer="0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AD1020"/>
  <sheetViews>
    <sheetView topLeftCell="A381" zoomScale="120" zoomScaleNormal="120" workbookViewId="0">
      <pane xSplit="1" topLeftCell="B1" activePane="topRight" state="frozen"/>
      <selection pane="topRight" activeCell="A391" sqref="A391:XFD391"/>
    </sheetView>
  </sheetViews>
  <sheetFormatPr defaultColWidth="14.42578125" defaultRowHeight="15" customHeight="1"/>
  <cols>
    <col min="1" max="1" width="46.42578125" style="264" customWidth="1"/>
    <col min="2" max="2" width="8.85546875" customWidth="1"/>
    <col min="3" max="3" width="9.7109375" customWidth="1"/>
    <col min="4" max="8" width="9.140625" customWidth="1"/>
    <col min="9" max="9" width="9.140625" style="142" customWidth="1"/>
    <col min="10" max="10" width="8.7109375" style="143" customWidth="1"/>
    <col min="11" max="11" width="9.28515625" style="143" bestFit="1" customWidth="1"/>
    <col min="12" max="12" width="9.7109375" style="143" bestFit="1" customWidth="1"/>
    <col min="13" max="26" width="8.7109375" style="143" customWidth="1"/>
  </cols>
  <sheetData>
    <row r="1" spans="1:30">
      <c r="A1" s="261" t="s">
        <v>32</v>
      </c>
      <c r="B1" s="8" t="s">
        <v>33</v>
      </c>
      <c r="C1" s="9" t="s">
        <v>8</v>
      </c>
      <c r="D1" s="10" t="s">
        <v>9</v>
      </c>
      <c r="E1" s="11" t="s">
        <v>31</v>
      </c>
      <c r="F1" s="12" t="s">
        <v>14</v>
      </c>
      <c r="G1" s="27" t="s">
        <v>13</v>
      </c>
      <c r="H1" s="28" t="s">
        <v>12</v>
      </c>
      <c r="I1" s="140" t="s">
        <v>767</v>
      </c>
      <c r="J1" s="144" t="s">
        <v>770</v>
      </c>
      <c r="K1" s="144" t="s">
        <v>771</v>
      </c>
      <c r="L1" s="145" t="s">
        <v>772</v>
      </c>
      <c r="M1" s="144" t="s">
        <v>773</v>
      </c>
      <c r="N1" s="146" t="s">
        <v>774</v>
      </c>
      <c r="O1" s="144" t="s">
        <v>775</v>
      </c>
      <c r="P1" s="144" t="s">
        <v>776</v>
      </c>
      <c r="Q1" s="145" t="s">
        <v>777</v>
      </c>
      <c r="R1" s="146" t="s">
        <v>778</v>
      </c>
      <c r="S1" s="144" t="s">
        <v>779</v>
      </c>
      <c r="T1" s="144" t="s">
        <v>780</v>
      </c>
      <c r="U1" s="144" t="s">
        <v>800</v>
      </c>
      <c r="V1" s="145" t="s">
        <v>784</v>
      </c>
      <c r="W1" s="145" t="s">
        <v>783</v>
      </c>
      <c r="X1" s="145" t="s">
        <v>782</v>
      </c>
      <c r="Y1" s="145" t="s">
        <v>785</v>
      </c>
      <c r="Z1" s="146" t="s">
        <v>781</v>
      </c>
      <c r="AA1" s="156" t="s">
        <v>801</v>
      </c>
      <c r="AB1" s="156" t="s">
        <v>802</v>
      </c>
      <c r="AC1" s="156" t="s">
        <v>803</v>
      </c>
      <c r="AD1" s="156" t="s">
        <v>804</v>
      </c>
    </row>
    <row r="2" spans="1:30">
      <c r="A2" s="262" t="s">
        <v>91</v>
      </c>
      <c r="B2" s="2" t="s">
        <v>34</v>
      </c>
      <c r="C2" s="3"/>
      <c r="D2" s="4">
        <v>2.5882499999999999E-2</v>
      </c>
      <c r="E2" s="5">
        <v>0.25809750000000004</v>
      </c>
      <c r="F2" s="6">
        <v>3.0000000000000001E-3</v>
      </c>
      <c r="G2" s="23">
        <v>3.0000000000000001E-3</v>
      </c>
      <c r="H2" s="24">
        <v>4.0000000000000001E-3</v>
      </c>
      <c r="I2" s="141">
        <v>2.7493333333333338E-2</v>
      </c>
      <c r="J2" s="150">
        <v>5.2039999999999996E-2</v>
      </c>
      <c r="K2" s="150">
        <v>0.58701999999999999</v>
      </c>
      <c r="L2" s="150">
        <v>6.273333333333333E-3</v>
      </c>
      <c r="M2" s="150">
        <v>1.0585300000000002</v>
      </c>
      <c r="N2" s="150">
        <v>2.6199999999999999E-3</v>
      </c>
      <c r="O2" s="150">
        <v>1.2446666666666667E-2</v>
      </c>
      <c r="P2" s="150">
        <v>0.75151666666666661</v>
      </c>
      <c r="Q2" s="150">
        <v>2.0333333333333331E-4</v>
      </c>
      <c r="R2" s="150">
        <v>6.8266666666666666E-3</v>
      </c>
      <c r="S2" s="150">
        <v>0</v>
      </c>
      <c r="T2" s="150">
        <v>0</v>
      </c>
      <c r="U2" s="150">
        <v>0</v>
      </c>
      <c r="V2" s="150">
        <v>8.0000000000000004E-4</v>
      </c>
      <c r="W2" s="150">
        <v>0</v>
      </c>
      <c r="X2" s="150">
        <v>8.0000000000000004E-4</v>
      </c>
      <c r="Y2" s="150">
        <v>0</v>
      </c>
      <c r="Z2" s="150">
        <v>0</v>
      </c>
    </row>
    <row r="3" spans="1:30">
      <c r="A3" s="262" t="s">
        <v>92</v>
      </c>
      <c r="B3" s="2" t="s">
        <v>34</v>
      </c>
      <c r="C3" s="3"/>
      <c r="D3" s="4">
        <v>7.3232858695652173E-2</v>
      </c>
      <c r="E3" s="5">
        <v>0.77450714130434795</v>
      </c>
      <c r="F3" s="6">
        <v>3.0000000000000001E-3</v>
      </c>
      <c r="G3" s="23">
        <v>4.0000000000000001E-3</v>
      </c>
      <c r="H3" s="24">
        <v>5.0000000000000001E-3</v>
      </c>
      <c r="I3" s="141">
        <v>4.819166666666666E-2</v>
      </c>
      <c r="J3" s="150">
        <v>7.8180000000000013E-2</v>
      </c>
      <c r="K3" s="150">
        <v>1.0971</v>
      </c>
      <c r="L3" s="150">
        <v>2.9933333333333336E-2</v>
      </c>
      <c r="M3" s="150">
        <v>2.5086500000000003</v>
      </c>
      <c r="N3" s="150">
        <v>9.4833333333333332E-3</v>
      </c>
      <c r="O3" s="150">
        <v>1.6456666666666665E-2</v>
      </c>
      <c r="P3" s="150">
        <v>1.7334000000000001</v>
      </c>
      <c r="Q3" s="150">
        <v>7.4833333333333338E-4</v>
      </c>
      <c r="R3" s="150">
        <v>1.3951666666666666E-2</v>
      </c>
      <c r="S3" s="150">
        <v>0</v>
      </c>
      <c r="T3" s="150">
        <v>0</v>
      </c>
      <c r="U3" s="150">
        <v>0</v>
      </c>
      <c r="V3" s="150">
        <v>2.6166666666666664E-3</v>
      </c>
      <c r="W3" s="150">
        <v>0</v>
      </c>
      <c r="X3" s="150">
        <v>1.7499999999999998E-3</v>
      </c>
      <c r="Y3" s="150">
        <v>4.1833333333333333E-2</v>
      </c>
      <c r="Z3" s="150">
        <v>0</v>
      </c>
    </row>
    <row r="4" spans="1:30">
      <c r="A4" s="262" t="s">
        <v>93</v>
      </c>
      <c r="B4" s="2" t="s">
        <v>34</v>
      </c>
      <c r="C4" s="3"/>
      <c r="D4" s="4">
        <v>2.5208166666666667E-2</v>
      </c>
      <c r="E4" s="5">
        <v>0.28059849999999992</v>
      </c>
      <c r="F4" s="6">
        <v>2E-3</v>
      </c>
      <c r="G4" s="23">
        <v>0</v>
      </c>
      <c r="H4" s="24">
        <v>0</v>
      </c>
      <c r="I4" s="141">
        <v>1.5609999999999999E-2</v>
      </c>
      <c r="J4" s="150">
        <v>3.5443333333333341E-2</v>
      </c>
      <c r="K4" s="150">
        <v>2.2533333333333336E-2</v>
      </c>
      <c r="L4" s="150">
        <v>2.9666666666666665E-3</v>
      </c>
      <c r="M4" s="150">
        <v>0.17945</v>
      </c>
      <c r="N4" s="150">
        <v>7.6666666666666658E-4</v>
      </c>
      <c r="O4" s="150">
        <v>1.2006666666666665E-2</v>
      </c>
      <c r="P4" s="150">
        <v>0.14673666666666668</v>
      </c>
      <c r="Q4" s="150">
        <v>1.4999999999999999E-4</v>
      </c>
      <c r="R4" s="150">
        <v>4.9133333333333338E-3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0">
        <v>0</v>
      </c>
    </row>
    <row r="5" spans="1:30">
      <c r="A5" s="262" t="s">
        <v>94</v>
      </c>
      <c r="B5" s="2" t="s">
        <v>34</v>
      </c>
      <c r="C5" s="3"/>
      <c r="D5" s="4">
        <v>7.1585398550724641E-2</v>
      </c>
      <c r="E5" s="5">
        <v>0.78759543478260863</v>
      </c>
      <c r="F5" s="6">
        <v>1E-3</v>
      </c>
      <c r="G5" s="23">
        <v>1E-3</v>
      </c>
      <c r="H5" s="24">
        <v>1E-3</v>
      </c>
      <c r="I5" s="141">
        <v>1.6391666666666665E-2</v>
      </c>
      <c r="J5" s="150">
        <v>4.4143333333333333E-2</v>
      </c>
      <c r="K5" s="150">
        <v>0.30383666666666664</v>
      </c>
      <c r="L5" s="150">
        <v>1.032333333333333E-2</v>
      </c>
      <c r="M5" s="150">
        <v>1.0420758333333335</v>
      </c>
      <c r="N5" s="150">
        <v>6.7774749999999998E-3</v>
      </c>
      <c r="O5" s="150">
        <v>1.0191666666666665E-2</v>
      </c>
      <c r="P5" s="150">
        <v>0.62499416666666674</v>
      </c>
      <c r="Q5" s="150">
        <v>1.1483333333333337E-3</v>
      </c>
      <c r="R5" s="150">
        <v>1.2248333333333335E-2</v>
      </c>
      <c r="S5" s="150">
        <v>0</v>
      </c>
      <c r="T5" s="150">
        <v>0</v>
      </c>
      <c r="U5" s="150">
        <v>0</v>
      </c>
      <c r="V5" s="150">
        <v>1.6333333333333332E-3</v>
      </c>
      <c r="W5" s="150">
        <v>0</v>
      </c>
      <c r="X5" s="150">
        <v>6.9166666666666671E-4</v>
      </c>
      <c r="Y5" s="150">
        <v>1.1166666666666667E-2</v>
      </c>
      <c r="Z5" s="150">
        <v>0</v>
      </c>
    </row>
    <row r="6" spans="1:30">
      <c r="A6" s="262" t="s">
        <v>95</v>
      </c>
      <c r="B6" s="2" t="s">
        <v>34</v>
      </c>
      <c r="C6" s="3"/>
      <c r="D6" s="4">
        <v>2.5684166666666668E-2</v>
      </c>
      <c r="E6" s="5">
        <v>0.28192583333333332</v>
      </c>
      <c r="F6" s="6">
        <v>1E-3</v>
      </c>
      <c r="G6" s="23">
        <v>1E-3</v>
      </c>
      <c r="H6" s="24">
        <v>1E-3</v>
      </c>
      <c r="I6" s="141">
        <v>1.0696666666666665E-2</v>
      </c>
      <c r="J6" s="150">
        <v>3.333666666666666E-2</v>
      </c>
      <c r="K6" s="150">
        <v>6.0533333333333335E-2</v>
      </c>
      <c r="L6" s="150">
        <v>3.7099999999999998E-3</v>
      </c>
      <c r="M6" s="150">
        <v>0.21521333333333331</v>
      </c>
      <c r="N6" s="150">
        <v>5.0333333333333339E-4</v>
      </c>
      <c r="O6" s="150">
        <v>1.9596666666666668E-2</v>
      </c>
      <c r="P6" s="150">
        <v>0.20203333333333334</v>
      </c>
      <c r="Q6" s="150">
        <v>4.0999999999999999E-4</v>
      </c>
      <c r="R6" s="150">
        <v>5.4933333333333336E-3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0">
        <v>0</v>
      </c>
    </row>
    <row r="7" spans="1:30">
      <c r="A7" s="262" t="s">
        <v>96</v>
      </c>
      <c r="B7" s="2" t="s">
        <v>34</v>
      </c>
      <c r="C7" s="3"/>
      <c r="D7" s="4">
        <v>7.2418829710144947E-2</v>
      </c>
      <c r="E7" s="5">
        <v>0.78881450362318828</v>
      </c>
      <c r="F7" s="6">
        <v>1E-3</v>
      </c>
      <c r="G7" s="23">
        <v>1E-3</v>
      </c>
      <c r="H7" s="24">
        <v>1E-3</v>
      </c>
      <c r="I7" s="141">
        <v>1.7198333333333333E-2</v>
      </c>
      <c r="J7" s="150">
        <v>4.8334999999999996E-2</v>
      </c>
      <c r="K7" s="150">
        <v>0.29239083333333332</v>
      </c>
      <c r="L7" s="150">
        <v>8.2799999999999992E-3</v>
      </c>
      <c r="M7" s="150">
        <v>0.82043916666666661</v>
      </c>
      <c r="N7" s="150">
        <v>5.9783333333333346E-3</v>
      </c>
      <c r="O7" s="150">
        <v>5.6883333333333343E-3</v>
      </c>
      <c r="P7" s="150">
        <v>0.57284583333333328</v>
      </c>
      <c r="Q7" s="150">
        <v>5.1999999999999995E-4</v>
      </c>
      <c r="R7" s="150">
        <v>1.2720833333333334E-2</v>
      </c>
      <c r="S7" s="150">
        <v>0</v>
      </c>
      <c r="T7" s="150">
        <v>0</v>
      </c>
      <c r="U7" s="150">
        <v>0</v>
      </c>
      <c r="V7" s="150">
        <v>1.6333333333333332E-3</v>
      </c>
      <c r="W7" s="150">
        <v>0</v>
      </c>
      <c r="X7" s="150">
        <v>4.9166666666666673E-4</v>
      </c>
      <c r="Y7" s="150">
        <v>9.1833333333333333E-3</v>
      </c>
      <c r="Z7" s="150">
        <v>0</v>
      </c>
    </row>
    <row r="8" spans="1:30">
      <c r="A8" s="262" t="s">
        <v>97</v>
      </c>
      <c r="B8" s="2" t="s">
        <v>34</v>
      </c>
      <c r="C8" s="3"/>
      <c r="D8" s="4">
        <v>0.13921026086956523</v>
      </c>
      <c r="E8" s="5">
        <v>0.66635640579710154</v>
      </c>
      <c r="F8" s="6">
        <v>1.54E-2</v>
      </c>
      <c r="G8" s="23">
        <v>3.0163333333333334E-2</v>
      </c>
      <c r="H8" s="24">
        <v>3.155666666666667E-2</v>
      </c>
      <c r="I8" s="141">
        <v>9.1300000000000006E-2</v>
      </c>
      <c r="J8" s="150">
        <v>0.47889999999999999</v>
      </c>
      <c r="K8" s="150">
        <v>1.1876233333333333</v>
      </c>
      <c r="L8" s="150">
        <v>1.8946666666666667E-2</v>
      </c>
      <c r="M8" s="150">
        <v>1.5339666666666667</v>
      </c>
      <c r="N8" s="150">
        <v>4.4466666666666661E-2</v>
      </c>
      <c r="O8" s="150">
        <v>4.6266666666666671E-2</v>
      </c>
      <c r="P8" s="150">
        <v>3.3633333333333333</v>
      </c>
      <c r="Q8" s="150">
        <v>4.4000000000000003E-3</v>
      </c>
      <c r="R8" s="150">
        <v>2.63E-2</v>
      </c>
      <c r="S8" s="150">
        <v>0</v>
      </c>
      <c r="T8" s="150">
        <v>0</v>
      </c>
      <c r="U8" s="150">
        <v>0</v>
      </c>
      <c r="V8" s="150">
        <v>5.5333333333333337E-3</v>
      </c>
      <c r="W8" s="150">
        <v>2.9999999999999997E-4</v>
      </c>
      <c r="X8" s="150">
        <v>0</v>
      </c>
      <c r="Y8" s="150">
        <v>4.4699999999999997E-2</v>
      </c>
      <c r="Z8" s="150">
        <v>1.3500000000000002E-2</v>
      </c>
    </row>
    <row r="9" spans="1:30">
      <c r="A9" s="262" t="s">
        <v>98</v>
      </c>
      <c r="B9" s="2" t="s">
        <v>34</v>
      </c>
      <c r="C9" s="3"/>
      <c r="D9" s="4">
        <v>8.0725217391304338E-2</v>
      </c>
      <c r="E9" s="5">
        <v>0.75234144927536217</v>
      </c>
      <c r="F9" s="6">
        <v>3.9E-2</v>
      </c>
      <c r="G9" s="23">
        <v>2.2000000000000002E-2</v>
      </c>
      <c r="H9" s="24">
        <v>3.7000000000000005E-2</v>
      </c>
      <c r="I9" s="141">
        <v>2.1000000000000001E-2</v>
      </c>
      <c r="J9" s="150">
        <v>0.54449999999999998</v>
      </c>
      <c r="K9" s="150">
        <v>0.37143333333333328</v>
      </c>
      <c r="L9" s="150">
        <v>7.7833333333333331E-3</v>
      </c>
      <c r="M9" s="150">
        <v>1.6610333333333336</v>
      </c>
      <c r="N9" s="150">
        <v>1.7600000000000001E-2</v>
      </c>
      <c r="O9" s="150">
        <v>3.5202666666666662</v>
      </c>
      <c r="P9" s="150">
        <v>1.4163999999999999</v>
      </c>
      <c r="Q9" s="150">
        <v>1.7000000000000001E-3</v>
      </c>
      <c r="R9" s="150">
        <v>1.03E-2</v>
      </c>
      <c r="S9" s="150">
        <v>0</v>
      </c>
      <c r="T9" s="150">
        <v>0</v>
      </c>
      <c r="U9" s="150">
        <v>0</v>
      </c>
      <c r="V9" s="150">
        <v>1.01E-2</v>
      </c>
      <c r="W9" s="150">
        <v>4.1666666666666666E-3</v>
      </c>
      <c r="X9" s="150">
        <v>2.3E-3</v>
      </c>
      <c r="Y9" s="150">
        <v>3.9066666666666666E-2</v>
      </c>
      <c r="Z9" s="150">
        <v>6.2166666666666662E-2</v>
      </c>
    </row>
    <row r="10" spans="1:30">
      <c r="A10" s="262" t="s">
        <v>99</v>
      </c>
      <c r="B10" s="2" t="s">
        <v>34</v>
      </c>
      <c r="C10" s="3"/>
      <c r="D10" s="4">
        <v>6.3972173913043481E-2</v>
      </c>
      <c r="E10" s="5">
        <v>0.70549449275362319</v>
      </c>
      <c r="F10" s="6">
        <v>6.2E-2</v>
      </c>
      <c r="G10" s="23">
        <v>1.7000000000000001E-2</v>
      </c>
      <c r="H10" s="24">
        <v>6.6000000000000003E-2</v>
      </c>
      <c r="I10" s="141">
        <v>2.9566666666666672E-2</v>
      </c>
      <c r="J10" s="150">
        <v>0.27229999999999999</v>
      </c>
      <c r="K10" s="150">
        <v>0.47976666666666667</v>
      </c>
      <c r="L10" s="150">
        <v>5.8799999999999998E-3</v>
      </c>
      <c r="M10" s="150">
        <v>1.3944999999999999</v>
      </c>
      <c r="N10" s="150">
        <v>2.2700000000000001E-2</v>
      </c>
      <c r="O10" s="150">
        <v>2.3919999999999999</v>
      </c>
      <c r="P10" s="150">
        <v>2.3239999999999998</v>
      </c>
      <c r="Q10" s="150">
        <v>2.7333333333333337E-3</v>
      </c>
      <c r="R10" s="150">
        <v>9.9333333333333322E-3</v>
      </c>
      <c r="S10" s="150">
        <v>0</v>
      </c>
      <c r="T10" s="150">
        <v>0</v>
      </c>
      <c r="U10" s="150">
        <v>0</v>
      </c>
      <c r="V10" s="150">
        <v>3.1666666666666666E-3</v>
      </c>
      <c r="W10" s="150">
        <v>3.9333333333333338E-3</v>
      </c>
      <c r="X10" s="150">
        <v>4.5666666666666659E-3</v>
      </c>
      <c r="Y10" s="150">
        <v>2.5233333333333333E-2</v>
      </c>
      <c r="Z10" s="150">
        <v>3.5266666666666668E-2</v>
      </c>
    </row>
    <row r="11" spans="1:30">
      <c r="A11" s="262" t="s">
        <v>100</v>
      </c>
      <c r="B11" s="2" t="s">
        <v>34</v>
      </c>
      <c r="C11" s="3"/>
      <c r="D11" s="4">
        <v>5.7198260869565212E-2</v>
      </c>
      <c r="E11" s="5">
        <v>0.71013507246376817</v>
      </c>
      <c r="F11" s="6">
        <v>6.0999999999999999E-2</v>
      </c>
      <c r="G11" s="23">
        <v>1.7000000000000001E-2</v>
      </c>
      <c r="H11" s="24">
        <v>6.5000000000000002E-2</v>
      </c>
      <c r="I11" s="141">
        <v>1.5333333333333332E-2</v>
      </c>
      <c r="J11" s="150">
        <v>0.35780000000000001</v>
      </c>
      <c r="K11" s="150">
        <v>0.27100000000000002</v>
      </c>
      <c r="L11" s="150">
        <v>6.5900000000000012E-3</v>
      </c>
      <c r="M11" s="150">
        <v>1.3774333333333333</v>
      </c>
      <c r="N11" s="150">
        <v>1.4800000000000001E-2</v>
      </c>
      <c r="O11" s="150">
        <v>2.2981666666666669</v>
      </c>
      <c r="P11" s="150">
        <v>1.1301333333333334</v>
      </c>
      <c r="Q11" s="150">
        <v>1.2666666666666668E-3</v>
      </c>
      <c r="R11" s="150">
        <v>7.2666666666666661E-3</v>
      </c>
      <c r="S11" s="150">
        <v>0</v>
      </c>
      <c r="T11" s="150">
        <v>0</v>
      </c>
      <c r="U11" s="150">
        <v>0</v>
      </c>
      <c r="V11" s="150">
        <v>8.9666666666666662E-3</v>
      </c>
      <c r="W11" s="150">
        <v>4.1999999999999997E-3</v>
      </c>
      <c r="X11" s="150">
        <v>2.0999999999999999E-3</v>
      </c>
      <c r="Y11" s="150">
        <v>1.4966666666666668E-2</v>
      </c>
      <c r="Z11" s="150">
        <v>0</v>
      </c>
    </row>
    <row r="12" spans="1:30">
      <c r="A12" s="262" t="s">
        <v>101</v>
      </c>
      <c r="B12" s="2" t="s">
        <v>34</v>
      </c>
      <c r="C12" s="3"/>
      <c r="D12" s="4">
        <v>5.5645217391304354E-2</v>
      </c>
      <c r="E12" s="5">
        <v>0.67535478260869553</v>
      </c>
      <c r="F12" s="6">
        <v>6.5000000000000002E-2</v>
      </c>
      <c r="G12" s="23">
        <v>1.9E-2</v>
      </c>
      <c r="H12" s="24">
        <v>8.1000000000000003E-2</v>
      </c>
      <c r="I12" s="141">
        <v>1.8033333333333335E-2</v>
      </c>
      <c r="J12" s="150">
        <v>0.23343333333333333</v>
      </c>
      <c r="K12" s="150">
        <v>0.47853333333333331</v>
      </c>
      <c r="L12" s="150">
        <v>4.3499999999999997E-3</v>
      </c>
      <c r="M12" s="150">
        <v>1.2420333333333333</v>
      </c>
      <c r="N12" s="150">
        <v>2.4433333333333335E-2</v>
      </c>
      <c r="O12" s="150">
        <v>1.3724000000000001</v>
      </c>
      <c r="P12" s="150">
        <v>2.4045333333333336</v>
      </c>
      <c r="Q12" s="150">
        <v>2.6333333333333334E-3</v>
      </c>
      <c r="R12" s="150">
        <v>8.7333333333333343E-3</v>
      </c>
      <c r="S12" s="150">
        <v>0</v>
      </c>
      <c r="T12" s="150">
        <v>0</v>
      </c>
      <c r="U12" s="150">
        <v>0</v>
      </c>
      <c r="V12" s="150">
        <v>3.666666666666667E-3</v>
      </c>
      <c r="W12" s="150">
        <v>2.9999999999999997E-4</v>
      </c>
      <c r="X12" s="150">
        <v>2.9666666666666669E-3</v>
      </c>
      <c r="Y12" s="150">
        <v>1.1200000000000002E-2</v>
      </c>
      <c r="Z12" s="150">
        <v>0</v>
      </c>
    </row>
    <row r="13" spans="1:30">
      <c r="A13" s="262" t="s">
        <v>102</v>
      </c>
      <c r="B13" s="2" t="s">
        <v>34</v>
      </c>
      <c r="C13" s="3"/>
      <c r="D13" s="4">
        <v>4.5170434782608709E-2</v>
      </c>
      <c r="E13" s="5">
        <v>0.67352956521739127</v>
      </c>
      <c r="F13" s="6">
        <v>6.7000000000000004E-2</v>
      </c>
      <c r="G13" s="23">
        <v>1.8000000000000002E-2</v>
      </c>
      <c r="H13" s="24">
        <v>8.900000000000001E-2</v>
      </c>
      <c r="I13" s="141">
        <v>8.199999999999999E-3</v>
      </c>
      <c r="J13" s="150">
        <v>0.13706666666666664</v>
      </c>
      <c r="K13" s="150">
        <v>0.18539999999999998</v>
      </c>
      <c r="L13" s="150">
        <v>2.7966666666666669E-3</v>
      </c>
      <c r="M13" s="150">
        <v>0.73163333333333336</v>
      </c>
      <c r="N13" s="150">
        <v>1.0933333333333335E-2</v>
      </c>
      <c r="O13" s="150">
        <v>1.1990000000000001</v>
      </c>
      <c r="P13" s="150">
        <v>0.74843333333333328</v>
      </c>
      <c r="Q13" s="150">
        <v>8.3333333333333328E-4</v>
      </c>
      <c r="R13" s="150">
        <v>5.1333333333333335E-3</v>
      </c>
      <c r="S13" s="150">
        <v>0</v>
      </c>
      <c r="T13" s="150">
        <v>0</v>
      </c>
      <c r="U13" s="150">
        <v>0</v>
      </c>
      <c r="V13" s="150">
        <v>3.5666666666666663E-3</v>
      </c>
      <c r="W13" s="150">
        <v>0</v>
      </c>
      <c r="X13" s="150">
        <v>9.3999999999999986E-3</v>
      </c>
      <c r="Y13" s="150">
        <v>3.7333333333333333E-3</v>
      </c>
      <c r="Z13" s="150">
        <v>0</v>
      </c>
    </row>
    <row r="14" spans="1:30">
      <c r="A14" s="262" t="s">
        <v>103</v>
      </c>
      <c r="B14" s="2" t="s">
        <v>34</v>
      </c>
      <c r="C14" s="3"/>
      <c r="D14" s="4">
        <v>0.10055130434782608</v>
      </c>
      <c r="E14" s="5">
        <v>0.68731536231884049</v>
      </c>
      <c r="F14" s="6">
        <v>4.4000000000000004E-2</v>
      </c>
      <c r="G14" s="23">
        <v>2.8999999999999998E-2</v>
      </c>
      <c r="H14" s="24">
        <v>4.5999999999999999E-2</v>
      </c>
      <c r="I14" s="141">
        <v>2.5099999999999997E-2</v>
      </c>
      <c r="J14" s="150">
        <v>0.20003333333333334</v>
      </c>
      <c r="K14" s="150">
        <v>0.39746666666666669</v>
      </c>
      <c r="L14" s="150">
        <v>6.8966666666666664E-3</v>
      </c>
      <c r="M14" s="150">
        <v>1.4825999999999999</v>
      </c>
      <c r="N14" s="150">
        <v>2.2000000000000002E-2</v>
      </c>
      <c r="O14" s="150">
        <v>8.543566666666667</v>
      </c>
      <c r="P14" s="150">
        <v>1.8061333333333334</v>
      </c>
      <c r="Q14" s="150">
        <v>1.8E-3</v>
      </c>
      <c r="R14" s="150">
        <v>1.1366666666666667E-2</v>
      </c>
      <c r="S14" s="150">
        <v>0</v>
      </c>
      <c r="T14" s="150">
        <v>0</v>
      </c>
      <c r="U14" s="150">
        <v>0</v>
      </c>
      <c r="V14" s="150">
        <v>7.0999999999999995E-3</v>
      </c>
      <c r="W14" s="150">
        <v>1.2999999999999999E-3</v>
      </c>
      <c r="X14" s="150">
        <v>1.7000000000000001E-3</v>
      </c>
      <c r="Y14" s="150">
        <v>7.1366666666666662E-2</v>
      </c>
      <c r="Z14" s="150">
        <v>0</v>
      </c>
    </row>
    <row r="15" spans="1:30">
      <c r="A15" s="262" t="s">
        <v>104</v>
      </c>
      <c r="B15" s="2" t="s">
        <v>34</v>
      </c>
      <c r="C15" s="3"/>
      <c r="D15" s="4">
        <v>6.1594202898550734E-2</v>
      </c>
      <c r="E15" s="5">
        <v>0.84713913043478262</v>
      </c>
      <c r="F15" s="6">
        <v>2.0950000000000003E-2</v>
      </c>
      <c r="G15" s="23">
        <v>8.1300000000000001E-3</v>
      </c>
      <c r="H15" s="24">
        <v>1.8901666666666664E-2</v>
      </c>
      <c r="I15" s="141">
        <v>1.7033333333333331E-2</v>
      </c>
      <c r="J15" s="150">
        <v>0.58878999999999992</v>
      </c>
      <c r="K15" s="150">
        <v>0.27921999999999997</v>
      </c>
      <c r="L15" s="150">
        <v>4.6266666666666669E-3</v>
      </c>
      <c r="M15" s="150">
        <v>3.3265766666666665</v>
      </c>
      <c r="N15" s="150">
        <v>1.2106666666666665E-2</v>
      </c>
      <c r="O15" s="150">
        <v>4.6288</v>
      </c>
      <c r="P15" s="150">
        <v>0.75363000000000002</v>
      </c>
      <c r="Q15" s="150">
        <v>1.5333333333333332E-3</v>
      </c>
      <c r="R15" s="150">
        <v>5.8266666666666666E-3</v>
      </c>
      <c r="S15" s="150">
        <v>0</v>
      </c>
      <c r="T15" s="150">
        <v>0</v>
      </c>
      <c r="U15" s="150">
        <v>0</v>
      </c>
      <c r="V15" s="150">
        <v>1.7666666666666666E-3</v>
      </c>
      <c r="W15" s="150">
        <v>0</v>
      </c>
      <c r="X15" s="150">
        <v>1.5033333333333333E-2</v>
      </c>
      <c r="Y15" s="150">
        <v>1.5166666666666667E-2</v>
      </c>
      <c r="Z15" s="150">
        <v>0</v>
      </c>
    </row>
    <row r="16" spans="1:30">
      <c r="A16" s="262" t="s">
        <v>105</v>
      </c>
      <c r="B16" s="2" t="s">
        <v>34</v>
      </c>
      <c r="C16" s="3"/>
      <c r="D16" s="4">
        <v>4.4166666666666667E-2</v>
      </c>
      <c r="E16" s="5">
        <v>0.47863999999999995</v>
      </c>
      <c r="F16" s="6">
        <v>0.05</v>
      </c>
      <c r="G16" s="23">
        <v>1.1000000000000001E-2</v>
      </c>
      <c r="H16" s="24">
        <v>3.9E-2</v>
      </c>
      <c r="I16" s="141">
        <v>6.9066666666666669E-3</v>
      </c>
      <c r="J16" s="150">
        <v>0.85022333333333333</v>
      </c>
      <c r="K16" s="150">
        <v>0.10343999999999999</v>
      </c>
      <c r="L16" s="150">
        <v>1.07E-3</v>
      </c>
      <c r="M16" s="150">
        <v>1.22194</v>
      </c>
      <c r="N16" s="150">
        <v>4.8900000000000002E-3</v>
      </c>
      <c r="O16" s="150">
        <v>1.1100833333333333</v>
      </c>
      <c r="P16" s="150">
        <v>1.3482266666666667</v>
      </c>
      <c r="Q16" s="150">
        <v>5.1666666666666668E-4</v>
      </c>
      <c r="R16" s="150">
        <v>4.1566666666666661E-3</v>
      </c>
      <c r="S16" s="150">
        <v>0</v>
      </c>
      <c r="T16" s="150">
        <v>0</v>
      </c>
      <c r="U16" s="150">
        <v>0</v>
      </c>
      <c r="V16" s="150">
        <v>1.2999999999999999E-3</v>
      </c>
      <c r="W16" s="150">
        <v>7.000000000000001E-4</v>
      </c>
      <c r="X16" s="150">
        <v>0</v>
      </c>
      <c r="Y16" s="150">
        <v>0</v>
      </c>
      <c r="Z16" s="150">
        <v>0</v>
      </c>
    </row>
    <row r="17" spans="1:26">
      <c r="A17" s="262" t="s">
        <v>106</v>
      </c>
      <c r="B17" s="2" t="s">
        <v>34</v>
      </c>
      <c r="C17" s="3"/>
      <c r="D17" s="4">
        <v>6.2229166666666662E-2</v>
      </c>
      <c r="E17" s="5">
        <v>0.54717749999999998</v>
      </c>
      <c r="F17" s="6">
        <v>5.5E-2</v>
      </c>
      <c r="G17" s="23">
        <v>0.03</v>
      </c>
      <c r="H17" s="24">
        <v>6.2E-2</v>
      </c>
      <c r="I17" s="141">
        <v>1.43E-2</v>
      </c>
      <c r="J17" s="150">
        <v>0.74584666666666677</v>
      </c>
      <c r="K17" s="150">
        <v>0.27686666666666665</v>
      </c>
      <c r="L17" s="150">
        <v>3.793333333333333E-3</v>
      </c>
      <c r="M17" s="150">
        <v>1.9697666666666669</v>
      </c>
      <c r="N17" s="150">
        <v>2.1323333333333333E-2</v>
      </c>
      <c r="O17" s="150">
        <v>2.8330000000000002</v>
      </c>
      <c r="P17" s="150">
        <v>2.117633333333333</v>
      </c>
      <c r="Q17" s="150">
        <v>4.6333333333333339E-4</v>
      </c>
      <c r="R17" s="150">
        <v>7.136666666666667E-3</v>
      </c>
      <c r="S17" s="150">
        <v>0</v>
      </c>
      <c r="T17" s="150">
        <v>0</v>
      </c>
      <c r="U17" s="150">
        <v>0</v>
      </c>
      <c r="V17" s="150">
        <v>1.3333333333333333E-3</v>
      </c>
      <c r="W17" s="150">
        <v>9.3333333333333332E-4</v>
      </c>
      <c r="X17" s="150">
        <v>5.0000000000000001E-4</v>
      </c>
      <c r="Y17" s="150">
        <v>0</v>
      </c>
      <c r="Z17" s="150">
        <v>0</v>
      </c>
    </row>
    <row r="18" spans="1:26">
      <c r="A18" s="262" t="s">
        <v>107</v>
      </c>
      <c r="B18" s="2" t="s">
        <v>34</v>
      </c>
      <c r="C18" s="3"/>
      <c r="D18" s="4">
        <v>5.6666666666666664E-2</v>
      </c>
      <c r="E18" s="5">
        <v>0.52276</v>
      </c>
      <c r="F18" s="6">
        <v>4.9000000000000002E-2</v>
      </c>
      <c r="G18" s="23">
        <v>1.8000000000000002E-2</v>
      </c>
      <c r="H18" s="24">
        <v>0.03</v>
      </c>
      <c r="I18" s="141">
        <v>1.0549999999999999E-2</v>
      </c>
      <c r="J18" s="150">
        <v>0.5710533333333333</v>
      </c>
      <c r="K18" s="150">
        <v>0.16251666666666664</v>
      </c>
      <c r="L18" s="150">
        <v>3.9900000000000005E-3</v>
      </c>
      <c r="M18" s="150">
        <v>3.0339633333333329</v>
      </c>
      <c r="N18" s="150">
        <v>8.4799999999999997E-3</v>
      </c>
      <c r="O18" s="150">
        <v>1.9033866666666666</v>
      </c>
      <c r="P18" s="150">
        <v>1.4329400000000001</v>
      </c>
      <c r="Q18" s="150">
        <v>8.9000000000000006E-4</v>
      </c>
      <c r="R18" s="150">
        <v>6.7566666666666678E-3</v>
      </c>
      <c r="S18" s="150">
        <v>0</v>
      </c>
      <c r="T18" s="150">
        <v>0</v>
      </c>
      <c r="U18" s="150">
        <v>0</v>
      </c>
      <c r="V18" s="150">
        <v>1.5333333333333332E-3</v>
      </c>
      <c r="W18" s="150">
        <v>5.666666666666666E-4</v>
      </c>
      <c r="X18" s="150">
        <v>0</v>
      </c>
      <c r="Y18" s="150">
        <v>0</v>
      </c>
      <c r="Z18" s="150">
        <v>0</v>
      </c>
    </row>
    <row r="19" spans="1:26">
      <c r="A19" s="262" t="s">
        <v>108</v>
      </c>
      <c r="B19" s="2" t="s">
        <v>34</v>
      </c>
      <c r="C19" s="3"/>
      <c r="D19" s="4">
        <v>4.804166666666667E-2</v>
      </c>
      <c r="E19" s="5">
        <v>0.45108833333333337</v>
      </c>
      <c r="F19" s="6">
        <v>4.4999999999999998E-2</v>
      </c>
      <c r="G19" s="23">
        <v>1.4999999999999999E-2</v>
      </c>
      <c r="H19" s="24">
        <v>3.9E-2</v>
      </c>
      <c r="I19" s="141">
        <v>7.0999999999999995E-3</v>
      </c>
      <c r="J19" s="150">
        <v>0.82584666666666662</v>
      </c>
      <c r="K19" s="150">
        <v>0.10249000000000001</v>
      </c>
      <c r="L19" s="150">
        <v>1.0766666666666667E-3</v>
      </c>
      <c r="M19" s="150">
        <v>1.2819633333333331</v>
      </c>
      <c r="N19" s="150">
        <v>6.5000000000000006E-3</v>
      </c>
      <c r="O19" s="150">
        <v>1.3381100000000001</v>
      </c>
      <c r="P19" s="150">
        <v>1.1842733333333335</v>
      </c>
      <c r="Q19" s="150">
        <v>4.0000000000000002E-4</v>
      </c>
      <c r="R19" s="150">
        <v>4.3499999999999997E-3</v>
      </c>
      <c r="S19" s="150">
        <v>0.56886666666666663</v>
      </c>
      <c r="T19" s="150">
        <v>0</v>
      </c>
      <c r="U19" s="150">
        <v>0</v>
      </c>
      <c r="V19" s="150">
        <v>1.1000000000000001E-3</v>
      </c>
      <c r="W19" s="150">
        <v>5.0000000000000001E-4</v>
      </c>
      <c r="X19" s="150">
        <v>0</v>
      </c>
      <c r="Y19" s="150">
        <v>0</v>
      </c>
      <c r="Z19" s="150">
        <v>0</v>
      </c>
    </row>
    <row r="20" spans="1:26">
      <c r="A20" s="262" t="s">
        <v>109</v>
      </c>
      <c r="B20" s="2" t="s">
        <v>34</v>
      </c>
      <c r="C20" s="3"/>
      <c r="D20" s="4">
        <v>7.2000000000000008E-2</v>
      </c>
      <c r="E20" s="5">
        <v>0.78060999999999992</v>
      </c>
      <c r="F20" s="6">
        <v>3.0000000000000001E-3</v>
      </c>
      <c r="G20" s="23">
        <v>4.0000000000000001E-3</v>
      </c>
      <c r="H20" s="24">
        <v>2E-3</v>
      </c>
      <c r="I20" s="141">
        <v>5.4993333333333332E-2</v>
      </c>
      <c r="J20" s="150">
        <v>1.9646666666666666E-2</v>
      </c>
      <c r="K20" s="150">
        <v>0.12325</v>
      </c>
      <c r="L20" s="150">
        <v>8.6333333333333336E-4</v>
      </c>
      <c r="M20" s="150">
        <v>0.48497999999999997</v>
      </c>
      <c r="N20" s="150">
        <v>3.2166666666666667E-3</v>
      </c>
      <c r="O20" s="150">
        <v>7.8966666666666664E-3</v>
      </c>
      <c r="P20" s="150">
        <v>0.92947333333333337</v>
      </c>
      <c r="Q20" s="150">
        <v>4.4999999999999999E-4</v>
      </c>
      <c r="R20" s="150">
        <v>3.6233333333333334E-3</v>
      </c>
      <c r="S20" s="150">
        <v>0</v>
      </c>
      <c r="T20" s="150">
        <v>0</v>
      </c>
      <c r="U20" s="150">
        <v>0</v>
      </c>
      <c r="V20" s="150">
        <v>0</v>
      </c>
      <c r="W20" s="150">
        <v>0</v>
      </c>
      <c r="X20" s="150">
        <v>0</v>
      </c>
      <c r="Y20" s="150">
        <v>0</v>
      </c>
      <c r="Z20" s="150">
        <v>0</v>
      </c>
    </row>
    <row r="21" spans="1:26" ht="15.75" customHeight="1">
      <c r="A21" s="262" t="s">
        <v>110</v>
      </c>
      <c r="B21" s="2" t="s">
        <v>34</v>
      </c>
      <c r="C21" s="3"/>
      <c r="D21" s="4">
        <v>2.3606000423431396E-2</v>
      </c>
      <c r="E21" s="5">
        <v>0.2362773329099018</v>
      </c>
      <c r="F21" s="6">
        <v>6.0366666666666659E-3</v>
      </c>
      <c r="G21" s="23">
        <v>1.4966666666666663E-3</v>
      </c>
      <c r="H21" s="24">
        <v>3.656666666666667E-3</v>
      </c>
      <c r="I21" s="141">
        <v>1.2166666666666666E-2</v>
      </c>
      <c r="J21" s="150">
        <v>0.42562666666666665</v>
      </c>
      <c r="K21" s="150">
        <v>5.8383333333333336E-2</v>
      </c>
      <c r="L21" s="150">
        <v>2.0000000000000001E-4</v>
      </c>
      <c r="M21" s="150">
        <v>0.40583333333333338</v>
      </c>
      <c r="N21" s="150">
        <v>5.5999999999999995E-4</v>
      </c>
      <c r="O21" s="150">
        <v>0.2758666666666667</v>
      </c>
      <c r="P21" s="150">
        <v>0.69808999999999999</v>
      </c>
      <c r="Q21" s="150">
        <v>2.5666666666666665E-4</v>
      </c>
      <c r="R21" s="150">
        <v>2.7800000000000004E-3</v>
      </c>
      <c r="S21" s="150">
        <v>0</v>
      </c>
      <c r="T21" s="150">
        <v>0</v>
      </c>
      <c r="U21" s="150">
        <v>0</v>
      </c>
      <c r="V21" s="150">
        <v>0</v>
      </c>
      <c r="W21" s="150">
        <v>4.0000000000000002E-4</v>
      </c>
      <c r="X21" s="150">
        <v>0</v>
      </c>
      <c r="Y21" s="150">
        <v>0</v>
      </c>
      <c r="Z21" s="150">
        <v>0</v>
      </c>
    </row>
    <row r="22" spans="1:26" ht="15.75" customHeight="1">
      <c r="A22" s="262" t="s">
        <v>111</v>
      </c>
      <c r="B22" s="2" t="s">
        <v>34</v>
      </c>
      <c r="C22" s="3"/>
      <c r="D22" s="4">
        <v>7.2916666666666671E-2</v>
      </c>
      <c r="E22" s="5">
        <v>0.8083499999999999</v>
      </c>
      <c r="F22" s="6">
        <v>5.0000000000000001E-3</v>
      </c>
      <c r="G22" s="23">
        <v>9.0000000000000011E-3</v>
      </c>
      <c r="H22" s="24">
        <v>6.0000000000000001E-3</v>
      </c>
      <c r="I22" s="141">
        <v>5.2933333333333332E-2</v>
      </c>
      <c r="J22" s="150">
        <v>1.8136666666666666E-2</v>
      </c>
      <c r="K22" s="150">
        <v>0.20096</v>
      </c>
      <c r="L22" s="150">
        <v>0</v>
      </c>
      <c r="M22" s="150">
        <v>0.90770333333333331</v>
      </c>
      <c r="N22" s="150">
        <v>5.2433333333333334E-3</v>
      </c>
      <c r="O22" s="150">
        <v>2.7173766666666666</v>
      </c>
      <c r="P22" s="150">
        <v>0.68659999999999999</v>
      </c>
      <c r="Q22" s="150">
        <v>0</v>
      </c>
      <c r="R22" s="150">
        <v>6.1100000000000008E-3</v>
      </c>
      <c r="S22" s="150">
        <v>0</v>
      </c>
      <c r="T22" s="150">
        <v>0</v>
      </c>
      <c r="U22" s="150">
        <v>0</v>
      </c>
      <c r="V22" s="150">
        <v>1.1999999999999999E-3</v>
      </c>
      <c r="W22" s="150">
        <v>0</v>
      </c>
      <c r="X22" s="150">
        <v>5.9999999999999995E-4</v>
      </c>
      <c r="Y22" s="150">
        <v>0</v>
      </c>
      <c r="Z22" s="150">
        <v>0</v>
      </c>
    </row>
    <row r="23" spans="1:26" ht="15.75" customHeight="1">
      <c r="A23" s="262" t="s">
        <v>112</v>
      </c>
      <c r="B23" s="2" t="s">
        <v>34</v>
      </c>
      <c r="C23" s="3"/>
      <c r="D23" s="4">
        <v>6.8750000000000006E-2</v>
      </c>
      <c r="E23" s="5">
        <v>0.80448333333333333</v>
      </c>
      <c r="F23" s="6">
        <v>3.0000000000000001E-3</v>
      </c>
      <c r="G23" s="23">
        <v>6.0000000000000001E-3</v>
      </c>
      <c r="H23" s="24">
        <v>3.0000000000000001E-3</v>
      </c>
      <c r="I23" s="141">
        <v>1.8366666666666667E-2</v>
      </c>
      <c r="J23" s="150">
        <v>1.9746666666666666E-2</v>
      </c>
      <c r="K23" s="150">
        <v>0.16548666666666667</v>
      </c>
      <c r="L23" s="150">
        <v>0</v>
      </c>
      <c r="M23" s="150">
        <v>0.58359666666666665</v>
      </c>
      <c r="N23" s="150">
        <v>1.6933333333333335E-2</v>
      </c>
      <c r="O23" s="150">
        <v>0.30970333333333333</v>
      </c>
      <c r="P23" s="150">
        <v>0.2869733333333333</v>
      </c>
      <c r="Q23" s="150">
        <v>2.4033333333333337E-3</v>
      </c>
      <c r="R23" s="150">
        <v>3.2566666666666673E-3</v>
      </c>
      <c r="S23" s="150">
        <v>0</v>
      </c>
      <c r="T23" s="150">
        <v>0</v>
      </c>
      <c r="U23" s="150">
        <v>0</v>
      </c>
      <c r="V23" s="150">
        <v>5.0000000000000001E-4</v>
      </c>
      <c r="W23" s="150">
        <v>0</v>
      </c>
      <c r="X23" s="150">
        <v>4.0000000000000002E-4</v>
      </c>
      <c r="Y23" s="150">
        <v>0</v>
      </c>
      <c r="Z23" s="150">
        <v>0</v>
      </c>
    </row>
    <row r="24" spans="1:26" ht="15.75" customHeight="1">
      <c r="A24" s="262" t="s">
        <v>113</v>
      </c>
      <c r="B24" s="2" t="s">
        <v>34</v>
      </c>
      <c r="C24" s="3"/>
      <c r="D24" s="4">
        <v>6.4311594202898559E-2</v>
      </c>
      <c r="E24" s="5">
        <v>0.87265507246376817</v>
      </c>
      <c r="F24" s="6">
        <v>3.0000000000000001E-3</v>
      </c>
      <c r="G24" s="23">
        <v>5.0000000000000001E-3</v>
      </c>
      <c r="H24" s="24">
        <v>3.0000000000000001E-3</v>
      </c>
      <c r="I24" s="141">
        <v>3.2133333333333333E-2</v>
      </c>
      <c r="J24" s="150">
        <v>2.1880666666666664</v>
      </c>
      <c r="K24" s="150">
        <v>0.1603</v>
      </c>
      <c r="L24" s="150">
        <v>1.0633333333333334E-3</v>
      </c>
      <c r="M24" s="150">
        <v>1.6916333333333333</v>
      </c>
      <c r="N24" s="150">
        <v>3.0299999999999997E-2</v>
      </c>
      <c r="O24" s="150">
        <v>3.9940333333333338</v>
      </c>
      <c r="P24" s="150">
        <v>0.82016666666666671</v>
      </c>
      <c r="Q24" s="150">
        <v>4.3333333333333337E-4</v>
      </c>
      <c r="R24" s="150">
        <v>3.633333333333333E-3</v>
      </c>
      <c r="S24" s="150">
        <v>0.21416666666666667</v>
      </c>
      <c r="T24" s="150">
        <v>0</v>
      </c>
      <c r="U24" s="150">
        <v>0</v>
      </c>
      <c r="V24" s="150">
        <v>3.7233333333333334E-2</v>
      </c>
      <c r="W24" s="150">
        <v>4.6666666666666662E-3</v>
      </c>
      <c r="X24" s="150">
        <v>5.0766666666666668E-2</v>
      </c>
      <c r="Y24" s="150">
        <v>0.24163333333333337</v>
      </c>
      <c r="Z24" s="150">
        <v>1.0936666666666666</v>
      </c>
    </row>
    <row r="25" spans="1:26" ht="15.75" customHeight="1">
      <c r="A25" s="262" t="s">
        <v>114</v>
      </c>
      <c r="B25" s="2" t="s">
        <v>34</v>
      </c>
      <c r="C25" s="3"/>
      <c r="D25" s="4">
        <v>8.895833333333332E-2</v>
      </c>
      <c r="E25" s="5">
        <v>0.81617500000000009</v>
      </c>
      <c r="F25" s="6">
        <v>5.0000000000000001E-3</v>
      </c>
      <c r="G25" s="23">
        <v>0.01</v>
      </c>
      <c r="H25" s="24">
        <v>4.0000000000000001E-3</v>
      </c>
      <c r="I25" s="141">
        <v>4.9833333333333334E-2</v>
      </c>
      <c r="J25" s="150">
        <v>5.8425133333333337</v>
      </c>
      <c r="K25" s="150">
        <v>0.72267999999999999</v>
      </c>
      <c r="L25" s="150">
        <v>2.2840000000000003E-2</v>
      </c>
      <c r="M25" s="150">
        <v>5.1503599999999992</v>
      </c>
      <c r="N25" s="150">
        <v>0.12641333333333335</v>
      </c>
      <c r="O25" s="150">
        <v>11.632569999999998</v>
      </c>
      <c r="P25" s="150">
        <v>2.4436100000000001</v>
      </c>
      <c r="Q25" s="150">
        <v>2.0633333333333333E-3</v>
      </c>
      <c r="R25" s="150">
        <v>2.0223333333333336E-2</v>
      </c>
      <c r="S25" s="150">
        <v>0</v>
      </c>
      <c r="T25" s="150">
        <v>0</v>
      </c>
      <c r="U25" s="150">
        <v>0</v>
      </c>
      <c r="V25" s="150">
        <v>7.6E-3</v>
      </c>
      <c r="W25" s="150">
        <v>8.7666666666666657E-3</v>
      </c>
      <c r="X25" s="150">
        <v>1.4866666666666665E-2</v>
      </c>
      <c r="Y25" s="150">
        <v>7.456666666666667E-2</v>
      </c>
      <c r="Z25" s="150">
        <v>0.13106666666666666</v>
      </c>
    </row>
    <row r="26" spans="1:26" ht="15.75" customHeight="1">
      <c r="A26" s="262" t="s">
        <v>115</v>
      </c>
      <c r="B26" s="2" t="s">
        <v>34</v>
      </c>
      <c r="C26" s="3"/>
      <c r="D26" s="4">
        <v>7.1557971014492752E-2</v>
      </c>
      <c r="E26" s="5">
        <v>0.83824202898550726</v>
      </c>
      <c r="F26" s="6">
        <v>3.5666666666666663E-3</v>
      </c>
      <c r="G26" s="23">
        <v>3.2866666666666665E-3</v>
      </c>
      <c r="H26" s="24">
        <v>3.1966666666666671E-3</v>
      </c>
      <c r="I26" s="141">
        <v>4.1166666666666664E-2</v>
      </c>
      <c r="J26" s="150">
        <v>1.4292333333333331</v>
      </c>
      <c r="K26" s="150">
        <v>0.10933333333333332</v>
      </c>
      <c r="L26" s="150">
        <v>5.8999999999999992E-4</v>
      </c>
      <c r="M26" s="150">
        <v>1.008</v>
      </c>
      <c r="N26" s="150">
        <v>3.0499999999999999E-2</v>
      </c>
      <c r="O26" s="150">
        <v>6.5454333333333343</v>
      </c>
      <c r="P26" s="150">
        <v>0.83086666666666664</v>
      </c>
      <c r="Q26" s="150">
        <v>5.9999999999999995E-4</v>
      </c>
      <c r="R26" s="150">
        <v>7.6299999999999993E-2</v>
      </c>
      <c r="S26" s="150">
        <v>0</v>
      </c>
      <c r="T26" s="150">
        <v>0.3091666666666667</v>
      </c>
      <c r="U26" s="150">
        <v>0.15458333333333335</v>
      </c>
      <c r="V26" s="150">
        <v>7.6E-3</v>
      </c>
      <c r="W26" s="150">
        <v>1.0200000000000001E-2</v>
      </c>
      <c r="X26" s="150">
        <v>2.2466666666666666E-2</v>
      </c>
      <c r="Y26" s="150">
        <v>0.1104</v>
      </c>
      <c r="Z26" s="150">
        <v>0.17293333333333333</v>
      </c>
    </row>
    <row r="27" spans="1:26" ht="15.75" customHeight="1">
      <c r="A27" s="262" t="s">
        <v>116</v>
      </c>
      <c r="B27" s="2" t="s">
        <v>34</v>
      </c>
      <c r="C27" s="3"/>
      <c r="D27" s="4">
        <v>4.7427536231884074E-2</v>
      </c>
      <c r="E27" s="5">
        <v>0.88840579710144918</v>
      </c>
      <c r="F27" s="6">
        <v>2.3E-3</v>
      </c>
      <c r="G27" s="23">
        <v>3.29E-3</v>
      </c>
      <c r="H27" s="24">
        <v>2.8633333333333332E-3</v>
      </c>
      <c r="I27" s="141">
        <v>2.1066666666666668E-2</v>
      </c>
      <c r="J27" s="150">
        <v>0.56423333333333336</v>
      </c>
      <c r="K27" s="150">
        <v>7.9399999999999998E-2</v>
      </c>
      <c r="L27" s="150">
        <v>1.3433333333333333E-3</v>
      </c>
      <c r="M27" s="150">
        <v>0.43180000000000002</v>
      </c>
      <c r="N27" s="150">
        <v>3.9033333333333337E-2</v>
      </c>
      <c r="O27" s="150">
        <v>4.0531333333333333</v>
      </c>
      <c r="P27" s="150">
        <v>0.51596666666666668</v>
      </c>
      <c r="Q27" s="150">
        <v>4.0000000000000002E-4</v>
      </c>
      <c r="R27" s="150">
        <v>8.48E-2</v>
      </c>
      <c r="S27" s="150">
        <v>0</v>
      </c>
      <c r="T27" s="150">
        <v>0.3091666666666667</v>
      </c>
      <c r="U27" s="150">
        <v>0.15458333333333335</v>
      </c>
      <c r="V27" s="150">
        <v>7.2666666666666661E-3</v>
      </c>
      <c r="W27" s="150">
        <v>1.11E-2</v>
      </c>
      <c r="X27" s="150">
        <v>7.8666666666666659E-3</v>
      </c>
      <c r="Y27" s="150">
        <v>0.10133333333333333</v>
      </c>
      <c r="Z27" s="150">
        <v>0.14550000000000002</v>
      </c>
    </row>
    <row r="28" spans="1:26" ht="15.75" customHeight="1">
      <c r="A28" s="262" t="s">
        <v>117</v>
      </c>
      <c r="B28" s="2" t="s">
        <v>34</v>
      </c>
      <c r="C28" s="3"/>
      <c r="D28" s="4">
        <v>7.0269497747421264E-2</v>
      </c>
      <c r="E28" s="5">
        <v>0.83869383558591215</v>
      </c>
      <c r="F28" s="6">
        <v>4.0000000000000001E-3</v>
      </c>
      <c r="G28" s="23">
        <v>4.0000000000000001E-3</v>
      </c>
      <c r="H28" s="24">
        <v>3.0000000000000001E-3</v>
      </c>
      <c r="I28" s="141">
        <v>1.0713333333333332E-2</v>
      </c>
      <c r="J28" s="150">
        <v>7.0853333333333338E-2</v>
      </c>
      <c r="K28" s="150">
        <v>0.50503333333333333</v>
      </c>
      <c r="L28" s="150">
        <v>1.2373333333333333E-2</v>
      </c>
      <c r="M28" s="150">
        <v>1.5302</v>
      </c>
      <c r="N28" s="150">
        <v>6.3233333333333327E-3</v>
      </c>
      <c r="O28" s="150">
        <v>1.0303333333333333E-2</v>
      </c>
      <c r="P28" s="150">
        <v>1.1468033333333334</v>
      </c>
      <c r="Q28" s="150">
        <v>3.7999999999999997E-4</v>
      </c>
      <c r="R28" s="150">
        <v>1.8636666666666669E-2</v>
      </c>
      <c r="S28" s="150">
        <v>0</v>
      </c>
      <c r="T28" s="150">
        <v>0</v>
      </c>
      <c r="U28" s="150">
        <v>0</v>
      </c>
      <c r="V28" s="150">
        <v>2.1666666666666666E-3</v>
      </c>
      <c r="W28" s="150">
        <v>0</v>
      </c>
      <c r="X28" s="150">
        <v>5.3333333333333336E-4</v>
      </c>
      <c r="Y28" s="150">
        <v>0</v>
      </c>
      <c r="Z28" s="150">
        <v>0</v>
      </c>
    </row>
    <row r="29" spans="1:26" ht="15.75" customHeight="1">
      <c r="A29" s="262" t="s">
        <v>118</v>
      </c>
      <c r="B29" s="2" t="s">
        <v>34</v>
      </c>
      <c r="C29" s="3"/>
      <c r="D29" s="4">
        <v>4.8208333333333325E-2</v>
      </c>
      <c r="E29" s="5">
        <v>0.86148499999999995</v>
      </c>
      <c r="F29" s="6">
        <v>3.0000000000000001E-3</v>
      </c>
      <c r="G29" s="23">
        <v>8.0000000000000002E-3</v>
      </c>
      <c r="H29" s="24">
        <v>5.0000000000000001E-3</v>
      </c>
      <c r="I29" s="141">
        <v>3.722333333333333E-2</v>
      </c>
      <c r="J29" s="150">
        <v>3.2316333333333334</v>
      </c>
      <c r="K29" s="150">
        <v>0.3006233333333333</v>
      </c>
      <c r="L29" s="150">
        <v>2E-3</v>
      </c>
      <c r="M29" s="150">
        <v>3.0326666666666671</v>
      </c>
      <c r="N29" s="150">
        <v>4.2570000000000004E-2</v>
      </c>
      <c r="O29" s="150">
        <v>5.9379366666666655</v>
      </c>
      <c r="P29" s="150">
        <v>1.6572366666666667</v>
      </c>
      <c r="Q29" s="150">
        <v>4.2666666666666667E-4</v>
      </c>
      <c r="R29" s="150">
        <v>7.8066666666666675E-3</v>
      </c>
      <c r="S29" s="150">
        <v>0</v>
      </c>
      <c r="T29" s="150">
        <v>0</v>
      </c>
      <c r="U29" s="150">
        <v>0</v>
      </c>
      <c r="V29" s="150">
        <v>7.4000000000000003E-3</v>
      </c>
      <c r="W29" s="150">
        <v>0</v>
      </c>
      <c r="X29" s="150">
        <v>2.0533333333333334E-2</v>
      </c>
      <c r="Y29" s="150">
        <v>0</v>
      </c>
      <c r="Z29" s="150">
        <v>0.96340000000000003</v>
      </c>
    </row>
    <row r="30" spans="1:26" ht="15.75" customHeight="1">
      <c r="A30" s="262" t="s">
        <v>119</v>
      </c>
      <c r="B30" s="2" t="s">
        <v>34</v>
      </c>
      <c r="C30" s="3"/>
      <c r="D30" s="4">
        <v>2.3606000423431396E-2</v>
      </c>
      <c r="E30" s="5">
        <v>0.13944399957656858</v>
      </c>
      <c r="F30" s="6">
        <v>8.1733333333333328E-3</v>
      </c>
      <c r="G30" s="23">
        <v>1.7466666666666665E-3</v>
      </c>
      <c r="H30" s="24">
        <v>4.6800000000000001E-3</v>
      </c>
      <c r="I30" s="141">
        <v>4.5666666666666668E-3</v>
      </c>
      <c r="J30" s="150">
        <v>0.52595999999999998</v>
      </c>
      <c r="K30" s="150">
        <v>0.15961333333333333</v>
      </c>
      <c r="L30" s="150">
        <v>5.5666666666666668E-4</v>
      </c>
      <c r="M30" s="150">
        <v>0.74656333333333336</v>
      </c>
      <c r="N30" s="150">
        <v>4.4933333333333336E-3</v>
      </c>
      <c r="O30" s="150">
        <v>0.20512</v>
      </c>
      <c r="P30" s="150">
        <v>1.6184233333333333</v>
      </c>
      <c r="Q30" s="150">
        <v>2.5333333333333338E-4</v>
      </c>
      <c r="R30" s="150">
        <v>4.0000000000000001E-3</v>
      </c>
      <c r="S30" s="150">
        <v>0.1207</v>
      </c>
      <c r="T30" s="150">
        <v>0.20069999999999999</v>
      </c>
      <c r="U30" s="150">
        <v>0.16070000000000001</v>
      </c>
      <c r="V30" s="150">
        <v>3.6666666666666672E-4</v>
      </c>
      <c r="W30" s="150">
        <v>7.000000000000001E-4</v>
      </c>
      <c r="X30" s="150">
        <v>0</v>
      </c>
      <c r="Y30" s="150">
        <v>0</v>
      </c>
      <c r="Z30" s="150">
        <v>0</v>
      </c>
    </row>
    <row r="31" spans="1:26" ht="15.75" customHeight="1">
      <c r="A31" s="262" t="s">
        <v>120</v>
      </c>
      <c r="B31" s="2" t="s">
        <v>34</v>
      </c>
      <c r="C31" s="3"/>
      <c r="D31" s="4">
        <v>2.2229166666666664E-2</v>
      </c>
      <c r="E31" s="5">
        <v>0.79816416666666667</v>
      </c>
      <c r="F31" s="6">
        <v>0.03</v>
      </c>
      <c r="G31" s="23">
        <v>1.3999999999999999E-2</v>
      </c>
      <c r="H31" s="24">
        <v>4.9000000000000002E-2</v>
      </c>
      <c r="I31" s="141">
        <v>2.5226666666666665E-2</v>
      </c>
      <c r="J31" s="150">
        <v>0.30878</v>
      </c>
      <c r="K31" s="150">
        <v>8.5006666666666661E-2</v>
      </c>
      <c r="L31" s="150">
        <v>5.4666666666666665E-4</v>
      </c>
      <c r="M31" s="150">
        <v>0.44618999999999998</v>
      </c>
      <c r="N31" s="150">
        <v>8.6266666666666662E-3</v>
      </c>
      <c r="O31" s="150">
        <v>2.2292566666666667</v>
      </c>
      <c r="P31" s="150">
        <v>0.55335333333333336</v>
      </c>
      <c r="Q31" s="150">
        <v>2.9333333333333333E-4</v>
      </c>
      <c r="R31" s="150">
        <v>2.4066666666666668E-3</v>
      </c>
      <c r="S31" s="150">
        <v>0</v>
      </c>
      <c r="T31" s="150">
        <v>0</v>
      </c>
      <c r="U31" s="150">
        <v>0</v>
      </c>
      <c r="V31" s="150">
        <v>1.3333333333333333E-3</v>
      </c>
      <c r="W31" s="150">
        <v>0</v>
      </c>
      <c r="X31" s="150">
        <v>0</v>
      </c>
      <c r="Y31" s="150">
        <v>0</v>
      </c>
      <c r="Z31" s="150">
        <v>0</v>
      </c>
    </row>
    <row r="32" spans="1:26" ht="15.75" customHeight="1">
      <c r="A32" s="262" t="s">
        <v>121</v>
      </c>
      <c r="B32" s="2" t="s">
        <v>34</v>
      </c>
      <c r="C32" s="3"/>
      <c r="D32" s="4">
        <v>1.2693332926432292E-2</v>
      </c>
      <c r="E32" s="5">
        <v>0.8550400004069012</v>
      </c>
      <c r="F32" s="6">
        <v>2E-3</v>
      </c>
      <c r="G32" s="23">
        <v>2E-3</v>
      </c>
      <c r="H32" s="24">
        <v>1E-3</v>
      </c>
      <c r="I32" s="141">
        <v>5.7999999999999996E-3</v>
      </c>
      <c r="J32" s="150">
        <v>1.1226666666666668E-2</v>
      </c>
      <c r="K32" s="150">
        <v>4.2999999999999997E-2</v>
      </c>
      <c r="L32" s="150">
        <v>4.2333333333333334E-4</v>
      </c>
      <c r="M32" s="150">
        <v>0.35958666666666667</v>
      </c>
      <c r="N32" s="150">
        <v>0.3138333333333333</v>
      </c>
      <c r="O32" s="150">
        <v>0.17101666666666668</v>
      </c>
      <c r="P32" s="150">
        <v>0.12540666666666667</v>
      </c>
      <c r="Q32" s="150">
        <v>0</v>
      </c>
      <c r="R32" s="150">
        <v>8.48E-2</v>
      </c>
      <c r="S32" s="150">
        <v>0</v>
      </c>
      <c r="T32" s="150">
        <v>0</v>
      </c>
      <c r="U32" s="150">
        <v>0</v>
      </c>
      <c r="V32" s="150">
        <v>3.2333333333333332E-2</v>
      </c>
      <c r="W32" s="150">
        <v>0</v>
      </c>
      <c r="X32" s="150">
        <v>3.4666666666666665E-2</v>
      </c>
      <c r="Y32" s="150">
        <v>0.24423333333333333</v>
      </c>
      <c r="Z32" s="150">
        <v>1.7358666666666667</v>
      </c>
    </row>
    <row r="33" spans="1:26" ht="15.75" customHeight="1">
      <c r="A33" s="262"/>
      <c r="B33" s="2" t="s">
        <v>34</v>
      </c>
      <c r="C33" s="3"/>
      <c r="D33" s="4">
        <v>0</v>
      </c>
      <c r="E33" s="5">
        <v>0</v>
      </c>
      <c r="F33" s="6">
        <v>0</v>
      </c>
      <c r="G33" s="23">
        <v>0</v>
      </c>
      <c r="H33" s="24">
        <v>0</v>
      </c>
      <c r="I33" s="141">
        <v>0</v>
      </c>
      <c r="J33" s="150">
        <v>0</v>
      </c>
      <c r="K33" s="150">
        <v>0</v>
      </c>
      <c r="L33" s="150">
        <v>0</v>
      </c>
      <c r="M33" s="150">
        <v>0</v>
      </c>
      <c r="N33" s="150">
        <v>0</v>
      </c>
      <c r="O33" s="150">
        <v>0</v>
      </c>
      <c r="P33" s="150">
        <v>0</v>
      </c>
      <c r="Q33" s="150">
        <v>0</v>
      </c>
      <c r="R33" s="150">
        <v>0</v>
      </c>
      <c r="S33" s="150">
        <v>0</v>
      </c>
      <c r="T33" s="150">
        <v>0</v>
      </c>
      <c r="U33" s="150">
        <v>0</v>
      </c>
      <c r="V33" s="150">
        <v>0</v>
      </c>
      <c r="W33" s="150">
        <v>0</v>
      </c>
      <c r="X33" s="150">
        <v>0</v>
      </c>
      <c r="Y33" s="150">
        <v>0</v>
      </c>
      <c r="Z33" s="150">
        <v>0</v>
      </c>
    </row>
    <row r="34" spans="1:26" ht="15.75" customHeight="1">
      <c r="A34" s="262"/>
      <c r="B34" s="2" t="s">
        <v>34</v>
      </c>
      <c r="C34" s="3"/>
      <c r="D34" s="4">
        <v>0</v>
      </c>
      <c r="E34" s="5">
        <v>0</v>
      </c>
      <c r="F34" s="6">
        <v>0</v>
      </c>
      <c r="G34" s="23">
        <v>0</v>
      </c>
      <c r="H34" s="24">
        <v>0</v>
      </c>
      <c r="I34" s="141">
        <v>0</v>
      </c>
      <c r="J34" s="150">
        <v>0</v>
      </c>
      <c r="K34" s="150">
        <v>0</v>
      </c>
      <c r="L34" s="150">
        <v>0</v>
      </c>
      <c r="M34" s="150">
        <v>0</v>
      </c>
      <c r="N34" s="150">
        <v>0</v>
      </c>
      <c r="O34" s="150">
        <v>0</v>
      </c>
      <c r="P34" s="150">
        <v>0</v>
      </c>
      <c r="Q34" s="150">
        <v>0</v>
      </c>
      <c r="R34" s="150">
        <v>0</v>
      </c>
      <c r="S34" s="150">
        <v>0</v>
      </c>
      <c r="T34" s="150">
        <v>0</v>
      </c>
      <c r="U34" s="150">
        <v>0</v>
      </c>
      <c r="V34" s="150">
        <v>0</v>
      </c>
      <c r="W34" s="150">
        <v>0</v>
      </c>
      <c r="X34" s="150">
        <v>0</v>
      </c>
      <c r="Y34" s="150">
        <v>0</v>
      </c>
      <c r="Z34" s="150">
        <v>0</v>
      </c>
    </row>
    <row r="35" spans="1:26" ht="15.75" customHeight="1">
      <c r="A35" s="262" t="s">
        <v>786</v>
      </c>
      <c r="B35" s="2" t="s">
        <v>34</v>
      </c>
      <c r="C35" s="3"/>
      <c r="D35" s="4">
        <v>0</v>
      </c>
      <c r="E35" s="5">
        <v>0</v>
      </c>
      <c r="F35" s="6">
        <v>0</v>
      </c>
      <c r="G35" s="23">
        <v>0</v>
      </c>
      <c r="H35" s="24">
        <v>0</v>
      </c>
      <c r="I35" s="141">
        <v>0</v>
      </c>
      <c r="J35" s="150">
        <v>0</v>
      </c>
      <c r="K35" s="150">
        <v>0</v>
      </c>
      <c r="L35" s="150">
        <v>0</v>
      </c>
      <c r="M35" s="150">
        <v>0</v>
      </c>
      <c r="N35" s="150">
        <v>0</v>
      </c>
      <c r="O35" s="150">
        <v>0</v>
      </c>
      <c r="P35" s="150">
        <v>0</v>
      </c>
      <c r="Q35" s="150">
        <v>0</v>
      </c>
      <c r="R35" s="150">
        <v>0</v>
      </c>
      <c r="S35" s="150">
        <v>0</v>
      </c>
      <c r="T35" s="150">
        <v>0</v>
      </c>
      <c r="U35" s="150">
        <v>0</v>
      </c>
      <c r="V35" s="150">
        <v>0</v>
      </c>
      <c r="W35" s="150">
        <v>0</v>
      </c>
      <c r="X35" s="150">
        <v>0</v>
      </c>
      <c r="Y35" s="150">
        <v>0</v>
      </c>
      <c r="Z35" s="150">
        <v>0</v>
      </c>
    </row>
    <row r="36" spans="1:26" ht="15.75" customHeight="1">
      <c r="A36" s="262" t="s">
        <v>122</v>
      </c>
      <c r="B36" s="2" t="s">
        <v>34</v>
      </c>
      <c r="C36" s="3"/>
      <c r="D36" s="4">
        <v>0.12515066502888997</v>
      </c>
      <c r="E36" s="5">
        <v>0.73298266830444336</v>
      </c>
      <c r="F36" s="6">
        <v>3.0000000000000001E-3</v>
      </c>
      <c r="G36" s="23">
        <v>8.0000000000000002E-3</v>
      </c>
      <c r="H36" s="24">
        <v>3.0000000000000001E-3</v>
      </c>
      <c r="I36" s="141">
        <v>0.15479999999999999</v>
      </c>
      <c r="J36" s="150">
        <v>0.33916666666666662</v>
      </c>
      <c r="K36" s="150">
        <v>1.2023333333333333</v>
      </c>
      <c r="L36" s="150">
        <v>3.8566666666666666E-2</v>
      </c>
      <c r="M36" s="150">
        <v>3.3998666666666661</v>
      </c>
      <c r="N36" s="150">
        <v>4.7300000000000002E-2</v>
      </c>
      <c r="O36" s="150">
        <v>0.41376666666666667</v>
      </c>
      <c r="P36" s="150">
        <v>3.3361999999999998</v>
      </c>
      <c r="Q36" s="150">
        <v>5.6333333333333339E-3</v>
      </c>
      <c r="R36" s="150">
        <v>2.6633333333333335E-2</v>
      </c>
      <c r="S36" s="150">
        <v>0</v>
      </c>
      <c r="T36" s="150">
        <v>0</v>
      </c>
      <c r="U36" s="150">
        <v>0</v>
      </c>
      <c r="V36" s="150">
        <v>2.8666666666666667E-3</v>
      </c>
      <c r="W36" s="150">
        <v>2.9999999999999997E-4</v>
      </c>
      <c r="X36" s="150">
        <v>8.0000000000000004E-4</v>
      </c>
      <c r="Y36" s="150">
        <v>0</v>
      </c>
      <c r="Z36" s="150">
        <v>0</v>
      </c>
    </row>
    <row r="37" spans="1:26" ht="15.75" customHeight="1">
      <c r="A37" s="262" t="s">
        <v>123</v>
      </c>
      <c r="B37" s="2" t="s">
        <v>34</v>
      </c>
      <c r="C37" s="3"/>
      <c r="D37" s="4">
        <v>7.1874999999999994E-2</v>
      </c>
      <c r="E37" s="5">
        <v>0.79079166666666656</v>
      </c>
      <c r="F37" s="6">
        <v>4.0000000000000001E-3</v>
      </c>
      <c r="G37" s="23">
        <v>6.0000000000000001E-3</v>
      </c>
      <c r="H37" s="24">
        <v>4.0000000000000001E-3</v>
      </c>
      <c r="I37" s="141">
        <v>5.4900000000000004E-2</v>
      </c>
      <c r="J37" s="150">
        <v>1.2849999999999999E-2</v>
      </c>
      <c r="K37" s="150">
        <v>0.30954999999999999</v>
      </c>
      <c r="L37" s="150">
        <v>0</v>
      </c>
      <c r="M37" s="150">
        <v>0.84221333333333337</v>
      </c>
      <c r="N37" s="150">
        <v>2.2526666666666667E-2</v>
      </c>
      <c r="O37" s="150">
        <v>0.44932333333333341</v>
      </c>
      <c r="P37" s="150">
        <v>0.57853666666666659</v>
      </c>
      <c r="Q37" s="150">
        <v>2.6666666666666666E-3</v>
      </c>
      <c r="R37" s="150">
        <v>5.9833333333333327E-3</v>
      </c>
      <c r="S37" s="150">
        <v>0</v>
      </c>
      <c r="T37" s="150">
        <v>0.18</v>
      </c>
      <c r="U37" s="150">
        <v>0.09</v>
      </c>
      <c r="V37" s="150">
        <v>2.5333333333333336E-3</v>
      </c>
      <c r="W37" s="150">
        <v>0</v>
      </c>
      <c r="X37" s="150">
        <v>2.5333333333333336E-3</v>
      </c>
      <c r="Y37" s="150">
        <v>0</v>
      </c>
      <c r="Z37" s="150">
        <v>0</v>
      </c>
    </row>
    <row r="38" spans="1:26" ht="15.75" customHeight="1">
      <c r="A38" s="262" t="s">
        <v>124</v>
      </c>
      <c r="B38" s="2" t="s">
        <v>34</v>
      </c>
      <c r="C38" s="3"/>
      <c r="D38" s="4">
        <v>0.11380999619166056</v>
      </c>
      <c r="E38" s="5">
        <v>0.75785666666666662</v>
      </c>
      <c r="F38" s="6">
        <v>6.0000000000000001E-3</v>
      </c>
      <c r="G38" s="23">
        <v>8.0000000000000002E-3</v>
      </c>
      <c r="H38" s="24">
        <v>4.0000000000000001E-3</v>
      </c>
      <c r="I38" s="141">
        <v>4.8233333333333329E-2</v>
      </c>
      <c r="J38" s="150">
        <v>0.35299333333333327</v>
      </c>
      <c r="K38" s="150">
        <v>0.56879666666666673</v>
      </c>
      <c r="L38" s="150">
        <v>1.6206666666666668E-2</v>
      </c>
      <c r="M38" s="150">
        <v>1.9495833333333334</v>
      </c>
      <c r="N38" s="150">
        <v>6.733666666666667E-2</v>
      </c>
      <c r="O38" s="150">
        <v>3.3250000000000002</v>
      </c>
      <c r="P38" s="150">
        <v>2.1214400000000002</v>
      </c>
      <c r="Q38" s="150">
        <v>2.6299999999999995E-3</v>
      </c>
      <c r="R38" s="150">
        <v>1.6713333333333334E-2</v>
      </c>
      <c r="S38" s="150">
        <v>0</v>
      </c>
      <c r="T38" s="150">
        <v>0</v>
      </c>
      <c r="U38" s="150">
        <v>0</v>
      </c>
      <c r="V38" s="150">
        <v>2.5333333333333336E-3</v>
      </c>
      <c r="W38" s="150">
        <v>0</v>
      </c>
      <c r="X38" s="150">
        <v>8.9999999999999998E-4</v>
      </c>
      <c r="Y38" s="150">
        <v>0</v>
      </c>
      <c r="Z38" s="150">
        <v>0</v>
      </c>
    </row>
    <row r="39" spans="1:26" ht="15.75" customHeight="1">
      <c r="A39" s="262" t="s">
        <v>125</v>
      </c>
      <c r="B39" s="2" t="s">
        <v>34</v>
      </c>
      <c r="C39" s="3"/>
      <c r="D39" s="4">
        <v>9.7907826086956501E-2</v>
      </c>
      <c r="E39" s="5">
        <v>0.75092550724637686</v>
      </c>
      <c r="F39" s="6">
        <v>3.0999999999999999E-3</v>
      </c>
      <c r="G39" s="23">
        <v>4.45E-3</v>
      </c>
      <c r="H39" s="24">
        <v>1.5499999999999999E-3</v>
      </c>
      <c r="I39" s="141">
        <v>2.3466666666666667E-2</v>
      </c>
      <c r="J39" s="150">
        <v>0.17863333333333334</v>
      </c>
      <c r="K39" s="150">
        <v>0.31003333333333333</v>
      </c>
      <c r="L39" s="150">
        <v>4.6033333333333334E-3</v>
      </c>
      <c r="M39" s="150">
        <v>1.1474</v>
      </c>
      <c r="N39" s="150">
        <v>9.4999999999999998E-3</v>
      </c>
      <c r="O39" s="150">
        <v>7.3666666666666672E-3</v>
      </c>
      <c r="P39" s="150">
        <v>1.5136666666666667</v>
      </c>
      <c r="Q39" s="150">
        <v>1.5E-3</v>
      </c>
      <c r="R39" s="150">
        <v>8.266666666666667E-3</v>
      </c>
      <c r="S39" s="150">
        <v>0</v>
      </c>
      <c r="T39" s="150">
        <v>0</v>
      </c>
      <c r="U39" s="150">
        <v>0</v>
      </c>
      <c r="V39" s="150">
        <v>3.133333333333333E-3</v>
      </c>
      <c r="W39" s="150">
        <v>0</v>
      </c>
      <c r="X39" s="150">
        <v>0</v>
      </c>
      <c r="Y39" s="150">
        <v>8.8999999999999999E-3</v>
      </c>
      <c r="Z39" s="150">
        <v>0</v>
      </c>
    </row>
    <row r="40" spans="1:26" ht="15.75" customHeight="1">
      <c r="A40" s="262" t="s">
        <v>126</v>
      </c>
      <c r="B40" s="2" t="s">
        <v>34</v>
      </c>
      <c r="C40" s="3"/>
      <c r="D40" s="4">
        <v>0.1187913043478261</v>
      </c>
      <c r="E40" s="5">
        <v>0.77770869565217382</v>
      </c>
      <c r="F40" s="6">
        <v>3.3000000000000002E-2</v>
      </c>
      <c r="G40" s="23">
        <v>6.0000000000000001E-3</v>
      </c>
      <c r="H40" s="24">
        <v>1.3999999999999999E-2</v>
      </c>
      <c r="I40" s="141">
        <v>1.9400000000000001E-2</v>
      </c>
      <c r="J40" s="150">
        <v>1.9606333333333337</v>
      </c>
      <c r="K40" s="150">
        <v>0.57686666666666664</v>
      </c>
      <c r="L40" s="150">
        <v>1.489E-2</v>
      </c>
      <c r="M40" s="150">
        <v>2.9644333333333339</v>
      </c>
      <c r="N40" s="150">
        <v>8.7233333333333343E-2</v>
      </c>
      <c r="O40" s="150">
        <v>1.2507333333333333</v>
      </c>
      <c r="P40" s="150">
        <v>3.6560333333333328</v>
      </c>
      <c r="Q40" s="150">
        <v>1.9333333333333336E-3</v>
      </c>
      <c r="R40" s="150">
        <v>1.7266666666666666E-2</v>
      </c>
      <c r="S40" s="150">
        <v>4.9224666666666677</v>
      </c>
      <c r="T40" s="150">
        <v>0</v>
      </c>
      <c r="U40" s="150">
        <v>0</v>
      </c>
      <c r="V40" s="150">
        <v>1.43E-2</v>
      </c>
      <c r="W40" s="150">
        <v>1.1333333333333331E-2</v>
      </c>
      <c r="X40" s="150">
        <v>1.1366666666666667E-2</v>
      </c>
      <c r="Y40" s="150">
        <v>9.5000000000000001E-2</v>
      </c>
      <c r="Z40" s="150">
        <v>0.24309999999999998</v>
      </c>
    </row>
    <row r="41" spans="1:26" ht="15.75" customHeight="1">
      <c r="A41" s="262" t="s">
        <v>127</v>
      </c>
      <c r="B41" s="2" t="s">
        <v>34</v>
      </c>
      <c r="C41" s="3"/>
      <c r="D41" s="4">
        <v>5.8125000000000003E-2</v>
      </c>
      <c r="E41" s="5">
        <v>0.32522166666666669</v>
      </c>
      <c r="F41" s="6">
        <v>6.0000000000000001E-3</v>
      </c>
      <c r="G41" s="23">
        <v>1E-3</v>
      </c>
      <c r="H41" s="24">
        <v>4.0000000000000001E-3</v>
      </c>
      <c r="I41" s="141">
        <v>1.636333333333333E-2</v>
      </c>
      <c r="J41" s="150">
        <v>9.9716666666666662E-2</v>
      </c>
      <c r="K41" s="150">
        <v>3.5390000000000005E-2</v>
      </c>
      <c r="L41" s="150">
        <v>1.9500000000000001E-3</v>
      </c>
      <c r="M41" s="150">
        <v>0.42383999999999994</v>
      </c>
      <c r="N41" s="150">
        <v>1.1886666666666665E-2</v>
      </c>
      <c r="O41" s="150">
        <v>2.0676933333333332</v>
      </c>
      <c r="P41" s="150">
        <v>0.53914666666666666</v>
      </c>
      <c r="Q41" s="150">
        <v>7.0666666666666664E-4</v>
      </c>
      <c r="R41" s="150">
        <v>4.0500000000000006E-3</v>
      </c>
      <c r="S41" s="150">
        <v>0</v>
      </c>
      <c r="T41" s="150">
        <v>0</v>
      </c>
      <c r="U41" s="150">
        <v>0</v>
      </c>
      <c r="V41" s="150">
        <v>4.0000000000000002E-4</v>
      </c>
      <c r="W41" s="150">
        <v>0</v>
      </c>
      <c r="X41" s="150">
        <v>0</v>
      </c>
      <c r="Y41" s="150">
        <v>3.9599999999999996E-2</v>
      </c>
      <c r="Z41" s="150">
        <v>0</v>
      </c>
    </row>
    <row r="42" spans="1:26" ht="15.75" customHeight="1">
      <c r="A42" s="262" t="s">
        <v>128</v>
      </c>
      <c r="B42" s="2" t="s">
        <v>34</v>
      </c>
      <c r="C42" s="3"/>
      <c r="D42" s="4">
        <v>7.0083333333333331E-2</v>
      </c>
      <c r="E42" s="5">
        <v>0.45058333333333339</v>
      </c>
      <c r="F42" s="6">
        <v>5.0000000000000001E-3</v>
      </c>
      <c r="G42" s="23">
        <v>4.0000000000000001E-3</v>
      </c>
      <c r="H42" s="24">
        <v>4.0000000000000001E-3</v>
      </c>
      <c r="I42" s="141">
        <v>1.6063333333333332E-2</v>
      </c>
      <c r="J42" s="150">
        <v>0.16545666666666667</v>
      </c>
      <c r="K42" s="150">
        <v>0.12591666666666668</v>
      </c>
      <c r="L42" s="150">
        <v>3.4466666666666669E-3</v>
      </c>
      <c r="M42" s="150">
        <v>0.81961333333333342</v>
      </c>
      <c r="N42" s="150">
        <v>1.8723333333333335E-2</v>
      </c>
      <c r="O42" s="150">
        <v>6.6671033333333334</v>
      </c>
      <c r="P42" s="150">
        <v>1.3660699999999999</v>
      </c>
      <c r="Q42" s="150">
        <v>9.766666666666667E-4</v>
      </c>
      <c r="R42" s="150">
        <v>7.5566666666666681E-3</v>
      </c>
      <c r="S42" s="150">
        <v>0</v>
      </c>
      <c r="T42" s="150">
        <v>0</v>
      </c>
      <c r="U42" s="150">
        <v>0</v>
      </c>
      <c r="V42" s="150">
        <v>8.0000000000000004E-4</v>
      </c>
      <c r="W42" s="150">
        <v>0</v>
      </c>
      <c r="X42" s="150">
        <v>0</v>
      </c>
      <c r="Y42" s="150">
        <v>0</v>
      </c>
      <c r="Z42" s="150">
        <v>0</v>
      </c>
    </row>
    <row r="43" spans="1:26" ht="15.75" customHeight="1">
      <c r="A43" s="262" t="s">
        <v>129</v>
      </c>
      <c r="B43" s="2" t="s">
        <v>34</v>
      </c>
      <c r="C43" s="3"/>
      <c r="D43" s="4">
        <v>8.7916799999999989E-2</v>
      </c>
      <c r="E43" s="5">
        <v>0.62431653333333348</v>
      </c>
      <c r="F43" s="6">
        <v>0</v>
      </c>
      <c r="G43" s="23">
        <v>0</v>
      </c>
      <c r="H43" s="24">
        <v>0</v>
      </c>
      <c r="I43" s="141">
        <v>5.6100000000000004E-2</v>
      </c>
      <c r="J43" s="150">
        <v>0.17626666666666668</v>
      </c>
      <c r="K43" s="150">
        <v>0.19366666666666663</v>
      </c>
      <c r="L43" s="150">
        <v>2.5300000000000001E-3</v>
      </c>
      <c r="M43" s="150">
        <v>1.1215000000000002</v>
      </c>
      <c r="N43" s="150">
        <v>8.0000000000000002E-3</v>
      </c>
      <c r="O43" s="150">
        <v>15.155266666666666</v>
      </c>
      <c r="P43" s="150">
        <v>1.4791999999999998</v>
      </c>
      <c r="Q43" s="150">
        <v>1.0333333333333334E-3</v>
      </c>
      <c r="R43" s="150">
        <v>5.0333333333333332E-3</v>
      </c>
      <c r="S43" s="150">
        <v>0</v>
      </c>
      <c r="T43" s="150">
        <v>0</v>
      </c>
      <c r="U43" s="150">
        <v>0</v>
      </c>
      <c r="V43" s="150">
        <v>1.18E-2</v>
      </c>
      <c r="W43" s="150">
        <v>4.0000000000000002E-4</v>
      </c>
      <c r="X43" s="150">
        <v>5.3333333333333332E-3</v>
      </c>
      <c r="Y43" s="150">
        <v>9.3666666666666676E-2</v>
      </c>
      <c r="Z43" s="150">
        <v>0</v>
      </c>
    </row>
    <row r="44" spans="1:26" ht="15.75" customHeight="1">
      <c r="A44" s="262" t="s">
        <v>130</v>
      </c>
      <c r="B44" s="2" t="s">
        <v>34</v>
      </c>
      <c r="C44" s="3"/>
      <c r="D44" s="4">
        <v>9.9956521739130444E-2</v>
      </c>
      <c r="E44" s="5">
        <v>0.77944347826086957</v>
      </c>
      <c r="F44" s="6">
        <v>0</v>
      </c>
      <c r="G44" s="23">
        <v>0</v>
      </c>
      <c r="H44" s="24">
        <v>0</v>
      </c>
      <c r="I44" s="141">
        <v>2.9266666666666663E-2</v>
      </c>
      <c r="J44" s="150">
        <v>0.17300000000000001</v>
      </c>
      <c r="K44" s="150">
        <v>0.27690000000000003</v>
      </c>
      <c r="L44" s="150">
        <v>5.2833333333333335E-3</v>
      </c>
      <c r="M44" s="150">
        <v>0.99809999999999999</v>
      </c>
      <c r="N44" s="150">
        <v>8.8000000000000005E-3</v>
      </c>
      <c r="O44" s="150">
        <v>7.17E-2</v>
      </c>
      <c r="P44" s="150">
        <v>1.4706000000000001</v>
      </c>
      <c r="Q44" s="150">
        <v>1.5E-3</v>
      </c>
      <c r="R44" s="150">
        <v>7.7666666666666674E-3</v>
      </c>
      <c r="S44" s="150">
        <v>0</v>
      </c>
      <c r="T44" s="150">
        <v>0</v>
      </c>
      <c r="U44" s="150">
        <v>0</v>
      </c>
      <c r="V44" s="150">
        <v>1.7666666666666666E-3</v>
      </c>
      <c r="W44" s="150">
        <v>2.0000000000000001E-4</v>
      </c>
      <c r="X44" s="150">
        <v>0</v>
      </c>
      <c r="Y44" s="150">
        <v>3.5666666666666666E-2</v>
      </c>
      <c r="Z44" s="150">
        <v>0</v>
      </c>
    </row>
    <row r="45" spans="1:26" ht="15.75" customHeight="1">
      <c r="A45" s="262" t="s">
        <v>131</v>
      </c>
      <c r="B45" s="2" t="s">
        <v>34</v>
      </c>
      <c r="C45" s="3"/>
      <c r="D45" s="4">
        <v>0.10320799999999998</v>
      </c>
      <c r="E45" s="5">
        <v>0.76622533333333354</v>
      </c>
      <c r="F45" s="6">
        <v>5.3533333333333332E-3</v>
      </c>
      <c r="G45" s="23">
        <v>7.5666666666666669E-3</v>
      </c>
      <c r="H45" s="24">
        <v>3.7766666666666665E-3</v>
      </c>
      <c r="I45" s="141">
        <v>2.2966666666666663E-2</v>
      </c>
      <c r="J45" s="150">
        <v>0.19453333333333334</v>
      </c>
      <c r="K45" s="150">
        <v>0</v>
      </c>
      <c r="L45" s="150">
        <v>3.9700000000000004E-3</v>
      </c>
      <c r="M45" s="150">
        <v>1.1847666666666667</v>
      </c>
      <c r="N45" s="150">
        <v>9.1666666666666667E-3</v>
      </c>
      <c r="O45" s="150">
        <v>0.1474</v>
      </c>
      <c r="P45" s="150">
        <v>1.3409666666666669</v>
      </c>
      <c r="Q45" s="150">
        <v>1.3666666666666669E-3</v>
      </c>
      <c r="R45" s="150">
        <v>8.1333333333333344E-3</v>
      </c>
      <c r="S45" s="150">
        <v>0</v>
      </c>
      <c r="T45" s="150">
        <v>0</v>
      </c>
      <c r="U45" s="150">
        <v>0</v>
      </c>
      <c r="V45" s="150">
        <v>1.0666666666666667E-3</v>
      </c>
      <c r="W45" s="150">
        <v>5.0000000000000001E-4</v>
      </c>
      <c r="X45" s="150">
        <v>2.9999999999999997E-4</v>
      </c>
      <c r="Y45" s="150">
        <v>4.3700000000000003E-2</v>
      </c>
      <c r="Z45" s="150">
        <v>0</v>
      </c>
    </row>
    <row r="46" spans="1:26" ht="15.75" customHeight="1">
      <c r="A46" s="262" t="s">
        <v>132</v>
      </c>
      <c r="B46" s="2" t="s">
        <v>34</v>
      </c>
      <c r="C46" s="3"/>
      <c r="D46" s="4">
        <v>5.9782608695652176E-3</v>
      </c>
      <c r="E46" s="5">
        <v>0.87148843913043494</v>
      </c>
      <c r="F46" s="6">
        <v>0</v>
      </c>
      <c r="G46" s="23">
        <v>0</v>
      </c>
      <c r="H46" s="24">
        <v>0</v>
      </c>
      <c r="I46" s="141">
        <v>7.4333329999999994E-3</v>
      </c>
      <c r="J46" s="150">
        <v>1.0576666666666668E-2</v>
      </c>
      <c r="K46" s="150">
        <v>3.0276666666666667E-2</v>
      </c>
      <c r="L46" s="150">
        <v>1.8333333333333331E-4</v>
      </c>
      <c r="M46" s="150">
        <v>0.12603</v>
      </c>
      <c r="N46" s="150">
        <v>1.2766666666666668E-3</v>
      </c>
      <c r="O46" s="150">
        <v>8.0829999999999999E-2</v>
      </c>
      <c r="P46" s="150">
        <v>8.5349999999999995E-2</v>
      </c>
      <c r="Q46" s="150">
        <v>1.5333333333333334E-4</v>
      </c>
      <c r="R46" s="150">
        <v>7.9666666666666666E-4</v>
      </c>
      <c r="S46" s="150">
        <v>0</v>
      </c>
      <c r="T46" s="150">
        <v>0</v>
      </c>
      <c r="U46" s="150">
        <v>0</v>
      </c>
      <c r="V46" s="150">
        <v>0</v>
      </c>
      <c r="W46" s="150">
        <v>0</v>
      </c>
      <c r="X46" s="150">
        <v>0</v>
      </c>
      <c r="Y46" s="150">
        <v>0</v>
      </c>
      <c r="Z46" s="150">
        <v>0</v>
      </c>
    </row>
    <row r="47" spans="1:26" ht="15.75" customHeight="1">
      <c r="A47" s="262" t="s">
        <v>133</v>
      </c>
      <c r="B47" s="2" t="s">
        <v>34</v>
      </c>
      <c r="C47" s="3"/>
      <c r="D47" s="4">
        <v>7.2137681159420292E-2</v>
      </c>
      <c r="E47" s="5">
        <v>0.78872898550724624</v>
      </c>
      <c r="F47" s="6">
        <v>4.3033333333333326E-3</v>
      </c>
      <c r="G47" s="23">
        <v>1.3169999999999999E-2</v>
      </c>
      <c r="H47" s="24">
        <v>8.9200000000000008E-3</v>
      </c>
      <c r="I47" s="141">
        <v>4.713333333333334E-2</v>
      </c>
      <c r="J47" s="150">
        <v>2.6666666666666665E-2</v>
      </c>
      <c r="K47" s="150">
        <v>0.41229999999999994</v>
      </c>
      <c r="L47" s="150">
        <v>3.3866666666666667E-3</v>
      </c>
      <c r="M47" s="150">
        <v>1.0783666666666667</v>
      </c>
      <c r="N47" s="150">
        <v>8.5000000000000006E-3</v>
      </c>
      <c r="O47" s="150">
        <v>0</v>
      </c>
      <c r="P47" s="150">
        <v>1.6833333333333333</v>
      </c>
      <c r="Q47" s="150">
        <v>8.0000000000000004E-4</v>
      </c>
      <c r="R47" s="150">
        <v>1.0933333333333333E-2</v>
      </c>
      <c r="S47" s="150">
        <v>0</v>
      </c>
      <c r="T47" s="150">
        <v>0.26</v>
      </c>
      <c r="U47" s="150">
        <v>0.13</v>
      </c>
      <c r="V47" s="150">
        <v>2.5333333333333336E-3</v>
      </c>
      <c r="W47" s="150">
        <v>0</v>
      </c>
      <c r="X47" s="150">
        <v>0</v>
      </c>
      <c r="Y47" s="150">
        <v>7.4666666666666666E-3</v>
      </c>
      <c r="Z47" s="150">
        <v>0</v>
      </c>
    </row>
    <row r="48" spans="1:26" ht="15.75" customHeight="1">
      <c r="A48" s="262" t="s">
        <v>134</v>
      </c>
      <c r="B48" s="2" t="s">
        <v>34</v>
      </c>
      <c r="C48" s="3"/>
      <c r="D48" s="4">
        <v>6.5895833333333334E-2</v>
      </c>
      <c r="E48" s="5">
        <v>0.28555749999999996</v>
      </c>
      <c r="F48" s="6">
        <v>2E-3</v>
      </c>
      <c r="G48" s="23">
        <v>6.0000000000000001E-3</v>
      </c>
      <c r="H48" s="24">
        <v>2E-3</v>
      </c>
      <c r="I48" s="141">
        <v>3.9180000000000006E-2</v>
      </c>
      <c r="J48" s="150">
        <v>1.6123333333333333E-2</v>
      </c>
      <c r="K48" s="150">
        <v>0.32575000000000004</v>
      </c>
      <c r="L48" s="150">
        <v>1.1799999999999998E-3</v>
      </c>
      <c r="M48" s="150">
        <v>1.1270499999999999</v>
      </c>
      <c r="N48" s="150">
        <v>4.1099999999999999E-3</v>
      </c>
      <c r="O48" s="150">
        <v>1.1156666666666665E-2</v>
      </c>
      <c r="P48" s="150">
        <v>1.8482233333333331</v>
      </c>
      <c r="Q48" s="150">
        <v>5.0333333333333339E-4</v>
      </c>
      <c r="R48" s="150">
        <v>5.1766666666666662E-3</v>
      </c>
      <c r="S48" s="150">
        <v>0</v>
      </c>
      <c r="T48" s="150">
        <v>0.32</v>
      </c>
      <c r="U48" s="150">
        <v>0.16</v>
      </c>
      <c r="V48" s="150">
        <v>3.0000000000000001E-3</v>
      </c>
      <c r="W48" s="150">
        <v>0</v>
      </c>
      <c r="X48" s="150">
        <v>4.0000000000000002E-4</v>
      </c>
      <c r="Y48" s="150">
        <v>0</v>
      </c>
      <c r="Z48" s="150">
        <v>0</v>
      </c>
    </row>
    <row r="49" spans="1:26" ht="15.75" customHeight="1">
      <c r="A49" s="262" t="s">
        <v>135</v>
      </c>
      <c r="B49" s="2" t="s">
        <v>34</v>
      </c>
      <c r="C49" s="3"/>
      <c r="D49" s="4">
        <v>3.2282608695652179E-2</v>
      </c>
      <c r="E49" s="5">
        <v>0.17135072463768108</v>
      </c>
      <c r="F49" s="6">
        <v>6.0000000000000001E-3</v>
      </c>
      <c r="G49" s="23">
        <v>9.0000000000000011E-3</v>
      </c>
      <c r="H49" s="24">
        <v>8.0000000000000002E-3</v>
      </c>
      <c r="I49" s="141">
        <v>4.6433333333333333E-2</v>
      </c>
      <c r="J49" s="150">
        <v>2.1673333333333336E-2</v>
      </c>
      <c r="K49" s="150">
        <v>0.20376333333333332</v>
      </c>
      <c r="L49" s="150">
        <v>9.3000000000000016E-4</v>
      </c>
      <c r="M49" s="150">
        <v>0.61307333333333336</v>
      </c>
      <c r="N49" s="150">
        <v>5.8566666666666663E-3</v>
      </c>
      <c r="O49" s="150">
        <v>2.6034989999999998</v>
      </c>
      <c r="P49" s="150">
        <v>1.6202333333333334</v>
      </c>
      <c r="Q49" s="150">
        <v>4.5666666666666669E-4</v>
      </c>
      <c r="R49" s="150">
        <v>4.9833333333333335E-3</v>
      </c>
      <c r="S49" s="150">
        <v>0</v>
      </c>
      <c r="T49" s="150">
        <v>0.48</v>
      </c>
      <c r="U49" s="150">
        <v>0.24</v>
      </c>
      <c r="V49" s="150">
        <v>0</v>
      </c>
      <c r="W49" s="150">
        <v>5.0000000000000001E-4</v>
      </c>
      <c r="X49" s="150">
        <v>0</v>
      </c>
      <c r="Y49" s="150">
        <v>3.7366666666666666E-2</v>
      </c>
      <c r="Z49" s="150">
        <v>1.7433333333333335E-2</v>
      </c>
    </row>
    <row r="50" spans="1:26" ht="15.75" customHeight="1">
      <c r="A50" s="262" t="s">
        <v>136</v>
      </c>
      <c r="B50" s="2" t="s">
        <v>34</v>
      </c>
      <c r="C50" s="3"/>
      <c r="D50" s="4">
        <v>5.8333333333333336E-3</v>
      </c>
      <c r="E50" s="5">
        <v>0.89336666666666675</v>
      </c>
      <c r="F50" s="6">
        <v>1E-3</v>
      </c>
      <c r="G50" s="23">
        <v>1E-3</v>
      </c>
      <c r="H50" s="24">
        <v>0</v>
      </c>
      <c r="I50" s="141">
        <v>8.8000000000000005E-3</v>
      </c>
      <c r="J50" s="150">
        <v>5.2204666666666677</v>
      </c>
      <c r="K50" s="150">
        <v>4.280666666666666E-2</v>
      </c>
      <c r="L50" s="150">
        <v>0</v>
      </c>
      <c r="M50" s="150">
        <v>2.73319</v>
      </c>
      <c r="N50" s="150">
        <v>0.41991333333333336</v>
      </c>
      <c r="O50" s="150">
        <v>0.14855333333333334</v>
      </c>
      <c r="P50" s="150">
        <v>0</v>
      </c>
      <c r="Q50" s="150">
        <v>0</v>
      </c>
      <c r="R50" s="150">
        <v>0.15209333333333333</v>
      </c>
      <c r="S50" s="150">
        <v>15.332433333333331</v>
      </c>
      <c r="T50" s="150">
        <v>0</v>
      </c>
      <c r="U50" s="150">
        <v>0</v>
      </c>
      <c r="V50" s="150">
        <v>3.4066666666666662E-2</v>
      </c>
      <c r="W50" s="150">
        <v>0</v>
      </c>
      <c r="X50" s="150">
        <v>3.1099999999999999E-2</v>
      </c>
      <c r="Y50" s="150">
        <v>0.19393333333333335</v>
      </c>
      <c r="Z50" s="150">
        <v>0</v>
      </c>
    </row>
    <row r="51" spans="1:26" ht="15.75" customHeight="1">
      <c r="A51" s="262" t="s">
        <v>137</v>
      </c>
      <c r="B51" s="2" t="s">
        <v>34</v>
      </c>
      <c r="C51" s="3"/>
      <c r="D51" s="4">
        <v>2.5520833333333336E-2</v>
      </c>
      <c r="E51" s="5">
        <v>0.30684916666666667</v>
      </c>
      <c r="F51" s="6">
        <v>5.0000000000000001E-3</v>
      </c>
      <c r="G51" s="23">
        <v>1.3999999999999999E-2</v>
      </c>
      <c r="H51" s="24">
        <v>6.9999999999999993E-3</v>
      </c>
      <c r="I51" s="141">
        <v>2.3709999999999998E-2</v>
      </c>
      <c r="J51" s="150">
        <v>4.1643333333333338E-2</v>
      </c>
      <c r="K51" s="150">
        <v>0.15347</v>
      </c>
      <c r="L51" s="150">
        <v>1.2466666666666665E-3</v>
      </c>
      <c r="M51" s="150">
        <v>0.54585000000000006</v>
      </c>
      <c r="N51" s="150">
        <v>3.5666666666666663E-3</v>
      </c>
      <c r="O51" s="150">
        <v>1.31993</v>
      </c>
      <c r="P51" s="150">
        <v>1.2534933333333333</v>
      </c>
      <c r="Q51" s="150">
        <v>3.4000000000000002E-4</v>
      </c>
      <c r="R51" s="150">
        <v>4.2366666666666664E-3</v>
      </c>
      <c r="S51" s="150">
        <v>0</v>
      </c>
      <c r="T51" s="150">
        <v>0</v>
      </c>
      <c r="U51" s="150">
        <v>0</v>
      </c>
      <c r="V51" s="150">
        <v>0</v>
      </c>
      <c r="W51" s="150">
        <v>0</v>
      </c>
      <c r="X51" s="150">
        <v>0</v>
      </c>
      <c r="Y51" s="150">
        <v>0</v>
      </c>
      <c r="Z51" s="150">
        <v>0</v>
      </c>
    </row>
    <row r="52" spans="1:26" ht="15.75" customHeight="1">
      <c r="A52" s="262" t="s">
        <v>138</v>
      </c>
      <c r="B52" s="2" t="s">
        <v>34</v>
      </c>
      <c r="C52" s="3"/>
      <c r="D52" s="4">
        <v>0.1235</v>
      </c>
      <c r="E52" s="5">
        <v>0.59566666666666668</v>
      </c>
      <c r="F52" s="6">
        <v>1.1000000000000001E-2</v>
      </c>
      <c r="G52" s="23">
        <v>1.6E-2</v>
      </c>
      <c r="H52" s="24">
        <v>0.01</v>
      </c>
      <c r="I52" s="141">
        <v>5.9800000000000006E-2</v>
      </c>
      <c r="J52" s="150">
        <v>1.0869099999999998</v>
      </c>
      <c r="K52" s="150">
        <v>0.56680333333333333</v>
      </c>
      <c r="L52" s="150">
        <v>1.0820000000000001E-2</v>
      </c>
      <c r="M52" s="150">
        <v>1.8219766666666666</v>
      </c>
      <c r="N52" s="150">
        <v>4.7319999999999994E-2</v>
      </c>
      <c r="O52" s="150">
        <v>6.0576299999999996</v>
      </c>
      <c r="P52" s="150">
        <v>2.1008333333333336</v>
      </c>
      <c r="Q52" s="150">
        <v>1.3566666666666668E-3</v>
      </c>
      <c r="R52" s="150">
        <v>1.7306666666666668E-2</v>
      </c>
      <c r="S52" s="150">
        <v>0</v>
      </c>
      <c r="T52" s="150">
        <v>0</v>
      </c>
      <c r="U52" s="150">
        <v>0</v>
      </c>
      <c r="V52" s="150">
        <v>8.6666666666666674E-4</v>
      </c>
      <c r="W52" s="150">
        <v>2.9999999999999997E-4</v>
      </c>
      <c r="X52" s="150">
        <v>8.3333333333333328E-4</v>
      </c>
      <c r="Y52" s="150">
        <v>0</v>
      </c>
      <c r="Z52" s="150">
        <v>0</v>
      </c>
    </row>
    <row r="53" spans="1:26" ht="15.75" customHeight="1">
      <c r="A53" s="262" t="s">
        <v>139</v>
      </c>
      <c r="B53" s="2" t="s">
        <v>34</v>
      </c>
      <c r="C53" s="3"/>
      <c r="D53" s="4">
        <v>0.11343</v>
      </c>
      <c r="E53" s="5">
        <v>0.5651033333333334</v>
      </c>
      <c r="F53" s="6">
        <v>6.9999999999999993E-3</v>
      </c>
      <c r="G53" s="23">
        <v>1.6E-2</v>
      </c>
      <c r="H53" s="24">
        <v>6.0000000000000001E-3</v>
      </c>
      <c r="I53" s="141">
        <v>5.7066666666666668E-2</v>
      </c>
      <c r="J53" s="150">
        <v>0.90237333333333325</v>
      </c>
      <c r="K53" s="150">
        <v>0.4831833333333333</v>
      </c>
      <c r="L53" s="150">
        <v>5.6933333333333332E-3</v>
      </c>
      <c r="M53" s="150">
        <v>1.5318000000000001</v>
      </c>
      <c r="N53" s="150">
        <v>3.3303333333333331E-2</v>
      </c>
      <c r="O53" s="150">
        <v>6.6254133333333334</v>
      </c>
      <c r="P53" s="150">
        <v>2.9634800000000001</v>
      </c>
      <c r="Q53" s="150">
        <v>1.6266666666666669E-3</v>
      </c>
      <c r="R53" s="150">
        <v>1.4586666666666668E-2</v>
      </c>
      <c r="S53" s="150">
        <v>0</v>
      </c>
      <c r="T53" s="150">
        <v>0</v>
      </c>
      <c r="U53" s="150">
        <v>0</v>
      </c>
      <c r="V53" s="150">
        <v>7.000000000000001E-4</v>
      </c>
      <c r="W53" s="150">
        <v>4.0000000000000002E-4</v>
      </c>
      <c r="X53" s="150">
        <v>7.9333333333333339E-3</v>
      </c>
      <c r="Y53" s="150">
        <v>0</v>
      </c>
      <c r="Z53" s="150">
        <v>0</v>
      </c>
    </row>
    <row r="54" spans="1:26" ht="15.75" customHeight="1">
      <c r="A54" s="262" t="s">
        <v>140</v>
      </c>
      <c r="B54" s="2" t="s">
        <v>34</v>
      </c>
      <c r="C54" s="3"/>
      <c r="D54" s="4">
        <v>0.11950999600092567</v>
      </c>
      <c r="E54" s="5">
        <v>0.44118999999999992</v>
      </c>
      <c r="F54" s="6">
        <v>5.0000000000000001E-3</v>
      </c>
      <c r="G54" s="23">
        <v>6.9999999999999993E-3</v>
      </c>
      <c r="H54" s="24">
        <v>6.0000000000000001E-3</v>
      </c>
      <c r="I54" s="141">
        <v>2.4799999999999999E-2</v>
      </c>
      <c r="J54" s="150">
        <v>1.55721</v>
      </c>
      <c r="K54" s="150">
        <v>0.24243666666666666</v>
      </c>
      <c r="L54" s="150">
        <v>5.1000000000000004E-3</v>
      </c>
      <c r="M54" s="150">
        <v>1.0526066666666667</v>
      </c>
      <c r="N54" s="150">
        <v>5.7103333333333339E-2</v>
      </c>
      <c r="O54" s="150">
        <v>0.22045333333333336</v>
      </c>
      <c r="P54" s="150">
        <v>0.64732333333333325</v>
      </c>
      <c r="Q54" s="150">
        <v>6.2E-4</v>
      </c>
      <c r="R54" s="150">
        <v>1.2843333333333333E-2</v>
      </c>
      <c r="S54" s="150">
        <v>0</v>
      </c>
      <c r="T54" s="150">
        <v>0</v>
      </c>
      <c r="U54" s="150">
        <v>0</v>
      </c>
      <c r="V54" s="150">
        <v>4.3333333333333337E-4</v>
      </c>
      <c r="W54" s="150">
        <v>2.9999999999999997E-4</v>
      </c>
      <c r="X54" s="150">
        <v>0</v>
      </c>
      <c r="Y54" s="150">
        <v>0</v>
      </c>
      <c r="Z54" s="150">
        <v>0</v>
      </c>
    </row>
    <row r="55" spans="1:26" ht="15.75" customHeight="1">
      <c r="A55" s="262" t="s">
        <v>141</v>
      </c>
      <c r="B55" s="2" t="s">
        <v>34</v>
      </c>
      <c r="C55" s="3"/>
      <c r="D55" s="4">
        <v>8.3030000000000007E-2</v>
      </c>
      <c r="E55" s="5">
        <v>0.56396999999999997</v>
      </c>
      <c r="F55" s="6">
        <v>6.0000000000000001E-3</v>
      </c>
      <c r="G55" s="23">
        <v>0.01</v>
      </c>
      <c r="H55" s="24">
        <v>6.0000000000000001E-3</v>
      </c>
      <c r="I55" s="141">
        <v>4.296666666666666E-2</v>
      </c>
      <c r="J55" s="150">
        <v>0.77848666666666655</v>
      </c>
      <c r="K55" s="150">
        <v>0.29415666666666668</v>
      </c>
      <c r="L55" s="150">
        <v>3.6599999999999992E-3</v>
      </c>
      <c r="M55" s="150">
        <v>1.1009800000000001</v>
      </c>
      <c r="N55" s="150">
        <v>3.0443333333333329E-2</v>
      </c>
      <c r="O55" s="150">
        <v>5.0664399999999992</v>
      </c>
      <c r="P55" s="150">
        <v>0.89024666666666674</v>
      </c>
      <c r="Q55" s="150">
        <v>9.9666666666666675E-4</v>
      </c>
      <c r="R55" s="150">
        <v>8.1766666666666672E-3</v>
      </c>
      <c r="S55" s="150">
        <v>0</v>
      </c>
      <c r="T55" s="150">
        <v>0</v>
      </c>
      <c r="U55" s="150">
        <v>0</v>
      </c>
      <c r="V55" s="150">
        <v>8.0000000000000004E-4</v>
      </c>
      <c r="W55" s="150">
        <v>0</v>
      </c>
      <c r="X55" s="150">
        <v>8.3333333333333328E-4</v>
      </c>
      <c r="Y55" s="150">
        <v>0</v>
      </c>
      <c r="Z55" s="150">
        <v>0</v>
      </c>
    </row>
    <row r="56" spans="1:26" ht="15.75" customHeight="1">
      <c r="A56" s="262" t="s">
        <v>142</v>
      </c>
      <c r="B56" s="2" t="s">
        <v>34</v>
      </c>
      <c r="C56" s="3"/>
      <c r="D56" s="4">
        <v>9.4251666666666664E-2</v>
      </c>
      <c r="E56" s="5">
        <v>0.499415</v>
      </c>
      <c r="F56" s="6">
        <v>6.9999999999999993E-3</v>
      </c>
      <c r="G56" s="23">
        <v>1.1000000000000001E-2</v>
      </c>
      <c r="H56" s="24">
        <v>8.0000000000000002E-3</v>
      </c>
      <c r="I56" s="141">
        <v>6.883333333333333E-2</v>
      </c>
      <c r="J56" s="150">
        <v>1.3175966666666667</v>
      </c>
      <c r="K56" s="150">
        <v>0.60428333333333339</v>
      </c>
      <c r="L56" s="150">
        <v>1.6163333333333335E-2</v>
      </c>
      <c r="M56" s="150">
        <v>1.9343899999999998</v>
      </c>
      <c r="N56" s="150">
        <v>2.9853333333333332E-2</v>
      </c>
      <c r="O56" s="150">
        <v>5.0610333333333326</v>
      </c>
      <c r="P56" s="150">
        <v>1.6287100000000001</v>
      </c>
      <c r="Q56" s="150">
        <v>1.4599999999999999E-3</v>
      </c>
      <c r="R56" s="150">
        <v>1.5856666666666668E-2</v>
      </c>
      <c r="S56" s="150">
        <v>0</v>
      </c>
      <c r="T56" s="150">
        <v>0</v>
      </c>
      <c r="U56" s="150">
        <v>0</v>
      </c>
      <c r="V56" s="150">
        <v>7.666666666666668E-4</v>
      </c>
      <c r="W56" s="150">
        <v>4.0000000000000002E-4</v>
      </c>
      <c r="X56" s="150">
        <v>1.4666666666666669E-3</v>
      </c>
      <c r="Y56" s="150">
        <v>0</v>
      </c>
      <c r="Z56" s="150">
        <v>0</v>
      </c>
    </row>
    <row r="57" spans="1:26" ht="15.75" customHeight="1">
      <c r="A57" s="262" t="s">
        <v>143</v>
      </c>
      <c r="B57" s="2" t="s">
        <v>34</v>
      </c>
      <c r="C57" s="3"/>
      <c r="D57" s="4">
        <v>7.9535652173913049E-2</v>
      </c>
      <c r="E57" s="5">
        <v>0.58646434782608692</v>
      </c>
      <c r="F57" s="6">
        <v>0.01</v>
      </c>
      <c r="G57" s="23">
        <v>6.9999999999999993E-3</v>
      </c>
      <c r="H57" s="24">
        <v>9.0000000000000011E-3</v>
      </c>
      <c r="I57" s="141">
        <v>2.3066666666666666E-2</v>
      </c>
      <c r="J57" s="150">
        <v>0.15753333333333336</v>
      </c>
      <c r="K57" s="150">
        <v>0.25463333333333332</v>
      </c>
      <c r="L57" s="150">
        <v>4.6333333333333339E-3</v>
      </c>
      <c r="M57" s="150">
        <v>0.94739999999999991</v>
      </c>
      <c r="N57" s="150">
        <v>0.01</v>
      </c>
      <c r="O57" s="150">
        <v>6.4767333333333337</v>
      </c>
      <c r="P57" s="150">
        <v>1.4219999999999999</v>
      </c>
      <c r="Q57" s="150">
        <v>1.2999999999999999E-3</v>
      </c>
      <c r="R57" s="150">
        <v>7.6333333333333331E-3</v>
      </c>
      <c r="S57" s="150">
        <v>2.9866666666666666E-2</v>
      </c>
      <c r="T57" s="150">
        <v>0</v>
      </c>
      <c r="U57" s="150">
        <v>0</v>
      </c>
      <c r="V57" s="150">
        <v>3.8666666666666671E-3</v>
      </c>
      <c r="W57" s="150">
        <v>6.7000000000000002E-3</v>
      </c>
      <c r="X57" s="150">
        <v>6.0000000000000001E-3</v>
      </c>
      <c r="Y57" s="150">
        <v>2.3366666666666664E-2</v>
      </c>
      <c r="Z57" s="150">
        <v>0</v>
      </c>
    </row>
    <row r="58" spans="1:26" ht="15.75" customHeight="1">
      <c r="A58" s="262" t="s">
        <v>144</v>
      </c>
      <c r="B58" s="2" t="s">
        <v>34</v>
      </c>
      <c r="C58" s="3"/>
      <c r="D58" s="4">
        <v>8.3979999999999999E-2</v>
      </c>
      <c r="E58" s="5">
        <v>0.61451999999999996</v>
      </c>
      <c r="F58" s="6">
        <v>8.0000000000000002E-3</v>
      </c>
      <c r="G58" s="23">
        <v>6.9999999999999993E-3</v>
      </c>
      <c r="H58" s="24">
        <v>6.9999999999999993E-3</v>
      </c>
      <c r="I58" s="141">
        <v>2.4333333333333332E-2</v>
      </c>
      <c r="J58" s="150">
        <v>0.51617999999999997</v>
      </c>
      <c r="K58" s="150">
        <v>0.22220333333333334</v>
      </c>
      <c r="L58" s="150">
        <v>3.1366666666666669E-3</v>
      </c>
      <c r="M58" s="150">
        <v>1.0066266666666666</v>
      </c>
      <c r="N58" s="150">
        <v>2.2686666666666664E-2</v>
      </c>
      <c r="O58" s="150">
        <v>4.3079199999999993</v>
      </c>
      <c r="P58" s="150">
        <v>0.91166000000000014</v>
      </c>
      <c r="Q58" s="150">
        <v>0</v>
      </c>
      <c r="R58" s="150">
        <v>2.6616666666666667E-2</v>
      </c>
      <c r="S58" s="150">
        <v>0</v>
      </c>
      <c r="T58" s="150">
        <v>0</v>
      </c>
      <c r="U58" s="150">
        <v>0</v>
      </c>
      <c r="V58" s="150">
        <v>8.0000000000000004E-4</v>
      </c>
      <c r="W58" s="150">
        <v>4.3333333333333337E-4</v>
      </c>
      <c r="X58" s="150">
        <v>1.4666666666666669E-3</v>
      </c>
      <c r="Y58" s="150">
        <v>0</v>
      </c>
      <c r="Z58" s="150">
        <v>0</v>
      </c>
    </row>
    <row r="59" spans="1:26" ht="15.75" customHeight="1">
      <c r="A59" s="262" t="s">
        <v>145</v>
      </c>
      <c r="B59" s="2" t="s">
        <v>34</v>
      </c>
      <c r="C59" s="3"/>
      <c r="D59" s="4">
        <v>0.1074069964059194</v>
      </c>
      <c r="E59" s="5">
        <v>0.42016633692741384</v>
      </c>
      <c r="F59" s="6">
        <v>3.6926666666666656E-2</v>
      </c>
      <c r="G59" s="23">
        <v>1.1040000000000001E-2</v>
      </c>
      <c r="H59" s="24">
        <v>2.9093333333333332E-2</v>
      </c>
      <c r="I59" s="141">
        <v>1.04E-2</v>
      </c>
      <c r="J59" s="150">
        <v>0.16691666666666666</v>
      </c>
      <c r="K59" s="150">
        <v>0.17704999999999999</v>
      </c>
      <c r="L59" s="150">
        <v>3.4333333333333334E-3</v>
      </c>
      <c r="M59" s="150">
        <v>1.1737666666666666</v>
      </c>
      <c r="N59" s="150">
        <v>1.9910000000000004E-2</v>
      </c>
      <c r="O59" s="150">
        <v>13.092650000000001</v>
      </c>
      <c r="P59" s="150">
        <v>1.6561033333333333</v>
      </c>
      <c r="Q59" s="150">
        <v>1.1000000000000001E-3</v>
      </c>
      <c r="R59" s="150">
        <v>1.6590000000000001E-2</v>
      </c>
      <c r="S59" s="150">
        <v>0</v>
      </c>
      <c r="T59" s="150">
        <v>0</v>
      </c>
      <c r="U59" s="150">
        <v>0</v>
      </c>
      <c r="V59" s="150">
        <v>5.9999999999999995E-4</v>
      </c>
      <c r="W59" s="150">
        <v>2.9999999999999997E-4</v>
      </c>
      <c r="X59" s="150">
        <v>0</v>
      </c>
      <c r="Y59" s="150">
        <v>1.5800000000000002E-2</v>
      </c>
      <c r="Z59" s="150">
        <v>0</v>
      </c>
    </row>
    <row r="60" spans="1:26" ht="15.75" customHeight="1">
      <c r="A60" s="262" t="s">
        <v>146</v>
      </c>
      <c r="B60" s="2" t="s">
        <v>34</v>
      </c>
      <c r="C60" s="3"/>
      <c r="D60" s="4">
        <v>0.10104199661890666</v>
      </c>
      <c r="E60" s="5">
        <v>0.43767800338109342</v>
      </c>
      <c r="F60" s="6">
        <v>4.8316666666666667E-2</v>
      </c>
      <c r="G60" s="23">
        <v>7.5966666666666668E-2</v>
      </c>
      <c r="H60" s="24">
        <v>5.8776666666666665E-2</v>
      </c>
      <c r="I60" s="141">
        <v>9.8666666666666677E-3</v>
      </c>
      <c r="J60" s="150">
        <v>0.12554666666666667</v>
      </c>
      <c r="K60" s="150">
        <v>0.14444666666666664</v>
      </c>
      <c r="L60" s="150">
        <v>2.1566666666666665E-3</v>
      </c>
      <c r="M60" s="150">
        <v>0.90032000000000001</v>
      </c>
      <c r="N60" s="150">
        <v>2.5076666666666667E-2</v>
      </c>
      <c r="O60" s="150">
        <v>10.398886666666668</v>
      </c>
      <c r="P60" s="150">
        <v>1.55643</v>
      </c>
      <c r="Q60" s="150">
        <v>1.16E-3</v>
      </c>
      <c r="R60" s="150">
        <v>1.15E-2</v>
      </c>
      <c r="S60" s="150">
        <v>0</v>
      </c>
      <c r="T60" s="150">
        <v>0</v>
      </c>
      <c r="U60" s="150">
        <v>0</v>
      </c>
      <c r="V60" s="150">
        <v>6.333333333333334E-4</v>
      </c>
      <c r="W60" s="150">
        <v>5.0000000000000001E-4</v>
      </c>
      <c r="X60" s="150">
        <v>0</v>
      </c>
      <c r="Y60" s="150">
        <v>1.83E-2</v>
      </c>
      <c r="Z60" s="150">
        <v>0</v>
      </c>
    </row>
    <row r="61" spans="1:26" ht="15.75" customHeight="1">
      <c r="A61" s="262" t="s">
        <v>147</v>
      </c>
      <c r="B61" s="2" t="s">
        <v>34</v>
      </c>
      <c r="C61" s="3"/>
      <c r="D61" s="4">
        <v>9.8533996702829987E-2</v>
      </c>
      <c r="E61" s="5">
        <v>0.45947933663050333</v>
      </c>
      <c r="F61" s="6">
        <v>0</v>
      </c>
      <c r="G61" s="23">
        <v>0</v>
      </c>
      <c r="H61" s="24">
        <v>0</v>
      </c>
      <c r="I61" s="141">
        <v>1.1066666666666667E-2</v>
      </c>
      <c r="J61" s="150">
        <v>1.54698</v>
      </c>
      <c r="K61" s="150">
        <v>0.15805333333333332</v>
      </c>
      <c r="L61" s="150">
        <v>2.4466666666666669E-3</v>
      </c>
      <c r="M61" s="150">
        <v>1.6812333333333334</v>
      </c>
      <c r="N61" s="150">
        <v>9.9066666666666678E-3</v>
      </c>
      <c r="O61" s="150">
        <v>9.845696666666667</v>
      </c>
      <c r="P61" s="150">
        <v>1.0257833333333333</v>
      </c>
      <c r="Q61" s="150">
        <v>9.9333333333333348E-4</v>
      </c>
      <c r="R61" s="150">
        <v>9.6633333333333345E-3</v>
      </c>
      <c r="S61" s="150">
        <v>0</v>
      </c>
      <c r="T61" s="150">
        <v>0</v>
      </c>
      <c r="U61" s="150">
        <v>0</v>
      </c>
      <c r="V61" s="150">
        <v>7.3333333333333345E-4</v>
      </c>
      <c r="W61" s="150">
        <v>3.3333333333333332E-4</v>
      </c>
      <c r="X61" s="150">
        <v>0</v>
      </c>
      <c r="Y61" s="150">
        <v>0</v>
      </c>
      <c r="Z61" s="150">
        <v>0</v>
      </c>
    </row>
    <row r="62" spans="1:26" ht="15.75" customHeight="1">
      <c r="A62" s="262" t="s">
        <v>148</v>
      </c>
      <c r="B62" s="2" t="s">
        <v>34</v>
      </c>
      <c r="C62" s="3"/>
      <c r="D62" s="4">
        <v>8.7095997085571281E-2</v>
      </c>
      <c r="E62" s="5">
        <v>0.48132733624776203</v>
      </c>
      <c r="F62" s="6">
        <v>0</v>
      </c>
      <c r="G62" s="23">
        <v>0</v>
      </c>
      <c r="H62" s="24">
        <v>0</v>
      </c>
      <c r="I62" s="141">
        <v>9.4333333333333335E-3</v>
      </c>
      <c r="J62" s="150">
        <v>1.2612766666666668</v>
      </c>
      <c r="K62" s="150">
        <v>0.14738333333333334</v>
      </c>
      <c r="L62" s="150">
        <v>2.006666666666667E-3</v>
      </c>
      <c r="M62" s="150">
        <v>1.2380966666666666</v>
      </c>
      <c r="N62" s="150">
        <v>1.3423333333333334E-2</v>
      </c>
      <c r="O62" s="150">
        <v>8.2138233333333339</v>
      </c>
      <c r="P62" s="150">
        <v>1.2375466666666666</v>
      </c>
      <c r="Q62" s="150">
        <v>9.9333333333333348E-4</v>
      </c>
      <c r="R62" s="150">
        <v>7.6233333333333327E-3</v>
      </c>
      <c r="S62" s="150">
        <v>0.17583333333333331</v>
      </c>
      <c r="T62" s="150">
        <v>0</v>
      </c>
      <c r="U62" s="150">
        <v>0</v>
      </c>
      <c r="V62" s="150">
        <v>8.9999999999999998E-4</v>
      </c>
      <c r="W62" s="150">
        <v>4.0000000000000002E-4</v>
      </c>
      <c r="X62" s="150">
        <v>0</v>
      </c>
      <c r="Y62" s="150">
        <v>0</v>
      </c>
      <c r="Z62" s="150">
        <v>0</v>
      </c>
    </row>
    <row r="63" spans="1:26" ht="15.75" customHeight="1">
      <c r="A63" s="262" t="s">
        <v>149</v>
      </c>
      <c r="B63" s="2" t="s">
        <v>34</v>
      </c>
      <c r="C63" s="3"/>
      <c r="D63" s="4">
        <v>6.9027000000000005E-2</v>
      </c>
      <c r="E63" s="5">
        <v>0.57379633333333324</v>
      </c>
      <c r="F63" s="6">
        <v>2.1000000000000001E-2</v>
      </c>
      <c r="G63" s="23">
        <v>9.0000000000000011E-3</v>
      </c>
      <c r="H63" s="24">
        <v>1.7000000000000001E-2</v>
      </c>
      <c r="I63" s="141">
        <v>1.4133333333333333E-2</v>
      </c>
      <c r="J63" s="150">
        <v>0.12614</v>
      </c>
      <c r="K63" s="150">
        <v>0.14430666666666667</v>
      </c>
      <c r="L63" s="150">
        <v>3.826666666666667E-3</v>
      </c>
      <c r="M63" s="150">
        <v>0.72550999999999999</v>
      </c>
      <c r="N63" s="150">
        <v>1.0553333333333333E-2</v>
      </c>
      <c r="O63" s="150">
        <v>13.442013333333332</v>
      </c>
      <c r="P63" s="150">
        <v>1.6668166666666664</v>
      </c>
      <c r="Q63" s="150">
        <v>1.0533333333333334E-3</v>
      </c>
      <c r="R63" s="150">
        <v>6.0733333333333325E-3</v>
      </c>
      <c r="S63" s="150">
        <v>0</v>
      </c>
      <c r="T63" s="150">
        <v>0</v>
      </c>
      <c r="U63" s="150">
        <v>0</v>
      </c>
      <c r="V63" s="150">
        <v>1.4666666666666669E-3</v>
      </c>
      <c r="W63" s="150">
        <v>0</v>
      </c>
      <c r="X63" s="150">
        <v>0</v>
      </c>
      <c r="Y63" s="150">
        <v>0</v>
      </c>
      <c r="Z63" s="150">
        <v>0</v>
      </c>
    </row>
    <row r="64" spans="1:26" ht="15.75" customHeight="1">
      <c r="A64" s="262" t="s">
        <v>150</v>
      </c>
      <c r="B64" s="2" t="s">
        <v>34</v>
      </c>
      <c r="C64" s="3"/>
      <c r="D64" s="4">
        <v>6.0192000000000002E-2</v>
      </c>
      <c r="E64" s="5">
        <v>0.49343133333333339</v>
      </c>
      <c r="F64" s="6">
        <v>6.9000000000000006E-2</v>
      </c>
      <c r="G64" s="23">
        <v>0.21199999999999999</v>
      </c>
      <c r="H64" s="24">
        <v>0.10099999999999999</v>
      </c>
      <c r="I64" s="141">
        <v>1.3093333333333332E-2</v>
      </c>
      <c r="J64" s="150">
        <v>0.11265666666666667</v>
      </c>
      <c r="K64" s="150">
        <v>0.12740333333333334</v>
      </c>
      <c r="L64" s="150">
        <v>3.5633333333333333E-3</v>
      </c>
      <c r="M64" s="150">
        <v>0.62362333333333331</v>
      </c>
      <c r="N64" s="150">
        <v>1.4466666666666666E-2</v>
      </c>
      <c r="O64" s="150">
        <v>11.746670000000002</v>
      </c>
      <c r="P64" s="150">
        <v>1.42554</v>
      </c>
      <c r="Q64" s="150">
        <v>7.9333333333333328E-4</v>
      </c>
      <c r="R64" s="150">
        <v>5.2166666666666663E-3</v>
      </c>
      <c r="S64" s="150">
        <v>0</v>
      </c>
      <c r="T64" s="150">
        <v>0</v>
      </c>
      <c r="U64" s="150">
        <v>0</v>
      </c>
      <c r="V64" s="150">
        <v>1.6333333333333332E-3</v>
      </c>
      <c r="W64" s="150">
        <v>0</v>
      </c>
      <c r="X64" s="150">
        <v>0</v>
      </c>
      <c r="Y64" s="150">
        <v>0</v>
      </c>
      <c r="Z64" s="150">
        <v>0</v>
      </c>
    </row>
    <row r="65" spans="1:26" ht="15.75" customHeight="1">
      <c r="A65" s="262" t="s">
        <v>151</v>
      </c>
      <c r="B65" s="2" t="s">
        <v>34</v>
      </c>
      <c r="C65" s="3"/>
      <c r="D65" s="4">
        <v>9.9270833333333364E-2</v>
      </c>
      <c r="E65" s="5">
        <v>0.70312583333333334</v>
      </c>
      <c r="F65" s="6">
        <v>2.3573333333333332E-2</v>
      </c>
      <c r="G65" s="23">
        <v>9.1890000000000013E-2</v>
      </c>
      <c r="H65" s="24">
        <v>3.6933333333333332E-2</v>
      </c>
      <c r="I65" s="141">
        <v>0.14336666666666667</v>
      </c>
      <c r="J65" s="150">
        <v>2.8253333333333335E-2</v>
      </c>
      <c r="K65" s="150">
        <v>0.90757333333333345</v>
      </c>
      <c r="L65" s="150">
        <v>6.5366666666666663E-3</v>
      </c>
      <c r="M65" s="150">
        <v>2.2513466666666666</v>
      </c>
      <c r="N65" s="150">
        <v>1.1573333333333331E-2</v>
      </c>
      <c r="O65" s="150">
        <v>4.3203333333333344E-2</v>
      </c>
      <c r="P65" s="150">
        <v>2.559566666666667</v>
      </c>
      <c r="Q65" s="150">
        <v>4.6066666666666669E-3</v>
      </c>
      <c r="R65" s="150">
        <v>2.0463333333333337E-2</v>
      </c>
      <c r="S65" s="150">
        <v>0</v>
      </c>
      <c r="T65" s="150">
        <v>0</v>
      </c>
      <c r="U65" s="150">
        <v>0</v>
      </c>
      <c r="V65" s="150">
        <v>3.3333333333333332E-4</v>
      </c>
      <c r="W65" s="150">
        <v>2.9999999999999997E-4</v>
      </c>
      <c r="X65" s="150">
        <v>0</v>
      </c>
      <c r="Y65" s="150">
        <v>0</v>
      </c>
      <c r="Z65" s="150">
        <v>0</v>
      </c>
    </row>
    <row r="66" spans="1:26" ht="15.75" customHeight="1">
      <c r="A66" s="262" t="s">
        <v>152</v>
      </c>
      <c r="B66" s="2" t="s">
        <v>34</v>
      </c>
      <c r="C66" s="3"/>
      <c r="D66" s="4">
        <v>2.2916666666666669E-2</v>
      </c>
      <c r="E66" s="5">
        <v>0.23311666666666667</v>
      </c>
      <c r="F66" s="6">
        <v>0</v>
      </c>
      <c r="G66" s="23">
        <v>0</v>
      </c>
      <c r="H66" s="24">
        <v>0</v>
      </c>
      <c r="I66" s="141">
        <v>2.4033333333333334E-2</v>
      </c>
      <c r="J66" s="150">
        <v>1.0939999999999998E-2</v>
      </c>
      <c r="K66" s="150">
        <v>4.4289999999999996E-2</v>
      </c>
      <c r="L66" s="150">
        <v>0</v>
      </c>
      <c r="M66" s="150">
        <v>0.16786000000000001</v>
      </c>
      <c r="N66" s="150">
        <v>0</v>
      </c>
      <c r="O66" s="150">
        <v>4.4188933333333331</v>
      </c>
      <c r="P66" s="150">
        <v>0.9963700000000002</v>
      </c>
      <c r="Q66" s="150">
        <v>4.3999999999999996E-4</v>
      </c>
      <c r="R66" s="150">
        <v>5.0666666666666666E-4</v>
      </c>
      <c r="S66" s="150">
        <v>0</v>
      </c>
      <c r="T66" s="150">
        <v>0</v>
      </c>
      <c r="U66" s="150">
        <v>0</v>
      </c>
      <c r="V66" s="150">
        <v>4.3333333333333337E-4</v>
      </c>
      <c r="W66" s="150">
        <v>0</v>
      </c>
      <c r="X66" s="150">
        <v>0</v>
      </c>
      <c r="Y66" s="150">
        <v>0</v>
      </c>
      <c r="Z66" s="150">
        <v>0</v>
      </c>
    </row>
    <row r="67" spans="1:26" ht="15.75" customHeight="1">
      <c r="A67" s="262" t="s">
        <v>153</v>
      </c>
      <c r="B67" s="2" t="s">
        <v>34</v>
      </c>
      <c r="C67" s="3"/>
      <c r="D67" s="4">
        <v>0.10524100000000003</v>
      </c>
      <c r="E67" s="5">
        <v>0.74555899999999997</v>
      </c>
      <c r="F67" s="6">
        <v>9.0000000000000011E-3</v>
      </c>
      <c r="G67" s="23">
        <v>0.01</v>
      </c>
      <c r="H67" s="24">
        <v>8.0000000000000002E-3</v>
      </c>
      <c r="I67" s="141">
        <v>3.3950000000000001E-2</v>
      </c>
      <c r="J67" s="150">
        <v>0.18744666666666665</v>
      </c>
      <c r="K67" s="150">
        <v>0.31597333333333333</v>
      </c>
      <c r="L67" s="150">
        <v>5.5333333333333337E-3</v>
      </c>
      <c r="M67" s="150">
        <v>1.1391666666666667</v>
      </c>
      <c r="N67" s="150">
        <v>1.2386666666666666E-2</v>
      </c>
      <c r="O67" s="150">
        <v>8.2949233333333332</v>
      </c>
      <c r="P67" s="150">
        <v>1.8948933333333331</v>
      </c>
      <c r="Q67" s="150">
        <v>1.6100000000000001E-3</v>
      </c>
      <c r="R67" s="150">
        <v>9.0500000000000008E-3</v>
      </c>
      <c r="S67" s="150">
        <v>0</v>
      </c>
      <c r="T67" s="150">
        <v>0</v>
      </c>
      <c r="U67" s="150">
        <v>0</v>
      </c>
      <c r="V67" s="150">
        <v>3.7666666666666664E-3</v>
      </c>
      <c r="W67" s="150">
        <v>0</v>
      </c>
      <c r="X67" s="150">
        <v>0</v>
      </c>
      <c r="Y67" s="150">
        <v>0</v>
      </c>
      <c r="Z67" s="150">
        <v>0</v>
      </c>
    </row>
    <row r="68" spans="1:26" ht="15.75" customHeight="1">
      <c r="A68" s="262">
        <v>0</v>
      </c>
      <c r="B68" s="2" t="s">
        <v>34</v>
      </c>
      <c r="C68" s="3"/>
      <c r="D68" s="4">
        <v>0</v>
      </c>
      <c r="E68" s="5">
        <v>0</v>
      </c>
      <c r="F68" s="6">
        <v>0</v>
      </c>
      <c r="G68" s="23">
        <v>0</v>
      </c>
      <c r="H68" s="24">
        <v>0</v>
      </c>
      <c r="I68" s="141">
        <v>0</v>
      </c>
      <c r="J68" s="150">
        <v>0</v>
      </c>
      <c r="K68" s="150">
        <v>0</v>
      </c>
      <c r="L68" s="150">
        <v>0</v>
      </c>
      <c r="M68" s="150">
        <v>0</v>
      </c>
      <c r="N68" s="150">
        <v>0</v>
      </c>
      <c r="O68" s="150">
        <v>0</v>
      </c>
      <c r="P68" s="150">
        <v>0</v>
      </c>
      <c r="Q68" s="150">
        <v>0</v>
      </c>
      <c r="R68" s="150">
        <v>0</v>
      </c>
      <c r="S68" s="150">
        <v>0</v>
      </c>
      <c r="T68" s="150">
        <v>0</v>
      </c>
      <c r="U68" s="150">
        <v>0</v>
      </c>
      <c r="V68" s="150">
        <v>0</v>
      </c>
      <c r="W68" s="150">
        <v>0</v>
      </c>
      <c r="X68" s="150">
        <v>0</v>
      </c>
      <c r="Y68" s="150">
        <v>0</v>
      </c>
      <c r="Z68" s="150">
        <v>0</v>
      </c>
    </row>
    <row r="69" spans="1:26" ht="15.75" customHeight="1">
      <c r="A69" s="262">
        <v>0</v>
      </c>
      <c r="B69" s="2" t="s">
        <v>34</v>
      </c>
      <c r="C69" s="3"/>
      <c r="D69" s="4">
        <v>0</v>
      </c>
      <c r="E69" s="5">
        <v>0</v>
      </c>
      <c r="F69" s="6">
        <v>0</v>
      </c>
      <c r="G69" s="23">
        <v>0</v>
      </c>
      <c r="H69" s="24">
        <v>0</v>
      </c>
      <c r="I69" s="141">
        <v>0</v>
      </c>
      <c r="J69" s="150">
        <v>0</v>
      </c>
      <c r="K69" s="150">
        <v>0</v>
      </c>
      <c r="L69" s="150">
        <v>0</v>
      </c>
      <c r="M69" s="150">
        <v>0</v>
      </c>
      <c r="N69" s="150">
        <v>0</v>
      </c>
      <c r="O69" s="150">
        <v>0</v>
      </c>
      <c r="P69" s="150">
        <v>0</v>
      </c>
      <c r="Q69" s="150">
        <v>0</v>
      </c>
      <c r="R69" s="150">
        <v>0</v>
      </c>
      <c r="S69" s="150">
        <v>0</v>
      </c>
      <c r="T69" s="150">
        <v>0</v>
      </c>
      <c r="U69" s="150">
        <v>0</v>
      </c>
      <c r="V69" s="150">
        <v>0</v>
      </c>
      <c r="W69" s="150">
        <v>0</v>
      </c>
      <c r="X69" s="150">
        <v>0</v>
      </c>
      <c r="Y69" s="150">
        <v>0</v>
      </c>
      <c r="Z69" s="150">
        <v>0</v>
      </c>
    </row>
    <row r="70" spans="1:26" ht="15.75" customHeight="1">
      <c r="A70" s="262" t="s">
        <v>786</v>
      </c>
      <c r="B70" s="2" t="s">
        <v>34</v>
      </c>
      <c r="C70" s="3"/>
      <c r="D70" s="4">
        <v>0</v>
      </c>
      <c r="E70" s="5">
        <v>0</v>
      </c>
      <c r="F70" s="6">
        <v>0</v>
      </c>
      <c r="G70" s="23">
        <v>0</v>
      </c>
      <c r="H70" s="24">
        <v>0</v>
      </c>
      <c r="I70" s="141">
        <v>0</v>
      </c>
      <c r="J70" s="150">
        <v>0</v>
      </c>
      <c r="K70" s="150">
        <v>0</v>
      </c>
      <c r="L70" s="150">
        <v>0</v>
      </c>
      <c r="M70" s="150">
        <v>0</v>
      </c>
      <c r="N70" s="150">
        <v>0</v>
      </c>
      <c r="O70" s="150">
        <v>0</v>
      </c>
      <c r="P70" s="150">
        <v>0</v>
      </c>
      <c r="Q70" s="150">
        <v>0</v>
      </c>
      <c r="R70" s="150">
        <v>0</v>
      </c>
      <c r="S70" s="150">
        <v>0</v>
      </c>
      <c r="T70" s="150">
        <v>0</v>
      </c>
      <c r="U70" s="150">
        <v>0</v>
      </c>
      <c r="V70" s="150">
        <v>0</v>
      </c>
      <c r="W70" s="150">
        <v>0</v>
      </c>
      <c r="X70" s="150">
        <v>0</v>
      </c>
      <c r="Y70" s="150">
        <v>0</v>
      </c>
      <c r="Z70" s="150">
        <v>0</v>
      </c>
    </row>
    <row r="71" spans="1:26" ht="15.75" customHeight="1">
      <c r="A71" s="262">
        <v>0</v>
      </c>
      <c r="B71" s="2" t="s">
        <v>34</v>
      </c>
      <c r="C71" s="3"/>
      <c r="D71" s="4">
        <v>0</v>
      </c>
      <c r="E71" s="5">
        <v>0</v>
      </c>
      <c r="F71" s="6">
        <v>0</v>
      </c>
      <c r="G71" s="23">
        <v>0</v>
      </c>
      <c r="H71" s="24">
        <v>0</v>
      </c>
      <c r="I71" s="141">
        <v>0</v>
      </c>
      <c r="J71" s="150">
        <v>0</v>
      </c>
      <c r="K71" s="150">
        <v>0</v>
      </c>
      <c r="L71" s="150">
        <v>0</v>
      </c>
      <c r="M71" s="150">
        <v>0</v>
      </c>
      <c r="N71" s="150">
        <v>0</v>
      </c>
      <c r="O71" s="150">
        <v>0</v>
      </c>
      <c r="P71" s="150">
        <v>0</v>
      </c>
      <c r="Q71" s="150">
        <v>0</v>
      </c>
      <c r="R71" s="150">
        <v>0</v>
      </c>
      <c r="S71" s="150">
        <v>0</v>
      </c>
      <c r="T71" s="150">
        <v>0</v>
      </c>
      <c r="U71" s="150">
        <v>0</v>
      </c>
      <c r="V71" s="150">
        <v>0</v>
      </c>
      <c r="W71" s="150">
        <v>0</v>
      </c>
      <c r="X71" s="150">
        <v>0</v>
      </c>
      <c r="Y71" s="150">
        <v>0</v>
      </c>
      <c r="Z71" s="150">
        <v>0</v>
      </c>
    </row>
    <row r="72" spans="1:26" ht="15.75" customHeight="1">
      <c r="A72" s="262">
        <v>0</v>
      </c>
      <c r="B72" s="2" t="s">
        <v>34</v>
      </c>
      <c r="C72" s="3"/>
      <c r="D72" s="4">
        <v>0</v>
      </c>
      <c r="E72" s="5">
        <v>0</v>
      </c>
      <c r="F72" s="6">
        <v>0</v>
      </c>
      <c r="G72" s="23">
        <v>0</v>
      </c>
      <c r="H72" s="24">
        <v>0</v>
      </c>
      <c r="I72" s="141">
        <v>0</v>
      </c>
      <c r="J72" s="150">
        <v>0</v>
      </c>
      <c r="K72" s="150">
        <v>0</v>
      </c>
      <c r="L72" s="150">
        <v>0</v>
      </c>
      <c r="M72" s="150">
        <v>0</v>
      </c>
      <c r="N72" s="150">
        <v>0</v>
      </c>
      <c r="O72" s="150">
        <v>0</v>
      </c>
      <c r="P72" s="150">
        <v>0</v>
      </c>
      <c r="Q72" s="150">
        <v>0</v>
      </c>
      <c r="R72" s="150">
        <v>0</v>
      </c>
      <c r="S72" s="150">
        <v>0</v>
      </c>
      <c r="T72" s="150">
        <v>0</v>
      </c>
      <c r="U72" s="150">
        <v>0</v>
      </c>
      <c r="V72" s="150">
        <v>0</v>
      </c>
      <c r="W72" s="150">
        <v>0</v>
      </c>
      <c r="X72" s="150">
        <v>0</v>
      </c>
      <c r="Y72" s="150">
        <v>0</v>
      </c>
      <c r="Z72" s="150">
        <v>0</v>
      </c>
    </row>
    <row r="73" spans="1:26" ht="15.75" customHeight="1">
      <c r="A73" s="262" t="s">
        <v>154</v>
      </c>
      <c r="B73" s="2" t="s">
        <v>34</v>
      </c>
      <c r="C73" s="3"/>
      <c r="D73" s="4">
        <v>1.4437500000000001E-2</v>
      </c>
      <c r="E73" s="5">
        <v>0.10760916666666669</v>
      </c>
      <c r="F73" s="6">
        <v>1E-3</v>
      </c>
      <c r="G73" s="23">
        <v>2E-3</v>
      </c>
      <c r="H73" s="24">
        <v>2E-3</v>
      </c>
      <c r="I73" s="141">
        <v>2.4626666666666668E-2</v>
      </c>
      <c r="J73" s="150">
        <v>7.6256666666666681E-2</v>
      </c>
      <c r="K73" s="150">
        <v>9.1109999999999983E-2</v>
      </c>
      <c r="L73" s="150">
        <v>2.6066666666666664E-3</v>
      </c>
      <c r="M73" s="150">
        <v>0.32594999999999996</v>
      </c>
      <c r="N73" s="150">
        <v>3.4533333333333334E-3</v>
      </c>
      <c r="O73" s="150">
        <v>1.4516666666666669E-2</v>
      </c>
      <c r="P73" s="150">
        <v>1.9910233333333336</v>
      </c>
      <c r="Q73" s="150">
        <v>6.1333333333333335E-4</v>
      </c>
      <c r="R73" s="150">
        <v>2.8633333333333332E-3</v>
      </c>
      <c r="S73" s="150">
        <v>0</v>
      </c>
      <c r="T73" s="150">
        <v>0</v>
      </c>
      <c r="U73" s="150">
        <v>0</v>
      </c>
      <c r="V73" s="150">
        <v>7.666666666666668E-4</v>
      </c>
      <c r="W73" s="150">
        <v>0</v>
      </c>
      <c r="X73" s="150">
        <v>7.000000000000001E-4</v>
      </c>
      <c r="Y73" s="150">
        <v>0</v>
      </c>
      <c r="Z73" s="150">
        <v>7.4633333333333343E-2</v>
      </c>
    </row>
    <row r="74" spans="1:26" ht="15.75" customHeight="1">
      <c r="A74" s="262" t="s">
        <v>155</v>
      </c>
      <c r="B74" s="2" t="s">
        <v>34</v>
      </c>
      <c r="C74" s="3"/>
      <c r="D74" s="4">
        <v>1.7463768115942028E-2</v>
      </c>
      <c r="E74" s="5">
        <v>8.3602898550724683E-2</v>
      </c>
      <c r="F74" s="6">
        <v>0</v>
      </c>
      <c r="G74" s="23">
        <v>0</v>
      </c>
      <c r="H74" s="24">
        <v>0</v>
      </c>
      <c r="I74" s="141">
        <v>2.1666666666666664E-2</v>
      </c>
      <c r="J74" s="150">
        <v>0.17963333333333334</v>
      </c>
      <c r="K74" s="150">
        <v>8.8200000000000001E-2</v>
      </c>
      <c r="L74" s="150">
        <v>1.1000000000000001E-3</v>
      </c>
      <c r="M74" s="150">
        <v>0.25766666666666665</v>
      </c>
      <c r="N74" s="150">
        <v>3.7333333333333333E-3</v>
      </c>
      <c r="O74" s="150">
        <v>0</v>
      </c>
      <c r="P74" s="150">
        <v>3.5055999999999998</v>
      </c>
      <c r="Q74" s="150">
        <v>5.9999999999999995E-4</v>
      </c>
      <c r="R74" s="150">
        <v>3.2000000000000002E-3</v>
      </c>
      <c r="S74" s="150">
        <v>0</v>
      </c>
      <c r="T74" s="150">
        <v>4.46</v>
      </c>
      <c r="U74" s="150">
        <v>2.23</v>
      </c>
      <c r="V74" s="150">
        <v>0</v>
      </c>
      <c r="W74" s="150">
        <v>0</v>
      </c>
      <c r="X74" s="150">
        <v>1E-3</v>
      </c>
      <c r="Y74" s="150">
        <v>0</v>
      </c>
      <c r="Z74" s="150">
        <v>5.0900000000000001E-2</v>
      </c>
    </row>
    <row r="75" spans="1:26" ht="15.75" customHeight="1">
      <c r="A75" s="262" t="s">
        <v>156</v>
      </c>
      <c r="B75" s="2" t="s">
        <v>34</v>
      </c>
      <c r="C75" s="3"/>
      <c r="D75" s="4">
        <v>6.0869565217391312E-3</v>
      </c>
      <c r="E75" s="5">
        <v>3.3013043478260895E-2</v>
      </c>
      <c r="F75" s="6">
        <v>0</v>
      </c>
      <c r="G75" s="23">
        <v>0</v>
      </c>
      <c r="H75" s="24">
        <v>0</v>
      </c>
      <c r="I75" s="141">
        <v>1.1699999999999999E-2</v>
      </c>
      <c r="J75" s="150">
        <v>8.7400000000000005E-2</v>
      </c>
      <c r="K75" s="150">
        <v>4.0899999999999999E-2</v>
      </c>
      <c r="L75" s="150">
        <v>1E-4</v>
      </c>
      <c r="M75" s="150">
        <v>0.1162</v>
      </c>
      <c r="N75" s="150">
        <v>1.5E-3</v>
      </c>
      <c r="O75" s="150">
        <v>0</v>
      </c>
      <c r="P75" s="150">
        <v>1.6459999999999999</v>
      </c>
      <c r="Q75" s="150">
        <v>2.0000000000000001E-4</v>
      </c>
      <c r="R75" s="150">
        <v>0</v>
      </c>
      <c r="S75" s="150">
        <v>0</v>
      </c>
      <c r="T75" s="150">
        <v>11.08</v>
      </c>
      <c r="U75" s="150">
        <v>5.54</v>
      </c>
      <c r="V75" s="150">
        <v>7.000000000000001E-4</v>
      </c>
      <c r="W75" s="150">
        <v>0</v>
      </c>
      <c r="X75" s="150">
        <v>4.0000000000000002E-4</v>
      </c>
      <c r="Y75" s="150">
        <v>0</v>
      </c>
      <c r="Z75" s="150">
        <v>1.4999999999999999E-2</v>
      </c>
    </row>
    <row r="76" spans="1:26" ht="15.75" customHeight="1">
      <c r="A76" s="262" t="s">
        <v>157</v>
      </c>
      <c r="B76" s="2" t="s">
        <v>34</v>
      </c>
      <c r="C76" s="3"/>
      <c r="D76" s="4">
        <v>9.6014492753623178E-3</v>
      </c>
      <c r="E76" s="5">
        <v>2.6665217391304306E-2</v>
      </c>
      <c r="F76" s="6">
        <v>0</v>
      </c>
      <c r="G76" s="23">
        <v>0</v>
      </c>
      <c r="H76" s="24">
        <v>0</v>
      </c>
      <c r="I76" s="141">
        <v>1.7033333333333331E-2</v>
      </c>
      <c r="J76" s="150">
        <v>3.0476666666666666E-2</v>
      </c>
      <c r="K76" s="150">
        <v>1.8476666666666662E-2</v>
      </c>
      <c r="L76" s="150">
        <v>1E-4</v>
      </c>
      <c r="M76" s="150">
        <v>7.9146666666666657E-2</v>
      </c>
      <c r="N76" s="150">
        <v>0</v>
      </c>
      <c r="O76" s="150">
        <v>0</v>
      </c>
      <c r="P76" s="150">
        <v>1.2486533333333334</v>
      </c>
      <c r="Q76" s="150">
        <v>5.0000000000000001E-4</v>
      </c>
      <c r="R76" s="150">
        <v>7.000000000000001E-4</v>
      </c>
      <c r="S76" s="150">
        <v>0</v>
      </c>
      <c r="T76" s="150">
        <v>2.78</v>
      </c>
      <c r="U76" s="150">
        <v>1.39</v>
      </c>
      <c r="V76" s="150">
        <v>0</v>
      </c>
      <c r="W76" s="150">
        <v>0</v>
      </c>
      <c r="X76" s="150">
        <v>6.333333333333334E-4</v>
      </c>
      <c r="Y76" s="150">
        <v>0</v>
      </c>
      <c r="Z76" s="150">
        <v>9.6466666666666659E-2</v>
      </c>
    </row>
    <row r="77" spans="1:26" ht="15.75" customHeight="1">
      <c r="A77" s="262" t="s">
        <v>158</v>
      </c>
      <c r="B77" s="2" t="s">
        <v>34</v>
      </c>
      <c r="C77" s="3"/>
      <c r="D77" s="4">
        <v>3.9375E-3</v>
      </c>
      <c r="E77" s="5">
        <v>5.9819166666666618E-2</v>
      </c>
      <c r="F77" s="6">
        <v>1.2000000000000001E-3</v>
      </c>
      <c r="G77" s="23">
        <v>4.4699999999999991E-3</v>
      </c>
      <c r="H77" s="24">
        <v>1.9133333333333335E-3</v>
      </c>
      <c r="I77" s="141">
        <v>1.5466666666666668E-2</v>
      </c>
      <c r="J77" s="150">
        <v>0.19079999999999997</v>
      </c>
      <c r="K77" s="150">
        <v>7.4923333333333342E-2</v>
      </c>
      <c r="L77" s="150">
        <v>1.6000000000000001E-4</v>
      </c>
      <c r="M77" s="150">
        <v>0.11650666666666666</v>
      </c>
      <c r="N77" s="150">
        <v>1.1299999999999999E-3</v>
      </c>
      <c r="O77" s="150">
        <v>3.0276666666666667E-2</v>
      </c>
      <c r="P77" s="150">
        <v>1.8319333333333336</v>
      </c>
      <c r="Q77" s="150">
        <v>4.2666666666666667E-4</v>
      </c>
      <c r="R77" s="150">
        <v>8.2666666666666663E-4</v>
      </c>
      <c r="S77" s="150">
        <v>0</v>
      </c>
      <c r="T77" s="150">
        <v>0.95333333333333325</v>
      </c>
      <c r="U77" s="150">
        <v>0.47666666666666663</v>
      </c>
      <c r="V77" s="150">
        <v>5.3333333333333336E-4</v>
      </c>
      <c r="W77" s="150">
        <v>0</v>
      </c>
      <c r="X77" s="150">
        <v>5.0000000000000001E-4</v>
      </c>
      <c r="Y77" s="150">
        <v>0</v>
      </c>
      <c r="Z77" s="150">
        <v>6.7266666666666669E-2</v>
      </c>
    </row>
    <row r="78" spans="1:26" ht="15.75" customHeight="1">
      <c r="A78" s="262" t="s">
        <v>159</v>
      </c>
      <c r="B78" s="2" t="s">
        <v>34</v>
      </c>
      <c r="C78" s="3"/>
      <c r="D78" s="4">
        <v>6.7083333333333335E-3</v>
      </c>
      <c r="E78" s="5">
        <v>6.1228333333333385E-2</v>
      </c>
      <c r="F78" s="6">
        <v>0</v>
      </c>
      <c r="G78" s="23">
        <v>0</v>
      </c>
      <c r="H78" s="24">
        <v>0</v>
      </c>
      <c r="I78" s="141">
        <v>2.300333333333333E-2</v>
      </c>
      <c r="J78" s="150">
        <v>8.8079999999999992E-2</v>
      </c>
      <c r="K78" s="150">
        <v>7.4209999999999998E-2</v>
      </c>
      <c r="L78" s="150">
        <v>7.1333333333333318E-4</v>
      </c>
      <c r="M78" s="150">
        <v>0.31619333333333333</v>
      </c>
      <c r="N78" s="150">
        <v>2.7500000000000003E-3</v>
      </c>
      <c r="O78" s="150">
        <v>7.45E-3</v>
      </c>
      <c r="P78" s="150">
        <v>2.6387600000000004</v>
      </c>
      <c r="Q78" s="150">
        <v>9.1333333333333338E-4</v>
      </c>
      <c r="R78" s="150">
        <v>1.7666666666666666E-3</v>
      </c>
      <c r="S78" s="150">
        <v>0</v>
      </c>
      <c r="T78" s="150">
        <v>0</v>
      </c>
      <c r="U78" s="150">
        <v>0</v>
      </c>
      <c r="V78" s="150">
        <v>0</v>
      </c>
      <c r="W78" s="150">
        <v>0</v>
      </c>
      <c r="X78" s="150">
        <v>5.9999999999999995E-4</v>
      </c>
      <c r="Y78" s="150">
        <v>0</v>
      </c>
      <c r="Z78" s="150">
        <v>2.0899999999999998E-2</v>
      </c>
    </row>
    <row r="79" spans="1:26" ht="15.75" customHeight="1">
      <c r="A79" s="262" t="s">
        <v>160</v>
      </c>
      <c r="B79" s="2" t="s">
        <v>34</v>
      </c>
      <c r="C79" s="3"/>
      <c r="D79" s="4">
        <v>1.125E-2</v>
      </c>
      <c r="E79" s="5">
        <v>2.9770000000000071E-2</v>
      </c>
      <c r="F79" s="6">
        <v>1E-3</v>
      </c>
      <c r="G79" s="23">
        <v>1E-3</v>
      </c>
      <c r="H79" s="24">
        <v>0</v>
      </c>
      <c r="I79" s="141">
        <v>1.5880000000000002E-2</v>
      </c>
      <c r="J79" s="150">
        <v>0.16725666666666666</v>
      </c>
      <c r="K79" s="150">
        <v>0.16859666666666664</v>
      </c>
      <c r="L79" s="150">
        <v>1.06E-3</v>
      </c>
      <c r="M79" s="150">
        <v>0.22487333333333329</v>
      </c>
      <c r="N79" s="150">
        <v>1.5966666666666668E-3</v>
      </c>
      <c r="O79" s="150">
        <v>8.326666666666668E-3</v>
      </c>
      <c r="P79" s="150">
        <v>1.2587900000000001</v>
      </c>
      <c r="Q79" s="150">
        <v>1.2333333333333334E-4</v>
      </c>
      <c r="R79" s="150">
        <v>2.5733333333333337E-3</v>
      </c>
      <c r="S79" s="150">
        <v>0</v>
      </c>
      <c r="T79" s="150">
        <v>0</v>
      </c>
      <c r="U79" s="150">
        <v>0</v>
      </c>
      <c r="V79" s="150">
        <v>5.0000000000000001E-4</v>
      </c>
      <c r="W79" s="150">
        <v>0</v>
      </c>
      <c r="X79" s="150">
        <v>5.9999999999999995E-4</v>
      </c>
      <c r="Y79" s="150">
        <v>0</v>
      </c>
      <c r="Z79" s="150">
        <v>2.1299999999999999E-2</v>
      </c>
    </row>
    <row r="80" spans="1:26" ht="15.75" customHeight="1">
      <c r="A80" s="262" t="s">
        <v>161</v>
      </c>
      <c r="B80" s="2" t="s">
        <v>34</v>
      </c>
      <c r="C80" s="3"/>
      <c r="D80" s="4">
        <v>1.141304347826087E-2</v>
      </c>
      <c r="E80" s="5">
        <v>4.292028985507236E-2</v>
      </c>
      <c r="F80" s="6">
        <v>0</v>
      </c>
      <c r="G80" s="23">
        <v>0</v>
      </c>
      <c r="H80" s="24">
        <v>0</v>
      </c>
      <c r="I80" s="141">
        <v>1.3533333333333335E-2</v>
      </c>
      <c r="J80" s="150">
        <v>0.15126666666666666</v>
      </c>
      <c r="K80" s="150">
        <v>0.19946666666666663</v>
      </c>
      <c r="L80" s="150">
        <v>8.9999999999999998E-4</v>
      </c>
      <c r="M80" s="150">
        <v>0.32016666666666665</v>
      </c>
      <c r="N80" s="150">
        <v>2.4333333333333334E-3</v>
      </c>
      <c r="O80" s="150">
        <v>0</v>
      </c>
      <c r="P80" s="150">
        <v>2.5337999999999998</v>
      </c>
      <c r="Q80" s="150">
        <v>4.6666666666666666E-4</v>
      </c>
      <c r="R80" s="150">
        <v>1.6666666666666666E-3</v>
      </c>
      <c r="S80" s="150">
        <v>0</v>
      </c>
      <c r="T80" s="150">
        <v>0.40500000000000003</v>
      </c>
      <c r="U80" s="150">
        <v>0.20250000000000001</v>
      </c>
      <c r="V80" s="150">
        <v>0</v>
      </c>
      <c r="W80" s="150">
        <v>5.666666666666666E-4</v>
      </c>
      <c r="X80" s="150">
        <v>2.9999999999999997E-4</v>
      </c>
      <c r="Y80" s="150">
        <v>0</v>
      </c>
      <c r="Z80" s="150">
        <v>6.8733333333333327E-2</v>
      </c>
    </row>
    <row r="81" spans="1:26" ht="15.75" customHeight="1">
      <c r="A81" s="262" t="s">
        <v>162</v>
      </c>
      <c r="B81" s="2" t="s">
        <v>34</v>
      </c>
      <c r="C81" s="3"/>
      <c r="D81" s="4">
        <v>1.0687500000000001E-2</v>
      </c>
      <c r="E81" s="5">
        <v>4.1869166666666596E-2</v>
      </c>
      <c r="F81" s="6">
        <v>1.3333333333333333E-3</v>
      </c>
      <c r="G81" s="23">
        <v>4.6066666666666669E-3</v>
      </c>
      <c r="H81" s="24">
        <v>1.8066666666666667E-3</v>
      </c>
      <c r="I81" s="141">
        <v>1.38E-2</v>
      </c>
      <c r="J81" s="150">
        <v>0.20672000000000001</v>
      </c>
      <c r="K81" s="150">
        <v>0.12667</v>
      </c>
      <c r="L81" s="150">
        <v>1.3533333333333333E-3</v>
      </c>
      <c r="M81" s="150">
        <v>0.31828333333333331</v>
      </c>
      <c r="N81" s="150">
        <v>3.5800000000000003E-3</v>
      </c>
      <c r="O81" s="150">
        <v>2.2090000000000002E-2</v>
      </c>
      <c r="P81" s="150">
        <v>1.9362666666666666</v>
      </c>
      <c r="Q81" s="150">
        <v>2.2666666666666668E-4</v>
      </c>
      <c r="R81" s="150">
        <v>2.7200000000000002E-3</v>
      </c>
      <c r="S81" s="150">
        <v>0</v>
      </c>
      <c r="T81" s="150">
        <v>0.41583333333333328</v>
      </c>
      <c r="U81" s="150">
        <v>0.20791666666666664</v>
      </c>
      <c r="V81" s="150">
        <v>4.3333333333333337E-4</v>
      </c>
      <c r="W81" s="150">
        <v>0</v>
      </c>
      <c r="X81" s="150">
        <v>0</v>
      </c>
      <c r="Y81" s="150">
        <v>0</v>
      </c>
      <c r="Z81" s="150">
        <v>7.5300000000000006E-2</v>
      </c>
    </row>
    <row r="82" spans="1:26" ht="15.75" customHeight="1">
      <c r="A82" s="262" t="s">
        <v>163</v>
      </c>
      <c r="B82" s="2" t="s">
        <v>34</v>
      </c>
      <c r="C82" s="3"/>
      <c r="D82" s="4">
        <v>6.3958333333333332E-3</v>
      </c>
      <c r="E82" s="5">
        <v>7.8674199999999986E-2</v>
      </c>
      <c r="F82" s="6">
        <v>0</v>
      </c>
      <c r="G82" s="23">
        <v>0</v>
      </c>
      <c r="H82" s="24">
        <v>0</v>
      </c>
      <c r="I82" s="141">
        <v>2.605E-2</v>
      </c>
      <c r="J82" s="150">
        <v>0.1867</v>
      </c>
      <c r="K82" s="150">
        <v>9.3900000000000011E-2</v>
      </c>
      <c r="L82" s="150">
        <v>1.1100000000000001E-3</v>
      </c>
      <c r="M82" s="150">
        <v>0.32745666666666673</v>
      </c>
      <c r="N82" s="150">
        <v>1.7000000000000001E-3</v>
      </c>
      <c r="O82" s="150">
        <v>5.0066666666666671E-3</v>
      </c>
      <c r="P82" s="150">
        <v>2.1287133333333337</v>
      </c>
      <c r="Q82" s="150">
        <v>9.5666666666666675E-4</v>
      </c>
      <c r="R82" s="150">
        <v>1.7699999999999997E-3</v>
      </c>
      <c r="S82" s="150">
        <v>0</v>
      </c>
      <c r="T82" s="150">
        <v>0</v>
      </c>
      <c r="U82" s="150">
        <v>0</v>
      </c>
      <c r="V82" s="150">
        <v>0</v>
      </c>
      <c r="W82" s="150">
        <v>0</v>
      </c>
      <c r="X82" s="150">
        <v>3.3333333333333332E-4</v>
      </c>
      <c r="Y82" s="150">
        <v>0</v>
      </c>
      <c r="Z82" s="150">
        <v>0.17546666666666666</v>
      </c>
    </row>
    <row r="83" spans="1:26" ht="15.75" customHeight="1">
      <c r="A83" s="262" t="s">
        <v>164</v>
      </c>
      <c r="B83" s="2" t="s">
        <v>34</v>
      </c>
      <c r="C83" s="3"/>
      <c r="D83" s="4">
        <v>1.4437500000000001E-2</v>
      </c>
      <c r="E83" s="5">
        <v>4.6309166666666568E-2</v>
      </c>
      <c r="F83" s="6">
        <v>0</v>
      </c>
      <c r="G83" s="23">
        <v>0</v>
      </c>
      <c r="H83" s="24">
        <v>0</v>
      </c>
      <c r="I83" s="141">
        <v>1.1220000000000001E-2</v>
      </c>
      <c r="J83" s="150">
        <v>0.42985000000000001</v>
      </c>
      <c r="K83" s="150">
        <v>0.10395333333333333</v>
      </c>
      <c r="L83" s="150">
        <v>1.07E-3</v>
      </c>
      <c r="M83" s="150">
        <v>0.40026000000000006</v>
      </c>
      <c r="N83" s="150">
        <v>2.6933333333333336E-3</v>
      </c>
      <c r="O83" s="150">
        <v>1.1806666666666667E-2</v>
      </c>
      <c r="P83" s="150">
        <v>2.398166666666667</v>
      </c>
      <c r="Q83" s="150">
        <v>1.0433333333333334E-3</v>
      </c>
      <c r="R83" s="150">
        <v>3.0633333333333333E-3</v>
      </c>
      <c r="S83" s="150">
        <v>0</v>
      </c>
      <c r="T83" s="150">
        <v>0</v>
      </c>
      <c r="U83" s="150">
        <v>0</v>
      </c>
      <c r="V83" s="150">
        <v>4.0000000000000002E-4</v>
      </c>
      <c r="W83" s="150">
        <v>0</v>
      </c>
      <c r="X83" s="150">
        <v>1.5666666666666669E-3</v>
      </c>
      <c r="Y83" s="150">
        <v>0</v>
      </c>
      <c r="Z83" s="150">
        <v>0.22550000000000001</v>
      </c>
    </row>
    <row r="84" spans="1:26" ht="15.75" customHeight="1">
      <c r="A84" s="262" t="s">
        <v>165</v>
      </c>
      <c r="B84" s="2" t="s">
        <v>34</v>
      </c>
      <c r="C84" s="3"/>
      <c r="D84" s="4">
        <v>2.6884057971014494E-2</v>
      </c>
      <c r="E84" s="5">
        <v>2.2515942028985422E-2</v>
      </c>
      <c r="F84" s="6">
        <v>0</v>
      </c>
      <c r="G84" s="23">
        <v>0</v>
      </c>
      <c r="H84" s="24">
        <v>0</v>
      </c>
      <c r="I84" s="141">
        <v>2.1366666666666666E-2</v>
      </c>
      <c r="J84" s="150">
        <v>1.3252999999999999</v>
      </c>
      <c r="K84" s="150">
        <v>0.18163333333333331</v>
      </c>
      <c r="L84" s="150">
        <v>2.8000000000000004E-3</v>
      </c>
      <c r="M84" s="150">
        <v>0.50586666666666669</v>
      </c>
      <c r="N84" s="150">
        <v>3.106666666666667E-2</v>
      </c>
      <c r="O84" s="150">
        <v>7.4623333333333333E-2</v>
      </c>
      <c r="P84" s="150">
        <v>2.1766000000000001</v>
      </c>
      <c r="Q84" s="150">
        <v>1.0333333333333334E-3</v>
      </c>
      <c r="R84" s="150">
        <v>7.2333333333333329E-3</v>
      </c>
      <c r="S84" s="150">
        <v>0</v>
      </c>
      <c r="T84" s="150">
        <v>4.58</v>
      </c>
      <c r="U84" s="150">
        <v>2.29</v>
      </c>
      <c r="V84" s="150">
        <v>1.0666666666666667E-3</v>
      </c>
      <c r="W84" s="150">
        <v>2.3E-3</v>
      </c>
      <c r="X84" s="150">
        <v>9.3333333333333332E-4</v>
      </c>
      <c r="Y84" s="150">
        <v>1.1933333333333334E-2</v>
      </c>
      <c r="Z84" s="150">
        <v>0.60099999999999998</v>
      </c>
    </row>
    <row r="85" spans="1:26" ht="15.75" customHeight="1">
      <c r="A85" s="262" t="s">
        <v>166</v>
      </c>
      <c r="B85" s="2" t="s">
        <v>34</v>
      </c>
      <c r="C85" s="3"/>
      <c r="D85" s="4">
        <v>7.5833333333333334E-3</v>
      </c>
      <c r="E85" s="5">
        <v>4.2723333333333446E-2</v>
      </c>
      <c r="F85" s="6">
        <v>0</v>
      </c>
      <c r="G85" s="23">
        <v>0</v>
      </c>
      <c r="H85" s="24">
        <v>0</v>
      </c>
      <c r="I85" s="141">
        <v>9.5699999999999986E-3</v>
      </c>
      <c r="J85" s="150">
        <v>0.65224666666666664</v>
      </c>
      <c r="K85" s="150">
        <v>8.8603333333333326E-2</v>
      </c>
      <c r="L85" s="150">
        <v>1.7800000000000001E-3</v>
      </c>
      <c r="M85" s="150">
        <v>0.28045666666666663</v>
      </c>
      <c r="N85" s="150">
        <v>7.2033333333333342E-3</v>
      </c>
      <c r="O85" s="150">
        <v>9.5156666666666667E-2</v>
      </c>
      <c r="P85" s="150">
        <v>2.7360366666666662</v>
      </c>
      <c r="Q85" s="150">
        <v>3.1433333333333335E-3</v>
      </c>
      <c r="R85" s="150">
        <v>1.4266666666666664E-3</v>
      </c>
      <c r="S85" s="150">
        <v>0</v>
      </c>
      <c r="T85" s="150">
        <v>9.16</v>
      </c>
      <c r="U85" s="150">
        <v>4.58</v>
      </c>
      <c r="V85" s="150">
        <v>0</v>
      </c>
      <c r="W85" s="150">
        <v>0</v>
      </c>
      <c r="X85" s="150">
        <v>1.8E-3</v>
      </c>
      <c r="Y85" s="150">
        <v>0</v>
      </c>
      <c r="Z85" s="150">
        <v>5.8799999999999998E-2</v>
      </c>
    </row>
    <row r="86" spans="1:26" ht="15.75" customHeight="1">
      <c r="A86" s="262" t="s">
        <v>167</v>
      </c>
      <c r="B86" s="2" t="s">
        <v>34</v>
      </c>
      <c r="C86" s="3"/>
      <c r="D86" s="4">
        <v>6.0833333333333338E-3</v>
      </c>
      <c r="E86" s="5">
        <v>1.7453333333333473E-2</v>
      </c>
      <c r="F86" s="6">
        <v>0</v>
      </c>
      <c r="G86" s="23">
        <v>0</v>
      </c>
      <c r="H86" s="24">
        <v>0</v>
      </c>
      <c r="I86" s="141">
        <v>1.0216666666666667E-2</v>
      </c>
      <c r="J86" s="150">
        <v>0.1444466666666667</v>
      </c>
      <c r="K86" s="150">
        <v>5.7366666666666656E-2</v>
      </c>
      <c r="L86" s="150">
        <v>1.1766666666666666E-3</v>
      </c>
      <c r="M86" s="150">
        <v>0.19377</v>
      </c>
      <c r="N86" s="150">
        <v>2.6666666666666666E-3</v>
      </c>
      <c r="O86" s="150">
        <v>7.3083333333333333E-2</v>
      </c>
      <c r="P86" s="150">
        <v>1.3600300000000001</v>
      </c>
      <c r="Q86" s="150">
        <v>2.1666666666666668E-4</v>
      </c>
      <c r="R86" s="150">
        <v>2.2633333333333338E-3</v>
      </c>
      <c r="S86" s="150">
        <v>0</v>
      </c>
      <c r="T86" s="150">
        <v>0</v>
      </c>
      <c r="U86" s="150">
        <v>0</v>
      </c>
      <c r="V86" s="150">
        <v>2.9999999999999997E-4</v>
      </c>
      <c r="W86" s="150">
        <v>0</v>
      </c>
      <c r="X86" s="150">
        <v>3.6666666666666672E-4</v>
      </c>
      <c r="Y86" s="150">
        <v>0</v>
      </c>
      <c r="Z86" s="150">
        <v>0.1096</v>
      </c>
    </row>
    <row r="87" spans="1:26" ht="15.75" customHeight="1">
      <c r="A87" s="262" t="s">
        <v>168</v>
      </c>
      <c r="B87" s="2" t="s">
        <v>34</v>
      </c>
      <c r="C87" s="3"/>
      <c r="D87" s="4">
        <v>1.3478260869565217E-2</v>
      </c>
      <c r="E87" s="5">
        <v>1.6955072463768251E-2</v>
      </c>
      <c r="F87" s="6">
        <v>0</v>
      </c>
      <c r="G87" s="23">
        <v>0</v>
      </c>
      <c r="H87" s="24">
        <v>0</v>
      </c>
      <c r="I87" s="141">
        <v>1.8266666666666667E-2</v>
      </c>
      <c r="J87" s="150">
        <v>0.37979999999999997</v>
      </c>
      <c r="K87" s="150">
        <v>0.10970000000000001</v>
      </c>
      <c r="L87" s="150">
        <v>2E-3</v>
      </c>
      <c r="M87" s="150">
        <v>0.25806666666666667</v>
      </c>
      <c r="N87" s="150">
        <v>3.966666666666667E-3</v>
      </c>
      <c r="O87" s="150">
        <v>3.3799999999999997E-2</v>
      </c>
      <c r="P87" s="150">
        <v>2.6713333333333327</v>
      </c>
      <c r="Q87" s="150">
        <v>2.9999999999999997E-4</v>
      </c>
      <c r="R87" s="150">
        <v>2.5333333333333336E-3</v>
      </c>
      <c r="S87" s="150">
        <v>0</v>
      </c>
      <c r="T87" s="150">
        <v>2.34</v>
      </c>
      <c r="U87" s="150">
        <v>1.17</v>
      </c>
      <c r="V87" s="150">
        <v>1.1000000000000001E-3</v>
      </c>
      <c r="W87" s="150">
        <v>1.2333333333333335E-3</v>
      </c>
      <c r="X87" s="150">
        <v>0</v>
      </c>
      <c r="Y87" s="150">
        <v>1.0933333333333333E-2</v>
      </c>
      <c r="Z87" s="150">
        <v>0.15576666666666669</v>
      </c>
    </row>
    <row r="88" spans="1:26" ht="15.75" customHeight="1">
      <c r="A88" s="262" t="s">
        <v>169</v>
      </c>
      <c r="B88" s="2" t="s">
        <v>34</v>
      </c>
      <c r="C88" s="3"/>
      <c r="D88" s="4">
        <v>1.6884057971014495E-2</v>
      </c>
      <c r="E88" s="5">
        <v>2.4282608695652179E-2</v>
      </c>
      <c r="F88" s="6">
        <v>0</v>
      </c>
      <c r="G88" s="23">
        <v>0</v>
      </c>
      <c r="H88" s="24">
        <v>0</v>
      </c>
      <c r="I88" s="141">
        <v>2.3300000000000001E-2</v>
      </c>
      <c r="J88" s="150">
        <v>0.27513333333333334</v>
      </c>
      <c r="K88" s="150">
        <v>9.1066666666666671E-2</v>
      </c>
      <c r="L88" s="150">
        <v>3.3366666666666662E-3</v>
      </c>
      <c r="M88" s="150">
        <v>0.26133333333333331</v>
      </c>
      <c r="N88" s="150">
        <v>6.0999999999999995E-3</v>
      </c>
      <c r="O88" s="150">
        <v>4.2333333333333334E-2</v>
      </c>
      <c r="P88" s="150">
        <v>3.4870999999999999</v>
      </c>
      <c r="Q88" s="150">
        <v>3.3333333333333332E-4</v>
      </c>
      <c r="R88" s="150">
        <v>3.4666666666666669E-3</v>
      </c>
      <c r="S88" s="150">
        <v>0</v>
      </c>
      <c r="T88" s="150">
        <v>3.68</v>
      </c>
      <c r="U88" s="150">
        <v>1.84</v>
      </c>
      <c r="V88" s="150">
        <v>8.6666666666666674E-4</v>
      </c>
      <c r="W88" s="150">
        <v>8.3333333333333328E-4</v>
      </c>
      <c r="X88" s="150">
        <v>7.000000000000001E-4</v>
      </c>
      <c r="Y88" s="150">
        <v>7.4999999999999997E-3</v>
      </c>
      <c r="Z88" s="150">
        <v>0.21390000000000001</v>
      </c>
    </row>
    <row r="89" spans="1:26" ht="15.75" customHeight="1">
      <c r="A89" s="262" t="s">
        <v>170</v>
      </c>
      <c r="B89" s="2" t="s">
        <v>34</v>
      </c>
      <c r="C89" s="3"/>
      <c r="D89" s="4">
        <v>9.0624999999999994E-3</v>
      </c>
      <c r="E89" s="5">
        <v>2.4934166666666611E-2</v>
      </c>
      <c r="F89" s="6">
        <v>0</v>
      </c>
      <c r="G89" s="23">
        <v>0</v>
      </c>
      <c r="H89" s="24">
        <v>0</v>
      </c>
      <c r="I89" s="141">
        <v>2.0133333333333333E-2</v>
      </c>
      <c r="J89" s="150">
        <v>0.33828333333333332</v>
      </c>
      <c r="K89" s="150">
        <v>9.3109999999999998E-2</v>
      </c>
      <c r="L89" s="150">
        <v>1.1633333333333335E-3</v>
      </c>
      <c r="M89" s="150">
        <v>0.51129333333333338</v>
      </c>
      <c r="N89" s="150">
        <v>2.4770000000000004E-2</v>
      </c>
      <c r="O89" s="150">
        <v>7.1243333333333339E-2</v>
      </c>
      <c r="P89" s="150">
        <v>3.0843533333333335</v>
      </c>
      <c r="Q89" s="150">
        <v>3.6666666666666672E-4</v>
      </c>
      <c r="R89" s="150">
        <v>2.3466666666666666E-3</v>
      </c>
      <c r="S89" s="150">
        <v>0</v>
      </c>
      <c r="T89" s="150">
        <v>3.1241666666666661</v>
      </c>
      <c r="U89" s="150">
        <v>1.562083333333333</v>
      </c>
      <c r="V89" s="150">
        <v>0</v>
      </c>
      <c r="W89" s="150">
        <v>0</v>
      </c>
      <c r="X89" s="150">
        <v>0</v>
      </c>
      <c r="Y89" s="150">
        <v>0</v>
      </c>
      <c r="Z89" s="150">
        <v>0.13473333333333334</v>
      </c>
    </row>
    <row r="90" spans="1:26" ht="15.75" customHeight="1">
      <c r="A90" s="262" t="s">
        <v>171</v>
      </c>
      <c r="B90" s="2" t="s">
        <v>34</v>
      </c>
      <c r="C90" s="3"/>
      <c r="D90" s="4">
        <v>2.6583333333333334E-2</v>
      </c>
      <c r="E90" s="5">
        <v>5.2409999999999984E-2</v>
      </c>
      <c r="F90" s="6">
        <v>1E-3</v>
      </c>
      <c r="G90" s="23">
        <v>2E-3</v>
      </c>
      <c r="H90" s="24">
        <v>0</v>
      </c>
      <c r="I90" s="141">
        <v>4.1403333333333334E-2</v>
      </c>
      <c r="J90" s="150">
        <v>2.5849766666666669</v>
      </c>
      <c r="K90" s="150">
        <v>0.84238333333333348</v>
      </c>
      <c r="L90" s="150">
        <v>1.4533333333333332E-3</v>
      </c>
      <c r="M90" s="150">
        <v>0.49742999999999993</v>
      </c>
      <c r="N90" s="150">
        <v>1.2563333333333333E-2</v>
      </c>
      <c r="O90" s="150">
        <v>4.5503333333333333E-2</v>
      </c>
      <c r="P90" s="150">
        <v>2.6071766666666667</v>
      </c>
      <c r="Q90" s="150">
        <v>1.5166666666666664E-3</v>
      </c>
      <c r="R90" s="150">
        <v>7.0599999999999994E-3</v>
      </c>
      <c r="S90" s="150">
        <v>0</v>
      </c>
      <c r="T90" s="150">
        <v>0</v>
      </c>
      <c r="U90" s="150">
        <v>0</v>
      </c>
      <c r="V90" s="150">
        <v>0</v>
      </c>
      <c r="W90" s="150">
        <v>1.1999999999999999E-3</v>
      </c>
      <c r="X90" s="150">
        <v>5.5666666666666668E-3</v>
      </c>
      <c r="Y90" s="150">
        <v>0</v>
      </c>
      <c r="Z90" s="150">
        <v>0</v>
      </c>
    </row>
    <row r="91" spans="1:26" ht="15.75" customHeight="1">
      <c r="A91" s="262" t="s">
        <v>172</v>
      </c>
      <c r="B91" s="2" t="s">
        <v>34</v>
      </c>
      <c r="C91" s="3"/>
      <c r="D91" s="4">
        <v>7.0108695652173911E-2</v>
      </c>
      <c r="E91" s="5">
        <v>0.23905797101449278</v>
      </c>
      <c r="F91" s="6">
        <v>0</v>
      </c>
      <c r="G91" s="23">
        <v>0</v>
      </c>
      <c r="H91" s="24">
        <v>0</v>
      </c>
      <c r="I91" s="141">
        <v>4.3233333333333332E-2</v>
      </c>
      <c r="J91" s="150">
        <v>0.1356</v>
      </c>
      <c r="K91" s="150">
        <v>0.21293333333333334</v>
      </c>
      <c r="L91" s="150">
        <v>2.3999999999999998E-3</v>
      </c>
      <c r="M91" s="150">
        <v>1.4909000000000001</v>
      </c>
      <c r="N91" s="150">
        <v>8.0000000000000002E-3</v>
      </c>
      <c r="O91" s="150">
        <v>5.3600000000000002E-2</v>
      </c>
      <c r="P91" s="150">
        <v>5.3488666666666669</v>
      </c>
      <c r="Q91" s="150">
        <v>1.5E-3</v>
      </c>
      <c r="R91" s="150">
        <v>8.199999999999999E-3</v>
      </c>
      <c r="S91" s="150">
        <v>0</v>
      </c>
      <c r="T91" s="150">
        <v>0</v>
      </c>
      <c r="U91" s="150">
        <v>0</v>
      </c>
      <c r="V91" s="150">
        <v>1.8333333333333335E-3</v>
      </c>
      <c r="W91" s="150">
        <v>0</v>
      </c>
      <c r="X91" s="150">
        <v>4.4333333333333334E-3</v>
      </c>
      <c r="Y91" s="150">
        <v>0</v>
      </c>
      <c r="Z91" s="150">
        <v>0</v>
      </c>
    </row>
    <row r="92" spans="1:26" ht="15.75" customHeight="1">
      <c r="A92" s="262" t="s">
        <v>173</v>
      </c>
      <c r="B92" s="2" t="s">
        <v>34</v>
      </c>
      <c r="C92" s="3"/>
      <c r="D92" s="4">
        <v>1.4125E-2</v>
      </c>
      <c r="E92" s="5">
        <v>6.8781666666666685E-2</v>
      </c>
      <c r="F92" s="6">
        <v>0</v>
      </c>
      <c r="G92" s="23">
        <v>0</v>
      </c>
      <c r="H92" s="24">
        <v>0</v>
      </c>
      <c r="I92" s="141">
        <v>2.5066666666666668E-2</v>
      </c>
      <c r="J92" s="150">
        <v>0.33616333333333337</v>
      </c>
      <c r="K92" s="150">
        <v>0.10694666666666669</v>
      </c>
      <c r="L92" s="150">
        <v>1.0233333333333336E-3</v>
      </c>
      <c r="M92" s="150">
        <v>0.36486333333333332</v>
      </c>
      <c r="N92" s="150">
        <v>6.4066666666666673E-3</v>
      </c>
      <c r="O92" s="150">
        <v>1.7623333333333335E-2</v>
      </c>
      <c r="P92" s="150">
        <v>2.2446633333333335</v>
      </c>
      <c r="Q92" s="150">
        <v>2.8799999999999997E-3</v>
      </c>
      <c r="R92" s="150">
        <v>2.4066666666666668E-3</v>
      </c>
      <c r="S92" s="150">
        <v>0</v>
      </c>
      <c r="T92" s="150">
        <v>0.16166666666666665</v>
      </c>
      <c r="U92" s="150">
        <v>8.0833333333333326E-2</v>
      </c>
      <c r="V92" s="150">
        <v>6.333333333333334E-4</v>
      </c>
      <c r="W92" s="150">
        <v>0</v>
      </c>
      <c r="X92" s="150">
        <v>8.3333333333333328E-4</v>
      </c>
      <c r="Y92" s="150">
        <v>3.4000000000000002E-3</v>
      </c>
      <c r="Z92" s="150">
        <v>0.14146666666666666</v>
      </c>
    </row>
    <row r="93" spans="1:26" ht="15.75" customHeight="1">
      <c r="A93" s="262" t="s">
        <v>174</v>
      </c>
      <c r="B93" s="2" t="s">
        <v>34</v>
      </c>
      <c r="C93" s="3"/>
      <c r="D93" s="4">
        <v>1.7681159420289857E-2</v>
      </c>
      <c r="E93" s="5">
        <v>3.3352173913043466E-2</v>
      </c>
      <c r="F93" s="6">
        <v>0</v>
      </c>
      <c r="G93" s="23">
        <v>0</v>
      </c>
      <c r="H93" s="24">
        <v>0</v>
      </c>
      <c r="I93" s="141">
        <v>2.586666666666667E-2</v>
      </c>
      <c r="J93" s="150">
        <v>0.19495333333333331</v>
      </c>
      <c r="K93" s="150">
        <v>0.21109999999999998</v>
      </c>
      <c r="L93" s="150">
        <v>1.6666666666666666E-3</v>
      </c>
      <c r="M93" s="150">
        <v>0.39659999999999995</v>
      </c>
      <c r="N93" s="150">
        <v>7.4333333333333326E-3</v>
      </c>
      <c r="O93" s="150">
        <v>2.3506666666666665E-2</v>
      </c>
      <c r="P93" s="150">
        <v>3.6912000000000003</v>
      </c>
      <c r="Q93" s="150">
        <v>1E-3</v>
      </c>
      <c r="R93" s="150">
        <v>2.8666666666666667E-3</v>
      </c>
      <c r="S93" s="150">
        <v>0</v>
      </c>
      <c r="T93" s="150">
        <v>5.66</v>
      </c>
      <c r="U93" s="150">
        <v>2.83</v>
      </c>
      <c r="V93" s="150">
        <v>9.6666666666666678E-4</v>
      </c>
      <c r="W93" s="150">
        <v>1.7666666666666666E-3</v>
      </c>
      <c r="X93" s="150">
        <v>0</v>
      </c>
      <c r="Y93" s="150">
        <v>6.266666666666666E-3</v>
      </c>
      <c r="Z93" s="150">
        <v>1.6866666666666669E-2</v>
      </c>
    </row>
    <row r="94" spans="1:26" ht="15.75" customHeight="1">
      <c r="A94" s="262" t="s">
        <v>175</v>
      </c>
      <c r="B94" s="2" t="s">
        <v>34</v>
      </c>
      <c r="C94" s="3"/>
      <c r="D94" s="4">
        <v>1.7041666666666667E-2</v>
      </c>
      <c r="E94" s="5">
        <v>5.7014999999999941E-2</v>
      </c>
      <c r="F94" s="6">
        <v>8.0000000000000002E-3</v>
      </c>
      <c r="G94" s="23">
        <v>2.6000000000000002E-2</v>
      </c>
      <c r="H94" s="24">
        <v>1.1000000000000001E-2</v>
      </c>
      <c r="I94" s="141">
        <v>3.4276666666666664E-2</v>
      </c>
      <c r="J94" s="150">
        <v>0.63403666666666669</v>
      </c>
      <c r="K94" s="150">
        <v>0.17284000000000002</v>
      </c>
      <c r="L94" s="150">
        <v>2.7866666666666669E-3</v>
      </c>
      <c r="M94" s="150">
        <v>0.30871666666666664</v>
      </c>
      <c r="N94" s="150">
        <v>1.5506666666666667E-2</v>
      </c>
      <c r="O94" s="150">
        <v>0.14515</v>
      </c>
      <c r="P94" s="150">
        <v>3.1535566666666663</v>
      </c>
      <c r="Q94" s="150">
        <v>5.8E-4</v>
      </c>
      <c r="R94" s="150">
        <v>1.9099999999999998E-3</v>
      </c>
      <c r="S94" s="150">
        <v>0</v>
      </c>
      <c r="T94" s="150">
        <v>0</v>
      </c>
      <c r="U94" s="150">
        <v>0</v>
      </c>
      <c r="V94" s="150">
        <v>2.9999999999999997E-4</v>
      </c>
      <c r="W94" s="150">
        <v>5.9999999999999995E-4</v>
      </c>
      <c r="X94" s="150">
        <v>4.6666666666666666E-4</v>
      </c>
      <c r="Y94" s="150">
        <v>4.0333333333333332E-2</v>
      </c>
      <c r="Z94" s="150">
        <v>1.47E-2</v>
      </c>
    </row>
    <row r="95" spans="1:26" ht="15.75" customHeight="1">
      <c r="A95" s="262" t="s">
        <v>176</v>
      </c>
      <c r="B95" s="2" t="s">
        <v>34</v>
      </c>
      <c r="C95" s="3"/>
      <c r="D95" s="4">
        <v>8.5208333333333334E-3</v>
      </c>
      <c r="E95" s="5">
        <v>0.18947583333333334</v>
      </c>
      <c r="F95" s="6">
        <v>0</v>
      </c>
      <c r="G95" s="23">
        <v>0</v>
      </c>
      <c r="H95" s="24">
        <v>0</v>
      </c>
      <c r="I95" s="141">
        <v>1.7579999999999998E-2</v>
      </c>
      <c r="J95" s="150">
        <v>0.11849999999999999</v>
      </c>
      <c r="K95" s="150">
        <v>7.5759999999999994E-2</v>
      </c>
      <c r="L95" s="150">
        <v>2.1800000000000001E-3</v>
      </c>
      <c r="M95" s="150">
        <v>0.29475000000000001</v>
      </c>
      <c r="N95" s="150">
        <v>4.2366666666666664E-3</v>
      </c>
      <c r="O95" s="150">
        <v>2.0980000000000002E-2</v>
      </c>
      <c r="P95" s="150">
        <v>2.5832666666666664</v>
      </c>
      <c r="Q95" s="150">
        <v>1.47E-3</v>
      </c>
      <c r="R95" s="150">
        <v>3.7866666666666669E-3</v>
      </c>
      <c r="S95" s="150">
        <v>0</v>
      </c>
      <c r="T95" s="150">
        <v>0</v>
      </c>
      <c r="U95" s="150">
        <v>0</v>
      </c>
      <c r="V95" s="150">
        <v>5.9999999999999995E-4</v>
      </c>
      <c r="W95" s="150">
        <v>0</v>
      </c>
      <c r="X95" s="150">
        <v>0</v>
      </c>
      <c r="Y95" s="150">
        <v>1.9799999999999998E-2</v>
      </c>
      <c r="Z95" s="150">
        <v>0.17100000000000001</v>
      </c>
    </row>
    <row r="96" spans="1:26" ht="15.75" customHeight="1">
      <c r="A96" s="262" t="s">
        <v>177</v>
      </c>
      <c r="B96" s="2" t="s">
        <v>34</v>
      </c>
      <c r="C96" s="3"/>
      <c r="D96" s="4">
        <v>1.0471014492753622E-2</v>
      </c>
      <c r="E96" s="5">
        <v>0.23982898550724638</v>
      </c>
      <c r="F96" s="6">
        <v>0</v>
      </c>
      <c r="G96" s="23">
        <v>0</v>
      </c>
      <c r="H96" s="24">
        <v>0</v>
      </c>
      <c r="I96" s="141">
        <v>2.063333333333333E-2</v>
      </c>
      <c r="J96" s="150">
        <v>0.17126666666666668</v>
      </c>
      <c r="K96" s="150">
        <v>0.11993333333333334</v>
      </c>
      <c r="L96" s="150">
        <v>6.6666666666666664E-4</v>
      </c>
      <c r="M96" s="150">
        <v>0.45200000000000001</v>
      </c>
      <c r="N96" s="150">
        <v>3.0333333333333328E-3</v>
      </c>
      <c r="O96" s="150">
        <v>0</v>
      </c>
      <c r="P96" s="150">
        <v>5.0518333333333336</v>
      </c>
      <c r="Q96" s="150">
        <v>4.6666666666666666E-4</v>
      </c>
      <c r="R96" s="150">
        <v>2.0333333333333336E-3</v>
      </c>
      <c r="S96" s="150">
        <v>0</v>
      </c>
      <c r="T96" s="150">
        <v>0.245</v>
      </c>
      <c r="U96" s="150">
        <v>0.1225</v>
      </c>
      <c r="V96" s="150">
        <v>4.6666666666666666E-4</v>
      </c>
      <c r="W96" s="150">
        <v>0</v>
      </c>
      <c r="X96" s="150">
        <v>1.2333333333333335E-3</v>
      </c>
      <c r="Y96" s="150">
        <v>0</v>
      </c>
      <c r="Z96" s="150">
        <v>7.5499999999999998E-2</v>
      </c>
    </row>
    <row r="97" spans="1:26" ht="15.75" customHeight="1">
      <c r="A97" s="262" t="s">
        <v>178</v>
      </c>
      <c r="B97" s="2" t="s">
        <v>34</v>
      </c>
      <c r="C97" s="3"/>
      <c r="D97" s="4">
        <v>6.4166666666666669E-3</v>
      </c>
      <c r="E97" s="5">
        <v>0.18422333333333338</v>
      </c>
      <c r="F97" s="6">
        <v>0</v>
      </c>
      <c r="G97" s="23">
        <v>0</v>
      </c>
      <c r="H97" s="24">
        <v>0</v>
      </c>
      <c r="I97" s="141">
        <v>2.2120000000000001E-2</v>
      </c>
      <c r="J97" s="150">
        <v>0.17153000000000002</v>
      </c>
      <c r="K97" s="150">
        <v>0.11159666666666666</v>
      </c>
      <c r="L97" s="150">
        <v>1.3933333333333334E-3</v>
      </c>
      <c r="M97" s="150">
        <v>0.15393999999999999</v>
      </c>
      <c r="N97" s="150">
        <v>1.8699999999999997E-3</v>
      </c>
      <c r="O97" s="150">
        <v>2.699E-2</v>
      </c>
      <c r="P97" s="150">
        <v>1.4843999999999999</v>
      </c>
      <c r="Q97" s="150">
        <v>5.9999999999999995E-4</v>
      </c>
      <c r="R97" s="150">
        <v>1.2333333333333335E-3</v>
      </c>
      <c r="S97" s="150">
        <v>0</v>
      </c>
      <c r="T97" s="150">
        <v>0</v>
      </c>
      <c r="U97" s="150">
        <v>0</v>
      </c>
      <c r="V97" s="150">
        <v>8.3333333333333328E-4</v>
      </c>
      <c r="W97" s="150">
        <v>0</v>
      </c>
      <c r="X97" s="150">
        <v>5.0000000000000001E-4</v>
      </c>
      <c r="Y97" s="150">
        <v>2.5733333333333327E-2</v>
      </c>
      <c r="Z97" s="150">
        <v>0.23786666666666664</v>
      </c>
    </row>
    <row r="98" spans="1:26" ht="15.75" customHeight="1">
      <c r="A98" s="262" t="s">
        <v>179</v>
      </c>
      <c r="B98" s="2" t="s">
        <v>34</v>
      </c>
      <c r="C98" s="3"/>
      <c r="D98" s="4">
        <v>1.257246376811594E-2</v>
      </c>
      <c r="E98" s="5">
        <v>0.28196086956521738</v>
      </c>
      <c r="F98" s="6">
        <v>0</v>
      </c>
      <c r="G98" s="23">
        <v>0</v>
      </c>
      <c r="H98" s="24">
        <v>0</v>
      </c>
      <c r="I98" s="141">
        <v>2.5733333333333327E-2</v>
      </c>
      <c r="J98" s="150">
        <v>0.21109999999999998</v>
      </c>
      <c r="K98" s="150">
        <v>0.16893333333333335</v>
      </c>
      <c r="L98" s="150">
        <v>1.7666666666666666E-3</v>
      </c>
      <c r="M98" s="150">
        <v>0.36460000000000004</v>
      </c>
      <c r="N98" s="150">
        <v>3.8666666666666671E-3</v>
      </c>
      <c r="O98" s="150">
        <v>8.773333333333333E-2</v>
      </c>
      <c r="P98" s="150">
        <v>3.4020333333333332</v>
      </c>
      <c r="Q98" s="150">
        <v>1.1000000000000001E-3</v>
      </c>
      <c r="R98" s="150">
        <v>2E-3</v>
      </c>
      <c r="S98" s="150">
        <v>0</v>
      </c>
      <c r="T98" s="150">
        <v>0</v>
      </c>
      <c r="U98" s="150">
        <v>0</v>
      </c>
      <c r="V98" s="150">
        <v>5.666666666666666E-4</v>
      </c>
      <c r="W98" s="150">
        <v>0</v>
      </c>
      <c r="X98" s="150">
        <v>1E-3</v>
      </c>
      <c r="Y98" s="150">
        <v>0</v>
      </c>
      <c r="Z98" s="150">
        <v>0.1648</v>
      </c>
    </row>
    <row r="99" spans="1:26" ht="15.75" customHeight="1">
      <c r="A99" s="262" t="s">
        <v>180</v>
      </c>
      <c r="B99" s="2" t="s">
        <v>34</v>
      </c>
      <c r="C99" s="3"/>
      <c r="D99" s="4">
        <v>5.5833333333333318E-2</v>
      </c>
      <c r="E99" s="5">
        <v>0.51222333333333336</v>
      </c>
      <c r="F99" s="6">
        <v>0.129</v>
      </c>
      <c r="G99" s="23">
        <v>0.04</v>
      </c>
      <c r="H99" s="24">
        <v>0.11900000000000001</v>
      </c>
      <c r="I99" s="141">
        <v>2.4556666666666668E-2</v>
      </c>
      <c r="J99" s="150">
        <v>0.11597666666666667</v>
      </c>
      <c r="K99" s="150">
        <v>0.24239333333333335</v>
      </c>
      <c r="L99" s="150">
        <v>2.3133333333333335E-3</v>
      </c>
      <c r="M99" s="150">
        <v>0.9649833333333333</v>
      </c>
      <c r="N99" s="150">
        <v>6.9566666666666657E-3</v>
      </c>
      <c r="O99" s="150">
        <v>6.0739933333333331</v>
      </c>
      <c r="P99" s="150">
        <v>10.14325</v>
      </c>
      <c r="Q99" s="150">
        <v>1.2099999999999999E-3</v>
      </c>
      <c r="R99" s="150">
        <v>5.8766666666666663E-3</v>
      </c>
      <c r="S99" s="150">
        <v>0</v>
      </c>
      <c r="T99" s="150">
        <v>0</v>
      </c>
      <c r="U99" s="150">
        <v>0</v>
      </c>
      <c r="V99" s="150">
        <v>1.9666666666666669E-3</v>
      </c>
      <c r="W99" s="150">
        <v>0</v>
      </c>
      <c r="X99" s="150">
        <v>1.2999999999999999E-3</v>
      </c>
      <c r="Y99" s="150">
        <v>2.6133333333333338E-2</v>
      </c>
      <c r="Z99" s="150">
        <v>0</v>
      </c>
    </row>
    <row r="100" spans="1:26" ht="15.75" customHeight="1">
      <c r="A100" s="262" t="s">
        <v>181</v>
      </c>
      <c r="B100" s="2" t="s">
        <v>34</v>
      </c>
      <c r="C100" s="3"/>
      <c r="D100" s="4">
        <v>1.1645833333333333E-2</v>
      </c>
      <c r="E100" s="5">
        <v>0.1194375</v>
      </c>
      <c r="F100" s="6">
        <v>0</v>
      </c>
      <c r="G100" s="23">
        <v>0</v>
      </c>
      <c r="H100" s="24">
        <v>0</v>
      </c>
      <c r="I100" s="141">
        <v>1.3433333333333335E-2</v>
      </c>
      <c r="J100" s="150">
        <v>3.5200000000000002E-2</v>
      </c>
      <c r="K100" s="150">
        <v>5.425E-2</v>
      </c>
      <c r="L100" s="150">
        <v>6.6333333333333337E-4</v>
      </c>
      <c r="M100" s="150">
        <v>0.24342333333333332</v>
      </c>
      <c r="N100" s="150">
        <v>1.9400000000000003E-3</v>
      </c>
      <c r="O100" s="150">
        <v>2.2936666666666668E-2</v>
      </c>
      <c r="P100" s="150">
        <v>1.6133166666666667</v>
      </c>
      <c r="Q100" s="150">
        <v>5.7666666666666663E-4</v>
      </c>
      <c r="R100" s="150">
        <v>1.8766666666666665E-3</v>
      </c>
      <c r="S100" s="150">
        <v>0</v>
      </c>
      <c r="T100" s="150">
        <v>0</v>
      </c>
      <c r="U100" s="150">
        <v>0</v>
      </c>
      <c r="V100" s="150">
        <v>5.0000000000000001E-4</v>
      </c>
      <c r="W100" s="150">
        <v>0</v>
      </c>
      <c r="X100" s="150">
        <v>8.3333333333333328E-4</v>
      </c>
      <c r="Y100" s="150">
        <v>0</v>
      </c>
      <c r="Z100" s="150">
        <v>3.7599999999999995E-2</v>
      </c>
    </row>
    <row r="101" spans="1:26" ht="15.75" customHeight="1">
      <c r="A101" s="262" t="s">
        <v>182</v>
      </c>
      <c r="B101" s="2" t="s">
        <v>34</v>
      </c>
      <c r="C101" s="3"/>
      <c r="D101" s="4">
        <v>1.7717391304347824E-2</v>
      </c>
      <c r="E101" s="5">
        <v>0.14688260869565212</v>
      </c>
      <c r="F101" s="6">
        <v>0</v>
      </c>
      <c r="G101" s="23">
        <v>0</v>
      </c>
      <c r="H101" s="24">
        <v>0</v>
      </c>
      <c r="I101" s="141">
        <v>1.1633333333333334E-2</v>
      </c>
      <c r="J101" s="150">
        <v>3.5499999999999997E-2</v>
      </c>
      <c r="K101" s="150">
        <v>0.14580000000000001</v>
      </c>
      <c r="L101" s="150">
        <v>1E-3</v>
      </c>
      <c r="M101" s="150">
        <v>0.38536666666666664</v>
      </c>
      <c r="N101" s="150">
        <v>3.5999999999999999E-3</v>
      </c>
      <c r="O101" s="150">
        <v>0</v>
      </c>
      <c r="P101" s="150">
        <v>3.0205333333333333</v>
      </c>
      <c r="Q101" s="150">
        <v>9.3333333333333332E-4</v>
      </c>
      <c r="R101" s="150">
        <v>2.3999999999999998E-3</v>
      </c>
      <c r="S101" s="150">
        <v>0</v>
      </c>
      <c r="T101" s="150">
        <v>0</v>
      </c>
      <c r="U101" s="150">
        <v>0</v>
      </c>
      <c r="V101" s="150">
        <v>1E-3</v>
      </c>
      <c r="W101" s="150">
        <v>0</v>
      </c>
      <c r="X101" s="150">
        <v>1.5E-3</v>
      </c>
      <c r="Y101" s="150">
        <v>0</v>
      </c>
      <c r="Z101" s="150">
        <v>0.31083333333333329</v>
      </c>
    </row>
    <row r="102" spans="1:26" ht="15.75" customHeight="1">
      <c r="A102" s="262" t="s">
        <v>183</v>
      </c>
      <c r="B102" s="2" t="s">
        <v>34</v>
      </c>
      <c r="C102" s="3"/>
      <c r="D102" s="4">
        <v>4.9666666666666665E-2</v>
      </c>
      <c r="E102" s="5">
        <v>0.35640333333333329</v>
      </c>
      <c r="F102" s="6">
        <v>2.1000000000000001E-2</v>
      </c>
      <c r="G102" s="23">
        <v>6.6000000000000003E-2</v>
      </c>
      <c r="H102" s="24">
        <v>3.4000000000000002E-2</v>
      </c>
      <c r="I102" s="141">
        <v>8.0593333333333336E-2</v>
      </c>
      <c r="J102" s="150">
        <v>6.2763333333333338E-2</v>
      </c>
      <c r="K102" s="150">
        <v>0.14114333333333334</v>
      </c>
      <c r="L102" s="150">
        <v>1.4766666666666665E-3</v>
      </c>
      <c r="M102" s="150">
        <v>0.69667666666666661</v>
      </c>
      <c r="N102" s="150">
        <v>4.443333333333333E-3</v>
      </c>
      <c r="O102" s="150">
        <v>1.9130000000000001E-2</v>
      </c>
      <c r="P102" s="150">
        <v>4.8894166666666665</v>
      </c>
      <c r="Q102" s="150">
        <v>1.0333333333333334E-3</v>
      </c>
      <c r="R102" s="150">
        <v>3.7600000000000008E-3</v>
      </c>
      <c r="S102" s="150">
        <v>0</v>
      </c>
      <c r="T102" s="150">
        <v>0</v>
      </c>
      <c r="U102" s="150">
        <v>0</v>
      </c>
      <c r="V102" s="150">
        <v>1.7333333333333335E-3</v>
      </c>
      <c r="W102" s="150">
        <v>0</v>
      </c>
      <c r="X102" s="150">
        <v>1.0333333333333334E-3</v>
      </c>
      <c r="Y102" s="150">
        <v>2.5066666666666664E-2</v>
      </c>
      <c r="Z102" s="150">
        <v>0.16343333333333335</v>
      </c>
    </row>
    <row r="103" spans="1:26" ht="15.75" customHeight="1">
      <c r="A103" s="262">
        <v>0</v>
      </c>
      <c r="B103" s="2" t="s">
        <v>34</v>
      </c>
      <c r="C103" s="3"/>
      <c r="D103" s="4">
        <v>0</v>
      </c>
      <c r="E103" s="5">
        <v>0</v>
      </c>
      <c r="F103" s="6">
        <v>0</v>
      </c>
      <c r="G103" s="23">
        <v>0</v>
      </c>
      <c r="H103" s="24">
        <v>0</v>
      </c>
      <c r="I103" s="141">
        <v>0</v>
      </c>
      <c r="J103" s="150">
        <v>0</v>
      </c>
      <c r="K103" s="150">
        <v>0</v>
      </c>
      <c r="L103" s="150">
        <v>0</v>
      </c>
      <c r="M103" s="150">
        <v>0</v>
      </c>
      <c r="N103" s="150">
        <v>0</v>
      </c>
      <c r="O103" s="150">
        <v>0</v>
      </c>
      <c r="P103" s="150">
        <v>0</v>
      </c>
      <c r="Q103" s="150">
        <v>0</v>
      </c>
      <c r="R103" s="150">
        <v>0</v>
      </c>
      <c r="S103" s="150">
        <v>0</v>
      </c>
      <c r="T103" s="150">
        <v>0</v>
      </c>
      <c r="U103" s="150">
        <v>0</v>
      </c>
      <c r="V103" s="150">
        <v>0</v>
      </c>
      <c r="W103" s="150">
        <v>0</v>
      </c>
      <c r="X103" s="150">
        <v>0</v>
      </c>
      <c r="Y103" s="150">
        <v>0</v>
      </c>
      <c r="Z103" s="150">
        <v>0</v>
      </c>
    </row>
    <row r="104" spans="1:26" ht="15.75" customHeight="1">
      <c r="A104" s="262">
        <v>0</v>
      </c>
      <c r="B104" s="2" t="s">
        <v>34</v>
      </c>
      <c r="C104" s="3"/>
      <c r="D104" s="4">
        <v>0</v>
      </c>
      <c r="E104" s="5">
        <v>0</v>
      </c>
      <c r="F104" s="6">
        <v>0</v>
      </c>
      <c r="G104" s="23">
        <v>0</v>
      </c>
      <c r="H104" s="24">
        <v>0</v>
      </c>
      <c r="I104" s="141">
        <v>0</v>
      </c>
      <c r="J104" s="150">
        <v>0</v>
      </c>
      <c r="K104" s="150">
        <v>0</v>
      </c>
      <c r="L104" s="150">
        <v>0</v>
      </c>
      <c r="M104" s="150">
        <v>0</v>
      </c>
      <c r="N104" s="150">
        <v>0</v>
      </c>
      <c r="O104" s="150">
        <v>0</v>
      </c>
      <c r="P104" s="150">
        <v>0</v>
      </c>
      <c r="Q104" s="150">
        <v>0</v>
      </c>
      <c r="R104" s="150">
        <v>0</v>
      </c>
      <c r="S104" s="150">
        <v>0</v>
      </c>
      <c r="T104" s="150">
        <v>0</v>
      </c>
      <c r="U104" s="150">
        <v>0</v>
      </c>
      <c r="V104" s="150">
        <v>0</v>
      </c>
      <c r="W104" s="150">
        <v>0</v>
      </c>
      <c r="X104" s="150">
        <v>0</v>
      </c>
      <c r="Y104" s="150">
        <v>0</v>
      </c>
      <c r="Z104" s="150">
        <v>0</v>
      </c>
    </row>
    <row r="105" spans="1:26" ht="15.75" customHeight="1">
      <c r="A105" s="262" t="s">
        <v>786</v>
      </c>
      <c r="B105" s="2" t="s">
        <v>34</v>
      </c>
      <c r="C105" s="3"/>
      <c r="D105" s="4">
        <v>0</v>
      </c>
      <c r="E105" s="5">
        <v>0</v>
      </c>
      <c r="F105" s="6">
        <v>0</v>
      </c>
      <c r="G105" s="23">
        <v>0</v>
      </c>
      <c r="H105" s="24">
        <v>0</v>
      </c>
      <c r="I105" s="141">
        <v>0</v>
      </c>
      <c r="J105" s="150">
        <v>0</v>
      </c>
      <c r="K105" s="150">
        <v>0</v>
      </c>
      <c r="L105" s="150">
        <v>0</v>
      </c>
      <c r="M105" s="150">
        <v>0</v>
      </c>
      <c r="N105" s="150">
        <v>0</v>
      </c>
      <c r="O105" s="150">
        <v>0</v>
      </c>
      <c r="P105" s="150">
        <v>0</v>
      </c>
      <c r="Q105" s="150">
        <v>0</v>
      </c>
      <c r="R105" s="150">
        <v>0</v>
      </c>
      <c r="S105" s="150">
        <v>0</v>
      </c>
      <c r="T105" s="150">
        <v>0</v>
      </c>
      <c r="U105" s="150">
        <v>0</v>
      </c>
      <c r="V105" s="150">
        <v>0</v>
      </c>
      <c r="W105" s="150">
        <v>0</v>
      </c>
      <c r="X105" s="150">
        <v>0</v>
      </c>
      <c r="Y105" s="150">
        <v>0</v>
      </c>
      <c r="Z105" s="150">
        <v>0</v>
      </c>
    </row>
    <row r="106" spans="1:26" ht="15.75" customHeight="1">
      <c r="A106" s="262" t="s">
        <v>184</v>
      </c>
      <c r="B106" s="2" t="s">
        <v>34</v>
      </c>
      <c r="C106" s="3"/>
      <c r="D106" s="4">
        <v>1.2916666666666667E-2</v>
      </c>
      <c r="E106" s="5">
        <v>0.14093000000000006</v>
      </c>
      <c r="F106" s="6">
        <v>3.0000000000000001E-3</v>
      </c>
      <c r="G106" s="23">
        <v>4.0000000000000001E-3</v>
      </c>
      <c r="H106" s="24">
        <v>2E-3</v>
      </c>
      <c r="I106" s="141">
        <v>1.3769999999999999E-2</v>
      </c>
      <c r="J106" s="150">
        <v>4.181E-2</v>
      </c>
      <c r="K106" s="150">
        <v>6.4563333333333334E-2</v>
      </c>
      <c r="L106" s="150">
        <v>8.433333333333333E-4</v>
      </c>
      <c r="M106" s="150">
        <v>0.31968000000000002</v>
      </c>
      <c r="N106" s="150">
        <v>2.5000000000000001E-3</v>
      </c>
      <c r="O106" s="150">
        <v>8.1820000000000004E-2</v>
      </c>
      <c r="P106" s="150">
        <v>1.9948166666666665</v>
      </c>
      <c r="Q106" s="150">
        <v>5.0666666666666666E-4</v>
      </c>
      <c r="R106" s="150">
        <v>2.0833333333333333E-3</v>
      </c>
      <c r="S106" s="150">
        <v>0</v>
      </c>
      <c r="T106" s="150">
        <v>0</v>
      </c>
      <c r="U106" s="150">
        <v>0</v>
      </c>
      <c r="V106" s="150">
        <v>6.6666666666666664E-4</v>
      </c>
      <c r="W106" s="150">
        <v>0</v>
      </c>
      <c r="X106" s="150">
        <v>9.3333333333333332E-4</v>
      </c>
      <c r="Y106" s="150">
        <v>1.3833333333333335E-2</v>
      </c>
      <c r="Z106" s="150">
        <v>0</v>
      </c>
    </row>
    <row r="107" spans="1:26" ht="15.75" customHeight="1">
      <c r="A107" s="262" t="s">
        <v>185</v>
      </c>
      <c r="B107" s="2" t="s">
        <v>34</v>
      </c>
      <c r="C107" s="3"/>
      <c r="D107" s="4">
        <v>6.7708333333333336E-3</v>
      </c>
      <c r="E107" s="5">
        <v>4.4682499999999951E-2</v>
      </c>
      <c r="F107" s="6">
        <v>0</v>
      </c>
      <c r="G107" s="23">
        <v>0</v>
      </c>
      <c r="H107" s="24">
        <v>0</v>
      </c>
      <c r="I107" s="141">
        <v>2.5243333333333333E-2</v>
      </c>
      <c r="J107" s="150">
        <v>0.10771333333333333</v>
      </c>
      <c r="K107" s="150">
        <v>8.8156666666666675E-2</v>
      </c>
      <c r="L107" s="150">
        <v>1.1100000000000001E-3</v>
      </c>
      <c r="M107" s="150">
        <v>0.15026666666666666</v>
      </c>
      <c r="N107" s="150">
        <v>2.2033333333333336E-3</v>
      </c>
      <c r="O107" s="150">
        <v>1.325E-2</v>
      </c>
      <c r="P107" s="150">
        <v>1.0548</v>
      </c>
      <c r="Q107" s="150">
        <v>4.3666666666666664E-4</v>
      </c>
      <c r="R107" s="150">
        <v>1.3233333333333333E-3</v>
      </c>
      <c r="S107" s="150">
        <v>0</v>
      </c>
      <c r="T107" s="150">
        <v>0</v>
      </c>
      <c r="U107" s="150">
        <v>0</v>
      </c>
      <c r="V107" s="150">
        <v>4.0000000000000002E-4</v>
      </c>
      <c r="W107" s="150">
        <v>0</v>
      </c>
      <c r="X107" s="150">
        <v>0</v>
      </c>
      <c r="Y107" s="150">
        <v>0</v>
      </c>
      <c r="Z107" s="150">
        <v>0</v>
      </c>
    </row>
    <row r="108" spans="1:26" ht="15.75" customHeight="1">
      <c r="A108" s="262" t="s">
        <v>186</v>
      </c>
      <c r="B108" s="2" t="s">
        <v>34</v>
      </c>
      <c r="C108" s="3"/>
      <c r="D108" s="4">
        <v>1.2210144927536231E-2</v>
      </c>
      <c r="E108" s="5">
        <v>4.4289855072463691E-2</v>
      </c>
      <c r="F108" s="6">
        <v>0</v>
      </c>
      <c r="G108" s="23">
        <v>0</v>
      </c>
      <c r="H108" s="24">
        <v>0</v>
      </c>
      <c r="I108" s="141">
        <v>2.8733333333333329E-2</v>
      </c>
      <c r="J108" s="150">
        <v>9.2200000000000004E-2</v>
      </c>
      <c r="K108" s="150">
        <v>0.12913333333333332</v>
      </c>
      <c r="L108" s="150">
        <v>1E-3</v>
      </c>
      <c r="M108" s="150">
        <v>0.20463333333333333</v>
      </c>
      <c r="N108" s="150">
        <v>2.4666666666666669E-3</v>
      </c>
      <c r="O108" s="150">
        <v>0</v>
      </c>
      <c r="P108" s="150">
        <v>2.0454666666666665</v>
      </c>
      <c r="Q108" s="150">
        <v>6.333333333333334E-4</v>
      </c>
      <c r="R108" s="150">
        <v>1.1999999999999999E-3</v>
      </c>
      <c r="S108" s="150">
        <v>0</v>
      </c>
      <c r="T108" s="150">
        <v>0.24</v>
      </c>
      <c r="U108" s="150">
        <v>0.12</v>
      </c>
      <c r="V108" s="150">
        <v>4.3333333333333337E-4</v>
      </c>
      <c r="W108" s="150">
        <v>4.6666666666666666E-4</v>
      </c>
      <c r="X108" s="150">
        <v>0</v>
      </c>
      <c r="Y108" s="150">
        <v>0</v>
      </c>
      <c r="Z108" s="150">
        <v>3.0099999999999998E-2</v>
      </c>
    </row>
    <row r="109" spans="1:26" ht="15.75" customHeight="1">
      <c r="A109" s="262" t="s">
        <v>187</v>
      </c>
      <c r="B109" s="2" t="s">
        <v>34</v>
      </c>
      <c r="C109" s="3"/>
      <c r="D109" s="4">
        <v>1.2937499999999999E-2</v>
      </c>
      <c r="E109" s="5">
        <v>7.2349166666666631E-2</v>
      </c>
      <c r="F109" s="6">
        <v>0</v>
      </c>
      <c r="G109" s="23">
        <v>0</v>
      </c>
      <c r="H109" s="24">
        <v>0</v>
      </c>
      <c r="I109" s="141">
        <v>1.8786666666666663E-2</v>
      </c>
      <c r="J109" s="150">
        <v>0.15255333333333332</v>
      </c>
      <c r="K109" s="150">
        <v>0.16541666666666668</v>
      </c>
      <c r="L109" s="150">
        <v>1.8866666666666667E-3</v>
      </c>
      <c r="M109" s="150">
        <v>0.30130666666666667</v>
      </c>
      <c r="N109" s="150">
        <v>2.3866666666666667E-3</v>
      </c>
      <c r="O109" s="150">
        <v>0.22761666666666666</v>
      </c>
      <c r="P109" s="150">
        <v>2.4548333333333336</v>
      </c>
      <c r="Q109" s="150">
        <v>3.8999999999999999E-4</v>
      </c>
      <c r="R109" s="150">
        <v>3.5366666666666663E-3</v>
      </c>
      <c r="S109" s="150">
        <v>0</v>
      </c>
      <c r="T109" s="150">
        <v>0</v>
      </c>
      <c r="U109" s="150">
        <v>0</v>
      </c>
      <c r="V109" s="150">
        <v>8.9999999999999998E-4</v>
      </c>
      <c r="W109" s="150">
        <v>0</v>
      </c>
      <c r="X109" s="150">
        <v>0</v>
      </c>
      <c r="Y109" s="150">
        <v>0</v>
      </c>
      <c r="Z109" s="150">
        <v>1.24E-2</v>
      </c>
    </row>
    <row r="110" spans="1:26" ht="15.75" customHeight="1">
      <c r="A110" s="262" t="s">
        <v>188</v>
      </c>
      <c r="B110" s="2" t="s">
        <v>34</v>
      </c>
      <c r="C110" s="3"/>
      <c r="D110" s="4">
        <v>1.9456521739130435E-2</v>
      </c>
      <c r="E110" s="5">
        <v>0.11111014492753624</v>
      </c>
      <c r="F110" s="6">
        <v>0</v>
      </c>
      <c r="G110" s="23">
        <v>0</v>
      </c>
      <c r="H110" s="24">
        <v>0</v>
      </c>
      <c r="I110" s="141">
        <v>3.3733333333333337E-2</v>
      </c>
      <c r="J110" s="150">
        <v>0.18113333333333334</v>
      </c>
      <c r="K110" s="150">
        <v>0.24433333333333337</v>
      </c>
      <c r="L110" s="150">
        <v>1.23E-2</v>
      </c>
      <c r="M110" s="150">
        <v>0.19386666666666666</v>
      </c>
      <c r="N110" s="150">
        <v>3.2000000000000002E-3</v>
      </c>
      <c r="O110" s="150">
        <v>9.7200000000000009E-2</v>
      </c>
      <c r="P110" s="150">
        <v>3.7507333333333333</v>
      </c>
      <c r="Q110" s="150">
        <v>7.666666666666668E-4</v>
      </c>
      <c r="R110" s="150">
        <v>5.1666666666666675E-3</v>
      </c>
      <c r="S110" s="150">
        <v>0</v>
      </c>
      <c r="T110" s="150">
        <v>0</v>
      </c>
      <c r="U110" s="150">
        <v>0</v>
      </c>
      <c r="V110" s="150">
        <v>4.0000000000000002E-4</v>
      </c>
      <c r="W110" s="150">
        <v>0</v>
      </c>
      <c r="X110" s="150">
        <v>4.3333333333333337E-4</v>
      </c>
      <c r="Y110" s="150">
        <v>0</v>
      </c>
      <c r="Z110" s="150">
        <v>3.1166666666666672E-2</v>
      </c>
    </row>
    <row r="111" spans="1:26" ht="15.75" customHeight="1">
      <c r="A111" s="262" t="s">
        <v>189</v>
      </c>
      <c r="B111" s="2" t="s">
        <v>34</v>
      </c>
      <c r="C111" s="3"/>
      <c r="D111" s="4">
        <v>1.2916666666666667E-2</v>
      </c>
      <c r="E111" s="5">
        <v>0.80535333333333337</v>
      </c>
      <c r="F111" s="6">
        <v>2.4E-2</v>
      </c>
      <c r="G111" s="23">
        <v>6.0000000000000001E-3</v>
      </c>
      <c r="H111" s="24">
        <v>4.2999999999999997E-2</v>
      </c>
      <c r="I111" s="141">
        <v>1.159E-2</v>
      </c>
      <c r="J111" s="150">
        <v>0.30454333333333333</v>
      </c>
      <c r="K111" s="150">
        <v>5.8449999999999995E-2</v>
      </c>
      <c r="L111" s="150">
        <v>8.1333333333333323E-4</v>
      </c>
      <c r="M111" s="150">
        <v>0.23318999999999998</v>
      </c>
      <c r="N111" s="150">
        <v>1.766333333333333E-2</v>
      </c>
      <c r="O111" s="150">
        <v>0.97801333333333329</v>
      </c>
      <c r="P111" s="150">
        <v>0.53579333333333334</v>
      </c>
      <c r="Q111" s="150">
        <v>3.5000000000000005E-4</v>
      </c>
      <c r="R111" s="150">
        <v>1.4499999999999999E-3</v>
      </c>
      <c r="S111" s="150">
        <v>0</v>
      </c>
      <c r="T111" s="150">
        <v>0</v>
      </c>
      <c r="U111" s="150">
        <v>0</v>
      </c>
      <c r="V111" s="150">
        <v>0</v>
      </c>
      <c r="W111" s="150">
        <v>2.9999999999999997E-4</v>
      </c>
      <c r="X111" s="150">
        <v>6.6666666666666664E-4</v>
      </c>
      <c r="Y111" s="150">
        <v>0</v>
      </c>
      <c r="Z111" s="150">
        <v>0</v>
      </c>
    </row>
    <row r="112" spans="1:26" ht="15.75" customHeight="1">
      <c r="A112" s="262" t="s">
        <v>190</v>
      </c>
      <c r="B112" s="2" t="s">
        <v>34</v>
      </c>
      <c r="C112" s="3"/>
      <c r="D112" s="4">
        <v>2.1333333333333333E-2</v>
      </c>
      <c r="E112" s="5">
        <v>4.3666666666666624E-2</v>
      </c>
      <c r="F112" s="6">
        <v>1E-3</v>
      </c>
      <c r="G112" s="23">
        <v>2E-3</v>
      </c>
      <c r="H112" s="24">
        <v>0</v>
      </c>
      <c r="I112" s="141">
        <v>3.4166666666666665E-2</v>
      </c>
      <c r="J112" s="150">
        <v>0.50753999999999999</v>
      </c>
      <c r="K112" s="150">
        <v>0.14546666666666666</v>
      </c>
      <c r="L112" s="150">
        <v>1.1833333333333333E-3</v>
      </c>
      <c r="M112" s="150">
        <v>0.33159333333333335</v>
      </c>
      <c r="N112" s="150">
        <v>5.3500000000000006E-3</v>
      </c>
      <c r="O112" s="150">
        <v>2.1219999999999999E-2</v>
      </c>
      <c r="P112" s="150">
        <v>1.1854333333333333</v>
      </c>
      <c r="Q112" s="150">
        <v>7.5333333333333318E-4</v>
      </c>
      <c r="R112" s="150">
        <v>2.3899999999999998E-3</v>
      </c>
      <c r="S112" s="150">
        <v>0</v>
      </c>
      <c r="T112" s="150">
        <v>0</v>
      </c>
      <c r="U112" s="150">
        <v>0</v>
      </c>
      <c r="V112" s="150">
        <v>4.3333333333333337E-4</v>
      </c>
      <c r="W112" s="150">
        <v>2.9999999999999997E-4</v>
      </c>
      <c r="X112" s="150">
        <v>0</v>
      </c>
      <c r="Y112" s="150">
        <v>0</v>
      </c>
      <c r="Z112" s="150">
        <v>0.42003333333333331</v>
      </c>
    </row>
    <row r="113" spans="1:26" ht="15.75" customHeight="1">
      <c r="A113" s="262" t="s">
        <v>191</v>
      </c>
      <c r="B113" s="2" t="s">
        <v>34</v>
      </c>
      <c r="C113" s="3"/>
      <c r="D113" s="4">
        <v>3.6449275362318845E-2</v>
      </c>
      <c r="E113" s="5">
        <v>4.0250724637681153E-2</v>
      </c>
      <c r="F113" s="6">
        <v>1.3666666666666669E-3</v>
      </c>
      <c r="G113" s="23">
        <v>1.8600000000000003E-3</v>
      </c>
      <c r="H113" s="24">
        <v>5.7666666666666663E-4</v>
      </c>
      <c r="I113" s="141">
        <v>2.8799999999999999E-2</v>
      </c>
      <c r="J113" s="150">
        <v>0.85870000000000002</v>
      </c>
      <c r="K113" s="150">
        <v>0.29566666666666669</v>
      </c>
      <c r="L113" s="150">
        <v>2.5999999999999999E-3</v>
      </c>
      <c r="M113" s="150">
        <v>0.78459999999999996</v>
      </c>
      <c r="N113" s="150">
        <v>6.0999999999999995E-3</v>
      </c>
      <c r="O113" s="150">
        <v>3.3333333333333333E-2</v>
      </c>
      <c r="P113" s="150">
        <v>3.2211000000000003</v>
      </c>
      <c r="Q113" s="150">
        <v>5.666666666666666E-4</v>
      </c>
      <c r="R113" s="150">
        <v>4.7666666666666664E-3</v>
      </c>
      <c r="S113" s="150">
        <v>0</v>
      </c>
      <c r="T113" s="150">
        <v>2.793333333333333</v>
      </c>
      <c r="U113" s="150">
        <v>1.3966666666666665</v>
      </c>
      <c r="V113" s="150">
        <v>1.1666666666666665E-3</v>
      </c>
      <c r="W113" s="150">
        <v>1.8333333333333335E-3</v>
      </c>
      <c r="X113" s="150">
        <v>7.666666666666668E-4</v>
      </c>
      <c r="Y113" s="150">
        <v>1.3899999999999999E-2</v>
      </c>
      <c r="Z113" s="150">
        <v>0.34283333333333332</v>
      </c>
    </row>
    <row r="114" spans="1:26" ht="15.75" customHeight="1">
      <c r="A114" s="262" t="s">
        <v>192</v>
      </c>
      <c r="B114" s="2" t="s">
        <v>34</v>
      </c>
      <c r="C114" s="3"/>
      <c r="D114" s="4">
        <v>1.5291666666666669E-2</v>
      </c>
      <c r="E114" s="5">
        <v>0.188525</v>
      </c>
      <c r="F114" s="6">
        <v>0</v>
      </c>
      <c r="G114" s="23">
        <v>0</v>
      </c>
      <c r="H114" s="24">
        <v>0</v>
      </c>
      <c r="I114" s="141">
        <v>2.6346666666666664E-2</v>
      </c>
      <c r="J114" s="150">
        <v>5.1683333333333338E-2</v>
      </c>
      <c r="K114" s="150">
        <v>0.14838666666666667</v>
      </c>
      <c r="L114" s="150">
        <v>2.1666666666666668E-4</v>
      </c>
      <c r="M114" s="150">
        <v>0.27801333333333333</v>
      </c>
      <c r="N114" s="150">
        <v>3.0833333333333333E-3</v>
      </c>
      <c r="O114" s="150">
        <v>1.0063333333333334E-2</v>
      </c>
      <c r="P114" s="150">
        <v>2.0325233333333337</v>
      </c>
      <c r="Q114" s="150">
        <v>1.1266666666666669E-3</v>
      </c>
      <c r="R114" s="150">
        <v>2.3766666666666667E-3</v>
      </c>
      <c r="S114" s="150">
        <v>0</v>
      </c>
      <c r="T114" s="150">
        <v>0</v>
      </c>
      <c r="U114" s="150">
        <v>0</v>
      </c>
      <c r="V114" s="150">
        <v>1.1666666666666665E-3</v>
      </c>
      <c r="W114" s="150">
        <v>0</v>
      </c>
      <c r="X114" s="150">
        <v>1.1999999999999999E-3</v>
      </c>
      <c r="Y114" s="150">
        <v>0</v>
      </c>
      <c r="Z114" s="150">
        <v>0</v>
      </c>
    </row>
    <row r="115" spans="1:26" ht="15.75" customHeight="1">
      <c r="A115" s="262" t="s">
        <v>193</v>
      </c>
      <c r="B115" s="2" t="s">
        <v>34</v>
      </c>
      <c r="C115" s="3"/>
      <c r="D115" s="4">
        <v>2.2826086956521739E-2</v>
      </c>
      <c r="E115" s="5">
        <v>0.22954057971014497</v>
      </c>
      <c r="F115" s="6">
        <v>0</v>
      </c>
      <c r="G115" s="23">
        <v>0</v>
      </c>
      <c r="H115" s="24">
        <v>0</v>
      </c>
      <c r="I115" s="141">
        <v>7.273333333333333E-2</v>
      </c>
      <c r="J115" s="150">
        <v>3.911333333333334E-2</v>
      </c>
      <c r="K115" s="150">
        <v>0.11466666666666667</v>
      </c>
      <c r="L115" s="150">
        <v>1E-4</v>
      </c>
      <c r="M115" s="150">
        <v>0.34720000000000001</v>
      </c>
      <c r="N115" s="150">
        <v>2.1333333333333334E-3</v>
      </c>
      <c r="O115" s="150">
        <v>0</v>
      </c>
      <c r="P115" s="150">
        <v>2.1166566666666666</v>
      </c>
      <c r="Q115" s="150">
        <v>5.9999999999999995E-4</v>
      </c>
      <c r="R115" s="150">
        <v>1.8E-3</v>
      </c>
      <c r="S115" s="150">
        <v>0</v>
      </c>
      <c r="T115" s="150">
        <v>0</v>
      </c>
      <c r="U115" s="150">
        <v>0</v>
      </c>
      <c r="V115" s="150">
        <v>1.1333333333333332E-3</v>
      </c>
      <c r="W115" s="150">
        <v>0</v>
      </c>
      <c r="X115" s="150">
        <v>2.0000000000000001E-4</v>
      </c>
      <c r="Y115" s="150">
        <v>0</v>
      </c>
      <c r="Z115" s="150">
        <v>8.7866666666666676E-2</v>
      </c>
    </row>
    <row r="116" spans="1:26" ht="15.75" customHeight="1">
      <c r="A116" s="262" t="s">
        <v>194</v>
      </c>
      <c r="B116" s="2" t="s">
        <v>34</v>
      </c>
      <c r="C116" s="3"/>
      <c r="D116" s="4">
        <v>3.2000000000000001E-2</v>
      </c>
      <c r="E116" s="5">
        <v>5.9739999999999932E-2</v>
      </c>
      <c r="F116" s="6">
        <v>1E-3</v>
      </c>
      <c r="G116" s="23">
        <v>3.0000000000000001E-3</v>
      </c>
      <c r="H116" s="24">
        <v>0</v>
      </c>
      <c r="I116" s="141">
        <v>4.4690000000000001E-2</v>
      </c>
      <c r="J116" s="150">
        <v>4.5530366666666673</v>
      </c>
      <c r="K116" s="150">
        <v>1.9743566666666665</v>
      </c>
      <c r="L116" s="150">
        <v>8.9433333333333344E-3</v>
      </c>
      <c r="M116" s="150">
        <v>0.77261333333333326</v>
      </c>
      <c r="N116" s="150">
        <v>4.4623333333333334E-2</v>
      </c>
      <c r="O116" s="150">
        <v>0.13664999999999999</v>
      </c>
      <c r="P116" s="150">
        <v>2.7897966666666667</v>
      </c>
      <c r="Q116" s="150">
        <v>3.7133333333333328E-3</v>
      </c>
      <c r="R116" s="150">
        <v>6.0339999999999998E-2</v>
      </c>
      <c r="S116" s="150">
        <v>0</v>
      </c>
      <c r="T116" s="150">
        <v>19.059999999999999</v>
      </c>
      <c r="U116" s="150">
        <v>9.5299999999999994</v>
      </c>
      <c r="V116" s="150">
        <v>0</v>
      </c>
      <c r="W116" s="150">
        <v>1E-3</v>
      </c>
      <c r="X116" s="150">
        <v>1.1000000000000001E-3</v>
      </c>
      <c r="Y116" s="150">
        <v>0</v>
      </c>
      <c r="Z116" s="150">
        <v>5.3566666666666665E-2</v>
      </c>
    </row>
    <row r="117" spans="1:26" ht="15.75" customHeight="1">
      <c r="A117" s="262" t="s">
        <v>195</v>
      </c>
      <c r="B117" s="2" t="s">
        <v>34</v>
      </c>
      <c r="C117" s="3"/>
      <c r="D117" s="4">
        <v>1.8687499999999999E-2</v>
      </c>
      <c r="E117" s="5">
        <v>4.7522499999999905E-2</v>
      </c>
      <c r="F117" s="6">
        <v>1E-3</v>
      </c>
      <c r="G117" s="23">
        <v>1E-3</v>
      </c>
      <c r="H117" s="24">
        <v>0</v>
      </c>
      <c r="I117" s="141">
        <v>2.0483333333333333E-2</v>
      </c>
      <c r="J117" s="150">
        <v>0.56795333333333331</v>
      </c>
      <c r="K117" s="150">
        <v>0.17295666666666665</v>
      </c>
      <c r="L117" s="150">
        <v>3.3666666666666667E-3</v>
      </c>
      <c r="M117" s="150">
        <v>0.32001333333333326</v>
      </c>
      <c r="N117" s="150">
        <v>3.0766666666666668E-2</v>
      </c>
      <c r="O117" s="150">
        <v>9.3936666666666668E-2</v>
      </c>
      <c r="P117" s="150">
        <v>4.1179233333333336</v>
      </c>
      <c r="Q117" s="150">
        <v>2.7333333333333337E-3</v>
      </c>
      <c r="R117" s="150">
        <v>4.81E-3</v>
      </c>
      <c r="S117" s="150">
        <v>0</v>
      </c>
      <c r="T117" s="150">
        <v>0</v>
      </c>
      <c r="U117" s="150">
        <v>0</v>
      </c>
      <c r="V117" s="150">
        <v>0</v>
      </c>
      <c r="W117" s="150">
        <v>2.9999999999999997E-4</v>
      </c>
      <c r="X117" s="150">
        <v>3.5999999999999999E-3</v>
      </c>
      <c r="Y117" s="150">
        <v>1.5366666666666669E-2</v>
      </c>
      <c r="Z117" s="150">
        <v>7.3333333333333334E-2</v>
      </c>
    </row>
    <row r="118" spans="1:26" ht="15.75" customHeight="1">
      <c r="A118" s="262" t="s">
        <v>196</v>
      </c>
      <c r="B118" s="2" t="s">
        <v>34</v>
      </c>
      <c r="C118" s="3"/>
      <c r="D118" s="4">
        <v>1.95E-2</v>
      </c>
      <c r="E118" s="5">
        <v>4.8093333333333384E-2</v>
      </c>
      <c r="F118" s="6">
        <v>7.1000000000000004E-3</v>
      </c>
      <c r="G118" s="23">
        <v>2.976666666666666E-2</v>
      </c>
      <c r="H118" s="24">
        <v>1.0700000000000001E-2</v>
      </c>
      <c r="I118" s="141">
        <v>3.6499999999999998E-2</v>
      </c>
      <c r="J118" s="150">
        <v>0.63224666666666673</v>
      </c>
      <c r="K118" s="150">
        <v>0.16345666666666667</v>
      </c>
      <c r="L118" s="150">
        <v>6.3933333333333342E-3</v>
      </c>
      <c r="M118" s="150">
        <v>0.35361666666666669</v>
      </c>
      <c r="N118" s="150">
        <v>1.1763333333333332E-2</v>
      </c>
      <c r="O118" s="150">
        <v>0.24719333333333335</v>
      </c>
      <c r="P118" s="150">
        <v>4.5228133333333336</v>
      </c>
      <c r="Q118" s="150">
        <v>1.7833333333333332E-3</v>
      </c>
      <c r="R118" s="150">
        <v>4.4033333333333329E-3</v>
      </c>
      <c r="S118" s="150">
        <v>0</v>
      </c>
      <c r="T118" s="150">
        <v>8.5</v>
      </c>
      <c r="U118" s="150">
        <v>4.25</v>
      </c>
      <c r="V118" s="150">
        <v>4.3333333333333337E-4</v>
      </c>
      <c r="W118" s="150">
        <v>0</v>
      </c>
      <c r="X118" s="150">
        <v>2.9999999999999997E-4</v>
      </c>
      <c r="Y118" s="150">
        <v>6.0000000000000001E-3</v>
      </c>
      <c r="Z118" s="150">
        <v>0</v>
      </c>
    </row>
    <row r="119" spans="1:26" ht="15.75" customHeight="1">
      <c r="A119" s="262" t="s">
        <v>197</v>
      </c>
      <c r="B119" s="2" t="s">
        <v>34</v>
      </c>
      <c r="C119" s="3"/>
      <c r="D119" s="4">
        <v>1.7101449275362321E-2</v>
      </c>
      <c r="E119" s="5">
        <v>8.853188405797098E-2</v>
      </c>
      <c r="F119" s="6">
        <v>0</v>
      </c>
      <c r="G119" s="23">
        <v>0</v>
      </c>
      <c r="H119" s="24">
        <v>0</v>
      </c>
      <c r="I119" s="141">
        <v>2.186666666666667E-2</v>
      </c>
      <c r="J119" s="150">
        <v>0.14000000000000001</v>
      </c>
      <c r="K119" s="150">
        <v>0.11916666669999999</v>
      </c>
      <c r="L119" s="150">
        <v>1.2999999999999999E-3</v>
      </c>
      <c r="M119" s="150">
        <v>0.37866666666666665</v>
      </c>
      <c r="N119" s="150">
        <v>2.0333333333333336E-3</v>
      </c>
      <c r="O119" s="150">
        <v>5.966666666666667E-3</v>
      </c>
      <c r="P119" s="150">
        <v>1.7611666666666668</v>
      </c>
      <c r="Q119" s="150">
        <v>5.0000000000000001E-4</v>
      </c>
      <c r="R119" s="150">
        <v>1.7333333333333335E-3</v>
      </c>
      <c r="S119" s="150">
        <v>0</v>
      </c>
      <c r="T119" s="150">
        <v>0</v>
      </c>
      <c r="U119" s="150">
        <v>0</v>
      </c>
      <c r="V119" s="150">
        <v>4.3333333333333337E-4</v>
      </c>
      <c r="W119" s="150">
        <v>0</v>
      </c>
      <c r="X119" s="150">
        <v>1.4333333333333333E-3</v>
      </c>
      <c r="Y119" s="150">
        <v>0</v>
      </c>
      <c r="Z119" s="150">
        <v>4.6666666666666669E-2</v>
      </c>
    </row>
    <row r="120" spans="1:26" ht="15.75" customHeight="1">
      <c r="A120" s="262" t="s">
        <v>198</v>
      </c>
      <c r="B120" s="2" t="s">
        <v>34</v>
      </c>
      <c r="C120" s="3"/>
      <c r="D120" s="4">
        <v>1.865942028985507E-2</v>
      </c>
      <c r="E120" s="5">
        <v>3.3707246376811648E-2</v>
      </c>
      <c r="F120" s="6">
        <v>0</v>
      </c>
      <c r="G120" s="23">
        <v>0</v>
      </c>
      <c r="H120" s="24">
        <v>0</v>
      </c>
      <c r="I120" s="141">
        <v>3.5499999999999997E-2</v>
      </c>
      <c r="J120" s="150">
        <v>0.79853333333333343</v>
      </c>
      <c r="K120" s="150">
        <v>0.24593333333333334</v>
      </c>
      <c r="L120" s="150">
        <v>1.2666666666666668E-3</v>
      </c>
      <c r="M120" s="150">
        <v>0.26890000000000003</v>
      </c>
      <c r="N120" s="150">
        <v>6.4666666666666657E-3</v>
      </c>
      <c r="O120" s="150">
        <v>1.6033333333333333E-2</v>
      </c>
      <c r="P120" s="150">
        <v>2.0643666666666665</v>
      </c>
      <c r="Q120" s="150">
        <v>4.3333333333333337E-4</v>
      </c>
      <c r="R120" s="150">
        <v>3.0333333333333328E-3</v>
      </c>
      <c r="S120" s="150">
        <v>0</v>
      </c>
      <c r="T120" s="150">
        <v>1.344166666666667</v>
      </c>
      <c r="U120" s="150">
        <v>0.67208333333333348</v>
      </c>
      <c r="V120" s="150">
        <v>3.3333333333333332E-4</v>
      </c>
      <c r="W120" s="150">
        <v>4.3333333333333337E-4</v>
      </c>
      <c r="X120" s="150">
        <v>8.3333333333333328E-4</v>
      </c>
      <c r="Y120" s="150">
        <v>0</v>
      </c>
      <c r="Z120" s="150">
        <v>0.31780000000000003</v>
      </c>
    </row>
    <row r="121" spans="1:26" ht="15.75" customHeight="1">
      <c r="A121" s="262" t="s">
        <v>199</v>
      </c>
      <c r="B121" s="2" t="s">
        <v>34</v>
      </c>
      <c r="C121" s="3"/>
      <c r="D121" s="4">
        <v>8.4791666666666678E-3</v>
      </c>
      <c r="E121" s="5">
        <v>6.6867499999999899E-2</v>
      </c>
      <c r="F121" s="6">
        <v>0</v>
      </c>
      <c r="G121" s="23">
        <v>1E-3</v>
      </c>
      <c r="H121" s="24">
        <v>0</v>
      </c>
      <c r="I121" s="141">
        <v>2.6290000000000001E-2</v>
      </c>
      <c r="J121" s="150">
        <v>0.25617000000000001</v>
      </c>
      <c r="K121" s="150">
        <v>0.14475333333333334</v>
      </c>
      <c r="L121" s="150">
        <v>4.4999999999999999E-4</v>
      </c>
      <c r="M121" s="150">
        <v>0.26744000000000001</v>
      </c>
      <c r="N121" s="150">
        <v>9.3666666666666681E-4</v>
      </c>
      <c r="O121" s="150">
        <v>7.8810000000000005E-2</v>
      </c>
      <c r="P121" s="150">
        <v>1.7550899999999998</v>
      </c>
      <c r="Q121" s="150">
        <v>1.4999999999999999E-4</v>
      </c>
      <c r="R121" s="150">
        <v>2.32E-3</v>
      </c>
      <c r="S121" s="150">
        <v>0</v>
      </c>
      <c r="T121" s="150">
        <v>6.12</v>
      </c>
      <c r="U121" s="150">
        <v>3.06</v>
      </c>
      <c r="V121" s="150">
        <v>7.000000000000001E-4</v>
      </c>
      <c r="W121" s="150">
        <v>0</v>
      </c>
      <c r="X121" s="150">
        <v>5.9999999999999995E-4</v>
      </c>
      <c r="Y121" s="150">
        <v>2.6833333333333331E-2</v>
      </c>
      <c r="Z121" s="150">
        <v>0</v>
      </c>
    </row>
    <row r="122" spans="1:26" ht="15.75" customHeight="1">
      <c r="A122" s="262" t="s">
        <v>200</v>
      </c>
      <c r="B122" s="2" t="s">
        <v>34</v>
      </c>
      <c r="C122" s="3"/>
      <c r="D122" s="4">
        <v>1.322463768115942E-2</v>
      </c>
      <c r="E122" s="5">
        <v>7.6600000000000001E-2</v>
      </c>
      <c r="F122" s="6">
        <v>0</v>
      </c>
      <c r="G122" s="23">
        <v>0</v>
      </c>
      <c r="H122" s="24">
        <v>0</v>
      </c>
      <c r="I122" s="141">
        <v>3.1833333333333338E-2</v>
      </c>
      <c r="J122" s="150">
        <v>0.22539999999999999</v>
      </c>
      <c r="K122" s="150">
        <v>0.11226666666666667</v>
      </c>
      <c r="L122" s="150">
        <v>5.0000000000000001E-4</v>
      </c>
      <c r="M122" s="150">
        <v>0.27850000000000003</v>
      </c>
      <c r="N122" s="150">
        <v>1.8333333333333335E-3</v>
      </c>
      <c r="O122" s="150">
        <v>3.3333333333333333E-2</v>
      </c>
      <c r="P122" s="150">
        <v>3.1481333333333335</v>
      </c>
      <c r="Q122" s="150">
        <v>4.6666666666666666E-4</v>
      </c>
      <c r="R122" s="150">
        <v>2.2333333333333337E-3</v>
      </c>
      <c r="S122" s="150">
        <v>0</v>
      </c>
      <c r="T122" s="150">
        <v>13.26</v>
      </c>
      <c r="U122" s="150">
        <v>6.63</v>
      </c>
      <c r="V122" s="150">
        <v>0</v>
      </c>
      <c r="W122" s="150">
        <v>0</v>
      </c>
      <c r="X122" s="150">
        <v>5.0000000000000001E-4</v>
      </c>
      <c r="Y122" s="150">
        <v>0</v>
      </c>
      <c r="Z122" s="150">
        <v>5.1166666666666673E-2</v>
      </c>
    </row>
    <row r="123" spans="1:26" ht="15.75" customHeight="1">
      <c r="A123" s="262" t="s">
        <v>201</v>
      </c>
      <c r="B123" s="2" t="s">
        <v>34</v>
      </c>
      <c r="C123" s="3"/>
      <c r="D123" s="4">
        <v>1.1376811594202898E-2</v>
      </c>
      <c r="E123" s="5">
        <v>2.8533333333333438E-2</v>
      </c>
      <c r="F123" s="6">
        <v>0</v>
      </c>
      <c r="G123" s="23">
        <v>0</v>
      </c>
      <c r="H123" s="24">
        <v>0</v>
      </c>
      <c r="I123" s="141">
        <v>2.2000000000000002E-2</v>
      </c>
      <c r="J123" s="150">
        <v>0.44826666666666676</v>
      </c>
      <c r="K123" s="150">
        <v>0.14136666666666664</v>
      </c>
      <c r="L123" s="150">
        <v>1.3333333333333333E-3</v>
      </c>
      <c r="M123" s="150">
        <v>0.13377666666666665</v>
      </c>
      <c r="N123" s="150">
        <v>4.5333333333333337E-3</v>
      </c>
      <c r="O123" s="150">
        <v>0.13522333333333333</v>
      </c>
      <c r="P123" s="150">
        <v>4.248966666666667</v>
      </c>
      <c r="Q123" s="150">
        <v>4.0000000000000002E-4</v>
      </c>
      <c r="R123" s="150">
        <v>9.0333333333333335E-4</v>
      </c>
      <c r="S123" s="150">
        <v>0</v>
      </c>
      <c r="T123" s="150">
        <v>0</v>
      </c>
      <c r="U123" s="150">
        <v>0</v>
      </c>
      <c r="V123" s="150">
        <v>2.9999999999999997E-4</v>
      </c>
      <c r="W123" s="150">
        <v>1.0333333333333334E-3</v>
      </c>
      <c r="X123" s="150">
        <v>0</v>
      </c>
      <c r="Y123" s="150">
        <v>6.8333333333333328E-3</v>
      </c>
      <c r="Z123" s="150">
        <v>6.5433333333333329E-2</v>
      </c>
    </row>
    <row r="124" spans="1:26" ht="15.75" customHeight="1">
      <c r="A124" s="262" t="s">
        <v>202</v>
      </c>
      <c r="B124" s="2" t="s">
        <v>34</v>
      </c>
      <c r="C124" s="3"/>
      <c r="D124" s="4">
        <v>4.1458333333333338E-3</v>
      </c>
      <c r="E124" s="5">
        <v>4.7934166666666653E-2</v>
      </c>
      <c r="F124" s="6">
        <v>0</v>
      </c>
      <c r="G124" s="23">
        <v>0</v>
      </c>
      <c r="H124" s="24">
        <v>0</v>
      </c>
      <c r="I124" s="141">
        <v>1.0396666666666665E-2</v>
      </c>
      <c r="J124" s="150">
        <v>7.8273333333333334E-2</v>
      </c>
      <c r="K124" s="150">
        <v>6.9319999999999993E-2</v>
      </c>
      <c r="L124" s="150">
        <v>6.5333333333333346E-4</v>
      </c>
      <c r="M124" s="150">
        <v>0.12805</v>
      </c>
      <c r="N124" s="150">
        <v>6.2E-4</v>
      </c>
      <c r="O124" s="150">
        <v>1.8073333333333334E-2</v>
      </c>
      <c r="P124" s="150">
        <v>0.5435266666666666</v>
      </c>
      <c r="Q124" s="150">
        <v>0</v>
      </c>
      <c r="R124" s="150">
        <v>9.3333333333333332E-4</v>
      </c>
      <c r="S124" s="150">
        <v>0</v>
      </c>
      <c r="T124" s="150">
        <v>0</v>
      </c>
      <c r="U124" s="150">
        <v>0</v>
      </c>
      <c r="V124" s="150">
        <v>2.9999999999999997E-4</v>
      </c>
      <c r="W124" s="150">
        <v>0</v>
      </c>
      <c r="X124" s="150">
        <v>0</v>
      </c>
      <c r="Y124" s="150">
        <v>0</v>
      </c>
      <c r="Z124" s="150">
        <v>5.5666666666666663E-2</v>
      </c>
    </row>
    <row r="125" spans="1:26" ht="15.75" customHeight="1">
      <c r="A125" s="262" t="s">
        <v>203</v>
      </c>
      <c r="B125" s="2" t="s">
        <v>34</v>
      </c>
      <c r="C125" s="3"/>
      <c r="D125" s="4">
        <v>6.9927536231884071E-3</v>
      </c>
      <c r="E125" s="5">
        <v>4.1373913043478344E-2</v>
      </c>
      <c r="F125" s="6">
        <v>0</v>
      </c>
      <c r="G125" s="23">
        <v>0</v>
      </c>
      <c r="H125" s="24">
        <v>0</v>
      </c>
      <c r="I125" s="141">
        <v>1.2800000000000001E-2</v>
      </c>
      <c r="J125" s="150">
        <v>0.11506666666666668</v>
      </c>
      <c r="K125" s="150">
        <v>7.226666666666666E-2</v>
      </c>
      <c r="L125" s="150">
        <v>8.0000000000000004E-4</v>
      </c>
      <c r="M125" s="150">
        <v>0.17743333333333333</v>
      </c>
      <c r="N125" s="150">
        <v>1.7000000000000001E-3</v>
      </c>
      <c r="O125" s="150">
        <v>0</v>
      </c>
      <c r="P125" s="150">
        <v>1.2599</v>
      </c>
      <c r="Q125" s="150">
        <v>2.9999999999999997E-4</v>
      </c>
      <c r="R125" s="150">
        <v>1.0333333333333334E-3</v>
      </c>
      <c r="S125" s="150">
        <v>0</v>
      </c>
      <c r="T125" s="150">
        <v>0</v>
      </c>
      <c r="U125" s="150">
        <v>0</v>
      </c>
      <c r="V125" s="150">
        <v>0</v>
      </c>
      <c r="W125" s="150">
        <v>0</v>
      </c>
      <c r="X125" s="150">
        <v>0</v>
      </c>
      <c r="Y125" s="150">
        <v>0</v>
      </c>
      <c r="Z125" s="150">
        <v>0.10613333333333333</v>
      </c>
    </row>
    <row r="126" spans="1:26" ht="15.75" customHeight="1">
      <c r="A126" s="262" t="s">
        <v>204</v>
      </c>
      <c r="B126" s="2" t="s">
        <v>34</v>
      </c>
      <c r="C126" s="3"/>
      <c r="D126" s="4">
        <v>0.20874999999999999</v>
      </c>
      <c r="E126" s="5">
        <v>0.47954999999999998</v>
      </c>
      <c r="F126" s="6">
        <v>0</v>
      </c>
      <c r="G126" s="23">
        <v>0</v>
      </c>
      <c r="H126" s="24">
        <v>0</v>
      </c>
      <c r="I126" s="141">
        <v>0.37290000000000001</v>
      </c>
      <c r="J126" s="150">
        <v>7.8381366666666654</v>
      </c>
      <c r="K126" s="150">
        <v>3.9278833333333334</v>
      </c>
      <c r="L126" s="150">
        <v>0.10479666666666666</v>
      </c>
      <c r="M126" s="150">
        <v>3.8806366666666667</v>
      </c>
      <c r="N126" s="150">
        <v>0.81431333333333344</v>
      </c>
      <c r="O126" s="150">
        <v>0.18255333333333332</v>
      </c>
      <c r="P126" s="150">
        <v>32.227656666666668</v>
      </c>
      <c r="Q126" s="150">
        <v>4.0933333333333329E-2</v>
      </c>
      <c r="R126" s="150">
        <v>4.7006666666666669E-2</v>
      </c>
      <c r="S126" s="150">
        <v>0</v>
      </c>
      <c r="T126" s="150">
        <v>0</v>
      </c>
      <c r="U126" s="150">
        <v>0</v>
      </c>
      <c r="V126" s="150">
        <v>9.6666666666666678E-4</v>
      </c>
      <c r="W126" s="150">
        <v>1.1333333333333332E-3</v>
      </c>
      <c r="X126" s="150">
        <v>9.3333333333333332E-4</v>
      </c>
      <c r="Y126" s="150">
        <v>0</v>
      </c>
      <c r="Z126" s="150">
        <v>0.40773333333333334</v>
      </c>
    </row>
    <row r="127" spans="1:26" ht="15.75" customHeight="1">
      <c r="A127" s="262" t="s">
        <v>205</v>
      </c>
      <c r="B127" s="2" t="s">
        <v>34</v>
      </c>
      <c r="C127" s="3"/>
      <c r="D127" s="4">
        <v>2.8731884057971013E-2</v>
      </c>
      <c r="E127" s="5">
        <v>4.3334782608695589E-2</v>
      </c>
      <c r="F127" s="6">
        <v>1.1999999999999999E-3</v>
      </c>
      <c r="G127" s="23">
        <v>1.2866666666666669E-3</v>
      </c>
      <c r="H127" s="24">
        <v>0</v>
      </c>
      <c r="I127" s="141">
        <v>3.1200000000000002E-2</v>
      </c>
      <c r="J127" s="150">
        <v>1.3086599999999999</v>
      </c>
      <c r="K127" s="150">
        <v>0.34656666666666669</v>
      </c>
      <c r="L127" s="150">
        <v>1.0166666666666666E-2</v>
      </c>
      <c r="M127" s="150">
        <v>0.48666999999999994</v>
      </c>
      <c r="N127" s="150">
        <v>4.5366666666666663E-3</v>
      </c>
      <c r="O127" s="150">
        <v>6.1710000000000001E-2</v>
      </c>
      <c r="P127" s="150">
        <v>4.0344666666666669</v>
      </c>
      <c r="Q127" s="150">
        <v>5.9999999999999995E-4</v>
      </c>
      <c r="R127" s="150">
        <v>3.966666666666667E-3</v>
      </c>
      <c r="S127" s="150">
        <v>0</v>
      </c>
      <c r="T127" s="150">
        <v>4.96</v>
      </c>
      <c r="U127" s="150">
        <v>2.48</v>
      </c>
      <c r="V127" s="150">
        <v>2E-3</v>
      </c>
      <c r="W127" s="150">
        <v>3.0999999999999999E-3</v>
      </c>
      <c r="X127" s="150">
        <v>6.333333333333334E-4</v>
      </c>
      <c r="Y127" s="150">
        <v>2.29E-2</v>
      </c>
      <c r="Z127" s="150">
        <v>0.96683333333333321</v>
      </c>
    </row>
    <row r="128" spans="1:26" ht="15.75" customHeight="1">
      <c r="A128" s="262" t="s">
        <v>206</v>
      </c>
      <c r="B128" s="2" t="s">
        <v>34</v>
      </c>
      <c r="C128" s="3"/>
      <c r="D128" s="4">
        <v>1.6666666666666666E-2</v>
      </c>
      <c r="E128" s="5">
        <v>8.7076666666666677E-2</v>
      </c>
      <c r="F128" s="6">
        <v>0.01</v>
      </c>
      <c r="G128" s="23">
        <v>3.6000000000000004E-2</v>
      </c>
      <c r="H128" s="24">
        <v>1.6E-2</v>
      </c>
      <c r="I128" s="141">
        <v>5.7363333333333336E-2</v>
      </c>
      <c r="J128" s="150">
        <v>1.7733233333333336</v>
      </c>
      <c r="K128" s="150">
        <v>0.26204666666666671</v>
      </c>
      <c r="L128" s="150">
        <v>1.2333333333333335E-3</v>
      </c>
      <c r="M128" s="150">
        <v>0.33406666666666668</v>
      </c>
      <c r="N128" s="150">
        <v>4.9533333333333339E-3</v>
      </c>
      <c r="O128" s="150">
        <v>0.11446666666666667</v>
      </c>
      <c r="P128" s="150">
        <v>3.1488899999999997</v>
      </c>
      <c r="Q128" s="150">
        <v>2.0333333333333331E-4</v>
      </c>
      <c r="R128" s="150">
        <v>1.9366666666666666E-3</v>
      </c>
      <c r="S128" s="150">
        <v>0</v>
      </c>
      <c r="T128" s="150">
        <v>3.84</v>
      </c>
      <c r="U128" s="150">
        <v>1.92</v>
      </c>
      <c r="V128" s="150">
        <v>0</v>
      </c>
      <c r="W128" s="150">
        <v>5.0000000000000001E-4</v>
      </c>
      <c r="X128" s="150">
        <v>7.000000000000001E-4</v>
      </c>
      <c r="Y128" s="150">
        <v>0</v>
      </c>
      <c r="Z128" s="150">
        <v>0.76943333333333341</v>
      </c>
    </row>
    <row r="129" spans="1:26" ht="15.75" customHeight="1">
      <c r="A129" s="262" t="s">
        <v>207</v>
      </c>
      <c r="B129" s="2" t="s">
        <v>34</v>
      </c>
      <c r="C129" s="3"/>
      <c r="D129" s="4">
        <v>1.9057971014492751E-2</v>
      </c>
      <c r="E129" s="5">
        <v>4.5175362318840617E-2</v>
      </c>
      <c r="F129" s="6">
        <v>0</v>
      </c>
      <c r="G129" s="23">
        <v>0</v>
      </c>
      <c r="H129" s="24">
        <v>0</v>
      </c>
      <c r="I129" s="141">
        <v>2.35E-2</v>
      </c>
      <c r="J129" s="150">
        <v>0.1782</v>
      </c>
      <c r="K129" s="150">
        <v>0.11993333333333334</v>
      </c>
      <c r="L129" s="150">
        <v>1.6000000000000001E-3</v>
      </c>
      <c r="M129" s="150">
        <v>0.57079999999999997</v>
      </c>
      <c r="N129" s="150">
        <v>5.3333333333333332E-3</v>
      </c>
      <c r="O129" s="150">
        <v>3.4366666666666663E-2</v>
      </c>
      <c r="P129" s="150">
        <v>2.5601333333333334</v>
      </c>
      <c r="Q129" s="150">
        <v>2.9999999999999997E-4</v>
      </c>
      <c r="R129" s="150">
        <v>3.133333333333333E-3</v>
      </c>
      <c r="S129" s="150">
        <v>0</v>
      </c>
      <c r="T129" s="150">
        <v>0.02</v>
      </c>
      <c r="U129" s="150">
        <v>0.01</v>
      </c>
      <c r="V129" s="150">
        <v>2.9999999999999997E-4</v>
      </c>
      <c r="W129" s="150">
        <v>9.3333333333333332E-4</v>
      </c>
      <c r="X129" s="150">
        <v>1E-3</v>
      </c>
      <c r="Y129" s="150">
        <v>0</v>
      </c>
      <c r="Z129" s="150">
        <v>0.36049999999999999</v>
      </c>
    </row>
    <row r="130" spans="1:26" ht="15.75" customHeight="1">
      <c r="A130" s="262" t="s">
        <v>208</v>
      </c>
      <c r="B130" s="2" t="s">
        <v>34</v>
      </c>
      <c r="C130" s="3"/>
      <c r="D130" s="4">
        <v>1.2395833333333333E-2</v>
      </c>
      <c r="E130" s="5">
        <v>3.8754166666666763E-2</v>
      </c>
      <c r="F130" s="6">
        <v>1E-3</v>
      </c>
      <c r="G130" s="23">
        <v>1E-3</v>
      </c>
      <c r="H130" s="24">
        <v>0</v>
      </c>
      <c r="I130" s="141">
        <v>2.130333333333333E-2</v>
      </c>
      <c r="J130" s="150">
        <v>0.16144333333333333</v>
      </c>
      <c r="K130" s="150">
        <v>5.4446666666666664E-2</v>
      </c>
      <c r="L130" s="150">
        <v>1.0199999999999999E-3</v>
      </c>
      <c r="M130" s="150">
        <v>0.25431666666666669</v>
      </c>
      <c r="N130" s="150">
        <v>1.3033333333333332E-3</v>
      </c>
      <c r="O130" s="150">
        <v>1.7876666666666666E-2</v>
      </c>
      <c r="P130" s="150">
        <v>0.80492000000000008</v>
      </c>
      <c r="Q130" s="150">
        <v>0</v>
      </c>
      <c r="R130" s="150">
        <v>2.5900000000000003E-3</v>
      </c>
      <c r="S130" s="150">
        <v>0</v>
      </c>
      <c r="T130" s="150">
        <v>0</v>
      </c>
      <c r="U130" s="150">
        <v>0</v>
      </c>
      <c r="V130" s="150">
        <v>3.6666666666666667E-4</v>
      </c>
      <c r="W130" s="150">
        <v>0</v>
      </c>
      <c r="X130" s="150">
        <v>0</v>
      </c>
      <c r="Y130" s="150">
        <v>0</v>
      </c>
      <c r="Z130" s="150">
        <v>0.23696666666666669</v>
      </c>
    </row>
    <row r="131" spans="1:26" ht="15.75" customHeight="1">
      <c r="A131" s="262" t="s">
        <v>209</v>
      </c>
      <c r="B131" s="2" t="s">
        <v>34</v>
      </c>
      <c r="C131" s="3"/>
      <c r="D131" s="4">
        <v>1.996376811594203E-2</v>
      </c>
      <c r="E131" s="5">
        <v>2.5736231884057964E-2</v>
      </c>
      <c r="F131" s="6">
        <v>0</v>
      </c>
      <c r="G131" s="23">
        <v>0</v>
      </c>
      <c r="H131" s="24">
        <v>0</v>
      </c>
      <c r="I131" s="141">
        <v>2.1000000000000001E-2</v>
      </c>
      <c r="J131" s="150">
        <v>0.97506666666666675</v>
      </c>
      <c r="K131" s="150">
        <v>0.81643333333333334</v>
      </c>
      <c r="L131" s="150">
        <v>7.0999999999999995E-3</v>
      </c>
      <c r="M131" s="150">
        <v>0.25433333333333336</v>
      </c>
      <c r="N131" s="150">
        <v>3.5733333333333333E-3</v>
      </c>
      <c r="O131" s="150">
        <v>0.17094833333333334</v>
      </c>
      <c r="P131" s="150">
        <v>3.3600666666666665</v>
      </c>
      <c r="Q131" s="150">
        <v>5.9999999999999995E-4</v>
      </c>
      <c r="R131" s="150">
        <v>2.7333333333333337E-3</v>
      </c>
      <c r="S131" s="150">
        <v>0</v>
      </c>
      <c r="T131" s="150">
        <v>4.84</v>
      </c>
      <c r="U131" s="150">
        <v>2.42</v>
      </c>
      <c r="V131" s="150">
        <v>9.6666666666666678E-4</v>
      </c>
      <c r="W131" s="150">
        <v>2.0666666666666667E-3</v>
      </c>
      <c r="X131" s="150">
        <v>5.9999999999999995E-4</v>
      </c>
      <c r="Y131" s="150">
        <v>0</v>
      </c>
      <c r="Z131" s="150">
        <v>2.4199999999999999E-2</v>
      </c>
    </row>
    <row r="132" spans="1:26" ht="15.75" customHeight="1">
      <c r="A132" s="262" t="s">
        <v>210</v>
      </c>
      <c r="B132" s="2" t="s">
        <v>34</v>
      </c>
      <c r="C132" s="3"/>
      <c r="D132" s="4">
        <v>2.71875E-2</v>
      </c>
      <c r="E132" s="5">
        <v>4.2385833333333386E-2</v>
      </c>
      <c r="F132" s="6">
        <v>9.0000000000000011E-3</v>
      </c>
      <c r="G132" s="23">
        <v>2.8999999999999998E-2</v>
      </c>
      <c r="H132" s="24">
        <v>1.3000000000000001E-2</v>
      </c>
      <c r="I132" s="141">
        <v>2.5183333333333332E-2</v>
      </c>
      <c r="J132" s="150">
        <v>1.1238233333333334</v>
      </c>
      <c r="K132" s="150">
        <v>1.2271233333333333</v>
      </c>
      <c r="L132" s="150">
        <v>6.1333333333333327E-3</v>
      </c>
      <c r="M132" s="150">
        <v>0.33505666666666661</v>
      </c>
      <c r="N132" s="150">
        <v>6.4933333333333345E-3</v>
      </c>
      <c r="O132" s="150">
        <v>0.4702433333333334</v>
      </c>
      <c r="P132" s="150">
        <v>1.4922566666666668</v>
      </c>
      <c r="Q132" s="150">
        <v>3.6666666666666662E-4</v>
      </c>
      <c r="R132" s="150">
        <v>5.9266666666666669E-3</v>
      </c>
      <c r="S132" s="150">
        <v>0</v>
      </c>
      <c r="T132" s="150">
        <v>6.2383333333333324</v>
      </c>
      <c r="U132" s="150">
        <v>3.1191666666666662</v>
      </c>
      <c r="V132" s="150">
        <v>8.3333333333333328E-4</v>
      </c>
      <c r="W132" s="150">
        <v>1.2666666666666668E-3</v>
      </c>
      <c r="X132" s="150">
        <v>1.3333333333333333E-3</v>
      </c>
      <c r="Y132" s="150">
        <v>0</v>
      </c>
      <c r="Z132" s="150">
        <v>5.2666666666666667E-2</v>
      </c>
    </row>
    <row r="133" spans="1:26" ht="15.75" customHeight="1">
      <c r="A133" s="262" t="s">
        <v>211</v>
      </c>
      <c r="B133" s="2" t="s">
        <v>34</v>
      </c>
      <c r="C133" s="3"/>
      <c r="D133" s="4">
        <v>1.5543478260869565E-2</v>
      </c>
      <c r="E133" s="5">
        <v>0.87898985507246363</v>
      </c>
      <c r="F133" s="6">
        <v>1E-3</v>
      </c>
      <c r="G133" s="23">
        <v>0</v>
      </c>
      <c r="H133" s="24">
        <v>1E-3</v>
      </c>
      <c r="I133" s="141">
        <v>6.3899999999999998E-2</v>
      </c>
      <c r="J133" s="150">
        <v>0.64873333333333338</v>
      </c>
      <c r="K133" s="150">
        <v>0.37</v>
      </c>
      <c r="L133" s="150">
        <v>0</v>
      </c>
      <c r="M133" s="150">
        <v>0.41609999999999997</v>
      </c>
      <c r="N133" s="150">
        <v>1.0933333333333335E-2</v>
      </c>
      <c r="O133" s="150">
        <v>1.0233333333333332E-2</v>
      </c>
      <c r="P133" s="150">
        <v>3.4013</v>
      </c>
      <c r="Q133" s="150">
        <v>8.0000000000000004E-4</v>
      </c>
      <c r="R133" s="150">
        <v>3.9333333333333338E-3</v>
      </c>
      <c r="S133" s="150">
        <v>0</v>
      </c>
      <c r="T133" s="150">
        <v>0</v>
      </c>
      <c r="U133" s="150">
        <v>0</v>
      </c>
      <c r="V133" s="150">
        <v>1.3666666666666669E-3</v>
      </c>
      <c r="W133" s="150">
        <v>0</v>
      </c>
      <c r="X133" s="150">
        <v>4.0000000000000002E-4</v>
      </c>
      <c r="Y133" s="150">
        <v>0</v>
      </c>
      <c r="Z133" s="150">
        <v>0</v>
      </c>
    </row>
    <row r="134" spans="1:26" ht="15.75" customHeight="1">
      <c r="A134" s="262" t="s">
        <v>212</v>
      </c>
      <c r="B134" s="2" t="s">
        <v>34</v>
      </c>
      <c r="C134" s="3"/>
      <c r="D134" s="4">
        <v>1.2291666666666668E-2</v>
      </c>
      <c r="E134" s="5">
        <v>0.89194166666666663</v>
      </c>
      <c r="F134" s="6">
        <v>1E-3</v>
      </c>
      <c r="G134" s="23">
        <v>0</v>
      </c>
      <c r="H134" s="24">
        <v>1E-3</v>
      </c>
      <c r="I134" s="141">
        <v>6.54E-2</v>
      </c>
      <c r="J134" s="150">
        <v>0.75527333333333335</v>
      </c>
      <c r="K134" s="150">
        <v>0.40012666666666669</v>
      </c>
      <c r="L134" s="150">
        <v>3.6633333333333335E-3</v>
      </c>
      <c r="M134" s="150">
        <v>0.38625999999999999</v>
      </c>
      <c r="N134" s="150">
        <v>1.1936666666666665E-2</v>
      </c>
      <c r="O134" s="150">
        <v>0.10310000000000001</v>
      </c>
      <c r="P134" s="150">
        <v>3.2773500000000002</v>
      </c>
      <c r="Q134" s="150">
        <v>0</v>
      </c>
      <c r="R134" s="150">
        <v>3.5999999999999999E-3</v>
      </c>
      <c r="S134" s="150">
        <v>0</v>
      </c>
      <c r="T134" s="150">
        <v>0</v>
      </c>
      <c r="U134" s="150">
        <v>0</v>
      </c>
      <c r="V134" s="150">
        <v>0</v>
      </c>
      <c r="W134" s="150">
        <v>0</v>
      </c>
      <c r="X134" s="150">
        <v>8.0666666666666664E-3</v>
      </c>
      <c r="Y134" s="150">
        <v>0</v>
      </c>
      <c r="Z134" s="150">
        <v>0</v>
      </c>
    </row>
    <row r="135" spans="1:26" ht="15.75" customHeight="1">
      <c r="A135" s="262" t="s">
        <v>213</v>
      </c>
      <c r="B135" s="2" t="s">
        <v>34</v>
      </c>
      <c r="C135" s="3"/>
      <c r="D135" s="4">
        <v>1.6166666666666666E-2</v>
      </c>
      <c r="E135" s="5">
        <v>0.87285333333333337</v>
      </c>
      <c r="F135" s="6">
        <v>2.2699999999999999E-3</v>
      </c>
      <c r="G135" s="23">
        <v>0</v>
      </c>
      <c r="H135" s="24">
        <v>1.8533333333333336E-3</v>
      </c>
      <c r="I135" s="141">
        <v>4.24E-2</v>
      </c>
      <c r="J135" s="150">
        <v>0.41395666666666664</v>
      </c>
      <c r="K135" s="150">
        <v>0.27486666666666665</v>
      </c>
      <c r="L135" s="150">
        <v>1.6266666666666665E-3</v>
      </c>
      <c r="M135" s="150">
        <v>0.32639666666666661</v>
      </c>
      <c r="N135" s="150">
        <v>1.4330000000000001E-2</v>
      </c>
      <c r="O135" s="150">
        <v>3.6076666666666667E-2</v>
      </c>
      <c r="P135" s="150">
        <v>3.3776433333333333</v>
      </c>
      <c r="Q135" s="150">
        <v>6.9666666666666672E-4</v>
      </c>
      <c r="R135" s="150">
        <v>3.3700000000000002E-3</v>
      </c>
      <c r="S135" s="150">
        <v>0</v>
      </c>
      <c r="T135" s="150">
        <v>0</v>
      </c>
      <c r="U135" s="150">
        <v>0</v>
      </c>
      <c r="V135" s="150">
        <v>9.3333333333333332E-4</v>
      </c>
      <c r="W135" s="150">
        <v>0</v>
      </c>
      <c r="X135" s="150">
        <v>0</v>
      </c>
      <c r="Y135" s="150">
        <v>0</v>
      </c>
      <c r="Z135" s="150">
        <v>0</v>
      </c>
    </row>
    <row r="136" spans="1:26" ht="15.75" customHeight="1">
      <c r="A136" s="262" t="s">
        <v>214</v>
      </c>
      <c r="B136" s="2" t="s">
        <v>34</v>
      </c>
      <c r="C136" s="3"/>
      <c r="D136" s="4">
        <v>5.2083333333333322E-3</v>
      </c>
      <c r="E136" s="5">
        <v>0.81149166666666672</v>
      </c>
      <c r="F136" s="6">
        <v>0</v>
      </c>
      <c r="G136" s="23">
        <v>0</v>
      </c>
      <c r="H136" s="24">
        <v>0</v>
      </c>
      <c r="I136" s="141">
        <v>6.4666666666666657E-3</v>
      </c>
      <c r="J136" s="150">
        <v>0.11889000000000001</v>
      </c>
      <c r="K136" s="150">
        <v>3.0169999999999999E-2</v>
      </c>
      <c r="L136" s="150">
        <v>0</v>
      </c>
      <c r="M136" s="150">
        <v>0.60385</v>
      </c>
      <c r="N136" s="150">
        <v>1.07E-3</v>
      </c>
      <c r="O136" s="150">
        <v>2.4489999999999998E-2</v>
      </c>
      <c r="P136" s="150">
        <v>0.48127000000000003</v>
      </c>
      <c r="Q136" s="150">
        <v>0</v>
      </c>
      <c r="R136" s="150">
        <v>0</v>
      </c>
      <c r="S136" s="150">
        <v>0</v>
      </c>
      <c r="T136" s="150">
        <v>0</v>
      </c>
      <c r="U136" s="150">
        <v>0</v>
      </c>
      <c r="V136" s="150">
        <v>2.9999999999999997E-4</v>
      </c>
      <c r="W136" s="150">
        <v>0</v>
      </c>
      <c r="X136" s="150">
        <v>0</v>
      </c>
      <c r="Y136" s="150">
        <v>0</v>
      </c>
      <c r="Z136" s="150">
        <v>0</v>
      </c>
    </row>
    <row r="137" spans="1:26" ht="15.75" customHeight="1">
      <c r="A137" s="262" t="s">
        <v>215</v>
      </c>
      <c r="B137" s="2" t="s">
        <v>34</v>
      </c>
      <c r="C137" s="3"/>
      <c r="D137" s="4">
        <v>4.1666666666666657E-2</v>
      </c>
      <c r="E137" s="5">
        <v>7.7583333333333296E-2</v>
      </c>
      <c r="F137" s="6">
        <v>0</v>
      </c>
      <c r="G137" s="23">
        <v>0</v>
      </c>
      <c r="H137" s="24">
        <v>0</v>
      </c>
      <c r="I137" s="141">
        <v>1.966E-2</v>
      </c>
      <c r="J137" s="150">
        <v>0.14482666666666666</v>
      </c>
      <c r="K137" s="150">
        <v>0.25126000000000004</v>
      </c>
      <c r="L137" s="150">
        <v>1.8699999999999997E-3</v>
      </c>
      <c r="M137" s="150">
        <v>0.74752333333333343</v>
      </c>
      <c r="N137" s="150">
        <v>8.203333333333335E-3</v>
      </c>
      <c r="O137" s="150">
        <v>1.7930000000000001E-2</v>
      </c>
      <c r="P137" s="150">
        <v>1.8921533333333331</v>
      </c>
      <c r="Q137" s="150">
        <v>1.723333333333333E-3</v>
      </c>
      <c r="R137" s="150">
        <v>5.7133333333333324E-3</v>
      </c>
      <c r="S137" s="150">
        <v>0</v>
      </c>
      <c r="T137" s="150">
        <v>0</v>
      </c>
      <c r="U137" s="150">
        <v>0</v>
      </c>
      <c r="V137" s="150">
        <v>0</v>
      </c>
      <c r="W137" s="150">
        <v>3.6666666666666672E-4</v>
      </c>
      <c r="X137" s="150">
        <v>1.4666666666666669E-3</v>
      </c>
      <c r="Y137" s="150">
        <v>0</v>
      </c>
      <c r="Z137" s="150">
        <v>0.12</v>
      </c>
    </row>
    <row r="138" spans="1:26" ht="15.75" customHeight="1">
      <c r="A138" s="262">
        <v>0</v>
      </c>
      <c r="B138" s="2" t="s">
        <v>34</v>
      </c>
      <c r="C138" s="3"/>
      <c r="D138" s="4">
        <v>0</v>
      </c>
      <c r="E138" s="5">
        <v>0</v>
      </c>
      <c r="F138" s="6">
        <v>0</v>
      </c>
      <c r="G138" s="23">
        <v>0</v>
      </c>
      <c r="H138" s="24">
        <v>0</v>
      </c>
      <c r="I138" s="141">
        <v>0</v>
      </c>
      <c r="J138" s="150">
        <v>0</v>
      </c>
      <c r="K138" s="150">
        <v>0</v>
      </c>
      <c r="L138" s="150">
        <v>0</v>
      </c>
      <c r="M138" s="150">
        <v>0</v>
      </c>
      <c r="N138" s="150">
        <v>0</v>
      </c>
      <c r="O138" s="150">
        <v>0</v>
      </c>
      <c r="P138" s="150">
        <v>0</v>
      </c>
      <c r="Q138" s="150">
        <v>0</v>
      </c>
      <c r="R138" s="150">
        <v>0</v>
      </c>
      <c r="S138" s="150">
        <v>0</v>
      </c>
      <c r="T138" s="150">
        <v>0</v>
      </c>
      <c r="U138" s="150">
        <v>0</v>
      </c>
      <c r="V138" s="150">
        <v>0</v>
      </c>
      <c r="W138" s="150">
        <v>0</v>
      </c>
      <c r="X138" s="150">
        <v>0</v>
      </c>
      <c r="Y138" s="150">
        <v>0</v>
      </c>
      <c r="Z138" s="150">
        <v>0</v>
      </c>
    </row>
    <row r="139" spans="1:26" ht="15.75" customHeight="1">
      <c r="A139" s="262">
        <v>0</v>
      </c>
      <c r="B139" s="2" t="s">
        <v>34</v>
      </c>
      <c r="C139" s="3"/>
      <c r="D139" s="4">
        <v>0</v>
      </c>
      <c r="E139" s="5">
        <v>0</v>
      </c>
      <c r="F139" s="6">
        <v>0</v>
      </c>
      <c r="G139" s="23">
        <v>0</v>
      </c>
      <c r="H139" s="24">
        <v>0</v>
      </c>
      <c r="I139" s="141">
        <v>0</v>
      </c>
      <c r="J139" s="150">
        <v>0</v>
      </c>
      <c r="K139" s="150">
        <v>0</v>
      </c>
      <c r="L139" s="150">
        <v>0</v>
      </c>
      <c r="M139" s="150">
        <v>0</v>
      </c>
      <c r="N139" s="150">
        <v>0</v>
      </c>
      <c r="O139" s="150">
        <v>0</v>
      </c>
      <c r="P139" s="150">
        <v>0</v>
      </c>
      <c r="Q139" s="150">
        <v>0</v>
      </c>
      <c r="R139" s="150">
        <v>0</v>
      </c>
      <c r="S139" s="150">
        <v>0</v>
      </c>
      <c r="T139" s="150">
        <v>0</v>
      </c>
      <c r="U139" s="150">
        <v>0</v>
      </c>
      <c r="V139" s="150">
        <v>0</v>
      </c>
      <c r="W139" s="150">
        <v>0</v>
      </c>
      <c r="X139" s="150">
        <v>0</v>
      </c>
      <c r="Y139" s="150">
        <v>0</v>
      </c>
      <c r="Z139" s="150">
        <v>0</v>
      </c>
    </row>
    <row r="140" spans="1:26" ht="15.75" customHeight="1">
      <c r="A140" s="262" t="s">
        <v>786</v>
      </c>
      <c r="B140" s="2" t="s">
        <v>34</v>
      </c>
      <c r="C140" s="3"/>
      <c r="D140" s="4">
        <v>0</v>
      </c>
      <c r="E140" s="5">
        <v>0</v>
      </c>
      <c r="F140" s="6">
        <v>0</v>
      </c>
      <c r="G140" s="23">
        <v>0</v>
      </c>
      <c r="H140" s="24">
        <v>0</v>
      </c>
      <c r="I140" s="141">
        <v>0</v>
      </c>
      <c r="J140" s="150">
        <v>0</v>
      </c>
      <c r="K140" s="150">
        <v>0</v>
      </c>
      <c r="L140" s="150">
        <v>0</v>
      </c>
      <c r="M140" s="150">
        <v>0</v>
      </c>
      <c r="N140" s="150">
        <v>0</v>
      </c>
      <c r="O140" s="150">
        <v>0</v>
      </c>
      <c r="P140" s="150">
        <v>0</v>
      </c>
      <c r="Q140" s="150">
        <v>0</v>
      </c>
      <c r="R140" s="150">
        <v>0</v>
      </c>
      <c r="S140" s="150">
        <v>0</v>
      </c>
      <c r="T140" s="150">
        <v>0</v>
      </c>
      <c r="U140" s="150">
        <v>0</v>
      </c>
      <c r="V140" s="150">
        <v>0</v>
      </c>
      <c r="W140" s="150">
        <v>0</v>
      </c>
      <c r="X140" s="150">
        <v>0</v>
      </c>
      <c r="Y140" s="150">
        <v>0</v>
      </c>
      <c r="Z140" s="150">
        <v>0</v>
      </c>
    </row>
    <row r="141" spans="1:26" ht="15.75" customHeight="1">
      <c r="A141" s="262" t="s">
        <v>216</v>
      </c>
      <c r="B141" s="2" t="s">
        <v>34</v>
      </c>
      <c r="C141" s="3"/>
      <c r="D141" s="4">
        <v>2.0507246376811596E-2</v>
      </c>
      <c r="E141" s="5">
        <v>0.23232608695652171</v>
      </c>
      <c r="F141" s="6">
        <v>7.6999999999999996E-4</v>
      </c>
      <c r="G141" s="23">
        <v>7.7999999999999999E-4</v>
      </c>
      <c r="H141" s="24">
        <v>0</v>
      </c>
      <c r="I141" s="141">
        <v>1.6533333333333334E-2</v>
      </c>
      <c r="J141" s="150">
        <v>0.11796666666666666</v>
      </c>
      <c r="K141" s="150">
        <v>0.2876333333333333</v>
      </c>
      <c r="L141" s="150">
        <v>1.5333333333333332E-3</v>
      </c>
      <c r="M141" s="150">
        <v>0.64723333333333333</v>
      </c>
      <c r="N141" s="150">
        <v>3.5999999999999999E-3</v>
      </c>
      <c r="O141" s="150">
        <v>0</v>
      </c>
      <c r="P141" s="150">
        <v>5.6774333333333331</v>
      </c>
      <c r="Q141" s="150">
        <v>1.7000000000000001E-3</v>
      </c>
      <c r="R141" s="150">
        <v>3.0000000000000001E-3</v>
      </c>
      <c r="S141" s="150">
        <v>0</v>
      </c>
      <c r="T141" s="150">
        <v>0</v>
      </c>
      <c r="U141" s="150">
        <v>0</v>
      </c>
      <c r="V141" s="150">
        <v>8.0000000000000004E-4</v>
      </c>
      <c r="W141" s="150">
        <v>0</v>
      </c>
      <c r="X141" s="150">
        <v>1.0666666666666667E-3</v>
      </c>
      <c r="Y141" s="150">
        <v>0</v>
      </c>
      <c r="Z141" s="150">
        <v>5.6233333333333337E-2</v>
      </c>
    </row>
    <row r="142" spans="1:26" ht="15.75" customHeight="1">
      <c r="A142" s="262" t="s">
        <v>217</v>
      </c>
      <c r="B142" s="2" t="s">
        <v>34</v>
      </c>
      <c r="C142" s="3"/>
      <c r="D142" s="4">
        <v>1.4021739130434783E-2</v>
      </c>
      <c r="E142" s="5">
        <v>6.1911594202898587E-2</v>
      </c>
      <c r="F142" s="6">
        <v>7.4666666666666675E-4</v>
      </c>
      <c r="G142" s="23">
        <v>1.9933333333333335E-3</v>
      </c>
      <c r="H142" s="24">
        <v>5.0666666666666677E-4</v>
      </c>
      <c r="I142" s="141">
        <v>4.8266666666666673E-2</v>
      </c>
      <c r="J142" s="150">
        <v>0.19969999999999999</v>
      </c>
      <c r="K142" s="150">
        <v>0.20626666666666668</v>
      </c>
      <c r="L142" s="150">
        <v>1.4000000000000002E-3</v>
      </c>
      <c r="M142" s="150">
        <v>0.29020000000000001</v>
      </c>
      <c r="N142" s="150">
        <v>3.3666666666666667E-3</v>
      </c>
      <c r="O142" s="150">
        <v>0</v>
      </c>
      <c r="P142" s="150">
        <v>2.1294999999999997</v>
      </c>
      <c r="Q142" s="150">
        <v>7.000000000000001E-4</v>
      </c>
      <c r="R142" s="150">
        <v>1.4000000000000002E-3</v>
      </c>
      <c r="S142" s="150">
        <v>0</v>
      </c>
      <c r="T142" s="150">
        <v>0.12666666666666665</v>
      </c>
      <c r="U142" s="150">
        <v>6.3333333333333325E-2</v>
      </c>
      <c r="V142" s="150">
        <v>7.000000000000001E-4</v>
      </c>
      <c r="W142" s="150">
        <v>4.0000000000000002E-4</v>
      </c>
      <c r="X142" s="150">
        <v>0</v>
      </c>
      <c r="Y142" s="150">
        <v>0</v>
      </c>
      <c r="Z142" s="150">
        <v>6.7933333333333332E-2</v>
      </c>
    </row>
    <row r="143" spans="1:26" ht="15.75" customHeight="1">
      <c r="A143" s="262" t="s">
        <v>218</v>
      </c>
      <c r="B143" s="2" t="s">
        <v>34</v>
      </c>
      <c r="C143" s="3"/>
      <c r="D143" s="4">
        <v>4.4124999999999998E-2</v>
      </c>
      <c r="E143" s="5">
        <v>0.23059166666666664</v>
      </c>
      <c r="F143" s="6">
        <v>5.0000000000000001E-3</v>
      </c>
      <c r="G143" s="23">
        <v>2.1000000000000001E-2</v>
      </c>
      <c r="H143" s="24">
        <v>5.0000000000000001E-3</v>
      </c>
      <c r="I143" s="141">
        <v>0.23921333333333336</v>
      </c>
      <c r="J143" s="150">
        <v>1.51017</v>
      </c>
      <c r="K143" s="150">
        <v>0.65322999999999998</v>
      </c>
      <c r="L143" s="150">
        <v>5.2199999999999989E-3</v>
      </c>
      <c r="M143" s="150">
        <v>1.5512266666666668</v>
      </c>
      <c r="N143" s="150">
        <v>9.4600000000000014E-3</v>
      </c>
      <c r="O143" s="150">
        <v>7.709999999999999E-3</v>
      </c>
      <c r="P143" s="150">
        <v>6.1939699999999993</v>
      </c>
      <c r="Q143" s="150">
        <v>1.1620000000000002E-2</v>
      </c>
      <c r="R143" s="150">
        <v>6.3366666666666675E-3</v>
      </c>
      <c r="S143" s="150">
        <v>0</v>
      </c>
      <c r="T143" s="150">
        <v>0</v>
      </c>
      <c r="U143" s="150">
        <v>0</v>
      </c>
      <c r="V143" s="150">
        <v>1.2999999999999999E-3</v>
      </c>
      <c r="W143" s="150">
        <v>2.0000000000000001E-4</v>
      </c>
      <c r="X143" s="150">
        <v>2.0333333333333336E-3</v>
      </c>
      <c r="Y143" s="150">
        <v>0</v>
      </c>
      <c r="Z143" s="150">
        <v>0.13833333333333334</v>
      </c>
    </row>
    <row r="144" spans="1:26" ht="15.75" customHeight="1">
      <c r="A144" s="262" t="s">
        <v>219</v>
      </c>
      <c r="B144" s="2" t="s">
        <v>34</v>
      </c>
      <c r="C144" s="3"/>
      <c r="D144" s="4">
        <v>5.7499999999999999E-3</v>
      </c>
      <c r="E144" s="5">
        <v>0.3009</v>
      </c>
      <c r="F144" s="6">
        <v>1E-3</v>
      </c>
      <c r="G144" s="23">
        <v>1E-3</v>
      </c>
      <c r="H144" s="24">
        <v>1E-3</v>
      </c>
      <c r="I144" s="141">
        <v>1.5566666666666666E-2</v>
      </c>
      <c r="J144" s="150">
        <v>0.18628333333333333</v>
      </c>
      <c r="K144" s="150">
        <v>0.26815666666666671</v>
      </c>
      <c r="L144" s="150">
        <v>6.3666666666666667E-4</v>
      </c>
      <c r="M144" s="150">
        <v>0.22410333333333329</v>
      </c>
      <c r="N144" s="150">
        <v>7.4666666666666664E-4</v>
      </c>
      <c r="O144" s="150">
        <v>9.0666666666666656E-3</v>
      </c>
      <c r="P144" s="150">
        <v>1.0036233333333333</v>
      </c>
      <c r="Q144" s="150">
        <v>1.4000000000000001E-4</v>
      </c>
      <c r="R144" s="150">
        <v>1.7433333333333331E-3</v>
      </c>
      <c r="S144" s="150">
        <v>0</v>
      </c>
      <c r="T144" s="150">
        <v>0</v>
      </c>
      <c r="U144" s="150">
        <v>0</v>
      </c>
      <c r="V144" s="150">
        <v>5.9999999999999995E-4</v>
      </c>
      <c r="W144" s="150">
        <v>0</v>
      </c>
      <c r="X144" s="150">
        <v>2.9999999999999997E-4</v>
      </c>
      <c r="Y144" s="150">
        <v>0</v>
      </c>
      <c r="Z144" s="150">
        <v>0.11066666666666668</v>
      </c>
    </row>
    <row r="145" spans="1:26" ht="15.75" customHeight="1">
      <c r="A145" s="262" t="s">
        <v>220</v>
      </c>
      <c r="B145" s="2" t="s">
        <v>34</v>
      </c>
      <c r="C145" s="3"/>
      <c r="D145" s="4">
        <v>1.1304347826086959E-2</v>
      </c>
      <c r="E145" s="5">
        <v>0.36169565217391308</v>
      </c>
      <c r="F145" s="6">
        <v>6.2E-4</v>
      </c>
      <c r="G145" s="23">
        <v>0</v>
      </c>
      <c r="H145" s="24">
        <v>1.2233333333333334E-3</v>
      </c>
      <c r="I145" s="141">
        <v>1.8766666666666668E-2</v>
      </c>
      <c r="J145" s="150">
        <v>0.15190000000000001</v>
      </c>
      <c r="K145" s="150">
        <v>0.44496666666666668</v>
      </c>
      <c r="L145" s="150">
        <v>5.0000000000000001E-4</v>
      </c>
      <c r="M145" s="150">
        <v>0.29426666666666668</v>
      </c>
      <c r="N145" s="150">
        <v>2.7000000000000001E-3</v>
      </c>
      <c r="O145" s="150">
        <v>2.1499999999999998E-2</v>
      </c>
      <c r="P145" s="150">
        <v>2.0806</v>
      </c>
      <c r="Q145" s="150">
        <v>6.6666666666666664E-4</v>
      </c>
      <c r="R145" s="150">
        <v>2.0333333333333332E-3</v>
      </c>
      <c r="S145" s="150">
        <v>0</v>
      </c>
      <c r="T145" s="150">
        <v>0</v>
      </c>
      <c r="U145" s="150">
        <v>0</v>
      </c>
      <c r="V145" s="150">
        <v>0</v>
      </c>
      <c r="W145" s="150">
        <v>0</v>
      </c>
      <c r="X145" s="150">
        <v>4.0000000000000002E-4</v>
      </c>
      <c r="Y145" s="150">
        <v>0</v>
      </c>
      <c r="Z145" s="150">
        <v>0.16526666666666667</v>
      </c>
    </row>
    <row r="146" spans="1:26" ht="15.75" customHeight="1">
      <c r="A146" s="262" t="s">
        <v>221</v>
      </c>
      <c r="B146" s="2" t="s">
        <v>34</v>
      </c>
      <c r="C146" s="3"/>
      <c r="D146" s="4">
        <v>2.0625000000000001E-2</v>
      </c>
      <c r="E146" s="5">
        <v>0.80304166666666665</v>
      </c>
      <c r="F146" s="6">
        <v>1.9E-2</v>
      </c>
      <c r="G146" s="23">
        <v>2.5000000000000001E-2</v>
      </c>
      <c r="H146" s="24">
        <v>2.4E-2</v>
      </c>
      <c r="I146" s="141">
        <v>7.8166666666666676E-2</v>
      </c>
      <c r="J146" s="150">
        <v>0.65692333333333341</v>
      </c>
      <c r="K146" s="150">
        <v>0.34335666666666659</v>
      </c>
      <c r="L146" s="150">
        <v>2.8899999999999998E-3</v>
      </c>
      <c r="M146" s="150">
        <v>0.4451566666666667</v>
      </c>
      <c r="N146" s="150">
        <v>1.3563333333333333E-2</v>
      </c>
      <c r="O146" s="150">
        <v>5.7450800000000015</v>
      </c>
      <c r="P146" s="150">
        <v>2.0137666666666667</v>
      </c>
      <c r="Q146" s="150">
        <v>0</v>
      </c>
      <c r="R146" s="150">
        <v>1.7200000000000002E-3</v>
      </c>
      <c r="S146" s="150">
        <v>0</v>
      </c>
      <c r="T146" s="150">
        <v>0</v>
      </c>
      <c r="U146" s="150">
        <v>0</v>
      </c>
      <c r="V146" s="150">
        <v>1E-3</v>
      </c>
      <c r="W146" s="150">
        <v>0</v>
      </c>
      <c r="X146" s="150">
        <v>1.5333333333333336E-3</v>
      </c>
      <c r="Y146" s="150">
        <v>0</v>
      </c>
      <c r="Z146" s="150">
        <v>0</v>
      </c>
    </row>
    <row r="147" spans="1:26" ht="15.75" customHeight="1">
      <c r="A147" s="262" t="s">
        <v>222</v>
      </c>
      <c r="B147" s="2" t="s">
        <v>34</v>
      </c>
      <c r="C147" s="3"/>
      <c r="D147" s="4">
        <v>1.38125E-2</v>
      </c>
      <c r="E147" s="5">
        <v>0.5025141666666666</v>
      </c>
      <c r="F147" s="6">
        <v>1.6961E-2</v>
      </c>
      <c r="G147" s="23">
        <v>6.1823333333333341E-2</v>
      </c>
      <c r="H147" s="24">
        <v>2.7716666666666664E-2</v>
      </c>
      <c r="I147" s="141">
        <v>1.8700000000000001E-2</v>
      </c>
      <c r="J147" s="150">
        <v>0.23053333333333331</v>
      </c>
      <c r="K147" s="150">
        <v>0.94866666666666677</v>
      </c>
      <c r="L147" s="150">
        <v>1.8166666666666665E-3</v>
      </c>
      <c r="M147" s="150">
        <v>0.5654366666666667</v>
      </c>
      <c r="N147" s="150">
        <v>3.2033333333333336E-3</v>
      </c>
      <c r="O147" s="150">
        <v>8.9359999999999995E-2</v>
      </c>
      <c r="P147" s="150">
        <v>1.76064</v>
      </c>
      <c r="Q147" s="150">
        <v>1.2099999999999999E-3</v>
      </c>
      <c r="R147" s="150">
        <v>4.3699999999999998E-3</v>
      </c>
      <c r="S147" s="150">
        <v>0</v>
      </c>
      <c r="T147" s="150">
        <v>0</v>
      </c>
      <c r="U147" s="150">
        <v>0</v>
      </c>
      <c r="V147" s="150">
        <v>5.3333333333333336E-4</v>
      </c>
      <c r="W147" s="150">
        <v>0</v>
      </c>
      <c r="X147" s="150">
        <v>3.6666666666666672E-4</v>
      </c>
      <c r="Y147" s="150">
        <v>0</v>
      </c>
      <c r="Z147" s="150">
        <v>0</v>
      </c>
    </row>
    <row r="148" spans="1:26" ht="15.75" customHeight="1">
      <c r="A148" s="262" t="s">
        <v>223</v>
      </c>
      <c r="B148" s="2" t="s">
        <v>34</v>
      </c>
      <c r="C148" s="3"/>
      <c r="D148" s="4">
        <v>1.9855072463768119E-2</v>
      </c>
      <c r="E148" s="5">
        <v>3.6444927536231915E-2</v>
      </c>
      <c r="F148" s="6">
        <v>1.2933333333333332E-3</v>
      </c>
      <c r="G148" s="23">
        <v>2.6566666666666666E-3</v>
      </c>
      <c r="H148" s="24">
        <v>0</v>
      </c>
      <c r="I148" s="141">
        <v>3.3066666666666668E-2</v>
      </c>
      <c r="J148" s="150">
        <v>2.1091666666666664</v>
      </c>
      <c r="K148" s="150">
        <v>0.57813333333333328</v>
      </c>
      <c r="L148" s="150">
        <v>1.7333333333333335E-3</v>
      </c>
      <c r="M148" s="150">
        <v>0.39923333333333333</v>
      </c>
      <c r="N148" s="150">
        <v>9.7333333333333334E-3</v>
      </c>
      <c r="O148" s="150">
        <v>3.8866666666666667E-2</v>
      </c>
      <c r="P148" s="150">
        <v>2.5154666666666667</v>
      </c>
      <c r="Q148" s="150">
        <v>1.6333333333333332E-3</v>
      </c>
      <c r="R148" s="150">
        <v>4.6333333333333339E-3</v>
      </c>
      <c r="S148" s="150">
        <v>0</v>
      </c>
      <c r="T148" s="150">
        <v>10.348333333333334</v>
      </c>
      <c r="U148" s="150">
        <v>5.1741666666666672</v>
      </c>
      <c r="V148" s="150">
        <v>5.9999999999999995E-4</v>
      </c>
      <c r="W148" s="150">
        <v>2.0999999999999999E-3</v>
      </c>
      <c r="X148" s="150">
        <v>5.9999999999999995E-4</v>
      </c>
      <c r="Y148" s="150">
        <v>8.9666666666666662E-3</v>
      </c>
      <c r="Z148" s="150">
        <v>2.3366666666666664E-2</v>
      </c>
    </row>
    <row r="149" spans="1:26" ht="15.75" customHeight="1">
      <c r="A149" s="262" t="s">
        <v>224</v>
      </c>
      <c r="B149" s="2" t="s">
        <v>34</v>
      </c>
      <c r="C149" s="3"/>
      <c r="D149" s="4">
        <v>1.3913043478260868E-2</v>
      </c>
      <c r="E149" s="5">
        <v>2.7286956521739104E-2</v>
      </c>
      <c r="F149" s="6">
        <v>0</v>
      </c>
      <c r="G149" s="23">
        <v>0</v>
      </c>
      <c r="H149" s="24">
        <v>0</v>
      </c>
      <c r="I149" s="141">
        <v>2.1930000000000002E-2</v>
      </c>
      <c r="J149" s="150">
        <v>0.20867000000000002</v>
      </c>
      <c r="K149" s="150">
        <v>9.6129999999999993E-2</v>
      </c>
      <c r="L149" s="150">
        <v>7.000000000000001E-4</v>
      </c>
      <c r="M149" s="150">
        <v>0.24983</v>
      </c>
      <c r="N149" s="150">
        <v>3.4999999999999996E-3</v>
      </c>
      <c r="O149" s="150">
        <v>0.10993</v>
      </c>
      <c r="P149" s="150">
        <v>3.2769699999999999</v>
      </c>
      <c r="Q149" s="150">
        <v>2.0000000000000001E-4</v>
      </c>
      <c r="R149" s="150">
        <v>1.8E-3</v>
      </c>
      <c r="S149" s="150">
        <v>0</v>
      </c>
      <c r="T149" s="150">
        <v>5.5E-2</v>
      </c>
      <c r="U149" s="150">
        <v>2.75E-2</v>
      </c>
      <c r="V149" s="150">
        <v>5.6999999999999998E-4</v>
      </c>
      <c r="W149" s="150">
        <v>2.0000000000000001E-4</v>
      </c>
      <c r="X149" s="150">
        <v>4.0000000000000002E-4</v>
      </c>
      <c r="Y149" s="150">
        <v>0</v>
      </c>
      <c r="Z149" s="150">
        <v>9.6329999999999985E-2</v>
      </c>
    </row>
    <row r="150" spans="1:26" ht="15.75" customHeight="1">
      <c r="A150" s="262" t="s">
        <v>225</v>
      </c>
      <c r="B150" s="2" t="s">
        <v>34</v>
      </c>
      <c r="C150" s="3"/>
      <c r="D150" s="4">
        <v>2.110416666666667E-2</v>
      </c>
      <c r="E150" s="5">
        <v>3.2365833333333267E-2</v>
      </c>
      <c r="F150" s="6">
        <v>0</v>
      </c>
      <c r="G150" s="23">
        <v>0</v>
      </c>
      <c r="H150" s="24">
        <v>0</v>
      </c>
      <c r="I150" s="141">
        <v>1.891E-2</v>
      </c>
      <c r="J150" s="150">
        <v>0.68178333333333341</v>
      </c>
      <c r="K150" s="150">
        <v>0.15618333333333331</v>
      </c>
      <c r="L150" s="150">
        <v>1.3866666666666669E-3</v>
      </c>
      <c r="M150" s="150">
        <v>0.5839833333333333</v>
      </c>
      <c r="N150" s="150">
        <v>1.0970000000000001E-2</v>
      </c>
      <c r="O150" s="150">
        <v>2.8793333333333337E-2</v>
      </c>
      <c r="P150" s="150">
        <v>3.6356633333333326</v>
      </c>
      <c r="Q150" s="150">
        <v>4.8333333333333334E-4</v>
      </c>
      <c r="R150" s="150">
        <v>2.8399999999999996E-3</v>
      </c>
      <c r="S150" s="150">
        <v>0</v>
      </c>
      <c r="T150" s="150">
        <v>0</v>
      </c>
      <c r="U150" s="150">
        <v>0</v>
      </c>
      <c r="V150" s="150">
        <v>4.6666666666666666E-4</v>
      </c>
      <c r="W150" s="150">
        <v>4.0000000000000002E-4</v>
      </c>
      <c r="X150" s="150">
        <v>5.0000000000000001E-4</v>
      </c>
      <c r="Y150" s="150">
        <v>0</v>
      </c>
      <c r="Z150" s="150">
        <v>0.38553333333333334</v>
      </c>
    </row>
    <row r="151" spans="1:26" ht="15.75" customHeight="1">
      <c r="A151" s="262" t="s">
        <v>226</v>
      </c>
      <c r="B151" s="2" t="s">
        <v>34</v>
      </c>
      <c r="C151" s="3"/>
      <c r="D151" s="4">
        <v>5.8583333333333328E-2</v>
      </c>
      <c r="E151" s="5">
        <v>0.36780000000000002</v>
      </c>
      <c r="F151" s="6">
        <v>5.5866666666666669E-3</v>
      </c>
      <c r="G151" s="23">
        <v>7.7800000000000005E-3</v>
      </c>
      <c r="H151" s="24">
        <v>4.7466666666666664E-3</v>
      </c>
      <c r="I151" s="141">
        <v>1.78E-2</v>
      </c>
      <c r="J151" s="150">
        <v>0.11421333333333332</v>
      </c>
      <c r="K151" s="150">
        <v>0.17898</v>
      </c>
      <c r="L151" s="150">
        <v>2.98E-3</v>
      </c>
      <c r="M151" s="150">
        <v>0.68372333333333335</v>
      </c>
      <c r="N151" s="150">
        <v>1.6496666666666666E-2</v>
      </c>
      <c r="O151" s="150">
        <v>7.0680000000000007E-2</v>
      </c>
      <c r="P151" s="150">
        <v>1.6370033333333334</v>
      </c>
      <c r="Q151" s="150">
        <v>1.0366666666666666E-3</v>
      </c>
      <c r="R151" s="150">
        <v>4.8033333333333331E-3</v>
      </c>
      <c r="S151" s="150">
        <v>0.15473333333333333</v>
      </c>
      <c r="T151" s="150">
        <v>0</v>
      </c>
      <c r="U151" s="150">
        <v>0</v>
      </c>
      <c r="V151" s="150">
        <v>7.666666666666668E-4</v>
      </c>
      <c r="W151" s="150">
        <v>0</v>
      </c>
      <c r="X151" s="150">
        <v>3.6666666666666667E-4</v>
      </c>
      <c r="Y151" s="150">
        <v>0</v>
      </c>
      <c r="Z151" s="150">
        <v>0</v>
      </c>
    </row>
    <row r="152" spans="1:26" ht="15.75" customHeight="1">
      <c r="A152" s="262" t="s">
        <v>227</v>
      </c>
      <c r="B152" s="2" t="s">
        <v>34</v>
      </c>
      <c r="C152" s="3"/>
      <c r="D152" s="4">
        <v>1.2028985507246378E-2</v>
      </c>
      <c r="E152" s="5">
        <v>4.1471014492753762E-2</v>
      </c>
      <c r="F152" s="6">
        <v>0</v>
      </c>
      <c r="G152" s="23">
        <v>0</v>
      </c>
      <c r="H152" s="24">
        <v>0</v>
      </c>
      <c r="I152" s="141">
        <v>2.6433333333333336E-2</v>
      </c>
      <c r="J152" s="150">
        <v>0.42393333333333338</v>
      </c>
      <c r="K152" s="150">
        <v>0.14599999999999999</v>
      </c>
      <c r="L152" s="150">
        <v>4.4166666666666667E-2</v>
      </c>
      <c r="M152" s="150">
        <v>0.16566666666666666</v>
      </c>
      <c r="N152" s="150">
        <v>2.2333333333333337E-3</v>
      </c>
      <c r="O152" s="150">
        <v>2.46E-2</v>
      </c>
      <c r="P152" s="150">
        <v>2.7965333333333335</v>
      </c>
      <c r="Q152" s="150">
        <v>2.0000000000000001E-4</v>
      </c>
      <c r="R152" s="150">
        <v>1.9E-3</v>
      </c>
      <c r="S152" s="150">
        <v>0</v>
      </c>
      <c r="T152" s="150">
        <v>0</v>
      </c>
      <c r="U152" s="150">
        <v>0</v>
      </c>
      <c r="V152" s="150">
        <v>6.6666666666666664E-4</v>
      </c>
      <c r="W152" s="150">
        <v>0</v>
      </c>
      <c r="X152" s="150">
        <v>2.9999999999999997E-4</v>
      </c>
      <c r="Y152" s="150">
        <v>0</v>
      </c>
      <c r="Z152" s="150">
        <v>9.5500000000000002E-2</v>
      </c>
    </row>
    <row r="153" spans="1:26" ht="15.75" customHeight="1">
      <c r="A153" s="262" t="s">
        <v>228</v>
      </c>
      <c r="B153" s="2" t="s">
        <v>34</v>
      </c>
      <c r="C153" s="3"/>
      <c r="D153" s="4">
        <v>1.7916666666666668E-2</v>
      </c>
      <c r="E153" s="5">
        <v>4.3283333333333257E-2</v>
      </c>
      <c r="F153" s="6">
        <v>1E-3</v>
      </c>
      <c r="G153" s="23">
        <v>1E-3</v>
      </c>
      <c r="H153" s="24">
        <v>0</v>
      </c>
      <c r="I153" s="141">
        <v>3.15E-2</v>
      </c>
      <c r="J153" s="150">
        <v>0.58288999999999991</v>
      </c>
      <c r="K153" s="150">
        <v>0.33702666666666664</v>
      </c>
      <c r="L153" s="150">
        <v>0.10819000000000001</v>
      </c>
      <c r="M153" s="150">
        <v>0.40264666666666665</v>
      </c>
      <c r="N153" s="150">
        <v>3.0333333333333328E-3</v>
      </c>
      <c r="O153" s="150">
        <v>5.1382033333333323</v>
      </c>
      <c r="P153" s="150">
        <v>2.4396933333333335</v>
      </c>
      <c r="Q153" s="150">
        <v>2.2733333333333329E-3</v>
      </c>
      <c r="R153" s="150">
        <v>7.3166666666666658E-3</v>
      </c>
      <c r="S153" s="150">
        <v>0</v>
      </c>
      <c r="T153" s="150">
        <v>0</v>
      </c>
      <c r="U153" s="150">
        <v>0</v>
      </c>
      <c r="V153" s="150">
        <v>5.9999999999999995E-4</v>
      </c>
      <c r="W153" s="150">
        <v>4.0000000000000002E-4</v>
      </c>
      <c r="X153" s="150">
        <v>0</v>
      </c>
      <c r="Y153" s="150">
        <v>0</v>
      </c>
      <c r="Z153" s="150">
        <v>1.9799999999999998E-2</v>
      </c>
    </row>
    <row r="154" spans="1:26" ht="15.75" customHeight="1">
      <c r="A154" s="262" t="s">
        <v>229</v>
      </c>
      <c r="B154" s="2" t="s">
        <v>34</v>
      </c>
      <c r="C154" s="3"/>
      <c r="D154" s="4">
        <v>2.4583333333333336E-2</v>
      </c>
      <c r="E154" s="5">
        <v>5.5089999999999965E-2</v>
      </c>
      <c r="F154" s="6">
        <v>0</v>
      </c>
      <c r="G154" s="23">
        <v>0</v>
      </c>
      <c r="H154" s="24">
        <v>0</v>
      </c>
      <c r="I154" s="141">
        <v>2.5499999999999998E-2</v>
      </c>
      <c r="J154" s="150">
        <v>0.32438999999999996</v>
      </c>
      <c r="K154" s="150">
        <v>0.25492333333333334</v>
      </c>
      <c r="L154" s="150">
        <v>1.4133333333333333E-3</v>
      </c>
      <c r="M154" s="150">
        <v>0.54962</v>
      </c>
      <c r="N154" s="150">
        <v>1.7766666666666666E-3</v>
      </c>
      <c r="O154" s="150">
        <v>5.6268533333333322</v>
      </c>
      <c r="P154" s="150">
        <v>2.0641600000000002</v>
      </c>
      <c r="Q154" s="150">
        <v>7.9666666666666666E-4</v>
      </c>
      <c r="R154" s="150">
        <v>3.5600000000000002E-3</v>
      </c>
      <c r="S154" s="150">
        <v>0</v>
      </c>
      <c r="T154" s="150">
        <v>0</v>
      </c>
      <c r="U154" s="150">
        <v>0</v>
      </c>
      <c r="V154" s="150">
        <v>2.9999999999999997E-4</v>
      </c>
      <c r="W154" s="150">
        <v>0</v>
      </c>
      <c r="X154" s="150">
        <v>0</v>
      </c>
      <c r="Y154" s="150">
        <v>0</v>
      </c>
      <c r="Z154" s="150">
        <v>8.6633333333333326E-2</v>
      </c>
    </row>
    <row r="155" spans="1:26" ht="15.75" customHeight="1">
      <c r="A155" s="262" t="s">
        <v>230</v>
      </c>
      <c r="B155" s="2" t="s">
        <v>34</v>
      </c>
      <c r="C155" s="3"/>
      <c r="D155" s="4">
        <v>5.1208333333333335E-2</v>
      </c>
      <c r="E155" s="5">
        <v>0.34241500000000002</v>
      </c>
      <c r="F155" s="6">
        <v>0</v>
      </c>
      <c r="G155" s="23">
        <v>0</v>
      </c>
      <c r="H155" s="24">
        <v>0</v>
      </c>
      <c r="I155" s="141">
        <v>5.5833333333333325E-3</v>
      </c>
      <c r="J155" s="150">
        <v>1.0249366666666666</v>
      </c>
      <c r="K155" s="150">
        <v>8.2389999999999991E-2</v>
      </c>
      <c r="L155" s="150">
        <v>3.2666666666666673E-4</v>
      </c>
      <c r="M155" s="150">
        <v>0.93736666666666679</v>
      </c>
      <c r="N155" s="150">
        <v>2.7666666666666668E-3</v>
      </c>
      <c r="O155" s="150">
        <v>7.7349333333333332</v>
      </c>
      <c r="P155" s="150">
        <v>0.93093000000000004</v>
      </c>
      <c r="Q155" s="150">
        <v>5.6666666666666671E-5</v>
      </c>
      <c r="R155" s="150">
        <v>6.3E-3</v>
      </c>
      <c r="S155" s="150">
        <v>0.61309999999999998</v>
      </c>
      <c r="T155" s="150">
        <v>0</v>
      </c>
      <c r="U155" s="150">
        <v>0</v>
      </c>
      <c r="V155" s="150">
        <v>3.6666666666666667E-4</v>
      </c>
      <c r="W155" s="150">
        <v>9.6666666666666678E-4</v>
      </c>
      <c r="X155" s="150">
        <v>3.6666666666666667E-4</v>
      </c>
      <c r="Y155" s="150">
        <v>0</v>
      </c>
      <c r="Z155" s="150">
        <v>0</v>
      </c>
    </row>
    <row r="156" spans="1:26" ht="15.75" customHeight="1">
      <c r="A156" s="262" t="s">
        <v>231</v>
      </c>
      <c r="B156" s="2" t="s">
        <v>34</v>
      </c>
      <c r="C156" s="3"/>
      <c r="D156" s="4">
        <v>3.6479999999999999E-2</v>
      </c>
      <c r="E156" s="5">
        <v>0.38512000000000007</v>
      </c>
      <c r="F156" s="6">
        <v>3.4000000000000002E-2</v>
      </c>
      <c r="G156" s="23">
        <v>4.0999999999999995E-2</v>
      </c>
      <c r="H156" s="24">
        <v>0.03</v>
      </c>
      <c r="I156" s="141">
        <v>9.7633333333333322E-3</v>
      </c>
      <c r="J156" s="150">
        <v>0.87563666666666673</v>
      </c>
      <c r="K156" s="150">
        <v>6.8256666666666674E-2</v>
      </c>
      <c r="L156" s="150">
        <v>0</v>
      </c>
      <c r="M156" s="150">
        <v>0.78842666666666672</v>
      </c>
      <c r="N156" s="150">
        <v>2.8766666666666667E-3</v>
      </c>
      <c r="O156" s="150">
        <v>4.0499399999999994</v>
      </c>
      <c r="P156" s="150">
        <v>0.58080333333333334</v>
      </c>
      <c r="Q156" s="150">
        <v>0</v>
      </c>
      <c r="R156" s="150">
        <v>4.2666666666666669E-3</v>
      </c>
      <c r="S156" s="150">
        <v>0.47503333333333331</v>
      </c>
      <c r="T156" s="150">
        <v>0</v>
      </c>
      <c r="U156" s="150">
        <v>0</v>
      </c>
      <c r="V156" s="150">
        <v>0</v>
      </c>
      <c r="W156" s="150">
        <v>7.666666666666668E-4</v>
      </c>
      <c r="X156" s="150">
        <v>0</v>
      </c>
      <c r="Y156" s="150">
        <v>0</v>
      </c>
      <c r="Z156" s="150">
        <v>0</v>
      </c>
    </row>
    <row r="157" spans="1:26" ht="15.75" customHeight="1">
      <c r="A157" s="262" t="s">
        <v>232</v>
      </c>
      <c r="B157" s="2" t="s">
        <v>34</v>
      </c>
      <c r="C157" s="3"/>
      <c r="D157" s="4">
        <v>8.6956521739130436E-3</v>
      </c>
      <c r="E157" s="5">
        <v>2.0371014492753532E-2</v>
      </c>
      <c r="F157" s="6">
        <v>0</v>
      </c>
      <c r="G157" s="23">
        <v>0</v>
      </c>
      <c r="H157" s="24">
        <v>0</v>
      </c>
      <c r="I157" s="141">
        <v>1.1200000000000002E-2</v>
      </c>
      <c r="J157" s="150">
        <v>9.6166666666666678E-2</v>
      </c>
      <c r="K157" s="150">
        <v>9.3399999999999997E-2</v>
      </c>
      <c r="L157" s="150">
        <v>8.3333333333333328E-4</v>
      </c>
      <c r="M157" s="150">
        <v>0.12323333333333332</v>
      </c>
      <c r="N157" s="150">
        <v>1.4666666666666669E-3</v>
      </c>
      <c r="O157" s="150">
        <v>0</v>
      </c>
      <c r="P157" s="150">
        <v>1.5369333333333335</v>
      </c>
      <c r="Q157" s="150">
        <v>3.6666666666666672E-4</v>
      </c>
      <c r="R157" s="150">
        <v>1.2666666666666668E-3</v>
      </c>
      <c r="S157" s="150">
        <v>0</v>
      </c>
      <c r="T157" s="150">
        <v>3.5833333333333328E-2</v>
      </c>
      <c r="U157" s="150">
        <v>1.7916666666666664E-2</v>
      </c>
      <c r="V157" s="150">
        <v>0</v>
      </c>
      <c r="W157" s="150">
        <v>2.9999999999999997E-4</v>
      </c>
      <c r="X157" s="150">
        <v>0</v>
      </c>
      <c r="Y157" s="150">
        <v>0</v>
      </c>
      <c r="Z157" s="150">
        <v>4.986666666666667E-2</v>
      </c>
    </row>
    <row r="158" spans="1:26" ht="15.75" customHeight="1">
      <c r="A158" s="262" t="s">
        <v>233</v>
      </c>
      <c r="B158" s="2" t="s">
        <v>34</v>
      </c>
      <c r="C158" s="3"/>
      <c r="D158" s="4">
        <v>1.2246376811594205E-2</v>
      </c>
      <c r="E158" s="5">
        <v>5.9620289855072478E-2</v>
      </c>
      <c r="F158" s="6">
        <v>0</v>
      </c>
      <c r="G158" s="23">
        <v>0</v>
      </c>
      <c r="H158" s="24">
        <v>0</v>
      </c>
      <c r="I158" s="141">
        <v>1.9199999999999998E-2</v>
      </c>
      <c r="J158" s="150">
        <v>9.6099999999999991E-2</v>
      </c>
      <c r="K158" s="150">
        <v>0.109</v>
      </c>
      <c r="L158" s="150">
        <v>8.3333333333333328E-4</v>
      </c>
      <c r="M158" s="150">
        <v>0.2238333333333333</v>
      </c>
      <c r="N158" s="150">
        <v>4.1333333333333335E-3</v>
      </c>
      <c r="O158" s="150">
        <v>0</v>
      </c>
      <c r="P158" s="150">
        <v>2.2133333333333334</v>
      </c>
      <c r="Q158" s="150">
        <v>4.0000000000000002E-4</v>
      </c>
      <c r="R158" s="150">
        <v>1.5E-3</v>
      </c>
      <c r="S158" s="150">
        <v>0</v>
      </c>
      <c r="T158" s="150">
        <v>0.4</v>
      </c>
      <c r="U158" s="150">
        <v>0.2</v>
      </c>
      <c r="V158" s="150">
        <v>4.0000000000000002E-4</v>
      </c>
      <c r="W158" s="150">
        <v>2.9999999999999997E-4</v>
      </c>
      <c r="X158" s="150">
        <v>5.9999999999999995E-4</v>
      </c>
      <c r="Y158" s="150">
        <v>0</v>
      </c>
      <c r="Z158" s="150">
        <v>2.0136000000000003</v>
      </c>
    </row>
    <row r="159" spans="1:26" ht="15.75" customHeight="1">
      <c r="A159" s="262" t="s">
        <v>234</v>
      </c>
      <c r="B159" s="2" t="s">
        <v>34</v>
      </c>
      <c r="C159" s="3"/>
      <c r="D159" s="4">
        <v>1.0507246376811594E-2</v>
      </c>
      <c r="E159" s="5">
        <v>4.8926086956521779E-2</v>
      </c>
      <c r="F159" s="6">
        <v>0</v>
      </c>
      <c r="G159" s="23">
        <v>0</v>
      </c>
      <c r="H159" s="24">
        <v>0</v>
      </c>
      <c r="I159" s="141">
        <v>2.5633333333333331E-2</v>
      </c>
      <c r="J159" s="150">
        <v>8.7633333333333341E-2</v>
      </c>
      <c r="K159" s="150">
        <v>7.7899999999999997E-2</v>
      </c>
      <c r="L159" s="150">
        <v>1.4333333333333333E-3</v>
      </c>
      <c r="M159" s="150">
        <v>0.16513333333333333</v>
      </c>
      <c r="N159" s="150">
        <v>4.0999999999999995E-3</v>
      </c>
      <c r="O159" s="150">
        <v>0</v>
      </c>
      <c r="P159" s="150">
        <v>1.7433000000000001</v>
      </c>
      <c r="Q159" s="150">
        <v>7.000000000000001E-4</v>
      </c>
      <c r="R159" s="150">
        <v>1.4000000000000002E-3</v>
      </c>
      <c r="S159" s="150">
        <v>0</v>
      </c>
      <c r="T159" s="150">
        <v>0.46</v>
      </c>
      <c r="U159" s="150">
        <v>0.23</v>
      </c>
      <c r="V159" s="150">
        <v>0</v>
      </c>
      <c r="W159" s="150">
        <v>0</v>
      </c>
      <c r="X159" s="150">
        <v>0</v>
      </c>
      <c r="Y159" s="150">
        <v>0</v>
      </c>
      <c r="Z159" s="150">
        <v>1.0021</v>
      </c>
    </row>
    <row r="160" spans="1:26" ht="15.75" customHeight="1">
      <c r="A160" s="262" t="s">
        <v>235</v>
      </c>
      <c r="B160" s="2" t="s">
        <v>34</v>
      </c>
      <c r="C160" s="3"/>
      <c r="D160" s="4">
        <v>1.0398550724637681E-2</v>
      </c>
      <c r="E160" s="5">
        <v>5.4668115942029111E-2</v>
      </c>
      <c r="F160" s="6">
        <v>0</v>
      </c>
      <c r="G160" s="23">
        <v>0</v>
      </c>
      <c r="H160" s="24">
        <v>0</v>
      </c>
      <c r="I160" s="141">
        <v>1.5933333333333334E-2</v>
      </c>
      <c r="J160" s="150">
        <v>6.3700000000000007E-2</v>
      </c>
      <c r="K160" s="150">
        <v>0.11130000000000001</v>
      </c>
      <c r="L160" s="150">
        <v>6.333333333333334E-4</v>
      </c>
      <c r="M160" s="150">
        <v>0.1996</v>
      </c>
      <c r="N160" s="150">
        <v>3.3333333333333331E-3</v>
      </c>
      <c r="O160" s="150">
        <v>0</v>
      </c>
      <c r="P160" s="150">
        <v>2.1091666666666664</v>
      </c>
      <c r="Q160" s="150">
        <v>4.3333333333333337E-4</v>
      </c>
      <c r="R160" s="150">
        <v>1.5333333333333332E-3</v>
      </c>
      <c r="S160" s="150">
        <v>0</v>
      </c>
      <c r="T160" s="150">
        <v>0.86</v>
      </c>
      <c r="U160" s="150">
        <v>0.43</v>
      </c>
      <c r="V160" s="150">
        <v>4.6666666666666666E-4</v>
      </c>
      <c r="W160" s="150">
        <v>5.666666666666666E-4</v>
      </c>
      <c r="X160" s="150">
        <v>2.0000000000000001E-4</v>
      </c>
      <c r="Y160" s="150">
        <v>0</v>
      </c>
      <c r="Z160" s="150">
        <v>1.5821000000000001</v>
      </c>
    </row>
    <row r="161" spans="1:26" ht="15.75" customHeight="1">
      <c r="A161" s="262" t="s">
        <v>236</v>
      </c>
      <c r="B161" s="2" t="s">
        <v>34</v>
      </c>
      <c r="C161" s="3"/>
      <c r="D161" s="4">
        <v>4.3E-3</v>
      </c>
      <c r="E161" s="5">
        <v>0.86773333333333325</v>
      </c>
      <c r="F161" s="6">
        <v>0</v>
      </c>
      <c r="G161" s="23">
        <v>0</v>
      </c>
      <c r="H161" s="24">
        <v>0</v>
      </c>
      <c r="I161" s="141">
        <v>2.3666666666666667E-3</v>
      </c>
      <c r="J161" s="150">
        <v>0.2741333333333334</v>
      </c>
      <c r="K161" s="150">
        <v>4.0999999999999995E-2</v>
      </c>
      <c r="L161" s="150">
        <v>8.7666666666666665E-4</v>
      </c>
      <c r="M161" s="150">
        <v>8.3800000000000013E-2</v>
      </c>
      <c r="N161" s="150">
        <v>5.1000000000000004E-3</v>
      </c>
      <c r="O161" s="150">
        <v>1.5766666666666668E-2</v>
      </c>
      <c r="P161" s="150">
        <v>0.37633333333333335</v>
      </c>
      <c r="Q161" s="150">
        <v>0</v>
      </c>
      <c r="R161" s="150">
        <v>0</v>
      </c>
      <c r="S161" s="150">
        <v>0</v>
      </c>
      <c r="T161" s="150">
        <v>0</v>
      </c>
      <c r="U161" s="150">
        <v>0</v>
      </c>
      <c r="V161" s="150">
        <v>0</v>
      </c>
      <c r="W161" s="150">
        <v>0</v>
      </c>
      <c r="X161" s="150">
        <v>0</v>
      </c>
      <c r="Y161" s="150">
        <v>0</v>
      </c>
      <c r="Z161" s="150">
        <v>0</v>
      </c>
    </row>
    <row r="162" spans="1:26" ht="15.75" customHeight="1">
      <c r="A162" s="262" t="s">
        <v>237</v>
      </c>
      <c r="B162" s="2" t="s">
        <v>34</v>
      </c>
      <c r="C162" s="3"/>
      <c r="D162" s="4">
        <v>1.91875E-2</v>
      </c>
      <c r="E162" s="5">
        <v>6.3739166666666666E-2</v>
      </c>
      <c r="F162" s="6">
        <v>0</v>
      </c>
      <c r="G162" s="23">
        <v>0</v>
      </c>
      <c r="H162" s="24">
        <v>0</v>
      </c>
      <c r="I162" s="141">
        <v>4.5533333333333335E-2</v>
      </c>
      <c r="J162" s="150">
        <v>1.1215966666666666</v>
      </c>
      <c r="K162" s="150">
        <v>0.49969000000000002</v>
      </c>
      <c r="L162" s="150">
        <v>4.64E-3</v>
      </c>
      <c r="M162" s="150">
        <v>0.55825000000000002</v>
      </c>
      <c r="N162" s="150">
        <v>3.6900000000000001E-3</v>
      </c>
      <c r="O162" s="150">
        <v>8.9099999999999995E-3</v>
      </c>
      <c r="P162" s="150">
        <v>2.4880433333333336</v>
      </c>
      <c r="Q162" s="150">
        <v>1.6666666666666666E-3</v>
      </c>
      <c r="R162" s="150">
        <v>5.8900000000000011E-3</v>
      </c>
      <c r="S162" s="150">
        <v>0</v>
      </c>
      <c r="T162" s="150">
        <v>0.49305555555555558</v>
      </c>
      <c r="U162" s="150">
        <v>0.24652777777777779</v>
      </c>
      <c r="V162" s="150">
        <v>1.0333333333333334E-3</v>
      </c>
      <c r="W162" s="150">
        <v>0</v>
      </c>
      <c r="X162" s="150">
        <v>2.9999999999999997E-4</v>
      </c>
      <c r="Y162" s="150">
        <v>0</v>
      </c>
      <c r="Z162" s="150">
        <v>5.5966666666666665E-2</v>
      </c>
    </row>
    <row r="163" spans="1:26" ht="15.75" customHeight="1">
      <c r="A163" s="262" t="s">
        <v>238</v>
      </c>
      <c r="B163" s="2" t="s">
        <v>34</v>
      </c>
      <c r="C163" s="3"/>
      <c r="D163" s="4">
        <v>1.3913043478260868E-2</v>
      </c>
      <c r="E163" s="5">
        <v>2.7253623188405806E-2</v>
      </c>
      <c r="F163" s="6">
        <v>0</v>
      </c>
      <c r="G163" s="23">
        <v>0</v>
      </c>
      <c r="H163" s="24">
        <v>0</v>
      </c>
      <c r="I163" s="141">
        <v>2.1933333333333332E-2</v>
      </c>
      <c r="J163" s="150">
        <v>0.20866666666666667</v>
      </c>
      <c r="K163" s="150">
        <v>9.6133333333333321E-2</v>
      </c>
      <c r="L163" s="150">
        <v>7.000000000000001E-4</v>
      </c>
      <c r="M163" s="150">
        <v>0.2498333333333333</v>
      </c>
      <c r="N163" s="150">
        <v>3.4999999999999996E-3</v>
      </c>
      <c r="O163" s="150">
        <v>0.10993333333333334</v>
      </c>
      <c r="P163" s="150">
        <v>3.276966666666667</v>
      </c>
      <c r="Q163" s="150">
        <v>2.0000000000000001E-4</v>
      </c>
      <c r="R163" s="150">
        <v>1.8E-3</v>
      </c>
      <c r="S163" s="150">
        <v>0</v>
      </c>
      <c r="T163" s="150">
        <v>0</v>
      </c>
      <c r="U163" s="150">
        <v>0</v>
      </c>
      <c r="V163" s="150">
        <v>5.666666666666666E-4</v>
      </c>
      <c r="W163" s="150">
        <v>2.0000000000000001E-4</v>
      </c>
      <c r="X163" s="150">
        <v>4.0000000000000002E-4</v>
      </c>
      <c r="Y163" s="150">
        <v>0</v>
      </c>
      <c r="Z163" s="150">
        <v>9.6333333333333326E-2</v>
      </c>
    </row>
    <row r="164" spans="1:26" ht="15.75" customHeight="1">
      <c r="A164" s="262" t="s">
        <v>239</v>
      </c>
      <c r="B164" s="2" t="s">
        <v>34</v>
      </c>
      <c r="C164" s="3"/>
      <c r="D164" s="4">
        <v>8.768115942028986E-3</v>
      </c>
      <c r="E164" s="5">
        <v>3.8598550724637692E-2</v>
      </c>
      <c r="F164" s="6">
        <v>0</v>
      </c>
      <c r="G164" s="23">
        <v>0</v>
      </c>
      <c r="H164" s="24">
        <v>0</v>
      </c>
      <c r="I164" s="141">
        <v>1.89E-2</v>
      </c>
      <c r="J164" s="150">
        <v>0.34546666666666676</v>
      </c>
      <c r="K164" s="150">
        <v>8.5133333333333339E-2</v>
      </c>
      <c r="L164" s="150">
        <v>1.2666666666666668E-3</v>
      </c>
      <c r="M164" s="150">
        <v>0.14199999999999999</v>
      </c>
      <c r="N164" s="150">
        <v>1.5E-3</v>
      </c>
      <c r="O164" s="150">
        <v>3.6433333333333331E-2</v>
      </c>
      <c r="P164" s="150">
        <v>1.5009000000000001</v>
      </c>
      <c r="Q164" s="150">
        <v>1.6666666666666666E-4</v>
      </c>
      <c r="R164" s="150">
        <v>1.5E-3</v>
      </c>
      <c r="S164" s="150">
        <v>0</v>
      </c>
      <c r="T164" s="150">
        <v>0.06</v>
      </c>
      <c r="U164" s="150">
        <v>0.03</v>
      </c>
      <c r="V164" s="150">
        <v>0</v>
      </c>
      <c r="W164" s="150">
        <v>2.9999999999999997E-4</v>
      </c>
      <c r="X164" s="150">
        <v>5.666666666666666E-4</v>
      </c>
      <c r="Y164" s="150">
        <v>0</v>
      </c>
      <c r="Z164" s="150">
        <v>0.18716666666666665</v>
      </c>
    </row>
    <row r="165" spans="1:26" ht="15.75" customHeight="1">
      <c r="A165" s="262" t="s">
        <v>240</v>
      </c>
      <c r="B165" s="2" t="s">
        <v>34</v>
      </c>
      <c r="C165" s="3"/>
      <c r="D165" s="4">
        <v>1.9083333333333331E-2</v>
      </c>
      <c r="E165" s="5">
        <v>7.2040000000000007E-2</v>
      </c>
      <c r="F165" s="6">
        <v>0</v>
      </c>
      <c r="G165" s="23">
        <v>0</v>
      </c>
      <c r="H165" s="24">
        <v>0</v>
      </c>
      <c r="I165" s="141">
        <v>1.9733333333333335E-2</v>
      </c>
      <c r="J165" s="150">
        <v>0.43670333333333339</v>
      </c>
      <c r="K165" s="150">
        <v>0.18024333333333334</v>
      </c>
      <c r="L165" s="150">
        <v>2.5266666666666666E-3</v>
      </c>
      <c r="M165" s="150">
        <v>0.57712333333333332</v>
      </c>
      <c r="N165" s="150">
        <v>5.163333333333334E-3</v>
      </c>
      <c r="O165" s="150">
        <v>2.3376666666666667E-2</v>
      </c>
      <c r="P165" s="150">
        <v>3.2806866666666665</v>
      </c>
      <c r="Q165" s="150">
        <v>9.0166666666666676E-3</v>
      </c>
      <c r="R165" s="150">
        <v>2.5466666666666667E-3</v>
      </c>
      <c r="S165" s="150">
        <v>0</v>
      </c>
      <c r="T165" s="150">
        <v>0</v>
      </c>
      <c r="U165" s="150">
        <v>0</v>
      </c>
      <c r="V165" s="150">
        <v>7.000000000000001E-4</v>
      </c>
      <c r="W165" s="150">
        <v>0</v>
      </c>
      <c r="X165" s="150">
        <v>9.3333333333333332E-4</v>
      </c>
      <c r="Y165" s="150">
        <v>0</v>
      </c>
      <c r="Z165" s="150">
        <v>0.43200000000000005</v>
      </c>
    </row>
    <row r="166" spans="1:26" ht="15.75" customHeight="1">
      <c r="A166" s="262" t="s">
        <v>241</v>
      </c>
      <c r="B166" s="2" t="s">
        <v>34</v>
      </c>
      <c r="C166" s="3"/>
      <c r="D166" s="4">
        <v>1.8020833333333333E-2</v>
      </c>
      <c r="E166" s="5">
        <v>7.561583333333334E-2</v>
      </c>
      <c r="F166" s="6">
        <v>1.9333333333333329E-3</v>
      </c>
      <c r="G166" s="23">
        <v>6.8066666666666666E-3</v>
      </c>
      <c r="H166" s="24">
        <v>2.8399999999999996E-3</v>
      </c>
      <c r="I166" s="141">
        <v>1.7500000000000002E-2</v>
      </c>
      <c r="J166" s="150">
        <v>0.42588000000000004</v>
      </c>
      <c r="K166" s="150">
        <v>0.17248000000000002</v>
      </c>
      <c r="L166" s="150">
        <v>2.6099999999999999E-3</v>
      </c>
      <c r="M166" s="150">
        <v>0.59383000000000008</v>
      </c>
      <c r="N166" s="150">
        <v>4.6633333333333336E-3</v>
      </c>
      <c r="O166" s="150">
        <v>3.4166666666666665E-2</v>
      </c>
      <c r="P166" s="150">
        <v>3.2145300000000003</v>
      </c>
      <c r="Q166" s="150">
        <v>2.2333333333333333E-4</v>
      </c>
      <c r="R166" s="150">
        <v>2.5633333333333337E-3</v>
      </c>
      <c r="S166" s="150">
        <v>0</v>
      </c>
      <c r="T166" s="150">
        <v>0</v>
      </c>
      <c r="U166" s="150">
        <v>0</v>
      </c>
      <c r="V166" s="150">
        <v>6.6666666666666664E-4</v>
      </c>
      <c r="W166" s="150">
        <v>0</v>
      </c>
      <c r="X166" s="150">
        <v>7.3333333333333345E-4</v>
      </c>
      <c r="Y166" s="150">
        <v>6.2599999999999999E-3</v>
      </c>
      <c r="Z166" s="150">
        <v>0.4052</v>
      </c>
    </row>
    <row r="167" spans="1:26" ht="15.75" customHeight="1">
      <c r="A167" s="262" t="s">
        <v>242</v>
      </c>
      <c r="B167" s="2" t="s">
        <v>34</v>
      </c>
      <c r="C167" s="3"/>
      <c r="D167" s="4">
        <v>1.7666666666666664E-2</v>
      </c>
      <c r="E167" s="5">
        <v>2.2196666666666608E-2</v>
      </c>
      <c r="F167" s="6">
        <v>0</v>
      </c>
      <c r="G167" s="23">
        <v>0</v>
      </c>
      <c r="H167" s="24">
        <v>0</v>
      </c>
      <c r="I167" s="141">
        <v>1.7399999999999999E-2</v>
      </c>
      <c r="J167" s="150">
        <v>1.1656333333333333</v>
      </c>
      <c r="K167" s="150">
        <v>0.17790666666666666</v>
      </c>
      <c r="L167" s="150">
        <v>2.3566666666666666E-3</v>
      </c>
      <c r="M167" s="150">
        <v>0.25165666666666664</v>
      </c>
      <c r="N167" s="150">
        <v>9.3900000000000008E-3</v>
      </c>
      <c r="O167" s="150">
        <v>9.4179999999999986E-2</v>
      </c>
      <c r="P167" s="150">
        <v>2.3340033333333334</v>
      </c>
      <c r="Q167" s="150">
        <v>4.0999999999999999E-4</v>
      </c>
      <c r="R167" s="150">
        <v>2.2866666666666669E-3</v>
      </c>
      <c r="S167" s="150">
        <v>0</v>
      </c>
      <c r="T167" s="150">
        <v>5.3274999999999997</v>
      </c>
      <c r="U167" s="150">
        <v>2.6637499999999998</v>
      </c>
      <c r="V167" s="150">
        <v>4.3333333333333337E-4</v>
      </c>
      <c r="W167" s="150">
        <v>0</v>
      </c>
      <c r="X167" s="150">
        <v>0</v>
      </c>
      <c r="Y167" s="150">
        <v>3.4999999999999996E-3</v>
      </c>
      <c r="Z167" s="150">
        <v>0.46293333333333331</v>
      </c>
    </row>
    <row r="168" spans="1:26" ht="15.75" customHeight="1">
      <c r="A168" s="262" t="s">
        <v>243</v>
      </c>
      <c r="B168" s="2" t="s">
        <v>34</v>
      </c>
      <c r="C168" s="3"/>
      <c r="D168" s="4">
        <v>3.2572463768115942E-2</v>
      </c>
      <c r="E168" s="5">
        <v>5.7060869565217345E-2</v>
      </c>
      <c r="F168" s="6">
        <v>8.1333333333333323E-4</v>
      </c>
      <c r="G168" s="23">
        <v>1.9566666666666665E-3</v>
      </c>
      <c r="H168" s="24">
        <v>0</v>
      </c>
      <c r="I168" s="141">
        <v>1.8500000000000003E-2</v>
      </c>
      <c r="J168" s="150">
        <v>1.7941333333333334</v>
      </c>
      <c r="K168" s="150">
        <v>0.20896666667000002</v>
      </c>
      <c r="L168" s="150">
        <v>1.8766666666666668E-2</v>
      </c>
      <c r="M168" s="150">
        <v>0.49349999999999999</v>
      </c>
      <c r="N168" s="150">
        <v>3.1800000000000002E-2</v>
      </c>
      <c r="O168" s="150">
        <v>2.3E-2</v>
      </c>
      <c r="P168" s="150">
        <v>7.112966666666666</v>
      </c>
      <c r="Q168" s="150">
        <v>2E-3</v>
      </c>
      <c r="R168" s="150">
        <v>1.3233333333333333E-2</v>
      </c>
      <c r="S168" s="150">
        <v>0</v>
      </c>
      <c r="T168" s="150">
        <v>17.432500000000001</v>
      </c>
      <c r="U168" s="150">
        <v>8.7162500000000005</v>
      </c>
      <c r="V168" s="150">
        <v>1.1666666666666665E-3</v>
      </c>
      <c r="W168" s="150">
        <v>1.5E-3</v>
      </c>
      <c r="X168" s="150">
        <v>4.6666666666666662E-3</v>
      </c>
      <c r="Y168" s="150">
        <v>7.1999999999999998E-3</v>
      </c>
      <c r="Z168" s="150">
        <v>0.51693333333333324</v>
      </c>
    </row>
    <row r="169" spans="1:26" ht="15.75" customHeight="1">
      <c r="A169" s="262" t="s">
        <v>244</v>
      </c>
      <c r="B169" s="2" t="s">
        <v>34</v>
      </c>
      <c r="C169" s="3"/>
      <c r="D169" s="4">
        <v>3.4202898550724635E-2</v>
      </c>
      <c r="E169" s="5">
        <v>0.12669710144927543</v>
      </c>
      <c r="F169" s="6">
        <v>1.2433333333333335E-3</v>
      </c>
      <c r="G169" s="23">
        <v>2.1133333333333334E-3</v>
      </c>
      <c r="H169" s="24">
        <v>2.2233333333333337E-3</v>
      </c>
      <c r="I169" s="141">
        <v>3.0899999999999997E-2</v>
      </c>
      <c r="J169" s="150">
        <v>0.16156666666666666</v>
      </c>
      <c r="K169" s="150">
        <v>0.15613333333333335</v>
      </c>
      <c r="L169" s="150">
        <v>1.31E-3</v>
      </c>
      <c r="M169" s="150">
        <v>0.49033333333333329</v>
      </c>
      <c r="N169" s="150">
        <v>1.06E-2</v>
      </c>
      <c r="O169" s="150">
        <v>3.9813666666666658</v>
      </c>
      <c r="P169" s="150">
        <v>1.2221333333333333</v>
      </c>
      <c r="Q169" s="150">
        <v>8.3333333333333328E-4</v>
      </c>
      <c r="R169" s="150">
        <v>5.2666666666666669E-3</v>
      </c>
      <c r="S169" s="150">
        <v>0</v>
      </c>
      <c r="T169" s="150">
        <v>2.4416666666666664</v>
      </c>
      <c r="U169" s="150">
        <v>1.2208333333333332</v>
      </c>
      <c r="V169" s="150">
        <v>2.9999999999999997E-4</v>
      </c>
      <c r="W169" s="150">
        <v>0</v>
      </c>
      <c r="X169" s="150">
        <v>0</v>
      </c>
      <c r="Y169" s="150">
        <v>3.7166666666666667E-2</v>
      </c>
      <c r="Z169" s="150">
        <v>0</v>
      </c>
    </row>
    <row r="170" spans="1:26" ht="15.75" customHeight="1">
      <c r="A170" s="262" t="s">
        <v>245</v>
      </c>
      <c r="B170" s="2" t="s">
        <v>34</v>
      </c>
      <c r="C170" s="3"/>
      <c r="D170" s="4">
        <v>2.6729166666666665E-2</v>
      </c>
      <c r="E170" s="5">
        <v>4.9467499999999991E-2</v>
      </c>
      <c r="F170" s="6">
        <v>1E-3</v>
      </c>
      <c r="G170" s="23">
        <v>3.0000000000000001E-3</v>
      </c>
      <c r="H170" s="24">
        <v>1E-3</v>
      </c>
      <c r="I170" s="141">
        <v>3.5185000000000001E-2</v>
      </c>
      <c r="J170" s="150">
        <v>1.2602366666666667</v>
      </c>
      <c r="K170" s="150">
        <v>0.29551666666666665</v>
      </c>
      <c r="L170" s="150">
        <v>2.3E-3</v>
      </c>
      <c r="M170" s="150">
        <v>0.48255999999999999</v>
      </c>
      <c r="N170" s="150">
        <v>1.2693333333333333E-2</v>
      </c>
      <c r="O170" s="150">
        <v>0.19346999999999998</v>
      </c>
      <c r="P170" s="150">
        <v>2.6526633333333329</v>
      </c>
      <c r="Q170" s="150">
        <v>2.0266666666666666E-3</v>
      </c>
      <c r="R170" s="150">
        <v>1.3316666666666668E-2</v>
      </c>
      <c r="S170" s="150">
        <v>0</v>
      </c>
      <c r="T170" s="150">
        <v>11.34</v>
      </c>
      <c r="U170" s="150">
        <v>5.67</v>
      </c>
      <c r="V170" s="150">
        <v>0</v>
      </c>
      <c r="W170" s="150">
        <v>1.1333333333333332E-3</v>
      </c>
      <c r="X170" s="150">
        <v>8.0000000000000004E-4</v>
      </c>
      <c r="Y170" s="150">
        <v>0</v>
      </c>
      <c r="Z170" s="150">
        <v>1.5100000000000001E-2</v>
      </c>
    </row>
    <row r="171" spans="1:26" ht="15.75" customHeight="1">
      <c r="A171" s="262" t="s">
        <v>246</v>
      </c>
      <c r="B171" s="2" t="s">
        <v>34</v>
      </c>
      <c r="C171" s="3"/>
      <c r="D171" s="4">
        <v>2.8958333333333336E-2</v>
      </c>
      <c r="E171" s="5">
        <v>5.4304999999999909E-2</v>
      </c>
      <c r="F171" s="6">
        <v>2E-3</v>
      </c>
      <c r="G171" s="23">
        <v>4.0000000000000001E-3</v>
      </c>
      <c r="H171" s="24">
        <v>1E-3</v>
      </c>
      <c r="I171" s="141">
        <v>4.4536666666666669E-2</v>
      </c>
      <c r="J171" s="150">
        <v>1.4108700000000001</v>
      </c>
      <c r="K171" s="150">
        <v>0.37922666666666666</v>
      </c>
      <c r="L171" s="150">
        <v>6.6166666666666665E-3</v>
      </c>
      <c r="M171" s="150">
        <v>0.5276333333333334</v>
      </c>
      <c r="N171" s="150">
        <v>1.9066666666666666E-2</v>
      </c>
      <c r="O171" s="150">
        <v>1.1606666666666668E-2</v>
      </c>
      <c r="P171" s="150">
        <v>2.9031966666666671</v>
      </c>
      <c r="Q171" s="150">
        <v>1.5866666666666666E-3</v>
      </c>
      <c r="R171" s="150">
        <v>6.0633333333333329E-3</v>
      </c>
      <c r="S171" s="150">
        <v>0</v>
      </c>
      <c r="T171" s="150">
        <v>11.6</v>
      </c>
      <c r="U171" s="150">
        <v>5.8</v>
      </c>
      <c r="V171" s="150">
        <v>0</v>
      </c>
      <c r="W171" s="150">
        <v>1.0333333333333334E-3</v>
      </c>
      <c r="X171" s="150">
        <v>9.6666666666666678E-4</v>
      </c>
      <c r="Y171" s="150">
        <v>0</v>
      </c>
      <c r="Z171" s="150">
        <v>0.1794</v>
      </c>
    </row>
    <row r="172" spans="1:26" ht="15.75" customHeight="1">
      <c r="A172" s="262" t="s">
        <v>247</v>
      </c>
      <c r="B172" s="2" t="s">
        <v>34</v>
      </c>
      <c r="C172" s="3"/>
      <c r="D172" s="4">
        <v>1.0978260869565217E-2</v>
      </c>
      <c r="E172" s="5">
        <v>3.1388405797101462E-2</v>
      </c>
      <c r="F172" s="6">
        <v>0</v>
      </c>
      <c r="G172" s="23">
        <v>0</v>
      </c>
      <c r="H172" s="24">
        <v>0</v>
      </c>
      <c r="I172" s="141">
        <v>1.1733333333333332E-2</v>
      </c>
      <c r="J172" s="150">
        <v>6.9400000000000003E-2</v>
      </c>
      <c r="K172" s="150">
        <v>0.10539999999999999</v>
      </c>
      <c r="L172" s="150">
        <v>6.6666666666666664E-4</v>
      </c>
      <c r="M172" s="150">
        <v>0.20193333333333333</v>
      </c>
      <c r="N172" s="150">
        <v>2.3666666666666667E-3</v>
      </c>
      <c r="O172" s="150">
        <v>1.0200000000000001E-2</v>
      </c>
      <c r="P172" s="150">
        <v>2.2238666666666664</v>
      </c>
      <c r="Q172" s="150">
        <v>3.6666666666666672E-4</v>
      </c>
      <c r="R172" s="150">
        <v>1.3666666666666669E-3</v>
      </c>
      <c r="S172" s="150">
        <v>0</v>
      </c>
      <c r="T172" s="150">
        <v>0.54</v>
      </c>
      <c r="U172" s="150">
        <v>0.27</v>
      </c>
      <c r="V172" s="150">
        <v>1.1666666666666665E-3</v>
      </c>
      <c r="W172" s="150">
        <v>0</v>
      </c>
      <c r="X172" s="150">
        <v>2.3333333333333333E-4</v>
      </c>
      <c r="Y172" s="150">
        <v>0</v>
      </c>
      <c r="Z172" s="150">
        <v>0.21213333333333334</v>
      </c>
    </row>
    <row r="173" spans="1:26" ht="15.75" customHeight="1">
      <c r="A173" s="262">
        <v>0</v>
      </c>
      <c r="B173" s="2" t="s">
        <v>34</v>
      </c>
      <c r="C173" s="3"/>
      <c r="D173" s="4">
        <v>0</v>
      </c>
      <c r="E173" s="5">
        <v>0</v>
      </c>
      <c r="F173" s="6">
        <v>0</v>
      </c>
      <c r="G173" s="23">
        <v>0</v>
      </c>
      <c r="H173" s="24">
        <v>0</v>
      </c>
      <c r="I173" s="141">
        <v>0</v>
      </c>
      <c r="J173" s="150">
        <v>0</v>
      </c>
      <c r="K173" s="150">
        <v>0</v>
      </c>
      <c r="L173" s="150">
        <v>0</v>
      </c>
      <c r="M173" s="150">
        <v>0</v>
      </c>
      <c r="N173" s="150">
        <v>0</v>
      </c>
      <c r="O173" s="150">
        <v>0</v>
      </c>
      <c r="P173" s="150">
        <v>0</v>
      </c>
      <c r="Q173" s="150">
        <v>0</v>
      </c>
      <c r="R173" s="150">
        <v>0</v>
      </c>
      <c r="S173" s="150">
        <v>0</v>
      </c>
      <c r="T173" s="150">
        <v>0</v>
      </c>
      <c r="U173" s="150">
        <v>0</v>
      </c>
      <c r="V173" s="150">
        <v>0</v>
      </c>
      <c r="W173" s="150">
        <v>0</v>
      </c>
      <c r="X173" s="150">
        <v>0</v>
      </c>
      <c r="Y173" s="150">
        <v>0</v>
      </c>
      <c r="Z173" s="150">
        <v>0</v>
      </c>
    </row>
    <row r="174" spans="1:26" ht="15.75" customHeight="1">
      <c r="A174" s="262">
        <v>0</v>
      </c>
      <c r="B174" s="2" t="s">
        <v>34</v>
      </c>
      <c r="C174" s="3"/>
      <c r="D174" s="4">
        <v>0</v>
      </c>
      <c r="E174" s="5">
        <v>0</v>
      </c>
      <c r="F174" s="6">
        <v>0</v>
      </c>
      <c r="G174" s="23">
        <v>0</v>
      </c>
      <c r="H174" s="24">
        <v>0</v>
      </c>
      <c r="I174" s="141">
        <v>0</v>
      </c>
      <c r="J174" s="150">
        <v>0</v>
      </c>
      <c r="K174" s="150">
        <v>0</v>
      </c>
      <c r="L174" s="150">
        <v>0</v>
      </c>
      <c r="M174" s="150">
        <v>0</v>
      </c>
      <c r="N174" s="150">
        <v>0</v>
      </c>
      <c r="O174" s="150">
        <v>0</v>
      </c>
      <c r="P174" s="150">
        <v>0</v>
      </c>
      <c r="Q174" s="150">
        <v>0</v>
      </c>
      <c r="R174" s="150">
        <v>0</v>
      </c>
      <c r="S174" s="150">
        <v>0</v>
      </c>
      <c r="T174" s="150">
        <v>0</v>
      </c>
      <c r="U174" s="150">
        <v>0</v>
      </c>
      <c r="V174" s="150">
        <v>0</v>
      </c>
      <c r="W174" s="150">
        <v>0</v>
      </c>
      <c r="X174" s="150">
        <v>0</v>
      </c>
      <c r="Y174" s="150">
        <v>0</v>
      </c>
      <c r="Z174" s="150">
        <v>0</v>
      </c>
    </row>
    <row r="175" spans="1:26" ht="15.75" customHeight="1">
      <c r="A175" s="262" t="s">
        <v>786</v>
      </c>
      <c r="B175" s="2" t="s">
        <v>34</v>
      </c>
      <c r="C175" s="3"/>
      <c r="D175" s="4">
        <v>0</v>
      </c>
      <c r="E175" s="5">
        <v>0</v>
      </c>
      <c r="F175" s="6">
        <v>0</v>
      </c>
      <c r="G175" s="23">
        <v>0</v>
      </c>
      <c r="H175" s="24">
        <v>0</v>
      </c>
      <c r="I175" s="141">
        <v>0</v>
      </c>
      <c r="J175" s="150">
        <v>0</v>
      </c>
      <c r="K175" s="150">
        <v>0</v>
      </c>
      <c r="L175" s="150">
        <v>0</v>
      </c>
      <c r="M175" s="150">
        <v>0</v>
      </c>
      <c r="N175" s="150">
        <v>0</v>
      </c>
      <c r="O175" s="150">
        <v>0</v>
      </c>
      <c r="P175" s="150">
        <v>0</v>
      </c>
      <c r="Q175" s="150">
        <v>0</v>
      </c>
      <c r="R175" s="150">
        <v>0</v>
      </c>
      <c r="S175" s="150">
        <v>0</v>
      </c>
      <c r="T175" s="150">
        <v>0</v>
      </c>
      <c r="U175" s="150">
        <v>0</v>
      </c>
      <c r="V175" s="150">
        <v>0</v>
      </c>
      <c r="W175" s="150">
        <v>0</v>
      </c>
      <c r="X175" s="150">
        <v>0</v>
      </c>
      <c r="Y175" s="150">
        <v>0</v>
      </c>
      <c r="Z175" s="150">
        <v>0</v>
      </c>
    </row>
    <row r="176" spans="1:26" ht="15.75" customHeight="1">
      <c r="A176" s="262" t="s">
        <v>248</v>
      </c>
      <c r="B176" s="2" t="s">
        <v>34</v>
      </c>
      <c r="C176" s="3"/>
      <c r="D176" s="4">
        <v>2.4347826086956525E-2</v>
      </c>
      <c r="E176" s="5">
        <v>0.14958617391304341</v>
      </c>
      <c r="F176" s="6">
        <v>0</v>
      </c>
      <c r="G176" s="23">
        <v>0</v>
      </c>
      <c r="H176" s="24">
        <v>0</v>
      </c>
      <c r="I176" s="141">
        <v>2.8033299999999997E-2</v>
      </c>
      <c r="J176" s="150">
        <v>0.29076599999999997</v>
      </c>
      <c r="K176" s="150">
        <v>0.29326599999999997</v>
      </c>
      <c r="L176" s="150">
        <v>1.7699999999999997E-3</v>
      </c>
      <c r="M176" s="150">
        <v>0.47156666666666669</v>
      </c>
      <c r="N176" s="150">
        <v>2.0933333333333332E-2</v>
      </c>
      <c r="O176" s="150">
        <v>4.9793333333333329</v>
      </c>
      <c r="P176" s="150">
        <v>6.7990999999999993</v>
      </c>
      <c r="Q176" s="150">
        <v>2.0333333333333332E-3</v>
      </c>
      <c r="R176" s="150">
        <v>3.666666666666667E-3</v>
      </c>
      <c r="S176" s="150">
        <v>0</v>
      </c>
      <c r="T176" s="150">
        <v>1.66</v>
      </c>
      <c r="U176" s="150">
        <v>0.83</v>
      </c>
      <c r="V176" s="150">
        <v>0</v>
      </c>
      <c r="W176" s="150">
        <v>0</v>
      </c>
      <c r="X176" s="150">
        <v>1.1000000000000001E-3</v>
      </c>
      <c r="Y176" s="150">
        <v>2.4199999999999999E-2</v>
      </c>
      <c r="Z176" s="150">
        <v>0.18010000000000001</v>
      </c>
    </row>
    <row r="177" spans="1:26" ht="15.75" customHeight="1">
      <c r="A177" s="262" t="s">
        <v>249</v>
      </c>
      <c r="B177" s="2" t="s">
        <v>34</v>
      </c>
      <c r="C177" s="3"/>
      <c r="D177" s="4">
        <v>1.375E-2</v>
      </c>
      <c r="E177" s="5">
        <v>7.7116666666666778E-2</v>
      </c>
      <c r="F177" s="6">
        <v>1E-3</v>
      </c>
      <c r="G177" s="23">
        <v>2E-3</v>
      </c>
      <c r="H177" s="24">
        <v>1E-3</v>
      </c>
      <c r="I177" s="141">
        <v>3.1166666666666665E-2</v>
      </c>
      <c r="J177" s="150">
        <v>0.11729333333333335</v>
      </c>
      <c r="K177" s="150">
        <v>0.16789333333333334</v>
      </c>
      <c r="L177" s="150">
        <v>8.2666666666666663E-4</v>
      </c>
      <c r="M177" s="150">
        <v>0.27210333333333336</v>
      </c>
      <c r="N177" s="150">
        <v>1.577333333333333E-2</v>
      </c>
      <c r="O177" s="150">
        <v>4.182806666666667</v>
      </c>
      <c r="P177" s="150">
        <v>3.8819499999999998</v>
      </c>
      <c r="Q177" s="150">
        <v>7.7666666666666661E-4</v>
      </c>
      <c r="R177" s="150">
        <v>1.2900000000000001E-3</v>
      </c>
      <c r="S177" s="150">
        <v>0</v>
      </c>
      <c r="T177" s="150">
        <v>0.76</v>
      </c>
      <c r="U177" s="150">
        <v>0.38</v>
      </c>
      <c r="V177" s="150">
        <v>0</v>
      </c>
      <c r="W177" s="150">
        <v>0</v>
      </c>
      <c r="X177" s="150">
        <v>6.333333333333334E-4</v>
      </c>
      <c r="Y177" s="150">
        <v>0</v>
      </c>
      <c r="Z177" s="150">
        <v>2.7066666666666669E-2</v>
      </c>
    </row>
    <row r="178" spans="1:26" ht="15.75" customHeight="1">
      <c r="A178" s="262" t="s">
        <v>250</v>
      </c>
      <c r="B178" s="2" t="s">
        <v>34</v>
      </c>
      <c r="C178" s="3"/>
      <c r="D178" s="4">
        <v>1.36231884057971E-2</v>
      </c>
      <c r="E178" s="5">
        <v>6.8943478260869537E-2</v>
      </c>
      <c r="F178" s="6">
        <v>0</v>
      </c>
      <c r="G178" s="23">
        <v>0</v>
      </c>
      <c r="H178" s="24">
        <v>0</v>
      </c>
      <c r="I178" s="141">
        <v>1.0266666666666667E-2</v>
      </c>
      <c r="J178" s="150">
        <v>0.13243333333333335</v>
      </c>
      <c r="K178" s="150">
        <v>0.15436666666666668</v>
      </c>
      <c r="L178" s="150">
        <v>0</v>
      </c>
      <c r="M178" s="150">
        <v>0.30010000000000003</v>
      </c>
      <c r="N178" s="150">
        <v>1.2500000000000001E-2</v>
      </c>
      <c r="O178" s="150">
        <v>1.0393000000000001</v>
      </c>
      <c r="P178" s="150">
        <v>3.0824333333333334</v>
      </c>
      <c r="Q178" s="150">
        <v>9.3333333333333332E-4</v>
      </c>
      <c r="R178" s="150">
        <v>3.3333333333333331E-3</v>
      </c>
      <c r="S178" s="150">
        <v>0</v>
      </c>
      <c r="T178" s="150">
        <v>0.9</v>
      </c>
      <c r="U178" s="150">
        <v>0.45</v>
      </c>
      <c r="V178" s="150">
        <v>0</v>
      </c>
      <c r="W178" s="150">
        <v>0</v>
      </c>
      <c r="X178" s="150">
        <v>7.000000000000001E-4</v>
      </c>
      <c r="Y178" s="150">
        <v>1.18E-2</v>
      </c>
      <c r="Z178" s="150">
        <v>5.383333333333333E-2</v>
      </c>
    </row>
    <row r="179" spans="1:26" ht="15.75" customHeight="1">
      <c r="A179" s="262" t="s">
        <v>251</v>
      </c>
      <c r="B179" s="2" t="s">
        <v>34</v>
      </c>
      <c r="C179" s="3"/>
      <c r="D179" s="4">
        <v>8.1041666666666675E-3</v>
      </c>
      <c r="E179" s="5">
        <v>5.1179166666666616E-2</v>
      </c>
      <c r="F179" s="6">
        <v>0</v>
      </c>
      <c r="G179" s="23">
        <v>0</v>
      </c>
      <c r="H179" s="24">
        <v>0</v>
      </c>
      <c r="I179" s="141">
        <v>2.268333333333333E-2</v>
      </c>
      <c r="J179" s="150">
        <v>6.9463333333333349E-2</v>
      </c>
      <c r="K179" s="150">
        <v>9.5036666666666672E-2</v>
      </c>
      <c r="L179" s="150">
        <v>4.4000000000000007E-4</v>
      </c>
      <c r="M179" s="150">
        <v>0.23377666666666669</v>
      </c>
      <c r="N179" s="150">
        <v>2.9033333333333333E-3</v>
      </c>
      <c r="O179" s="150">
        <v>5.2430000000000004E-2</v>
      </c>
      <c r="P179" s="150">
        <v>1.61155</v>
      </c>
      <c r="Q179" s="150">
        <v>7.1999999999999994E-4</v>
      </c>
      <c r="R179" s="150">
        <v>1.7300000000000002E-3</v>
      </c>
      <c r="S179" s="150">
        <v>0</v>
      </c>
      <c r="T179" s="150">
        <v>0</v>
      </c>
      <c r="U179" s="150">
        <v>0</v>
      </c>
      <c r="V179" s="150">
        <v>5.7333333333333325E-4</v>
      </c>
      <c r="W179" s="150">
        <v>4.2333333333333334E-4</v>
      </c>
      <c r="X179" s="150">
        <v>5.0000000000000001E-4</v>
      </c>
      <c r="Y179" s="150">
        <v>0</v>
      </c>
      <c r="Z179" s="150">
        <v>0.12804000000000001</v>
      </c>
    </row>
    <row r="180" spans="1:26" ht="15.75" customHeight="1">
      <c r="A180" s="262" t="s">
        <v>252</v>
      </c>
      <c r="B180" s="2" t="s">
        <v>34</v>
      </c>
      <c r="C180" s="3"/>
      <c r="D180" s="4">
        <v>1.7862318840579709E-2</v>
      </c>
      <c r="E180" s="5">
        <v>5.3471014492753578E-2</v>
      </c>
      <c r="F180" s="6">
        <v>0</v>
      </c>
      <c r="G180" s="23">
        <v>0</v>
      </c>
      <c r="H180" s="24">
        <v>0</v>
      </c>
      <c r="I180" s="141">
        <v>2.3833333333333331E-2</v>
      </c>
      <c r="J180" s="150">
        <v>0.41100000000000003</v>
      </c>
      <c r="K180" s="150">
        <v>0.17833333333333332</v>
      </c>
      <c r="L180" s="150">
        <v>5.0000000000000001E-3</v>
      </c>
      <c r="M180" s="150">
        <v>0.27989999999999998</v>
      </c>
      <c r="N180" s="150">
        <v>4.3E-3</v>
      </c>
      <c r="O180" s="150">
        <v>0</v>
      </c>
      <c r="P180" s="150">
        <v>2.0820333333333334</v>
      </c>
      <c r="Q180" s="150">
        <v>5.666666666666666E-4</v>
      </c>
      <c r="R180" s="150">
        <v>3.3E-3</v>
      </c>
      <c r="S180" s="150">
        <v>0</v>
      </c>
      <c r="T180" s="150">
        <v>0.3208333333333333</v>
      </c>
      <c r="U180" s="150">
        <v>0.16041666666666665</v>
      </c>
      <c r="V180" s="150">
        <v>0</v>
      </c>
      <c r="W180" s="150">
        <v>8.0000000000000004E-4</v>
      </c>
      <c r="X180" s="150">
        <v>0</v>
      </c>
      <c r="Y180" s="150">
        <v>0</v>
      </c>
      <c r="Z180" s="150">
        <v>1.1533333333333333E-2</v>
      </c>
    </row>
    <row r="181" spans="1:26" ht="15.75" customHeight="1">
      <c r="A181" s="262"/>
      <c r="B181" s="2"/>
      <c r="C181" s="3"/>
      <c r="D181" s="4"/>
      <c r="E181" s="5"/>
      <c r="F181" s="6"/>
      <c r="G181" s="23"/>
      <c r="H181" s="24"/>
      <c r="I181" s="141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</row>
    <row r="182" spans="1:26" ht="15.75" customHeight="1">
      <c r="A182" s="262"/>
      <c r="B182" s="2"/>
      <c r="C182" s="3"/>
      <c r="D182" s="4"/>
      <c r="E182" s="5"/>
      <c r="F182" s="6"/>
      <c r="G182" s="23"/>
      <c r="H182" s="24"/>
      <c r="I182" s="141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</row>
    <row r="183" spans="1:26" ht="15.75" customHeight="1">
      <c r="A183" s="262" t="s">
        <v>253</v>
      </c>
      <c r="B183" s="2" t="s">
        <v>34</v>
      </c>
      <c r="C183" s="3"/>
      <c r="D183" s="4">
        <v>1.2391304347826086E-2</v>
      </c>
      <c r="E183" s="5">
        <v>6.0308695652173963E-2</v>
      </c>
      <c r="F183" s="6">
        <v>2.3E-2</v>
      </c>
      <c r="G183" s="23">
        <v>1.3999999999999999E-2</v>
      </c>
      <c r="H183" s="24">
        <v>4.2999999999999997E-2</v>
      </c>
      <c r="I183" s="141">
        <v>6.3133333333333319E-2</v>
      </c>
      <c r="J183" s="150">
        <v>7.9166666666666663E-2</v>
      </c>
      <c r="K183" s="150">
        <v>0.14683333333333332</v>
      </c>
      <c r="L183" s="150">
        <v>1.7333333333333335E-3</v>
      </c>
      <c r="M183" s="150">
        <v>0.21953333333333333</v>
      </c>
      <c r="N183" s="150">
        <v>2.0666666666666667E-3</v>
      </c>
      <c r="O183" s="150">
        <v>0</v>
      </c>
      <c r="P183" s="150">
        <v>2.0625666666666667</v>
      </c>
      <c r="Q183" s="150">
        <v>1.4666666666666667E-3</v>
      </c>
      <c r="R183" s="150">
        <v>2.1666666666666666E-3</v>
      </c>
      <c r="S183" s="150">
        <v>0</v>
      </c>
      <c r="T183" s="150">
        <v>0</v>
      </c>
      <c r="U183" s="150">
        <v>0</v>
      </c>
      <c r="V183" s="150">
        <v>0</v>
      </c>
      <c r="W183" s="150">
        <v>4.3333333333333337E-4</v>
      </c>
      <c r="X183" s="150">
        <v>0</v>
      </c>
      <c r="Y183" s="150">
        <v>0</v>
      </c>
      <c r="Z183" s="150">
        <v>8.6599999999999996E-2</v>
      </c>
    </row>
    <row r="184" spans="1:26" ht="15.75" customHeight="1">
      <c r="A184" s="262" t="s">
        <v>254</v>
      </c>
      <c r="B184" s="2" t="s">
        <v>34</v>
      </c>
      <c r="C184" s="3"/>
      <c r="D184" s="4">
        <v>8.5869565217391308E-3</v>
      </c>
      <c r="E184" s="5">
        <v>0.12334637681159411</v>
      </c>
      <c r="F184" s="6">
        <v>0</v>
      </c>
      <c r="G184" s="23">
        <v>0</v>
      </c>
      <c r="H184" s="24">
        <v>0</v>
      </c>
      <c r="I184" s="141">
        <v>9.8666666666666677E-3</v>
      </c>
      <c r="J184" s="150">
        <v>0.22433333333333333</v>
      </c>
      <c r="K184" s="150">
        <v>0.18440000000000001</v>
      </c>
      <c r="L184" s="150">
        <v>1.6233333333333332E-2</v>
      </c>
      <c r="M184" s="150">
        <v>0.1278</v>
      </c>
      <c r="N184" s="150">
        <v>2.5666666666666667E-3</v>
      </c>
      <c r="O184" s="150">
        <v>0</v>
      </c>
      <c r="P184" s="150">
        <v>1.3134000000000001</v>
      </c>
      <c r="Q184" s="150">
        <v>1.0666666666666667E-3</v>
      </c>
      <c r="R184" s="150">
        <v>1.4333333333333333E-3</v>
      </c>
      <c r="S184" s="150">
        <v>0</v>
      </c>
      <c r="T184" s="150">
        <v>0</v>
      </c>
      <c r="U184" s="150">
        <v>0</v>
      </c>
      <c r="V184" s="150">
        <v>1.7333333333333335E-3</v>
      </c>
      <c r="W184" s="150">
        <v>2.0000000000000001E-4</v>
      </c>
      <c r="X184" s="150">
        <v>0</v>
      </c>
      <c r="Y184" s="150">
        <v>0</v>
      </c>
      <c r="Z184" s="150">
        <v>0.34623333333333334</v>
      </c>
    </row>
    <row r="185" spans="1:26" ht="15.75" customHeight="1">
      <c r="A185" s="262" t="s">
        <v>255</v>
      </c>
      <c r="B185" s="2" t="s">
        <v>34</v>
      </c>
      <c r="C185" s="3"/>
      <c r="D185" s="4">
        <v>4.6666666666666662E-3</v>
      </c>
      <c r="E185" s="5">
        <v>7.7986666666666621E-2</v>
      </c>
      <c r="F185" s="6">
        <v>0</v>
      </c>
      <c r="G185" s="23">
        <v>0</v>
      </c>
      <c r="H185" s="24">
        <v>0</v>
      </c>
      <c r="I185" s="141">
        <v>3.2666666666666664E-3</v>
      </c>
      <c r="J185" s="150">
        <v>0.13538000000000003</v>
      </c>
      <c r="K185" s="150">
        <v>0.10071333333333334</v>
      </c>
      <c r="L185" s="150">
        <v>1.0206666666666668E-2</v>
      </c>
      <c r="M185" s="150">
        <v>7.6260000000000008E-2</v>
      </c>
      <c r="N185" s="150">
        <v>3.5733333333333333E-3</v>
      </c>
      <c r="O185" s="150">
        <v>1.2363333333333332E-2</v>
      </c>
      <c r="P185" s="150">
        <v>1.0668433333333334</v>
      </c>
      <c r="Q185" s="150">
        <v>3.8999999999999999E-4</v>
      </c>
      <c r="R185" s="150">
        <v>6.0333333333333333E-4</v>
      </c>
      <c r="S185" s="150">
        <v>0</v>
      </c>
      <c r="T185" s="150">
        <v>2.2555555555555554E-2</v>
      </c>
      <c r="U185" s="150">
        <v>1.1277777777777777E-2</v>
      </c>
      <c r="V185" s="150">
        <v>4.6666666666666666E-4</v>
      </c>
      <c r="W185" s="150">
        <v>0</v>
      </c>
      <c r="X185" s="150">
        <v>0</v>
      </c>
      <c r="Y185" s="150">
        <v>0</v>
      </c>
      <c r="Z185" s="150">
        <v>1.2466666666666666E-2</v>
      </c>
    </row>
    <row r="186" spans="1:26" ht="15.75" customHeight="1">
      <c r="A186" s="262" t="s">
        <v>256</v>
      </c>
      <c r="B186" s="2" t="s">
        <v>34</v>
      </c>
      <c r="C186" s="3"/>
      <c r="D186" s="4">
        <v>8.3333333333333332E-3</v>
      </c>
      <c r="E186" s="5">
        <v>0.14926999999999999</v>
      </c>
      <c r="F186" s="6">
        <v>3.0000000000000001E-3</v>
      </c>
      <c r="G186" s="23">
        <v>1E-3</v>
      </c>
      <c r="H186" s="24">
        <v>1E-3</v>
      </c>
      <c r="I186" s="141">
        <v>1.6959999999999999E-2</v>
      </c>
      <c r="J186" s="150">
        <v>5.7800000000000004E-2</v>
      </c>
      <c r="K186" s="150">
        <v>9.2963333333333342E-2</v>
      </c>
      <c r="L186" s="150">
        <v>8.0333333333333331E-4</v>
      </c>
      <c r="M186" s="150">
        <v>0.2028833333333333</v>
      </c>
      <c r="N186" s="150">
        <v>1.5866666666666666E-3</v>
      </c>
      <c r="O186" s="150">
        <v>0</v>
      </c>
      <c r="P186" s="150">
        <v>1.2833900000000003</v>
      </c>
      <c r="Q186" s="150">
        <v>9.3000000000000016E-4</v>
      </c>
      <c r="R186" s="150">
        <v>9.8666666666666672E-4</v>
      </c>
      <c r="S186" s="150">
        <v>0</v>
      </c>
      <c r="T186" s="150">
        <v>0</v>
      </c>
      <c r="U186" s="150">
        <v>0</v>
      </c>
      <c r="V186" s="150">
        <v>0</v>
      </c>
      <c r="W186" s="150">
        <v>3.6666666666666667E-4</v>
      </c>
      <c r="X186" s="150">
        <v>5.0000000000000001E-4</v>
      </c>
      <c r="Y186" s="150">
        <v>0</v>
      </c>
      <c r="Z186" s="150">
        <v>0.10283333333333333</v>
      </c>
    </row>
    <row r="187" spans="1:26" ht="15.75" customHeight="1">
      <c r="A187" s="262" t="s">
        <v>257</v>
      </c>
      <c r="B187" s="2" t="s">
        <v>34</v>
      </c>
      <c r="C187" s="3"/>
      <c r="D187" s="4">
        <v>7.208333333333334E-3</v>
      </c>
      <c r="E187" s="5">
        <v>0.2145516666666667</v>
      </c>
      <c r="F187" s="6">
        <v>6.9999999999999993E-3</v>
      </c>
      <c r="G187" s="23">
        <v>3.0000000000000001E-3</v>
      </c>
      <c r="H187" s="24">
        <v>1.9E-2</v>
      </c>
      <c r="I187" s="141">
        <v>1.7233333333333333E-2</v>
      </c>
      <c r="J187" s="150">
        <v>0.22159000000000004</v>
      </c>
      <c r="K187" s="150">
        <v>0.12726333333333334</v>
      </c>
      <c r="L187" s="150">
        <v>3.2856666666666666E-2</v>
      </c>
      <c r="M187" s="150">
        <v>0.10792333333333333</v>
      </c>
      <c r="N187" s="150">
        <v>2.6833333333333336E-3</v>
      </c>
      <c r="O187" s="150">
        <v>0.15098666666666666</v>
      </c>
      <c r="P187" s="150">
        <v>0.7549433333333333</v>
      </c>
      <c r="Q187" s="150">
        <v>1.3966666666666669E-3</v>
      </c>
      <c r="R187" s="150">
        <v>1.9400000000000003E-3</v>
      </c>
      <c r="S187" s="150">
        <v>0</v>
      </c>
      <c r="T187" s="150">
        <v>0</v>
      </c>
      <c r="U187" s="150">
        <v>0</v>
      </c>
      <c r="V187" s="150">
        <v>0</v>
      </c>
      <c r="W187" s="150">
        <v>0</v>
      </c>
      <c r="X187" s="150">
        <v>7.3333333333333345E-4</v>
      </c>
      <c r="Y187" s="150">
        <v>0</v>
      </c>
      <c r="Z187" s="150">
        <v>0.1027</v>
      </c>
    </row>
    <row r="188" spans="1:26" ht="15.75" customHeight="1">
      <c r="A188" s="262" t="s">
        <v>258</v>
      </c>
      <c r="B188" s="2" t="s">
        <v>34</v>
      </c>
      <c r="C188" s="3"/>
      <c r="D188" s="4">
        <v>7.9791666666666674E-3</v>
      </c>
      <c r="E188" s="5">
        <v>6.2084166666666663E-2</v>
      </c>
      <c r="F188" s="6">
        <v>7.313333333333334E-3</v>
      </c>
      <c r="G188" s="23">
        <v>3.7699999999999995E-3</v>
      </c>
      <c r="H188" s="24">
        <v>2.0139999999999998E-2</v>
      </c>
      <c r="I188" s="141">
        <v>2.5533333333333331E-2</v>
      </c>
      <c r="J188" s="150">
        <v>0.3518</v>
      </c>
      <c r="K188" s="150">
        <v>0.1704</v>
      </c>
      <c r="L188" s="150">
        <v>6.1600000000000002E-2</v>
      </c>
      <c r="M188" s="150">
        <v>0.16428333333333334</v>
      </c>
      <c r="N188" s="150">
        <v>4.3233333333333327E-3</v>
      </c>
      <c r="O188" s="150">
        <v>5.1769999999999997E-2</v>
      </c>
      <c r="P188" s="150">
        <v>1.2361666666666666</v>
      </c>
      <c r="Q188" s="150">
        <v>1.8266666666666668E-3</v>
      </c>
      <c r="R188" s="150">
        <v>2.6533333333333335E-3</v>
      </c>
      <c r="S188" s="150">
        <v>0</v>
      </c>
      <c r="T188" s="150">
        <v>0</v>
      </c>
      <c r="U188" s="150">
        <v>0</v>
      </c>
      <c r="V188" s="150">
        <v>0</v>
      </c>
      <c r="W188" s="150">
        <v>4.0000000000000002E-4</v>
      </c>
      <c r="X188" s="150">
        <v>7.000000000000001E-4</v>
      </c>
      <c r="Y188" s="150">
        <v>0</v>
      </c>
      <c r="Z188" s="150">
        <v>0</v>
      </c>
    </row>
    <row r="189" spans="1:26" ht="15.75" customHeight="1">
      <c r="A189" s="262" t="s">
        <v>259</v>
      </c>
      <c r="B189" s="2" t="s">
        <v>34</v>
      </c>
      <c r="C189" s="3"/>
      <c r="D189" s="4">
        <v>9.0624999999999994E-3</v>
      </c>
      <c r="E189" s="5">
        <v>7.9664166666666716E-2</v>
      </c>
      <c r="F189" s="6">
        <v>0</v>
      </c>
      <c r="G189" s="23">
        <v>0</v>
      </c>
      <c r="H189" s="24">
        <v>0</v>
      </c>
      <c r="I189" s="141">
        <v>1.5113333333333333E-2</v>
      </c>
      <c r="J189" s="150">
        <v>0.12552333333333332</v>
      </c>
      <c r="K189" s="150">
        <v>0.13133333333333336</v>
      </c>
      <c r="L189" s="150">
        <v>7.2666666666666658E-4</v>
      </c>
      <c r="M189" s="150">
        <v>9.2370000000000008E-2</v>
      </c>
      <c r="N189" s="150">
        <v>2.2199999999999998E-3</v>
      </c>
      <c r="O189" s="150">
        <v>0</v>
      </c>
      <c r="P189" s="150">
        <v>1.6498866666666665</v>
      </c>
      <c r="Q189" s="150">
        <v>6.7000000000000002E-4</v>
      </c>
      <c r="R189" s="150">
        <v>1.4533333333333332E-3</v>
      </c>
      <c r="S189" s="150">
        <v>0</v>
      </c>
      <c r="T189" s="150">
        <v>2.4700000000000002</v>
      </c>
      <c r="U189" s="150">
        <v>1.2350000000000001</v>
      </c>
      <c r="V189" s="150">
        <v>0</v>
      </c>
      <c r="W189" s="150">
        <v>4.0999999999999999E-4</v>
      </c>
      <c r="X189" s="150">
        <v>0</v>
      </c>
      <c r="Y189" s="150">
        <v>1.3833333333333331E-2</v>
      </c>
      <c r="Z189" s="150">
        <v>9.4136966666666666</v>
      </c>
    </row>
    <row r="190" spans="1:26" ht="15.75" customHeight="1">
      <c r="A190" s="262" t="s">
        <v>260</v>
      </c>
      <c r="B190" s="2" t="s">
        <v>34</v>
      </c>
      <c r="C190" s="3"/>
      <c r="D190" s="4">
        <v>5.9166666666666682E-3</v>
      </c>
      <c r="E190" s="5">
        <v>5.5413333333333308E-2</v>
      </c>
      <c r="F190" s="6">
        <v>0</v>
      </c>
      <c r="G190" s="23">
        <v>0</v>
      </c>
      <c r="H190" s="24">
        <v>0</v>
      </c>
      <c r="I190" s="141">
        <v>7.0333333333333324E-3</v>
      </c>
      <c r="J190" s="150">
        <v>7.5933333333333339E-2</v>
      </c>
      <c r="K190" s="150">
        <v>8.657999999999999E-2</v>
      </c>
      <c r="L190" s="150">
        <v>3.366666666666667E-4</v>
      </c>
      <c r="M190" s="150">
        <v>0.12856999999999999</v>
      </c>
      <c r="N190" s="150">
        <v>1.6733333333333333E-3</v>
      </c>
      <c r="O190" s="150">
        <v>1.2800000000000001E-2</v>
      </c>
      <c r="P190" s="150">
        <v>1.1198566666666665</v>
      </c>
      <c r="Q190" s="150">
        <v>3.9333333333333332E-4</v>
      </c>
      <c r="R190" s="150">
        <v>7.2666666666666658E-4</v>
      </c>
      <c r="S190" s="150">
        <v>0</v>
      </c>
      <c r="T190" s="150">
        <v>1.92</v>
      </c>
      <c r="U190" s="150">
        <v>0.96</v>
      </c>
      <c r="V190" s="150">
        <v>0</v>
      </c>
      <c r="W190" s="150">
        <v>9.6000000000000013E-4</v>
      </c>
      <c r="X190" s="150">
        <v>0</v>
      </c>
      <c r="Y190" s="150">
        <v>0</v>
      </c>
      <c r="Z190" s="150">
        <v>6.2323933333333335</v>
      </c>
    </row>
    <row r="191" spans="1:26" ht="15.75" customHeight="1">
      <c r="A191" s="262" t="s">
        <v>261</v>
      </c>
      <c r="B191" s="2" t="s">
        <v>34</v>
      </c>
      <c r="C191" s="3"/>
      <c r="D191" s="4">
        <v>4.0833333333333338E-3</v>
      </c>
      <c r="E191" s="5">
        <v>0.46892666666666671</v>
      </c>
      <c r="F191" s="6">
        <v>0</v>
      </c>
      <c r="G191" s="23">
        <v>0</v>
      </c>
      <c r="H191" s="24">
        <v>0</v>
      </c>
      <c r="I191" s="141">
        <v>5.1700000000000001E-3</v>
      </c>
      <c r="J191" s="150">
        <v>0.13151000000000002</v>
      </c>
      <c r="K191" s="150">
        <v>9.9643333333333348E-2</v>
      </c>
      <c r="L191" s="150">
        <v>1.0333333333333334E-3</v>
      </c>
      <c r="M191" s="150">
        <v>0.20937</v>
      </c>
      <c r="N191" s="150">
        <v>2.1533333333333338E-2</v>
      </c>
      <c r="O191" s="150">
        <v>2.7043333333333329E-2</v>
      </c>
      <c r="P191" s="150">
        <v>2.2119299999999997</v>
      </c>
      <c r="Q191" s="150">
        <v>2.6999999999999995E-4</v>
      </c>
      <c r="R191" s="150">
        <v>1.3633333333333334E-3</v>
      </c>
      <c r="S191" s="150">
        <v>0</v>
      </c>
      <c r="T191" s="150">
        <v>0</v>
      </c>
      <c r="U191" s="150">
        <v>0</v>
      </c>
      <c r="V191" s="150">
        <v>0</v>
      </c>
      <c r="W191" s="150">
        <v>2.33E-3</v>
      </c>
      <c r="X191" s="150">
        <v>3.7000000000000002E-3</v>
      </c>
      <c r="Y191" s="150">
        <v>0</v>
      </c>
      <c r="Z191" s="150">
        <v>4.2696666666666667E-2</v>
      </c>
    </row>
    <row r="192" spans="1:26" ht="15.75" customHeight="1">
      <c r="A192" s="262" t="s">
        <v>262</v>
      </c>
      <c r="B192" s="2" t="s">
        <v>34</v>
      </c>
      <c r="C192" s="3"/>
      <c r="D192" s="4">
        <v>7.7173913043478261E-3</v>
      </c>
      <c r="E192" s="5">
        <v>0.13851594202898554</v>
      </c>
      <c r="F192" s="6">
        <v>0</v>
      </c>
      <c r="G192" s="23">
        <v>0</v>
      </c>
      <c r="H192" s="24">
        <v>0</v>
      </c>
      <c r="I192" s="141">
        <v>2.4333333333333332E-2</v>
      </c>
      <c r="J192" s="150">
        <v>5.7200000000000001E-2</v>
      </c>
      <c r="K192" s="150">
        <v>5.4766666666666665E-2</v>
      </c>
      <c r="L192" s="150">
        <v>2.9999999999999997E-4</v>
      </c>
      <c r="M192" s="150">
        <v>0.13916666666666666</v>
      </c>
      <c r="N192" s="150">
        <v>1.0333333333333334E-3</v>
      </c>
      <c r="O192" s="150">
        <v>0</v>
      </c>
      <c r="P192" s="150">
        <v>1.3405333333333331</v>
      </c>
      <c r="Q192" s="150">
        <v>5.666666666666666E-4</v>
      </c>
      <c r="R192" s="150">
        <v>5.0000000000000001E-4</v>
      </c>
      <c r="S192" s="150">
        <v>0</v>
      </c>
      <c r="T192" s="150">
        <v>0.27208333333333334</v>
      </c>
      <c r="U192" s="150">
        <v>0.13604166666666667</v>
      </c>
      <c r="V192" s="150">
        <v>7.000000000000001E-4</v>
      </c>
      <c r="W192" s="150">
        <v>0</v>
      </c>
      <c r="X192" s="150">
        <v>2.9999999999999997E-4</v>
      </c>
      <c r="Y192" s="150">
        <v>0</v>
      </c>
      <c r="Z192" s="150">
        <v>7.6299999999999993E-2</v>
      </c>
    </row>
    <row r="193" spans="1:26" ht="15.75" customHeight="1">
      <c r="A193" s="262" t="s">
        <v>263</v>
      </c>
      <c r="B193" s="2" t="s">
        <v>34</v>
      </c>
      <c r="C193" s="3"/>
      <c r="D193" s="4">
        <v>1.0249999999999999E-2</v>
      </c>
      <c r="E193" s="5">
        <v>0.47658</v>
      </c>
      <c r="F193" s="6">
        <v>1E-3</v>
      </c>
      <c r="G193" s="23">
        <v>1E-3</v>
      </c>
      <c r="H193" s="24">
        <v>0</v>
      </c>
      <c r="I193" s="141">
        <v>4.5466666666666669E-2</v>
      </c>
      <c r="J193" s="150">
        <v>0.39237</v>
      </c>
      <c r="K193" s="150">
        <v>0.14490999999999998</v>
      </c>
      <c r="L193" s="150">
        <v>1.9733333333333334E-3</v>
      </c>
      <c r="M193" s="150">
        <v>0.26073666666666667</v>
      </c>
      <c r="N193" s="150">
        <v>2.6976666666666666E-2</v>
      </c>
      <c r="O193" s="150">
        <v>2.7903333333333332E-2</v>
      </c>
      <c r="P193" s="150">
        <v>2.632613333333333</v>
      </c>
      <c r="Q193" s="150">
        <v>1.6066666666666666E-3</v>
      </c>
      <c r="R193" s="150">
        <v>2.0133333333333336E-3</v>
      </c>
      <c r="S193" s="150">
        <v>0</v>
      </c>
      <c r="T193" s="150">
        <v>0</v>
      </c>
      <c r="U193" s="150">
        <v>0</v>
      </c>
      <c r="V193" s="150">
        <v>0</v>
      </c>
      <c r="W193" s="150">
        <v>2.2333333333333337E-3</v>
      </c>
      <c r="X193" s="150">
        <v>8.3333333333333328E-4</v>
      </c>
      <c r="Y193" s="150">
        <v>0</v>
      </c>
      <c r="Z193" s="150">
        <v>5.1516666666666662E-2</v>
      </c>
    </row>
    <row r="194" spans="1:26" ht="15.75" customHeight="1">
      <c r="A194" s="262" t="s">
        <v>264</v>
      </c>
      <c r="B194" s="2" t="s">
        <v>34</v>
      </c>
      <c r="C194" s="3"/>
      <c r="D194" s="4">
        <v>9.7083333333333327E-3</v>
      </c>
      <c r="E194" s="5">
        <v>0.25332166666666661</v>
      </c>
      <c r="F194" s="6">
        <v>1E-3</v>
      </c>
      <c r="G194" s="23">
        <v>1E-3</v>
      </c>
      <c r="H194" s="24">
        <v>0</v>
      </c>
      <c r="I194" s="141">
        <v>2.1353333333333335E-2</v>
      </c>
      <c r="J194" s="150">
        <v>0.22766000000000003</v>
      </c>
      <c r="K194" s="150">
        <v>0.24835333333333334</v>
      </c>
      <c r="L194" s="150">
        <v>1.5933333333333333E-3</v>
      </c>
      <c r="M194" s="150">
        <v>0.23364666666666664</v>
      </c>
      <c r="N194" s="150">
        <v>1.6416666666666665E-3</v>
      </c>
      <c r="O194" s="150">
        <v>7.8500000000000011E-3</v>
      </c>
      <c r="P194" s="150">
        <v>3.0001266666666671</v>
      </c>
      <c r="Q194" s="150">
        <v>1.7299999999999996E-3</v>
      </c>
      <c r="R194" s="150">
        <v>1.8766666666666665E-3</v>
      </c>
      <c r="S194" s="150">
        <v>0</v>
      </c>
      <c r="T194" s="150">
        <v>0</v>
      </c>
      <c r="U194" s="150">
        <v>0</v>
      </c>
      <c r="V194" s="150">
        <v>9.3333333333333332E-4</v>
      </c>
      <c r="W194" s="150">
        <v>7.000000000000001E-4</v>
      </c>
      <c r="X194" s="150">
        <v>7.000000000000001E-4</v>
      </c>
      <c r="Y194" s="150">
        <v>1.5800000000000002E-2</v>
      </c>
      <c r="Z194" s="150">
        <v>0.10146666666666666</v>
      </c>
    </row>
    <row r="195" spans="1:26" ht="15.75" customHeight="1">
      <c r="A195" s="262" t="s">
        <v>265</v>
      </c>
      <c r="B195" s="2" t="s">
        <v>34</v>
      </c>
      <c r="C195" s="3"/>
      <c r="D195" s="4">
        <v>1.4347826086956523E-2</v>
      </c>
      <c r="E195" s="5">
        <v>0.33665217391304353</v>
      </c>
      <c r="F195" s="6">
        <v>0</v>
      </c>
      <c r="G195" s="23">
        <v>0</v>
      </c>
      <c r="H195" s="24">
        <v>0</v>
      </c>
      <c r="I195" s="141">
        <v>1.5266666666666666E-2</v>
      </c>
      <c r="J195" s="150">
        <v>4.1509999999999998E-2</v>
      </c>
      <c r="K195" s="150">
        <v>0.23786666666666664</v>
      </c>
      <c r="L195" s="150">
        <v>1.6333333333333332E-3</v>
      </c>
      <c r="M195" s="150">
        <v>0.25516666666666665</v>
      </c>
      <c r="N195" s="150">
        <v>2.9333333333333334E-3</v>
      </c>
      <c r="O195" s="150">
        <v>0</v>
      </c>
      <c r="P195" s="150">
        <v>3.2802999999999995</v>
      </c>
      <c r="Q195" s="150">
        <v>5.3333333333333336E-4</v>
      </c>
      <c r="R195" s="150">
        <v>1.6000000000000001E-3</v>
      </c>
      <c r="S195" s="150">
        <v>0</v>
      </c>
      <c r="T195" s="150">
        <v>2.3883333333333336</v>
      </c>
      <c r="U195" s="150">
        <v>1.1941666666666668</v>
      </c>
      <c r="V195" s="150">
        <v>2.9999999999999997E-4</v>
      </c>
      <c r="W195" s="150">
        <v>2.0000000000000001E-4</v>
      </c>
      <c r="X195" s="150">
        <v>1.4000000000000002E-3</v>
      </c>
      <c r="Y195" s="150">
        <v>0</v>
      </c>
      <c r="Z195" s="150">
        <v>0.15746666666666667</v>
      </c>
    </row>
    <row r="196" spans="1:26" ht="15.75" customHeight="1">
      <c r="A196" s="262" t="s">
        <v>266</v>
      </c>
      <c r="B196" s="2" t="s">
        <v>34</v>
      </c>
      <c r="C196" s="3"/>
      <c r="D196" s="4">
        <v>2.1687500000000002E-2</v>
      </c>
      <c r="E196" s="5">
        <v>0.75666583333333337</v>
      </c>
      <c r="F196" s="6">
        <v>0</v>
      </c>
      <c r="G196" s="23">
        <v>0</v>
      </c>
      <c r="H196" s="24">
        <v>0</v>
      </c>
      <c r="I196" s="141">
        <v>3.8333333333333337E-2</v>
      </c>
      <c r="J196" s="150">
        <v>0.11950333333333334</v>
      </c>
      <c r="K196" s="150">
        <v>0.49193999999999993</v>
      </c>
      <c r="L196" s="150">
        <v>8.3933333333333325E-3</v>
      </c>
      <c r="M196" s="150">
        <v>0.36876000000000003</v>
      </c>
      <c r="N196" s="150">
        <v>6.13E-3</v>
      </c>
      <c r="O196" s="150">
        <v>9.8823333333333332E-2</v>
      </c>
      <c r="P196" s="150">
        <v>5.1825000000000001</v>
      </c>
      <c r="Q196" s="150">
        <v>1.6466666666666665E-3</v>
      </c>
      <c r="R196" s="150">
        <v>3.0200000000000001E-3</v>
      </c>
      <c r="S196" s="150">
        <v>0</v>
      </c>
      <c r="T196" s="150">
        <v>0.27355555555555555</v>
      </c>
      <c r="U196" s="150">
        <v>0.13677777777777778</v>
      </c>
      <c r="V196" s="150">
        <v>2.9999999999999997E-4</v>
      </c>
      <c r="W196" s="150">
        <v>0</v>
      </c>
      <c r="X196" s="150">
        <v>5.666666666666666E-4</v>
      </c>
      <c r="Y196" s="150">
        <v>1.41E-2</v>
      </c>
      <c r="Z196" s="150">
        <v>0</v>
      </c>
    </row>
    <row r="197" spans="1:26" ht="15.75" customHeight="1">
      <c r="A197" s="262" t="s">
        <v>267</v>
      </c>
      <c r="B197" s="2" t="s">
        <v>34</v>
      </c>
      <c r="C197" s="3"/>
      <c r="D197" s="4">
        <v>1.1312500000000001E-2</v>
      </c>
      <c r="E197" s="5">
        <v>0.2780441666666667</v>
      </c>
      <c r="F197" s="6">
        <v>0</v>
      </c>
      <c r="G197" s="23">
        <v>0</v>
      </c>
      <c r="H197" s="24">
        <v>0</v>
      </c>
      <c r="I197" s="141">
        <v>2.7999999999999997E-2</v>
      </c>
      <c r="J197" s="150">
        <v>6.3563333333333333E-2</v>
      </c>
      <c r="K197" s="150">
        <v>0.30161333333333329</v>
      </c>
      <c r="L197" s="150">
        <v>2.1366666666666669E-3</v>
      </c>
      <c r="M197" s="150">
        <v>0.15821666666666667</v>
      </c>
      <c r="N197" s="150">
        <v>1.9800000000000004E-3</v>
      </c>
      <c r="O197" s="150">
        <v>0</v>
      </c>
      <c r="P197" s="150">
        <v>3.8659166666666671</v>
      </c>
      <c r="Q197" s="150">
        <v>6.4000000000000005E-4</v>
      </c>
      <c r="R197" s="150">
        <v>1.2266666666666667E-3</v>
      </c>
      <c r="S197" s="150">
        <v>0</v>
      </c>
      <c r="T197" s="150">
        <v>0</v>
      </c>
      <c r="U197" s="150">
        <v>0</v>
      </c>
      <c r="V197" s="150">
        <v>8.9999999999999998E-4</v>
      </c>
      <c r="W197" s="150">
        <v>0</v>
      </c>
      <c r="X197" s="150">
        <v>2.9999999999999997E-4</v>
      </c>
      <c r="Y197" s="150">
        <v>0</v>
      </c>
      <c r="Z197" s="150">
        <v>0.17496666666666666</v>
      </c>
    </row>
    <row r="198" spans="1:26" ht="15.75" customHeight="1">
      <c r="A198" s="262" t="s">
        <v>268</v>
      </c>
      <c r="B198" s="2" t="s">
        <v>34</v>
      </c>
      <c r="C198" s="3"/>
      <c r="D198" s="4">
        <v>1.7536231884057972E-2</v>
      </c>
      <c r="E198" s="5">
        <v>0.223363768115942</v>
      </c>
      <c r="F198" s="6">
        <v>0</v>
      </c>
      <c r="G198" s="23">
        <v>0</v>
      </c>
      <c r="H198" s="24">
        <v>0</v>
      </c>
      <c r="I198" s="141">
        <v>2.5933333333333333E-2</v>
      </c>
      <c r="J198" s="150">
        <v>3.2199999999999999E-2</v>
      </c>
      <c r="K198" s="150">
        <v>0.23686666666666667</v>
      </c>
      <c r="L198" s="150">
        <v>5.966666666666667E-3</v>
      </c>
      <c r="M198" s="150">
        <v>0.28683333333333333</v>
      </c>
      <c r="N198" s="150">
        <v>2.0333333333333336E-3</v>
      </c>
      <c r="O198" s="150">
        <v>0</v>
      </c>
      <c r="P198" s="150">
        <v>2.6438666666666673</v>
      </c>
      <c r="Q198" s="150">
        <v>1.1000000000000001E-3</v>
      </c>
      <c r="R198" s="150">
        <v>1.1999999999999999E-3</v>
      </c>
      <c r="S198" s="150">
        <v>0</v>
      </c>
      <c r="T198" s="150">
        <v>6.4166666666666664E-2</v>
      </c>
      <c r="U198" s="150">
        <v>3.2083333333333332E-2</v>
      </c>
      <c r="V198" s="150">
        <v>0</v>
      </c>
      <c r="W198" s="150">
        <v>0</v>
      </c>
      <c r="X198" s="150">
        <v>1.4333333333333333E-3</v>
      </c>
      <c r="Y198" s="150">
        <v>0</v>
      </c>
      <c r="Z198" s="150">
        <v>0.10466666666666667</v>
      </c>
    </row>
    <row r="199" spans="1:26" ht="15.75" customHeight="1">
      <c r="A199" s="262" t="s">
        <v>269</v>
      </c>
      <c r="B199" s="2" t="s">
        <v>34</v>
      </c>
      <c r="C199" s="3"/>
      <c r="D199" s="4">
        <v>1.3985507246376814E-2</v>
      </c>
      <c r="E199" s="5">
        <v>0.23848115942028986</v>
      </c>
      <c r="F199" s="6">
        <v>0</v>
      </c>
      <c r="G199" s="23">
        <v>0</v>
      </c>
      <c r="H199" s="24">
        <v>0</v>
      </c>
      <c r="I199" s="141">
        <v>1.9466666666666667E-2</v>
      </c>
      <c r="J199" s="150">
        <v>3.4166666666666665E-2</v>
      </c>
      <c r="K199" s="150">
        <v>0.27796666666666664</v>
      </c>
      <c r="L199" s="150">
        <v>1.4000000000000002E-3</v>
      </c>
      <c r="M199" s="150">
        <v>0.26719999999999999</v>
      </c>
      <c r="N199" s="150">
        <v>3.4666666666666669E-3</v>
      </c>
      <c r="O199" s="150">
        <v>0</v>
      </c>
      <c r="P199" s="150">
        <v>3.7647000000000004</v>
      </c>
      <c r="Q199" s="150">
        <v>1.0333333333333334E-3</v>
      </c>
      <c r="R199" s="150">
        <v>1.7666666666666666E-3</v>
      </c>
      <c r="S199" s="150">
        <v>0</v>
      </c>
      <c r="T199" s="150">
        <v>0.13625000000000001</v>
      </c>
      <c r="U199" s="150">
        <v>6.8125000000000005E-2</v>
      </c>
      <c r="V199" s="150">
        <v>0</v>
      </c>
      <c r="W199" s="150">
        <v>2.0000000000000001E-4</v>
      </c>
      <c r="X199" s="150">
        <v>1.4333333333333333E-3</v>
      </c>
      <c r="Y199" s="150">
        <v>0</v>
      </c>
      <c r="Z199" s="150">
        <v>5.8600000000000006E-2</v>
      </c>
    </row>
    <row r="200" spans="1:26" ht="15.75" customHeight="1">
      <c r="A200" s="262" t="s">
        <v>270</v>
      </c>
      <c r="B200" s="2" t="s">
        <v>34</v>
      </c>
      <c r="C200" s="3"/>
      <c r="D200" s="4">
        <v>1.4818840579710144E-2</v>
      </c>
      <c r="E200" s="5">
        <v>0.29341449275362308</v>
      </c>
      <c r="F200" s="6">
        <v>0</v>
      </c>
      <c r="G200" s="23">
        <v>0</v>
      </c>
      <c r="H200" s="24">
        <v>0</v>
      </c>
      <c r="I200" s="141">
        <v>1.9533333333333333E-2</v>
      </c>
      <c r="J200" s="150">
        <v>3.1866666666666661E-2</v>
      </c>
      <c r="K200" s="150">
        <v>0.28383333333333338</v>
      </c>
      <c r="L200" s="150">
        <v>8.9999999999999998E-4</v>
      </c>
      <c r="M200" s="150">
        <v>0.22270000000000001</v>
      </c>
      <c r="N200" s="150">
        <v>3.3666666666666667E-3</v>
      </c>
      <c r="O200" s="150">
        <v>0</v>
      </c>
      <c r="P200" s="150">
        <v>3.5480999999999998</v>
      </c>
      <c r="Q200" s="150">
        <v>7.666666666666668E-4</v>
      </c>
      <c r="R200" s="150">
        <v>2.5666666666666667E-3</v>
      </c>
      <c r="S200" s="150">
        <v>0</v>
      </c>
      <c r="T200" s="150">
        <v>0.49708333333333338</v>
      </c>
      <c r="U200" s="150">
        <v>0.24854166666666669</v>
      </c>
      <c r="V200" s="150">
        <v>0</v>
      </c>
      <c r="W200" s="150">
        <v>0</v>
      </c>
      <c r="X200" s="150">
        <v>1.4333333333333333E-3</v>
      </c>
      <c r="Y200" s="150">
        <v>0</v>
      </c>
      <c r="Z200" s="150">
        <v>7.5566666666666671E-2</v>
      </c>
    </row>
    <row r="201" spans="1:26" ht="15.75" customHeight="1">
      <c r="A201" s="262" t="s">
        <v>271</v>
      </c>
      <c r="B201" s="2" t="s">
        <v>34</v>
      </c>
      <c r="C201" s="3"/>
      <c r="D201" s="4">
        <v>1.2270833333333333E-2</v>
      </c>
      <c r="E201" s="5">
        <v>0.20312583333333334</v>
      </c>
      <c r="F201" s="6">
        <v>0</v>
      </c>
      <c r="G201" s="23">
        <v>0</v>
      </c>
      <c r="H201" s="24">
        <v>0</v>
      </c>
      <c r="I201" s="141">
        <v>2.0303333333333336E-2</v>
      </c>
      <c r="J201" s="150">
        <v>5.4903333333333332E-2</v>
      </c>
      <c r="K201" s="150">
        <v>0.30412333333333336</v>
      </c>
      <c r="L201" s="150">
        <v>4.0733333333333333E-3</v>
      </c>
      <c r="M201" s="150">
        <v>0.19753000000000001</v>
      </c>
      <c r="N201" s="150">
        <v>3.7466666666666672E-3</v>
      </c>
      <c r="O201" s="150">
        <v>9.3866666666666664E-3</v>
      </c>
      <c r="P201" s="150">
        <v>2.6735000000000002</v>
      </c>
      <c r="Q201" s="150">
        <v>6.4333333333333343E-4</v>
      </c>
      <c r="R201" s="150">
        <v>1.3533333333333333E-3</v>
      </c>
      <c r="S201" s="150">
        <v>0</v>
      </c>
      <c r="T201" s="150">
        <v>0</v>
      </c>
      <c r="U201" s="150">
        <v>0</v>
      </c>
      <c r="V201" s="150">
        <v>5.0000000000000001E-4</v>
      </c>
      <c r="W201" s="150">
        <v>2.9999999999999997E-4</v>
      </c>
      <c r="X201" s="150">
        <v>1.7000000000000001E-3</v>
      </c>
      <c r="Y201" s="150">
        <v>0</v>
      </c>
      <c r="Z201" s="150">
        <v>0</v>
      </c>
    </row>
    <row r="202" spans="1:26" ht="15.75" customHeight="1">
      <c r="A202" s="262" t="s">
        <v>272</v>
      </c>
      <c r="B202" s="2" t="s">
        <v>34</v>
      </c>
      <c r="C202" s="3"/>
      <c r="D202" s="4">
        <v>1.2681159420289856E-2</v>
      </c>
      <c r="E202" s="5">
        <v>0.25956884057971019</v>
      </c>
      <c r="F202" s="6">
        <v>0</v>
      </c>
      <c r="G202" s="23">
        <v>0</v>
      </c>
      <c r="H202" s="24">
        <v>0</v>
      </c>
      <c r="I202" s="141">
        <v>2.0433333333333335E-2</v>
      </c>
      <c r="J202" s="150">
        <v>7.563333333333333E-2</v>
      </c>
      <c r="K202" s="150">
        <v>0.26289999999999997</v>
      </c>
      <c r="L202" s="150">
        <v>4.1666666666666666E-3</v>
      </c>
      <c r="M202" s="150">
        <v>0.2219666666666667</v>
      </c>
      <c r="N202" s="150">
        <v>3.8E-3</v>
      </c>
      <c r="O202" s="150">
        <v>0</v>
      </c>
      <c r="P202" s="150">
        <v>3.5767666666666669</v>
      </c>
      <c r="Q202" s="150">
        <v>5.3333333333333336E-4</v>
      </c>
      <c r="R202" s="150">
        <v>1.4666666666666669E-3</v>
      </c>
      <c r="S202" s="150">
        <v>0</v>
      </c>
      <c r="T202" s="150">
        <v>0.32416666666666671</v>
      </c>
      <c r="U202" s="150">
        <v>0.16208333333333336</v>
      </c>
      <c r="V202" s="150">
        <v>0</v>
      </c>
      <c r="W202" s="150">
        <v>2.0000000000000001E-4</v>
      </c>
      <c r="X202" s="150">
        <v>1E-3</v>
      </c>
      <c r="Y202" s="150">
        <v>0</v>
      </c>
      <c r="Z202" s="150">
        <v>0.21590000000000001</v>
      </c>
    </row>
    <row r="203" spans="1:26" ht="15.75" customHeight="1">
      <c r="A203" s="262" t="s">
        <v>273</v>
      </c>
      <c r="B203" s="2" t="s">
        <v>34</v>
      </c>
      <c r="C203" s="3"/>
      <c r="D203" s="4">
        <v>9.5416666666666653E-3</v>
      </c>
      <c r="E203" s="5">
        <v>0.19411166666666677</v>
      </c>
      <c r="F203" s="6">
        <v>0</v>
      </c>
      <c r="G203" s="23">
        <v>0</v>
      </c>
      <c r="H203" s="24">
        <v>0</v>
      </c>
      <c r="I203" s="141">
        <v>2.189E-2</v>
      </c>
      <c r="J203" s="150">
        <v>0.12104666666666666</v>
      </c>
      <c r="K203" s="150">
        <v>0.24616333333333335</v>
      </c>
      <c r="L203" s="150">
        <v>3.5000000000000005E-4</v>
      </c>
      <c r="M203" s="150">
        <v>9.3373333333333336E-2</v>
      </c>
      <c r="N203" s="150">
        <v>2.5833333333333337E-3</v>
      </c>
      <c r="O203" s="150">
        <v>7.0033333333333336E-3</v>
      </c>
      <c r="P203" s="150">
        <v>0.71644000000000008</v>
      </c>
      <c r="Q203" s="150">
        <v>1.4666666666666665E-3</v>
      </c>
      <c r="R203" s="150">
        <v>5.8766666666666663E-3</v>
      </c>
      <c r="S203" s="150">
        <v>0</v>
      </c>
      <c r="T203" s="150">
        <v>0</v>
      </c>
      <c r="U203" s="150">
        <v>0</v>
      </c>
      <c r="V203" s="150">
        <v>2.4666666666666669E-3</v>
      </c>
      <c r="W203" s="150">
        <v>0</v>
      </c>
      <c r="X203" s="150">
        <v>4.0000000000000002E-4</v>
      </c>
      <c r="Y203" s="150">
        <v>0</v>
      </c>
      <c r="Z203" s="150">
        <v>0.13563333333333333</v>
      </c>
    </row>
    <row r="204" spans="1:26" ht="15.75" customHeight="1">
      <c r="A204" s="262" t="s">
        <v>274</v>
      </c>
      <c r="B204" s="2" t="s">
        <v>34</v>
      </c>
      <c r="C204" s="3"/>
      <c r="D204" s="4">
        <v>1.2791666666666666E-2</v>
      </c>
      <c r="E204" s="5">
        <v>0.11434166666666665</v>
      </c>
      <c r="F204" s="6">
        <v>0</v>
      </c>
      <c r="G204" s="23">
        <v>0</v>
      </c>
      <c r="H204" s="24">
        <v>0</v>
      </c>
      <c r="I204" s="141">
        <v>2.5753333333333336E-2</v>
      </c>
      <c r="J204" s="150">
        <v>0.12744</v>
      </c>
      <c r="K204" s="150">
        <v>0.11284</v>
      </c>
      <c r="L204" s="150">
        <v>4.9666666666666674E-4</v>
      </c>
      <c r="M204" s="150">
        <v>0.24469666666666665</v>
      </c>
      <c r="N204" s="150">
        <v>1.5433333333333332E-3</v>
      </c>
      <c r="O204" s="150">
        <v>1.4386666666666666E-2</v>
      </c>
      <c r="P204" s="150">
        <v>1.1939900000000001</v>
      </c>
      <c r="Q204" s="150">
        <v>2.4333333333333336E-4</v>
      </c>
      <c r="R204" s="150">
        <v>1.8099999999999998E-3</v>
      </c>
      <c r="S204" s="150">
        <v>0</v>
      </c>
      <c r="T204" s="150">
        <v>0</v>
      </c>
      <c r="U204" s="150">
        <v>0</v>
      </c>
      <c r="V204" s="150">
        <v>1.1000000000000001E-3</v>
      </c>
      <c r="W204" s="150">
        <v>0</v>
      </c>
      <c r="X204" s="150">
        <v>5.0000000000000001E-4</v>
      </c>
      <c r="Y204" s="150">
        <v>0</v>
      </c>
      <c r="Z204" s="150">
        <v>0.26696666666666669</v>
      </c>
    </row>
    <row r="205" spans="1:26" ht="15.75" customHeight="1">
      <c r="A205" s="262" t="s">
        <v>275</v>
      </c>
      <c r="B205" s="2" t="s">
        <v>34</v>
      </c>
      <c r="C205" s="3"/>
      <c r="D205" s="4">
        <v>5.8958333333333337E-3</v>
      </c>
      <c r="E205" s="5">
        <v>6.3744166666666602E-2</v>
      </c>
      <c r="F205" s="6">
        <v>0</v>
      </c>
      <c r="G205" s="23">
        <v>0</v>
      </c>
      <c r="H205" s="24">
        <v>0</v>
      </c>
      <c r="I205" s="141">
        <v>1.3600000000000001E-2</v>
      </c>
      <c r="J205" s="150">
        <v>9.1606666666666656E-2</v>
      </c>
      <c r="K205" s="150">
        <v>7.1713333333333337E-2</v>
      </c>
      <c r="L205" s="150">
        <v>7.000000000000001E-4</v>
      </c>
      <c r="M205" s="150">
        <v>0.25655</v>
      </c>
      <c r="N205" s="150">
        <v>3.2233333333333337E-3</v>
      </c>
      <c r="O205" s="150">
        <v>6.9449999999999998E-2</v>
      </c>
      <c r="P205" s="150">
        <v>1.4807499999999998</v>
      </c>
      <c r="Q205" s="150">
        <v>9.8666666666666672E-4</v>
      </c>
      <c r="R205" s="150">
        <v>5.4000000000000001E-4</v>
      </c>
      <c r="S205" s="150">
        <v>0</v>
      </c>
      <c r="T205" s="150">
        <v>1.06</v>
      </c>
      <c r="U205" s="150">
        <v>0.53</v>
      </c>
      <c r="V205" s="150">
        <v>4.0000000000000002E-4</v>
      </c>
      <c r="W205" s="150">
        <v>0</v>
      </c>
      <c r="X205" s="150">
        <v>0</v>
      </c>
      <c r="Y205" s="150">
        <v>0</v>
      </c>
      <c r="Z205" s="150">
        <v>0</v>
      </c>
    </row>
    <row r="206" spans="1:26" ht="15.75" customHeight="1">
      <c r="A206" s="262" t="s">
        <v>276</v>
      </c>
      <c r="B206" s="2" t="s">
        <v>34</v>
      </c>
      <c r="C206" s="3"/>
      <c r="D206" s="4">
        <v>9.7101449275362323E-3</v>
      </c>
      <c r="E206" s="5">
        <v>0.10288988840579705</v>
      </c>
      <c r="F206" s="6">
        <v>0</v>
      </c>
      <c r="G206" s="23">
        <v>0</v>
      </c>
      <c r="H206" s="24">
        <v>0</v>
      </c>
      <c r="I206" s="141">
        <v>1.6799999999999999E-2</v>
      </c>
      <c r="J206" s="150">
        <v>1.4166666666666668E-2</v>
      </c>
      <c r="K206" s="150">
        <v>0.1011</v>
      </c>
      <c r="L206" s="150">
        <v>1.1999999999999999E-3</v>
      </c>
      <c r="M206" s="150">
        <v>0.15636666666666665</v>
      </c>
      <c r="N206" s="150">
        <v>1.5333333333333336E-3</v>
      </c>
      <c r="O206" s="150">
        <v>2.9666666666666668E-2</v>
      </c>
      <c r="P206" s="150">
        <v>1.2385999999999999</v>
      </c>
      <c r="Q206" s="150">
        <v>7.3333333333333345E-4</v>
      </c>
      <c r="R206" s="150">
        <v>8.9999999999999998E-4</v>
      </c>
      <c r="S206" s="150">
        <v>0</v>
      </c>
      <c r="T206" s="150">
        <v>0.14666000000000001</v>
      </c>
      <c r="U206" s="150">
        <v>7.3330000000000006E-2</v>
      </c>
      <c r="V206" s="150">
        <v>0</v>
      </c>
      <c r="W206" s="150">
        <v>0</v>
      </c>
      <c r="X206" s="150">
        <v>0</v>
      </c>
      <c r="Y206" s="150">
        <v>0</v>
      </c>
      <c r="Z206" s="150">
        <v>2.1933333333333334</v>
      </c>
    </row>
    <row r="207" spans="1:26" ht="15.75" customHeight="1">
      <c r="A207" s="262" t="s">
        <v>277</v>
      </c>
      <c r="B207" s="2" t="s">
        <v>34</v>
      </c>
      <c r="C207" s="3"/>
      <c r="D207" s="4">
        <v>4.8124999999999999E-3</v>
      </c>
      <c r="E207" s="5">
        <v>9.3507499999999938E-2</v>
      </c>
      <c r="F207" s="6">
        <v>0</v>
      </c>
      <c r="G207" s="23">
        <v>0</v>
      </c>
      <c r="H207" s="24">
        <v>0</v>
      </c>
      <c r="I207" s="141">
        <v>8.1466666666666666E-3</v>
      </c>
      <c r="J207" s="150">
        <v>8.3933333333333342E-3</v>
      </c>
      <c r="K207" s="150">
        <v>7.0716666666666664E-2</v>
      </c>
      <c r="L207" s="150">
        <v>5.3666666666666663E-4</v>
      </c>
      <c r="M207" s="150">
        <v>9.7733333333333339E-2</v>
      </c>
      <c r="N207" s="150">
        <v>1.4666666666666665E-3</v>
      </c>
      <c r="O207" s="150">
        <v>4.1616666666666663E-2</v>
      </c>
      <c r="P207" s="150">
        <v>0.87663333333333338</v>
      </c>
      <c r="Q207" s="150">
        <v>6.6666666666666664E-4</v>
      </c>
      <c r="R207" s="150">
        <v>8.3666666666666666E-4</v>
      </c>
      <c r="S207" s="150">
        <v>0</v>
      </c>
      <c r="T207" s="150">
        <v>0.22</v>
      </c>
      <c r="U207" s="150">
        <v>0.11</v>
      </c>
      <c r="V207" s="150">
        <v>0</v>
      </c>
      <c r="W207" s="150">
        <v>2.2999999999999995E-4</v>
      </c>
      <c r="X207" s="150">
        <v>0</v>
      </c>
      <c r="Y207" s="150">
        <v>2.2466666666666666E-2</v>
      </c>
      <c r="Z207" s="150">
        <v>1.1971933333333333</v>
      </c>
    </row>
    <row r="208" spans="1:26" ht="15.75" customHeight="1">
      <c r="A208" s="262"/>
      <c r="B208" s="2"/>
      <c r="C208" s="3"/>
      <c r="D208" s="4"/>
      <c r="E208" s="5"/>
      <c r="F208" s="6"/>
      <c r="G208" s="23"/>
      <c r="H208" s="24"/>
      <c r="I208" s="141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</row>
    <row r="209" spans="1:26" ht="15.75" customHeight="1">
      <c r="A209" s="262"/>
      <c r="B209" s="2"/>
      <c r="C209" s="3"/>
      <c r="D209" s="4"/>
      <c r="E209" s="5"/>
      <c r="F209" s="6"/>
      <c r="G209" s="23"/>
      <c r="H209" s="24"/>
      <c r="I209" s="141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</row>
    <row r="210" spans="1:26" ht="15.75" customHeight="1">
      <c r="A210" s="268" t="s">
        <v>786</v>
      </c>
      <c r="B210" s="2" t="s">
        <v>34</v>
      </c>
      <c r="C210" s="3"/>
      <c r="D210" s="4">
        <v>0</v>
      </c>
      <c r="E210" s="5">
        <v>0</v>
      </c>
      <c r="F210" s="6">
        <v>0</v>
      </c>
      <c r="G210" s="23">
        <v>0</v>
      </c>
      <c r="H210" s="24">
        <v>0</v>
      </c>
      <c r="I210" s="141">
        <v>0</v>
      </c>
      <c r="J210" s="150">
        <v>0</v>
      </c>
      <c r="K210" s="150">
        <v>0</v>
      </c>
      <c r="L210" s="150">
        <v>0</v>
      </c>
      <c r="M210" s="150">
        <v>0</v>
      </c>
      <c r="N210" s="150">
        <v>0</v>
      </c>
      <c r="O210" s="150">
        <v>0</v>
      </c>
      <c r="P210" s="150">
        <v>0</v>
      </c>
      <c r="Q210" s="150">
        <v>0</v>
      </c>
      <c r="R210" s="150">
        <v>0</v>
      </c>
      <c r="S210" s="150">
        <v>0</v>
      </c>
      <c r="T210" s="150">
        <v>0</v>
      </c>
      <c r="U210" s="150">
        <v>0</v>
      </c>
      <c r="V210" s="150">
        <v>0</v>
      </c>
      <c r="W210" s="150">
        <v>0</v>
      </c>
      <c r="X210" s="150">
        <v>0</v>
      </c>
      <c r="Y210" s="150">
        <v>0</v>
      </c>
      <c r="Z210" s="150">
        <v>0</v>
      </c>
    </row>
    <row r="211" spans="1:26" ht="15.75" customHeight="1">
      <c r="A211" s="262" t="s">
        <v>278</v>
      </c>
      <c r="B211" s="2" t="s">
        <v>34</v>
      </c>
      <c r="C211" s="3"/>
      <c r="D211" s="4">
        <v>4.0416666666666665E-3</v>
      </c>
      <c r="E211" s="5">
        <v>0.10733833333333331</v>
      </c>
      <c r="F211" s="6">
        <v>0</v>
      </c>
      <c r="G211" s="23">
        <v>0</v>
      </c>
      <c r="H211" s="24">
        <v>0</v>
      </c>
      <c r="I211" s="141">
        <v>6.2599999999999999E-3</v>
      </c>
      <c r="J211" s="150">
        <v>9.756666666666667E-3</v>
      </c>
      <c r="K211" s="150">
        <v>8.4470000000000003E-2</v>
      </c>
      <c r="L211" s="150">
        <v>6.4666666666666659E-4</v>
      </c>
      <c r="M211" s="150">
        <v>0.11400333333333335</v>
      </c>
      <c r="N211" s="150">
        <v>1.4599999999999999E-3</v>
      </c>
      <c r="O211" s="150">
        <v>0.45044333333333336</v>
      </c>
      <c r="P211" s="150">
        <v>1.0698700000000001</v>
      </c>
      <c r="Q211" s="150">
        <v>3.7666666666666675E-4</v>
      </c>
      <c r="R211" s="150">
        <v>6.4999999999999997E-4</v>
      </c>
      <c r="S211" s="150">
        <v>0</v>
      </c>
      <c r="T211" s="150">
        <v>0.1</v>
      </c>
      <c r="U211" s="150">
        <v>0.05</v>
      </c>
      <c r="V211" s="150">
        <v>0</v>
      </c>
      <c r="W211" s="150">
        <v>3.2000000000000003E-4</v>
      </c>
      <c r="X211" s="150">
        <v>0</v>
      </c>
      <c r="Y211" s="150">
        <v>0</v>
      </c>
      <c r="Z211" s="150">
        <v>1.386953333333333</v>
      </c>
    </row>
    <row r="212" spans="1:26" ht="15.75" customHeight="1">
      <c r="A212" s="262" t="s">
        <v>279</v>
      </c>
      <c r="B212" s="2" t="s">
        <v>34</v>
      </c>
      <c r="C212" s="3"/>
      <c r="D212" s="4">
        <v>3.5625000000000001E-3</v>
      </c>
      <c r="E212" s="5">
        <v>0.19325749999999997</v>
      </c>
      <c r="F212" s="6">
        <v>0</v>
      </c>
      <c r="G212" s="23">
        <v>0</v>
      </c>
      <c r="H212" s="24">
        <v>0</v>
      </c>
      <c r="I212" s="141">
        <v>6.5176666666666674E-2</v>
      </c>
      <c r="J212" s="150">
        <v>0.17848333333333333</v>
      </c>
      <c r="K212" s="150">
        <v>8.5473333333333346E-2</v>
      </c>
      <c r="L212" s="150">
        <v>3.9000000000000003E-3</v>
      </c>
      <c r="M212" s="150">
        <v>0.18429666666666666</v>
      </c>
      <c r="N212" s="150">
        <v>9.9000000000000021E-4</v>
      </c>
      <c r="O212" s="150">
        <v>2.1833333333333337E-2</v>
      </c>
      <c r="P212" s="150">
        <v>1.635463333333333</v>
      </c>
      <c r="Q212" s="150">
        <v>0</v>
      </c>
      <c r="R212" s="150">
        <v>1.8699999999999997E-3</v>
      </c>
      <c r="S212" s="150">
        <v>0</v>
      </c>
      <c r="T212" s="150">
        <v>0</v>
      </c>
      <c r="U212" s="150">
        <v>0</v>
      </c>
      <c r="V212" s="150">
        <v>0</v>
      </c>
      <c r="W212" s="150">
        <v>0</v>
      </c>
      <c r="X212" s="150">
        <v>2.9999999999999997E-4</v>
      </c>
      <c r="Y212" s="150">
        <v>0</v>
      </c>
      <c r="Z212" s="150">
        <v>0.29613333333333336</v>
      </c>
    </row>
    <row r="213" spans="1:26" ht="15.75" customHeight="1">
      <c r="A213" s="262" t="s">
        <v>280</v>
      </c>
      <c r="B213" s="2" t="s">
        <v>34</v>
      </c>
      <c r="C213" s="3"/>
      <c r="D213" s="4">
        <v>8.7083333333333336E-3</v>
      </c>
      <c r="E213" s="5">
        <v>0.11481499999999997</v>
      </c>
      <c r="F213" s="6">
        <v>0</v>
      </c>
      <c r="G213" s="23">
        <v>0</v>
      </c>
      <c r="H213" s="24">
        <v>0</v>
      </c>
      <c r="I213" s="141">
        <v>2.0313333333333336E-2</v>
      </c>
      <c r="J213" s="150">
        <v>4.7883333333333333E-2</v>
      </c>
      <c r="K213" s="150">
        <v>7.3609999999999995E-2</v>
      </c>
      <c r="L213" s="150">
        <v>1.2633333333333333E-3</v>
      </c>
      <c r="M213" s="150">
        <v>0.10749</v>
      </c>
      <c r="N213" s="150">
        <v>1.9833333333333335E-3</v>
      </c>
      <c r="O213" s="150">
        <v>4.0946666666666659E-2</v>
      </c>
      <c r="P213" s="150">
        <v>1.3257633333333334</v>
      </c>
      <c r="Q213" s="150">
        <v>7.7333333333333323E-4</v>
      </c>
      <c r="R213" s="150">
        <v>2.3999999999999998E-3</v>
      </c>
      <c r="S213" s="150">
        <v>0</v>
      </c>
      <c r="T213" s="150">
        <v>0</v>
      </c>
      <c r="U213" s="150">
        <v>0</v>
      </c>
      <c r="V213" s="150">
        <v>1.1666666666666665E-3</v>
      </c>
      <c r="W213" s="150">
        <v>0</v>
      </c>
      <c r="X213" s="150">
        <v>0</v>
      </c>
      <c r="Y213" s="150">
        <v>0</v>
      </c>
      <c r="Z213" s="150">
        <v>0.60866666666666669</v>
      </c>
    </row>
    <row r="214" spans="1:26" ht="15.75" customHeight="1">
      <c r="A214" s="262" t="s">
        <v>281</v>
      </c>
      <c r="B214" s="2" t="s">
        <v>34</v>
      </c>
      <c r="C214" s="3"/>
      <c r="D214" s="4">
        <v>1.3979166666666668E-2</v>
      </c>
      <c r="E214" s="5">
        <v>0.18857416666666665</v>
      </c>
      <c r="F214" s="6">
        <v>2E-3</v>
      </c>
      <c r="G214" s="23">
        <v>1E-3</v>
      </c>
      <c r="H214" s="24">
        <v>0</v>
      </c>
      <c r="I214" s="141">
        <v>3.9019999999999999E-2</v>
      </c>
      <c r="J214" s="150">
        <v>0.27413999999999999</v>
      </c>
      <c r="K214" s="150">
        <v>0.17963333333333334</v>
      </c>
      <c r="L214" s="150">
        <v>5.6666666666666671E-4</v>
      </c>
      <c r="M214" s="150">
        <v>0.48599333333333333</v>
      </c>
      <c r="N214" s="150">
        <v>3.5733333333333333E-3</v>
      </c>
      <c r="O214" s="150">
        <v>1.6823333333333336E-2</v>
      </c>
      <c r="P214" s="150">
        <v>2.4801466666666667</v>
      </c>
      <c r="Q214" s="150">
        <v>1.2433333333333333E-3</v>
      </c>
      <c r="R214" s="150">
        <v>5.3133333333333331E-3</v>
      </c>
      <c r="S214" s="150">
        <v>0</v>
      </c>
      <c r="T214" s="150">
        <v>0</v>
      </c>
      <c r="U214" s="150">
        <v>0</v>
      </c>
      <c r="V214" s="150">
        <v>1.4333333333333333E-3</v>
      </c>
      <c r="W214" s="150">
        <v>0</v>
      </c>
      <c r="X214" s="150">
        <v>0</v>
      </c>
      <c r="Y214" s="150">
        <v>0</v>
      </c>
      <c r="Z214" s="150">
        <v>0.27026666666666666</v>
      </c>
    </row>
    <row r="215" spans="1:26" ht="15.75" customHeight="1">
      <c r="A215" s="262" t="s">
        <v>282</v>
      </c>
      <c r="B215" s="2" t="s">
        <v>34</v>
      </c>
      <c r="C215" s="3"/>
      <c r="D215" s="4">
        <v>1.1604166666666664E-2</v>
      </c>
      <c r="E215" s="5">
        <v>0.10433583333333335</v>
      </c>
      <c r="F215" s="6">
        <v>4.0000000000000001E-3</v>
      </c>
      <c r="G215" s="23">
        <v>1E-3</v>
      </c>
      <c r="H215" s="24">
        <v>2E-3</v>
      </c>
      <c r="I215" s="141">
        <v>3.1159999999999997E-2</v>
      </c>
      <c r="J215" s="150">
        <v>0.13120333333333334</v>
      </c>
      <c r="K215" s="150">
        <v>0.18171333333333334</v>
      </c>
      <c r="L215" s="150">
        <v>6.7000000000000002E-4</v>
      </c>
      <c r="M215" s="150">
        <v>0.212815</v>
      </c>
      <c r="N215" s="150">
        <v>4.8566666666666663E-3</v>
      </c>
      <c r="O215" s="150">
        <v>3.1960000000000002E-2</v>
      </c>
      <c r="P215" s="150">
        <v>3.3103333333333338</v>
      </c>
      <c r="Q215" s="150">
        <v>7.3999999999999999E-4</v>
      </c>
      <c r="R215" s="150">
        <v>3.3666666666666667E-3</v>
      </c>
      <c r="S215" s="150">
        <v>0</v>
      </c>
      <c r="T215" s="150">
        <v>0</v>
      </c>
      <c r="U215" s="150">
        <v>0</v>
      </c>
      <c r="V215" s="150">
        <v>3.6633333333333335E-3</v>
      </c>
      <c r="W215" s="150">
        <v>3.6600000000000001E-4</v>
      </c>
      <c r="X215" s="150">
        <v>7.3333333333333345E-4</v>
      </c>
      <c r="Y215" s="150">
        <v>4.3433333333333331E-2</v>
      </c>
      <c r="Z215" s="150">
        <v>0.24512999999999996</v>
      </c>
    </row>
    <row r="216" spans="1:26" ht="15.75" customHeight="1">
      <c r="A216" s="262" t="s">
        <v>283</v>
      </c>
      <c r="B216" s="2" t="s">
        <v>34</v>
      </c>
      <c r="C216" s="3"/>
      <c r="D216" s="4">
        <v>8.4375000000000006E-3</v>
      </c>
      <c r="E216" s="5">
        <v>0.11386916666666667</v>
      </c>
      <c r="F216" s="6">
        <v>3.0000000000000001E-3</v>
      </c>
      <c r="G216" s="23">
        <v>0</v>
      </c>
      <c r="H216" s="24">
        <v>1E-3</v>
      </c>
      <c r="I216" s="141">
        <v>1.5910000000000001E-2</v>
      </c>
      <c r="J216" s="150">
        <v>5.4906666666666666E-2</v>
      </c>
      <c r="K216" s="150">
        <v>0.13911333333333334</v>
      </c>
      <c r="L216" s="150">
        <v>1.6966666666666666E-3</v>
      </c>
      <c r="M216" s="150">
        <v>0.14196333333333333</v>
      </c>
      <c r="N216" s="150">
        <v>2.5900000000000003E-3</v>
      </c>
      <c r="O216" s="150">
        <v>6.8900000000000003E-3</v>
      </c>
      <c r="P216" s="150">
        <v>2.9109233333333333</v>
      </c>
      <c r="Q216" s="150">
        <v>1.3966666666666669E-3</v>
      </c>
      <c r="R216" s="150">
        <v>1.5100000000000001E-3</v>
      </c>
      <c r="S216" s="150">
        <v>0</v>
      </c>
      <c r="T216" s="150">
        <v>0</v>
      </c>
      <c r="U216" s="150">
        <v>0</v>
      </c>
      <c r="V216" s="150">
        <v>6.6666666666666664E-4</v>
      </c>
      <c r="W216" s="150">
        <v>7.0999999999999991E-4</v>
      </c>
      <c r="X216" s="150">
        <v>5.0000000000000001E-4</v>
      </c>
      <c r="Y216" s="150">
        <v>0</v>
      </c>
      <c r="Z216" s="150">
        <v>0.10488999999999998</v>
      </c>
    </row>
    <row r="217" spans="1:26" ht="15.75" customHeight="1">
      <c r="A217" s="262" t="s">
        <v>284</v>
      </c>
      <c r="B217" s="2" t="s">
        <v>34</v>
      </c>
      <c r="C217" s="3"/>
      <c r="D217" s="4">
        <v>9.6739130434782602E-3</v>
      </c>
      <c r="E217" s="5">
        <v>0.10245942028985507</v>
      </c>
      <c r="F217" s="6">
        <v>0</v>
      </c>
      <c r="G217" s="23">
        <v>0</v>
      </c>
      <c r="H217" s="24">
        <v>0</v>
      </c>
      <c r="I217" s="141">
        <v>1.7933333333333332E-2</v>
      </c>
      <c r="J217" s="150">
        <v>0.27390000000000003</v>
      </c>
      <c r="K217" s="150">
        <v>0.11310000000000001</v>
      </c>
      <c r="L217" s="150">
        <v>5.9999999999999995E-4</v>
      </c>
      <c r="M217" s="150">
        <v>0.1457</v>
      </c>
      <c r="N217" s="150">
        <v>2.0333333333333332E-3</v>
      </c>
      <c r="O217" s="150">
        <v>0</v>
      </c>
      <c r="P217" s="150">
        <v>1.7442</v>
      </c>
      <c r="Q217" s="150">
        <v>1.2999999999999999E-3</v>
      </c>
      <c r="R217" s="150">
        <v>8.9999999999999998E-4</v>
      </c>
      <c r="S217" s="150">
        <v>0</v>
      </c>
      <c r="T217" s="150">
        <v>0</v>
      </c>
      <c r="U217" s="150">
        <v>0</v>
      </c>
      <c r="V217" s="150">
        <v>5.0000000000000001E-4</v>
      </c>
      <c r="W217" s="150">
        <v>0</v>
      </c>
      <c r="X217" s="150">
        <v>0</v>
      </c>
      <c r="Y217" s="150">
        <v>0</v>
      </c>
      <c r="Z217" s="150">
        <v>7.9000000000000008E-3</v>
      </c>
    </row>
    <row r="218" spans="1:26" ht="15.75" customHeight="1">
      <c r="A218" s="262" t="s">
        <v>285</v>
      </c>
      <c r="B218" s="2" t="s">
        <v>34</v>
      </c>
      <c r="C218" s="3"/>
      <c r="D218" s="4">
        <v>5.6159420289855081E-3</v>
      </c>
      <c r="E218" s="5">
        <v>0.50338405797101449</v>
      </c>
      <c r="F218" s="6">
        <v>0</v>
      </c>
      <c r="G218" s="23">
        <v>0</v>
      </c>
      <c r="H218" s="24">
        <v>0</v>
      </c>
      <c r="I218" s="141">
        <v>1.9766666666666665E-2</v>
      </c>
      <c r="J218" s="150">
        <v>0.32616666666666666</v>
      </c>
      <c r="K218" s="150">
        <v>6.8499999999999991E-2</v>
      </c>
      <c r="L218" s="150">
        <v>1.6033333333333333E-3</v>
      </c>
      <c r="M218" s="150">
        <v>6.2533333333333344E-2</v>
      </c>
      <c r="N218" s="150">
        <v>5.0333333333333332E-3</v>
      </c>
      <c r="O218" s="150">
        <v>6.8699999999999997E-2</v>
      </c>
      <c r="P218" s="150">
        <v>0.39350000000000002</v>
      </c>
      <c r="Q218" s="150">
        <v>2.5000000000000001E-3</v>
      </c>
      <c r="R218" s="150">
        <v>8.9999999999999998E-4</v>
      </c>
      <c r="S218" s="150">
        <v>0</v>
      </c>
      <c r="T218" s="150">
        <v>0</v>
      </c>
      <c r="U218" s="150">
        <v>0</v>
      </c>
      <c r="V218" s="150">
        <v>0</v>
      </c>
      <c r="W218" s="150">
        <v>0</v>
      </c>
      <c r="X218" s="150">
        <v>0</v>
      </c>
      <c r="Y218" s="150">
        <v>0</v>
      </c>
      <c r="Z218" s="150">
        <v>5.2433333333333332E-2</v>
      </c>
    </row>
    <row r="219" spans="1:26" ht="15.75" customHeight="1">
      <c r="A219" s="262" t="s">
        <v>286</v>
      </c>
      <c r="B219" s="2" t="s">
        <v>34</v>
      </c>
      <c r="C219" s="3"/>
      <c r="D219" s="4">
        <v>1.0812500000000001E-2</v>
      </c>
      <c r="E219" s="5">
        <v>0.1717441666666665</v>
      </c>
      <c r="F219" s="6">
        <v>1E-3</v>
      </c>
      <c r="G219" s="23">
        <v>0</v>
      </c>
      <c r="H219" s="24">
        <v>0</v>
      </c>
      <c r="I219" s="141">
        <v>5.5453333333333327E-2</v>
      </c>
      <c r="J219" s="150">
        <v>0.3367566666666667</v>
      </c>
      <c r="K219" s="150">
        <v>0.24032999999999999</v>
      </c>
      <c r="L219" s="150">
        <v>4.4000000000000007E-4</v>
      </c>
      <c r="M219" s="150">
        <v>0.27393666666666666</v>
      </c>
      <c r="N219" s="150">
        <v>2.3066666666666669E-3</v>
      </c>
      <c r="O219" s="150">
        <v>7.9933333333333332E-3</v>
      </c>
      <c r="P219" s="150">
        <v>1.8812633333333335</v>
      </c>
      <c r="Q219" s="150">
        <v>7.1666666666666667E-4</v>
      </c>
      <c r="R219" s="150">
        <v>1.2600000000000001E-3</v>
      </c>
      <c r="S219" s="150">
        <v>0</v>
      </c>
      <c r="T219" s="150">
        <v>0</v>
      </c>
      <c r="U219" s="150">
        <v>0</v>
      </c>
      <c r="V219" s="150">
        <v>2.9999999999999997E-4</v>
      </c>
      <c r="W219" s="150">
        <v>0</v>
      </c>
      <c r="X219" s="150">
        <v>0</v>
      </c>
      <c r="Y219" s="150">
        <v>0</v>
      </c>
      <c r="Z219" s="150">
        <v>9.8666666666666666E-2</v>
      </c>
    </row>
    <row r="220" spans="1:26" ht="15.75" customHeight="1">
      <c r="A220" s="262" t="s">
        <v>287</v>
      </c>
      <c r="B220" s="2" t="s">
        <v>34</v>
      </c>
      <c r="C220" s="3"/>
      <c r="D220" s="4">
        <v>8.9855072463768115E-3</v>
      </c>
      <c r="E220" s="5">
        <v>0.12401449275362321</v>
      </c>
      <c r="F220" s="6">
        <v>5.6666666666666671E-4</v>
      </c>
      <c r="G220" s="23">
        <v>2.32E-3</v>
      </c>
      <c r="H220" s="24">
        <v>0</v>
      </c>
      <c r="I220" s="141">
        <v>6.3299999999999995E-2</v>
      </c>
      <c r="J220" s="150">
        <v>5.0073333333333331E-2</v>
      </c>
      <c r="K220" s="150">
        <v>7.0433333333333334E-2</v>
      </c>
      <c r="L220" s="150">
        <v>7.3333333333333345E-4</v>
      </c>
      <c r="M220" s="150">
        <v>0.16403333333333334</v>
      </c>
      <c r="N220" s="150">
        <v>1.7000000000000001E-3</v>
      </c>
      <c r="O220" s="150">
        <v>0</v>
      </c>
      <c r="P220" s="150">
        <v>2.1977000000000002</v>
      </c>
      <c r="Q220" s="150">
        <v>4.3333333333333337E-4</v>
      </c>
      <c r="R220" s="150">
        <v>1.5666666666666667E-3</v>
      </c>
      <c r="S220" s="150">
        <v>0</v>
      </c>
      <c r="T220" s="150">
        <v>0</v>
      </c>
      <c r="U220" s="150">
        <v>0</v>
      </c>
      <c r="V220" s="150">
        <v>0</v>
      </c>
      <c r="W220" s="150">
        <v>0</v>
      </c>
      <c r="X220" s="150">
        <v>2.6666666666666668E-4</v>
      </c>
      <c r="Y220" s="150">
        <v>0</v>
      </c>
      <c r="Z220" s="150">
        <v>0.99194999999999989</v>
      </c>
    </row>
    <row r="221" spans="1:26" ht="15.75" customHeight="1">
      <c r="A221" s="262" t="s">
        <v>288</v>
      </c>
      <c r="B221" s="2" t="s">
        <v>34</v>
      </c>
      <c r="C221" s="3"/>
      <c r="D221" s="4">
        <v>5.7971014492753624E-3</v>
      </c>
      <c r="E221" s="5">
        <v>0.74123623188405796</v>
      </c>
      <c r="F221" s="6">
        <v>0</v>
      </c>
      <c r="G221" s="23">
        <v>0</v>
      </c>
      <c r="H221" s="24">
        <v>0</v>
      </c>
      <c r="I221" s="141">
        <v>3.7333333333333336E-2</v>
      </c>
      <c r="J221" s="150">
        <v>0.10060000000000001</v>
      </c>
      <c r="K221" s="150">
        <v>6.486666666666667E-2</v>
      </c>
      <c r="L221" s="150">
        <v>1.0833333333333333E-3</v>
      </c>
      <c r="M221" s="150">
        <v>0.53569999999999995</v>
      </c>
      <c r="N221" s="150">
        <v>4.0000000000000001E-3</v>
      </c>
      <c r="O221" s="150">
        <v>3.7000000000000005E-2</v>
      </c>
      <c r="P221" s="150">
        <v>1.6480666666666668</v>
      </c>
      <c r="Q221" s="150">
        <v>5.9999999999999995E-4</v>
      </c>
      <c r="R221" s="150">
        <v>8.9999999999999998E-4</v>
      </c>
      <c r="S221" s="150">
        <v>0</v>
      </c>
      <c r="T221" s="150">
        <v>1.3641666666666665</v>
      </c>
      <c r="U221" s="150">
        <v>0.68208333333333326</v>
      </c>
      <c r="V221" s="150">
        <v>7.000000000000001E-4</v>
      </c>
      <c r="W221" s="150">
        <v>0</v>
      </c>
      <c r="X221" s="150">
        <v>0</v>
      </c>
      <c r="Y221" s="150">
        <v>0</v>
      </c>
      <c r="Z221" s="150">
        <v>0.2305666666666667</v>
      </c>
    </row>
    <row r="222" spans="1:26" ht="15.75" customHeight="1">
      <c r="A222" s="262" t="s">
        <v>289</v>
      </c>
      <c r="B222" s="2" t="s">
        <v>34</v>
      </c>
      <c r="C222" s="3"/>
      <c r="D222" s="4">
        <v>4.1458333333333338E-3</v>
      </c>
      <c r="E222" s="5">
        <v>0.78702749999999999</v>
      </c>
      <c r="F222" s="6">
        <v>0</v>
      </c>
      <c r="G222" s="23">
        <v>0</v>
      </c>
      <c r="H222" s="24">
        <v>0</v>
      </c>
      <c r="I222" s="141">
        <v>4.3666666666666673E-2</v>
      </c>
      <c r="J222" s="150">
        <v>0.14699000000000001</v>
      </c>
      <c r="K222" s="150">
        <v>9.6683333333333343E-2</v>
      </c>
      <c r="L222" s="150">
        <v>1.5866666666666666E-3</v>
      </c>
      <c r="M222" s="150">
        <v>0.28204333333333337</v>
      </c>
      <c r="N222" s="150">
        <v>4.0233333333333336E-3</v>
      </c>
      <c r="O222" s="150">
        <v>0.11029333333333334</v>
      </c>
      <c r="P222" s="150">
        <v>2.5072333333333336</v>
      </c>
      <c r="Q222" s="150">
        <v>7.8666666666666663E-4</v>
      </c>
      <c r="R222" s="150">
        <v>1.4000000000000002E-3</v>
      </c>
      <c r="S222" s="150">
        <v>0</v>
      </c>
      <c r="T222" s="150">
        <v>0.50333333333333341</v>
      </c>
      <c r="U222" s="150">
        <v>0.25166666666666671</v>
      </c>
      <c r="V222" s="150">
        <v>0</v>
      </c>
      <c r="W222" s="150">
        <v>0</v>
      </c>
      <c r="X222" s="150">
        <v>0</v>
      </c>
      <c r="Y222" s="150">
        <v>1.4066666666666665E-2</v>
      </c>
      <c r="Z222" s="150">
        <v>0.34326666666666661</v>
      </c>
    </row>
    <row r="223" spans="1:26" ht="15.75" customHeight="1">
      <c r="A223" s="262" t="s">
        <v>290</v>
      </c>
      <c r="B223" s="2" t="s">
        <v>34</v>
      </c>
      <c r="C223" s="3"/>
      <c r="D223" s="4">
        <v>1.0869565217391304E-2</v>
      </c>
      <c r="E223" s="5">
        <v>0.13009710144927533</v>
      </c>
      <c r="F223" s="6">
        <v>5.3666666666666663E-4</v>
      </c>
      <c r="G223" s="23">
        <v>2.5666666666666667E-3</v>
      </c>
      <c r="H223" s="24">
        <v>0</v>
      </c>
      <c r="I223" s="141">
        <v>6.2233333333333335E-2</v>
      </c>
      <c r="J223" s="150">
        <v>4.4513333333333335E-2</v>
      </c>
      <c r="K223" s="150">
        <v>6.8933333333333333E-2</v>
      </c>
      <c r="L223" s="150">
        <v>8.9999999999999998E-4</v>
      </c>
      <c r="M223" s="150">
        <v>0.1537</v>
      </c>
      <c r="N223" s="150">
        <v>1.7000000000000001E-3</v>
      </c>
      <c r="O223" s="150">
        <v>0</v>
      </c>
      <c r="P223" s="150">
        <v>1.9758000000000002</v>
      </c>
      <c r="Q223" s="150">
        <v>4.0000000000000002E-4</v>
      </c>
      <c r="R223" s="150">
        <v>1.2999999999999999E-3</v>
      </c>
      <c r="S223" s="150">
        <v>0</v>
      </c>
      <c r="T223" s="150">
        <v>0.38</v>
      </c>
      <c r="U223" s="150">
        <v>0.19</v>
      </c>
      <c r="V223" s="150">
        <v>0</v>
      </c>
      <c r="W223" s="150">
        <v>0</v>
      </c>
      <c r="X223" s="150">
        <v>2.9999999999999997E-4</v>
      </c>
      <c r="Y223" s="150">
        <v>0</v>
      </c>
      <c r="Z223" s="150">
        <v>0.80601666666666671</v>
      </c>
    </row>
    <row r="224" spans="1:26" ht="15.75" customHeight="1">
      <c r="A224" s="262" t="s">
        <v>291</v>
      </c>
      <c r="B224" s="2" t="s">
        <v>34</v>
      </c>
      <c r="C224" s="3"/>
      <c r="D224" s="4">
        <v>8.4583333333333333E-3</v>
      </c>
      <c r="E224" s="5">
        <v>0.15839500000000009</v>
      </c>
      <c r="F224" s="6">
        <v>0</v>
      </c>
      <c r="G224" s="23">
        <v>0</v>
      </c>
      <c r="H224" s="24">
        <v>1E-3</v>
      </c>
      <c r="I224" s="141">
        <v>1.9089999999999999E-2</v>
      </c>
      <c r="J224" s="150">
        <v>0.40118000000000004</v>
      </c>
      <c r="K224" s="150">
        <v>0.23499333333333328</v>
      </c>
      <c r="L224" s="150">
        <v>8.4666666666666668E-4</v>
      </c>
      <c r="M224" s="150">
        <v>0.19169</v>
      </c>
      <c r="N224" s="150">
        <v>1.6966666666666666E-3</v>
      </c>
      <c r="O224" s="150">
        <v>4.1599999999999998E-2</v>
      </c>
      <c r="P224" s="150">
        <v>2.4966566666666665</v>
      </c>
      <c r="Q224" s="150">
        <v>3.9333333333333332E-4</v>
      </c>
      <c r="R224" s="150">
        <v>1.2600000000000001E-3</v>
      </c>
      <c r="S224" s="150">
        <v>0</v>
      </c>
      <c r="T224" s="150">
        <v>0</v>
      </c>
      <c r="U224" s="150">
        <v>0</v>
      </c>
      <c r="V224" s="150">
        <v>1.6800000000000001E-3</v>
      </c>
      <c r="W224" s="150">
        <v>1.2433333333333333E-3</v>
      </c>
      <c r="X224" s="150">
        <v>3.3333333333333332E-4</v>
      </c>
      <c r="Y224" s="150">
        <v>0</v>
      </c>
      <c r="Z224" s="150">
        <v>0.19137333333333334</v>
      </c>
    </row>
    <row r="225" spans="1:26" ht="15.75" customHeight="1">
      <c r="A225" s="262" t="s">
        <v>292</v>
      </c>
      <c r="B225" s="2" t="s">
        <v>34</v>
      </c>
      <c r="C225" s="3"/>
      <c r="D225" s="4">
        <v>5.6666666666666662E-3</v>
      </c>
      <c r="E225" s="5">
        <v>9.7826666666666562E-2</v>
      </c>
      <c r="F225" s="6">
        <v>0</v>
      </c>
      <c r="G225" s="23">
        <v>0</v>
      </c>
      <c r="H225" s="24">
        <v>0</v>
      </c>
      <c r="I225" s="141">
        <v>1.1876666666666667E-2</v>
      </c>
      <c r="J225" s="150">
        <v>5.9786666666666662E-2</v>
      </c>
      <c r="K225" s="150">
        <v>9.7599999999999992E-2</v>
      </c>
      <c r="L225" s="150">
        <v>5.6000000000000006E-4</v>
      </c>
      <c r="M225" s="150">
        <v>0.16588333333333335</v>
      </c>
      <c r="N225" s="150">
        <v>1.0266666666666666E-3</v>
      </c>
      <c r="O225" s="150">
        <v>3.0463333333333332E-2</v>
      </c>
      <c r="P225" s="150">
        <v>1.6995666666666667</v>
      </c>
      <c r="Q225" s="150">
        <v>6.1666666666666673E-4</v>
      </c>
      <c r="R225" s="150">
        <v>5.3666666666666663E-4</v>
      </c>
      <c r="S225" s="150">
        <v>0</v>
      </c>
      <c r="T225" s="150">
        <v>0</v>
      </c>
      <c r="U225" s="150">
        <v>0</v>
      </c>
      <c r="V225" s="150">
        <v>0</v>
      </c>
      <c r="W225" s="150">
        <v>9.3666666666666681E-4</v>
      </c>
      <c r="X225" s="150">
        <v>0</v>
      </c>
      <c r="Y225" s="150">
        <v>0</v>
      </c>
      <c r="Z225" s="150">
        <v>0.10475333333333334</v>
      </c>
    </row>
    <row r="226" spans="1:26" ht="15.75" customHeight="1">
      <c r="A226" s="262" t="s">
        <v>293</v>
      </c>
      <c r="B226" s="2" t="s">
        <v>34</v>
      </c>
      <c r="C226" s="3"/>
      <c r="D226" s="4">
        <v>6.1250000000000002E-3</v>
      </c>
      <c r="E226" s="5">
        <v>0.15255833333333338</v>
      </c>
      <c r="F226" s="6">
        <v>0</v>
      </c>
      <c r="G226" s="23">
        <v>0</v>
      </c>
      <c r="H226" s="24">
        <v>0</v>
      </c>
      <c r="I226" s="141">
        <v>2.299E-2</v>
      </c>
      <c r="J226" s="150">
        <v>8.3479999999999985E-2</v>
      </c>
      <c r="K226" s="150">
        <v>0.17779666666666669</v>
      </c>
      <c r="L226" s="150">
        <v>2.97E-3</v>
      </c>
      <c r="M226" s="150">
        <v>0.14549666666666666</v>
      </c>
      <c r="N226" s="150">
        <v>9.4666666666666673E-4</v>
      </c>
      <c r="O226" s="150">
        <v>0</v>
      </c>
      <c r="P226" s="150">
        <v>1.2972433333333333</v>
      </c>
      <c r="Q226" s="150">
        <v>7.1666666666666656E-4</v>
      </c>
      <c r="R226" s="150">
        <v>2.8333333333333327E-3</v>
      </c>
      <c r="S226" s="150">
        <v>0</v>
      </c>
      <c r="T226" s="150">
        <v>0</v>
      </c>
      <c r="U226" s="150">
        <v>0</v>
      </c>
      <c r="V226" s="150">
        <v>5.9999999999999995E-4</v>
      </c>
      <c r="W226" s="150">
        <v>0</v>
      </c>
      <c r="X226" s="150">
        <v>0</v>
      </c>
      <c r="Y226" s="150">
        <v>0</v>
      </c>
      <c r="Z226" s="150">
        <v>0.16170000000000001</v>
      </c>
    </row>
    <row r="227" spans="1:26" ht="15.75" customHeight="1">
      <c r="A227" s="262" t="s">
        <v>294</v>
      </c>
      <c r="B227" s="2" t="s">
        <v>34</v>
      </c>
      <c r="C227" s="3"/>
      <c r="D227" s="4">
        <v>1.4020833333333337E-2</v>
      </c>
      <c r="E227" s="5">
        <v>0.22497583333333324</v>
      </c>
      <c r="F227" s="6">
        <v>1E-3</v>
      </c>
      <c r="G227" s="23">
        <v>0</v>
      </c>
      <c r="H227" s="24">
        <v>1E-3</v>
      </c>
      <c r="I227" s="141">
        <v>2.3859999999999996E-2</v>
      </c>
      <c r="J227" s="150">
        <v>0.11244999999999999</v>
      </c>
      <c r="K227" s="150">
        <v>0.40052333333333329</v>
      </c>
      <c r="L227" s="150">
        <v>4.8466666666666667E-3</v>
      </c>
      <c r="M227" s="150">
        <v>0.13899333333333333</v>
      </c>
      <c r="N227" s="150">
        <v>3.8266666666666666E-3</v>
      </c>
      <c r="O227" s="150">
        <v>1.8016666666666667E-2</v>
      </c>
      <c r="P227" s="150">
        <v>2.3375233333333334</v>
      </c>
      <c r="Q227" s="150">
        <v>9.3333333333333332E-4</v>
      </c>
      <c r="R227" s="150">
        <v>1.6666666666666666E-3</v>
      </c>
      <c r="S227" s="150">
        <v>0</v>
      </c>
      <c r="T227" s="150">
        <v>0</v>
      </c>
      <c r="U227" s="150">
        <v>0</v>
      </c>
      <c r="V227" s="150">
        <v>1E-3</v>
      </c>
      <c r="W227" s="150">
        <v>3.6666666666666667E-4</v>
      </c>
      <c r="X227" s="150">
        <v>4.6666666666666666E-4</v>
      </c>
      <c r="Y227" s="150">
        <v>0</v>
      </c>
      <c r="Z227" s="150">
        <v>0.14816666666666667</v>
      </c>
    </row>
    <row r="228" spans="1:26" ht="15.75" customHeight="1">
      <c r="A228" s="262" t="s">
        <v>295</v>
      </c>
      <c r="B228" s="2" t="s">
        <v>34</v>
      </c>
      <c r="C228" s="3"/>
      <c r="D228" s="4">
        <v>8.8541666666666682E-3</v>
      </c>
      <c r="E228" s="5">
        <v>6.4942500000000014E-2</v>
      </c>
      <c r="F228" s="6">
        <v>0</v>
      </c>
      <c r="G228" s="23">
        <v>0</v>
      </c>
      <c r="H228" s="24">
        <v>0</v>
      </c>
      <c r="I228" s="141">
        <v>5.0743333333333328E-2</v>
      </c>
      <c r="J228" s="150">
        <v>0.13800000000000001</v>
      </c>
      <c r="K228" s="150">
        <v>0.14178333333333334</v>
      </c>
      <c r="L228" s="150">
        <v>5.2333333333333333E-4</v>
      </c>
      <c r="M228" s="150">
        <v>0.18358333333333335</v>
      </c>
      <c r="N228" s="150">
        <v>1.3666666666666669E-3</v>
      </c>
      <c r="O228" s="150">
        <v>0.21656000000000003</v>
      </c>
      <c r="P228" s="150">
        <v>1.3486899999999999</v>
      </c>
      <c r="Q228" s="150">
        <v>2.2333333333333333E-4</v>
      </c>
      <c r="R228" s="150">
        <v>1.14E-3</v>
      </c>
      <c r="S228" s="150">
        <v>0</v>
      </c>
      <c r="T228" s="150">
        <v>0</v>
      </c>
      <c r="U228" s="150">
        <v>0</v>
      </c>
      <c r="V228" s="150">
        <v>7.666666666666668E-4</v>
      </c>
      <c r="W228" s="150">
        <v>0</v>
      </c>
      <c r="X228" s="150">
        <v>0</v>
      </c>
      <c r="Y228" s="150">
        <v>1.18E-2</v>
      </c>
      <c r="Z228" s="150">
        <v>3.7733333333333334E-2</v>
      </c>
    </row>
    <row r="229" spans="1:26" ht="15.75" customHeight="1">
      <c r="A229" s="262" t="s">
        <v>296</v>
      </c>
      <c r="B229" s="2" t="s">
        <v>34</v>
      </c>
      <c r="C229" s="3"/>
      <c r="D229" s="4">
        <v>5.4583333333333324E-3</v>
      </c>
      <c r="E229" s="5">
        <v>0.10627166666666664</v>
      </c>
      <c r="F229" s="6">
        <v>0</v>
      </c>
      <c r="G229" s="23">
        <v>0</v>
      </c>
      <c r="H229" s="24">
        <v>0</v>
      </c>
      <c r="I229" s="141">
        <v>1.7766666666666667E-2</v>
      </c>
      <c r="J229" s="150">
        <v>3.0899999999999997E-2</v>
      </c>
      <c r="K229" s="150">
        <v>2.1646666666666668E-2</v>
      </c>
      <c r="L229" s="150">
        <v>0</v>
      </c>
      <c r="M229" s="150">
        <v>4.117333333333334E-2</v>
      </c>
      <c r="N229" s="150">
        <v>4.7666666666666669E-4</v>
      </c>
      <c r="O229" s="150">
        <v>1.3663333333333335E-2</v>
      </c>
      <c r="P229" s="150">
        <v>3.9434333333333331</v>
      </c>
      <c r="Q229" s="150">
        <v>3.166666666666667E-4</v>
      </c>
      <c r="R229" s="150">
        <v>4.9000000000000009E-4</v>
      </c>
      <c r="S229" s="150">
        <v>0</v>
      </c>
      <c r="T229" s="150">
        <v>7.5194444444444439E-2</v>
      </c>
      <c r="U229" s="150">
        <v>3.7597222222222219E-2</v>
      </c>
      <c r="V229" s="150">
        <v>1.6666666666666666E-3</v>
      </c>
      <c r="W229" s="150">
        <v>0</v>
      </c>
      <c r="X229" s="150">
        <v>1.1666666666666665E-3</v>
      </c>
      <c r="Y229" s="150">
        <v>0</v>
      </c>
      <c r="Z229" s="150">
        <v>0.2707</v>
      </c>
    </row>
    <row r="230" spans="1:26" ht="15.75" customHeight="1">
      <c r="A230" s="262" t="s">
        <v>297</v>
      </c>
      <c r="B230" s="2" t="s">
        <v>34</v>
      </c>
      <c r="C230" s="3"/>
      <c r="D230" s="4">
        <v>1.3369565217391305E-2</v>
      </c>
      <c r="E230" s="5">
        <v>0.11499710144927537</v>
      </c>
      <c r="F230" s="6">
        <v>5.8333333333333327E-4</v>
      </c>
      <c r="G230" s="23">
        <v>3.4866666666666661E-3</v>
      </c>
      <c r="H230" s="24">
        <v>9.9000000000000021E-4</v>
      </c>
      <c r="I230" s="141">
        <v>2.6533333333333329E-2</v>
      </c>
      <c r="J230" s="150">
        <v>0.23913333333333336</v>
      </c>
      <c r="K230" s="150">
        <v>0.10576666666666666</v>
      </c>
      <c r="L230" s="150">
        <v>5.3333333333333336E-4</v>
      </c>
      <c r="M230" s="150">
        <v>0.33076666666666665</v>
      </c>
      <c r="N230" s="150">
        <v>2.5333333333333336E-3</v>
      </c>
      <c r="O230" s="150">
        <v>0</v>
      </c>
      <c r="P230" s="150">
        <v>2.6892333333333336</v>
      </c>
      <c r="Q230" s="150">
        <v>1.5E-3</v>
      </c>
      <c r="R230" s="150">
        <v>7.000000000000001E-4</v>
      </c>
      <c r="S230" s="150">
        <v>0</v>
      </c>
      <c r="T230" s="150">
        <v>5.4166666666666669E-2</v>
      </c>
      <c r="U230" s="150">
        <v>2.7083333333333334E-2</v>
      </c>
      <c r="V230" s="150">
        <v>0</v>
      </c>
      <c r="W230" s="150">
        <v>0</v>
      </c>
      <c r="X230" s="150">
        <v>5.9999999999999995E-4</v>
      </c>
      <c r="Y230" s="150">
        <v>0</v>
      </c>
      <c r="Z230" s="150">
        <v>0.70776666666666666</v>
      </c>
    </row>
    <row r="231" spans="1:26" ht="15.75" customHeight="1">
      <c r="A231" s="262" t="s">
        <v>298</v>
      </c>
      <c r="B231" s="2" t="s">
        <v>34</v>
      </c>
      <c r="C231" s="3"/>
      <c r="D231" s="4">
        <v>9.7826086956521747E-3</v>
      </c>
      <c r="E231" s="5">
        <v>0.11468405797101452</v>
      </c>
      <c r="F231" s="6">
        <v>0</v>
      </c>
      <c r="G231" s="23">
        <v>0</v>
      </c>
      <c r="H231" s="24">
        <v>0</v>
      </c>
      <c r="I231" s="141">
        <v>1.1233333333333333E-2</v>
      </c>
      <c r="J231" s="150">
        <v>0.35407000000000005</v>
      </c>
      <c r="K231" s="150">
        <v>9.2166666666666675E-2</v>
      </c>
      <c r="L231" s="150">
        <v>4.0000000000000002E-4</v>
      </c>
      <c r="M231" s="150">
        <v>0.23803333333333332</v>
      </c>
      <c r="N231" s="150">
        <v>1.3666666666666669E-3</v>
      </c>
      <c r="O231" s="150">
        <v>0</v>
      </c>
      <c r="P231" s="150">
        <v>1.7414666666666667</v>
      </c>
      <c r="Q231" s="150">
        <v>4.0000000000000002E-4</v>
      </c>
      <c r="R231" s="150">
        <v>5.9999999999999995E-4</v>
      </c>
      <c r="S231" s="150">
        <v>0</v>
      </c>
      <c r="T231" s="150">
        <v>3.875E-2</v>
      </c>
      <c r="U231" s="150">
        <v>1.9375E-2</v>
      </c>
      <c r="V231" s="150">
        <v>6.333333333333334E-4</v>
      </c>
      <c r="W231" s="150">
        <v>2.0000000000000001E-4</v>
      </c>
      <c r="X231" s="150">
        <v>0</v>
      </c>
      <c r="Y231" s="150">
        <v>0</v>
      </c>
      <c r="Z231" s="150">
        <v>0.56869999999999998</v>
      </c>
    </row>
    <row r="232" spans="1:26" ht="15.75" customHeight="1">
      <c r="A232" s="262" t="s">
        <v>299</v>
      </c>
      <c r="B232" s="2" t="s">
        <v>34</v>
      </c>
      <c r="C232" s="3"/>
      <c r="D232" s="4">
        <v>6.5217391304347831E-3</v>
      </c>
      <c r="E232" s="5">
        <v>8.6978260869565199E-2</v>
      </c>
      <c r="F232" s="6">
        <v>0</v>
      </c>
      <c r="G232" s="23">
        <v>0</v>
      </c>
      <c r="H232" s="24">
        <v>0</v>
      </c>
      <c r="I232" s="141">
        <v>0</v>
      </c>
      <c r="J232" s="150">
        <v>5.9266666666666669E-2</v>
      </c>
      <c r="K232" s="150">
        <v>7.8E-2</v>
      </c>
      <c r="L232" s="150">
        <v>1.6666666666666666E-4</v>
      </c>
      <c r="M232" s="150">
        <v>0.21929999999999999</v>
      </c>
      <c r="N232" s="150">
        <v>6.333333333333334E-4</v>
      </c>
      <c r="O232" s="150">
        <v>0</v>
      </c>
      <c r="P232" s="150">
        <v>1.7256</v>
      </c>
      <c r="Q232" s="150">
        <v>2.0000000000000001E-4</v>
      </c>
      <c r="R232" s="150">
        <v>0</v>
      </c>
      <c r="S232" s="150">
        <v>0</v>
      </c>
      <c r="T232" s="150">
        <v>0.04</v>
      </c>
      <c r="U232" s="150">
        <v>0.02</v>
      </c>
      <c r="V232" s="150">
        <v>2.6666666666666668E-4</v>
      </c>
      <c r="W232" s="150">
        <v>0</v>
      </c>
      <c r="X232" s="150">
        <v>2.0000000000000001E-4</v>
      </c>
      <c r="Y232" s="150">
        <v>0</v>
      </c>
      <c r="Z232" s="150">
        <v>0.9448333333333333</v>
      </c>
    </row>
    <row r="233" spans="1:26" ht="15.75" customHeight="1">
      <c r="A233" s="262" t="s">
        <v>300</v>
      </c>
      <c r="B233" s="2" t="s">
        <v>34</v>
      </c>
      <c r="C233" s="3"/>
      <c r="D233" s="4">
        <v>1.0770833333333334E-2</v>
      </c>
      <c r="E233" s="5">
        <v>0.12860583333333317</v>
      </c>
      <c r="F233" s="6">
        <v>0</v>
      </c>
      <c r="G233" s="23">
        <v>0</v>
      </c>
      <c r="H233" s="24">
        <v>0</v>
      </c>
      <c r="I233" s="141">
        <v>3.977E-2</v>
      </c>
      <c r="J233" s="150">
        <v>0.51082333333333341</v>
      </c>
      <c r="K233" s="150">
        <v>0.14056666666666667</v>
      </c>
      <c r="L233" s="150">
        <v>4.0999999999999999E-4</v>
      </c>
      <c r="M233" s="150">
        <v>0.20115666666666665</v>
      </c>
      <c r="N233" s="150">
        <v>1.4666666666666665E-3</v>
      </c>
      <c r="O233" s="150">
        <v>8.3000000000000001E-3</v>
      </c>
      <c r="P233" s="150">
        <v>1.7252000000000001</v>
      </c>
      <c r="Q233" s="150">
        <v>3.7666666666666659E-4</v>
      </c>
      <c r="R233" s="150">
        <v>2.1833333333333336E-3</v>
      </c>
      <c r="S233" s="150">
        <v>0</v>
      </c>
      <c r="T233" s="150">
        <v>0</v>
      </c>
      <c r="U233" s="150">
        <v>0</v>
      </c>
      <c r="V233" s="150">
        <v>7.3333333333333323E-4</v>
      </c>
      <c r="W233" s="150">
        <v>9.1000000000000011E-4</v>
      </c>
      <c r="X233" s="150">
        <v>3.3333333333333332E-4</v>
      </c>
      <c r="Y233" s="150">
        <v>0</v>
      </c>
      <c r="Z233" s="150">
        <v>0.34679666666666664</v>
      </c>
    </row>
    <row r="234" spans="1:26" ht="15.75" customHeight="1">
      <c r="A234" s="262" t="s">
        <v>301</v>
      </c>
      <c r="B234" s="2" t="s">
        <v>34</v>
      </c>
      <c r="C234" s="3"/>
      <c r="D234" s="4">
        <v>6.6666666666666671E-3</v>
      </c>
      <c r="E234" s="5">
        <v>9.5733333333333365E-2</v>
      </c>
      <c r="F234" s="6">
        <v>0</v>
      </c>
      <c r="G234" s="23">
        <v>0</v>
      </c>
      <c r="H234" s="24">
        <v>0</v>
      </c>
      <c r="I234" s="141">
        <v>1.031E-2</v>
      </c>
      <c r="J234" s="150">
        <v>0.13388333333333333</v>
      </c>
      <c r="K234" s="150">
        <v>0.10109333333333334</v>
      </c>
      <c r="L234" s="150">
        <v>2.2333333333333333E-4</v>
      </c>
      <c r="M234" s="150">
        <v>0.14886000000000002</v>
      </c>
      <c r="N234" s="150">
        <v>8.6000000000000009E-4</v>
      </c>
      <c r="O234" s="150">
        <v>0</v>
      </c>
      <c r="P234" s="150">
        <v>1.4524133333333336</v>
      </c>
      <c r="Q234" s="150">
        <v>2.1666666666666668E-4</v>
      </c>
      <c r="R234" s="150">
        <v>7.3666666666666672E-4</v>
      </c>
      <c r="S234" s="150">
        <v>0</v>
      </c>
      <c r="T234" s="150">
        <v>4.4583333333333336E-2</v>
      </c>
      <c r="U234" s="150">
        <v>2.2291666666666668E-2</v>
      </c>
      <c r="V234" s="150">
        <v>4.0000000000000002E-4</v>
      </c>
      <c r="W234" s="150">
        <v>0</v>
      </c>
      <c r="X234" s="150">
        <v>3.6666666666666672E-4</v>
      </c>
      <c r="Y234" s="150">
        <v>0</v>
      </c>
      <c r="Z234" s="150">
        <v>0.44319999999999998</v>
      </c>
    </row>
    <row r="235" spans="1:26" ht="15.75" customHeight="1">
      <c r="A235" s="262" t="s">
        <v>302</v>
      </c>
      <c r="B235" s="2" t="s">
        <v>34</v>
      </c>
      <c r="C235" s="3"/>
      <c r="D235" s="4">
        <v>1.0562499999999999E-2</v>
      </c>
      <c r="E235" s="5">
        <v>0.1153375</v>
      </c>
      <c r="F235" s="6">
        <v>0</v>
      </c>
      <c r="G235" s="23">
        <v>0</v>
      </c>
      <c r="H235" s="24">
        <v>0</v>
      </c>
      <c r="I235" s="141">
        <v>1.7819999999999999E-2</v>
      </c>
      <c r="J235" s="150">
        <v>0.31466666666666671</v>
      </c>
      <c r="K235" s="150">
        <v>0.10157666666666666</v>
      </c>
      <c r="L235" s="150">
        <v>5.1333333333333331E-4</v>
      </c>
      <c r="M235" s="150">
        <v>0.14510333333333336</v>
      </c>
      <c r="N235" s="150">
        <v>1.1999999999999999E-3</v>
      </c>
      <c r="O235" s="150">
        <v>1.111E-2</v>
      </c>
      <c r="P235" s="150">
        <v>1.2987</v>
      </c>
      <c r="Q235" s="150">
        <v>3.2000000000000003E-4</v>
      </c>
      <c r="R235" s="150">
        <v>1.17E-3</v>
      </c>
      <c r="S235" s="150">
        <v>0</v>
      </c>
      <c r="T235" s="150">
        <v>0</v>
      </c>
      <c r="U235" s="150">
        <v>0</v>
      </c>
      <c r="V235" s="150">
        <v>9.4000000000000019E-4</v>
      </c>
      <c r="W235" s="150">
        <v>5.4333333333333339E-4</v>
      </c>
      <c r="X235" s="150">
        <v>4.0000000000000002E-4</v>
      </c>
      <c r="Y235" s="150">
        <v>0</v>
      </c>
      <c r="Z235" s="150">
        <v>0.4345566666666667</v>
      </c>
    </row>
    <row r="236" spans="1:26" ht="15.75" customHeight="1">
      <c r="A236" s="262" t="s">
        <v>303</v>
      </c>
      <c r="B236" s="2" t="s">
        <v>34</v>
      </c>
      <c r="C236" s="3"/>
      <c r="D236" s="4">
        <v>7.1458333333333339E-3</v>
      </c>
      <c r="E236" s="5">
        <v>9.1674166666666806E-2</v>
      </c>
      <c r="F236" s="6">
        <v>0</v>
      </c>
      <c r="G236" s="23">
        <v>0</v>
      </c>
      <c r="H236" s="24">
        <v>0</v>
      </c>
      <c r="I236" s="141">
        <v>4.2399999999999998E-3</v>
      </c>
      <c r="J236" s="150">
        <v>7.736333333333334E-2</v>
      </c>
      <c r="K236" s="150">
        <v>0.10892666666666666</v>
      </c>
      <c r="L236" s="150">
        <v>2.0666666666666666E-4</v>
      </c>
      <c r="M236" s="150">
        <v>0.16243666666666667</v>
      </c>
      <c r="N236" s="150">
        <v>0</v>
      </c>
      <c r="O236" s="150">
        <v>0</v>
      </c>
      <c r="P236" s="150">
        <v>1.2874466666666669</v>
      </c>
      <c r="Q236" s="150">
        <v>2.3000000000000003E-4</v>
      </c>
      <c r="R236" s="150">
        <v>2.9333333333333333E-4</v>
      </c>
      <c r="S236" s="150">
        <v>0</v>
      </c>
      <c r="T236" s="150">
        <v>0</v>
      </c>
      <c r="U236" s="150">
        <v>0</v>
      </c>
      <c r="V236" s="150">
        <v>1.0233E-3</v>
      </c>
      <c r="W236" s="150">
        <v>3.3329999999999997E-4</v>
      </c>
      <c r="X236" s="150">
        <v>4.3333333333333337E-4</v>
      </c>
      <c r="Y236" s="150">
        <v>0</v>
      </c>
      <c r="Z236" s="150">
        <v>0.41303299999999998</v>
      </c>
    </row>
    <row r="237" spans="1:26" ht="15.75" customHeight="1">
      <c r="A237" s="262" t="s">
        <v>304</v>
      </c>
      <c r="B237" s="2" t="s">
        <v>34</v>
      </c>
      <c r="C237" s="3"/>
      <c r="D237" s="4">
        <v>1.0434782608695651E-2</v>
      </c>
      <c r="E237" s="5">
        <v>8.9465217391304377E-2</v>
      </c>
      <c r="F237" s="6">
        <v>0</v>
      </c>
      <c r="G237" s="23">
        <v>0</v>
      </c>
      <c r="H237" s="24">
        <v>0</v>
      </c>
      <c r="I237" s="141">
        <v>7.6666666666666662E-3</v>
      </c>
      <c r="J237" s="150">
        <v>0.21886</v>
      </c>
      <c r="K237" s="150">
        <v>8.613333333333334E-2</v>
      </c>
      <c r="L237" s="150">
        <v>5.0000000000000001E-4</v>
      </c>
      <c r="M237" s="150">
        <v>0.22683333333333333</v>
      </c>
      <c r="N237" s="150">
        <v>8.9999999999999998E-4</v>
      </c>
      <c r="O237" s="150">
        <v>0</v>
      </c>
      <c r="P237" s="150">
        <v>1.6281999999999999</v>
      </c>
      <c r="Q237" s="150">
        <v>2.9999999999999997E-4</v>
      </c>
      <c r="R237" s="150">
        <v>5.9999999999999995E-4</v>
      </c>
      <c r="S237" s="150">
        <v>0</v>
      </c>
      <c r="T237" s="150">
        <v>9.1666666666666667E-3</v>
      </c>
      <c r="U237" s="150">
        <v>4.5833333333333334E-3</v>
      </c>
      <c r="V237" s="150">
        <v>6.6666666666666664E-4</v>
      </c>
      <c r="W237" s="150">
        <v>2.0000000000000001E-4</v>
      </c>
      <c r="X237" s="150">
        <v>2.0000000000000001E-4</v>
      </c>
      <c r="Y237" s="150">
        <v>0</v>
      </c>
      <c r="Z237" s="150">
        <v>0.53733333333333322</v>
      </c>
    </row>
    <row r="238" spans="1:26" ht="15.75" customHeight="1">
      <c r="A238" s="262" t="s">
        <v>305</v>
      </c>
      <c r="B238" s="2" t="s">
        <v>34</v>
      </c>
      <c r="C238" s="3"/>
      <c r="D238" s="4">
        <v>7.3913043478260878E-3</v>
      </c>
      <c r="E238" s="5">
        <v>7.5542028985507215E-2</v>
      </c>
      <c r="F238" s="6">
        <v>0</v>
      </c>
      <c r="G238" s="23">
        <v>0</v>
      </c>
      <c r="H238" s="24">
        <v>0</v>
      </c>
      <c r="I238" s="141">
        <v>0</v>
      </c>
      <c r="J238" s="150">
        <v>7.3666666666666658E-2</v>
      </c>
      <c r="K238" s="150">
        <v>7.5866666666666666E-2</v>
      </c>
      <c r="L238" s="150">
        <v>2.9999999999999997E-4</v>
      </c>
      <c r="M238" s="150">
        <v>0.1401</v>
      </c>
      <c r="N238" s="150">
        <v>0</v>
      </c>
      <c r="O238" s="150">
        <v>0</v>
      </c>
      <c r="P238" s="150">
        <v>1.4875666666666667</v>
      </c>
      <c r="Q238" s="150">
        <v>1E-4</v>
      </c>
      <c r="R238" s="150">
        <v>0</v>
      </c>
      <c r="S238" s="150">
        <v>0</v>
      </c>
      <c r="T238" s="150">
        <v>1.2083333333333333E-2</v>
      </c>
      <c r="U238" s="150">
        <v>6.0416666666666665E-3</v>
      </c>
      <c r="V238" s="150">
        <v>0</v>
      </c>
      <c r="W238" s="150">
        <v>0</v>
      </c>
      <c r="X238" s="150">
        <v>0</v>
      </c>
      <c r="Y238" s="150">
        <v>0</v>
      </c>
      <c r="Z238" s="150">
        <v>0.73336666666666661</v>
      </c>
    </row>
    <row r="239" spans="1:26" ht="15.75" customHeight="1">
      <c r="A239" s="262" t="s">
        <v>306</v>
      </c>
      <c r="B239" s="2" t="s">
        <v>34</v>
      </c>
      <c r="C239" s="3"/>
      <c r="D239" s="4">
        <v>7.6666666666666662E-3</v>
      </c>
      <c r="E239" s="5">
        <v>0.11723000000000013</v>
      </c>
      <c r="F239" s="6">
        <v>0</v>
      </c>
      <c r="G239" s="23">
        <v>0</v>
      </c>
      <c r="H239" s="24">
        <v>0</v>
      </c>
      <c r="I239" s="141">
        <v>1.7276666666666666E-2</v>
      </c>
      <c r="J239" s="150">
        <v>0.33735999999999999</v>
      </c>
      <c r="K239" s="150">
        <v>0.14402666666666666</v>
      </c>
      <c r="L239" s="150">
        <v>5.6000000000000006E-4</v>
      </c>
      <c r="M239" s="150">
        <v>0.19765999999999997</v>
      </c>
      <c r="N239" s="150">
        <v>9.1000000000000011E-4</v>
      </c>
      <c r="O239" s="150">
        <v>6.2900000000000005E-3</v>
      </c>
      <c r="P239" s="150">
        <v>1.5790333333333333</v>
      </c>
      <c r="Q239" s="150">
        <v>4.2333333333333334E-4</v>
      </c>
      <c r="R239" s="150">
        <v>1.1200000000000001E-3</v>
      </c>
      <c r="S239" s="150">
        <v>0</v>
      </c>
      <c r="T239" s="150">
        <v>0</v>
      </c>
      <c r="U239" s="150">
        <v>0</v>
      </c>
      <c r="V239" s="150">
        <v>6.866666666666667E-4</v>
      </c>
      <c r="W239" s="150">
        <v>3.6000000000000002E-4</v>
      </c>
      <c r="X239" s="150">
        <v>2.9999999999999997E-4</v>
      </c>
      <c r="Y239" s="150">
        <v>0</v>
      </c>
      <c r="Z239" s="150">
        <v>0.47845666666666659</v>
      </c>
    </row>
    <row r="240" spans="1:26" ht="15.75" customHeight="1">
      <c r="A240" s="262" t="s">
        <v>307</v>
      </c>
      <c r="B240" s="2" t="s">
        <v>34</v>
      </c>
      <c r="C240" s="3"/>
      <c r="D240" s="4">
        <v>4.8333333333333327E-3</v>
      </c>
      <c r="E240" s="5">
        <v>8.5540000000000033E-2</v>
      </c>
      <c r="F240" s="6">
        <v>0</v>
      </c>
      <c r="G240" s="23">
        <v>0</v>
      </c>
      <c r="H240" s="24">
        <v>0</v>
      </c>
      <c r="I240" s="141">
        <v>4.2199999999999998E-3</v>
      </c>
      <c r="J240" s="150">
        <v>9.0763333333333321E-2</v>
      </c>
      <c r="K240" s="150">
        <v>9.5926666666666674E-2</v>
      </c>
      <c r="L240" s="150">
        <v>2.9333333333333333E-4</v>
      </c>
      <c r="M240" s="150">
        <v>0.17265333333333335</v>
      </c>
      <c r="N240" s="150">
        <v>0</v>
      </c>
      <c r="O240" s="150">
        <v>0</v>
      </c>
      <c r="P240" s="150">
        <v>1.43418</v>
      </c>
      <c r="Q240" s="150">
        <v>1.9666666666666666E-4</v>
      </c>
      <c r="R240" s="150">
        <v>0</v>
      </c>
      <c r="S240" s="150">
        <v>0</v>
      </c>
      <c r="T240" s="150">
        <v>0.02</v>
      </c>
      <c r="U240" s="150">
        <v>0.01</v>
      </c>
      <c r="V240" s="150">
        <v>0</v>
      </c>
      <c r="W240" s="150">
        <v>0</v>
      </c>
      <c r="X240" s="150">
        <v>2.9999999999999997E-4</v>
      </c>
      <c r="Y240" s="150">
        <v>0</v>
      </c>
      <c r="Z240" s="150">
        <v>0</v>
      </c>
    </row>
    <row r="241" spans="1:26" ht="15.75" customHeight="1">
      <c r="A241" s="262" t="s">
        <v>308</v>
      </c>
      <c r="B241" s="2" t="s">
        <v>34</v>
      </c>
      <c r="C241" s="3"/>
      <c r="D241" s="4">
        <v>3.2500000000000003E-3</v>
      </c>
      <c r="E241" s="5">
        <v>5.2466666666666592E-2</v>
      </c>
      <c r="F241" s="6">
        <v>0</v>
      </c>
      <c r="G241" s="23">
        <v>0</v>
      </c>
      <c r="H241" s="24">
        <v>0</v>
      </c>
      <c r="I241" s="141">
        <v>0</v>
      </c>
      <c r="J241" s="150">
        <v>0.10183666666666666</v>
      </c>
      <c r="K241" s="150">
        <v>8.8576666666666651E-2</v>
      </c>
      <c r="L241" s="150">
        <v>3.2666666666666673E-4</v>
      </c>
      <c r="M241" s="150">
        <v>0.11131666666666667</v>
      </c>
      <c r="N241" s="150">
        <v>7.9000000000000001E-4</v>
      </c>
      <c r="O241" s="150">
        <v>0</v>
      </c>
      <c r="P241" s="150">
        <v>1.1987933333333336</v>
      </c>
      <c r="Q241" s="150">
        <v>2.5666666666666665E-4</v>
      </c>
      <c r="R241" s="150">
        <v>0</v>
      </c>
      <c r="S241" s="150">
        <v>0</v>
      </c>
      <c r="T241" s="150">
        <v>0.31416666666666671</v>
      </c>
      <c r="U241" s="150">
        <v>0.15708333333333335</v>
      </c>
      <c r="V241" s="150">
        <v>0</v>
      </c>
      <c r="W241" s="150">
        <v>0</v>
      </c>
      <c r="X241" s="150">
        <v>0</v>
      </c>
      <c r="Y241" s="150">
        <v>0</v>
      </c>
      <c r="Z241" s="150">
        <v>0.32780000000000004</v>
      </c>
    </row>
    <row r="242" spans="1:26" ht="15.75" customHeight="1">
      <c r="A242" s="262" t="s">
        <v>309</v>
      </c>
      <c r="B242" s="2" t="s">
        <v>34</v>
      </c>
      <c r="C242" s="3"/>
      <c r="D242" s="4">
        <v>5.6521739130434793E-3</v>
      </c>
      <c r="E242" s="5">
        <v>7.3214492753623184E-2</v>
      </c>
      <c r="F242" s="6">
        <v>0</v>
      </c>
      <c r="G242" s="23">
        <v>0</v>
      </c>
      <c r="H242" s="24">
        <v>0</v>
      </c>
      <c r="I242" s="141">
        <v>0</v>
      </c>
      <c r="J242" s="150">
        <v>5.2633333333333338E-2</v>
      </c>
      <c r="K242" s="150">
        <v>5.9200000000000003E-2</v>
      </c>
      <c r="L242" s="150">
        <v>1E-4</v>
      </c>
      <c r="M242" s="150">
        <v>0.13039999999999999</v>
      </c>
      <c r="N242" s="150">
        <v>5.3333333333333336E-4</v>
      </c>
      <c r="O242" s="150">
        <v>0</v>
      </c>
      <c r="P242" s="150">
        <v>1.1251</v>
      </c>
      <c r="Q242" s="150">
        <v>2.0000000000000001E-4</v>
      </c>
      <c r="R242" s="150">
        <v>5.3333333333333336E-4</v>
      </c>
      <c r="S242" s="150">
        <v>0</v>
      </c>
      <c r="T242" s="150">
        <v>0</v>
      </c>
      <c r="U242" s="150">
        <v>0</v>
      </c>
      <c r="V242" s="150">
        <v>0</v>
      </c>
      <c r="W242" s="150">
        <v>0</v>
      </c>
      <c r="X242" s="150">
        <v>2.9999999999999997E-4</v>
      </c>
      <c r="Y242" s="150">
        <v>0</v>
      </c>
      <c r="Z242" s="150">
        <v>0.3449666666666667</v>
      </c>
    </row>
    <row r="243" spans="1:26" ht="15.75" customHeight="1">
      <c r="A243" s="262">
        <v>0</v>
      </c>
      <c r="B243" s="2" t="s">
        <v>34</v>
      </c>
      <c r="C243" s="3"/>
      <c r="D243" s="4">
        <v>0</v>
      </c>
      <c r="E243" s="5">
        <v>0</v>
      </c>
      <c r="F243" s="6">
        <v>0</v>
      </c>
      <c r="G243" s="23">
        <v>0</v>
      </c>
      <c r="H243" s="24">
        <v>0</v>
      </c>
      <c r="I243" s="141">
        <v>0</v>
      </c>
      <c r="J243" s="150">
        <v>0</v>
      </c>
      <c r="K243" s="150">
        <v>0</v>
      </c>
      <c r="L243" s="150">
        <v>0</v>
      </c>
      <c r="M243" s="150">
        <v>0</v>
      </c>
      <c r="N243" s="150">
        <v>0</v>
      </c>
      <c r="O243" s="150">
        <v>0</v>
      </c>
      <c r="P243" s="150">
        <v>0</v>
      </c>
      <c r="Q243" s="150">
        <v>0</v>
      </c>
      <c r="R243" s="150">
        <v>0</v>
      </c>
      <c r="S243" s="150">
        <v>0</v>
      </c>
      <c r="T243" s="150">
        <v>0</v>
      </c>
      <c r="U243" s="150">
        <v>0</v>
      </c>
      <c r="V243" s="150">
        <v>0</v>
      </c>
      <c r="W243" s="150">
        <v>0</v>
      </c>
      <c r="X243" s="150">
        <v>0</v>
      </c>
      <c r="Y243" s="150">
        <v>0</v>
      </c>
      <c r="Z243" s="150">
        <v>0</v>
      </c>
    </row>
    <row r="244" spans="1:26" ht="15.75" customHeight="1">
      <c r="A244" s="262">
        <v>0</v>
      </c>
      <c r="B244" s="2" t="s">
        <v>34</v>
      </c>
      <c r="C244" s="3"/>
      <c r="D244" s="4">
        <v>0</v>
      </c>
      <c r="E244" s="5">
        <v>0</v>
      </c>
      <c r="F244" s="6">
        <v>0</v>
      </c>
      <c r="G244" s="23">
        <v>0</v>
      </c>
      <c r="H244" s="24">
        <v>0</v>
      </c>
      <c r="I244" s="141">
        <v>0</v>
      </c>
      <c r="J244" s="150">
        <v>0</v>
      </c>
      <c r="K244" s="150">
        <v>0</v>
      </c>
      <c r="L244" s="150">
        <v>0</v>
      </c>
      <c r="M244" s="150">
        <v>0</v>
      </c>
      <c r="N244" s="150">
        <v>0</v>
      </c>
      <c r="O244" s="150">
        <v>0</v>
      </c>
      <c r="P244" s="150">
        <v>0</v>
      </c>
      <c r="Q244" s="150">
        <v>0</v>
      </c>
      <c r="R244" s="150">
        <v>0</v>
      </c>
      <c r="S244" s="150">
        <v>0</v>
      </c>
      <c r="T244" s="150">
        <v>0</v>
      </c>
      <c r="U244" s="150">
        <v>0</v>
      </c>
      <c r="V244" s="150">
        <v>0</v>
      </c>
      <c r="W244" s="150">
        <v>0</v>
      </c>
      <c r="X244" s="150">
        <v>0</v>
      </c>
      <c r="Y244" s="150">
        <v>0</v>
      </c>
      <c r="Z244" s="150">
        <v>0</v>
      </c>
    </row>
    <row r="245" spans="1:26" ht="15.75" customHeight="1">
      <c r="A245" s="262" t="s">
        <v>786</v>
      </c>
      <c r="B245" s="2" t="s">
        <v>34</v>
      </c>
      <c r="C245" s="3"/>
      <c r="D245" s="4">
        <v>0</v>
      </c>
      <c r="E245" s="5">
        <v>0</v>
      </c>
      <c r="F245" s="6">
        <v>0</v>
      </c>
      <c r="G245" s="23">
        <v>0</v>
      </c>
      <c r="H245" s="24">
        <v>0</v>
      </c>
      <c r="I245" s="141">
        <v>0</v>
      </c>
      <c r="J245" s="150">
        <v>0</v>
      </c>
      <c r="K245" s="150">
        <v>0</v>
      </c>
      <c r="L245" s="150">
        <v>0</v>
      </c>
      <c r="M245" s="150">
        <v>0</v>
      </c>
      <c r="N245" s="150">
        <v>0</v>
      </c>
      <c r="O245" s="150">
        <v>0</v>
      </c>
      <c r="P245" s="150">
        <v>0</v>
      </c>
      <c r="Q245" s="150">
        <v>0</v>
      </c>
      <c r="R245" s="150">
        <v>0</v>
      </c>
      <c r="S245" s="150">
        <v>0</v>
      </c>
      <c r="T245" s="150">
        <v>0</v>
      </c>
      <c r="U245" s="150">
        <v>0</v>
      </c>
      <c r="V245" s="150">
        <v>0</v>
      </c>
      <c r="W245" s="150">
        <v>0</v>
      </c>
      <c r="X245" s="150">
        <v>0</v>
      </c>
      <c r="Y245" s="150">
        <v>0</v>
      </c>
      <c r="Z245" s="150">
        <v>0</v>
      </c>
    </row>
    <row r="246" spans="1:26" ht="15.75" customHeight="1">
      <c r="A246" s="262" t="s">
        <v>310</v>
      </c>
      <c r="B246" s="2" t="s">
        <v>34</v>
      </c>
      <c r="C246" s="3"/>
      <c r="D246" s="4">
        <v>9.3958333333333324E-3</v>
      </c>
      <c r="E246" s="5">
        <v>0.11084416666666677</v>
      </c>
      <c r="F246" s="6">
        <v>0</v>
      </c>
      <c r="G246" s="23">
        <v>0</v>
      </c>
      <c r="H246" s="24">
        <v>0</v>
      </c>
      <c r="I246" s="141">
        <v>1.1816666666666666E-2</v>
      </c>
      <c r="J246" s="150">
        <v>0.5098366666666666</v>
      </c>
      <c r="K246" s="150">
        <v>9.6959999999999991E-2</v>
      </c>
      <c r="L246" s="150">
        <v>7.2333333333333321E-4</v>
      </c>
      <c r="M246" s="150">
        <v>0.23761333333333329</v>
      </c>
      <c r="N246" s="150">
        <v>1.7966666666666699E-3</v>
      </c>
      <c r="O246" s="150">
        <v>1.2483333333333332E-2</v>
      </c>
      <c r="P246" s="150">
        <v>1.2829333333333333</v>
      </c>
      <c r="Q246" s="150">
        <v>5.8333333333333327E-4</v>
      </c>
      <c r="R246" s="150">
        <v>2.1099999999999999E-3</v>
      </c>
      <c r="S246" s="150">
        <v>0</v>
      </c>
      <c r="T246" s="150">
        <v>0</v>
      </c>
      <c r="U246" s="150">
        <v>0</v>
      </c>
      <c r="V246" s="150">
        <v>3.0299999999999997E-3</v>
      </c>
      <c r="W246" s="150">
        <v>3.7333333333333332E-4</v>
      </c>
      <c r="X246" s="150">
        <v>0</v>
      </c>
      <c r="Y246" s="150">
        <v>0</v>
      </c>
      <c r="Z246" s="150">
        <v>0.38235999999999998</v>
      </c>
    </row>
    <row r="247" spans="1:26" ht="15.75" customHeight="1">
      <c r="A247" s="262" t="s">
        <v>311</v>
      </c>
      <c r="B247" s="2" t="s">
        <v>34</v>
      </c>
      <c r="C247" s="3"/>
      <c r="D247" s="4">
        <v>2.2500000000000003E-3</v>
      </c>
      <c r="E247" s="5">
        <v>0.16587999999999997</v>
      </c>
      <c r="F247" s="6">
        <v>1E-3</v>
      </c>
      <c r="G247" s="23">
        <v>0</v>
      </c>
      <c r="H247" s="24">
        <v>0</v>
      </c>
      <c r="I247" s="141">
        <v>2.0263333333333331E-2</v>
      </c>
      <c r="J247" s="150">
        <v>3.3923333333333333E-2</v>
      </c>
      <c r="K247" s="150">
        <v>4.8576666666666657E-2</v>
      </c>
      <c r="L247" s="150">
        <v>1.2000000000000002E-4</v>
      </c>
      <c r="M247" s="150">
        <v>0.11403666666666666</v>
      </c>
      <c r="N247" s="150">
        <v>5.3333333333333336E-4</v>
      </c>
      <c r="O247" s="150">
        <v>1.3180000000000001E-2</v>
      </c>
      <c r="P247" s="150">
        <v>1.1747699999999999</v>
      </c>
      <c r="Q247" s="150">
        <v>3.1E-4</v>
      </c>
      <c r="R247" s="150">
        <v>0</v>
      </c>
      <c r="S247" s="150">
        <v>0</v>
      </c>
      <c r="T247" s="150">
        <v>0</v>
      </c>
      <c r="U247" s="150">
        <v>0</v>
      </c>
      <c r="V247" s="150">
        <v>5.0000000000000001E-4</v>
      </c>
      <c r="W247" s="150">
        <v>0</v>
      </c>
      <c r="X247" s="150">
        <v>0</v>
      </c>
      <c r="Y247" s="150">
        <v>0</v>
      </c>
      <c r="Z247" s="150">
        <v>1.4866666666666665E-2</v>
      </c>
    </row>
    <row r="248" spans="1:26" ht="15.75" customHeight="1">
      <c r="A248" s="262" t="s">
        <v>312</v>
      </c>
      <c r="B248" s="2" t="s">
        <v>34</v>
      </c>
      <c r="C248" s="3"/>
      <c r="D248" s="4">
        <v>2.8666666666666667E-3</v>
      </c>
      <c r="E248" s="5">
        <v>0.15153333333333341</v>
      </c>
      <c r="F248" s="6">
        <v>0</v>
      </c>
      <c r="G248" s="23">
        <v>0</v>
      </c>
      <c r="H248" s="24">
        <v>0</v>
      </c>
      <c r="I248" s="141">
        <v>1.3466666666666667E-2</v>
      </c>
      <c r="J248" s="150">
        <v>1.9233333333333331E-2</v>
      </c>
      <c r="K248" s="150">
        <v>2.0400000000000001E-2</v>
      </c>
      <c r="L248" s="150">
        <v>3.3333333333333332E-4</v>
      </c>
      <c r="M248" s="150">
        <v>9.0766666666666662E-2</v>
      </c>
      <c r="N248" s="150">
        <v>9.3333333333333332E-4</v>
      </c>
      <c r="O248" s="150">
        <v>0</v>
      </c>
      <c r="P248" s="150">
        <v>0.7471333333333332</v>
      </c>
      <c r="Q248" s="150">
        <v>5.9999999999999995E-4</v>
      </c>
      <c r="R248" s="150">
        <v>0</v>
      </c>
      <c r="S248" s="150">
        <v>0</v>
      </c>
      <c r="T248" s="150">
        <v>3.5000000000000003E-2</v>
      </c>
      <c r="U248" s="150">
        <v>1.7500000000000002E-2</v>
      </c>
      <c r="V248" s="150">
        <v>0</v>
      </c>
      <c r="W248" s="150">
        <v>0</v>
      </c>
      <c r="X248" s="150">
        <v>2.9999999999999997E-4</v>
      </c>
      <c r="Y248" s="150">
        <v>0</v>
      </c>
      <c r="Z248" s="150">
        <v>2.4066666666666667E-2</v>
      </c>
    </row>
    <row r="249" spans="1:26" ht="15.75" customHeight="1">
      <c r="A249" s="262" t="s">
        <v>313</v>
      </c>
      <c r="B249" s="2" t="s">
        <v>34</v>
      </c>
      <c r="C249" s="3"/>
      <c r="D249" s="4">
        <v>2.0828999999999997E-2</v>
      </c>
      <c r="E249" s="5">
        <v>0.13945433333333337</v>
      </c>
      <c r="F249" s="6">
        <v>7.0999999999999994E-2</v>
      </c>
      <c r="G249" s="23">
        <v>6.5000000000000002E-2</v>
      </c>
      <c r="H249" s="24">
        <v>0.253</v>
      </c>
      <c r="I249" s="141">
        <v>0.134435</v>
      </c>
      <c r="J249" s="150">
        <v>0.66532333333333338</v>
      </c>
      <c r="K249" s="150">
        <v>0.66053333333333331</v>
      </c>
      <c r="L249" s="150">
        <v>7.5000000000000002E-4</v>
      </c>
      <c r="M249" s="150">
        <v>0.43867666666666671</v>
      </c>
      <c r="N249" s="150">
        <v>8.0800000000000021E-3</v>
      </c>
      <c r="O249" s="150">
        <v>6.5433333333333333E-3</v>
      </c>
      <c r="P249" s="150">
        <v>3.0581300000000002</v>
      </c>
      <c r="Q249" s="150">
        <v>3.5299999999999997E-3</v>
      </c>
      <c r="R249" s="150">
        <v>6.6433333333333336E-3</v>
      </c>
      <c r="S249" s="150">
        <v>0</v>
      </c>
      <c r="T249" s="150">
        <v>10.199999999999999</v>
      </c>
      <c r="U249" s="150">
        <v>5.0999999999999996</v>
      </c>
      <c r="V249" s="150">
        <v>1.1333333333333332E-3</v>
      </c>
      <c r="W249" s="150">
        <v>1.1333333333333332E-3</v>
      </c>
      <c r="X249" s="150">
        <v>2.9999999999999997E-4</v>
      </c>
      <c r="Y249" s="150">
        <v>0</v>
      </c>
      <c r="Z249" s="150">
        <v>0.134435</v>
      </c>
    </row>
    <row r="250" spans="1:26" ht="15.75" customHeight="1">
      <c r="A250" s="262" t="s">
        <v>314</v>
      </c>
      <c r="B250" s="2" t="s">
        <v>34</v>
      </c>
      <c r="C250" s="3"/>
      <c r="D250" s="4">
        <v>1.9375E-3</v>
      </c>
      <c r="E250" s="5">
        <v>0.54003583333333327</v>
      </c>
      <c r="F250" s="6">
        <v>0</v>
      </c>
      <c r="G250" s="23">
        <v>0</v>
      </c>
      <c r="H250" s="24">
        <v>0</v>
      </c>
      <c r="I250" s="141">
        <v>1.3133333333333332E-2</v>
      </c>
      <c r="J250" s="150">
        <v>0.20012666666666665</v>
      </c>
      <c r="K250" s="150">
        <v>5.8143333333333339E-2</v>
      </c>
      <c r="L250" s="150">
        <v>2.0000000000000001E-4</v>
      </c>
      <c r="M250" s="150">
        <v>4.4813333333333337E-2</v>
      </c>
      <c r="N250" s="150">
        <v>1.0766666666666667E-3</v>
      </c>
      <c r="O250" s="150">
        <v>2.9143333333333334E-2</v>
      </c>
      <c r="P250" s="150">
        <v>0.68235666666666661</v>
      </c>
      <c r="Q250" s="150">
        <v>1.8999999999999998E-4</v>
      </c>
      <c r="R250" s="150">
        <v>6.5666666666666662E-4</v>
      </c>
      <c r="S250" s="150">
        <v>0</v>
      </c>
      <c r="T250" s="150">
        <v>0</v>
      </c>
      <c r="U250" s="150">
        <v>0</v>
      </c>
      <c r="V250" s="150">
        <v>2.9999999999999997E-4</v>
      </c>
      <c r="W250" s="150">
        <v>0</v>
      </c>
      <c r="X250" s="150">
        <v>0</v>
      </c>
      <c r="Y250" s="150">
        <v>0</v>
      </c>
      <c r="Z250" s="150">
        <v>3.9E-2</v>
      </c>
    </row>
    <row r="251" spans="1:26" ht="15.75" customHeight="1">
      <c r="A251" s="262" t="s">
        <v>315</v>
      </c>
      <c r="B251" s="2" t="s">
        <v>34</v>
      </c>
      <c r="C251" s="3"/>
      <c r="D251" s="4">
        <v>8.152173913043478E-3</v>
      </c>
      <c r="E251" s="5">
        <v>0.11554782608695642</v>
      </c>
      <c r="F251" s="6">
        <v>0</v>
      </c>
      <c r="G251" s="23">
        <v>0</v>
      </c>
      <c r="H251" s="24">
        <v>0</v>
      </c>
      <c r="I251" s="141">
        <v>1.8133333333333335E-2</v>
      </c>
      <c r="J251" s="150">
        <v>0.24873333333333336</v>
      </c>
      <c r="K251" s="150">
        <v>0.17323333333333335</v>
      </c>
      <c r="L251" s="150">
        <v>4.0000000000000002E-4</v>
      </c>
      <c r="M251" s="150">
        <v>0.10856666666666667</v>
      </c>
      <c r="N251" s="150">
        <v>2.3333333333333331E-3</v>
      </c>
      <c r="O251" s="150">
        <v>3.256666666666666E-2</v>
      </c>
      <c r="P251" s="150">
        <v>2.2180333333333331</v>
      </c>
      <c r="Q251" s="150">
        <v>1.3600000000000001E-2</v>
      </c>
      <c r="R251" s="150">
        <v>7.000000000000001E-4</v>
      </c>
      <c r="S251" s="150">
        <v>0</v>
      </c>
      <c r="T251" s="150">
        <v>1.48</v>
      </c>
      <c r="U251" s="150">
        <v>0.74</v>
      </c>
      <c r="V251" s="150">
        <v>2.9999999999999997E-4</v>
      </c>
      <c r="W251" s="150">
        <v>2.9999999999999997E-4</v>
      </c>
      <c r="X251" s="150">
        <v>0</v>
      </c>
      <c r="Y251" s="150">
        <v>0</v>
      </c>
      <c r="Z251" s="150">
        <v>0.78526666666666656</v>
      </c>
    </row>
    <row r="252" spans="1:26" ht="15.75" customHeight="1">
      <c r="A252" s="262" t="s">
        <v>316</v>
      </c>
      <c r="B252" s="2" t="s">
        <v>34</v>
      </c>
      <c r="C252" s="3"/>
      <c r="D252" s="4">
        <v>4.5624999999999997E-3</v>
      </c>
      <c r="E252" s="5">
        <v>0.10439750000000016</v>
      </c>
      <c r="F252" s="6">
        <v>0</v>
      </c>
      <c r="G252" s="23">
        <v>0</v>
      </c>
      <c r="H252" s="24">
        <v>0</v>
      </c>
      <c r="I252" s="141">
        <v>1.0426666666666666E-2</v>
      </c>
      <c r="J252" s="150">
        <v>0.22418333333333337</v>
      </c>
      <c r="K252" s="150">
        <v>0.22175999999999998</v>
      </c>
      <c r="L252" s="150">
        <v>1.2999999999999999E-4</v>
      </c>
      <c r="M252" s="150">
        <v>0.10669333333333332</v>
      </c>
      <c r="N252" s="150">
        <v>1.9333333333333336E-3</v>
      </c>
      <c r="O252" s="150">
        <v>1.6303333333333333E-2</v>
      </c>
      <c r="P252" s="150">
        <v>1.261466666666667</v>
      </c>
      <c r="Q252" s="150">
        <v>2.1666666666666668E-4</v>
      </c>
      <c r="R252" s="150">
        <v>7.1000000000000013E-4</v>
      </c>
      <c r="S252" s="150">
        <v>0</v>
      </c>
      <c r="T252" s="150">
        <v>1.18</v>
      </c>
      <c r="U252" s="150">
        <v>0.59</v>
      </c>
      <c r="V252" s="150">
        <v>3.4333333333333335E-4</v>
      </c>
      <c r="W252" s="150">
        <v>4.3333333333333337E-4</v>
      </c>
      <c r="X252" s="150">
        <v>0</v>
      </c>
      <c r="Y252" s="150">
        <v>1.0333333333333335E-2</v>
      </c>
      <c r="Z252" s="150">
        <v>0.82206666666666661</v>
      </c>
    </row>
    <row r="253" spans="1:26" ht="15.75" customHeight="1">
      <c r="A253" s="262" t="s">
        <v>317</v>
      </c>
      <c r="B253" s="2" t="s">
        <v>34</v>
      </c>
      <c r="C253" s="3"/>
      <c r="D253" s="4">
        <v>3.1666666666666666E-3</v>
      </c>
      <c r="E253" s="5">
        <v>0.57636666666666669</v>
      </c>
      <c r="F253" s="6">
        <v>0</v>
      </c>
      <c r="G253" s="23">
        <v>0</v>
      </c>
      <c r="H253" s="24">
        <v>0</v>
      </c>
      <c r="I253" s="141">
        <v>1.2333333333333332E-2</v>
      </c>
      <c r="J253" s="150">
        <v>0.12435</v>
      </c>
      <c r="K253" s="150">
        <v>4.5426666666666664E-2</v>
      </c>
      <c r="L253" s="150">
        <v>3.8666666666666661E-4</v>
      </c>
      <c r="M253" s="150">
        <v>3.2316666666666667E-2</v>
      </c>
      <c r="N253" s="150">
        <v>1.5399999999999999E-3</v>
      </c>
      <c r="O253" s="150">
        <v>4.7400000000000005E-2</v>
      </c>
      <c r="P253" s="150">
        <v>8.6703333333333341E-2</v>
      </c>
      <c r="Q253" s="150">
        <v>1.4999999999999999E-4</v>
      </c>
      <c r="R253" s="150">
        <v>2.1000000000000001E-4</v>
      </c>
      <c r="S253" s="150">
        <v>0</v>
      </c>
      <c r="T253" s="150">
        <v>0</v>
      </c>
      <c r="U253" s="150">
        <v>0</v>
      </c>
      <c r="V253" s="150">
        <v>0</v>
      </c>
      <c r="W253" s="150">
        <v>0</v>
      </c>
      <c r="X253" s="150">
        <v>0</v>
      </c>
      <c r="Y253" s="150">
        <v>0</v>
      </c>
      <c r="Z253" s="150">
        <v>0</v>
      </c>
    </row>
    <row r="254" spans="1:26" ht="15.75" customHeight="1">
      <c r="A254" s="262" t="s">
        <v>318</v>
      </c>
      <c r="B254" s="2" t="s">
        <v>34</v>
      </c>
      <c r="C254" s="3"/>
      <c r="D254" s="4">
        <v>4.0833333333333338E-3</v>
      </c>
      <c r="E254" s="5">
        <v>0.16662666666666667</v>
      </c>
      <c r="F254" s="6">
        <v>1E-3</v>
      </c>
      <c r="G254" s="23">
        <v>0</v>
      </c>
      <c r="H254" s="24">
        <v>1E-3</v>
      </c>
      <c r="I254" s="141">
        <v>1.5820000000000001E-2</v>
      </c>
      <c r="J254" s="150">
        <v>0.11659666666666667</v>
      </c>
      <c r="K254" s="150">
        <v>7.8153333333333339E-2</v>
      </c>
      <c r="L254" s="150">
        <v>1.7333333333333335E-3</v>
      </c>
      <c r="M254" s="150">
        <v>9.2959999999999987E-2</v>
      </c>
      <c r="N254" s="150">
        <v>9.6000000000000013E-4</v>
      </c>
      <c r="O254" s="150">
        <v>5.5133333333333336E-3</v>
      </c>
      <c r="P254" s="150">
        <v>1.4788333333333332</v>
      </c>
      <c r="Q254" s="150">
        <v>1.0266666666666666E-3</v>
      </c>
      <c r="R254" s="150">
        <v>6.6333333333333337E-4</v>
      </c>
      <c r="S254" s="150">
        <v>0</v>
      </c>
      <c r="T254" s="150">
        <v>1.62</v>
      </c>
      <c r="U254" s="150">
        <v>0.81</v>
      </c>
      <c r="V254" s="150">
        <v>1.9333333333333331E-4</v>
      </c>
      <c r="W254" s="150">
        <v>6.0333333333333333E-4</v>
      </c>
      <c r="X254" s="150">
        <v>5.0000000000000001E-4</v>
      </c>
      <c r="Y254" s="150">
        <v>0</v>
      </c>
      <c r="Z254" s="150">
        <v>0.17413000000000001</v>
      </c>
    </row>
    <row r="255" spans="1:26" ht="15.75" customHeight="1">
      <c r="A255" s="262" t="s">
        <v>319</v>
      </c>
      <c r="B255" s="2" t="s">
        <v>34</v>
      </c>
      <c r="C255" s="3"/>
      <c r="D255" s="4">
        <v>4.1041666666666666E-3</v>
      </c>
      <c r="E255" s="5">
        <v>0.1935224999999999</v>
      </c>
      <c r="F255" s="6">
        <v>0</v>
      </c>
      <c r="G255" s="23">
        <v>0</v>
      </c>
      <c r="H255" s="24">
        <v>0</v>
      </c>
      <c r="I255" s="141">
        <v>1.6333333333333335E-2</v>
      </c>
      <c r="J255" s="150">
        <v>0.11638333333333334</v>
      </c>
      <c r="K255" s="150">
        <v>8.7249999999999994E-2</v>
      </c>
      <c r="L255" s="150">
        <v>4.6666666666666666E-4</v>
      </c>
      <c r="M255" s="150">
        <v>0.14014333333333334</v>
      </c>
      <c r="N255" s="150">
        <v>9.1333333333333327E-4</v>
      </c>
      <c r="O255" s="150">
        <v>1.8636666666666669E-2</v>
      </c>
      <c r="P255" s="150">
        <v>1.5652999999999999</v>
      </c>
      <c r="Q255" s="150">
        <v>8.7666666666666665E-4</v>
      </c>
      <c r="R255" s="150">
        <v>8.7000000000000011E-4</v>
      </c>
      <c r="S255" s="150">
        <v>0</v>
      </c>
      <c r="T255" s="150">
        <v>7.8691666666666666</v>
      </c>
      <c r="U255" s="150">
        <v>3.9345833333333333</v>
      </c>
      <c r="V255" s="150">
        <v>8.6666666666666674E-4</v>
      </c>
      <c r="W255" s="150">
        <v>2.9999999999999997E-4</v>
      </c>
      <c r="X255" s="150">
        <v>0</v>
      </c>
      <c r="Y255" s="150">
        <v>0</v>
      </c>
      <c r="Z255" s="150">
        <v>0.65523333333333322</v>
      </c>
    </row>
    <row r="256" spans="1:26" ht="15.75" customHeight="1">
      <c r="A256" s="262" t="s">
        <v>320</v>
      </c>
      <c r="B256" s="2" t="s">
        <v>34</v>
      </c>
      <c r="C256" s="3"/>
      <c r="D256" s="4">
        <v>3.8124999999999999E-3</v>
      </c>
      <c r="E256" s="5">
        <v>0.12518416666666665</v>
      </c>
      <c r="F256" s="6">
        <v>1E-3</v>
      </c>
      <c r="G256" s="23">
        <v>0</v>
      </c>
      <c r="H256" s="24">
        <v>1E-3</v>
      </c>
      <c r="I256" s="141">
        <v>1.0700000000000001E-2</v>
      </c>
      <c r="J256" s="150">
        <v>7.1209999999999996E-2</v>
      </c>
      <c r="K256" s="150">
        <v>9.494000000000001E-2</v>
      </c>
      <c r="L256" s="150">
        <v>1.1933333333333334E-3</v>
      </c>
      <c r="M256" s="150">
        <v>9.1113333333333338E-2</v>
      </c>
      <c r="N256" s="150">
        <v>8.9333333333333333E-4</v>
      </c>
      <c r="O256" s="150">
        <v>6.7333333333333328E-2</v>
      </c>
      <c r="P256" s="150">
        <v>1.3137433333333335</v>
      </c>
      <c r="Q256" s="150">
        <v>5.8999999999999992E-4</v>
      </c>
      <c r="R256" s="150">
        <v>6.4999999999999997E-4</v>
      </c>
      <c r="S256" s="150">
        <v>0</v>
      </c>
      <c r="T256" s="150">
        <v>0</v>
      </c>
      <c r="U256" s="150">
        <v>0</v>
      </c>
      <c r="V256" s="150">
        <v>0</v>
      </c>
      <c r="W256" s="150">
        <v>6.6E-4</v>
      </c>
      <c r="X256" s="150">
        <v>2.9999999999999997E-4</v>
      </c>
      <c r="Y256" s="150">
        <v>0</v>
      </c>
      <c r="Z256" s="150">
        <v>0.24902333333333332</v>
      </c>
    </row>
    <row r="257" spans="1:26" ht="15.75" customHeight="1">
      <c r="A257" s="262" t="s">
        <v>321</v>
      </c>
      <c r="B257" s="2" t="s">
        <v>34</v>
      </c>
      <c r="C257" s="3"/>
      <c r="D257" s="4">
        <v>8.5507246376811605E-3</v>
      </c>
      <c r="E257" s="5">
        <v>0.12771594202898537</v>
      </c>
      <c r="F257" s="6">
        <v>1E-3</v>
      </c>
      <c r="G257" s="23">
        <v>0</v>
      </c>
      <c r="H257" s="24">
        <v>1E-3</v>
      </c>
      <c r="I257" s="141">
        <v>2.0666666666666663E-2</v>
      </c>
      <c r="J257" s="150">
        <v>7.6366666666666666E-2</v>
      </c>
      <c r="K257" s="150">
        <v>7.3966666666666681E-2</v>
      </c>
      <c r="L257" s="150">
        <v>3.4000000000000002E-3</v>
      </c>
      <c r="M257" s="150">
        <v>0.13776666666666665</v>
      </c>
      <c r="N257" s="150">
        <v>8.0000000000000004E-4</v>
      </c>
      <c r="O257" s="150">
        <v>0</v>
      </c>
      <c r="P257" s="150">
        <v>1.3836666666666664</v>
      </c>
      <c r="Q257" s="150">
        <v>5.9999999999999995E-4</v>
      </c>
      <c r="R257" s="150">
        <v>8.0000000000000004E-4</v>
      </c>
      <c r="S257" s="150">
        <v>0</v>
      </c>
      <c r="T257" s="150">
        <v>1.18</v>
      </c>
      <c r="U257" s="150">
        <v>0.59</v>
      </c>
      <c r="V257" s="150">
        <v>0</v>
      </c>
      <c r="W257" s="150">
        <v>4.0000000000000002E-4</v>
      </c>
      <c r="X257" s="150">
        <v>2.9999999999999997E-4</v>
      </c>
      <c r="Y257" s="150">
        <v>0</v>
      </c>
      <c r="Z257" s="150">
        <v>7.9366666666666669E-2</v>
      </c>
    </row>
    <row r="258" spans="1:26" ht="15.75" customHeight="1">
      <c r="A258" s="262" t="s">
        <v>322</v>
      </c>
      <c r="B258" s="2" t="s">
        <v>34</v>
      </c>
      <c r="C258" s="3"/>
      <c r="D258" s="4">
        <v>1.9891304347826089E-2</v>
      </c>
      <c r="E258" s="5">
        <v>0.12264202898550718</v>
      </c>
      <c r="F258" s="6">
        <v>2.2033333333333336E-3</v>
      </c>
      <c r="G258" s="23">
        <v>9.3800000000000012E-3</v>
      </c>
      <c r="H258" s="24">
        <v>2.7566666666666668E-3</v>
      </c>
      <c r="I258" s="141">
        <v>1.1366666666666667E-2</v>
      </c>
      <c r="J258" s="150">
        <v>5.3933333333333333E-2</v>
      </c>
      <c r="K258" s="150">
        <v>0.27966666666666667</v>
      </c>
      <c r="L258" s="150">
        <v>1.1999999999999999E-3</v>
      </c>
      <c r="M258" s="150">
        <v>0.50690000000000002</v>
      </c>
      <c r="N258" s="150">
        <v>5.6000000000000008E-3</v>
      </c>
      <c r="O258" s="150">
        <v>1.5800000000000002E-2</v>
      </c>
      <c r="P258" s="150">
        <v>3.3842000000000003</v>
      </c>
      <c r="Q258" s="150">
        <v>1.8666666666666666E-3</v>
      </c>
      <c r="R258" s="150">
        <v>3.9333333333333338E-3</v>
      </c>
      <c r="S258" s="150">
        <v>0</v>
      </c>
      <c r="T258" s="150">
        <v>1.1399999999999999</v>
      </c>
      <c r="U258" s="150">
        <v>0.56999999999999995</v>
      </c>
      <c r="V258" s="150">
        <v>0</v>
      </c>
      <c r="W258" s="150">
        <v>5.0000000000000001E-4</v>
      </c>
      <c r="X258" s="150">
        <v>4.6666666666666666E-4</v>
      </c>
      <c r="Y258" s="150">
        <v>0</v>
      </c>
      <c r="Z258" s="150">
        <v>0.19839999999999999</v>
      </c>
    </row>
    <row r="259" spans="1:26" ht="15.75" customHeight="1">
      <c r="A259" s="262" t="s">
        <v>323</v>
      </c>
      <c r="B259" s="2" t="s">
        <v>34</v>
      </c>
      <c r="C259" s="3"/>
      <c r="D259" s="4">
        <v>8.1250000000000003E-3</v>
      </c>
      <c r="E259" s="5">
        <v>9.5974999999999935E-2</v>
      </c>
      <c r="F259" s="6">
        <v>0</v>
      </c>
      <c r="G259" s="23">
        <v>0</v>
      </c>
      <c r="H259" s="24">
        <v>0</v>
      </c>
      <c r="I259" s="141">
        <v>5.0599999999999985E-3</v>
      </c>
      <c r="J259" s="150">
        <v>4.6096666666666668E-2</v>
      </c>
      <c r="K259" s="150">
        <v>9.7009999999999999E-2</v>
      </c>
      <c r="L259" s="150">
        <v>7.000000000000001E-4</v>
      </c>
      <c r="M259" s="150">
        <v>0.15257333333333334</v>
      </c>
      <c r="N259" s="150">
        <v>2.9233333333333333E-3</v>
      </c>
      <c r="O259" s="150">
        <v>8.0960000000000004E-2</v>
      </c>
      <c r="P259" s="150">
        <v>2.2790966666666668</v>
      </c>
      <c r="Q259" s="150">
        <v>5.0333333333333339E-4</v>
      </c>
      <c r="R259" s="150">
        <v>1.8800000000000004E-3</v>
      </c>
      <c r="S259" s="150">
        <v>0</v>
      </c>
      <c r="T259" s="150">
        <v>0</v>
      </c>
      <c r="U259" s="150">
        <v>0</v>
      </c>
      <c r="V259" s="150">
        <v>0</v>
      </c>
      <c r="W259" s="150">
        <v>9.0666666666666673E-4</v>
      </c>
      <c r="X259" s="150">
        <v>5.9999999999999995E-4</v>
      </c>
      <c r="Y259" s="150">
        <v>0</v>
      </c>
      <c r="Z259" s="150">
        <v>7.2570000000000009E-2</v>
      </c>
    </row>
    <row r="260" spans="1:26" ht="15.75" customHeight="1">
      <c r="A260" s="262" t="s">
        <v>324</v>
      </c>
      <c r="B260" s="2" t="s">
        <v>34</v>
      </c>
      <c r="C260" s="3"/>
      <c r="D260" s="4">
        <v>7.6666666666666662E-3</v>
      </c>
      <c r="E260" s="5">
        <v>9.6359999999999918E-2</v>
      </c>
      <c r="F260" s="6">
        <v>0</v>
      </c>
      <c r="G260" s="23">
        <v>0</v>
      </c>
      <c r="H260" s="24">
        <v>0</v>
      </c>
      <c r="I260" s="141">
        <v>3.5366666666666663E-3</v>
      </c>
      <c r="J260" s="150">
        <v>4.158333333333334E-2</v>
      </c>
      <c r="K260" s="150">
        <v>4.158333333333334E-2</v>
      </c>
      <c r="L260" s="150">
        <v>7.1666666666666656E-4</v>
      </c>
      <c r="M260" s="150">
        <v>0.13902333333333333</v>
      </c>
      <c r="N260" s="150">
        <v>3.4499999999999999E-3</v>
      </c>
      <c r="O260" s="150">
        <v>0.21692333333333333</v>
      </c>
      <c r="P260" s="150">
        <v>2.0069533333333336</v>
      </c>
      <c r="Q260" s="150">
        <v>5.2333333333333333E-4</v>
      </c>
      <c r="R260" s="150">
        <v>1.3600000000000001E-3</v>
      </c>
      <c r="S260" s="150">
        <v>0</v>
      </c>
      <c r="T260" s="150">
        <v>0</v>
      </c>
      <c r="U260" s="150">
        <v>0</v>
      </c>
      <c r="V260" s="150">
        <v>0</v>
      </c>
      <c r="W260" s="150">
        <v>7.8333333333333326E-4</v>
      </c>
      <c r="X260" s="150">
        <v>5.0000000000000001E-4</v>
      </c>
      <c r="Y260" s="150">
        <v>1.9166666666666669E-2</v>
      </c>
      <c r="Z260" s="150">
        <v>0.13679333333333332</v>
      </c>
    </row>
    <row r="261" spans="1:26" ht="15.75" customHeight="1">
      <c r="A261" s="262" t="s">
        <v>325</v>
      </c>
      <c r="B261" s="2" t="s">
        <v>34</v>
      </c>
      <c r="C261" s="3"/>
      <c r="D261" s="4">
        <v>8.8405797101449284E-3</v>
      </c>
      <c r="E261" s="5">
        <v>8.1392753623188374E-2</v>
      </c>
      <c r="F261" s="6">
        <v>0</v>
      </c>
      <c r="G261" s="23">
        <v>0</v>
      </c>
      <c r="H261" s="24">
        <v>0</v>
      </c>
      <c r="I261" s="141">
        <v>1.2333333333333335E-3</v>
      </c>
      <c r="J261" s="150">
        <v>7.7199999999999991E-2</v>
      </c>
      <c r="K261" s="150">
        <v>9.6300000000000011E-2</v>
      </c>
      <c r="L261" s="150">
        <v>1.4000000000000002E-3</v>
      </c>
      <c r="M261" s="150">
        <v>0.12176666666666668</v>
      </c>
      <c r="N261" s="150">
        <v>2.2666666666666664E-3</v>
      </c>
      <c r="O261" s="150">
        <v>0</v>
      </c>
      <c r="P261" s="150">
        <v>1.0402666666666669</v>
      </c>
      <c r="Q261" s="150">
        <v>4.0000000000000002E-4</v>
      </c>
      <c r="R261" s="150">
        <v>9.6666666666666678E-4</v>
      </c>
      <c r="S261" s="150">
        <v>0</v>
      </c>
      <c r="T261" s="150">
        <v>0.61</v>
      </c>
      <c r="U261" s="150">
        <v>0.30499999999999999</v>
      </c>
      <c r="V261" s="150">
        <v>0</v>
      </c>
      <c r="W261" s="150">
        <v>0</v>
      </c>
      <c r="X261" s="150">
        <v>0</v>
      </c>
      <c r="Y261" s="150">
        <v>0</v>
      </c>
      <c r="Z261" s="150">
        <v>6.1466666666666676E-2</v>
      </c>
    </row>
    <row r="262" spans="1:26" ht="15.75" customHeight="1">
      <c r="A262" s="262" t="s">
        <v>326</v>
      </c>
      <c r="B262" s="2" t="s">
        <v>34</v>
      </c>
      <c r="C262" s="3"/>
      <c r="D262" s="4">
        <v>6.7753623188405807E-3</v>
      </c>
      <c r="E262" s="5">
        <v>7.5257971014492733E-2</v>
      </c>
      <c r="F262" s="6">
        <v>0</v>
      </c>
      <c r="G262" s="23">
        <v>0</v>
      </c>
      <c r="H262" s="24">
        <v>0</v>
      </c>
      <c r="I262" s="141">
        <v>2.5000000000000001E-3</v>
      </c>
      <c r="J262" s="150">
        <v>2.8566666666666671E-2</v>
      </c>
      <c r="K262" s="150">
        <v>5.9500000000000004E-2</v>
      </c>
      <c r="L262" s="150">
        <v>4.6666666666666666E-4</v>
      </c>
      <c r="M262" s="150">
        <v>0.1014</v>
      </c>
      <c r="N262" s="150">
        <v>2.3E-3</v>
      </c>
      <c r="O262" s="150">
        <v>0.11166666666666666</v>
      </c>
      <c r="P262" s="150">
        <v>2.16</v>
      </c>
      <c r="Q262" s="150">
        <v>4.3333333333333337E-4</v>
      </c>
      <c r="R262" s="150">
        <v>8.9999999999999998E-4</v>
      </c>
      <c r="S262" s="150">
        <v>0</v>
      </c>
      <c r="T262" s="150">
        <v>0.02</v>
      </c>
      <c r="U262" s="150">
        <v>0.01</v>
      </c>
      <c r="V262" s="150">
        <v>0</v>
      </c>
      <c r="W262" s="150">
        <v>0</v>
      </c>
      <c r="X262" s="150">
        <v>2.0000000000000001E-4</v>
      </c>
      <c r="Y262" s="150">
        <v>0</v>
      </c>
      <c r="Z262" s="150">
        <v>8.6800000000000002E-2</v>
      </c>
    </row>
    <row r="263" spans="1:26" ht="15.75" customHeight="1">
      <c r="A263" s="262" t="s">
        <v>327</v>
      </c>
      <c r="B263" s="2" t="s">
        <v>34</v>
      </c>
      <c r="C263" s="3"/>
      <c r="D263" s="4">
        <v>8.8333333333333337E-3</v>
      </c>
      <c r="E263" s="5">
        <v>0.14861999999999997</v>
      </c>
      <c r="F263" s="6">
        <v>0</v>
      </c>
      <c r="G263" s="23">
        <v>0</v>
      </c>
      <c r="H263" s="24">
        <v>0</v>
      </c>
      <c r="I263" s="141">
        <v>3.0733333333333328E-2</v>
      </c>
      <c r="J263" s="150">
        <v>0.33069999999999999</v>
      </c>
      <c r="K263" s="150">
        <v>0.12303666666666667</v>
      </c>
      <c r="L263" s="150">
        <v>5.4333333333333339E-4</v>
      </c>
      <c r="M263" s="150">
        <v>0.19498000000000001</v>
      </c>
      <c r="N263" s="150">
        <v>6.9333333333333345E-4</v>
      </c>
      <c r="O263" s="150">
        <v>1.1673333333333334E-2</v>
      </c>
      <c r="P263" s="150">
        <v>1.5853833333333334</v>
      </c>
      <c r="Q263" s="150">
        <v>5.9999999999999995E-4</v>
      </c>
      <c r="R263" s="150">
        <v>1.0199999999999999E-3</v>
      </c>
      <c r="S263" s="150">
        <v>0</v>
      </c>
      <c r="T263" s="150">
        <v>0</v>
      </c>
      <c r="U263" s="150">
        <v>0</v>
      </c>
      <c r="V263" s="150">
        <v>7.9000000000000001E-4</v>
      </c>
      <c r="W263" s="150">
        <v>7.3666666666666661E-4</v>
      </c>
      <c r="X263" s="150">
        <v>5.0000000000000001E-4</v>
      </c>
      <c r="Y263" s="150">
        <v>0</v>
      </c>
      <c r="Z263" s="150">
        <v>0.21795666666666666</v>
      </c>
    </row>
    <row r="264" spans="1:26" ht="15.75" customHeight="1">
      <c r="A264" s="262" t="s">
        <v>328</v>
      </c>
      <c r="B264" s="2" t="s">
        <v>34</v>
      </c>
      <c r="C264" s="3"/>
      <c r="D264" s="4">
        <v>6.5000000000000006E-3</v>
      </c>
      <c r="E264" s="5">
        <v>9.3370000000000133E-2</v>
      </c>
      <c r="F264" s="6">
        <v>0</v>
      </c>
      <c r="G264" s="23">
        <v>0</v>
      </c>
      <c r="H264" s="24">
        <v>0</v>
      </c>
      <c r="I264" s="141">
        <v>2.731666666666667E-2</v>
      </c>
      <c r="J264" s="150">
        <v>0.17183666666666667</v>
      </c>
      <c r="K264" s="150">
        <v>8.2119999999999999E-2</v>
      </c>
      <c r="L264" s="150">
        <v>4.4999999999999999E-4</v>
      </c>
      <c r="M264" s="150">
        <v>0.13702</v>
      </c>
      <c r="N264" s="150">
        <v>8.9333333333333333E-4</v>
      </c>
      <c r="O264" s="150">
        <v>1.8239999999999999E-2</v>
      </c>
      <c r="P264" s="150">
        <v>1.2498666666666667</v>
      </c>
      <c r="Q264" s="150">
        <v>7.2666666666666669E-4</v>
      </c>
      <c r="R264" s="150">
        <v>1.5466666666666665E-3</v>
      </c>
      <c r="S264" s="150">
        <v>0</v>
      </c>
      <c r="T264" s="150">
        <v>0</v>
      </c>
      <c r="U264" s="150">
        <v>0</v>
      </c>
      <c r="V264" s="150">
        <v>3.3333333333333332E-4</v>
      </c>
      <c r="W264" s="150">
        <v>0</v>
      </c>
      <c r="X264" s="150">
        <v>0</v>
      </c>
      <c r="Y264" s="150">
        <v>0</v>
      </c>
      <c r="Z264" s="150">
        <v>1.1196999999999999</v>
      </c>
    </row>
    <row r="265" spans="1:26" ht="15.75" customHeight="1">
      <c r="A265" s="262" t="s">
        <v>329</v>
      </c>
      <c r="B265" s="2" t="s">
        <v>34</v>
      </c>
      <c r="C265" s="3"/>
      <c r="D265" s="4">
        <v>8.9492753623188395E-3</v>
      </c>
      <c r="E265" s="5">
        <v>6.8184057971014594E-2</v>
      </c>
      <c r="F265" s="6">
        <v>0</v>
      </c>
      <c r="G265" s="23">
        <v>0</v>
      </c>
      <c r="H265" s="24">
        <v>0</v>
      </c>
      <c r="I265" s="141">
        <v>1.7233333333333333E-2</v>
      </c>
      <c r="J265" s="150">
        <v>0.109</v>
      </c>
      <c r="K265" s="150">
        <v>9.6733333333333338E-2</v>
      </c>
      <c r="L265" s="150">
        <v>3.2666666666666664E-3</v>
      </c>
      <c r="M265" s="150">
        <v>0.22433333333333333</v>
      </c>
      <c r="N265" s="150">
        <v>3.2000000000000002E-3</v>
      </c>
      <c r="O265" s="150">
        <v>0</v>
      </c>
      <c r="P265" s="150">
        <v>1.8439666666666668</v>
      </c>
      <c r="Q265" s="150">
        <v>5.9999999999999995E-4</v>
      </c>
      <c r="R265" s="150">
        <v>1.7666666666666666E-3</v>
      </c>
      <c r="S265" s="150">
        <v>0</v>
      </c>
      <c r="T265" s="150">
        <v>0</v>
      </c>
      <c r="U265" s="150">
        <v>0</v>
      </c>
      <c r="V265" s="150">
        <v>0</v>
      </c>
      <c r="W265" s="150">
        <v>2.9999999999999997E-4</v>
      </c>
      <c r="X265" s="150">
        <v>2.9999999999999997E-4</v>
      </c>
      <c r="Y265" s="150">
        <v>0</v>
      </c>
      <c r="Z265" s="150">
        <v>0.63596666666666668</v>
      </c>
    </row>
    <row r="266" spans="1:26" ht="15.75" customHeight="1">
      <c r="A266" s="262" t="s">
        <v>330</v>
      </c>
      <c r="B266" s="2" t="s">
        <v>34</v>
      </c>
      <c r="C266" s="3"/>
      <c r="D266" s="4">
        <v>3.0833333333333333E-3</v>
      </c>
      <c r="E266" s="5">
        <v>0.11528666666666659</v>
      </c>
      <c r="F266" s="6">
        <v>0</v>
      </c>
      <c r="G266" s="23">
        <v>0</v>
      </c>
      <c r="H266" s="24">
        <v>0</v>
      </c>
      <c r="I266" s="141">
        <v>2.9580000000000002E-2</v>
      </c>
      <c r="J266" s="150">
        <v>0.19686666666666666</v>
      </c>
      <c r="K266" s="150">
        <v>9.7206666666666663E-2</v>
      </c>
      <c r="L266" s="150">
        <v>7.2000000000000005E-4</v>
      </c>
      <c r="M266" s="150">
        <v>0.10075666666666665</v>
      </c>
      <c r="N266" s="150">
        <v>1.4666666666666667E-3</v>
      </c>
      <c r="O266" s="150">
        <v>0</v>
      </c>
      <c r="P266" s="150">
        <v>1.1284999999999998</v>
      </c>
      <c r="Q266" s="150">
        <v>1.2199999999999999E-3</v>
      </c>
      <c r="R266" s="150">
        <v>1.2133333333333334E-3</v>
      </c>
      <c r="S266" s="150">
        <v>0</v>
      </c>
      <c r="T266" s="150">
        <v>1.7</v>
      </c>
      <c r="U266" s="150">
        <v>0.85</v>
      </c>
      <c r="V266" s="150">
        <v>0</v>
      </c>
      <c r="W266" s="150">
        <v>0</v>
      </c>
      <c r="X266" s="150">
        <v>0</v>
      </c>
      <c r="Y266" s="150">
        <v>0</v>
      </c>
      <c r="Z266" s="150">
        <v>3.1566666666666666E-2</v>
      </c>
    </row>
    <row r="267" spans="1:26" ht="15.75" customHeight="1">
      <c r="A267" s="262" t="s">
        <v>331</v>
      </c>
      <c r="B267" s="2" t="s">
        <v>34</v>
      </c>
      <c r="C267" s="3"/>
      <c r="D267" s="4">
        <v>2.3354166666666665E-2</v>
      </c>
      <c r="E267" s="5">
        <v>0.12972916666666667</v>
      </c>
      <c r="F267" s="6">
        <v>0</v>
      </c>
      <c r="G267" s="23">
        <v>0</v>
      </c>
      <c r="H267" s="24">
        <v>0</v>
      </c>
      <c r="I267" s="141">
        <v>0.19041</v>
      </c>
      <c r="J267" s="150">
        <v>0.32441000000000003</v>
      </c>
      <c r="K267" s="150">
        <v>0.29773333333333329</v>
      </c>
      <c r="L267" s="150">
        <v>6.3800000000000003E-3</v>
      </c>
      <c r="M267" s="150">
        <v>0.33748666666666671</v>
      </c>
      <c r="N267" s="150">
        <v>2.7366666666666668E-3</v>
      </c>
      <c r="O267" s="150">
        <v>0</v>
      </c>
      <c r="P267" s="150">
        <v>2.9779366666666665</v>
      </c>
      <c r="Q267" s="150">
        <v>2.0766666666666668E-3</v>
      </c>
      <c r="R267" s="150">
        <v>9.5899999999999996E-3</v>
      </c>
      <c r="S267" s="150">
        <v>0</v>
      </c>
      <c r="T267" s="150">
        <v>0.6</v>
      </c>
      <c r="U267" s="150">
        <v>0.3</v>
      </c>
      <c r="V267" s="150">
        <v>1.7000000000000001E-3</v>
      </c>
      <c r="W267" s="150">
        <v>4.7999999999999996E-3</v>
      </c>
      <c r="X267" s="150">
        <v>6.333333333333334E-4</v>
      </c>
      <c r="Y267" s="150">
        <v>2.5733333333333327E-2</v>
      </c>
      <c r="Z267" s="150">
        <v>8.2833333333333328E-2</v>
      </c>
    </row>
    <row r="268" spans="1:26" ht="15.75" customHeight="1">
      <c r="A268" s="262" t="s">
        <v>332</v>
      </c>
      <c r="B268" s="2" t="s">
        <v>34</v>
      </c>
      <c r="C268" s="3"/>
      <c r="D268" s="4">
        <v>2.3541666666666672E-3</v>
      </c>
      <c r="E268" s="5">
        <v>0.16074916666666664</v>
      </c>
      <c r="F268" s="6">
        <v>1E-3</v>
      </c>
      <c r="G268" s="23">
        <v>1E-3</v>
      </c>
      <c r="H268" s="24">
        <v>0</v>
      </c>
      <c r="I268" s="141">
        <v>2.9826666666666668E-2</v>
      </c>
      <c r="J268" s="150">
        <v>8.7119999999999975E-2</v>
      </c>
      <c r="K268" s="150">
        <v>6.1239999999999996E-2</v>
      </c>
      <c r="L268" s="150">
        <v>3.5333333333333332E-4</v>
      </c>
      <c r="M268" s="150">
        <v>0.11706999999999999</v>
      </c>
      <c r="N268" s="150">
        <v>3.2133333333333332E-3</v>
      </c>
      <c r="O268" s="150">
        <v>9.816666666666668E-3</v>
      </c>
      <c r="P268" s="150">
        <v>1.0222333333333331</v>
      </c>
      <c r="Q268" s="150">
        <v>7.8333333333333326E-4</v>
      </c>
      <c r="R268" s="150">
        <v>7.2666666666666669E-4</v>
      </c>
      <c r="S268" s="150">
        <v>0</v>
      </c>
      <c r="T268" s="150">
        <v>0</v>
      </c>
      <c r="U268" s="150">
        <v>0</v>
      </c>
      <c r="V268" s="150">
        <v>5.9999999999999995E-4</v>
      </c>
      <c r="W268" s="150">
        <v>0</v>
      </c>
      <c r="X268" s="150">
        <v>0</v>
      </c>
      <c r="Y268" s="150">
        <v>0</v>
      </c>
      <c r="Z268" s="150">
        <v>2.3599999999999999E-2</v>
      </c>
    </row>
    <row r="269" spans="1:26" ht="15.75" customHeight="1">
      <c r="A269" s="262" t="s">
        <v>333</v>
      </c>
      <c r="B269" s="2" t="s">
        <v>34</v>
      </c>
      <c r="C269" s="3"/>
      <c r="D269" s="4">
        <v>5.6521739130434793E-3</v>
      </c>
      <c r="E269" s="5">
        <v>0.14024782608695641</v>
      </c>
      <c r="F269" s="6">
        <v>0</v>
      </c>
      <c r="G269" s="23">
        <v>0</v>
      </c>
      <c r="H269" s="24">
        <v>0</v>
      </c>
      <c r="I269" s="141">
        <v>3.0133333333333331E-2</v>
      </c>
      <c r="J269" s="150">
        <v>8.2766666666666655E-2</v>
      </c>
      <c r="K269" s="150">
        <v>5.7800000000000004E-2</v>
      </c>
      <c r="L269" s="150">
        <v>4.0000000000000002E-4</v>
      </c>
      <c r="M269" s="150">
        <v>0.11766666666666667</v>
      </c>
      <c r="N269" s="150">
        <v>9.3333333333333332E-4</v>
      </c>
      <c r="O269" s="150">
        <v>0</v>
      </c>
      <c r="P269" s="150">
        <v>1.1586666666666667</v>
      </c>
      <c r="Q269" s="150">
        <v>7.000000000000001E-4</v>
      </c>
      <c r="R269" s="150">
        <v>8.0000000000000004E-4</v>
      </c>
      <c r="S269" s="150">
        <v>0</v>
      </c>
      <c r="T269" s="150">
        <v>0</v>
      </c>
      <c r="U269" s="150">
        <v>0</v>
      </c>
      <c r="V269" s="150">
        <v>0</v>
      </c>
      <c r="W269" s="150">
        <v>0</v>
      </c>
      <c r="X269" s="150">
        <v>0</v>
      </c>
      <c r="Y269" s="150">
        <v>0</v>
      </c>
      <c r="Z269" s="150">
        <v>2.8333333333333335E-2</v>
      </c>
    </row>
    <row r="270" spans="1:26" ht="15.75" customHeight="1">
      <c r="A270" s="262" t="s">
        <v>334</v>
      </c>
      <c r="B270" s="2" t="s">
        <v>34</v>
      </c>
      <c r="C270" s="3"/>
      <c r="D270" s="4">
        <v>8.2500000000000004E-3</v>
      </c>
      <c r="E270" s="5">
        <v>9.3210000000000057E-2</v>
      </c>
      <c r="F270" s="6">
        <v>0</v>
      </c>
      <c r="G270" s="23">
        <v>0</v>
      </c>
      <c r="H270" s="24">
        <v>0</v>
      </c>
      <c r="I270" s="141">
        <v>1.4216666666666669E-2</v>
      </c>
      <c r="J270" s="150">
        <v>3.2323333333333329E-2</v>
      </c>
      <c r="K270" s="150">
        <v>4.4376666666666661E-2</v>
      </c>
      <c r="L270" s="150">
        <v>5.4000000000000001E-4</v>
      </c>
      <c r="M270" s="150">
        <v>0.15442</v>
      </c>
      <c r="N270" s="150">
        <v>2.2366666666666668E-3</v>
      </c>
      <c r="O270" s="150">
        <v>0</v>
      </c>
      <c r="P270" s="150">
        <v>1.2378766666666667</v>
      </c>
      <c r="Q270" s="150">
        <v>1.8999999999999998E-4</v>
      </c>
      <c r="R270" s="150">
        <v>5.6999999999999998E-4</v>
      </c>
      <c r="S270" s="150">
        <v>0</v>
      </c>
      <c r="T270" s="150">
        <v>0</v>
      </c>
      <c r="U270" s="150">
        <v>0</v>
      </c>
      <c r="V270" s="150">
        <v>5.0000000000000001E-4</v>
      </c>
      <c r="W270" s="150">
        <v>0</v>
      </c>
      <c r="X270" s="150">
        <v>0</v>
      </c>
      <c r="Y270" s="150">
        <v>0</v>
      </c>
      <c r="Z270" s="150">
        <v>3.2533333333333331E-2</v>
      </c>
    </row>
    <row r="271" spans="1:26" ht="15.75" customHeight="1">
      <c r="A271" s="262" t="s">
        <v>335</v>
      </c>
      <c r="B271" s="2" t="s">
        <v>34</v>
      </c>
      <c r="C271" s="3"/>
      <c r="D271" s="4">
        <v>7.0652173913043478E-3</v>
      </c>
      <c r="E271" s="5">
        <v>0.16880144927536234</v>
      </c>
      <c r="F271" s="6">
        <v>0</v>
      </c>
      <c r="G271" s="23">
        <v>0</v>
      </c>
      <c r="H271" s="24">
        <v>0</v>
      </c>
      <c r="I271" s="141">
        <v>1.0166666666666666E-2</v>
      </c>
      <c r="J271" s="150">
        <v>4.0966666666666665E-2</v>
      </c>
      <c r="K271" s="150">
        <v>4.0383333333333334E-2</v>
      </c>
      <c r="L271" s="150">
        <v>2.8333333333333335E-4</v>
      </c>
      <c r="M271" s="150">
        <v>8.8103333333333339E-2</v>
      </c>
      <c r="N271" s="150">
        <v>6.0333333333333341E-3</v>
      </c>
      <c r="O271" s="150">
        <v>3.2010000000000004E-2</v>
      </c>
      <c r="P271" s="150">
        <v>0.94716666666666649</v>
      </c>
      <c r="Q271" s="150">
        <v>3.9333333333333332E-4</v>
      </c>
      <c r="R271" s="150">
        <v>9.1666666666666676E-4</v>
      </c>
      <c r="S271" s="150">
        <v>0</v>
      </c>
      <c r="T271" s="150">
        <v>0.47541666666666671</v>
      </c>
      <c r="U271" s="150">
        <v>0.23770833333333335</v>
      </c>
      <c r="V271" s="150">
        <v>0</v>
      </c>
      <c r="W271" s="150">
        <v>0</v>
      </c>
      <c r="X271" s="150">
        <v>0</v>
      </c>
      <c r="Y271" s="150">
        <v>0</v>
      </c>
      <c r="Z271" s="150">
        <v>0</v>
      </c>
    </row>
    <row r="272" spans="1:26" ht="15.75" customHeight="1">
      <c r="A272" s="262" t="s">
        <v>336</v>
      </c>
      <c r="B272" s="2" t="s">
        <v>34</v>
      </c>
      <c r="C272" s="3"/>
      <c r="D272" s="4">
        <v>1.4854166666666667E-2</v>
      </c>
      <c r="E272" s="5">
        <v>0.22447916666666667</v>
      </c>
      <c r="F272" s="6">
        <v>1E-3</v>
      </c>
      <c r="G272" s="23">
        <v>1E-3</v>
      </c>
      <c r="H272" s="24">
        <v>0</v>
      </c>
      <c r="I272" s="141">
        <v>3.356E-2</v>
      </c>
      <c r="J272" s="150">
        <v>0.20880333333333329</v>
      </c>
      <c r="K272" s="150">
        <v>0.3053866666666667</v>
      </c>
      <c r="L272" s="150">
        <v>1.4533333333333332E-3</v>
      </c>
      <c r="M272" s="150">
        <v>0.34395333333333333</v>
      </c>
      <c r="N272" s="150">
        <v>2.1366666666666669E-3</v>
      </c>
      <c r="O272" s="150">
        <v>1.3373333333333334E-2</v>
      </c>
      <c r="P272" s="150">
        <v>2.83047</v>
      </c>
      <c r="Q272" s="150">
        <v>1.0733333333333333E-3</v>
      </c>
      <c r="R272" s="150">
        <v>2.4233333333333333E-3</v>
      </c>
      <c r="S272" s="150">
        <v>0</v>
      </c>
      <c r="T272" s="150">
        <v>0</v>
      </c>
      <c r="U272" s="150">
        <v>0</v>
      </c>
      <c r="V272" s="150">
        <v>1.1999999999999999E-3</v>
      </c>
      <c r="W272" s="150">
        <v>4.3333333333333337E-4</v>
      </c>
      <c r="X272" s="150">
        <v>8.6666666666666674E-4</v>
      </c>
      <c r="Y272" s="150">
        <v>0</v>
      </c>
      <c r="Z272" s="150">
        <v>0.35903333333333332</v>
      </c>
    </row>
    <row r="273" spans="1:26" ht="15.75" customHeight="1">
      <c r="A273" s="262" t="s">
        <v>337</v>
      </c>
      <c r="B273" s="2" t="s">
        <v>34</v>
      </c>
      <c r="C273" s="3"/>
      <c r="D273" s="4">
        <v>9.2916666666666651E-3</v>
      </c>
      <c r="E273" s="5">
        <v>0.1024416666666666</v>
      </c>
      <c r="F273" s="6">
        <v>0</v>
      </c>
      <c r="G273" s="23">
        <v>0</v>
      </c>
      <c r="H273" s="24">
        <v>0</v>
      </c>
      <c r="I273" s="141">
        <v>3.2373333333333337E-2</v>
      </c>
      <c r="J273" s="150">
        <v>0.17879</v>
      </c>
      <c r="K273" s="150">
        <v>0.12225333333333334</v>
      </c>
      <c r="L273" s="150">
        <v>3.5833333333333333E-3</v>
      </c>
      <c r="M273" s="150">
        <v>0.13143000000000002</v>
      </c>
      <c r="N273" s="150">
        <v>3.9633333333333335E-3</v>
      </c>
      <c r="O273" s="150">
        <v>1.704E-2</v>
      </c>
      <c r="P273" s="150">
        <v>1.13439</v>
      </c>
      <c r="Q273" s="150">
        <v>8.433333333333333E-4</v>
      </c>
      <c r="R273" s="150">
        <v>3.5200000000000006E-3</v>
      </c>
      <c r="S273" s="150">
        <v>0</v>
      </c>
      <c r="T273" s="150">
        <v>1.54</v>
      </c>
      <c r="U273" s="150">
        <v>0.77</v>
      </c>
      <c r="V273" s="150">
        <v>2.5999999999999998E-4</v>
      </c>
      <c r="W273" s="150">
        <v>9.7333333333333343E-4</v>
      </c>
      <c r="X273" s="150">
        <v>0</v>
      </c>
      <c r="Y273" s="150">
        <v>0</v>
      </c>
      <c r="Z273" s="150">
        <v>0.2487</v>
      </c>
    </row>
    <row r="274" spans="1:26" ht="15.75" customHeight="1">
      <c r="A274" s="262" t="s">
        <v>338</v>
      </c>
      <c r="B274" s="2" t="s">
        <v>34</v>
      </c>
      <c r="C274" s="3"/>
      <c r="D274" s="4">
        <v>2.8541666666666663E-3</v>
      </c>
      <c r="E274" s="5">
        <v>4.7585833333333306E-2</v>
      </c>
      <c r="F274" s="6">
        <v>0</v>
      </c>
      <c r="G274" s="23">
        <v>0</v>
      </c>
      <c r="H274" s="24">
        <v>0</v>
      </c>
      <c r="I274" s="141">
        <v>7.3666666666666672E-3</v>
      </c>
      <c r="J274" s="150">
        <v>7.7950000000000005E-2</v>
      </c>
      <c r="K274" s="150">
        <v>6.2030000000000002E-2</v>
      </c>
      <c r="L274" s="150">
        <v>5.2999999999999998E-4</v>
      </c>
      <c r="M274" s="150">
        <v>0.12218333333333334</v>
      </c>
      <c r="N274" s="150">
        <v>3.7233333333333337E-3</v>
      </c>
      <c r="O274" s="150">
        <v>5.0290000000000008E-2</v>
      </c>
      <c r="P274" s="150">
        <v>0.87308666666666679</v>
      </c>
      <c r="Q274" s="150">
        <v>5.8999999999999992E-4</v>
      </c>
      <c r="R274" s="150">
        <v>8.7333333333333327E-4</v>
      </c>
      <c r="S274" s="150">
        <v>0</v>
      </c>
      <c r="T274" s="150">
        <v>1.4554166666666666</v>
      </c>
      <c r="U274" s="150">
        <v>0.72770833333333329</v>
      </c>
      <c r="V274" s="150">
        <v>0</v>
      </c>
      <c r="W274" s="150">
        <v>0</v>
      </c>
      <c r="X274" s="150">
        <v>0</v>
      </c>
      <c r="Y274" s="150">
        <v>0</v>
      </c>
      <c r="Z274" s="150">
        <v>0</v>
      </c>
    </row>
    <row r="275" spans="1:26" ht="15.75" customHeight="1">
      <c r="A275" s="262" t="s">
        <v>339</v>
      </c>
      <c r="B275" s="2" t="s">
        <v>34</v>
      </c>
      <c r="C275" s="3"/>
      <c r="D275" s="4">
        <v>4.0416666666666665E-3</v>
      </c>
      <c r="E275" s="5">
        <v>0.15105833333333335</v>
      </c>
      <c r="F275" s="6">
        <v>0</v>
      </c>
      <c r="G275" s="23">
        <v>0</v>
      </c>
      <c r="H275" s="24">
        <v>0</v>
      </c>
      <c r="I275" s="141">
        <v>4.3866666666666672E-3</v>
      </c>
      <c r="J275" s="150">
        <v>4.7540000000000006E-2</v>
      </c>
      <c r="K275" s="150">
        <v>0.12701999999999999</v>
      </c>
      <c r="L275" s="150">
        <v>1.32E-3</v>
      </c>
      <c r="M275" s="150">
        <v>0.40266999999999997</v>
      </c>
      <c r="N275" s="150">
        <v>2.5700000000000002E-3</v>
      </c>
      <c r="O275" s="150">
        <v>5.9133333333333329E-3</v>
      </c>
      <c r="P275" s="150">
        <v>4.8457066666666675</v>
      </c>
      <c r="Q275" s="150">
        <v>1.8733333333333336E-3</v>
      </c>
      <c r="R275" s="150">
        <v>6.7000000000000002E-3</v>
      </c>
      <c r="S275" s="150">
        <v>0</v>
      </c>
      <c r="T275" s="150">
        <v>0</v>
      </c>
      <c r="U275" s="150">
        <v>0</v>
      </c>
      <c r="V275" s="150">
        <v>1.1833333333333333E-3</v>
      </c>
      <c r="W275" s="150">
        <v>1.6926666666666668E-3</v>
      </c>
      <c r="X275" s="150">
        <v>5.0000000000000001E-4</v>
      </c>
      <c r="Y275" s="150">
        <v>0</v>
      </c>
      <c r="Z275" s="150">
        <v>8.1233333333333352E-2</v>
      </c>
    </row>
    <row r="276" spans="1:26" ht="15.75" customHeight="1">
      <c r="A276" s="262" t="s">
        <v>340</v>
      </c>
      <c r="B276" s="2" t="s">
        <v>34</v>
      </c>
      <c r="C276" s="3"/>
      <c r="D276" s="4">
        <v>3.2062500000000001E-2</v>
      </c>
      <c r="E276" s="5">
        <v>0.72531750000000006</v>
      </c>
      <c r="F276" s="6">
        <v>1E-3</v>
      </c>
      <c r="G276" s="23">
        <v>0</v>
      </c>
      <c r="H276" s="24">
        <v>2E-3</v>
      </c>
      <c r="I276" s="141">
        <v>6.4466666666666658E-2</v>
      </c>
      <c r="J276" s="150">
        <v>0.37104333333333328</v>
      </c>
      <c r="K276" s="150">
        <v>0.59109</v>
      </c>
      <c r="L276" s="150">
        <v>3.3533333333333332E-3</v>
      </c>
      <c r="M276" s="150">
        <v>0.54591666666666672</v>
      </c>
      <c r="N276" s="150">
        <v>5.5333333333333337E-3</v>
      </c>
      <c r="O276" s="150">
        <v>3.5533333333333328E-3</v>
      </c>
      <c r="P276" s="150">
        <v>7.2299266666666666</v>
      </c>
      <c r="Q276" s="150">
        <v>2.9466666666666669E-3</v>
      </c>
      <c r="R276" s="150">
        <v>6.7300000000000007E-3</v>
      </c>
      <c r="S276" s="150">
        <v>0</v>
      </c>
      <c r="T276" s="150">
        <v>0</v>
      </c>
      <c r="U276" s="150">
        <v>0</v>
      </c>
      <c r="V276" s="150">
        <v>3.0999999999999999E-3</v>
      </c>
      <c r="W276" s="150">
        <v>0</v>
      </c>
      <c r="X276" s="150">
        <v>1.0333333333333334E-3</v>
      </c>
      <c r="Y276" s="150">
        <v>0</v>
      </c>
      <c r="Z276" s="150">
        <v>7.2466666666666665E-2</v>
      </c>
    </row>
    <row r="277" spans="1:26" ht="15.75" customHeight="1">
      <c r="A277" s="262" t="s">
        <v>341</v>
      </c>
      <c r="B277" s="2" t="s">
        <v>34</v>
      </c>
      <c r="C277" s="3"/>
      <c r="D277" s="4">
        <v>8.4782608695652181E-3</v>
      </c>
      <c r="E277" s="5">
        <v>9.6099999999999908E-2</v>
      </c>
      <c r="F277" s="6">
        <v>0</v>
      </c>
      <c r="G277" s="23">
        <v>0</v>
      </c>
      <c r="H277" s="24">
        <v>0</v>
      </c>
      <c r="I277" s="141">
        <v>9.3999999999999986E-3</v>
      </c>
      <c r="J277" s="150">
        <v>0.12890000000000001</v>
      </c>
      <c r="K277" s="150">
        <v>7.7333333333333337E-2</v>
      </c>
      <c r="L277" s="150">
        <v>4.0000000000000002E-4</v>
      </c>
      <c r="M277" s="150">
        <v>0.12453333333333333</v>
      </c>
      <c r="N277" s="150">
        <v>1.1333333333333332E-3</v>
      </c>
      <c r="O277" s="150">
        <v>0</v>
      </c>
      <c r="P277" s="150">
        <v>1.3144333333333336</v>
      </c>
      <c r="Q277" s="150">
        <v>2.9999999999999997E-4</v>
      </c>
      <c r="R277" s="150">
        <v>0</v>
      </c>
      <c r="S277" s="150">
        <v>0</v>
      </c>
      <c r="T277" s="150">
        <v>0.47375</v>
      </c>
      <c r="U277" s="150">
        <v>0.236875</v>
      </c>
      <c r="V277" s="150">
        <v>5.9999999999999995E-4</v>
      </c>
      <c r="W277" s="150">
        <v>2.0000000000000001E-4</v>
      </c>
      <c r="X277" s="150">
        <v>2.0000000000000001E-4</v>
      </c>
      <c r="Y277" s="150">
        <v>0</v>
      </c>
      <c r="Z277" s="150">
        <v>0.48816666666666664</v>
      </c>
    </row>
    <row r="278" spans="1:26" ht="15.75" customHeight="1">
      <c r="A278" s="262">
        <v>0</v>
      </c>
      <c r="B278" s="2" t="s">
        <v>34</v>
      </c>
      <c r="C278" s="3"/>
      <c r="D278" s="4">
        <v>0</v>
      </c>
      <c r="E278" s="5">
        <v>0</v>
      </c>
      <c r="F278" s="6">
        <v>0</v>
      </c>
      <c r="G278" s="23">
        <v>0</v>
      </c>
      <c r="H278" s="24">
        <v>0</v>
      </c>
      <c r="I278" s="141">
        <v>0</v>
      </c>
      <c r="J278" s="150">
        <v>0</v>
      </c>
      <c r="K278" s="150">
        <v>0</v>
      </c>
      <c r="L278" s="150">
        <v>0</v>
      </c>
      <c r="M278" s="150">
        <v>0</v>
      </c>
      <c r="N278" s="150">
        <v>0</v>
      </c>
      <c r="O278" s="150">
        <v>0</v>
      </c>
      <c r="P278" s="150">
        <v>0</v>
      </c>
      <c r="Q278" s="150">
        <v>0</v>
      </c>
      <c r="R278" s="150">
        <v>0</v>
      </c>
      <c r="S278" s="150">
        <v>0</v>
      </c>
      <c r="T278" s="150">
        <v>0</v>
      </c>
      <c r="U278" s="150">
        <v>0</v>
      </c>
      <c r="V278" s="150">
        <v>0</v>
      </c>
      <c r="W278" s="150">
        <v>0</v>
      </c>
      <c r="X278" s="150">
        <v>0</v>
      </c>
      <c r="Y278" s="150">
        <v>0</v>
      </c>
      <c r="Z278" s="150">
        <v>0</v>
      </c>
    </row>
    <row r="279" spans="1:26" ht="15.75" customHeight="1">
      <c r="A279" s="263">
        <v>0</v>
      </c>
      <c r="B279" s="2" t="s">
        <v>34</v>
      </c>
      <c r="C279" s="3"/>
      <c r="D279" s="4">
        <v>0</v>
      </c>
      <c r="E279" s="5">
        <v>0</v>
      </c>
      <c r="F279" s="6">
        <v>0</v>
      </c>
      <c r="G279" s="23">
        <v>0</v>
      </c>
      <c r="H279" s="24">
        <v>0</v>
      </c>
      <c r="I279" s="141">
        <v>0</v>
      </c>
      <c r="J279" s="150">
        <v>0</v>
      </c>
      <c r="K279" s="150">
        <v>0</v>
      </c>
      <c r="L279" s="150">
        <v>0</v>
      </c>
      <c r="M279" s="150">
        <v>0</v>
      </c>
      <c r="N279" s="150">
        <v>0</v>
      </c>
      <c r="O279" s="150">
        <v>0</v>
      </c>
      <c r="P279" s="150">
        <v>0</v>
      </c>
      <c r="Q279" s="150">
        <v>0</v>
      </c>
      <c r="R279" s="150">
        <v>0</v>
      </c>
      <c r="S279" s="150">
        <v>0</v>
      </c>
      <c r="T279" s="150">
        <v>0</v>
      </c>
      <c r="U279" s="150">
        <v>0</v>
      </c>
      <c r="V279" s="150">
        <v>0</v>
      </c>
      <c r="W279" s="150">
        <v>0</v>
      </c>
      <c r="X279" s="150">
        <v>0</v>
      </c>
      <c r="Y279" s="150">
        <v>0</v>
      </c>
      <c r="Z279" s="150">
        <v>0</v>
      </c>
    </row>
    <row r="280" spans="1:26" ht="15.75" customHeight="1">
      <c r="A280" s="262" t="s">
        <v>786</v>
      </c>
      <c r="B280" s="2" t="s">
        <v>34</v>
      </c>
      <c r="C280" s="3"/>
      <c r="D280" s="4">
        <v>0</v>
      </c>
      <c r="E280" s="5">
        <v>0</v>
      </c>
      <c r="F280" s="6">
        <v>0</v>
      </c>
      <c r="G280" s="23">
        <v>0</v>
      </c>
      <c r="H280" s="24">
        <v>0</v>
      </c>
      <c r="I280" s="141">
        <v>0</v>
      </c>
      <c r="J280" s="150">
        <v>0</v>
      </c>
      <c r="K280" s="150">
        <v>0</v>
      </c>
      <c r="L280" s="150">
        <v>0</v>
      </c>
      <c r="M280" s="150">
        <v>0</v>
      </c>
      <c r="N280" s="150">
        <v>0</v>
      </c>
      <c r="O280" s="150">
        <v>0</v>
      </c>
      <c r="P280" s="150">
        <v>0</v>
      </c>
      <c r="Q280" s="150">
        <v>0</v>
      </c>
      <c r="R280" s="150">
        <v>0</v>
      </c>
      <c r="S280" s="150">
        <v>0</v>
      </c>
      <c r="T280" s="150">
        <v>0</v>
      </c>
      <c r="U280" s="150">
        <v>0</v>
      </c>
      <c r="V280" s="150">
        <v>0</v>
      </c>
      <c r="W280" s="150">
        <v>0</v>
      </c>
      <c r="X280" s="150">
        <v>0</v>
      </c>
      <c r="Y280" s="150">
        <v>0</v>
      </c>
      <c r="Z280" s="150">
        <v>0</v>
      </c>
    </row>
    <row r="281" spans="1:26" ht="15.75" customHeight="1">
      <c r="A281" s="262" t="s">
        <v>342</v>
      </c>
      <c r="B281" s="2" t="s">
        <v>34</v>
      </c>
      <c r="C281" s="3"/>
      <c r="D281" s="4">
        <v>5.2173913043478256E-3</v>
      </c>
      <c r="E281" s="5">
        <v>8.8000000000000009E-2</v>
      </c>
      <c r="F281" s="6">
        <v>0</v>
      </c>
      <c r="G281" s="23">
        <v>0</v>
      </c>
      <c r="H281" s="24">
        <v>0</v>
      </c>
      <c r="I281" s="141">
        <v>0</v>
      </c>
      <c r="J281" s="150">
        <v>4.2833333333333341E-2</v>
      </c>
      <c r="K281" s="150">
        <v>6.4600000000000005E-2</v>
      </c>
      <c r="L281" s="150">
        <v>2.0000000000000001E-4</v>
      </c>
      <c r="M281" s="150">
        <v>9.0200000000000002E-2</v>
      </c>
      <c r="N281" s="150">
        <v>0</v>
      </c>
      <c r="O281" s="150">
        <v>0</v>
      </c>
      <c r="P281" s="150">
        <v>1.1900333333333333</v>
      </c>
      <c r="Q281" s="150">
        <v>2.0000000000000001E-4</v>
      </c>
      <c r="R281" s="150">
        <v>0</v>
      </c>
      <c r="S281" s="150">
        <v>0</v>
      </c>
      <c r="T281" s="150">
        <v>0.5116666666666666</v>
      </c>
      <c r="U281" s="150">
        <v>0.2558333333333333</v>
      </c>
      <c r="V281" s="150">
        <v>6.333333333333334E-4</v>
      </c>
      <c r="W281" s="150">
        <v>0</v>
      </c>
      <c r="X281" s="150">
        <v>2.9999999999999997E-4</v>
      </c>
      <c r="Y281" s="150">
        <v>0</v>
      </c>
      <c r="Z281" s="150">
        <v>0.41749999999999998</v>
      </c>
    </row>
    <row r="282" spans="1:26" ht="15.75" customHeight="1">
      <c r="A282" s="262" t="s">
        <v>343</v>
      </c>
      <c r="B282" s="2" t="s">
        <v>34</v>
      </c>
      <c r="C282" s="3"/>
      <c r="D282" s="4">
        <v>2.0937500000000001E-2</v>
      </c>
      <c r="E282" s="5">
        <v>0.26474583333333329</v>
      </c>
      <c r="F282" s="6">
        <v>4.6929999999999999E-2</v>
      </c>
      <c r="G282" s="23">
        <v>8.8033333333333331E-3</v>
      </c>
      <c r="H282" s="24">
        <v>9.6809999999999993E-2</v>
      </c>
      <c r="I282" s="141">
        <v>0.12653333333333333</v>
      </c>
      <c r="J282" s="150">
        <v>0.46338333333333331</v>
      </c>
      <c r="K282" s="150">
        <v>1.2101133333333332</v>
      </c>
      <c r="L282" s="150">
        <v>5.4866666666666675E-3</v>
      </c>
      <c r="M282" s="150">
        <v>0.52548666666666666</v>
      </c>
      <c r="N282" s="150">
        <v>5.6599999999999992E-3</v>
      </c>
      <c r="O282" s="150">
        <v>3.8929999999999999E-2</v>
      </c>
      <c r="P282" s="150">
        <v>4.0116966666666665</v>
      </c>
      <c r="Q282" s="150">
        <v>3.8966666666666668E-3</v>
      </c>
      <c r="R282" s="150">
        <v>8.7366666666666669E-3</v>
      </c>
      <c r="S282" s="150">
        <v>0</v>
      </c>
      <c r="T282" s="150">
        <v>23.626388888888886</v>
      </c>
      <c r="U282" s="150">
        <v>11.813194444444443</v>
      </c>
      <c r="V282" s="150">
        <v>3.6666666666666672E-4</v>
      </c>
      <c r="W282" s="150">
        <v>0</v>
      </c>
      <c r="X282" s="150">
        <v>1.1000000000000001E-3</v>
      </c>
      <c r="Y282" s="150">
        <v>0</v>
      </c>
      <c r="Z282" s="150">
        <v>0.17993333333333336</v>
      </c>
    </row>
    <row r="283" spans="1:26" ht="15.75" customHeight="1">
      <c r="A283" s="262" t="s">
        <v>344</v>
      </c>
      <c r="B283" s="2" t="s">
        <v>34</v>
      </c>
      <c r="C283" s="3"/>
      <c r="D283" s="4">
        <v>8.4166666666666678E-3</v>
      </c>
      <c r="E283" s="5">
        <v>9.3953333333333333E-2</v>
      </c>
      <c r="F283" s="6">
        <v>0</v>
      </c>
      <c r="G283" s="23">
        <v>0</v>
      </c>
      <c r="H283" s="24">
        <v>0</v>
      </c>
      <c r="I283" s="141">
        <v>1.9820000000000001E-2</v>
      </c>
      <c r="J283" s="150">
        <v>0.11561</v>
      </c>
      <c r="K283" s="150">
        <v>0.11348999999999998</v>
      </c>
      <c r="L283" s="150">
        <v>3.3E-4</v>
      </c>
      <c r="M283" s="150">
        <v>0.13375000000000001</v>
      </c>
      <c r="N283" s="150">
        <v>9.2000000000000014E-4</v>
      </c>
      <c r="O283" s="150">
        <v>0</v>
      </c>
      <c r="P283" s="150">
        <v>1.518323333333333</v>
      </c>
      <c r="Q283" s="150">
        <v>4.0666666666666661E-4</v>
      </c>
      <c r="R283" s="150">
        <v>4.2166666666666663E-3</v>
      </c>
      <c r="S283" s="150">
        <v>0</v>
      </c>
      <c r="T283" s="150">
        <v>0</v>
      </c>
      <c r="U283" s="150">
        <v>0</v>
      </c>
      <c r="V283" s="150">
        <v>5.0000000000000001E-4</v>
      </c>
      <c r="W283" s="150">
        <v>5.6333333333333344E-4</v>
      </c>
      <c r="X283" s="150">
        <v>2.9999999999999997E-4</v>
      </c>
      <c r="Y283" s="150">
        <v>0</v>
      </c>
      <c r="Z283" s="150">
        <v>0.24055333333333334</v>
      </c>
    </row>
    <row r="284" spans="1:26" ht="15.75" customHeight="1">
      <c r="A284" s="262" t="s">
        <v>345</v>
      </c>
      <c r="B284" s="2" t="s">
        <v>34</v>
      </c>
      <c r="C284" s="3"/>
      <c r="D284" s="4">
        <v>5.1249999999999993E-3</v>
      </c>
      <c r="E284" s="5">
        <v>8.7868333333333298E-2</v>
      </c>
      <c r="F284" s="6">
        <v>0</v>
      </c>
      <c r="G284" s="23">
        <v>0</v>
      </c>
      <c r="H284" s="24">
        <v>0</v>
      </c>
      <c r="I284" s="141">
        <v>1.3363333333333333E-2</v>
      </c>
      <c r="J284" s="150">
        <v>0.10710333333333333</v>
      </c>
      <c r="K284" s="150">
        <v>8.1210000000000004E-2</v>
      </c>
      <c r="L284" s="150">
        <v>4.8666666666666671E-4</v>
      </c>
      <c r="M284" s="150">
        <v>0.12676999999999999</v>
      </c>
      <c r="N284" s="150">
        <v>2.0899999999999998E-3</v>
      </c>
      <c r="O284" s="150">
        <v>5.7709999999999997E-2</v>
      </c>
      <c r="P284" s="150">
        <v>1.5388433333333333</v>
      </c>
      <c r="Q284" s="150">
        <v>4.3000000000000004E-4</v>
      </c>
      <c r="R284" s="150">
        <v>7.2666666666666658E-4</v>
      </c>
      <c r="S284" s="150">
        <v>0</v>
      </c>
      <c r="T284" s="150">
        <v>0</v>
      </c>
      <c r="U284" s="150">
        <v>0</v>
      </c>
      <c r="V284" s="150">
        <v>0</v>
      </c>
      <c r="W284" s="150">
        <v>6.4666666666666659E-4</v>
      </c>
      <c r="X284" s="150">
        <v>0</v>
      </c>
      <c r="Y284" s="150">
        <v>0</v>
      </c>
      <c r="Z284" s="150">
        <v>3.953333333333333E-2</v>
      </c>
    </row>
    <row r="285" spans="1:26" ht="15.75" customHeight="1">
      <c r="A285" s="262" t="s">
        <v>346</v>
      </c>
      <c r="B285" s="2" t="s">
        <v>34</v>
      </c>
      <c r="C285" s="3"/>
      <c r="D285" s="4">
        <v>7.4637681159420285E-3</v>
      </c>
      <c r="E285" s="5">
        <v>0.13573333333333346</v>
      </c>
      <c r="F285" s="6">
        <v>0</v>
      </c>
      <c r="G285" s="23">
        <v>0</v>
      </c>
      <c r="H285" s="24">
        <v>0</v>
      </c>
      <c r="I285" s="141">
        <v>9.1999999999999998E-3</v>
      </c>
      <c r="J285" s="150">
        <v>6.6600000000000006E-2</v>
      </c>
      <c r="K285" s="150">
        <v>4.9833333333333334E-2</v>
      </c>
      <c r="L285" s="150">
        <v>1.2666666666666668E-3</v>
      </c>
      <c r="M285" s="150">
        <v>0.12116666666666667</v>
      </c>
      <c r="N285" s="150">
        <v>1.4000000000000002E-3</v>
      </c>
      <c r="O285" s="150">
        <v>0</v>
      </c>
      <c r="P285" s="150">
        <v>1.6193666666666664</v>
      </c>
      <c r="Q285" s="150">
        <v>1.0666666666666667E-3</v>
      </c>
      <c r="R285" s="150">
        <v>0</v>
      </c>
      <c r="S285" s="150">
        <v>0</v>
      </c>
      <c r="T285" s="150">
        <v>5.333333333333333E-2</v>
      </c>
      <c r="U285" s="150">
        <v>2.6666666666666665E-2</v>
      </c>
      <c r="V285" s="150">
        <v>0</v>
      </c>
      <c r="W285" s="150">
        <v>0</v>
      </c>
      <c r="X285" s="150">
        <v>2.9999999999999997E-4</v>
      </c>
      <c r="Y285" s="150">
        <v>0</v>
      </c>
      <c r="Z285" s="150">
        <v>3.2933333333333335E-2</v>
      </c>
    </row>
    <row r="286" spans="1:26" ht="15.75" customHeight="1">
      <c r="A286" s="262" t="s">
        <v>347</v>
      </c>
      <c r="B286" s="2" t="s">
        <v>34</v>
      </c>
      <c r="C286" s="3"/>
      <c r="D286" s="4">
        <v>6.083333333333333E-3</v>
      </c>
      <c r="E286" s="5">
        <v>0.12695333333333331</v>
      </c>
      <c r="F286" s="6">
        <v>0</v>
      </c>
      <c r="G286" s="23">
        <v>0</v>
      </c>
      <c r="H286" s="24">
        <v>0</v>
      </c>
      <c r="I286" s="141">
        <v>9.336666666666665E-3</v>
      </c>
      <c r="J286" s="150">
        <v>7.6156666666666664E-2</v>
      </c>
      <c r="K286" s="150">
        <v>5.827333333333333E-2</v>
      </c>
      <c r="L286" s="150">
        <v>7.1666666666666656E-4</v>
      </c>
      <c r="M286" s="150">
        <v>0.22785666666666668</v>
      </c>
      <c r="N286" s="150">
        <v>1.7066666666666667E-3</v>
      </c>
      <c r="O286" s="150">
        <v>7.9189999999999997E-2</v>
      </c>
      <c r="P286" s="150">
        <v>1.5889333333333335</v>
      </c>
      <c r="Q286" s="150">
        <v>4.7000000000000009E-4</v>
      </c>
      <c r="R286" s="150">
        <v>0</v>
      </c>
      <c r="S286" s="150">
        <v>0</v>
      </c>
      <c r="T286" s="150">
        <v>0</v>
      </c>
      <c r="U286" s="150">
        <v>0</v>
      </c>
      <c r="V286" s="150">
        <v>1.7000000000000001E-4</v>
      </c>
      <c r="W286" s="150">
        <v>2.2000000000000003E-4</v>
      </c>
      <c r="X286" s="150">
        <v>0</v>
      </c>
      <c r="Y286" s="150">
        <v>0</v>
      </c>
      <c r="Z286" s="150">
        <v>1.8629999999999997E-2</v>
      </c>
    </row>
    <row r="287" spans="1:26" ht="15.75" customHeight="1">
      <c r="A287" s="262" t="s">
        <v>348</v>
      </c>
      <c r="B287" s="2" t="s">
        <v>34</v>
      </c>
      <c r="C287" s="3"/>
      <c r="D287" s="4">
        <v>0</v>
      </c>
      <c r="E287" s="5">
        <v>0.14708000000000002</v>
      </c>
      <c r="F287" s="6">
        <v>0</v>
      </c>
      <c r="G287" s="23">
        <v>0</v>
      </c>
      <c r="H287" s="24">
        <v>0</v>
      </c>
      <c r="I287" s="141">
        <v>2.3333333333333331E-3</v>
      </c>
      <c r="J287" s="150">
        <v>9.3170000000000003E-2</v>
      </c>
      <c r="K287" s="150">
        <v>7.0580000000000004E-2</v>
      </c>
      <c r="L287" s="150">
        <v>1.9666666666666669E-3</v>
      </c>
      <c r="M287" s="150">
        <v>0.10021666666666666</v>
      </c>
      <c r="N287" s="150">
        <v>1.24E-3</v>
      </c>
      <c r="O287" s="150">
        <v>9.583333333333334E-2</v>
      </c>
      <c r="P287" s="150">
        <v>0.5372633333333332</v>
      </c>
      <c r="Q287" s="150">
        <v>1.2999999999999999E-3</v>
      </c>
      <c r="R287" s="150">
        <v>5.4000000000000001E-4</v>
      </c>
      <c r="S287" s="150">
        <v>0</v>
      </c>
      <c r="T287" s="150">
        <v>0</v>
      </c>
      <c r="U287" s="150">
        <v>0</v>
      </c>
      <c r="V287" s="150">
        <v>7.1666666666666667E-4</v>
      </c>
      <c r="W287" s="150">
        <v>1.7000000000000001E-4</v>
      </c>
      <c r="X287" s="150">
        <v>5.0000000000000001E-4</v>
      </c>
      <c r="Y287" s="150">
        <v>0</v>
      </c>
      <c r="Z287" s="150">
        <v>0.20967666666666665</v>
      </c>
    </row>
    <row r="288" spans="1:26" ht="15.75" customHeight="1">
      <c r="A288" s="262">
        <v>0</v>
      </c>
      <c r="B288" s="2" t="s">
        <v>34</v>
      </c>
      <c r="C288" s="3"/>
      <c r="D288" s="4">
        <v>0</v>
      </c>
      <c r="E288" s="5">
        <v>0</v>
      </c>
      <c r="F288" s="6">
        <v>0</v>
      </c>
      <c r="G288" s="23">
        <v>0</v>
      </c>
      <c r="H288" s="24">
        <v>0</v>
      </c>
      <c r="I288" s="141">
        <v>0</v>
      </c>
      <c r="J288" s="150">
        <v>0</v>
      </c>
      <c r="K288" s="150">
        <v>0</v>
      </c>
      <c r="L288" s="150">
        <v>0</v>
      </c>
      <c r="M288" s="150">
        <v>0</v>
      </c>
      <c r="N288" s="150">
        <v>0</v>
      </c>
      <c r="O288" s="150">
        <v>0</v>
      </c>
      <c r="P288" s="150">
        <v>0</v>
      </c>
      <c r="Q288" s="150">
        <v>0</v>
      </c>
      <c r="R288" s="150">
        <v>0</v>
      </c>
      <c r="S288" s="150">
        <v>0</v>
      </c>
      <c r="T288" s="150">
        <v>0</v>
      </c>
      <c r="U288" s="150">
        <v>0</v>
      </c>
      <c r="V288" s="150">
        <v>0</v>
      </c>
      <c r="W288" s="150">
        <v>0</v>
      </c>
      <c r="X288" s="150">
        <v>0</v>
      </c>
      <c r="Y288" s="150">
        <v>0</v>
      </c>
      <c r="Z288" s="150">
        <v>0</v>
      </c>
    </row>
    <row r="289" spans="1:26" ht="15.75" customHeight="1">
      <c r="A289" s="262">
        <v>0</v>
      </c>
      <c r="B289" s="2" t="s">
        <v>34</v>
      </c>
      <c r="C289" s="3"/>
      <c r="D289" s="4">
        <v>0</v>
      </c>
      <c r="E289" s="5">
        <v>0</v>
      </c>
      <c r="F289" s="6">
        <v>0</v>
      </c>
      <c r="G289" s="23">
        <v>0</v>
      </c>
      <c r="H289" s="24">
        <v>0</v>
      </c>
      <c r="I289" s="141">
        <v>0</v>
      </c>
      <c r="J289" s="150">
        <v>0</v>
      </c>
      <c r="K289" s="150">
        <v>0</v>
      </c>
      <c r="L289" s="150">
        <v>0</v>
      </c>
      <c r="M289" s="150">
        <v>0</v>
      </c>
      <c r="N289" s="150">
        <v>0</v>
      </c>
      <c r="O289" s="150">
        <v>0</v>
      </c>
      <c r="P289" s="150">
        <v>0</v>
      </c>
      <c r="Q289" s="150">
        <v>0</v>
      </c>
      <c r="R289" s="150">
        <v>0</v>
      </c>
      <c r="S289" s="150">
        <v>0</v>
      </c>
      <c r="T289" s="150">
        <v>0</v>
      </c>
      <c r="U289" s="150">
        <v>0</v>
      </c>
      <c r="V289" s="150">
        <v>0</v>
      </c>
      <c r="W289" s="150">
        <v>0</v>
      </c>
      <c r="X289" s="150">
        <v>0</v>
      </c>
      <c r="Y289" s="150">
        <v>0</v>
      </c>
      <c r="Z289" s="150">
        <v>0</v>
      </c>
    </row>
    <row r="290" spans="1:26" ht="15.75" customHeight="1">
      <c r="A290" s="262" t="s">
        <v>349</v>
      </c>
      <c r="B290" s="2" t="s">
        <v>34</v>
      </c>
      <c r="C290" s="3"/>
      <c r="D290" s="4">
        <v>0</v>
      </c>
      <c r="E290" s="5">
        <v>0</v>
      </c>
      <c r="F290" s="6">
        <v>0.43099999999999999</v>
      </c>
      <c r="G290" s="23">
        <v>0.16600000000000001</v>
      </c>
      <c r="H290" s="24">
        <v>0.40100000000000002</v>
      </c>
      <c r="I290" s="141">
        <v>0</v>
      </c>
      <c r="J290" s="150">
        <v>0</v>
      </c>
      <c r="K290" s="150">
        <v>0</v>
      </c>
      <c r="L290" s="150">
        <v>0</v>
      </c>
      <c r="M290" s="150">
        <v>0</v>
      </c>
      <c r="N290" s="150">
        <v>0</v>
      </c>
      <c r="O290" s="150">
        <v>0</v>
      </c>
      <c r="P290" s="150">
        <v>0</v>
      </c>
      <c r="Q290" s="150">
        <v>0</v>
      </c>
      <c r="R290" s="150">
        <v>0</v>
      </c>
      <c r="S290" s="150">
        <v>0</v>
      </c>
      <c r="T290" s="150">
        <v>0</v>
      </c>
      <c r="U290" s="150">
        <v>0</v>
      </c>
      <c r="V290" s="150">
        <v>0</v>
      </c>
      <c r="W290" s="150">
        <v>0</v>
      </c>
      <c r="X290" s="150">
        <v>0</v>
      </c>
      <c r="Y290" s="150">
        <v>0</v>
      </c>
      <c r="Z290" s="150">
        <v>0</v>
      </c>
    </row>
    <row r="291" spans="1:26" ht="15.75" customHeight="1">
      <c r="A291" s="262" t="s">
        <v>350</v>
      </c>
      <c r="B291" s="2" t="s">
        <v>34</v>
      </c>
      <c r="C291" s="3"/>
      <c r="D291" s="4">
        <v>0</v>
      </c>
      <c r="E291" s="5">
        <v>0</v>
      </c>
      <c r="F291" s="6">
        <v>0.14899999999999999</v>
      </c>
      <c r="G291" s="23">
        <v>9.5000000000000001E-2</v>
      </c>
      <c r="H291" s="24">
        <v>0.755</v>
      </c>
      <c r="I291" s="141">
        <v>0</v>
      </c>
      <c r="J291" s="150">
        <v>0</v>
      </c>
      <c r="K291" s="150">
        <v>0</v>
      </c>
      <c r="L291" s="150">
        <v>0</v>
      </c>
      <c r="M291" s="150">
        <v>0</v>
      </c>
      <c r="N291" s="150">
        <v>0</v>
      </c>
      <c r="O291" s="150">
        <v>0</v>
      </c>
      <c r="P291" s="150">
        <v>0</v>
      </c>
      <c r="Q291" s="150">
        <v>0</v>
      </c>
      <c r="R291" s="150">
        <v>0</v>
      </c>
      <c r="S291" s="150">
        <v>0</v>
      </c>
      <c r="T291" s="150">
        <v>0</v>
      </c>
      <c r="U291" s="150">
        <v>0</v>
      </c>
      <c r="V291" s="150">
        <v>0</v>
      </c>
      <c r="W291" s="150">
        <v>0</v>
      </c>
      <c r="X291" s="150">
        <v>0</v>
      </c>
      <c r="Y291" s="150">
        <v>0</v>
      </c>
      <c r="Z291" s="150">
        <v>0</v>
      </c>
    </row>
    <row r="292" spans="1:26" ht="15.75" customHeight="1">
      <c r="A292" s="262" t="s">
        <v>351</v>
      </c>
      <c r="B292" s="2" t="s">
        <v>34</v>
      </c>
      <c r="C292" s="3"/>
      <c r="D292" s="4">
        <v>4.1470000743865972E-3</v>
      </c>
      <c r="E292" s="5">
        <v>6.3299992561332901E-4</v>
      </c>
      <c r="F292" s="6">
        <v>0.49200000000000005</v>
      </c>
      <c r="G292" s="23">
        <v>1.2E-2</v>
      </c>
      <c r="H292" s="24">
        <v>0.20399999999999999</v>
      </c>
      <c r="I292" s="141">
        <v>0</v>
      </c>
      <c r="J292" s="150">
        <v>9.4229999999999994E-2</v>
      </c>
      <c r="K292" s="150">
        <v>1.4673333333333333E-2</v>
      </c>
      <c r="L292" s="150">
        <v>0</v>
      </c>
      <c r="M292" s="150">
        <v>0.27700333333333332</v>
      </c>
      <c r="N292" s="150">
        <v>1.5400000000000004E-3</v>
      </c>
      <c r="O292" s="150">
        <v>5.786946666666668</v>
      </c>
      <c r="P292" s="150">
        <v>0.14782999999999999</v>
      </c>
      <c r="Q292" s="150">
        <v>0</v>
      </c>
      <c r="R292" s="150">
        <v>0</v>
      </c>
      <c r="S292" s="150">
        <v>9.2354500000000002</v>
      </c>
      <c r="T292" s="150">
        <v>0</v>
      </c>
      <c r="U292" s="150">
        <v>0</v>
      </c>
      <c r="V292" s="150">
        <v>0</v>
      </c>
      <c r="W292" s="150">
        <v>0</v>
      </c>
      <c r="X292" s="150">
        <v>0</v>
      </c>
      <c r="Y292" s="150">
        <v>0</v>
      </c>
      <c r="Z292" s="150">
        <v>0</v>
      </c>
    </row>
    <row r="293" spans="1:26" ht="15.75" customHeight="1">
      <c r="A293" s="262" t="s">
        <v>352</v>
      </c>
      <c r="B293" s="2" t="s">
        <v>34</v>
      </c>
      <c r="C293" s="3"/>
      <c r="D293" s="4">
        <v>3.9556000709533691E-3</v>
      </c>
      <c r="E293" s="5">
        <v>0</v>
      </c>
      <c r="F293" s="6">
        <v>0.51500000000000001</v>
      </c>
      <c r="G293" s="23">
        <v>1.4999999999999999E-2</v>
      </c>
      <c r="H293" s="24">
        <v>0.21899999999999997</v>
      </c>
      <c r="I293" s="141">
        <v>0</v>
      </c>
      <c r="J293" s="150">
        <v>3.6080000000000001E-2</v>
      </c>
      <c r="K293" s="150">
        <v>1.4290000000000001E-2</v>
      </c>
      <c r="L293" s="150">
        <v>0</v>
      </c>
      <c r="M293" s="150">
        <v>7.0716666666666664E-2</v>
      </c>
      <c r="N293" s="150">
        <v>0</v>
      </c>
      <c r="O293" s="150">
        <v>3.8486666666666669E-2</v>
      </c>
      <c r="P293" s="150">
        <v>5.1983333333333333E-2</v>
      </c>
      <c r="Q293" s="150">
        <v>4.1333333333333332E-4</v>
      </c>
      <c r="R293" s="150">
        <v>0</v>
      </c>
      <c r="S293" s="150">
        <v>10.1309</v>
      </c>
      <c r="T293" s="150">
        <v>0</v>
      </c>
      <c r="U293" s="150">
        <v>0</v>
      </c>
      <c r="V293" s="150">
        <v>0</v>
      </c>
      <c r="W293" s="150">
        <v>0</v>
      </c>
      <c r="X293" s="150">
        <v>0</v>
      </c>
      <c r="Y293" s="150">
        <v>0</v>
      </c>
      <c r="Z293" s="150">
        <v>0</v>
      </c>
    </row>
    <row r="294" spans="1:26" ht="15.75" customHeight="1">
      <c r="A294" s="262" t="s">
        <v>353</v>
      </c>
      <c r="B294" s="2" t="s">
        <v>34</v>
      </c>
      <c r="C294" s="3"/>
      <c r="D294" s="4">
        <v>0</v>
      </c>
      <c r="E294" s="5">
        <v>0</v>
      </c>
      <c r="F294" s="6">
        <v>0.14899999999999999</v>
      </c>
      <c r="G294" s="23">
        <v>0.214</v>
      </c>
      <c r="H294" s="24">
        <v>0.182</v>
      </c>
      <c r="I294" s="141">
        <v>0</v>
      </c>
      <c r="J294" s="150">
        <v>5.5559999999999998E-2</v>
      </c>
      <c r="K294" s="150">
        <v>1.1306666666666665E-2</v>
      </c>
      <c r="L294" s="150">
        <v>0</v>
      </c>
      <c r="M294" s="150">
        <v>7.2580000000000006E-2</v>
      </c>
      <c r="N294" s="150">
        <v>8.7333333333333327E-4</v>
      </c>
      <c r="O294" s="150">
        <v>8.9403866666666669</v>
      </c>
      <c r="P294" s="150">
        <v>0.21419666666666667</v>
      </c>
      <c r="Q294" s="150">
        <v>0</v>
      </c>
      <c r="R294" s="150">
        <v>0</v>
      </c>
      <c r="S294" s="150">
        <v>4.6212333333333326</v>
      </c>
      <c r="T294" s="150">
        <v>0</v>
      </c>
      <c r="U294" s="150">
        <v>0</v>
      </c>
      <c r="V294" s="150">
        <v>0</v>
      </c>
      <c r="W294" s="150">
        <v>0</v>
      </c>
      <c r="X294" s="150">
        <v>0</v>
      </c>
      <c r="Y294" s="150">
        <v>0</v>
      </c>
      <c r="Z294" s="150">
        <v>0</v>
      </c>
    </row>
    <row r="295" spans="1:26" ht="15.75" customHeight="1">
      <c r="A295" s="262" t="s">
        <v>354</v>
      </c>
      <c r="B295" s="2" t="s">
        <v>34</v>
      </c>
      <c r="C295" s="3"/>
      <c r="D295" s="4">
        <v>0</v>
      </c>
      <c r="E295" s="5">
        <v>0</v>
      </c>
      <c r="F295" s="6">
        <v>0</v>
      </c>
      <c r="G295" s="23">
        <v>0</v>
      </c>
      <c r="H295" s="24">
        <v>0</v>
      </c>
      <c r="I295" s="141">
        <v>0</v>
      </c>
      <c r="J295" s="150">
        <v>2.597E-2</v>
      </c>
      <c r="K295" s="150">
        <v>5.4300000000000008E-3</v>
      </c>
      <c r="L295" s="150">
        <v>0</v>
      </c>
      <c r="M295" s="150">
        <v>3.7490000000000002E-2</v>
      </c>
      <c r="N295" s="150">
        <v>5.2666666666666671E-4</v>
      </c>
      <c r="O295" s="150">
        <v>0.7789100000000001</v>
      </c>
      <c r="P295" s="150">
        <v>1.7696666666666666E-2</v>
      </c>
      <c r="Q295" s="150">
        <v>0</v>
      </c>
      <c r="R295" s="150">
        <v>0</v>
      </c>
      <c r="S295" s="150">
        <v>5.3437666666666663</v>
      </c>
      <c r="T295" s="150">
        <v>0</v>
      </c>
      <c r="U295" s="150">
        <v>0</v>
      </c>
      <c r="V295" s="150">
        <v>0</v>
      </c>
      <c r="W295" s="150">
        <v>0</v>
      </c>
      <c r="X295" s="150">
        <v>0</v>
      </c>
      <c r="Y295" s="150">
        <v>0</v>
      </c>
      <c r="Z295" s="150">
        <v>0</v>
      </c>
    </row>
    <row r="296" spans="1:26" ht="15.75" customHeight="1">
      <c r="A296" s="262" t="s">
        <v>355</v>
      </c>
      <c r="B296" s="2" t="s">
        <v>34</v>
      </c>
      <c r="C296" s="3"/>
      <c r="D296" s="4">
        <v>0</v>
      </c>
      <c r="E296" s="5">
        <v>0</v>
      </c>
      <c r="F296" s="6">
        <v>0.21899999999999997</v>
      </c>
      <c r="G296" s="23">
        <v>0.27600000000000002</v>
      </c>
      <c r="H296" s="24">
        <v>0.15</v>
      </c>
      <c r="I296" s="141">
        <v>0</v>
      </c>
      <c r="J296" s="150">
        <v>4.5433333333333333E-2</v>
      </c>
      <c r="K296" s="150">
        <v>1.2336666666666668E-2</v>
      </c>
      <c r="L296" s="150">
        <v>0</v>
      </c>
      <c r="M296" s="150">
        <v>5.9653333333333336E-2</v>
      </c>
      <c r="N296" s="150">
        <v>0</v>
      </c>
      <c r="O296" s="150">
        <v>5.6079766666666675</v>
      </c>
      <c r="P296" s="150">
        <v>0.14711333333333335</v>
      </c>
      <c r="Q296" s="150">
        <v>0</v>
      </c>
      <c r="R296" s="150">
        <v>0</v>
      </c>
      <c r="S296" s="150">
        <v>3.8538666666666672</v>
      </c>
      <c r="T296" s="150">
        <v>0</v>
      </c>
      <c r="U296" s="150">
        <v>0</v>
      </c>
      <c r="V296" s="150">
        <v>0</v>
      </c>
      <c r="W296" s="150">
        <v>0</v>
      </c>
      <c r="X296" s="150">
        <v>0</v>
      </c>
      <c r="Y296" s="150">
        <v>0</v>
      </c>
      <c r="Z296" s="150">
        <v>0</v>
      </c>
    </row>
    <row r="297" spans="1:26" ht="15.75" customHeight="1">
      <c r="A297" s="262" t="s">
        <v>356</v>
      </c>
      <c r="B297" s="2" t="s">
        <v>34</v>
      </c>
      <c r="C297" s="3"/>
      <c r="D297" s="4">
        <v>0</v>
      </c>
      <c r="E297" s="5">
        <v>0</v>
      </c>
      <c r="F297" s="6">
        <v>0.20899999999999999</v>
      </c>
      <c r="G297" s="23">
        <v>0.26500000000000001</v>
      </c>
      <c r="H297" s="24">
        <v>0.14400000000000002</v>
      </c>
      <c r="I297" s="141">
        <v>0</v>
      </c>
      <c r="J297" s="150">
        <v>4.9636666666666669E-2</v>
      </c>
      <c r="K297" s="150">
        <v>1.1493333333333335E-2</v>
      </c>
      <c r="L297" s="150">
        <v>0</v>
      </c>
      <c r="M297" s="150">
        <v>7.1613333333333348E-2</v>
      </c>
      <c r="N297" s="150">
        <v>7.666666666666668E-4</v>
      </c>
      <c r="O297" s="150">
        <v>0.33194333333333331</v>
      </c>
      <c r="P297" s="150">
        <v>4.7300000000000002E-2</v>
      </c>
      <c r="Q297" s="150">
        <v>0</v>
      </c>
      <c r="R297" s="150">
        <v>0</v>
      </c>
      <c r="S297" s="150">
        <v>2.4510000000000001</v>
      </c>
      <c r="T297" s="150">
        <v>0</v>
      </c>
      <c r="U297" s="150">
        <v>0</v>
      </c>
      <c r="V297" s="150">
        <v>0</v>
      </c>
      <c r="W297" s="150">
        <v>0</v>
      </c>
      <c r="X297" s="150">
        <v>0</v>
      </c>
      <c r="Y297" s="150">
        <v>0</v>
      </c>
      <c r="Z297" s="150">
        <v>0</v>
      </c>
    </row>
    <row r="298" spans="1:26" ht="15.75" customHeight="1">
      <c r="A298" s="262" t="s">
        <v>357</v>
      </c>
      <c r="B298" s="2" t="s">
        <v>34</v>
      </c>
      <c r="C298" s="3"/>
      <c r="D298" s="4">
        <v>0</v>
      </c>
      <c r="E298" s="5">
        <v>0</v>
      </c>
      <c r="F298" s="6">
        <v>0.50900000000000001</v>
      </c>
      <c r="G298" s="23">
        <v>0.30199999999999999</v>
      </c>
      <c r="H298" s="24">
        <v>0.18600000000000003</v>
      </c>
      <c r="I298" s="141">
        <v>0</v>
      </c>
      <c r="J298" s="150">
        <v>0</v>
      </c>
      <c r="K298" s="150">
        <v>0</v>
      </c>
      <c r="L298" s="150">
        <v>0</v>
      </c>
      <c r="M298" s="150">
        <v>0</v>
      </c>
      <c r="N298" s="150">
        <v>0</v>
      </c>
      <c r="O298" s="150">
        <v>0</v>
      </c>
      <c r="P298" s="150">
        <v>0</v>
      </c>
      <c r="Q298" s="150">
        <v>0</v>
      </c>
      <c r="R298" s="150">
        <v>0</v>
      </c>
      <c r="S298" s="150">
        <v>0</v>
      </c>
      <c r="T298" s="150">
        <v>0</v>
      </c>
      <c r="U298" s="150">
        <v>0</v>
      </c>
      <c r="V298" s="150">
        <v>0</v>
      </c>
      <c r="W298" s="150">
        <v>0</v>
      </c>
      <c r="X298" s="150">
        <v>0</v>
      </c>
      <c r="Y298" s="150">
        <v>0</v>
      </c>
      <c r="Z298" s="150">
        <v>0</v>
      </c>
    </row>
    <row r="299" spans="1:26" ht="15.75" customHeight="1">
      <c r="A299" s="262" t="s">
        <v>358</v>
      </c>
      <c r="B299" s="2" t="s">
        <v>34</v>
      </c>
      <c r="C299" s="3"/>
      <c r="D299" s="4">
        <v>0</v>
      </c>
      <c r="E299" s="5">
        <v>0</v>
      </c>
      <c r="F299" s="6">
        <v>7.9000000000000001E-2</v>
      </c>
      <c r="G299" s="23">
        <v>0.28399999999999997</v>
      </c>
      <c r="H299" s="24">
        <v>0.626</v>
      </c>
      <c r="I299" s="141">
        <v>0</v>
      </c>
      <c r="J299" s="150">
        <v>0</v>
      </c>
      <c r="K299" s="150">
        <v>0</v>
      </c>
      <c r="L299" s="150">
        <v>0</v>
      </c>
      <c r="M299" s="150">
        <v>0</v>
      </c>
      <c r="N299" s="150">
        <v>0</v>
      </c>
      <c r="O299" s="150">
        <v>0</v>
      </c>
      <c r="P299" s="150">
        <v>0</v>
      </c>
      <c r="Q299" s="150">
        <v>0</v>
      </c>
      <c r="R299" s="150">
        <v>0</v>
      </c>
      <c r="S299" s="150">
        <v>0</v>
      </c>
      <c r="T299" s="150">
        <v>0</v>
      </c>
      <c r="U299" s="150">
        <v>0</v>
      </c>
      <c r="V299" s="150">
        <v>0</v>
      </c>
      <c r="W299" s="150">
        <v>0</v>
      </c>
      <c r="X299" s="150">
        <v>0</v>
      </c>
      <c r="Y299" s="150">
        <v>0</v>
      </c>
      <c r="Z299" s="150">
        <v>0</v>
      </c>
    </row>
    <row r="300" spans="1:26" ht="15.75" customHeight="1">
      <c r="A300" s="262" t="s">
        <v>359</v>
      </c>
      <c r="B300" s="2" t="s">
        <v>34</v>
      </c>
      <c r="C300" s="3"/>
      <c r="D300" s="4">
        <v>0</v>
      </c>
      <c r="E300" s="5">
        <v>0</v>
      </c>
      <c r="F300" s="6">
        <v>0.10800000000000001</v>
      </c>
      <c r="G300" s="23">
        <v>0.626</v>
      </c>
      <c r="H300" s="24">
        <v>0.254</v>
      </c>
      <c r="I300" s="141">
        <v>0</v>
      </c>
      <c r="J300" s="150">
        <v>0</v>
      </c>
      <c r="K300" s="150">
        <v>0</v>
      </c>
      <c r="L300" s="150">
        <v>0</v>
      </c>
      <c r="M300" s="150">
        <v>0</v>
      </c>
      <c r="N300" s="150">
        <v>0</v>
      </c>
      <c r="O300" s="150">
        <v>0</v>
      </c>
      <c r="P300" s="150">
        <v>0</v>
      </c>
      <c r="Q300" s="150">
        <v>0</v>
      </c>
      <c r="R300" s="150">
        <v>0</v>
      </c>
      <c r="S300" s="150">
        <v>0</v>
      </c>
      <c r="T300" s="150">
        <v>0</v>
      </c>
      <c r="U300" s="150">
        <v>0</v>
      </c>
      <c r="V300" s="150">
        <v>0</v>
      </c>
      <c r="W300" s="150">
        <v>0</v>
      </c>
      <c r="X300" s="150">
        <v>0</v>
      </c>
      <c r="Y300" s="150">
        <v>0</v>
      </c>
      <c r="Z300" s="150">
        <v>0</v>
      </c>
    </row>
    <row r="301" spans="1:26" ht="15.75" customHeight="1">
      <c r="A301" s="262" t="s">
        <v>360</v>
      </c>
      <c r="B301" s="2" t="s">
        <v>34</v>
      </c>
      <c r="C301" s="3"/>
      <c r="D301" s="4">
        <v>0</v>
      </c>
      <c r="E301" s="5">
        <v>0</v>
      </c>
      <c r="F301" s="6">
        <v>0.152</v>
      </c>
      <c r="G301" s="23">
        <v>0.50900000000000001</v>
      </c>
      <c r="H301" s="24">
        <v>0.33399999999999996</v>
      </c>
      <c r="I301" s="141">
        <v>0</v>
      </c>
      <c r="J301" s="150">
        <v>0</v>
      </c>
      <c r="K301" s="150">
        <v>0</v>
      </c>
      <c r="L301" s="150">
        <v>0</v>
      </c>
      <c r="M301" s="150">
        <v>0</v>
      </c>
      <c r="N301" s="150">
        <v>0</v>
      </c>
      <c r="O301" s="150">
        <v>0</v>
      </c>
      <c r="P301" s="150">
        <v>0</v>
      </c>
      <c r="Q301" s="150">
        <v>0</v>
      </c>
      <c r="R301" s="150">
        <v>0</v>
      </c>
      <c r="S301" s="150">
        <v>0</v>
      </c>
      <c r="T301" s="150">
        <v>0</v>
      </c>
      <c r="U301" s="150">
        <v>0</v>
      </c>
      <c r="V301" s="150">
        <v>0</v>
      </c>
      <c r="W301" s="150">
        <v>0</v>
      </c>
      <c r="X301" s="150">
        <v>0</v>
      </c>
      <c r="Y301" s="150">
        <v>0</v>
      </c>
      <c r="Z301" s="150">
        <v>0</v>
      </c>
    </row>
    <row r="302" spans="1:26" ht="15.75" customHeight="1">
      <c r="A302" s="262" t="s">
        <v>361</v>
      </c>
      <c r="B302" s="2" t="s">
        <v>34</v>
      </c>
      <c r="C302" s="3"/>
      <c r="D302" s="4">
        <v>0</v>
      </c>
      <c r="E302" s="5">
        <v>0</v>
      </c>
      <c r="F302" s="6">
        <v>0.39899999999999997</v>
      </c>
      <c r="G302" s="23">
        <v>4.2000000000000003E-2</v>
      </c>
      <c r="H302" s="24">
        <v>0.55799999999999994</v>
      </c>
      <c r="I302" s="141">
        <v>0</v>
      </c>
      <c r="J302" s="150">
        <v>0</v>
      </c>
      <c r="K302" s="150">
        <v>0</v>
      </c>
      <c r="L302" s="150">
        <v>0</v>
      </c>
      <c r="M302" s="150">
        <v>0</v>
      </c>
      <c r="N302" s="150">
        <v>0</v>
      </c>
      <c r="O302" s="150">
        <v>0</v>
      </c>
      <c r="P302" s="150">
        <v>0</v>
      </c>
      <c r="Q302" s="150">
        <v>0</v>
      </c>
      <c r="R302" s="150">
        <v>0</v>
      </c>
      <c r="S302" s="150">
        <v>0</v>
      </c>
      <c r="T302" s="150">
        <v>0</v>
      </c>
      <c r="U302" s="150">
        <v>0</v>
      </c>
      <c r="V302" s="150">
        <v>0</v>
      </c>
      <c r="W302" s="150">
        <v>0</v>
      </c>
      <c r="X302" s="150">
        <v>0</v>
      </c>
      <c r="Y302" s="150">
        <v>0</v>
      </c>
      <c r="Z302" s="150">
        <v>0</v>
      </c>
    </row>
    <row r="303" spans="1:26" ht="15.75" customHeight="1">
      <c r="A303" s="262" t="s">
        <v>362</v>
      </c>
      <c r="B303" s="2" t="s">
        <v>34</v>
      </c>
      <c r="C303" s="3"/>
      <c r="D303" s="4">
        <v>0</v>
      </c>
      <c r="E303" s="5">
        <v>0</v>
      </c>
      <c r="F303" s="6">
        <v>0.152</v>
      </c>
      <c r="G303" s="23">
        <v>0.6</v>
      </c>
      <c r="H303" s="24">
        <v>0.23300000000000001</v>
      </c>
      <c r="I303" s="141">
        <v>0</v>
      </c>
      <c r="J303" s="150">
        <v>0</v>
      </c>
      <c r="K303" s="150">
        <v>0</v>
      </c>
      <c r="L303" s="150">
        <v>0</v>
      </c>
      <c r="M303" s="150">
        <v>0</v>
      </c>
      <c r="N303" s="150">
        <v>0</v>
      </c>
      <c r="O303" s="150">
        <v>0</v>
      </c>
      <c r="P303" s="150">
        <v>0</v>
      </c>
      <c r="Q303" s="150">
        <v>0</v>
      </c>
      <c r="R303" s="150">
        <v>0</v>
      </c>
      <c r="S303" s="150">
        <v>0</v>
      </c>
      <c r="T303" s="150">
        <v>0</v>
      </c>
      <c r="U303" s="150">
        <v>0</v>
      </c>
      <c r="V303" s="150">
        <v>0</v>
      </c>
      <c r="W303" s="150">
        <v>0</v>
      </c>
      <c r="X303" s="150">
        <v>0</v>
      </c>
      <c r="Y303" s="150">
        <v>0</v>
      </c>
      <c r="Z303" s="150">
        <v>0</v>
      </c>
    </row>
    <row r="304" spans="1:26" ht="15.75" customHeight="1">
      <c r="A304" s="262">
        <v>0</v>
      </c>
      <c r="B304" s="2" t="s">
        <v>34</v>
      </c>
      <c r="C304" s="3"/>
      <c r="D304" s="4">
        <v>0</v>
      </c>
      <c r="E304" s="5">
        <v>0</v>
      </c>
      <c r="F304" s="6">
        <v>0</v>
      </c>
      <c r="G304" s="23">
        <v>0</v>
      </c>
      <c r="H304" s="24">
        <v>0</v>
      </c>
      <c r="I304" s="141">
        <v>0</v>
      </c>
      <c r="J304" s="150">
        <v>0</v>
      </c>
      <c r="K304" s="150">
        <v>0</v>
      </c>
      <c r="L304" s="150">
        <v>0</v>
      </c>
      <c r="M304" s="150">
        <v>0</v>
      </c>
      <c r="N304" s="150">
        <v>0</v>
      </c>
      <c r="O304" s="150">
        <v>0</v>
      </c>
      <c r="P304" s="150">
        <v>0</v>
      </c>
      <c r="Q304" s="150">
        <v>0</v>
      </c>
      <c r="R304" s="150">
        <v>0</v>
      </c>
      <c r="S304" s="150">
        <v>0</v>
      </c>
      <c r="T304" s="150">
        <v>0</v>
      </c>
      <c r="U304" s="150">
        <v>0</v>
      </c>
      <c r="V304" s="150">
        <v>0</v>
      </c>
      <c r="W304" s="150">
        <v>0</v>
      </c>
      <c r="X304" s="150">
        <v>0</v>
      </c>
      <c r="Y304" s="150">
        <v>0</v>
      </c>
      <c r="Z304" s="150">
        <v>0</v>
      </c>
    </row>
    <row r="305" spans="1:26" ht="15.75" customHeight="1">
      <c r="A305" s="262">
        <v>0</v>
      </c>
      <c r="B305" s="2" t="s">
        <v>34</v>
      </c>
      <c r="C305" s="3"/>
      <c r="D305" s="4">
        <v>0</v>
      </c>
      <c r="E305" s="5">
        <v>0</v>
      </c>
      <c r="F305" s="6">
        <v>0</v>
      </c>
      <c r="G305" s="23">
        <v>0</v>
      </c>
      <c r="H305" s="24">
        <v>0</v>
      </c>
      <c r="I305" s="141">
        <v>0</v>
      </c>
      <c r="J305" s="150">
        <v>0</v>
      </c>
      <c r="K305" s="150">
        <v>0</v>
      </c>
      <c r="L305" s="150">
        <v>0</v>
      </c>
      <c r="M305" s="150">
        <v>0</v>
      </c>
      <c r="N305" s="150">
        <v>0</v>
      </c>
      <c r="O305" s="150">
        <v>0</v>
      </c>
      <c r="P305" s="150">
        <v>0</v>
      </c>
      <c r="Q305" s="150">
        <v>0</v>
      </c>
      <c r="R305" s="150">
        <v>0</v>
      </c>
      <c r="S305" s="150">
        <v>0</v>
      </c>
      <c r="T305" s="150">
        <v>0</v>
      </c>
      <c r="U305" s="150">
        <v>0</v>
      </c>
      <c r="V305" s="150">
        <v>0</v>
      </c>
      <c r="W305" s="150">
        <v>0</v>
      </c>
      <c r="X305" s="150">
        <v>0</v>
      </c>
      <c r="Y305" s="150">
        <v>0</v>
      </c>
      <c r="Z305" s="150">
        <v>0</v>
      </c>
    </row>
    <row r="306" spans="1:26" ht="15.75" customHeight="1">
      <c r="A306" s="262">
        <v>0</v>
      </c>
      <c r="B306" s="2" t="s">
        <v>34</v>
      </c>
      <c r="C306" s="3"/>
      <c r="D306" s="4">
        <v>0</v>
      </c>
      <c r="E306" s="5">
        <v>0</v>
      </c>
      <c r="F306" s="6">
        <v>0</v>
      </c>
      <c r="G306" s="23">
        <v>0</v>
      </c>
      <c r="H306" s="24">
        <v>0</v>
      </c>
      <c r="I306" s="141">
        <v>0</v>
      </c>
      <c r="J306" s="150">
        <v>0</v>
      </c>
      <c r="K306" s="150">
        <v>0</v>
      </c>
      <c r="L306" s="150">
        <v>0</v>
      </c>
      <c r="M306" s="150">
        <v>0</v>
      </c>
      <c r="N306" s="150">
        <v>0</v>
      </c>
      <c r="O306" s="150">
        <v>0</v>
      </c>
      <c r="P306" s="150">
        <v>0</v>
      </c>
      <c r="Q306" s="150">
        <v>0</v>
      </c>
      <c r="R306" s="150">
        <v>0</v>
      </c>
      <c r="S306" s="150">
        <v>0</v>
      </c>
      <c r="T306" s="150">
        <v>0</v>
      </c>
      <c r="U306" s="150">
        <v>0</v>
      </c>
      <c r="V306" s="150">
        <v>0</v>
      </c>
      <c r="W306" s="150">
        <v>0</v>
      </c>
      <c r="X306" s="150">
        <v>0</v>
      </c>
      <c r="Y306" s="150">
        <v>0</v>
      </c>
      <c r="Z306" s="150">
        <v>0</v>
      </c>
    </row>
    <row r="307" spans="1:26" ht="15.75" customHeight="1">
      <c r="A307" s="262" t="s">
        <v>363</v>
      </c>
      <c r="B307" s="2" t="s">
        <v>34</v>
      </c>
      <c r="C307" s="3"/>
      <c r="D307" s="4">
        <v>0.23524999999999999</v>
      </c>
      <c r="E307" s="5">
        <v>0</v>
      </c>
      <c r="F307" s="6">
        <v>5.7433333333333338E-3</v>
      </c>
      <c r="G307" s="23">
        <v>1.4566666666666667E-3</v>
      </c>
      <c r="H307" s="24">
        <v>3.4533333333333334E-3</v>
      </c>
      <c r="I307" s="141">
        <v>0</v>
      </c>
      <c r="J307" s="150">
        <v>0.22607000000000002</v>
      </c>
      <c r="K307" s="150">
        <v>0.20245666666666665</v>
      </c>
      <c r="L307" s="150">
        <v>0</v>
      </c>
      <c r="M307" s="150">
        <v>3.3785733333333332</v>
      </c>
      <c r="N307" s="150">
        <v>5.2599999999999991E-3</v>
      </c>
      <c r="O307" s="150">
        <v>3.3439133333333331</v>
      </c>
      <c r="P307" s="150">
        <v>1.55636</v>
      </c>
      <c r="Q307" s="150">
        <v>3.4000000000000002E-4</v>
      </c>
      <c r="R307" s="150">
        <v>5.1333333333333335E-3</v>
      </c>
      <c r="S307" s="150">
        <v>0</v>
      </c>
      <c r="T307" s="150">
        <v>0</v>
      </c>
      <c r="U307" s="150">
        <v>0</v>
      </c>
      <c r="V307" s="150">
        <v>0</v>
      </c>
      <c r="W307" s="150">
        <v>0</v>
      </c>
      <c r="X307" s="150">
        <v>0</v>
      </c>
      <c r="Y307" s="150">
        <v>4.3666666666666671E-3</v>
      </c>
      <c r="Z307" s="150">
        <v>0</v>
      </c>
    </row>
    <row r="308" spans="1:26" ht="15.75" customHeight="1">
      <c r="A308" s="262" t="s">
        <v>364</v>
      </c>
      <c r="B308" s="2" t="s">
        <v>34</v>
      </c>
      <c r="C308" s="3"/>
      <c r="D308" s="4">
        <v>0.19345833333333332</v>
      </c>
      <c r="E308" s="5">
        <v>0</v>
      </c>
      <c r="F308" s="6">
        <v>3.8099999999999996E-3</v>
      </c>
      <c r="G308" s="23">
        <v>1.7399999999999998E-3</v>
      </c>
      <c r="H308" s="24">
        <v>2.5933333333333338E-3</v>
      </c>
      <c r="I308" s="141">
        <v>0</v>
      </c>
      <c r="J308" s="150">
        <v>0.16733333333333331</v>
      </c>
      <c r="K308" s="150">
        <v>0.15742333333333336</v>
      </c>
      <c r="L308" s="150">
        <v>0</v>
      </c>
      <c r="M308" s="150">
        <v>3.5069733333333333</v>
      </c>
      <c r="N308" s="150">
        <v>3.273333333333333E-3</v>
      </c>
      <c r="O308" s="150">
        <v>1.8933766666666665</v>
      </c>
      <c r="P308" s="150">
        <v>1.4567033333333332</v>
      </c>
      <c r="Q308" s="150">
        <v>2.7333333333333333E-4</v>
      </c>
      <c r="R308" s="150">
        <v>4.3499999999999997E-3</v>
      </c>
      <c r="S308" s="150">
        <v>0</v>
      </c>
      <c r="T308" s="150">
        <v>0</v>
      </c>
      <c r="U308" s="150">
        <v>0</v>
      </c>
      <c r="V308" s="150">
        <v>0</v>
      </c>
      <c r="W308" s="150">
        <v>0</v>
      </c>
      <c r="X308" s="150">
        <v>0</v>
      </c>
      <c r="Y308" s="150">
        <v>0</v>
      </c>
      <c r="Z308" s="150">
        <v>0</v>
      </c>
    </row>
    <row r="309" spans="1:26" ht="15.75" customHeight="1">
      <c r="A309" s="262" t="s">
        <v>365</v>
      </c>
      <c r="B309" s="2" t="s">
        <v>34</v>
      </c>
      <c r="C309" s="3"/>
      <c r="D309" s="4">
        <v>0.13083333333333333</v>
      </c>
      <c r="E309" s="5">
        <v>0</v>
      </c>
      <c r="F309" s="6">
        <v>1E-3</v>
      </c>
      <c r="G309" s="23">
        <v>1E-3</v>
      </c>
      <c r="H309" s="24">
        <v>0</v>
      </c>
      <c r="I309" s="141">
        <v>0</v>
      </c>
      <c r="J309" s="150">
        <v>0.10174666666666667</v>
      </c>
      <c r="K309" s="150">
        <v>0.14497333333333334</v>
      </c>
      <c r="L309" s="150">
        <v>5.3333333333333333E-5</v>
      </c>
      <c r="M309" s="150">
        <v>0.90540000000000009</v>
      </c>
      <c r="N309" s="150">
        <v>1.06E-3</v>
      </c>
      <c r="O309" s="150">
        <v>0.78515000000000001</v>
      </c>
      <c r="P309" s="150">
        <v>1.4835133333333332</v>
      </c>
      <c r="Q309" s="150">
        <v>1.3533333333333333E-3</v>
      </c>
      <c r="R309" s="150">
        <v>3.9066666666666668E-3</v>
      </c>
      <c r="S309" s="150">
        <v>0</v>
      </c>
      <c r="T309" s="150">
        <v>0</v>
      </c>
      <c r="U309" s="150">
        <v>0</v>
      </c>
      <c r="V309" s="150">
        <v>3.6666666666666672E-4</v>
      </c>
      <c r="W309" s="150">
        <v>0</v>
      </c>
      <c r="X309" s="150">
        <v>0</v>
      </c>
      <c r="Y309" s="150">
        <v>4.5999999999999999E-2</v>
      </c>
      <c r="Z309" s="150">
        <v>0</v>
      </c>
    </row>
    <row r="310" spans="1:26" ht="15.75" customHeight="1">
      <c r="A310" s="262" t="s">
        <v>366</v>
      </c>
      <c r="B310" s="2" t="s">
        <v>34</v>
      </c>
      <c r="C310" s="3"/>
      <c r="D310" s="4">
        <v>0.27610416666666665</v>
      </c>
      <c r="E310" s="5">
        <v>0</v>
      </c>
      <c r="F310" s="6">
        <v>5.5466666666666668E-3</v>
      </c>
      <c r="G310" s="23">
        <v>5.6233333333333335E-3</v>
      </c>
      <c r="H310" s="24">
        <v>3.2266666666666667E-3</v>
      </c>
      <c r="I310" s="141">
        <v>0</v>
      </c>
      <c r="J310" s="150">
        <v>0.20173666666666665</v>
      </c>
      <c r="K310" s="150">
        <v>0.22111666666666668</v>
      </c>
      <c r="L310" s="150">
        <v>0</v>
      </c>
      <c r="M310" s="150">
        <v>5.8113433333333333</v>
      </c>
      <c r="N310" s="150">
        <v>3.29E-3</v>
      </c>
      <c r="O310" s="150">
        <v>3.0509366666666664</v>
      </c>
      <c r="P310" s="150">
        <v>2.7863900000000008</v>
      </c>
      <c r="Q310" s="150">
        <v>0</v>
      </c>
      <c r="R310" s="150">
        <v>4.3833333333333328E-3</v>
      </c>
      <c r="S310" s="150">
        <v>5.6866666666666663E-2</v>
      </c>
      <c r="T310" s="150">
        <v>5.6866666666666663E-2</v>
      </c>
      <c r="U310" s="150">
        <v>5.6866666666666663E-2</v>
      </c>
      <c r="V310" s="150">
        <v>2.9999999999999997E-4</v>
      </c>
      <c r="W310" s="150">
        <v>0</v>
      </c>
      <c r="X310" s="150">
        <v>0</v>
      </c>
      <c r="Y310" s="150">
        <v>4.3666666666666671E-3</v>
      </c>
      <c r="Z310" s="150">
        <v>0</v>
      </c>
    </row>
    <row r="311" spans="1:26" ht="15.75" customHeight="1">
      <c r="A311" s="262" t="s">
        <v>367</v>
      </c>
      <c r="B311" s="2" t="s">
        <v>34</v>
      </c>
      <c r="C311" s="3"/>
      <c r="D311" s="4">
        <v>0.26187500000000002</v>
      </c>
      <c r="E311" s="5">
        <v>0</v>
      </c>
      <c r="F311" s="6">
        <v>0.01</v>
      </c>
      <c r="G311" s="23">
        <v>3.2000000000000001E-2</v>
      </c>
      <c r="H311" s="24">
        <v>1.3000000000000001E-2</v>
      </c>
      <c r="I311" s="141">
        <v>0</v>
      </c>
      <c r="J311" s="150">
        <v>6.5159999999999996E-2</v>
      </c>
      <c r="K311" s="150">
        <v>0.29481499999999999</v>
      </c>
      <c r="L311" s="150">
        <v>0</v>
      </c>
      <c r="M311" s="150">
        <v>2.11008</v>
      </c>
      <c r="N311" s="150">
        <v>1.2297499999999999E-2</v>
      </c>
      <c r="O311" s="150">
        <v>3.6214650000000002</v>
      </c>
      <c r="P311" s="150">
        <v>2.7986449999999996</v>
      </c>
      <c r="Q311" s="150">
        <v>3.7750000000000001E-4</v>
      </c>
      <c r="R311" s="150">
        <v>5.8824999999999997E-3</v>
      </c>
      <c r="S311" s="150">
        <v>0</v>
      </c>
      <c r="T311" s="150">
        <v>0</v>
      </c>
      <c r="U311" s="150">
        <v>0</v>
      </c>
      <c r="V311" s="150">
        <v>1.5333333333333332E-3</v>
      </c>
      <c r="W311" s="150">
        <v>2.9999999999999997E-4</v>
      </c>
      <c r="X311" s="150">
        <v>0</v>
      </c>
      <c r="Y311" s="150">
        <v>3.1666666666666662E-2</v>
      </c>
      <c r="Z311" s="150">
        <v>0</v>
      </c>
    </row>
    <row r="312" spans="1:26" ht="15.75" customHeight="1">
      <c r="A312" s="262" t="s">
        <v>368</v>
      </c>
      <c r="B312" s="2" t="s">
        <v>34</v>
      </c>
      <c r="C312" s="3"/>
      <c r="D312" s="4">
        <v>0.25679999999999997</v>
      </c>
      <c r="E312" s="5">
        <v>0</v>
      </c>
      <c r="F312" s="6">
        <v>5.0000000000000001E-3</v>
      </c>
      <c r="G312" s="23">
        <v>0</v>
      </c>
      <c r="H312" s="24">
        <v>2E-3</v>
      </c>
      <c r="I312" s="141">
        <v>0</v>
      </c>
      <c r="J312" s="150">
        <v>6.6900000000000001E-2</v>
      </c>
      <c r="K312" s="150">
        <v>0.32226666666666665</v>
      </c>
      <c r="L312" s="150">
        <v>0</v>
      </c>
      <c r="M312" s="150">
        <v>2.5385666666666666</v>
      </c>
      <c r="N312" s="150">
        <v>1.2733333333333333E-2</v>
      </c>
      <c r="O312" s="150">
        <v>0.30303333333333332</v>
      </c>
      <c r="P312" s="150">
        <v>3.077633333333333</v>
      </c>
      <c r="Q312" s="150">
        <v>8.6666666666666674E-4</v>
      </c>
      <c r="R312" s="150">
        <v>4.0000000000000001E-3</v>
      </c>
      <c r="S312" s="150">
        <v>0.20303333333333334</v>
      </c>
      <c r="T312" s="150">
        <v>0.20303333333333334</v>
      </c>
      <c r="U312" s="150">
        <v>0.2</v>
      </c>
      <c r="V312" s="150">
        <v>0</v>
      </c>
      <c r="W312" s="150">
        <v>4.0000000000000002E-4</v>
      </c>
      <c r="X312" s="150">
        <v>0</v>
      </c>
      <c r="Y312" s="150">
        <v>5.9400000000000001E-2</v>
      </c>
      <c r="Z312" s="150">
        <v>0</v>
      </c>
    </row>
    <row r="313" spans="1:26" ht="15.75" customHeight="1">
      <c r="A313" s="262"/>
      <c r="B313" s="2"/>
      <c r="C313" s="3"/>
      <c r="D313" s="4"/>
      <c r="E313" s="5"/>
      <c r="F313" s="6"/>
      <c r="G313" s="23"/>
      <c r="H313" s="24"/>
      <c r="I313" s="141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</row>
    <row r="314" spans="1:26" ht="15.75" customHeight="1">
      <c r="A314" s="262"/>
      <c r="B314" s="2"/>
      <c r="C314" s="3"/>
      <c r="D314" s="4"/>
      <c r="E314" s="5"/>
      <c r="F314" s="6"/>
      <c r="G314" s="23"/>
      <c r="H314" s="24"/>
      <c r="I314" s="141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</row>
    <row r="315" spans="1:26" ht="15.75" customHeight="1">
      <c r="A315" s="262" t="s">
        <v>786</v>
      </c>
      <c r="B315" s="2" t="s">
        <v>34</v>
      </c>
      <c r="C315" s="3"/>
      <c r="D315" s="4"/>
      <c r="E315" s="5">
        <v>0</v>
      </c>
      <c r="F315" s="6">
        <v>0</v>
      </c>
      <c r="G315" s="23">
        <v>0</v>
      </c>
      <c r="H315" s="24">
        <v>0</v>
      </c>
      <c r="I315" s="141">
        <v>0</v>
      </c>
      <c r="J315" s="150">
        <v>0</v>
      </c>
      <c r="K315" s="150">
        <v>0</v>
      </c>
      <c r="L315" s="150">
        <v>0</v>
      </c>
      <c r="M315" s="150">
        <v>0</v>
      </c>
      <c r="N315" s="150">
        <v>0</v>
      </c>
      <c r="O315" s="150">
        <v>0</v>
      </c>
      <c r="P315" s="150">
        <v>0</v>
      </c>
      <c r="Q315" s="150">
        <v>0</v>
      </c>
      <c r="R315" s="150">
        <v>0</v>
      </c>
      <c r="S315" s="150">
        <v>0</v>
      </c>
      <c r="T315" s="150">
        <v>0</v>
      </c>
      <c r="U315" s="150">
        <v>0</v>
      </c>
      <c r="V315" s="150">
        <v>0</v>
      </c>
      <c r="W315" s="150">
        <v>0</v>
      </c>
      <c r="X315" s="150">
        <v>0</v>
      </c>
      <c r="Y315" s="150">
        <v>0</v>
      </c>
      <c r="Z315" s="150">
        <v>0</v>
      </c>
    </row>
    <row r="316" spans="1:26" ht="15.75" customHeight="1">
      <c r="A316" s="262" t="s">
        <v>369</v>
      </c>
      <c r="B316" s="2" t="s">
        <v>34</v>
      </c>
      <c r="C316" s="3">
        <v>0.29036666666666666</v>
      </c>
      <c r="D316" s="4"/>
      <c r="E316" s="5">
        <v>0</v>
      </c>
      <c r="F316" s="6">
        <v>6.0000000000000001E-3</v>
      </c>
      <c r="G316" s="23">
        <v>2E-3</v>
      </c>
      <c r="H316" s="24">
        <v>3.0000000000000001E-3</v>
      </c>
      <c r="I316" s="141">
        <v>0</v>
      </c>
      <c r="J316" s="150">
        <v>1.5696666666666668</v>
      </c>
      <c r="K316" s="150">
        <v>0.49473333333333336</v>
      </c>
      <c r="L316" s="150">
        <v>2.5333333333333333E-4</v>
      </c>
      <c r="M316" s="150">
        <v>1.8620666666666668</v>
      </c>
      <c r="N316" s="150">
        <v>8.5333333333333337E-3</v>
      </c>
      <c r="O316" s="150">
        <v>135.85056666666665</v>
      </c>
      <c r="P316" s="150">
        <v>4.3389666666666669</v>
      </c>
      <c r="Q316" s="150">
        <v>9.3333333333333322E-4</v>
      </c>
      <c r="R316" s="150">
        <v>6.7000000000000002E-3</v>
      </c>
      <c r="S316" s="150">
        <v>0</v>
      </c>
      <c r="T316" s="150">
        <v>0</v>
      </c>
      <c r="U316" s="150">
        <v>0</v>
      </c>
      <c r="V316" s="150">
        <v>0</v>
      </c>
      <c r="W316" s="150">
        <v>2.0999999999999999E-3</v>
      </c>
      <c r="X316" s="150">
        <v>0</v>
      </c>
      <c r="Y316" s="150">
        <v>0</v>
      </c>
      <c r="Z316" s="150">
        <v>0</v>
      </c>
    </row>
    <row r="317" spans="1:26" ht="15.75" customHeight="1">
      <c r="A317" s="262" t="s">
        <v>370</v>
      </c>
      <c r="B317" s="2" t="s">
        <v>34</v>
      </c>
      <c r="C317" s="3">
        <v>0.23979166666666665</v>
      </c>
      <c r="D317" s="4"/>
      <c r="E317" s="5">
        <v>1.2241666666666786E-2</v>
      </c>
      <c r="F317" s="6">
        <v>9.0000000000000011E-3</v>
      </c>
      <c r="G317" s="23">
        <v>1.2E-2</v>
      </c>
      <c r="H317" s="24">
        <v>1.1000000000000001E-2</v>
      </c>
      <c r="I317" s="141">
        <v>0</v>
      </c>
      <c r="J317" s="150">
        <v>0.59123666666666663</v>
      </c>
      <c r="K317" s="150">
        <v>0.150565</v>
      </c>
      <c r="L317" s="150">
        <v>0</v>
      </c>
      <c r="M317" s="150">
        <v>0.51342333333333334</v>
      </c>
      <c r="N317" s="150">
        <v>1.5266666666666664E-3</v>
      </c>
      <c r="O317" s="150">
        <v>12.562766666666667</v>
      </c>
      <c r="P317" s="150">
        <v>0.50224666666666673</v>
      </c>
      <c r="Q317" s="150">
        <v>4.3333333333333337E-4</v>
      </c>
      <c r="R317" s="150">
        <v>5.5600000000000007E-3</v>
      </c>
      <c r="S317" s="150">
        <v>0</v>
      </c>
      <c r="T317" s="150">
        <v>0</v>
      </c>
      <c r="U317" s="150">
        <v>0</v>
      </c>
      <c r="V317" s="150">
        <v>3.3333333333333332E-4</v>
      </c>
      <c r="W317" s="150">
        <v>5.0000000000000001E-4</v>
      </c>
      <c r="X317" s="150">
        <v>0</v>
      </c>
      <c r="Y317" s="150">
        <v>5.1666666666666666E-2</v>
      </c>
      <c r="Z317" s="150">
        <v>0</v>
      </c>
    </row>
    <row r="318" spans="1:26" ht="15.75" customHeight="1">
      <c r="A318" s="262" t="s">
        <v>371</v>
      </c>
      <c r="B318" s="2" t="s">
        <v>34</v>
      </c>
      <c r="C318" s="3">
        <v>0.24952083333333333</v>
      </c>
      <c r="D318" s="4"/>
      <c r="E318" s="5">
        <v>3.1005833333333319E-2</v>
      </c>
      <c r="F318" s="6">
        <v>1.4959999999999999E-2</v>
      </c>
      <c r="G318" s="23">
        <v>5.2163333333333346E-2</v>
      </c>
      <c r="H318" s="24">
        <v>2.2126666666666669E-2</v>
      </c>
      <c r="I318" s="141">
        <v>5.3666666666666672E-3</v>
      </c>
      <c r="J318" s="150">
        <v>0.30441999999999997</v>
      </c>
      <c r="K318" s="150">
        <v>0.25507000000000002</v>
      </c>
      <c r="L318" s="150">
        <v>6.2333333333333327E-4</v>
      </c>
      <c r="M318" s="150">
        <v>4.6156933333333336</v>
      </c>
      <c r="N318" s="150">
        <v>9.9833333333333336E-3</v>
      </c>
      <c r="O318" s="150">
        <v>1.6003166666666666</v>
      </c>
      <c r="P318" s="150">
        <v>4.198903333333333</v>
      </c>
      <c r="Q318" s="150">
        <v>0</v>
      </c>
      <c r="R318" s="150">
        <v>5.5400000000000015E-3</v>
      </c>
      <c r="S318" s="150">
        <v>0.17376666666666668</v>
      </c>
      <c r="T318" s="150">
        <v>0.17376666666666668</v>
      </c>
      <c r="U318" s="150">
        <v>0.17376666666666668</v>
      </c>
      <c r="V318" s="150">
        <v>0</v>
      </c>
      <c r="W318" s="150">
        <v>0</v>
      </c>
      <c r="X318" s="150">
        <v>0</v>
      </c>
      <c r="Y318" s="150">
        <v>7.7000000000000002E-3</v>
      </c>
      <c r="Z318" s="150">
        <v>0</v>
      </c>
    </row>
    <row r="319" spans="1:26" ht="15.75" customHeight="1">
      <c r="A319" s="262" t="s">
        <v>372</v>
      </c>
      <c r="B319" s="2" t="s">
        <v>34</v>
      </c>
      <c r="C319" s="3">
        <v>0.25589583333333327</v>
      </c>
      <c r="D319" s="4"/>
      <c r="E319" s="5">
        <v>0</v>
      </c>
      <c r="F319" s="6">
        <v>2E-3</v>
      </c>
      <c r="G319" s="23">
        <v>2E-3</v>
      </c>
      <c r="H319" s="24">
        <v>1E-3</v>
      </c>
      <c r="I319" s="141">
        <v>0</v>
      </c>
      <c r="J319" s="150">
        <v>0.10324666666666667</v>
      </c>
      <c r="K319" s="150">
        <v>0.21122666666666667</v>
      </c>
      <c r="L319" s="150">
        <v>0</v>
      </c>
      <c r="M319" s="150">
        <v>2.0371199999999998</v>
      </c>
      <c r="N319" s="150">
        <v>3.1700000000000001E-3</v>
      </c>
      <c r="O319" s="150">
        <v>1.1490533333333333</v>
      </c>
      <c r="P319" s="150">
        <v>2.4863999999999997</v>
      </c>
      <c r="Q319" s="150">
        <v>3.0333333333333335E-4</v>
      </c>
      <c r="R319" s="150">
        <v>6.0566666666666659E-3</v>
      </c>
      <c r="S319" s="150">
        <v>0.11623333333333336</v>
      </c>
      <c r="T319" s="150">
        <v>0.11623333333333336</v>
      </c>
      <c r="U319" s="150">
        <v>0.12</v>
      </c>
      <c r="V319" s="150">
        <v>0</v>
      </c>
      <c r="W319" s="150">
        <v>4.0000000000000002E-4</v>
      </c>
      <c r="X319" s="150">
        <v>0</v>
      </c>
      <c r="Y319" s="150">
        <v>9.7666666666666679E-2</v>
      </c>
      <c r="Z319" s="150">
        <v>0</v>
      </c>
    </row>
    <row r="320" spans="1:26" ht="15.75" customHeight="1">
      <c r="A320" s="262" t="s">
        <v>373</v>
      </c>
      <c r="B320" s="2" t="s">
        <v>34</v>
      </c>
      <c r="C320" s="3">
        <v>0.17854166666666668</v>
      </c>
      <c r="D320" s="4"/>
      <c r="E320" s="5">
        <v>0</v>
      </c>
      <c r="F320" s="6">
        <v>1E-3</v>
      </c>
      <c r="G320" s="23">
        <v>2E-3</v>
      </c>
      <c r="H320" s="24">
        <v>1E-3</v>
      </c>
      <c r="I320" s="141">
        <v>0</v>
      </c>
      <c r="J320" s="150">
        <v>8.7036666666666651E-2</v>
      </c>
      <c r="K320" s="150">
        <v>0.19299000000000002</v>
      </c>
      <c r="L320" s="150">
        <v>3.5333333333333332E-4</v>
      </c>
      <c r="M320" s="150">
        <v>1.8145366666666667</v>
      </c>
      <c r="N320" s="150">
        <v>2.0399999999999997E-3</v>
      </c>
      <c r="O320" s="150">
        <v>1.7602366666666669</v>
      </c>
      <c r="P320" s="150">
        <v>2.9902399999999996</v>
      </c>
      <c r="Q320" s="150">
        <v>1.2800000000000001E-3</v>
      </c>
      <c r="R320" s="150">
        <v>3.1666666666666666E-3</v>
      </c>
      <c r="S320" s="150">
        <v>5.9966666670000002E-2</v>
      </c>
      <c r="T320" s="150">
        <v>5.9966666670000002E-2</v>
      </c>
      <c r="U320" s="150">
        <v>5.9966666670000002E-2</v>
      </c>
      <c r="V320" s="150">
        <v>3.6666666666666672E-4</v>
      </c>
      <c r="W320" s="150">
        <v>0</v>
      </c>
      <c r="X320" s="150">
        <v>0</v>
      </c>
      <c r="Y320" s="150">
        <v>1.3100000000000001E-2</v>
      </c>
      <c r="Z320" s="150">
        <v>0</v>
      </c>
    </row>
    <row r="321" spans="1:26" ht="15.75" customHeight="1">
      <c r="A321" s="262" t="s">
        <v>374</v>
      </c>
      <c r="B321" s="2" t="s">
        <v>34</v>
      </c>
      <c r="C321" s="3">
        <v>0.18966666666666665</v>
      </c>
      <c r="D321" s="4"/>
      <c r="E321" s="5">
        <v>0</v>
      </c>
      <c r="F321" s="6">
        <v>4.0000000000000001E-3</v>
      </c>
      <c r="G321" s="23">
        <v>2E-3</v>
      </c>
      <c r="H321" s="24">
        <v>2E-3</v>
      </c>
      <c r="I321" s="141">
        <v>0</v>
      </c>
      <c r="J321" s="150">
        <v>0.89744000000000013</v>
      </c>
      <c r="K321" s="150">
        <v>0.18911583333333332</v>
      </c>
      <c r="L321" s="150">
        <v>5.8E-4</v>
      </c>
      <c r="M321" s="150">
        <v>2.6585333333333336</v>
      </c>
      <c r="N321" s="150">
        <v>1.2779999999999998E-2</v>
      </c>
      <c r="O321" s="150">
        <v>3.6655199999999994</v>
      </c>
      <c r="P321" s="150">
        <v>1.01735</v>
      </c>
      <c r="Q321" s="150">
        <v>1.6933333333333334E-3</v>
      </c>
      <c r="R321" s="150">
        <v>1.2376666666666668E-2</v>
      </c>
      <c r="S321" s="150">
        <v>0</v>
      </c>
      <c r="T321" s="150">
        <v>0</v>
      </c>
      <c r="U321" s="150">
        <v>0</v>
      </c>
      <c r="V321" s="150">
        <v>0</v>
      </c>
      <c r="W321" s="150">
        <v>0</v>
      </c>
      <c r="X321" s="150">
        <v>0</v>
      </c>
      <c r="Y321" s="150">
        <v>1.0666666666666666E-2</v>
      </c>
      <c r="Z321" s="150">
        <v>0</v>
      </c>
    </row>
    <row r="322" spans="1:26" ht="15.75" customHeight="1">
      <c r="A322" s="262" t="s">
        <v>375</v>
      </c>
      <c r="B322" s="2" t="s">
        <v>34</v>
      </c>
      <c r="C322" s="3">
        <v>9.9916666666666668E-2</v>
      </c>
      <c r="D322" s="4"/>
      <c r="E322" s="5">
        <v>0</v>
      </c>
      <c r="F322" s="6">
        <v>1E-3</v>
      </c>
      <c r="G322" s="23">
        <v>2E-3</v>
      </c>
      <c r="H322" s="24">
        <v>1E-3</v>
      </c>
      <c r="I322" s="141">
        <v>0</v>
      </c>
      <c r="J322" s="150">
        <v>0.5111633333333333</v>
      </c>
      <c r="K322" s="150">
        <v>0.27367000000000002</v>
      </c>
      <c r="L322" s="150">
        <v>3.5333333333333332E-4</v>
      </c>
      <c r="M322" s="150">
        <v>2.3392250000000003</v>
      </c>
      <c r="N322" s="150">
        <v>6.6866666666666671E-3</v>
      </c>
      <c r="O322" s="150">
        <v>2.0112799999999997</v>
      </c>
      <c r="P322" s="150">
        <v>0.72005333333333321</v>
      </c>
      <c r="Q322" s="150">
        <v>1.1166666666666664E-3</v>
      </c>
      <c r="R322" s="150">
        <v>7.136666666666667E-3</v>
      </c>
      <c r="S322" s="150">
        <v>0.2</v>
      </c>
      <c r="T322" s="150">
        <v>0.2</v>
      </c>
      <c r="U322" s="150">
        <v>0.2</v>
      </c>
      <c r="V322" s="150">
        <v>0</v>
      </c>
      <c r="W322" s="150">
        <v>0</v>
      </c>
      <c r="X322" s="150">
        <v>0</v>
      </c>
      <c r="Y322" s="150">
        <v>0</v>
      </c>
      <c r="Z322" s="150">
        <v>0</v>
      </c>
    </row>
    <row r="323" spans="1:26" ht="15.75" customHeight="1">
      <c r="A323" s="262" t="s">
        <v>376</v>
      </c>
      <c r="B323" s="2" t="s">
        <v>34</v>
      </c>
      <c r="C323" s="3">
        <v>0.18387499999999998</v>
      </c>
      <c r="D323" s="4"/>
      <c r="E323" s="5">
        <v>2.8798333333333325E-2</v>
      </c>
      <c r="F323" s="6">
        <v>2.4683333333333331E-2</v>
      </c>
      <c r="G323" s="23">
        <v>8.8263333333333346E-2</v>
      </c>
      <c r="H323" s="24">
        <v>3.608666666666667E-2</v>
      </c>
      <c r="I323" s="141">
        <v>0</v>
      </c>
      <c r="J323" s="150">
        <v>9.5970133333333347</v>
      </c>
      <c r="K323" s="150">
        <v>0.73971666666666669</v>
      </c>
      <c r="L323" s="150">
        <v>3.793333333333333E-3</v>
      </c>
      <c r="M323" s="150">
        <v>3.3698933333333336</v>
      </c>
      <c r="N323" s="150">
        <v>2.4389999999999995E-2</v>
      </c>
      <c r="O323" s="150">
        <v>0.99055000000000004</v>
      </c>
      <c r="P323" s="150">
        <v>1.0677366666666668</v>
      </c>
      <c r="Q323" s="150">
        <v>1.8766666666666665E-3</v>
      </c>
      <c r="R323" s="150">
        <v>1.0979999999999998E-2</v>
      </c>
      <c r="S323" s="150">
        <v>0</v>
      </c>
      <c r="T323" s="150">
        <v>0</v>
      </c>
      <c r="U323" s="150">
        <v>0</v>
      </c>
      <c r="V323" s="150">
        <v>5.3333333333333336E-4</v>
      </c>
      <c r="W323" s="150">
        <v>0</v>
      </c>
      <c r="X323" s="150">
        <v>0</v>
      </c>
      <c r="Y323" s="150">
        <v>3.4999999999999996E-3</v>
      </c>
      <c r="Z323" s="150">
        <v>0</v>
      </c>
    </row>
    <row r="324" spans="1:26" ht="15.75" customHeight="1">
      <c r="A324" s="262" t="s">
        <v>377</v>
      </c>
      <c r="B324" s="2" t="s">
        <v>34</v>
      </c>
      <c r="C324" s="3">
        <v>0.18479166666666669</v>
      </c>
      <c r="D324" s="4"/>
      <c r="E324" s="5">
        <v>0</v>
      </c>
      <c r="F324" s="6">
        <v>2E-3</v>
      </c>
      <c r="G324" s="23">
        <v>0</v>
      </c>
      <c r="H324" s="24">
        <v>2E-3</v>
      </c>
      <c r="I324" s="141">
        <v>0</v>
      </c>
      <c r="J324" s="150">
        <v>3.5715266666666667</v>
      </c>
      <c r="K324" s="150">
        <v>0.52225333333333335</v>
      </c>
      <c r="L324" s="150">
        <v>7.2666666666666658E-4</v>
      </c>
      <c r="M324" s="150">
        <v>1.5368933333333334</v>
      </c>
      <c r="N324" s="150">
        <v>2.8616666666666669E-2</v>
      </c>
      <c r="O324" s="150">
        <v>3.6010566666666666</v>
      </c>
      <c r="P324" s="150">
        <v>1.858313333333333</v>
      </c>
      <c r="Q324" s="150">
        <v>7.1999999999999998E-3</v>
      </c>
      <c r="R324" s="150">
        <v>5.6500000000000002E-2</v>
      </c>
      <c r="S324" s="150">
        <v>0</v>
      </c>
      <c r="T324" s="150">
        <v>0</v>
      </c>
      <c r="U324" s="150">
        <v>0</v>
      </c>
      <c r="V324" s="150">
        <v>4.0000000000000002E-4</v>
      </c>
      <c r="W324" s="150">
        <v>3.0999999999999999E-3</v>
      </c>
      <c r="X324" s="150">
        <v>0</v>
      </c>
      <c r="Y324" s="150">
        <v>4.1666666666666671E-2</v>
      </c>
      <c r="Z324" s="150">
        <v>0</v>
      </c>
    </row>
    <row r="325" spans="1:26" ht="15.75" customHeight="1">
      <c r="A325" s="262" t="s">
        <v>378</v>
      </c>
      <c r="B325" s="2" t="s">
        <v>34</v>
      </c>
      <c r="C325" s="3">
        <v>0.17366666666666666</v>
      </c>
      <c r="D325" s="4"/>
      <c r="E325" s="5">
        <v>-2.6666666666666175E-4</v>
      </c>
      <c r="F325" s="6">
        <v>2.5000000000000001E-2</v>
      </c>
      <c r="G325" s="23">
        <v>3.0000000000000001E-3</v>
      </c>
      <c r="H325" s="24">
        <v>2.3E-2</v>
      </c>
      <c r="I325" s="141">
        <v>0</v>
      </c>
      <c r="J325" s="150">
        <v>0.40053333333333335</v>
      </c>
      <c r="K325" s="150">
        <v>0.22766666666666666</v>
      </c>
      <c r="L325" s="150">
        <v>2.0000000000000001E-4</v>
      </c>
      <c r="M325" s="150">
        <v>1.9006999999999998</v>
      </c>
      <c r="N325" s="150">
        <v>5.0333333333333332E-3</v>
      </c>
      <c r="O325" s="150">
        <v>0.47009999999999996</v>
      </c>
      <c r="P325" s="150">
        <v>3.1673666666666667</v>
      </c>
      <c r="Q325" s="150">
        <v>3.3333333333333332E-4</v>
      </c>
      <c r="R325" s="150">
        <v>4.0000000000000001E-3</v>
      </c>
      <c r="S325" s="150">
        <v>0</v>
      </c>
      <c r="T325" s="150">
        <v>0</v>
      </c>
      <c r="U325" s="150">
        <v>0</v>
      </c>
      <c r="V325" s="150">
        <v>0</v>
      </c>
      <c r="W325" s="150">
        <v>0</v>
      </c>
      <c r="X325" s="150">
        <v>0</v>
      </c>
      <c r="Y325" s="150">
        <v>1.8733333333333334E-2</v>
      </c>
      <c r="Z325" s="150">
        <v>0</v>
      </c>
    </row>
    <row r="326" spans="1:26" ht="15.75" customHeight="1">
      <c r="A326" s="262" t="s">
        <v>379</v>
      </c>
      <c r="B326" s="2" t="s">
        <v>34</v>
      </c>
      <c r="C326" s="3">
        <v>0.19897916666666668</v>
      </c>
      <c r="D326" s="4"/>
      <c r="E326" s="5">
        <v>0</v>
      </c>
      <c r="F326" s="6">
        <v>4.8000000000000001E-2</v>
      </c>
      <c r="G326" s="23">
        <v>2.5833333333333333E-2</v>
      </c>
      <c r="H326" s="24">
        <v>6.3933333333333328E-2</v>
      </c>
      <c r="I326" s="141">
        <v>0</v>
      </c>
      <c r="J326" s="150">
        <v>0.22304333333333332</v>
      </c>
      <c r="K326" s="150">
        <v>0.24212</v>
      </c>
      <c r="L326" s="150">
        <v>1.3333333333333334E-4</v>
      </c>
      <c r="M326" s="150">
        <v>2.2064133333333333</v>
      </c>
      <c r="N326" s="150">
        <v>9.7133333333333325E-3</v>
      </c>
      <c r="O326" s="150">
        <v>0.40425999999999995</v>
      </c>
      <c r="P326" s="150">
        <v>3.2649733333333328</v>
      </c>
      <c r="Q326" s="150">
        <v>3.166666666666667E-4</v>
      </c>
      <c r="R326" s="150">
        <v>7.4766666666666662E-3</v>
      </c>
      <c r="S326" s="150">
        <v>0</v>
      </c>
      <c r="T326" s="150">
        <v>0</v>
      </c>
      <c r="U326" s="150">
        <v>0</v>
      </c>
      <c r="V326" s="150">
        <v>1.3333333333333333E-3</v>
      </c>
      <c r="W326" s="150">
        <v>5.9999999999999995E-4</v>
      </c>
      <c r="X326" s="150">
        <v>0</v>
      </c>
      <c r="Y326" s="150">
        <v>2.6966666666666667E-2</v>
      </c>
      <c r="Z326" s="150">
        <v>0</v>
      </c>
    </row>
    <row r="327" spans="1:26" ht="15.75" customHeight="1">
      <c r="A327" s="262" t="s">
        <v>380</v>
      </c>
      <c r="B327" s="2" t="s">
        <v>34</v>
      </c>
      <c r="C327" s="3">
        <v>0.20131250000000001</v>
      </c>
      <c r="D327" s="4"/>
      <c r="E327" s="5">
        <v>0</v>
      </c>
      <c r="F327" s="6">
        <v>4.4500000000000005E-2</v>
      </c>
      <c r="G327" s="23">
        <v>2.2833333333333337E-2</v>
      </c>
      <c r="H327" s="24">
        <v>6.4733333333333337E-2</v>
      </c>
      <c r="I327" s="141">
        <v>0</v>
      </c>
      <c r="J327" s="150">
        <v>0.64685666666666664</v>
      </c>
      <c r="K327" s="150">
        <v>0.22828999999999997</v>
      </c>
      <c r="L327" s="150">
        <v>2.1333333333333333E-4</v>
      </c>
      <c r="M327" s="150">
        <v>1.8526499999999999</v>
      </c>
      <c r="N327" s="150">
        <v>6.2266666666666659E-3</v>
      </c>
      <c r="O327" s="150">
        <v>0.37165666666666669</v>
      </c>
      <c r="P327" s="150">
        <v>2.53992</v>
      </c>
      <c r="Q327" s="150">
        <v>5.2333333333333333E-4</v>
      </c>
      <c r="R327" s="150">
        <v>9.5399999999999999E-3</v>
      </c>
      <c r="S327" s="150">
        <v>0</v>
      </c>
      <c r="T327" s="150">
        <v>0</v>
      </c>
      <c r="U327" s="150">
        <v>0</v>
      </c>
      <c r="V327" s="150">
        <v>0</v>
      </c>
      <c r="W327" s="150">
        <v>0</v>
      </c>
      <c r="X327" s="150">
        <v>0</v>
      </c>
      <c r="Y327" s="150">
        <v>2.0933333333333332E-2</v>
      </c>
      <c r="Z327" s="150">
        <v>0</v>
      </c>
    </row>
    <row r="328" spans="1:26" ht="15.75" customHeight="1">
      <c r="A328" s="262" t="s">
        <v>381</v>
      </c>
      <c r="B328" s="2" t="s">
        <v>34</v>
      </c>
      <c r="C328" s="3">
        <v>0.18916666666666668</v>
      </c>
      <c r="D328" s="4"/>
      <c r="E328" s="5">
        <v>0</v>
      </c>
      <c r="F328" s="6">
        <v>1.2E-2</v>
      </c>
      <c r="G328" s="23">
        <v>1E-3</v>
      </c>
      <c r="H328" s="24">
        <v>6.9999999999999993E-3</v>
      </c>
      <c r="I328" s="141">
        <v>0</v>
      </c>
      <c r="J328" s="150">
        <v>0.39429999999999998</v>
      </c>
      <c r="K328" s="150">
        <v>0.245</v>
      </c>
      <c r="L328" s="150">
        <v>2.0000000000000001E-4</v>
      </c>
      <c r="M328" s="150">
        <v>1.5382333333333336</v>
      </c>
      <c r="N328" s="150">
        <v>2.5666666666666667E-3</v>
      </c>
      <c r="O328" s="150">
        <v>0.45090000000000002</v>
      </c>
      <c r="P328" s="150">
        <v>2.9302333333333332</v>
      </c>
      <c r="Q328" s="150">
        <v>2.0000000000000001E-4</v>
      </c>
      <c r="R328" s="150">
        <v>3.5999999999999999E-3</v>
      </c>
      <c r="S328" s="150">
        <v>8.1199999999999994E-2</v>
      </c>
      <c r="T328" s="150">
        <v>8.1199999999999994E-2</v>
      </c>
      <c r="U328" s="150">
        <v>8.1199999999999994E-2</v>
      </c>
      <c r="V328" s="150">
        <v>0</v>
      </c>
      <c r="W328" s="150">
        <v>8.0000000000000004E-4</v>
      </c>
      <c r="X328" s="150">
        <v>0</v>
      </c>
      <c r="Y328" s="150">
        <v>0</v>
      </c>
      <c r="Z328" s="150">
        <v>0</v>
      </c>
    </row>
    <row r="329" spans="1:26" ht="15.75" customHeight="1">
      <c r="A329" s="262" t="s">
        <v>382</v>
      </c>
      <c r="B329" s="2" t="s">
        <v>34</v>
      </c>
      <c r="C329" s="3">
        <v>0.1857</v>
      </c>
      <c r="D329" s="4"/>
      <c r="E329" s="5">
        <v>0</v>
      </c>
      <c r="F329" s="6">
        <v>6.9999999999999993E-3</v>
      </c>
      <c r="G329" s="23">
        <v>1E-3</v>
      </c>
      <c r="H329" s="24">
        <v>5.0000000000000001E-3</v>
      </c>
      <c r="I329" s="141">
        <v>0</v>
      </c>
      <c r="J329" s="150">
        <v>0</v>
      </c>
      <c r="K329" s="150">
        <v>0.23749999999999999</v>
      </c>
      <c r="L329" s="150">
        <v>1E-4</v>
      </c>
      <c r="M329" s="150">
        <v>1.8308000000000002</v>
      </c>
      <c r="N329" s="150">
        <v>3.7666666666666664E-3</v>
      </c>
      <c r="O329" s="150">
        <v>0.67969999999999997</v>
      </c>
      <c r="P329" s="150">
        <v>3.3870333333333331</v>
      </c>
      <c r="Q329" s="150">
        <v>2.6666666666666668E-4</v>
      </c>
      <c r="R329" s="150">
        <v>3.5666666666666663E-3</v>
      </c>
      <c r="S329" s="150">
        <v>0.65016666666666667</v>
      </c>
      <c r="T329" s="150">
        <v>0.65016666666666667</v>
      </c>
      <c r="U329" s="150">
        <v>0.65016666666666667</v>
      </c>
      <c r="V329" s="150">
        <v>1.1999999999999999E-3</v>
      </c>
      <c r="W329" s="150">
        <v>5.3333333333333336E-4</v>
      </c>
      <c r="X329" s="150">
        <v>0</v>
      </c>
      <c r="Y329" s="150">
        <v>2.6233333333333334E-2</v>
      </c>
      <c r="Z329" s="150">
        <v>0</v>
      </c>
    </row>
    <row r="330" spans="1:26" ht="15.75" customHeight="1">
      <c r="A330" s="262" t="s">
        <v>383</v>
      </c>
      <c r="B330" s="2" t="s">
        <v>34</v>
      </c>
      <c r="C330" s="3">
        <v>0.26766666666666666</v>
      </c>
      <c r="D330" s="4"/>
      <c r="E330" s="5">
        <v>0</v>
      </c>
      <c r="F330" s="6">
        <v>1.4999999999999999E-2</v>
      </c>
      <c r="G330" s="23">
        <v>3.0000000000000001E-3</v>
      </c>
      <c r="H330" s="24">
        <v>1.2E-2</v>
      </c>
      <c r="I330" s="141">
        <v>0</v>
      </c>
      <c r="J330" s="150">
        <v>0.60225000000000006</v>
      </c>
      <c r="K330" s="150">
        <v>0.24101333333333333</v>
      </c>
      <c r="L330" s="150">
        <v>2.5000000000000001E-4</v>
      </c>
      <c r="M330" s="150">
        <v>1.75898</v>
      </c>
      <c r="N330" s="150">
        <v>5.3833333333333346E-3</v>
      </c>
      <c r="O330" s="150">
        <v>0.85351999999999995</v>
      </c>
      <c r="P330" s="150">
        <v>2.9145999999999996</v>
      </c>
      <c r="Q330" s="150">
        <v>2.0333333333333331E-4</v>
      </c>
      <c r="R330" s="150">
        <v>6.7466666666666664E-3</v>
      </c>
      <c r="S330" s="150">
        <v>0</v>
      </c>
      <c r="T330" s="150">
        <v>0</v>
      </c>
      <c r="U330" s="150">
        <v>0</v>
      </c>
      <c r="V330" s="150">
        <v>1.1333333333333332E-3</v>
      </c>
      <c r="W330" s="150">
        <v>1E-3</v>
      </c>
      <c r="X330" s="150">
        <v>0</v>
      </c>
      <c r="Y330" s="150">
        <v>4.2333333333333334E-2</v>
      </c>
      <c r="Z330" s="150">
        <v>0</v>
      </c>
    </row>
    <row r="331" spans="1:26" ht="15.75" customHeight="1">
      <c r="A331" s="262" t="s">
        <v>384</v>
      </c>
      <c r="B331" s="2" t="s">
        <v>34</v>
      </c>
      <c r="C331" s="3">
        <v>0.234375</v>
      </c>
      <c r="D331" s="4"/>
      <c r="E331" s="5">
        <v>0</v>
      </c>
      <c r="F331" s="6">
        <v>7.4666666666666657E-3</v>
      </c>
      <c r="G331" s="23">
        <v>6.2666666666666669E-3</v>
      </c>
      <c r="H331" s="24">
        <v>6.1999999999999998E-3</v>
      </c>
      <c r="I331" s="141">
        <v>0</v>
      </c>
      <c r="J331" s="150">
        <v>0.69373666666666667</v>
      </c>
      <c r="K331" s="150">
        <v>0.22222666666666668</v>
      </c>
      <c r="L331" s="150">
        <v>1.8666666666666669E-4</v>
      </c>
      <c r="M331" s="150">
        <v>1.6355500000000001</v>
      </c>
      <c r="N331" s="150">
        <v>5.7866666666666665E-3</v>
      </c>
      <c r="O331" s="150">
        <v>0.68389999999999995</v>
      </c>
      <c r="P331" s="150">
        <v>1.9403533333333334</v>
      </c>
      <c r="Q331" s="150">
        <v>2.5333333333333333E-4</v>
      </c>
      <c r="R331" s="150">
        <v>6.8866666666666668E-3</v>
      </c>
      <c r="S331" s="150">
        <v>6.2766666666666665E-2</v>
      </c>
      <c r="T331" s="150">
        <v>6.2766666666666665E-2</v>
      </c>
      <c r="U331" s="150">
        <v>6.2766666666666665E-2</v>
      </c>
      <c r="V331" s="150">
        <v>0</v>
      </c>
      <c r="W331" s="150">
        <v>3.3333333333333332E-4</v>
      </c>
      <c r="X331" s="150">
        <v>0</v>
      </c>
      <c r="Y331" s="150">
        <v>7.7000000000000002E-3</v>
      </c>
      <c r="Z331" s="150">
        <v>0</v>
      </c>
    </row>
    <row r="332" spans="1:26" ht="15.75" customHeight="1">
      <c r="A332" s="262" t="s">
        <v>385</v>
      </c>
      <c r="B332" s="2" t="s">
        <v>34</v>
      </c>
      <c r="C332" s="3">
        <v>0.18810416666666666</v>
      </c>
      <c r="D332" s="4"/>
      <c r="E332" s="5">
        <v>0</v>
      </c>
      <c r="F332" s="6">
        <v>2.9736666666666665E-2</v>
      </c>
      <c r="G332" s="23">
        <v>3.5699999999999998E-3</v>
      </c>
      <c r="H332" s="24">
        <v>1.4186666666666667E-2</v>
      </c>
      <c r="I332" s="141">
        <v>0</v>
      </c>
      <c r="J332" s="150">
        <v>0.12133000000000001</v>
      </c>
      <c r="K332" s="150">
        <v>0.26262666666666662</v>
      </c>
      <c r="L332" s="150">
        <v>1.0333333333333333E-4</v>
      </c>
      <c r="M332" s="150">
        <v>1.8927166666666664</v>
      </c>
      <c r="N332" s="150">
        <v>1.5199999999999999E-3</v>
      </c>
      <c r="O332" s="150">
        <v>0.40297666666666665</v>
      </c>
      <c r="P332" s="150">
        <v>3.9250566666666669</v>
      </c>
      <c r="Q332" s="150">
        <v>2.0333333333333331E-4</v>
      </c>
      <c r="R332" s="150">
        <v>4.7699999999999999E-3</v>
      </c>
      <c r="S332" s="150">
        <v>0</v>
      </c>
      <c r="T332" s="150">
        <v>0</v>
      </c>
      <c r="U332" s="150">
        <v>0</v>
      </c>
      <c r="V332" s="150">
        <v>0</v>
      </c>
      <c r="W332" s="150">
        <v>0</v>
      </c>
      <c r="X332" s="150">
        <v>0</v>
      </c>
      <c r="Y332" s="150">
        <v>3.7033333333333335E-2</v>
      </c>
      <c r="Z332" s="150">
        <v>0</v>
      </c>
    </row>
    <row r="333" spans="1:26" ht="15.75" customHeight="1">
      <c r="A333" s="262" t="s">
        <v>386</v>
      </c>
      <c r="B333" s="2" t="s">
        <v>34</v>
      </c>
      <c r="C333" s="3">
        <v>0.168125</v>
      </c>
      <c r="D333" s="4"/>
      <c r="E333" s="5">
        <v>0</v>
      </c>
      <c r="F333" s="6">
        <v>0.02</v>
      </c>
      <c r="G333" s="23">
        <v>1.2E-2</v>
      </c>
      <c r="H333" s="24">
        <v>2.2000000000000002E-2</v>
      </c>
      <c r="I333" s="141">
        <v>0</v>
      </c>
      <c r="J333" s="150">
        <v>11.81277</v>
      </c>
      <c r="K333" s="150">
        <v>0.44693000000000005</v>
      </c>
      <c r="L333" s="150">
        <v>2.7799999999999995E-3</v>
      </c>
      <c r="M333" s="150">
        <v>6.9615166666666664</v>
      </c>
      <c r="N333" s="150">
        <v>9.0566666666666677E-3</v>
      </c>
      <c r="O333" s="150">
        <v>0.47920000000000001</v>
      </c>
      <c r="P333" s="150">
        <v>2.4440133333333334</v>
      </c>
      <c r="Q333" s="150">
        <v>9.4000000000000019E-4</v>
      </c>
      <c r="R333" s="150">
        <v>3.3366666666666663E-2</v>
      </c>
      <c r="S333" s="150">
        <v>4.306666666666667E-2</v>
      </c>
      <c r="T333" s="150">
        <v>4.306666666666667E-2</v>
      </c>
      <c r="U333" s="150">
        <v>4.306666666666667E-2</v>
      </c>
      <c r="V333" s="150">
        <v>5.3333333333333336E-4</v>
      </c>
      <c r="W333" s="150">
        <v>0</v>
      </c>
      <c r="X333" s="150">
        <v>0</v>
      </c>
      <c r="Y333" s="150">
        <v>3.3000000000000002E-2</v>
      </c>
      <c r="Z333" s="150">
        <v>0</v>
      </c>
    </row>
    <row r="334" spans="1:26" ht="15.75" customHeight="1">
      <c r="A334" s="262" t="s">
        <v>387</v>
      </c>
      <c r="B334" s="2" t="s">
        <v>34</v>
      </c>
      <c r="C334" s="3">
        <v>0.28425</v>
      </c>
      <c r="D334" s="4"/>
      <c r="E334" s="5">
        <v>0</v>
      </c>
      <c r="F334" s="6">
        <v>5.5E-2</v>
      </c>
      <c r="G334" s="23">
        <v>8.1000000000000003E-2</v>
      </c>
      <c r="H334" s="24">
        <v>7.0000000000000007E-2</v>
      </c>
      <c r="I334" s="141">
        <v>0</v>
      </c>
      <c r="J334" s="150">
        <v>18.810389999999998</v>
      </c>
      <c r="K334" s="150">
        <v>0.66290666666666664</v>
      </c>
      <c r="L334" s="150">
        <v>3.3733333333333332E-3</v>
      </c>
      <c r="M334" s="150">
        <v>10.672776666666666</v>
      </c>
      <c r="N334" s="150">
        <v>8.1333333333333327E-3</v>
      </c>
      <c r="O334" s="150">
        <v>0.64551666666666663</v>
      </c>
      <c r="P334" s="150">
        <v>3.3116900000000005</v>
      </c>
      <c r="Q334" s="150">
        <v>3.0633333333333333E-3</v>
      </c>
      <c r="R334" s="150">
        <v>5.6250000000000001E-2</v>
      </c>
      <c r="S334" s="150">
        <v>9.4466666666666657E-2</v>
      </c>
      <c r="T334" s="150">
        <v>9.4466666666666657E-2</v>
      </c>
      <c r="U334" s="150">
        <v>9.4466666666666657E-2</v>
      </c>
      <c r="V334" s="150">
        <v>2.5333333333333336E-3</v>
      </c>
      <c r="W334" s="150">
        <v>2.9999999999999997E-4</v>
      </c>
      <c r="X334" s="150">
        <v>4.0000000000000002E-4</v>
      </c>
      <c r="Y334" s="150">
        <v>8.9333333333333334E-2</v>
      </c>
      <c r="Z334" s="150">
        <v>0</v>
      </c>
    </row>
    <row r="335" spans="1:26" ht="15.75" customHeight="1">
      <c r="A335" s="262" t="s">
        <v>388</v>
      </c>
      <c r="B335" s="2" t="s">
        <v>34</v>
      </c>
      <c r="C335" s="3">
        <v>0.15652083333333333</v>
      </c>
      <c r="D335" s="4"/>
      <c r="E335" s="5">
        <v>0</v>
      </c>
      <c r="F335" s="6">
        <v>3.4033333333333332E-2</v>
      </c>
      <c r="G335" s="23">
        <v>1.1023333333333331E-2</v>
      </c>
      <c r="H335" s="24">
        <v>3.2840000000000001E-2</v>
      </c>
      <c r="I335" s="141">
        <v>0</v>
      </c>
      <c r="J335" s="150">
        <v>5.9027199999999995</v>
      </c>
      <c r="K335" s="150">
        <v>0.31607666666666673</v>
      </c>
      <c r="L335" s="150">
        <v>4.13E-3</v>
      </c>
      <c r="M335" s="150">
        <v>4.4093133333333325</v>
      </c>
      <c r="N335" s="150">
        <v>6.313333333333334E-3</v>
      </c>
      <c r="O335" s="150">
        <v>0.41109333333333331</v>
      </c>
      <c r="P335" s="150">
        <v>2.0735833333333336</v>
      </c>
      <c r="Q335" s="150">
        <v>5.2333333333333333E-4</v>
      </c>
      <c r="R335" s="150">
        <v>2.4179999999999997E-2</v>
      </c>
      <c r="S335" s="150">
        <v>0</v>
      </c>
      <c r="T335" s="150">
        <v>0</v>
      </c>
      <c r="U335" s="150">
        <v>0</v>
      </c>
      <c r="V335" s="150">
        <v>0</v>
      </c>
      <c r="W335" s="150">
        <v>2.9999999999999997E-4</v>
      </c>
      <c r="X335" s="150">
        <v>7.3333333333333345E-4</v>
      </c>
      <c r="Y335" s="150">
        <v>1.8566666666666665E-2</v>
      </c>
      <c r="Z335" s="150">
        <v>0</v>
      </c>
    </row>
    <row r="336" spans="1:26" ht="15.75" customHeight="1">
      <c r="A336" s="262" t="s">
        <v>389</v>
      </c>
      <c r="B336" s="2" t="s">
        <v>34</v>
      </c>
      <c r="C336" s="3">
        <v>0.23449999999999999</v>
      </c>
      <c r="D336" s="4"/>
      <c r="E336" s="5">
        <v>0.1024033333333333</v>
      </c>
      <c r="F336" s="6">
        <v>5.4633333333333332E-2</v>
      </c>
      <c r="G336" s="23">
        <v>0.10425333333333335</v>
      </c>
      <c r="H336" s="24">
        <v>5.3636666666666659E-2</v>
      </c>
      <c r="I336" s="141">
        <v>3.633333333333333E-3</v>
      </c>
      <c r="J336" s="150">
        <v>7.6330733333333329</v>
      </c>
      <c r="K336" s="150">
        <v>0.4689666666666667</v>
      </c>
      <c r="L336" s="150">
        <v>3.5566666666666663E-3</v>
      </c>
      <c r="M336" s="150">
        <v>5.7793499999999991</v>
      </c>
      <c r="N336" s="150">
        <v>3.0413333333333327E-2</v>
      </c>
      <c r="O336" s="150">
        <v>0.36520000000000002</v>
      </c>
      <c r="P336" s="150">
        <v>3.19265</v>
      </c>
      <c r="Q336" s="150">
        <v>1.5399999999999999E-3</v>
      </c>
      <c r="R336" s="150">
        <v>3.767333333333333E-2</v>
      </c>
      <c r="S336" s="150">
        <v>0.29943333333333338</v>
      </c>
      <c r="T336" s="150">
        <v>0.29943333333333338</v>
      </c>
      <c r="U336" s="150">
        <v>0.29943333333333338</v>
      </c>
      <c r="V336" s="150">
        <v>5.0000000000000001E-4</v>
      </c>
      <c r="W336" s="150">
        <v>6.6666666666666664E-4</v>
      </c>
      <c r="X336" s="150">
        <v>0</v>
      </c>
      <c r="Y336" s="150">
        <v>7.8666666666666659E-3</v>
      </c>
      <c r="Z336" s="150">
        <v>0</v>
      </c>
    </row>
    <row r="337" spans="1:26" ht="15.75" customHeight="1">
      <c r="A337" s="262" t="s">
        <v>390</v>
      </c>
      <c r="B337" s="2" t="s">
        <v>34</v>
      </c>
      <c r="C337" s="3">
        <v>0.30139583333333331</v>
      </c>
      <c r="D337" s="4"/>
      <c r="E337" s="5">
        <v>0</v>
      </c>
      <c r="F337" s="6">
        <v>5.2999999999999999E-2</v>
      </c>
      <c r="G337" s="23">
        <v>0.11699999999999999</v>
      </c>
      <c r="H337" s="24">
        <v>0.06</v>
      </c>
      <c r="I337" s="141">
        <v>0</v>
      </c>
      <c r="J337" s="150">
        <v>5.7502899999999997</v>
      </c>
      <c r="K337" s="150">
        <v>0.31657999999999997</v>
      </c>
      <c r="L337" s="150">
        <v>2.0733333333333333E-3</v>
      </c>
      <c r="M337" s="150">
        <v>7.3542633333333329</v>
      </c>
      <c r="N337" s="150">
        <v>9.1633333333333341E-3</v>
      </c>
      <c r="O337" s="150">
        <v>0.40610000000000002</v>
      </c>
      <c r="P337" s="150">
        <v>3.1818</v>
      </c>
      <c r="Q337" s="150">
        <v>1.3766666666666669E-3</v>
      </c>
      <c r="R337" s="150">
        <v>3.2349999999999997E-2</v>
      </c>
      <c r="S337" s="150">
        <v>0.12066666666666669</v>
      </c>
      <c r="T337" s="150">
        <v>0.12066666666666669</v>
      </c>
      <c r="U337" s="150">
        <v>0.12066666666666669</v>
      </c>
      <c r="V337" s="150">
        <v>2.9999999999999997E-4</v>
      </c>
      <c r="W337" s="150">
        <v>3.3333333333333332E-4</v>
      </c>
      <c r="X337" s="150">
        <v>0</v>
      </c>
      <c r="Y337" s="150">
        <v>7.2666666666666671E-2</v>
      </c>
      <c r="Z337" s="150">
        <v>0</v>
      </c>
    </row>
    <row r="338" spans="1:26" ht="15.75" customHeight="1">
      <c r="A338" s="262" t="s">
        <v>391</v>
      </c>
      <c r="B338" s="2" t="s">
        <v>34</v>
      </c>
      <c r="C338" s="3">
        <v>0.26604166666666668</v>
      </c>
      <c r="D338" s="4"/>
      <c r="E338" s="5">
        <v>0</v>
      </c>
      <c r="F338" s="6">
        <v>2E-3</v>
      </c>
      <c r="G338" s="23">
        <v>3.0000000000000001E-3</v>
      </c>
      <c r="H338" s="24">
        <v>1E-3</v>
      </c>
      <c r="I338" s="141">
        <v>0</v>
      </c>
      <c r="J338" s="150">
        <v>0.35905666666666669</v>
      </c>
      <c r="K338" s="150">
        <v>0.20268333333333335</v>
      </c>
      <c r="L338" s="150">
        <v>3.166666666666667E-4</v>
      </c>
      <c r="M338" s="150">
        <v>2.7320300000000004</v>
      </c>
      <c r="N338" s="150">
        <v>3.7133333333333337E-3</v>
      </c>
      <c r="O338" s="150">
        <v>1.1994866666666666</v>
      </c>
      <c r="P338" s="150">
        <v>3.6356999999999999</v>
      </c>
      <c r="Q338" s="150">
        <v>3.1E-4</v>
      </c>
      <c r="R338" s="150">
        <v>8.8733333333333338E-3</v>
      </c>
      <c r="S338" s="150">
        <v>0</v>
      </c>
      <c r="T338" s="150">
        <v>0</v>
      </c>
      <c r="U338" s="150">
        <v>0</v>
      </c>
      <c r="V338" s="150">
        <v>5.0000000000000001E-4</v>
      </c>
      <c r="W338" s="150">
        <v>0</v>
      </c>
      <c r="X338" s="150">
        <v>0</v>
      </c>
      <c r="Y338" s="150">
        <v>7.9666666666666663E-2</v>
      </c>
      <c r="Z338" s="150">
        <v>0</v>
      </c>
    </row>
    <row r="339" spans="1:26" ht="15.75" customHeight="1">
      <c r="A339" s="262" t="s">
        <v>392</v>
      </c>
      <c r="B339" s="2" t="s">
        <v>34</v>
      </c>
      <c r="C339" s="3">
        <v>0.16606666666666667</v>
      </c>
      <c r="D339" s="4"/>
      <c r="E339" s="5">
        <v>0</v>
      </c>
      <c r="F339" s="6">
        <v>9.0000000000000011E-3</v>
      </c>
      <c r="G339" s="23">
        <v>4.0000000000000001E-3</v>
      </c>
      <c r="H339" s="24">
        <v>5.0000000000000001E-3</v>
      </c>
      <c r="I339" s="141">
        <v>0</v>
      </c>
      <c r="J339" s="150">
        <v>0.20399999999999999</v>
      </c>
      <c r="K339" s="150">
        <v>0.2702</v>
      </c>
      <c r="L339" s="150">
        <v>1E-4</v>
      </c>
      <c r="M339" s="150">
        <v>1.8456999999999999</v>
      </c>
      <c r="N339" s="150">
        <v>1.8666666666666666E-3</v>
      </c>
      <c r="O339" s="150">
        <v>0.79503333333333326</v>
      </c>
      <c r="P339" s="150">
        <v>3.3952666666666671</v>
      </c>
      <c r="Q339" s="150">
        <v>0</v>
      </c>
      <c r="R339" s="150">
        <v>3.2666666666666664E-3</v>
      </c>
      <c r="S339" s="150">
        <v>0</v>
      </c>
      <c r="T339" s="150">
        <v>0</v>
      </c>
      <c r="U339" s="150">
        <v>0</v>
      </c>
      <c r="V339" s="150">
        <v>0</v>
      </c>
      <c r="W339" s="150">
        <v>0</v>
      </c>
      <c r="X339" s="150">
        <v>0</v>
      </c>
      <c r="Y339" s="150">
        <v>1.3433333333333335E-2</v>
      </c>
      <c r="Z339" s="150">
        <v>0</v>
      </c>
    </row>
    <row r="340" spans="1:26" ht="15.75" customHeight="1">
      <c r="A340" s="262" t="s">
        <v>393</v>
      </c>
      <c r="B340" s="2" t="s">
        <v>34</v>
      </c>
      <c r="C340" s="3">
        <v>0.26929166666666665</v>
      </c>
      <c r="D340" s="4"/>
      <c r="E340" s="5">
        <v>0</v>
      </c>
      <c r="F340" s="6">
        <v>1.4000000000000002E-2</v>
      </c>
      <c r="G340" s="23">
        <v>4.2733333333333325E-2</v>
      </c>
      <c r="H340" s="24">
        <v>2.0866666666666669E-2</v>
      </c>
      <c r="I340" s="141">
        <v>0</v>
      </c>
      <c r="J340" s="150">
        <v>0.35627666666666663</v>
      </c>
      <c r="K340" s="150">
        <v>0.38135999999999998</v>
      </c>
      <c r="L340" s="150">
        <v>2.3333333333333333E-4</v>
      </c>
      <c r="M340" s="150">
        <v>2.789273333333333</v>
      </c>
      <c r="N340" s="150">
        <v>3.8333333333333331E-3</v>
      </c>
      <c r="O340" s="150">
        <v>0.89961333333333338</v>
      </c>
      <c r="P340" s="150">
        <v>4.466193333333333</v>
      </c>
      <c r="Q340" s="150">
        <v>2.7E-4</v>
      </c>
      <c r="R340" s="150">
        <v>5.5733333333333338E-3</v>
      </c>
      <c r="S340" s="150">
        <v>0</v>
      </c>
      <c r="T340" s="150">
        <v>0</v>
      </c>
      <c r="U340" s="150">
        <v>0</v>
      </c>
      <c r="V340" s="150">
        <v>5.0000000000000001E-4</v>
      </c>
      <c r="W340" s="150">
        <v>0</v>
      </c>
      <c r="X340" s="150">
        <v>0</v>
      </c>
      <c r="Y340" s="150">
        <v>7.7000000000000002E-3</v>
      </c>
      <c r="Z340" s="150">
        <v>0</v>
      </c>
    </row>
    <row r="341" spans="1:26" ht="15.75" customHeight="1">
      <c r="A341" s="262" t="s">
        <v>394</v>
      </c>
      <c r="B341" s="2" t="s">
        <v>34</v>
      </c>
      <c r="C341" s="3">
        <v>0.16263333333333332</v>
      </c>
      <c r="D341" s="4"/>
      <c r="E341" s="5">
        <v>0</v>
      </c>
      <c r="F341" s="6">
        <v>8.0000000000000002E-3</v>
      </c>
      <c r="G341" s="23">
        <v>9.0000000000000011E-3</v>
      </c>
      <c r="H341" s="24">
        <v>2.4E-2</v>
      </c>
      <c r="I341" s="141">
        <v>0</v>
      </c>
      <c r="J341" s="150">
        <v>0.15740000000000001</v>
      </c>
      <c r="K341" s="150">
        <v>0.19203333333333333</v>
      </c>
      <c r="L341" s="150">
        <v>1E-4</v>
      </c>
      <c r="M341" s="150">
        <v>1.3585333333333331</v>
      </c>
      <c r="N341" s="150">
        <v>1.6333333333333332E-3</v>
      </c>
      <c r="O341" s="150">
        <v>0.76166666666666671</v>
      </c>
      <c r="P341" s="150">
        <v>2.6139666666666663</v>
      </c>
      <c r="Q341" s="150">
        <v>0</v>
      </c>
      <c r="R341" s="150">
        <v>2.5000000000000001E-3</v>
      </c>
      <c r="S341" s="150">
        <v>2.7699999999999999E-2</v>
      </c>
      <c r="T341" s="150">
        <v>2.7699999999999999E-2</v>
      </c>
      <c r="U341" s="150">
        <v>2.7699999999999999E-2</v>
      </c>
      <c r="V341" s="150">
        <v>0</v>
      </c>
      <c r="W341" s="150">
        <v>4.0000000000000002E-4</v>
      </c>
      <c r="X341" s="150">
        <v>0</v>
      </c>
      <c r="Y341" s="150">
        <v>6.0333333333333341E-3</v>
      </c>
      <c r="Z341" s="150">
        <v>0</v>
      </c>
    </row>
    <row r="342" spans="1:26" ht="15.75" customHeight="1">
      <c r="A342" s="262" t="s">
        <v>395</v>
      </c>
      <c r="B342" s="2" t="s">
        <v>34</v>
      </c>
      <c r="C342" s="3">
        <v>0.27356249999999999</v>
      </c>
      <c r="D342" s="4"/>
      <c r="E342" s="5">
        <v>0</v>
      </c>
      <c r="F342" s="6">
        <v>2.3E-2</v>
      </c>
      <c r="G342" s="23">
        <v>5.2000000000000005E-2</v>
      </c>
      <c r="H342" s="24">
        <v>3.2000000000000001E-2</v>
      </c>
      <c r="I342" s="141">
        <v>0</v>
      </c>
      <c r="J342" s="150">
        <v>3.7826999999999997</v>
      </c>
      <c r="K342" s="150">
        <v>0.30076666666666668</v>
      </c>
      <c r="L342" s="150">
        <v>5.5333333333333341E-4</v>
      </c>
      <c r="M342" s="150">
        <v>5.041033333333333</v>
      </c>
      <c r="N342" s="150">
        <v>5.0666666666666672E-3</v>
      </c>
      <c r="O342" s="150">
        <v>1.0723266666666667</v>
      </c>
      <c r="P342" s="150">
        <v>3.551496666666667</v>
      </c>
      <c r="Q342" s="150">
        <v>8.4666666666666668E-4</v>
      </c>
      <c r="R342" s="150">
        <v>1.1243333333333334E-2</v>
      </c>
      <c r="S342" s="150">
        <v>0.39350000000000002</v>
      </c>
      <c r="T342" s="150">
        <v>0.39350000000000002</v>
      </c>
      <c r="U342" s="150">
        <v>0.39350000000000002</v>
      </c>
      <c r="V342" s="150">
        <v>8.0000000000000004E-4</v>
      </c>
      <c r="W342" s="150">
        <v>1.1333333333333332E-3</v>
      </c>
      <c r="X342" s="150">
        <v>0</v>
      </c>
      <c r="Y342" s="150">
        <v>8.066666666666665E-2</v>
      </c>
      <c r="Z342" s="150">
        <v>0</v>
      </c>
    </row>
    <row r="343" spans="1:26" ht="15.75" customHeight="1">
      <c r="A343" s="262" t="s">
        <v>396</v>
      </c>
      <c r="B343" s="2" t="s">
        <v>34</v>
      </c>
      <c r="C343" s="3">
        <v>0.21435416666666665</v>
      </c>
      <c r="D343" s="4"/>
      <c r="E343" s="5">
        <v>5.0332500000000051E-2</v>
      </c>
      <c r="F343" s="6">
        <v>2.1766666666666667E-2</v>
      </c>
      <c r="G343" s="23">
        <v>9.0533333333333341E-2</v>
      </c>
      <c r="H343" s="24">
        <v>4.4399999999999995E-2</v>
      </c>
      <c r="I343" s="141">
        <v>0</v>
      </c>
      <c r="J343" s="150">
        <v>0.26434333333333332</v>
      </c>
      <c r="K343" s="150">
        <v>0.28397</v>
      </c>
      <c r="L343" s="150">
        <v>6.6333333333333337E-4</v>
      </c>
      <c r="M343" s="150">
        <v>2.1637433333333336</v>
      </c>
      <c r="N343" s="150">
        <v>9.3733333333333325E-3</v>
      </c>
      <c r="O343" s="150">
        <v>0.90506666666666657</v>
      </c>
      <c r="P343" s="150">
        <v>2.1637433333333336</v>
      </c>
      <c r="Q343" s="150">
        <v>3.1E-4</v>
      </c>
      <c r="R343" s="150">
        <v>4.2966666666666665E-3</v>
      </c>
      <c r="S343" s="150">
        <v>0.17499999999999999</v>
      </c>
      <c r="T343" s="150">
        <v>0.17499999999999999</v>
      </c>
      <c r="U343" s="150">
        <v>0.17499999999999999</v>
      </c>
      <c r="V343" s="150">
        <v>0</v>
      </c>
      <c r="W343" s="150">
        <v>2.9999999999999997E-4</v>
      </c>
      <c r="X343" s="150">
        <v>0</v>
      </c>
      <c r="Y343" s="150">
        <v>6.0333333333333341E-3</v>
      </c>
      <c r="Z343" s="150">
        <v>0</v>
      </c>
    </row>
    <row r="344" spans="1:26" ht="15.75" customHeight="1">
      <c r="A344" s="262" t="s">
        <v>397</v>
      </c>
      <c r="B344" s="2" t="s">
        <v>34</v>
      </c>
      <c r="C344" s="3">
        <v>0.16649999999999998</v>
      </c>
      <c r="D344" s="4"/>
      <c r="E344" s="5">
        <v>0</v>
      </c>
      <c r="F344" s="6">
        <v>9.0000000000000011E-3</v>
      </c>
      <c r="G344" s="23">
        <v>3.0000000000000001E-3</v>
      </c>
      <c r="H344" s="24">
        <v>2.3E-2</v>
      </c>
      <c r="I344" s="141">
        <v>0</v>
      </c>
      <c r="J344" s="150">
        <v>0.13546666666666668</v>
      </c>
      <c r="K344" s="150">
        <v>0.22800000000000001</v>
      </c>
      <c r="L344" s="150">
        <v>1E-4</v>
      </c>
      <c r="M344" s="150">
        <v>1.4125000000000001</v>
      </c>
      <c r="N344" s="150">
        <v>1.7333333333333335E-3</v>
      </c>
      <c r="O344" s="150">
        <v>0.77496666666666669</v>
      </c>
      <c r="P344" s="150">
        <v>2.5305666666666666</v>
      </c>
      <c r="Q344" s="150">
        <v>0</v>
      </c>
      <c r="R344" s="150">
        <v>2.5333333333333336E-3</v>
      </c>
      <c r="S344" s="150">
        <v>0.47859999999999997</v>
      </c>
      <c r="T344" s="150">
        <v>0.47859999999999997</v>
      </c>
      <c r="U344" s="150">
        <v>0.47859999999999997</v>
      </c>
      <c r="V344" s="150">
        <v>0</v>
      </c>
      <c r="W344" s="150">
        <v>4.6666666666666666E-4</v>
      </c>
      <c r="X344" s="150">
        <v>0</v>
      </c>
      <c r="Y344" s="150">
        <v>3.1033333333333336E-2</v>
      </c>
      <c r="Z344" s="150">
        <v>0</v>
      </c>
    </row>
    <row r="345" spans="1:26" ht="15.75" customHeight="1">
      <c r="A345" s="262" t="s">
        <v>398</v>
      </c>
      <c r="B345" s="2" t="s">
        <v>34</v>
      </c>
      <c r="C345" s="3">
        <v>0.28587499999999999</v>
      </c>
      <c r="D345" s="4"/>
      <c r="E345" s="5">
        <v>0</v>
      </c>
      <c r="F345" s="6">
        <v>0.01</v>
      </c>
      <c r="G345" s="23">
        <v>1.2E-2</v>
      </c>
      <c r="H345" s="24">
        <v>1.1000000000000001E-2</v>
      </c>
      <c r="I345" s="141">
        <v>0</v>
      </c>
      <c r="J345" s="150">
        <v>0.10324666666666667</v>
      </c>
      <c r="K345" s="150">
        <v>0.21122666666666667</v>
      </c>
      <c r="L345" s="150">
        <v>0</v>
      </c>
      <c r="M345" s="150">
        <v>2.0371199999999998</v>
      </c>
      <c r="N345" s="150">
        <v>3.2033333333333336E-3</v>
      </c>
      <c r="O345" s="150">
        <v>1.1490533333333333</v>
      </c>
      <c r="P345" s="150">
        <v>2.4863999999999997</v>
      </c>
      <c r="Q345" s="150">
        <v>3.0333333333333335E-4</v>
      </c>
      <c r="R345" s="150">
        <v>6.0566666666666659E-3</v>
      </c>
      <c r="S345" s="150">
        <v>4.2166666666666665E-2</v>
      </c>
      <c r="T345" s="150">
        <v>4.2166666666666665E-2</v>
      </c>
      <c r="U345" s="150">
        <v>4.2166666666666665E-2</v>
      </c>
      <c r="V345" s="150">
        <v>1.4000000000000002E-3</v>
      </c>
      <c r="W345" s="150">
        <v>0</v>
      </c>
      <c r="X345" s="150">
        <v>0</v>
      </c>
      <c r="Y345" s="150">
        <v>8.8666666666666658E-2</v>
      </c>
      <c r="Z345" s="150">
        <v>0</v>
      </c>
    </row>
    <row r="346" spans="1:26" ht="15.75" customHeight="1">
      <c r="A346" s="262" t="s">
        <v>399</v>
      </c>
      <c r="B346" s="2" t="s">
        <v>34</v>
      </c>
      <c r="C346" s="3">
        <v>0.11749999999999999</v>
      </c>
      <c r="D346" s="4"/>
      <c r="E346" s="5">
        <v>5.0153333333333404E-2</v>
      </c>
      <c r="F346" s="6">
        <v>1.3066666666666666E-2</v>
      </c>
      <c r="G346" s="23">
        <v>4.2999999999999997E-2</v>
      </c>
      <c r="H346" s="24">
        <v>2.9466666666666662E-2</v>
      </c>
      <c r="I346" s="141">
        <v>7.8000000000000005E-3</v>
      </c>
      <c r="J346" s="150">
        <v>0.20116333333333333</v>
      </c>
      <c r="K346" s="150">
        <v>0.18062999999999999</v>
      </c>
      <c r="L346" s="150">
        <v>7.633333333333332E-4</v>
      </c>
      <c r="M346" s="150">
        <v>1.0546433333333334</v>
      </c>
      <c r="N346" s="150">
        <v>1.4743333333333332E-2</v>
      </c>
      <c r="O346" s="150">
        <v>0.51287666666666665</v>
      </c>
      <c r="P346" s="150">
        <v>2.0824300000000004</v>
      </c>
      <c r="Q346" s="150">
        <v>3.646666666666667E-3</v>
      </c>
      <c r="R346" s="150">
        <v>2.8999999999999998E-3</v>
      </c>
      <c r="S346" s="150">
        <v>0.19186666666666669</v>
      </c>
      <c r="T346" s="150">
        <v>0</v>
      </c>
      <c r="U346" s="150">
        <v>0</v>
      </c>
      <c r="V346" s="150">
        <v>0</v>
      </c>
      <c r="W346" s="150">
        <v>2.9999999999999997E-4</v>
      </c>
      <c r="X346" s="150">
        <v>0</v>
      </c>
      <c r="Y346" s="150">
        <v>1.1033333333333332E-2</v>
      </c>
      <c r="Z346" s="150">
        <v>6.8933333333333333E-2</v>
      </c>
    </row>
    <row r="347" spans="1:26" ht="15.75" customHeight="1">
      <c r="A347" s="262" t="s">
        <v>400</v>
      </c>
      <c r="B347" s="2" t="s">
        <v>34</v>
      </c>
      <c r="C347" s="3">
        <v>0.15479166666666669</v>
      </c>
      <c r="D347" s="4"/>
      <c r="E347" s="5">
        <v>0</v>
      </c>
      <c r="F347" s="6">
        <v>3.0000000000000001E-3</v>
      </c>
      <c r="G347" s="23">
        <v>4.0000000000000001E-3</v>
      </c>
      <c r="H347" s="24">
        <v>2E-3</v>
      </c>
      <c r="I347" s="141">
        <v>0</v>
      </c>
      <c r="J347" s="150">
        <v>3.3159733333333334</v>
      </c>
      <c r="K347" s="150">
        <v>0.33774999999999999</v>
      </c>
      <c r="L347" s="150">
        <v>6.5666666666666662E-4</v>
      </c>
      <c r="M347" s="150">
        <v>3.2681866666666664</v>
      </c>
      <c r="N347" s="150">
        <v>5.47E-3</v>
      </c>
      <c r="O347" s="150">
        <v>1.2033866666666666</v>
      </c>
      <c r="P347" s="150">
        <v>3.0383099999999996</v>
      </c>
      <c r="Q347" s="150">
        <v>1.0146666666666665E-3</v>
      </c>
      <c r="R347" s="150">
        <v>5.5166666666666662E-3</v>
      </c>
      <c r="S347" s="150">
        <v>0</v>
      </c>
      <c r="T347" s="150">
        <v>0</v>
      </c>
      <c r="U347" s="150">
        <v>0</v>
      </c>
      <c r="V347" s="150">
        <v>8.3333333333333328E-4</v>
      </c>
      <c r="W347" s="150">
        <v>0</v>
      </c>
      <c r="X347" s="150">
        <v>0</v>
      </c>
      <c r="Y347" s="150">
        <v>6.6000000000000003E-2</v>
      </c>
      <c r="Z347" s="150">
        <v>0</v>
      </c>
    </row>
    <row r="348" spans="1:26" ht="15.75" customHeight="1">
      <c r="A348" s="262">
        <v>0</v>
      </c>
      <c r="B348" s="2" t="s">
        <v>34</v>
      </c>
      <c r="C348" s="3">
        <v>0</v>
      </c>
      <c r="D348" s="4"/>
      <c r="E348" s="5">
        <v>0</v>
      </c>
      <c r="F348" s="6">
        <v>0</v>
      </c>
      <c r="G348" s="23">
        <v>0</v>
      </c>
      <c r="H348" s="24">
        <v>0</v>
      </c>
      <c r="I348" s="141">
        <v>0</v>
      </c>
      <c r="J348" s="150">
        <v>0</v>
      </c>
      <c r="K348" s="150">
        <v>0</v>
      </c>
      <c r="L348" s="150">
        <v>0</v>
      </c>
      <c r="M348" s="150">
        <v>0</v>
      </c>
      <c r="N348" s="150">
        <v>0</v>
      </c>
      <c r="O348" s="150">
        <v>0</v>
      </c>
      <c r="P348" s="150">
        <v>0</v>
      </c>
      <c r="Q348" s="150">
        <v>0</v>
      </c>
      <c r="R348" s="150">
        <v>0</v>
      </c>
      <c r="S348" s="150">
        <v>0</v>
      </c>
      <c r="T348" s="150">
        <v>0</v>
      </c>
      <c r="U348" s="150">
        <v>0</v>
      </c>
      <c r="V348" s="150">
        <v>0</v>
      </c>
      <c r="W348" s="150">
        <v>0</v>
      </c>
      <c r="X348" s="150">
        <v>0</v>
      </c>
      <c r="Y348" s="150">
        <v>0</v>
      </c>
      <c r="Z348" s="150">
        <v>0</v>
      </c>
    </row>
    <row r="349" spans="1:26" ht="15.75" customHeight="1">
      <c r="A349" s="262">
        <v>0</v>
      </c>
      <c r="B349" s="2" t="s">
        <v>34</v>
      </c>
      <c r="C349" s="3">
        <v>0</v>
      </c>
      <c r="D349" s="4"/>
      <c r="E349" s="5">
        <v>0</v>
      </c>
      <c r="F349" s="6">
        <v>0</v>
      </c>
      <c r="G349" s="23">
        <v>0</v>
      </c>
      <c r="H349" s="24">
        <v>0</v>
      </c>
      <c r="I349" s="141">
        <v>0</v>
      </c>
      <c r="J349" s="150">
        <v>0</v>
      </c>
      <c r="K349" s="150">
        <v>0</v>
      </c>
      <c r="L349" s="150">
        <v>0</v>
      </c>
      <c r="M349" s="150">
        <v>0</v>
      </c>
      <c r="N349" s="150">
        <v>0</v>
      </c>
      <c r="O349" s="150">
        <v>0</v>
      </c>
      <c r="P349" s="150">
        <v>0</v>
      </c>
      <c r="Q349" s="150">
        <v>0</v>
      </c>
      <c r="R349" s="150">
        <v>0</v>
      </c>
      <c r="S349" s="150">
        <v>0</v>
      </c>
      <c r="T349" s="150">
        <v>0</v>
      </c>
      <c r="U349" s="150">
        <v>0</v>
      </c>
      <c r="V349" s="150">
        <v>0</v>
      </c>
      <c r="W349" s="150">
        <v>0</v>
      </c>
      <c r="X349" s="150">
        <v>0</v>
      </c>
      <c r="Y349" s="150">
        <v>0</v>
      </c>
      <c r="Z349" s="150">
        <v>0</v>
      </c>
    </row>
    <row r="350" spans="1:26" ht="15.75" customHeight="1">
      <c r="A350" s="262" t="s">
        <v>786</v>
      </c>
      <c r="B350" s="2" t="s">
        <v>34</v>
      </c>
      <c r="C350" s="3">
        <v>0</v>
      </c>
      <c r="D350" s="4"/>
      <c r="E350" s="5">
        <v>0</v>
      </c>
      <c r="F350" s="6">
        <v>0</v>
      </c>
      <c r="G350" s="23">
        <v>0</v>
      </c>
      <c r="H350" s="24">
        <v>0</v>
      </c>
      <c r="I350" s="141">
        <v>0</v>
      </c>
      <c r="J350" s="150">
        <v>0</v>
      </c>
      <c r="K350" s="150">
        <v>0</v>
      </c>
      <c r="L350" s="150">
        <v>0</v>
      </c>
      <c r="M350" s="150">
        <v>0</v>
      </c>
      <c r="N350" s="150">
        <v>0</v>
      </c>
      <c r="O350" s="150">
        <v>0</v>
      </c>
      <c r="P350" s="150">
        <v>0</v>
      </c>
      <c r="Q350" s="150">
        <v>0</v>
      </c>
      <c r="R350" s="150">
        <v>0</v>
      </c>
      <c r="S350" s="150">
        <v>0</v>
      </c>
      <c r="T350" s="150">
        <v>0</v>
      </c>
      <c r="U350" s="150">
        <v>0</v>
      </c>
      <c r="V350" s="150">
        <v>0</v>
      </c>
      <c r="W350" s="150">
        <v>0</v>
      </c>
      <c r="X350" s="150">
        <v>0</v>
      </c>
      <c r="Y350" s="150">
        <v>0</v>
      </c>
      <c r="Z350" s="150">
        <v>0</v>
      </c>
    </row>
    <row r="351" spans="1:26" ht="15.75" customHeight="1">
      <c r="A351" s="262" t="s">
        <v>401</v>
      </c>
      <c r="B351" s="2" t="s">
        <v>34</v>
      </c>
      <c r="C351" s="3">
        <v>0.36450000000000005</v>
      </c>
      <c r="D351" s="4"/>
      <c r="E351" s="5">
        <v>0</v>
      </c>
      <c r="F351" s="6">
        <v>1.8000000000000002E-2</v>
      </c>
      <c r="G351" s="23">
        <v>3.0000000000000001E-3</v>
      </c>
      <c r="H351" s="24">
        <v>1.3000000000000001E-2</v>
      </c>
      <c r="I351" s="141">
        <v>0</v>
      </c>
      <c r="J351" s="150">
        <v>1.1354199999999999</v>
      </c>
      <c r="K351" s="150">
        <v>0.42357666666666666</v>
      </c>
      <c r="L351" s="150">
        <v>8.1333333333333323E-4</v>
      </c>
      <c r="M351" s="150">
        <v>3.3179699999999999</v>
      </c>
      <c r="N351" s="150">
        <v>7.7700000000000017E-3</v>
      </c>
      <c r="O351" s="150">
        <v>0.80952666666666673</v>
      </c>
      <c r="P351" s="150">
        <v>5.2715299999999994</v>
      </c>
      <c r="Q351" s="150">
        <v>3.6333333333333335E-4</v>
      </c>
      <c r="R351" s="150">
        <v>2.0989999999999998E-2</v>
      </c>
      <c r="S351" s="150">
        <v>6.5666666666666665E-2</v>
      </c>
      <c r="T351" s="150">
        <v>6.5666666666666665E-2</v>
      </c>
      <c r="U351" s="150">
        <v>6.5666666666666665E-2</v>
      </c>
      <c r="V351" s="150">
        <v>2.9999999999999997E-4</v>
      </c>
      <c r="W351" s="150">
        <v>0</v>
      </c>
      <c r="X351" s="150">
        <v>0</v>
      </c>
      <c r="Y351" s="150">
        <v>6.6333333333333327E-2</v>
      </c>
      <c r="Z351" s="150">
        <v>0</v>
      </c>
    </row>
    <row r="352" spans="1:26" ht="15.75" customHeight="1">
      <c r="A352" s="262" t="s">
        <v>402</v>
      </c>
      <c r="B352" s="2" t="s">
        <v>34</v>
      </c>
      <c r="C352" s="3">
        <v>0.18556666666666669</v>
      </c>
      <c r="D352" s="4"/>
      <c r="E352" s="5">
        <v>0</v>
      </c>
      <c r="F352" s="6">
        <v>6.0000000000000001E-3</v>
      </c>
      <c r="G352" s="23">
        <v>1E-3</v>
      </c>
      <c r="H352" s="24">
        <v>4.0000000000000001E-3</v>
      </c>
      <c r="I352" s="141">
        <v>0</v>
      </c>
      <c r="J352" s="150">
        <v>0.12003333333333335</v>
      </c>
      <c r="K352" s="150">
        <v>0.23696666666666669</v>
      </c>
      <c r="L352" s="150">
        <v>1E-4</v>
      </c>
      <c r="M352" s="150">
        <v>1.7447333333333332</v>
      </c>
      <c r="N352" s="150">
        <v>2.1666666666666666E-3</v>
      </c>
      <c r="O352" s="150">
        <v>0.43336666666666668</v>
      </c>
      <c r="P352" s="150">
        <v>2.936466666666667</v>
      </c>
      <c r="Q352" s="150">
        <v>2.9999999999999997E-4</v>
      </c>
      <c r="R352" s="150">
        <v>3.9333333333333338E-3</v>
      </c>
      <c r="S352" s="150">
        <v>0</v>
      </c>
      <c r="T352" s="150">
        <v>0</v>
      </c>
      <c r="U352" s="150">
        <v>0</v>
      </c>
      <c r="V352" s="150">
        <v>0</v>
      </c>
      <c r="W352" s="150">
        <v>0</v>
      </c>
      <c r="X352" s="150">
        <v>0</v>
      </c>
      <c r="Y352" s="150">
        <v>4.9533333333333332E-2</v>
      </c>
      <c r="Z352" s="150">
        <v>0</v>
      </c>
    </row>
    <row r="353" spans="1:26" ht="15.75" customHeight="1">
      <c r="A353" s="262" t="s">
        <v>403</v>
      </c>
      <c r="B353" s="2" t="s">
        <v>34</v>
      </c>
      <c r="C353" s="3">
        <v>0.30795833333333333</v>
      </c>
      <c r="D353" s="4"/>
      <c r="E353" s="5">
        <v>0</v>
      </c>
      <c r="F353" s="6">
        <v>1.1000000000000001E-2</v>
      </c>
      <c r="G353" s="23">
        <v>2E-3</v>
      </c>
      <c r="H353" s="24">
        <v>6.9999999999999993E-3</v>
      </c>
      <c r="I353" s="141">
        <v>0</v>
      </c>
      <c r="J353" s="150">
        <v>0.68976333333333328</v>
      </c>
      <c r="K353" s="150">
        <v>0.26740333333333338</v>
      </c>
      <c r="L353" s="150">
        <v>3.0333333333333335E-4</v>
      </c>
      <c r="M353" s="150">
        <v>2.3729366666666665</v>
      </c>
      <c r="N353" s="150">
        <v>4.7533333333333334E-3</v>
      </c>
      <c r="O353" s="150">
        <v>0.53088666666666662</v>
      </c>
      <c r="P353" s="150">
        <v>3.6015333333333337</v>
      </c>
      <c r="Q353" s="150">
        <v>3.7666666666666659E-4</v>
      </c>
      <c r="R353" s="150">
        <v>7.5633333333333342E-3</v>
      </c>
      <c r="S353" s="150">
        <v>5.1333333000000002E-2</v>
      </c>
      <c r="T353" s="150">
        <v>5.1333333000000002E-2</v>
      </c>
      <c r="U353" s="150">
        <v>5.1333333000000002E-2</v>
      </c>
      <c r="V353" s="150">
        <v>2.9999999999999997E-4</v>
      </c>
      <c r="W353" s="150">
        <v>0</v>
      </c>
      <c r="X353" s="150">
        <v>0</v>
      </c>
      <c r="Y353" s="150">
        <v>2.8666666666666667E-2</v>
      </c>
      <c r="Z353" s="150">
        <v>0</v>
      </c>
    </row>
    <row r="354" spans="1:26" ht="15.75" customHeight="1">
      <c r="A354" s="262" t="s">
        <v>404</v>
      </c>
      <c r="B354" s="2" t="s">
        <v>34</v>
      </c>
      <c r="C354" s="3">
        <v>0.20489999999999997</v>
      </c>
      <c r="D354" s="4"/>
      <c r="E354" s="5">
        <v>0</v>
      </c>
      <c r="F354" s="6">
        <v>4.0000000000000001E-3</v>
      </c>
      <c r="G354" s="23">
        <v>0</v>
      </c>
      <c r="H354" s="24">
        <v>1E-3</v>
      </c>
      <c r="I354" s="141">
        <v>0</v>
      </c>
      <c r="J354" s="150">
        <v>0.2588333333333333</v>
      </c>
      <c r="K354" s="150">
        <v>0.24350000000000002</v>
      </c>
      <c r="L354" s="150">
        <v>5.3333333333333336E-4</v>
      </c>
      <c r="M354" s="150">
        <v>2.0730333333333331</v>
      </c>
      <c r="N354" s="150">
        <v>3.8666666666666667E-3</v>
      </c>
      <c r="O354" s="150">
        <v>0.6673</v>
      </c>
      <c r="P354" s="150">
        <v>3.1341666666666668</v>
      </c>
      <c r="Q354" s="150">
        <v>3.6666666666666667E-4</v>
      </c>
      <c r="R354" s="150">
        <v>6.566666666666666E-3</v>
      </c>
      <c r="S354" s="150">
        <v>4.6533333333333336E-2</v>
      </c>
      <c r="T354" s="150">
        <v>4.6533333333333336E-2</v>
      </c>
      <c r="U354" s="150">
        <v>4.6533333333333336E-2</v>
      </c>
      <c r="V354" s="150">
        <v>0</v>
      </c>
      <c r="W354" s="150">
        <v>0</v>
      </c>
      <c r="X354" s="150">
        <v>0</v>
      </c>
      <c r="Y354" s="150">
        <v>1.1933333333333334E-2</v>
      </c>
      <c r="Z354" s="150">
        <v>0</v>
      </c>
    </row>
    <row r="355" spans="1:26" ht="15.75" customHeight="1">
      <c r="A355" s="262" t="s">
        <v>405</v>
      </c>
      <c r="B355" s="2" t="s">
        <v>34</v>
      </c>
      <c r="C355" s="3">
        <v>0.2391875</v>
      </c>
      <c r="D355" s="4"/>
      <c r="E355" s="5">
        <v>0</v>
      </c>
      <c r="F355" s="6">
        <v>3.1400000000000004E-2</v>
      </c>
      <c r="G355" s="23">
        <v>6.9700000000000012E-2</v>
      </c>
      <c r="H355" s="24">
        <v>4.36E-2</v>
      </c>
      <c r="I355" s="141">
        <v>0</v>
      </c>
      <c r="J355" s="150">
        <v>0.28757333333333329</v>
      </c>
      <c r="K355" s="150">
        <v>0.27786</v>
      </c>
      <c r="L355" s="150">
        <v>1.5666666666666666E-4</v>
      </c>
      <c r="M355" s="150">
        <v>2.997233333333333</v>
      </c>
      <c r="N355" s="150">
        <v>5.436666666666666E-3</v>
      </c>
      <c r="O355" s="150">
        <v>0.85135000000000005</v>
      </c>
      <c r="P355" s="150">
        <v>3.839363333333333</v>
      </c>
      <c r="Q355" s="150">
        <v>4.3333333333333337E-4</v>
      </c>
      <c r="R355" s="150">
        <v>5.5966666666666673E-3</v>
      </c>
      <c r="S355" s="150">
        <v>0</v>
      </c>
      <c r="T355" s="150">
        <v>0</v>
      </c>
      <c r="U355" s="150">
        <v>0</v>
      </c>
      <c r="V355" s="150">
        <v>1.2666666666666668E-3</v>
      </c>
      <c r="W355" s="150">
        <v>5.9999999999999995E-4</v>
      </c>
      <c r="X355" s="150">
        <v>0</v>
      </c>
      <c r="Y355" s="150">
        <v>5.3466666666666669E-2</v>
      </c>
      <c r="Z355" s="150">
        <v>0</v>
      </c>
    </row>
    <row r="356" spans="1:26" ht="15.75" customHeight="1">
      <c r="A356" s="262" t="s">
        <v>406</v>
      </c>
      <c r="B356" s="2" t="s">
        <v>34</v>
      </c>
      <c r="C356" s="3">
        <v>0.19252083333333336</v>
      </c>
      <c r="D356" s="4"/>
      <c r="E356" s="5">
        <v>0</v>
      </c>
      <c r="F356" s="6">
        <v>2.472333333333333E-2</v>
      </c>
      <c r="G356" s="23">
        <v>3.1326666666666669E-2</v>
      </c>
      <c r="H356" s="24">
        <v>2.8999999999999998E-2</v>
      </c>
      <c r="I356" s="141">
        <v>0</v>
      </c>
      <c r="J356" s="150">
        <v>8.7479999999999988E-2</v>
      </c>
      <c r="K356" s="150">
        <v>0.27421666666666666</v>
      </c>
      <c r="L356" s="150">
        <v>0</v>
      </c>
      <c r="M356" s="150">
        <v>2.5879900000000005</v>
      </c>
      <c r="N356" s="150">
        <v>2.3999999999999998E-3</v>
      </c>
      <c r="O356" s="150">
        <v>0.64241666666666675</v>
      </c>
      <c r="P356" s="150">
        <v>3.764956666666667</v>
      </c>
      <c r="Q356" s="150">
        <v>2.2333333333333333E-4</v>
      </c>
      <c r="R356" s="150">
        <v>3.4400000000000003E-3</v>
      </c>
      <c r="S356" s="150">
        <v>0</v>
      </c>
      <c r="T356" s="150">
        <v>0</v>
      </c>
      <c r="U356" s="150">
        <v>0</v>
      </c>
      <c r="V356" s="150">
        <v>1.9666666666666665E-3</v>
      </c>
      <c r="W356" s="150">
        <v>2.9999999999999997E-4</v>
      </c>
      <c r="X356" s="150">
        <v>0</v>
      </c>
      <c r="Y356" s="150">
        <v>3.2099999999999997E-2</v>
      </c>
      <c r="Z356" s="150">
        <v>0</v>
      </c>
    </row>
    <row r="357" spans="1:26" ht="15.75" customHeight="1">
      <c r="A357" s="262" t="s">
        <v>407</v>
      </c>
      <c r="B357" s="2" t="s">
        <v>34</v>
      </c>
      <c r="C357" s="3">
        <v>0.26141666666666669</v>
      </c>
      <c r="D357" s="4"/>
      <c r="E357" s="5">
        <v>0</v>
      </c>
      <c r="F357" s="6">
        <v>3.5786666666666668E-2</v>
      </c>
      <c r="G357" s="23">
        <v>4.9793333333333328E-2</v>
      </c>
      <c r="H357" s="24">
        <v>4.1456666666666669E-2</v>
      </c>
      <c r="I357" s="141">
        <v>0</v>
      </c>
      <c r="J357" s="150">
        <v>0.15085999999999999</v>
      </c>
      <c r="K357" s="150">
        <v>0.37860333333333335</v>
      </c>
      <c r="L357" s="150">
        <v>1.2666666666666666E-4</v>
      </c>
      <c r="M357" s="150">
        <v>3.5215833333333331</v>
      </c>
      <c r="N357" s="150">
        <v>3.7266666666666663E-3</v>
      </c>
      <c r="O357" s="150">
        <v>0.95811333333333326</v>
      </c>
      <c r="P357" s="150">
        <v>5.1790200000000004</v>
      </c>
      <c r="Q357" s="150">
        <v>3.6666666666666662E-4</v>
      </c>
      <c r="R357" s="150">
        <v>4.9733333333333331E-3</v>
      </c>
      <c r="S357" s="150">
        <v>0</v>
      </c>
      <c r="T357" s="150">
        <v>0</v>
      </c>
      <c r="U357" s="150">
        <v>0</v>
      </c>
      <c r="V357" s="150">
        <v>2.3333333333333331E-3</v>
      </c>
      <c r="W357" s="150">
        <v>2.9999999999999997E-4</v>
      </c>
      <c r="X357" s="150">
        <v>0</v>
      </c>
      <c r="Y357" s="150">
        <v>6.303333333333333E-2</v>
      </c>
      <c r="Z357" s="150">
        <v>0</v>
      </c>
    </row>
    <row r="358" spans="1:26" ht="15.75" customHeight="1">
      <c r="A358" s="262" t="s">
        <v>408</v>
      </c>
      <c r="B358" s="2" t="s">
        <v>34</v>
      </c>
      <c r="C358" s="3">
        <v>0.3217916666666667</v>
      </c>
      <c r="D358" s="4"/>
      <c r="E358" s="5">
        <v>0</v>
      </c>
      <c r="F358" s="6">
        <v>1.7000000000000001E-2</v>
      </c>
      <c r="G358" s="23">
        <v>3.0000000000000001E-3</v>
      </c>
      <c r="H358" s="24">
        <v>5.0000000000000001E-3</v>
      </c>
      <c r="I358" s="141">
        <v>0</v>
      </c>
      <c r="J358" s="150">
        <v>4.3772733333333331</v>
      </c>
      <c r="K358" s="150">
        <v>0.51361333333333337</v>
      </c>
      <c r="L358" s="150">
        <v>2.4199999999999998E-3</v>
      </c>
      <c r="M358" s="150">
        <v>5.7778033333333338</v>
      </c>
      <c r="N358" s="150">
        <v>1.251E-2</v>
      </c>
      <c r="O358" s="150">
        <v>0.74468333333333314</v>
      </c>
      <c r="P358" s="150">
        <v>5.7433866666666669</v>
      </c>
      <c r="Q358" s="150">
        <v>1.3733333333333334E-3</v>
      </c>
      <c r="R358" s="150">
        <v>1.8203333333333335E-2</v>
      </c>
      <c r="S358" s="150">
        <v>0</v>
      </c>
      <c r="T358" s="150">
        <v>0</v>
      </c>
      <c r="U358" s="150">
        <v>0</v>
      </c>
      <c r="V358" s="150">
        <v>6.333333333333334E-4</v>
      </c>
      <c r="W358" s="150">
        <v>0</v>
      </c>
      <c r="X358" s="150">
        <v>0</v>
      </c>
      <c r="Y358" s="150">
        <v>5.8333333333333327E-2</v>
      </c>
      <c r="Z358" s="150">
        <v>0</v>
      </c>
    </row>
    <row r="359" spans="1:26" ht="15.75" customHeight="1">
      <c r="A359" s="262" t="s">
        <v>409</v>
      </c>
      <c r="B359" s="2" t="s">
        <v>34</v>
      </c>
      <c r="C359" s="3">
        <v>0.15939583333333335</v>
      </c>
      <c r="D359" s="4"/>
      <c r="E359" s="5">
        <v>0</v>
      </c>
      <c r="F359" s="6">
        <v>4.0999999999999995E-2</v>
      </c>
      <c r="G359" s="23">
        <v>0.11900000000000001</v>
      </c>
      <c r="H359" s="24">
        <v>5.5E-2</v>
      </c>
      <c r="I359" s="141">
        <v>0</v>
      </c>
      <c r="J359" s="150">
        <v>5.5024333333333333</v>
      </c>
      <c r="K359" s="150">
        <v>0.35270000000000001</v>
      </c>
      <c r="L359" s="150">
        <v>1.1266666666666669E-3</v>
      </c>
      <c r="M359" s="150">
        <v>4.9637333333333329</v>
      </c>
      <c r="N359" s="150">
        <v>3.5373333333333333E-2</v>
      </c>
      <c r="O359" s="150">
        <v>6.6584033333333332</v>
      </c>
      <c r="P359" s="150">
        <v>3.6713366666666669</v>
      </c>
      <c r="Q359" s="150">
        <v>3.366666666666667E-4</v>
      </c>
      <c r="R359" s="150">
        <v>1.6383333333333333E-2</v>
      </c>
      <c r="S359" s="150">
        <v>0</v>
      </c>
      <c r="T359" s="150">
        <v>0</v>
      </c>
      <c r="U359" s="150">
        <v>0</v>
      </c>
      <c r="V359" s="150">
        <v>4.1666666666666666E-3</v>
      </c>
      <c r="W359" s="150">
        <v>3.6666666666666672E-4</v>
      </c>
      <c r="X359" s="150">
        <v>0</v>
      </c>
      <c r="Y359" s="150">
        <v>6.5533333333333332E-2</v>
      </c>
      <c r="Z359" s="150">
        <v>0</v>
      </c>
    </row>
    <row r="360" spans="1:26" ht="15.75" customHeight="1">
      <c r="A360" s="262" t="s">
        <v>410</v>
      </c>
      <c r="B360" s="2" t="s">
        <v>34</v>
      </c>
      <c r="C360" s="3">
        <v>0.33383333333333343</v>
      </c>
      <c r="D360" s="4"/>
      <c r="E360" s="5">
        <v>0</v>
      </c>
      <c r="F360" s="6">
        <v>2.6000000000000002E-2</v>
      </c>
      <c r="G360" s="23">
        <v>6.0999999999999999E-2</v>
      </c>
      <c r="H360" s="24">
        <v>3.1E-2</v>
      </c>
      <c r="I360" s="141">
        <v>0</v>
      </c>
      <c r="J360" s="150">
        <v>4.8207466666666674</v>
      </c>
      <c r="K360" s="150">
        <v>0.3883266666666666</v>
      </c>
      <c r="L360" s="150">
        <v>2.4666666666666669E-3</v>
      </c>
      <c r="M360" s="150">
        <v>6.2876399999999997</v>
      </c>
      <c r="N360" s="150">
        <v>1.1236666666666667E-2</v>
      </c>
      <c r="O360" s="150">
        <v>0.60098999999999991</v>
      </c>
      <c r="P360" s="150">
        <v>4.5994266666666661</v>
      </c>
      <c r="Q360" s="150">
        <v>1.426666666666667E-3</v>
      </c>
      <c r="R360" s="150">
        <v>1.6426666666666666E-2</v>
      </c>
      <c r="S360" s="150">
        <v>0</v>
      </c>
      <c r="T360" s="150">
        <v>0</v>
      </c>
      <c r="U360" s="150">
        <v>0</v>
      </c>
      <c r="V360" s="150">
        <v>6.333333333333334E-4</v>
      </c>
      <c r="W360" s="150">
        <v>0</v>
      </c>
      <c r="X360" s="150">
        <v>0</v>
      </c>
      <c r="Y360" s="150">
        <v>7.0999999999999994E-2</v>
      </c>
      <c r="Z360" s="150">
        <v>0</v>
      </c>
    </row>
    <row r="361" spans="1:26" ht="15.75" customHeight="1">
      <c r="A361" s="262" t="s">
        <v>411</v>
      </c>
      <c r="B361" s="2" t="s">
        <v>34</v>
      </c>
      <c r="C361" s="3">
        <v>0.21076666666666669</v>
      </c>
      <c r="D361" s="4"/>
      <c r="E361" s="5">
        <v>0</v>
      </c>
      <c r="F361" s="6">
        <v>1.7000000000000001E-2</v>
      </c>
      <c r="G361" s="23">
        <v>2E-3</v>
      </c>
      <c r="H361" s="24">
        <v>5.0000000000000001E-3</v>
      </c>
      <c r="I361" s="141">
        <v>0</v>
      </c>
      <c r="J361" s="150">
        <v>1.6733333333333333</v>
      </c>
      <c r="K361" s="150">
        <v>0.28526666666666667</v>
      </c>
      <c r="L361" s="150">
        <v>9.6666666666666678E-4</v>
      </c>
      <c r="M361" s="150">
        <v>2.9389666666666665</v>
      </c>
      <c r="N361" s="150">
        <v>1.3366666666666667E-2</v>
      </c>
      <c r="O361" s="150">
        <v>0.60386666666666677</v>
      </c>
      <c r="P361" s="150">
        <v>3.1236999999999999</v>
      </c>
      <c r="Q361" s="150">
        <v>1.2999999999999999E-3</v>
      </c>
      <c r="R361" s="150">
        <v>1.29E-2</v>
      </c>
      <c r="S361" s="150">
        <v>0</v>
      </c>
      <c r="T361" s="150">
        <v>0</v>
      </c>
      <c r="U361" s="150">
        <v>0</v>
      </c>
      <c r="V361" s="150">
        <v>0</v>
      </c>
      <c r="W361" s="150">
        <v>7.000000000000001E-4</v>
      </c>
      <c r="X361" s="150">
        <v>0</v>
      </c>
      <c r="Y361" s="150">
        <v>7.6999999999999999E-2</v>
      </c>
      <c r="Z361" s="150">
        <v>0</v>
      </c>
    </row>
    <row r="362" spans="1:26" ht="15.75" customHeight="1">
      <c r="A362" s="262" t="s">
        <v>412</v>
      </c>
      <c r="B362" s="2" t="s">
        <v>34</v>
      </c>
      <c r="C362" s="3">
        <v>0.17958333333333334</v>
      </c>
      <c r="D362" s="4"/>
      <c r="E362" s="5">
        <v>-4.5000000000007924E-4</v>
      </c>
      <c r="F362" s="6">
        <v>6.0000000000000001E-3</v>
      </c>
      <c r="G362" s="23">
        <v>4.0000000000000001E-3</v>
      </c>
      <c r="H362" s="24">
        <v>4.0000000000000001E-3</v>
      </c>
      <c r="I362" s="141">
        <v>0</v>
      </c>
      <c r="J362" s="150">
        <v>0.19220333333333334</v>
      </c>
      <c r="K362" s="150">
        <v>0.25641000000000003</v>
      </c>
      <c r="L362" s="150">
        <v>1.1000000000000002E-4</v>
      </c>
      <c r="M362" s="150">
        <v>1.6786666666666668</v>
      </c>
      <c r="N362" s="150">
        <v>2.6933333333333336E-3</v>
      </c>
      <c r="O362" s="150">
        <v>0.5655433333333334</v>
      </c>
      <c r="P362" s="150">
        <v>2.88063</v>
      </c>
      <c r="Q362" s="150">
        <v>9.5333333333333338E-4</v>
      </c>
      <c r="R362" s="150">
        <v>4.4099999999999999E-3</v>
      </c>
      <c r="S362" s="150">
        <v>0</v>
      </c>
      <c r="T362" s="150">
        <v>0</v>
      </c>
      <c r="U362" s="150">
        <v>0</v>
      </c>
      <c r="V362" s="150">
        <v>0</v>
      </c>
      <c r="W362" s="150">
        <v>5.0000000000000001E-4</v>
      </c>
      <c r="X362" s="150">
        <v>0</v>
      </c>
      <c r="Y362" s="150">
        <v>9.0000000000000011E-3</v>
      </c>
      <c r="Z362" s="150">
        <v>0</v>
      </c>
    </row>
    <row r="363" spans="1:26" ht="15.75" customHeight="1">
      <c r="A363" s="262">
        <v>0</v>
      </c>
      <c r="B363" s="2" t="s">
        <v>34</v>
      </c>
      <c r="C363" s="3">
        <v>0</v>
      </c>
      <c r="D363" s="4"/>
      <c r="E363" s="5">
        <v>0</v>
      </c>
      <c r="F363" s="6">
        <v>0</v>
      </c>
      <c r="G363" s="23">
        <v>0</v>
      </c>
      <c r="H363" s="24">
        <v>0</v>
      </c>
      <c r="I363" s="141">
        <v>0</v>
      </c>
      <c r="J363" s="150">
        <v>0</v>
      </c>
      <c r="K363" s="150">
        <v>0</v>
      </c>
      <c r="L363" s="150">
        <v>0</v>
      </c>
      <c r="M363" s="150">
        <v>0</v>
      </c>
      <c r="N363" s="150">
        <v>0</v>
      </c>
      <c r="O363" s="150">
        <v>0</v>
      </c>
      <c r="P363" s="150">
        <v>0</v>
      </c>
      <c r="Q363" s="150">
        <v>0</v>
      </c>
      <c r="R363" s="150">
        <v>0</v>
      </c>
      <c r="S363" s="150">
        <v>0</v>
      </c>
      <c r="T363" s="150">
        <v>0</v>
      </c>
      <c r="U363" s="150">
        <v>0</v>
      </c>
      <c r="V363" s="150">
        <v>0</v>
      </c>
      <c r="W363" s="150">
        <v>0</v>
      </c>
      <c r="X363" s="150">
        <v>0</v>
      </c>
      <c r="Y363" s="150">
        <v>0</v>
      </c>
      <c r="Z363" s="150">
        <v>0</v>
      </c>
    </row>
    <row r="364" spans="1:26" ht="15.75" customHeight="1">
      <c r="A364" s="262">
        <v>0</v>
      </c>
      <c r="B364" s="2" t="s">
        <v>34</v>
      </c>
      <c r="C364" s="3">
        <v>0</v>
      </c>
      <c r="D364" s="4"/>
      <c r="E364" s="5">
        <v>0</v>
      </c>
      <c r="F364" s="6">
        <v>0</v>
      </c>
      <c r="G364" s="23">
        <v>0</v>
      </c>
      <c r="H364" s="24">
        <v>0</v>
      </c>
      <c r="I364" s="141">
        <v>0</v>
      </c>
      <c r="J364" s="150">
        <v>0</v>
      </c>
      <c r="K364" s="150">
        <v>0</v>
      </c>
      <c r="L364" s="150">
        <v>0</v>
      </c>
      <c r="M364" s="150">
        <v>0</v>
      </c>
      <c r="N364" s="150">
        <v>0</v>
      </c>
      <c r="O364" s="150">
        <v>0</v>
      </c>
      <c r="P364" s="150">
        <v>0</v>
      </c>
      <c r="Q364" s="150">
        <v>0</v>
      </c>
      <c r="R364" s="150">
        <v>0</v>
      </c>
      <c r="S364" s="150">
        <v>0</v>
      </c>
      <c r="T364" s="150">
        <v>0</v>
      </c>
      <c r="U364" s="150">
        <v>0</v>
      </c>
      <c r="V364" s="150">
        <v>0</v>
      </c>
      <c r="W364" s="150">
        <v>0</v>
      </c>
      <c r="X364" s="150">
        <v>0</v>
      </c>
      <c r="Y364" s="150">
        <v>0</v>
      </c>
      <c r="Z364" s="150">
        <v>0</v>
      </c>
    </row>
    <row r="365" spans="1:26" ht="15.75" customHeight="1">
      <c r="A365" s="262" t="s">
        <v>413</v>
      </c>
      <c r="B365" s="2" t="s">
        <v>34</v>
      </c>
      <c r="C365" s="3">
        <v>0.13449999999999998</v>
      </c>
      <c r="D365" s="4"/>
      <c r="E365" s="5">
        <v>2.8620000000000041E-2</v>
      </c>
      <c r="F365" s="6">
        <v>1.9333333333333334E-2</v>
      </c>
      <c r="G365" s="23">
        <v>1.1333333333333332E-2</v>
      </c>
      <c r="H365" s="24">
        <v>2.5866666666666663E-2</v>
      </c>
      <c r="I365" s="141">
        <v>0</v>
      </c>
      <c r="J365" s="150">
        <v>0.22577333333333333</v>
      </c>
      <c r="K365" s="150">
        <v>0.15262000000000001</v>
      </c>
      <c r="L365" s="150">
        <v>3.9333333333333332E-4</v>
      </c>
      <c r="M365" s="150">
        <v>2.25386</v>
      </c>
      <c r="N365" s="150">
        <v>8.776666666666667E-3</v>
      </c>
      <c r="O365" s="150">
        <v>9.4293300000000002</v>
      </c>
      <c r="P365" s="150">
        <v>2.7007366666666668</v>
      </c>
      <c r="Q365" s="150">
        <v>2.9333333333333333E-4</v>
      </c>
      <c r="R365" s="150">
        <v>1.6496666666666666E-2</v>
      </c>
      <c r="S365" s="150">
        <v>0</v>
      </c>
      <c r="T365" s="150">
        <v>0</v>
      </c>
      <c r="U365" s="150">
        <v>0</v>
      </c>
      <c r="V365" s="150">
        <v>6.2333333333333338E-3</v>
      </c>
      <c r="W365" s="150">
        <v>3.6666666666666672E-4</v>
      </c>
      <c r="X365" s="150">
        <v>0</v>
      </c>
      <c r="Y365" s="150">
        <v>6.9666666666666661E-3</v>
      </c>
      <c r="Z365" s="150">
        <v>0</v>
      </c>
    </row>
    <row r="366" spans="1:26" ht="15.75" customHeight="1">
      <c r="A366" s="262" t="s">
        <v>414</v>
      </c>
      <c r="B366" s="2" t="s">
        <v>34</v>
      </c>
      <c r="C366" s="3">
        <v>7.8200000000000006E-2</v>
      </c>
      <c r="D366" s="4"/>
      <c r="E366" s="5">
        <v>0.15053333333333341</v>
      </c>
      <c r="F366" s="6">
        <v>7.8E-2</v>
      </c>
      <c r="G366" s="23">
        <v>1E-3</v>
      </c>
      <c r="H366" s="24">
        <v>2.5000000000000001E-2</v>
      </c>
      <c r="I366" s="141">
        <v>5.7666666666666665E-3</v>
      </c>
      <c r="J366" s="150">
        <v>1.2903</v>
      </c>
      <c r="K366" s="150">
        <v>0.22059999999999999</v>
      </c>
      <c r="L366" s="150">
        <v>2.1000000000000001E-4</v>
      </c>
      <c r="M366" s="150">
        <v>1.2304000000000002</v>
      </c>
      <c r="N366" s="150">
        <v>0</v>
      </c>
      <c r="O366" s="150">
        <v>221.79666666666668</v>
      </c>
      <c r="P366" s="150">
        <v>2.1815333333333333</v>
      </c>
      <c r="Q366" s="150">
        <v>0</v>
      </c>
      <c r="R366" s="150">
        <v>0</v>
      </c>
      <c r="S366" s="150">
        <v>0</v>
      </c>
      <c r="T366" s="150">
        <v>0</v>
      </c>
      <c r="U366" s="150">
        <v>0</v>
      </c>
      <c r="V366" s="150">
        <v>7.033333333333335E-3</v>
      </c>
      <c r="W366" s="150">
        <v>7.000000000000001E-4</v>
      </c>
      <c r="X366" s="150">
        <v>2.6666666666666666E-3</v>
      </c>
      <c r="Y366" s="150">
        <v>0</v>
      </c>
      <c r="Z366" s="150">
        <v>0</v>
      </c>
    </row>
    <row r="367" spans="1:26" ht="15.75" customHeight="1">
      <c r="A367" s="262" t="s">
        <v>415</v>
      </c>
      <c r="B367" s="2" t="s">
        <v>34</v>
      </c>
      <c r="C367" s="3">
        <v>6.2791666666666662E-2</v>
      </c>
      <c r="D367" s="4"/>
      <c r="E367" s="5">
        <v>0.10645499999999991</v>
      </c>
      <c r="F367" s="6">
        <v>9.4E-2</v>
      </c>
      <c r="G367" s="23">
        <v>2E-3</v>
      </c>
      <c r="H367" s="24">
        <v>3.2000000000000001E-2</v>
      </c>
      <c r="I367" s="141">
        <v>0.11810666666666668</v>
      </c>
      <c r="J367" s="150">
        <v>0.1636</v>
      </c>
      <c r="K367" s="150">
        <v>0.12790666666666667</v>
      </c>
      <c r="L367" s="150">
        <v>1.2999999999999999E-3</v>
      </c>
      <c r="M367" s="150">
        <v>0.48057333333333341</v>
      </c>
      <c r="N367" s="150">
        <v>6.8933333333333338E-3</v>
      </c>
      <c r="O367" s="150">
        <v>222.99900333333335</v>
      </c>
      <c r="P367" s="150">
        <v>0.68028000000000011</v>
      </c>
      <c r="Q367" s="150">
        <v>0</v>
      </c>
      <c r="R367" s="150">
        <v>2.5800000000000003E-3</v>
      </c>
      <c r="S367" s="150">
        <v>0</v>
      </c>
      <c r="T367" s="150">
        <v>0</v>
      </c>
      <c r="U367" s="150">
        <v>0</v>
      </c>
      <c r="V367" s="150">
        <v>5.0000000000000001E-4</v>
      </c>
      <c r="W367" s="150">
        <v>3.6666666666666672E-4</v>
      </c>
      <c r="X367" s="150">
        <v>0</v>
      </c>
      <c r="Y367" s="150">
        <v>0</v>
      </c>
      <c r="Z367" s="150">
        <v>0</v>
      </c>
    </row>
    <row r="368" spans="1:26" ht="15.75" customHeight="1">
      <c r="A368" s="262" t="s">
        <v>416</v>
      </c>
      <c r="B368" s="2" t="s">
        <v>34</v>
      </c>
      <c r="C368" s="3">
        <v>0.2668666666666667</v>
      </c>
      <c r="D368" s="4"/>
      <c r="E368" s="5">
        <v>0</v>
      </c>
      <c r="F368" s="6">
        <v>4.8000000000000001E-2</v>
      </c>
      <c r="G368" s="23">
        <v>3.0000000000000001E-3</v>
      </c>
      <c r="H368" s="24">
        <v>4.5999999999999999E-2</v>
      </c>
      <c r="I368" s="141">
        <v>0</v>
      </c>
      <c r="J368" s="150">
        <v>4.0266666666666666E-2</v>
      </c>
      <c r="K368" s="150">
        <v>0.17069999999999999</v>
      </c>
      <c r="L368" s="150">
        <v>1.2999999999999999E-4</v>
      </c>
      <c r="M368" s="150">
        <v>1.6444333333333332</v>
      </c>
      <c r="N368" s="150">
        <v>2.6533333333333339E-2</v>
      </c>
      <c r="O368" s="150">
        <v>0.52356666666666662</v>
      </c>
      <c r="P368" s="150">
        <v>2.5570666666666666</v>
      </c>
      <c r="Q368" s="150">
        <v>6.333333333333334E-4</v>
      </c>
      <c r="R368" s="150">
        <v>8.1000000000000003E-2</v>
      </c>
      <c r="S368" s="150">
        <v>0</v>
      </c>
      <c r="T368" s="150">
        <v>0</v>
      </c>
      <c r="U368" s="150">
        <v>0</v>
      </c>
      <c r="V368" s="150">
        <v>0</v>
      </c>
      <c r="W368" s="150">
        <v>3.166666666666667E-3</v>
      </c>
      <c r="X368" s="150">
        <v>0</v>
      </c>
      <c r="Y368" s="150">
        <v>1.7633333333333334E-2</v>
      </c>
      <c r="Z368" s="150">
        <v>0</v>
      </c>
    </row>
    <row r="369" spans="1:26" ht="15.75" customHeight="1">
      <c r="A369" s="262" t="s">
        <v>417</v>
      </c>
      <c r="B369" s="2" t="s">
        <v>34</v>
      </c>
      <c r="C369" s="3">
        <v>0.19420000000000001</v>
      </c>
      <c r="D369" s="4"/>
      <c r="E369" s="5">
        <v>0</v>
      </c>
      <c r="F369" s="6">
        <v>2.7000000000000003E-2</v>
      </c>
      <c r="G369" s="23">
        <v>1E-3</v>
      </c>
      <c r="H369" s="24">
        <v>2.4E-2</v>
      </c>
      <c r="I369" s="141">
        <v>0</v>
      </c>
      <c r="J369" s="150">
        <v>2.6099999999999998E-2</v>
      </c>
      <c r="K369" s="150">
        <v>0.1413666666666667</v>
      </c>
      <c r="L369" s="150">
        <v>0</v>
      </c>
      <c r="M369" s="150">
        <v>1.5761333333333334</v>
      </c>
      <c r="N369" s="150">
        <v>1.7633333333333334E-2</v>
      </c>
      <c r="O369" s="150">
        <v>0.48613333333333336</v>
      </c>
      <c r="P369" s="150">
        <v>2.3730333333333333</v>
      </c>
      <c r="Q369" s="150">
        <v>7.5666666666666677E-4</v>
      </c>
      <c r="R369" s="150">
        <v>6.3333333333333325E-2</v>
      </c>
      <c r="S369" s="150">
        <v>2.3199999999999998E-2</v>
      </c>
      <c r="T369" s="150">
        <v>2.3199999999999998E-2</v>
      </c>
      <c r="U369" s="150">
        <v>2.3199999999999998E-2</v>
      </c>
      <c r="V369" s="150">
        <v>1.5333333333333332E-3</v>
      </c>
      <c r="W369" s="150">
        <v>2.1333333333333334E-3</v>
      </c>
      <c r="X369" s="150">
        <v>2.9999999999999997E-4</v>
      </c>
      <c r="Y369" s="150">
        <v>4.3299999999999998E-2</v>
      </c>
      <c r="Z369" s="150">
        <v>0</v>
      </c>
    </row>
    <row r="370" spans="1:26" ht="15.75" customHeight="1">
      <c r="A370" s="262" t="s">
        <v>418</v>
      </c>
      <c r="B370" s="2" t="s">
        <v>34</v>
      </c>
      <c r="C370" s="3">
        <v>0.2727</v>
      </c>
      <c r="D370" s="4"/>
      <c r="E370" s="5">
        <v>0</v>
      </c>
      <c r="F370" s="6">
        <v>5.5E-2</v>
      </c>
      <c r="G370" s="23">
        <v>3.0000000000000001E-3</v>
      </c>
      <c r="H370" s="24">
        <v>3.7000000000000005E-2</v>
      </c>
      <c r="I370" s="141">
        <v>0</v>
      </c>
      <c r="J370" s="150">
        <v>7.1099999999999997E-2</v>
      </c>
      <c r="K370" s="150">
        <v>0.1444</v>
      </c>
      <c r="L370" s="150">
        <v>0</v>
      </c>
      <c r="M370" s="150">
        <v>1.6419999999999999</v>
      </c>
      <c r="N370" s="150">
        <v>2.3666666666666666E-2</v>
      </c>
      <c r="O370" s="150">
        <v>0.5617333333333332</v>
      </c>
      <c r="P370" s="150">
        <v>2.5442333333333331</v>
      </c>
      <c r="Q370" s="150">
        <v>7.3333333333333345E-4</v>
      </c>
      <c r="R370" s="150">
        <v>7.9699999999999993E-2</v>
      </c>
      <c r="S370" s="150">
        <v>0</v>
      </c>
      <c r="T370" s="150">
        <v>0</v>
      </c>
      <c r="U370" s="150">
        <v>0</v>
      </c>
      <c r="V370" s="150">
        <v>0</v>
      </c>
      <c r="W370" s="150">
        <v>4.0000000000000002E-4</v>
      </c>
      <c r="X370" s="150">
        <v>7.000000000000001E-4</v>
      </c>
      <c r="Y370" s="150">
        <v>1.6266666666666665E-2</v>
      </c>
      <c r="Z370" s="150">
        <v>0</v>
      </c>
    </row>
    <row r="371" spans="1:26" ht="15.75" customHeight="1">
      <c r="A371" s="262" t="s">
        <v>419</v>
      </c>
      <c r="B371" s="2" t="s">
        <v>34</v>
      </c>
      <c r="C371" s="3">
        <v>0.20816666666666667</v>
      </c>
      <c r="D371" s="4"/>
      <c r="E371" s="5">
        <v>0</v>
      </c>
      <c r="F371" s="6">
        <v>2.7999999999999997E-2</v>
      </c>
      <c r="G371" s="23">
        <v>2E-3</v>
      </c>
      <c r="H371" s="24">
        <v>2.3E-2</v>
      </c>
      <c r="I371" s="141">
        <v>0</v>
      </c>
      <c r="J371" s="150">
        <v>4.7166666666666676E-2</v>
      </c>
      <c r="K371" s="150">
        <v>0.13276666666666664</v>
      </c>
      <c r="L371" s="150">
        <v>0</v>
      </c>
      <c r="M371" s="150">
        <v>1.4418666666666664</v>
      </c>
      <c r="N371" s="150">
        <v>1.5133333333333334E-2</v>
      </c>
      <c r="O371" s="150">
        <v>0.49846666666666661</v>
      </c>
      <c r="P371" s="150">
        <v>2.3365</v>
      </c>
      <c r="Q371" s="150">
        <v>3.6666666666666672E-4</v>
      </c>
      <c r="R371" s="150">
        <v>5.2133333333333337E-2</v>
      </c>
      <c r="S371" s="150">
        <v>2.1733333333333334E-2</v>
      </c>
      <c r="T371" s="150">
        <v>2.1733333333333334E-2</v>
      </c>
      <c r="U371" s="150">
        <v>2.1733333333333334E-2</v>
      </c>
      <c r="V371" s="150">
        <v>1.1666666666666665E-3</v>
      </c>
      <c r="W371" s="150">
        <v>1.1666666666666665E-3</v>
      </c>
      <c r="X371" s="150">
        <v>0</v>
      </c>
      <c r="Y371" s="150">
        <v>2.3300000000000001E-2</v>
      </c>
      <c r="Z371" s="150">
        <v>0</v>
      </c>
    </row>
    <row r="372" spans="1:26" ht="15.75" customHeight="1">
      <c r="A372" s="262" t="s">
        <v>420</v>
      </c>
      <c r="B372" s="2" t="s">
        <v>34</v>
      </c>
      <c r="C372" s="3">
        <v>0.123125</v>
      </c>
      <c r="D372" s="4"/>
      <c r="E372" s="5">
        <v>9.7941666666666552E-2</v>
      </c>
      <c r="F372" s="6">
        <v>3.9E-2</v>
      </c>
      <c r="G372" s="23">
        <v>9.0000000000000011E-3</v>
      </c>
      <c r="H372" s="24">
        <v>3.5000000000000003E-2</v>
      </c>
      <c r="I372" s="141">
        <v>0</v>
      </c>
      <c r="J372" s="150">
        <v>0.22231666666666666</v>
      </c>
      <c r="K372" s="150">
        <v>0.23750666666666664</v>
      </c>
      <c r="L372" s="150">
        <v>1.6666666666666666E-3</v>
      </c>
      <c r="M372" s="150">
        <v>1.4492566666666666</v>
      </c>
      <c r="N372" s="150">
        <v>1.5623333333333331E-2</v>
      </c>
      <c r="O372" s="150">
        <v>6.2125166666666667</v>
      </c>
      <c r="P372" s="150">
        <v>3.2824066666666663</v>
      </c>
      <c r="Q372" s="150">
        <v>1.4599999999999999E-3</v>
      </c>
      <c r="R372" s="150">
        <v>2.3333333333333334E-2</v>
      </c>
      <c r="S372" s="150">
        <v>0</v>
      </c>
      <c r="T372" s="150">
        <v>0</v>
      </c>
      <c r="U372" s="150">
        <v>0</v>
      </c>
      <c r="V372" s="150">
        <v>1.1000000000000001E-3</v>
      </c>
      <c r="W372" s="150">
        <v>4.0000000000000002E-4</v>
      </c>
      <c r="X372" s="150">
        <v>0</v>
      </c>
      <c r="Y372" s="150">
        <v>2.2000000000000002E-2</v>
      </c>
      <c r="Z372" s="150">
        <v>0</v>
      </c>
    </row>
    <row r="373" spans="1:26" ht="15.75" customHeight="1">
      <c r="A373" s="262" t="s">
        <v>421</v>
      </c>
      <c r="B373" s="2" t="s">
        <v>34</v>
      </c>
      <c r="C373" s="3">
        <v>0.18156249999999999</v>
      </c>
      <c r="D373" s="4"/>
      <c r="E373" s="5">
        <v>0.14286749999999995</v>
      </c>
      <c r="F373" s="6">
        <v>4.2000000000000003E-2</v>
      </c>
      <c r="G373" s="23">
        <v>5.5E-2</v>
      </c>
      <c r="H373" s="24">
        <v>0.05</v>
      </c>
      <c r="I373" s="141">
        <v>0</v>
      </c>
      <c r="J373" s="150">
        <v>0.26759333333333329</v>
      </c>
      <c r="K373" s="150">
        <v>0.48119666666666666</v>
      </c>
      <c r="L373" s="150">
        <v>4.0733333333333333E-3</v>
      </c>
      <c r="M373" s="150">
        <v>2.4430333333333332</v>
      </c>
      <c r="N373" s="150">
        <v>1.9116666666666667E-2</v>
      </c>
      <c r="O373" s="150">
        <v>10.302556666666668</v>
      </c>
      <c r="P373" s="150">
        <v>5.3609933333333348</v>
      </c>
      <c r="Q373" s="150">
        <v>1.8699999999999997E-3</v>
      </c>
      <c r="R373" s="150">
        <v>2.608333333333333E-2</v>
      </c>
      <c r="S373" s="150">
        <v>0</v>
      </c>
      <c r="T373" s="150">
        <v>0</v>
      </c>
      <c r="U373" s="150">
        <v>0</v>
      </c>
      <c r="V373" s="150">
        <v>1.3333333333333333E-3</v>
      </c>
      <c r="W373" s="150">
        <v>7.000000000000001E-4</v>
      </c>
      <c r="X373" s="150">
        <v>0</v>
      </c>
      <c r="Y373" s="150">
        <v>6.6000000000000003E-2</v>
      </c>
      <c r="Z373" s="150">
        <v>0</v>
      </c>
    </row>
    <row r="374" spans="1:26" ht="15.75" customHeight="1">
      <c r="A374" s="262" t="s">
        <v>422</v>
      </c>
      <c r="B374" s="2" t="s">
        <v>34</v>
      </c>
      <c r="C374" s="3">
        <v>0.21640000000000001</v>
      </c>
      <c r="D374" s="4"/>
      <c r="E374" s="5">
        <v>0</v>
      </c>
      <c r="F374" s="6">
        <v>2.4E-2</v>
      </c>
      <c r="G374" s="23">
        <v>1E-3</v>
      </c>
      <c r="H374" s="24">
        <v>1.3999999999999999E-2</v>
      </c>
      <c r="I374" s="141">
        <v>0</v>
      </c>
      <c r="J374" s="150">
        <v>0.1321</v>
      </c>
      <c r="K374" s="150">
        <v>7.4133333333333343E-2</v>
      </c>
      <c r="L374" s="150">
        <v>1E-4</v>
      </c>
      <c r="M374" s="150">
        <v>0.62626666666666664</v>
      </c>
      <c r="N374" s="150">
        <v>5.7666666666666665E-3</v>
      </c>
      <c r="O374" s="150">
        <v>0.38203333333333328</v>
      </c>
      <c r="P374" s="150">
        <v>0.69810000000000005</v>
      </c>
      <c r="Q374" s="150">
        <v>5.0000000000000001E-4</v>
      </c>
      <c r="R374" s="150">
        <v>2.4933333333333332E-2</v>
      </c>
      <c r="S374" s="150">
        <v>0</v>
      </c>
      <c r="T374" s="150">
        <v>0</v>
      </c>
      <c r="U374" s="150">
        <v>0</v>
      </c>
      <c r="V374" s="150">
        <v>0</v>
      </c>
      <c r="W374" s="150">
        <v>0</v>
      </c>
      <c r="X374" s="150">
        <v>0</v>
      </c>
      <c r="Y374" s="150">
        <v>2.18E-2</v>
      </c>
      <c r="Z374" s="150">
        <v>0</v>
      </c>
    </row>
    <row r="375" spans="1:26" ht="15.75" customHeight="1">
      <c r="A375" s="262" t="s">
        <v>423</v>
      </c>
      <c r="B375" s="2" t="s">
        <v>34</v>
      </c>
      <c r="C375" s="3">
        <v>0.20530000000000001</v>
      </c>
      <c r="D375" s="4"/>
      <c r="E375" s="5">
        <v>0</v>
      </c>
      <c r="F375" s="6">
        <v>3.3000000000000002E-2</v>
      </c>
      <c r="G375" s="23">
        <v>1E-3</v>
      </c>
      <c r="H375" s="24">
        <v>1.3999999999999999E-2</v>
      </c>
      <c r="I375" s="141">
        <v>0</v>
      </c>
      <c r="J375" s="150">
        <v>9.0733333333333319E-2</v>
      </c>
      <c r="K375" s="150">
        <v>6.4033333333333331E-2</v>
      </c>
      <c r="L375" s="150">
        <v>1E-4</v>
      </c>
      <c r="M375" s="150">
        <v>0.61423333333333341</v>
      </c>
      <c r="N375" s="150">
        <v>4.7333333333333333E-3</v>
      </c>
      <c r="O375" s="150">
        <v>0.4500333333333334</v>
      </c>
      <c r="P375" s="150">
        <v>0.84566666666666668</v>
      </c>
      <c r="Q375" s="150">
        <v>5.9999999999999995E-4</v>
      </c>
      <c r="R375" s="150">
        <v>2.1266666666666666E-2</v>
      </c>
      <c r="S375" s="150">
        <v>0</v>
      </c>
      <c r="T375" s="150">
        <v>0</v>
      </c>
      <c r="U375" s="150">
        <v>0</v>
      </c>
      <c r="V375" s="150">
        <v>0</v>
      </c>
      <c r="W375" s="150">
        <v>0</v>
      </c>
      <c r="X375" s="150">
        <v>0</v>
      </c>
      <c r="Y375" s="150">
        <v>2.1333333333333333E-2</v>
      </c>
      <c r="Z375" s="150">
        <v>0</v>
      </c>
    </row>
    <row r="376" spans="1:26" ht="15.75" customHeight="1">
      <c r="A376" s="262" t="s">
        <v>424</v>
      </c>
      <c r="B376" s="2" t="s">
        <v>34</v>
      </c>
      <c r="C376" s="3">
        <v>0.1919666666666667</v>
      </c>
      <c r="D376" s="4"/>
      <c r="E376" s="5">
        <v>0</v>
      </c>
      <c r="F376" s="6">
        <v>6.9000000000000006E-2</v>
      </c>
      <c r="G376" s="23">
        <v>1E-3</v>
      </c>
      <c r="H376" s="24">
        <v>6.2E-2</v>
      </c>
      <c r="I376" s="141">
        <v>0</v>
      </c>
      <c r="J376" s="150">
        <v>5.8600000000000006E-2</v>
      </c>
      <c r="K376" s="150">
        <v>0.17453333333333332</v>
      </c>
      <c r="L376" s="150">
        <v>6.0000000000000002E-5</v>
      </c>
      <c r="M376" s="150">
        <v>1.4419</v>
      </c>
      <c r="N376" s="150">
        <v>1.5100000000000001E-2</v>
      </c>
      <c r="O376" s="150">
        <v>0.57540000000000002</v>
      </c>
      <c r="P376" s="150">
        <v>2.6688666666666672</v>
      </c>
      <c r="Q376" s="150">
        <v>5.7666666666666663E-4</v>
      </c>
      <c r="R376" s="150">
        <v>3.5433333333333331E-2</v>
      </c>
      <c r="S376" s="150">
        <v>3.7633333333333331E-2</v>
      </c>
      <c r="T376" s="150">
        <v>3.7633333333333331E-2</v>
      </c>
      <c r="U376" s="150">
        <v>3.7633333333333331E-2</v>
      </c>
      <c r="V376" s="150">
        <v>8.6666666666666674E-4</v>
      </c>
      <c r="W376" s="150">
        <v>8.699999999999999E-4</v>
      </c>
      <c r="X376" s="150">
        <v>1.1999999999999999E-3</v>
      </c>
      <c r="Y376" s="150">
        <v>1.55E-2</v>
      </c>
      <c r="Z376" s="150">
        <v>0</v>
      </c>
    </row>
    <row r="377" spans="1:26" ht="15.75" customHeight="1">
      <c r="A377" s="262" t="s">
        <v>425</v>
      </c>
      <c r="B377" s="2" t="s">
        <v>34</v>
      </c>
      <c r="C377" s="3">
        <v>0.30686666666666668</v>
      </c>
      <c r="D377" s="4"/>
      <c r="E377" s="5">
        <v>0</v>
      </c>
      <c r="F377" s="6">
        <v>8.8000000000000009E-2</v>
      </c>
      <c r="G377" s="23">
        <v>3.0000000000000001E-3</v>
      </c>
      <c r="H377" s="24">
        <v>8.6999999999999994E-2</v>
      </c>
      <c r="I377" s="141">
        <v>0</v>
      </c>
      <c r="J377" s="150">
        <v>7.2566666666666668E-2</v>
      </c>
      <c r="K377" s="150">
        <v>0.18379999999999999</v>
      </c>
      <c r="L377" s="150">
        <v>0</v>
      </c>
      <c r="M377" s="150">
        <v>2.1362666666666668</v>
      </c>
      <c r="N377" s="150">
        <v>2.5899999999999999E-2</v>
      </c>
      <c r="O377" s="150">
        <v>0.80513333333333337</v>
      </c>
      <c r="P377" s="150">
        <v>3.2345333333333333</v>
      </c>
      <c r="Q377" s="150">
        <v>1.2666666666666668E-3</v>
      </c>
      <c r="R377" s="150">
        <v>6.1966666666666663E-2</v>
      </c>
      <c r="S377" s="150">
        <v>0</v>
      </c>
      <c r="T377" s="150">
        <v>0</v>
      </c>
      <c r="U377" s="150">
        <v>0</v>
      </c>
      <c r="V377" s="150">
        <v>0</v>
      </c>
      <c r="W377" s="150">
        <v>6.333333333333334E-4</v>
      </c>
      <c r="X377" s="150">
        <v>0</v>
      </c>
      <c r="Y377" s="150">
        <v>1.7433333333333335E-2</v>
      </c>
      <c r="Z377" s="150">
        <v>0</v>
      </c>
    </row>
    <row r="378" spans="1:26" ht="15.75" customHeight="1">
      <c r="A378" s="262" t="s">
        <v>426</v>
      </c>
      <c r="B378" s="2" t="s">
        <v>34</v>
      </c>
      <c r="C378" s="3">
        <v>0.21539999999999998</v>
      </c>
      <c r="D378" s="4"/>
      <c r="E378" s="5">
        <v>0</v>
      </c>
      <c r="F378" s="6">
        <v>1.9E-2</v>
      </c>
      <c r="G378" s="23">
        <v>1E-3</v>
      </c>
      <c r="H378" s="24">
        <v>1.9E-2</v>
      </c>
      <c r="I378" s="141">
        <v>0</v>
      </c>
      <c r="J378" s="150">
        <v>6.4966666666666673E-2</v>
      </c>
      <c r="K378" s="150">
        <v>0.19586666666666666</v>
      </c>
      <c r="L378" s="150">
        <v>0</v>
      </c>
      <c r="M378" s="150">
        <v>1.7822666666666669</v>
      </c>
      <c r="N378" s="150">
        <v>2.0366666666666665E-2</v>
      </c>
      <c r="O378" s="150">
        <v>0.79173333333333329</v>
      </c>
      <c r="P378" s="150">
        <v>3.2543000000000002</v>
      </c>
      <c r="Q378" s="150">
        <v>5.9999999999999995E-4</v>
      </c>
      <c r="R378" s="150">
        <v>4.5866666666666667E-2</v>
      </c>
      <c r="S378" s="150">
        <v>0</v>
      </c>
      <c r="T378" s="150">
        <v>0</v>
      </c>
      <c r="U378" s="150">
        <v>0</v>
      </c>
      <c r="V378" s="150">
        <v>0</v>
      </c>
      <c r="W378" s="150">
        <v>3.6666666666666672E-4</v>
      </c>
      <c r="X378" s="150">
        <v>0</v>
      </c>
      <c r="Y378" s="150">
        <v>1.8100000000000002E-2</v>
      </c>
      <c r="Z378" s="150">
        <v>0</v>
      </c>
    </row>
    <row r="379" spans="1:26" ht="15.75" customHeight="1">
      <c r="A379" s="262" t="s">
        <v>427</v>
      </c>
      <c r="B379" s="2" t="s">
        <v>34</v>
      </c>
      <c r="C379" s="3">
        <v>0.35063333333333335</v>
      </c>
      <c r="D379" s="4"/>
      <c r="E379" s="5">
        <v>-6.6666666666748148E-5</v>
      </c>
      <c r="F379" s="6">
        <v>4.2999999999999997E-2</v>
      </c>
      <c r="G379" s="23">
        <v>2E-3</v>
      </c>
      <c r="H379" s="24">
        <v>4.2999999999999997E-2</v>
      </c>
      <c r="I379" s="141">
        <v>0</v>
      </c>
      <c r="J379" s="150">
        <v>8.8433333333333336E-2</v>
      </c>
      <c r="K379" s="150">
        <v>0.25613333333333332</v>
      </c>
      <c r="L379" s="150">
        <v>1E-4</v>
      </c>
      <c r="M379" s="150">
        <v>2.8737666666666666</v>
      </c>
      <c r="N379" s="150">
        <v>2.8399999999999998E-2</v>
      </c>
      <c r="O379" s="150">
        <v>0.82750000000000001</v>
      </c>
      <c r="P379" s="150">
        <v>3.8484333333333329</v>
      </c>
      <c r="Q379" s="150">
        <v>1.1999999999999999E-3</v>
      </c>
      <c r="R379" s="150">
        <v>7.6366666666666666E-2</v>
      </c>
      <c r="S379" s="150">
        <v>0</v>
      </c>
      <c r="T379" s="150">
        <v>0</v>
      </c>
      <c r="U379" s="150">
        <v>0</v>
      </c>
      <c r="V379" s="150">
        <v>2.6666666666666668E-4</v>
      </c>
      <c r="W379" s="150">
        <v>7.666666666666668E-4</v>
      </c>
      <c r="X379" s="150">
        <v>0</v>
      </c>
      <c r="Y379" s="150">
        <v>1.8566666666666665E-2</v>
      </c>
      <c r="Z379" s="150">
        <v>0</v>
      </c>
    </row>
    <row r="380" spans="1:26" ht="15.75" customHeight="1">
      <c r="A380" s="262" t="s">
        <v>428</v>
      </c>
      <c r="B380" s="2" t="s">
        <v>34</v>
      </c>
      <c r="C380" s="3">
        <v>0.36364583333333333</v>
      </c>
      <c r="D380" s="4"/>
      <c r="E380" s="5">
        <v>0</v>
      </c>
      <c r="F380" s="6">
        <v>4.8000000000000001E-2</v>
      </c>
      <c r="G380" s="23">
        <v>4.0000000000000001E-3</v>
      </c>
      <c r="H380" s="24">
        <v>5.4000000000000006E-2</v>
      </c>
      <c r="I380" s="141">
        <v>0</v>
      </c>
      <c r="J380" s="150">
        <v>0.14851666666666666</v>
      </c>
      <c r="K380" s="150">
        <v>0.12807333333333332</v>
      </c>
      <c r="L380" s="150">
        <v>1.7333333333333336E-4</v>
      </c>
      <c r="M380" s="150">
        <v>1.00901</v>
      </c>
      <c r="N380" s="150">
        <v>3.4516666666666668E-2</v>
      </c>
      <c r="O380" s="150">
        <v>14.427010000000001</v>
      </c>
      <c r="P380" s="150">
        <v>0.89569333333333345</v>
      </c>
      <c r="Q380" s="150">
        <v>6.7000000000000002E-4</v>
      </c>
      <c r="R380" s="150">
        <v>6.0863333333333332E-2</v>
      </c>
      <c r="S380" s="150">
        <v>0</v>
      </c>
      <c r="T380" s="150">
        <v>0</v>
      </c>
      <c r="U380" s="150">
        <v>0</v>
      </c>
      <c r="V380" s="150">
        <v>5.0000000000000001E-4</v>
      </c>
      <c r="W380" s="150">
        <v>7.000000000000001E-4</v>
      </c>
      <c r="X380" s="150">
        <v>0</v>
      </c>
      <c r="Y380" s="150">
        <v>1.4999999999999999E-2</v>
      </c>
      <c r="Z380" s="150">
        <v>0</v>
      </c>
    </row>
    <row r="381" spans="1:26" ht="15.75" customHeight="1">
      <c r="A381" s="262" t="s">
        <v>429</v>
      </c>
      <c r="B381" s="2" t="s">
        <v>34</v>
      </c>
      <c r="C381" s="3">
        <v>0.2271458333333333</v>
      </c>
      <c r="D381" s="4"/>
      <c r="E381" s="5">
        <v>0</v>
      </c>
      <c r="F381" s="6">
        <v>8.6999999999999994E-2</v>
      </c>
      <c r="G381" s="23">
        <v>2E-3</v>
      </c>
      <c r="H381" s="24">
        <v>6.6000000000000003E-2</v>
      </c>
      <c r="I381" s="141">
        <v>0</v>
      </c>
      <c r="J381" s="150">
        <v>0.15176000000000001</v>
      </c>
      <c r="K381" s="150">
        <v>0.13360333333333332</v>
      </c>
      <c r="L381" s="150">
        <v>0</v>
      </c>
      <c r="M381" s="150">
        <v>1.2229033333333332</v>
      </c>
      <c r="N381" s="150">
        <v>1.5266666666666666E-2</v>
      </c>
      <c r="O381" s="150">
        <v>58.750289999999993</v>
      </c>
      <c r="P381" s="150">
        <v>2.3626366666666665</v>
      </c>
      <c r="Q381" s="150">
        <v>3.3333333333333332E-4</v>
      </c>
      <c r="R381" s="150">
        <v>3.8923333333333331E-2</v>
      </c>
      <c r="S381" s="150">
        <v>0</v>
      </c>
      <c r="T381" s="150">
        <v>0</v>
      </c>
      <c r="U381" s="150">
        <v>0</v>
      </c>
      <c r="V381" s="150">
        <v>1.1999999999999999E-3</v>
      </c>
      <c r="W381" s="150">
        <v>7.000000000000001E-4</v>
      </c>
      <c r="X381" s="150">
        <v>0</v>
      </c>
      <c r="Y381" s="150">
        <v>1.6333333333333335E-2</v>
      </c>
      <c r="Z381" s="150">
        <v>0</v>
      </c>
    </row>
    <row r="382" spans="1:26" ht="15.75" customHeight="1">
      <c r="A382" s="262" t="s">
        <v>430</v>
      </c>
      <c r="B382" s="2" t="s">
        <v>34</v>
      </c>
      <c r="C382" s="3">
        <v>0.206125</v>
      </c>
      <c r="D382" s="4"/>
      <c r="E382" s="5">
        <v>0.12174499999999994</v>
      </c>
      <c r="F382" s="6">
        <v>7.2426666666666653E-2</v>
      </c>
      <c r="G382" s="23">
        <v>6.903999999999999E-2</v>
      </c>
      <c r="H382" s="24">
        <v>8.076333333333334E-2</v>
      </c>
      <c r="I382" s="141">
        <v>3.7000000000000002E-3</v>
      </c>
      <c r="J382" s="150">
        <v>0.14672000000000002</v>
      </c>
      <c r="K382" s="150">
        <v>0.27036666666666664</v>
      </c>
      <c r="L382" s="150">
        <v>2.7300000000000002E-3</v>
      </c>
      <c r="M382" s="150">
        <v>2.0295299999999998</v>
      </c>
      <c r="N382" s="150">
        <v>2.8963333333333331E-2</v>
      </c>
      <c r="O382" s="150">
        <v>0.77093333333333336</v>
      </c>
      <c r="P382" s="150">
        <v>2.7096333333333331</v>
      </c>
      <c r="Q382" s="150">
        <v>9.6000000000000013E-4</v>
      </c>
      <c r="R382" s="150">
        <v>2.8580000000000001E-2</v>
      </c>
      <c r="S382" s="150">
        <v>0.15083333333333335</v>
      </c>
      <c r="T382" s="150">
        <v>0</v>
      </c>
      <c r="U382" s="150">
        <v>0</v>
      </c>
      <c r="V382" s="150">
        <v>7.000000000000001E-4</v>
      </c>
      <c r="W382" s="150">
        <v>4.0000000000000002E-4</v>
      </c>
      <c r="X382" s="150">
        <v>0</v>
      </c>
      <c r="Y382" s="150">
        <v>3.0166666666666671E-2</v>
      </c>
      <c r="Z382" s="150">
        <v>0</v>
      </c>
    </row>
    <row r="383" spans="1:26" ht="15.75" customHeight="1">
      <c r="A383" s="262">
        <v>0</v>
      </c>
      <c r="B383" s="2" t="s">
        <v>34</v>
      </c>
      <c r="C383" s="3">
        <v>0</v>
      </c>
      <c r="D383" s="4"/>
      <c r="E383" s="5">
        <v>0</v>
      </c>
      <c r="F383" s="6">
        <v>0</v>
      </c>
      <c r="G383" s="23">
        <v>0</v>
      </c>
      <c r="H383" s="24">
        <v>0</v>
      </c>
      <c r="I383" s="141">
        <v>0</v>
      </c>
      <c r="J383" s="150">
        <v>0</v>
      </c>
      <c r="K383" s="150">
        <v>0</v>
      </c>
      <c r="L383" s="150">
        <v>0</v>
      </c>
      <c r="M383" s="150">
        <v>0</v>
      </c>
      <c r="N383" s="150">
        <v>0</v>
      </c>
      <c r="O383" s="150">
        <v>0</v>
      </c>
      <c r="P383" s="150">
        <v>0</v>
      </c>
      <c r="Q383" s="150">
        <v>0</v>
      </c>
      <c r="R383" s="150">
        <v>0</v>
      </c>
      <c r="S383" s="150">
        <v>0</v>
      </c>
      <c r="T383" s="150">
        <v>0</v>
      </c>
      <c r="U383" s="150">
        <v>0</v>
      </c>
      <c r="V383" s="150">
        <v>0</v>
      </c>
      <c r="W383" s="150">
        <v>0</v>
      </c>
      <c r="X383" s="150">
        <v>0</v>
      </c>
      <c r="Y383" s="150">
        <v>0</v>
      </c>
      <c r="Z383" s="150">
        <v>0</v>
      </c>
    </row>
    <row r="384" spans="1:26" ht="15.75" customHeight="1">
      <c r="A384" s="262">
        <v>0</v>
      </c>
      <c r="B384" s="2" t="s">
        <v>34</v>
      </c>
      <c r="C384" s="3">
        <v>0</v>
      </c>
      <c r="D384" s="4"/>
      <c r="E384" s="5">
        <v>0</v>
      </c>
      <c r="F384" s="6">
        <v>0</v>
      </c>
      <c r="G384" s="23">
        <v>0</v>
      </c>
      <c r="H384" s="24">
        <v>0</v>
      </c>
      <c r="I384" s="141">
        <v>0</v>
      </c>
      <c r="J384" s="150">
        <v>0</v>
      </c>
      <c r="K384" s="150">
        <v>0</v>
      </c>
      <c r="L384" s="150">
        <v>0</v>
      </c>
      <c r="M384" s="150">
        <v>0</v>
      </c>
      <c r="N384" s="150">
        <v>0</v>
      </c>
      <c r="O384" s="150">
        <v>0</v>
      </c>
      <c r="P384" s="150">
        <v>0</v>
      </c>
      <c r="Q384" s="150">
        <v>0</v>
      </c>
      <c r="R384" s="150">
        <v>0</v>
      </c>
      <c r="S384" s="150">
        <v>0</v>
      </c>
      <c r="T384" s="150">
        <v>0</v>
      </c>
      <c r="U384" s="150">
        <v>0</v>
      </c>
      <c r="V384" s="150">
        <v>0</v>
      </c>
      <c r="W384" s="150">
        <v>0</v>
      </c>
      <c r="X384" s="150">
        <v>0</v>
      </c>
      <c r="Y384" s="150">
        <v>0</v>
      </c>
      <c r="Z384" s="150">
        <v>0</v>
      </c>
    </row>
    <row r="385" spans="1:26" ht="15.75" customHeight="1">
      <c r="A385" s="262" t="s">
        <v>786</v>
      </c>
      <c r="B385" s="2" t="s">
        <v>34</v>
      </c>
      <c r="C385" s="3">
        <v>0</v>
      </c>
      <c r="D385" s="4"/>
      <c r="E385" s="5">
        <v>0</v>
      </c>
      <c r="F385" s="6">
        <v>0</v>
      </c>
      <c r="G385" s="23">
        <v>0</v>
      </c>
      <c r="H385" s="24">
        <v>0</v>
      </c>
      <c r="I385" s="141">
        <v>0</v>
      </c>
      <c r="J385" s="150">
        <v>0</v>
      </c>
      <c r="K385" s="150">
        <v>0</v>
      </c>
      <c r="L385" s="150">
        <v>0</v>
      </c>
      <c r="M385" s="150">
        <v>0</v>
      </c>
      <c r="N385" s="150">
        <v>0</v>
      </c>
      <c r="O385" s="150">
        <v>0</v>
      </c>
      <c r="P385" s="150">
        <v>0</v>
      </c>
      <c r="Q385" s="150">
        <v>0</v>
      </c>
      <c r="R385" s="150">
        <v>0</v>
      </c>
      <c r="S385" s="150">
        <v>0</v>
      </c>
      <c r="T385" s="150">
        <v>0</v>
      </c>
      <c r="U385" s="150">
        <v>0</v>
      </c>
      <c r="V385" s="150">
        <v>0</v>
      </c>
      <c r="W385" s="150">
        <v>0</v>
      </c>
      <c r="X385" s="150">
        <v>0</v>
      </c>
      <c r="Y385" s="150">
        <v>0</v>
      </c>
      <c r="Z385" s="150">
        <v>0</v>
      </c>
    </row>
    <row r="386" spans="1:26" ht="15.75" customHeight="1">
      <c r="A386" s="262" t="s">
        <v>431</v>
      </c>
      <c r="B386" s="2" t="s">
        <v>34</v>
      </c>
      <c r="C386" s="3">
        <v>0.19800000000000001</v>
      </c>
      <c r="D386" s="4"/>
      <c r="E386" s="5">
        <v>0</v>
      </c>
      <c r="F386" s="6">
        <v>6.7000000000000004E-2</v>
      </c>
      <c r="G386" s="23">
        <v>1E-3</v>
      </c>
      <c r="H386" s="24">
        <v>4.5999999999999999E-2</v>
      </c>
      <c r="I386" s="141">
        <v>0</v>
      </c>
      <c r="J386" s="150">
        <v>3.1600000000000003E-2</v>
      </c>
      <c r="K386" s="150">
        <v>0.14003333333333334</v>
      </c>
      <c r="L386" s="150">
        <v>0</v>
      </c>
      <c r="M386" s="150">
        <v>1.6384666666666667</v>
      </c>
      <c r="N386" s="150">
        <v>1.5566666666666666E-2</v>
      </c>
      <c r="O386" s="150">
        <v>0.38523333333333332</v>
      </c>
      <c r="P386" s="150">
        <v>2.4506999999999999</v>
      </c>
      <c r="Q386" s="150">
        <v>3.8999999999999999E-4</v>
      </c>
      <c r="R386" s="150">
        <v>4.3499999999999997E-2</v>
      </c>
      <c r="S386" s="150">
        <v>3.0533333333333332E-2</v>
      </c>
      <c r="T386" s="150">
        <v>3.0533333333333332E-2</v>
      </c>
      <c r="U386" s="150">
        <v>3.0533333333333332E-2</v>
      </c>
      <c r="V386" s="150">
        <v>1.3666666666666669E-3</v>
      </c>
      <c r="W386" s="150">
        <v>8.0000000000000004E-4</v>
      </c>
      <c r="X386" s="150">
        <v>0</v>
      </c>
      <c r="Y386" s="150">
        <v>2.6766666666666671E-2</v>
      </c>
      <c r="Z386" s="150">
        <v>0</v>
      </c>
    </row>
    <row r="387" spans="1:26" ht="15.75" customHeight="1">
      <c r="A387" s="262" t="s">
        <v>432</v>
      </c>
      <c r="B387" s="2" t="s">
        <v>34</v>
      </c>
      <c r="C387" s="3">
        <v>0.29880000000000001</v>
      </c>
      <c r="D387" s="4"/>
      <c r="E387" s="5">
        <v>0</v>
      </c>
      <c r="F387" s="6">
        <v>8.8000000000000009E-2</v>
      </c>
      <c r="G387" s="23">
        <v>2E-3</v>
      </c>
      <c r="H387" s="24">
        <v>5.5999999999999994E-2</v>
      </c>
      <c r="I387" s="141">
        <v>0</v>
      </c>
      <c r="J387" s="150">
        <v>4.2866666666666664E-2</v>
      </c>
      <c r="K387" s="150">
        <v>0.23566666666666666</v>
      </c>
      <c r="L387" s="150">
        <v>1E-4</v>
      </c>
      <c r="M387" s="150">
        <v>2.5188999999999999</v>
      </c>
      <c r="N387" s="150">
        <v>2.7933333333333331E-2</v>
      </c>
      <c r="O387" s="150">
        <v>0.50883333333333336</v>
      </c>
      <c r="P387" s="150">
        <v>3.8273999999999999</v>
      </c>
      <c r="Q387" s="150">
        <v>8.0000000000000004E-4</v>
      </c>
      <c r="R387" s="150">
        <v>6.6799999999999998E-2</v>
      </c>
      <c r="S387" s="150">
        <v>0</v>
      </c>
      <c r="T387" s="150">
        <v>0</v>
      </c>
      <c r="U387" s="150">
        <v>0</v>
      </c>
      <c r="V387" s="150">
        <v>0</v>
      </c>
      <c r="W387" s="150">
        <v>1.8666666666666666E-3</v>
      </c>
      <c r="X387" s="150">
        <v>1.7330000000000002E-3</v>
      </c>
      <c r="Y387" s="150">
        <v>2.7533333333333333E-2</v>
      </c>
      <c r="Z387" s="150">
        <v>0</v>
      </c>
    </row>
    <row r="388" spans="1:26" ht="15.75" customHeight="1">
      <c r="A388" s="262" t="s">
        <v>433</v>
      </c>
      <c r="B388" s="2" t="s">
        <v>34</v>
      </c>
      <c r="C388" s="3">
        <v>0.21149999999999999</v>
      </c>
      <c r="D388" s="4"/>
      <c r="E388" s="5">
        <v>0</v>
      </c>
      <c r="F388" s="6">
        <v>5.5999999999999994E-2</v>
      </c>
      <c r="G388" s="23">
        <v>2E-3</v>
      </c>
      <c r="H388" s="24">
        <v>5.5E-2</v>
      </c>
      <c r="I388" s="141">
        <v>0</v>
      </c>
      <c r="J388" s="150">
        <v>3.6729999999999999E-2</v>
      </c>
      <c r="K388" s="150">
        <v>0.18157000000000001</v>
      </c>
      <c r="L388" s="150">
        <v>5.0000000000000002E-5</v>
      </c>
      <c r="M388" s="150">
        <v>1.6420300000000001</v>
      </c>
      <c r="N388" s="150">
        <v>1.3100000000000001E-2</v>
      </c>
      <c r="O388" s="150">
        <v>0.44133</v>
      </c>
      <c r="P388" s="150">
        <v>2.84653</v>
      </c>
      <c r="Q388" s="150">
        <v>3.8999999999999999E-4</v>
      </c>
      <c r="R388" s="150">
        <v>2.7900000000000001E-2</v>
      </c>
      <c r="S388" s="150">
        <v>3.5869999999999999E-2</v>
      </c>
      <c r="T388" s="150">
        <v>3.5869999999999999E-2</v>
      </c>
      <c r="U388" s="150">
        <v>3.5869999999999999E-2</v>
      </c>
      <c r="V388" s="150">
        <v>1.1000000000000001E-3</v>
      </c>
      <c r="W388" s="150">
        <v>8.0000000000000004E-4</v>
      </c>
      <c r="X388" s="150">
        <v>2.9999999999999997E-4</v>
      </c>
      <c r="Y388" s="150">
        <v>3.7900000000000003E-2</v>
      </c>
      <c r="Z388" s="150">
        <v>0</v>
      </c>
    </row>
    <row r="389" spans="1:26" ht="15.75" customHeight="1">
      <c r="A389" s="262" t="s">
        <v>434</v>
      </c>
      <c r="B389" s="2" t="s">
        <v>34</v>
      </c>
      <c r="C389" s="3">
        <v>0.32396666666666668</v>
      </c>
      <c r="D389" s="4"/>
      <c r="E389" s="5">
        <v>0</v>
      </c>
      <c r="F389" s="6">
        <v>7.400000000000001E-2</v>
      </c>
      <c r="G389" s="23">
        <v>2E-3</v>
      </c>
      <c r="H389" s="24">
        <v>6.3E-2</v>
      </c>
      <c r="I389" s="141">
        <v>0</v>
      </c>
      <c r="J389" s="150">
        <v>4.4633333333333337E-2</v>
      </c>
      <c r="K389" s="150">
        <v>0.18659999999999999</v>
      </c>
      <c r="L389" s="150">
        <v>0</v>
      </c>
      <c r="M389" s="150">
        <v>2.1853666666666665</v>
      </c>
      <c r="N389" s="150">
        <v>2.3533333333333337E-2</v>
      </c>
      <c r="O389" s="150">
        <v>0.57066666666666666</v>
      </c>
      <c r="P389" s="150">
        <v>3.5186000000000002</v>
      </c>
      <c r="Q389" s="150">
        <v>9.3333333333333332E-4</v>
      </c>
      <c r="R389" s="150">
        <v>4.7800000000000002E-2</v>
      </c>
      <c r="S389" s="150">
        <v>0</v>
      </c>
      <c r="T389" s="150">
        <v>0</v>
      </c>
      <c r="U389" s="150">
        <v>0</v>
      </c>
      <c r="V389" s="150">
        <v>0</v>
      </c>
      <c r="W389" s="150">
        <v>1.8333333333333335E-3</v>
      </c>
      <c r="X389" s="150">
        <v>1.2999999999999999E-3</v>
      </c>
      <c r="Y389" s="150">
        <v>4.9100000000000005E-2</v>
      </c>
      <c r="Z389" s="150">
        <v>0</v>
      </c>
    </row>
    <row r="390" spans="1:26" ht="15.75" customHeight="1">
      <c r="A390" s="262" t="s">
        <v>435</v>
      </c>
      <c r="B390" s="2" t="s">
        <v>34</v>
      </c>
      <c r="C390" s="3">
        <v>0.23996666666666666</v>
      </c>
      <c r="D390" s="4"/>
      <c r="E390" s="5">
        <v>0</v>
      </c>
      <c r="F390" s="6">
        <v>2.7000000000000003E-2</v>
      </c>
      <c r="G390" s="23">
        <v>1E-3</v>
      </c>
      <c r="H390" s="24">
        <v>2.6000000000000002E-2</v>
      </c>
      <c r="I390" s="141">
        <v>0</v>
      </c>
      <c r="J390" s="150">
        <v>4.1966666666666666E-2</v>
      </c>
      <c r="K390" s="150">
        <v>0.20626666666666668</v>
      </c>
      <c r="L390" s="150">
        <v>0</v>
      </c>
      <c r="M390" s="150">
        <v>1.8382333333333336</v>
      </c>
      <c r="N390" s="150">
        <v>1.6799999999999999E-2</v>
      </c>
      <c r="O390" s="150">
        <v>0.52893333333333337</v>
      </c>
      <c r="P390" s="150">
        <v>3.346166666666667</v>
      </c>
      <c r="Q390" s="150">
        <v>4.6666666666666666E-4</v>
      </c>
      <c r="R390" s="150">
        <v>3.2400000000000005E-2</v>
      </c>
      <c r="S390" s="150">
        <v>0</v>
      </c>
      <c r="T390" s="150">
        <v>0</v>
      </c>
      <c r="U390" s="150">
        <v>0</v>
      </c>
      <c r="V390" s="150">
        <v>0</v>
      </c>
      <c r="W390" s="150">
        <v>2E-3</v>
      </c>
      <c r="X390" s="150">
        <v>0</v>
      </c>
      <c r="Y390" s="150">
        <v>4.6399999999999997E-2</v>
      </c>
      <c r="Z390" s="150">
        <v>0</v>
      </c>
    </row>
    <row r="391" spans="1:26" ht="15.75" customHeight="1">
      <c r="A391" s="262" t="s">
        <v>436</v>
      </c>
      <c r="B391" s="2" t="s">
        <v>34</v>
      </c>
      <c r="C391" s="3">
        <v>0.35883333333333334</v>
      </c>
      <c r="D391" s="4"/>
      <c r="E391" s="5">
        <v>0</v>
      </c>
      <c r="F391" s="6">
        <v>2.0333333333333335E-2</v>
      </c>
      <c r="G391" s="23">
        <v>1E-3</v>
      </c>
      <c r="H391" s="24">
        <v>1.9E-2</v>
      </c>
      <c r="I391" s="141">
        <v>0</v>
      </c>
      <c r="J391" s="150">
        <v>4.9966666666666673E-2</v>
      </c>
      <c r="K391" s="150">
        <v>0.21059999999999998</v>
      </c>
      <c r="L391" s="150">
        <v>0</v>
      </c>
      <c r="M391" s="150">
        <v>2.4060333333333337</v>
      </c>
      <c r="N391" s="150">
        <v>2.3533333333333337E-2</v>
      </c>
      <c r="O391" s="150">
        <v>0.57509999999999994</v>
      </c>
      <c r="P391" s="150">
        <v>3.8647000000000005</v>
      </c>
      <c r="Q391" s="150">
        <v>9.3333333333333332E-4</v>
      </c>
      <c r="R391" s="150">
        <v>5.1366666666666665E-2</v>
      </c>
      <c r="S391" s="150">
        <v>0</v>
      </c>
      <c r="T391" s="150">
        <v>0</v>
      </c>
      <c r="U391" s="150">
        <v>0</v>
      </c>
      <c r="V391" s="150">
        <v>0</v>
      </c>
      <c r="W391" s="150">
        <v>1.6666666666666666E-3</v>
      </c>
      <c r="X391" s="150">
        <v>1.6000000000000001E-3</v>
      </c>
      <c r="Y391" s="150">
        <v>4.9333333333333333E-2</v>
      </c>
      <c r="Z391" s="150">
        <v>0</v>
      </c>
    </row>
    <row r="392" spans="1:26" ht="15.75" customHeight="1">
      <c r="A392" s="262" t="s">
        <v>437</v>
      </c>
      <c r="B392" s="2" t="s">
        <v>34</v>
      </c>
      <c r="C392" s="3">
        <v>0.28806666666666669</v>
      </c>
      <c r="D392" s="4"/>
      <c r="E392" s="5">
        <v>0</v>
      </c>
      <c r="F392" s="6">
        <v>0.11800000000000001</v>
      </c>
      <c r="G392" s="23">
        <v>3.0000000000000001E-3</v>
      </c>
      <c r="H392" s="24">
        <v>0.121</v>
      </c>
      <c r="I392" s="141">
        <v>0</v>
      </c>
      <c r="J392" s="150">
        <v>0.28006666666666663</v>
      </c>
      <c r="K392" s="150">
        <v>0.19546666666666668</v>
      </c>
      <c r="L392" s="150">
        <v>0</v>
      </c>
      <c r="M392" s="150">
        <v>1.7905000000000002</v>
      </c>
      <c r="N392" s="150">
        <v>2.18E-2</v>
      </c>
      <c r="O392" s="150">
        <v>0.91859999999999997</v>
      </c>
      <c r="P392" s="150">
        <v>2.7000666666666664</v>
      </c>
      <c r="Q392" s="150">
        <v>8.3333333333333328E-4</v>
      </c>
      <c r="R392" s="150">
        <v>5.4533333333333329E-2</v>
      </c>
      <c r="S392" s="150">
        <v>0</v>
      </c>
      <c r="T392" s="150">
        <v>0</v>
      </c>
      <c r="U392" s="150">
        <v>0</v>
      </c>
      <c r="V392" s="150">
        <v>0</v>
      </c>
      <c r="W392" s="150">
        <v>8.3333333333333328E-4</v>
      </c>
      <c r="X392" s="150">
        <v>3.4999999999999996E-3</v>
      </c>
      <c r="Y392" s="150">
        <v>5.5666666666666677E-3</v>
      </c>
      <c r="Z392" s="150">
        <v>0</v>
      </c>
    </row>
    <row r="393" spans="1:26" ht="15.75" customHeight="1">
      <c r="A393" s="262" t="s">
        <v>438</v>
      </c>
      <c r="B393" s="2" t="s">
        <v>34</v>
      </c>
      <c r="C393" s="3">
        <v>0.16706666666666667</v>
      </c>
      <c r="D393" s="4"/>
      <c r="E393" s="5">
        <v>0</v>
      </c>
      <c r="F393" s="6">
        <v>0.14899999999999999</v>
      </c>
      <c r="G393" s="23">
        <v>3.0000000000000001E-3</v>
      </c>
      <c r="H393" s="24">
        <v>0.127</v>
      </c>
      <c r="I393" s="141">
        <v>0</v>
      </c>
      <c r="J393" s="150">
        <v>0</v>
      </c>
      <c r="K393" s="150">
        <v>0.11676666666666667</v>
      </c>
      <c r="L393" s="150">
        <v>0</v>
      </c>
      <c r="M393" s="150">
        <v>1.2996666666666667</v>
      </c>
      <c r="N393" s="150">
        <v>1.2033333333333333E-2</v>
      </c>
      <c r="O393" s="150">
        <v>0.69996666666666674</v>
      </c>
      <c r="P393" s="150">
        <v>1.5116000000000001</v>
      </c>
      <c r="Q393" s="150">
        <v>0</v>
      </c>
      <c r="R393" s="150">
        <v>2.6966666666666667E-2</v>
      </c>
      <c r="S393" s="150">
        <v>4.5666666666666661E-2</v>
      </c>
      <c r="T393" s="150">
        <v>4.5666666666666661E-2</v>
      </c>
      <c r="U393" s="150">
        <v>4.5666666666666661E-2</v>
      </c>
      <c r="V393" s="150">
        <v>1.1999999999999999E-3</v>
      </c>
      <c r="W393" s="150">
        <v>1.1000000000000001E-3</v>
      </c>
      <c r="X393" s="150">
        <v>0</v>
      </c>
      <c r="Y393" s="150">
        <v>5.9900000000000002E-2</v>
      </c>
      <c r="Z393" s="150">
        <v>0</v>
      </c>
    </row>
    <row r="394" spans="1:26" ht="15.75" customHeight="1">
      <c r="A394" s="262" t="s">
        <v>439</v>
      </c>
      <c r="B394" s="2" t="s">
        <v>34</v>
      </c>
      <c r="C394" s="3">
        <v>0.31879999999999997</v>
      </c>
      <c r="D394" s="4"/>
      <c r="E394" s="5">
        <v>0</v>
      </c>
      <c r="F394" s="6">
        <v>3.5000000000000003E-2</v>
      </c>
      <c r="G394" s="23">
        <v>2E-3</v>
      </c>
      <c r="H394" s="24">
        <v>4.0999999999999995E-2</v>
      </c>
      <c r="I394" s="141">
        <v>0</v>
      </c>
      <c r="J394" s="150">
        <v>3.9800000000000002E-2</v>
      </c>
      <c r="K394" s="150">
        <v>0.13789999999999999</v>
      </c>
      <c r="L394" s="150">
        <v>0</v>
      </c>
      <c r="M394" s="150">
        <v>1.8896666666666666</v>
      </c>
      <c r="N394" s="150">
        <v>1.7000000000000001E-2</v>
      </c>
      <c r="O394" s="150">
        <v>0.41100000000000003</v>
      </c>
      <c r="P394" s="150">
        <v>2.5165999999999999</v>
      </c>
      <c r="Q394" s="150">
        <v>7.000000000000001E-4</v>
      </c>
      <c r="R394" s="150">
        <v>4.9733333333333338E-2</v>
      </c>
      <c r="S394" s="150">
        <v>2.06E-2</v>
      </c>
      <c r="T394" s="150">
        <v>2.06E-2</v>
      </c>
      <c r="U394" s="150">
        <v>2.06E-2</v>
      </c>
      <c r="V394" s="150">
        <v>0</v>
      </c>
      <c r="W394" s="150">
        <v>0</v>
      </c>
      <c r="X394" s="150">
        <v>0</v>
      </c>
      <c r="Y394" s="150">
        <v>3.2599999999999997E-2</v>
      </c>
      <c r="Z394" s="150">
        <v>0</v>
      </c>
    </row>
    <row r="395" spans="1:26" ht="15.75" customHeight="1">
      <c r="A395" s="262" t="s">
        <v>440</v>
      </c>
      <c r="B395" s="2" t="s">
        <v>34</v>
      </c>
      <c r="C395" s="3">
        <v>0.21513333333333334</v>
      </c>
      <c r="D395" s="4"/>
      <c r="E395" s="5">
        <v>0</v>
      </c>
      <c r="F395" s="6">
        <v>2.86E-2</v>
      </c>
      <c r="G395" s="23">
        <v>1E-3</v>
      </c>
      <c r="H395" s="24">
        <v>2.4E-2</v>
      </c>
      <c r="I395" s="141">
        <v>0</v>
      </c>
      <c r="J395" s="150">
        <v>2.9533333333333332E-2</v>
      </c>
      <c r="K395" s="150">
        <v>0.21109999999999998</v>
      </c>
      <c r="L395" s="150">
        <v>0</v>
      </c>
      <c r="M395" s="150">
        <v>1.8851</v>
      </c>
      <c r="N395" s="150">
        <v>1.8933333333333333E-2</v>
      </c>
      <c r="O395" s="150">
        <v>0.48546666666666671</v>
      </c>
      <c r="P395" s="150">
        <v>3.5787666666666671</v>
      </c>
      <c r="Q395" s="150">
        <v>5.0000000000000001E-4</v>
      </c>
      <c r="R395" s="150">
        <v>2.806666666666667E-2</v>
      </c>
      <c r="S395" s="150">
        <v>2.0666666666666663E-2</v>
      </c>
      <c r="T395" s="150">
        <v>2.0666666666666663E-2</v>
      </c>
      <c r="U395" s="150">
        <v>2.0666666666666663E-2</v>
      </c>
      <c r="V395" s="150">
        <v>1.1666666666666665E-3</v>
      </c>
      <c r="W395" s="150">
        <v>2E-3</v>
      </c>
      <c r="X395" s="150">
        <v>0</v>
      </c>
      <c r="Y395" s="150">
        <v>4.3766666666666662E-2</v>
      </c>
      <c r="Z395" s="150">
        <v>0</v>
      </c>
    </row>
    <row r="396" spans="1:26" ht="15.75" customHeight="1">
      <c r="A396" s="262" t="s">
        <v>441</v>
      </c>
      <c r="B396" s="2" t="s">
        <v>34</v>
      </c>
      <c r="C396" s="3">
        <v>0.32383333333333331</v>
      </c>
      <c r="D396" s="4"/>
      <c r="E396" s="5">
        <v>0</v>
      </c>
      <c r="F396" s="6">
        <v>4.2999999999999997E-2</v>
      </c>
      <c r="G396" s="23">
        <v>2E-3</v>
      </c>
      <c r="H396" s="24">
        <v>3.4000000000000002E-2</v>
      </c>
      <c r="I396" s="141">
        <v>0</v>
      </c>
      <c r="J396" s="150">
        <v>3.7333333333333329E-2</v>
      </c>
      <c r="K396" s="150">
        <v>0.13470000000000001</v>
      </c>
      <c r="L396" s="150">
        <v>0</v>
      </c>
      <c r="M396" s="150">
        <v>1.8267333333333331</v>
      </c>
      <c r="N396" s="150">
        <v>2.5566666666666668E-2</v>
      </c>
      <c r="O396" s="150">
        <v>0.43503333333333333</v>
      </c>
      <c r="P396" s="150">
        <v>2.3850666666666664</v>
      </c>
      <c r="Q396" s="150">
        <v>1.1333333333333332E-3</v>
      </c>
      <c r="R396" s="150">
        <v>4.696666666666667E-2</v>
      </c>
      <c r="S396" s="150">
        <v>2.4666666666666663E-2</v>
      </c>
      <c r="T396" s="150">
        <v>2.4666666666666663E-2</v>
      </c>
      <c r="U396" s="150">
        <v>2.4666666666666663E-2</v>
      </c>
      <c r="V396" s="150">
        <v>0</v>
      </c>
      <c r="W396" s="150">
        <v>0</v>
      </c>
      <c r="X396" s="150">
        <v>0</v>
      </c>
      <c r="Y396" s="150">
        <v>4.0899999999999999E-2</v>
      </c>
      <c r="Z396" s="150">
        <v>0</v>
      </c>
    </row>
    <row r="397" spans="1:26" ht="15.75" customHeight="1">
      <c r="A397" s="262" t="s">
        <v>442</v>
      </c>
      <c r="B397" s="2" t="s">
        <v>34</v>
      </c>
      <c r="C397" s="3">
        <v>0.21230000000000002</v>
      </c>
      <c r="D397" s="4"/>
      <c r="E397" s="5">
        <v>0</v>
      </c>
      <c r="F397" s="6">
        <v>3.9E-2</v>
      </c>
      <c r="G397" s="23">
        <v>1E-3</v>
      </c>
      <c r="H397" s="24">
        <v>3.7000000000000005E-2</v>
      </c>
      <c r="I397" s="141">
        <v>0</v>
      </c>
      <c r="J397" s="150">
        <v>2.9866666666666666E-2</v>
      </c>
      <c r="K397" s="150">
        <v>0.20716666666666664</v>
      </c>
      <c r="L397" s="150">
        <v>0</v>
      </c>
      <c r="M397" s="150">
        <v>1.7540333333333333</v>
      </c>
      <c r="N397" s="150">
        <v>1.8866666666666667E-2</v>
      </c>
      <c r="O397" s="150">
        <v>0.60533333333333328</v>
      </c>
      <c r="P397" s="150">
        <v>3.3490333333333338</v>
      </c>
      <c r="Q397" s="150">
        <v>5.0000000000000001E-4</v>
      </c>
      <c r="R397" s="150">
        <v>2.6333333333333334E-2</v>
      </c>
      <c r="S397" s="150">
        <v>2.6099999999999998E-2</v>
      </c>
      <c r="T397" s="150">
        <v>2.6099999999999998E-2</v>
      </c>
      <c r="U397" s="150">
        <v>2.6099999999999998E-2</v>
      </c>
      <c r="V397" s="150">
        <v>1.1999999999999999E-3</v>
      </c>
      <c r="W397" s="150">
        <v>1.9333333333333336E-3</v>
      </c>
      <c r="X397" s="150">
        <v>0</v>
      </c>
      <c r="Y397" s="150">
        <v>2.3199999999999998E-2</v>
      </c>
      <c r="Z397" s="150">
        <v>0</v>
      </c>
    </row>
    <row r="398" spans="1:26" ht="15.75" customHeight="1">
      <c r="A398" s="262" t="s">
        <v>443</v>
      </c>
      <c r="B398" s="2" t="s">
        <v>34</v>
      </c>
      <c r="C398" s="3">
        <v>0.28631250000000003</v>
      </c>
      <c r="D398" s="4"/>
      <c r="E398" s="5">
        <v>0</v>
      </c>
      <c r="F398" s="6">
        <v>5.5E-2</v>
      </c>
      <c r="G398" s="23">
        <v>2E-3</v>
      </c>
      <c r="H398" s="24">
        <v>5.4000000000000006E-2</v>
      </c>
      <c r="I398" s="141">
        <v>0</v>
      </c>
      <c r="J398" s="150">
        <v>7.623333333333332E-2</v>
      </c>
      <c r="K398" s="150">
        <v>0.18206666666666668</v>
      </c>
      <c r="L398" s="150">
        <v>0</v>
      </c>
      <c r="M398" s="150">
        <v>2.1227</v>
      </c>
      <c r="N398" s="150">
        <v>2.7033333333333333E-2</v>
      </c>
      <c r="O398" s="150">
        <v>0.71586666666666676</v>
      </c>
      <c r="P398" s="150">
        <v>3.2107333333333332</v>
      </c>
      <c r="Q398" s="150">
        <v>8.0000000000000004E-4</v>
      </c>
      <c r="R398" s="150">
        <v>5.2866666666666659E-2</v>
      </c>
      <c r="S398" s="150">
        <v>0</v>
      </c>
      <c r="T398" s="150">
        <v>0</v>
      </c>
      <c r="U398" s="150">
        <v>0</v>
      </c>
      <c r="V398" s="150">
        <v>0</v>
      </c>
      <c r="W398" s="150">
        <v>7.666666666666668E-4</v>
      </c>
      <c r="X398" s="150">
        <v>1.4000000000000002E-3</v>
      </c>
      <c r="Y398" s="150">
        <v>2.1633333333333334E-2</v>
      </c>
      <c r="Z398" s="150">
        <v>0</v>
      </c>
    </row>
    <row r="399" spans="1:26" ht="15.75" customHeight="1">
      <c r="A399" s="262" t="s">
        <v>444</v>
      </c>
      <c r="B399" s="2" t="s">
        <v>34</v>
      </c>
      <c r="C399" s="3">
        <v>0.19536666666666666</v>
      </c>
      <c r="D399" s="4"/>
      <c r="E399" s="5">
        <v>0</v>
      </c>
      <c r="F399" s="6">
        <v>6.8000000000000005E-2</v>
      </c>
      <c r="G399" s="23">
        <v>2E-3</v>
      </c>
      <c r="H399" s="24">
        <v>6.4000000000000001E-2</v>
      </c>
      <c r="I399" s="141">
        <v>0</v>
      </c>
      <c r="J399" s="150">
        <v>3.5666666666666666E-2</v>
      </c>
      <c r="K399" s="150">
        <v>0.12759999999999999</v>
      </c>
      <c r="L399" s="150">
        <v>0</v>
      </c>
      <c r="M399" s="150">
        <v>2.2012666666666667</v>
      </c>
      <c r="N399" s="150">
        <v>1.1299999999999999E-2</v>
      </c>
      <c r="O399" s="150">
        <v>0.46860000000000002</v>
      </c>
      <c r="P399" s="150">
        <v>1.5058</v>
      </c>
      <c r="Q399" s="150">
        <v>2.8666666666666662E-4</v>
      </c>
      <c r="R399" s="150">
        <v>2.4233333333333332E-2</v>
      </c>
      <c r="S399" s="150">
        <v>2.7033333333333333E-2</v>
      </c>
      <c r="T399" s="150">
        <v>2.7033333333333333E-2</v>
      </c>
      <c r="U399" s="150">
        <v>2.7033333333333333E-2</v>
      </c>
      <c r="V399" s="150">
        <v>1.1333333333333332E-3</v>
      </c>
      <c r="W399" s="150">
        <v>5.0000000000000001E-4</v>
      </c>
      <c r="X399" s="150">
        <v>2.9999999999999997E-4</v>
      </c>
      <c r="Y399" s="150">
        <v>3.3300000000000003E-2</v>
      </c>
      <c r="Z399" s="150">
        <v>0</v>
      </c>
    </row>
    <row r="400" spans="1:26" ht="15.75" customHeight="1">
      <c r="A400" s="262" t="s">
        <v>445</v>
      </c>
      <c r="B400" s="2" t="s">
        <v>34</v>
      </c>
      <c r="C400" s="3">
        <v>0.20713333333333334</v>
      </c>
      <c r="D400" s="4"/>
      <c r="E400" s="5">
        <v>1.106666666666668E-2</v>
      </c>
      <c r="F400" s="6">
        <v>2.7900000000000001E-2</v>
      </c>
      <c r="G400" s="23">
        <v>1E-3</v>
      </c>
      <c r="H400" s="24">
        <v>1.4999999999999999E-2</v>
      </c>
      <c r="I400" s="141">
        <v>0</v>
      </c>
      <c r="J400" s="150">
        <v>4.1566666666666661E-2</v>
      </c>
      <c r="K400" s="150">
        <v>0.1242</v>
      </c>
      <c r="L400" s="150">
        <v>2.5999999999999999E-3</v>
      </c>
      <c r="M400" s="150">
        <v>3.3416333333333337</v>
      </c>
      <c r="N400" s="150">
        <v>5.6266666666666659E-2</v>
      </c>
      <c r="O400" s="150">
        <v>0.75919999999999999</v>
      </c>
      <c r="P400" s="150">
        <v>2.645</v>
      </c>
      <c r="Q400" s="150">
        <v>9.0066666666666684E-2</v>
      </c>
      <c r="R400" s="150">
        <v>3.4633333333333335E-2</v>
      </c>
      <c r="S400" s="150">
        <v>79.367000000000004</v>
      </c>
      <c r="T400" s="150">
        <v>79.367000000000004</v>
      </c>
      <c r="U400" s="150">
        <v>79.367000000000004</v>
      </c>
      <c r="V400" s="150">
        <v>1.3666666666666669E-3</v>
      </c>
      <c r="W400" s="150">
        <v>9.0333333333333325E-3</v>
      </c>
      <c r="X400" s="150">
        <v>0</v>
      </c>
      <c r="Y400" s="150">
        <v>0.1066</v>
      </c>
      <c r="Z400" s="150">
        <v>0</v>
      </c>
    </row>
    <row r="401" spans="1:26" ht="15.75" customHeight="1">
      <c r="A401" s="262" t="s">
        <v>446</v>
      </c>
      <c r="B401" s="2" t="s">
        <v>34</v>
      </c>
      <c r="C401" s="3">
        <v>0.29859999999999998</v>
      </c>
      <c r="D401" s="4"/>
      <c r="E401" s="5">
        <v>4.2000000000000003E-2</v>
      </c>
      <c r="F401" s="6">
        <v>4.7E-2</v>
      </c>
      <c r="G401" s="23">
        <v>1.1000000000000001E-2</v>
      </c>
      <c r="H401" s="24">
        <v>2.2000000000000002E-2</v>
      </c>
      <c r="I401" s="141">
        <v>0</v>
      </c>
      <c r="J401" s="150">
        <v>5.5599999999999997E-2</v>
      </c>
      <c r="K401" s="150">
        <v>9.6966666666666659E-2</v>
      </c>
      <c r="L401" s="150">
        <v>2.1666666666666666E-3</v>
      </c>
      <c r="M401" s="150">
        <v>4.1991666666666667</v>
      </c>
      <c r="N401" s="150">
        <v>5.79E-2</v>
      </c>
      <c r="O401" s="150">
        <v>0.82189999999999996</v>
      </c>
      <c r="P401" s="150">
        <v>3.0937000000000001</v>
      </c>
      <c r="Q401" s="150">
        <v>0.12576666666666667</v>
      </c>
      <c r="R401" s="150">
        <v>3.95E-2</v>
      </c>
      <c r="S401" s="150">
        <v>145.74</v>
      </c>
      <c r="T401" s="150">
        <v>145.74</v>
      </c>
      <c r="U401" s="150">
        <v>145.74</v>
      </c>
      <c r="V401" s="150">
        <v>2.1333333333333334E-3</v>
      </c>
      <c r="W401" s="150">
        <v>2.6933333333333333E-2</v>
      </c>
      <c r="X401" s="150">
        <v>0</v>
      </c>
      <c r="Y401" s="150">
        <v>0.11923333333333334</v>
      </c>
      <c r="Z401" s="150">
        <v>0</v>
      </c>
    </row>
    <row r="402" spans="1:26" ht="15.75" customHeight="1">
      <c r="A402" s="262" t="s">
        <v>447</v>
      </c>
      <c r="B402" s="2" t="s">
        <v>34</v>
      </c>
      <c r="C402" s="3">
        <v>0.21600000000000003</v>
      </c>
      <c r="D402" s="4"/>
      <c r="E402" s="5">
        <v>0</v>
      </c>
      <c r="F402" s="6">
        <v>2.8999999999999998E-2</v>
      </c>
      <c r="G402" s="23">
        <v>2E-3</v>
      </c>
      <c r="H402" s="24">
        <v>1.9E-2</v>
      </c>
      <c r="I402" s="141">
        <v>0</v>
      </c>
      <c r="J402" s="150">
        <v>2.9300000000000003E-2</v>
      </c>
      <c r="K402" s="150">
        <v>0.21390000000000001</v>
      </c>
      <c r="L402" s="150">
        <v>8.0000000000000007E-5</v>
      </c>
      <c r="M402" s="150">
        <v>1.9276</v>
      </c>
      <c r="N402" s="150">
        <v>1.9199999999999998E-2</v>
      </c>
      <c r="O402" s="150">
        <v>0.48859999999999998</v>
      </c>
      <c r="P402" s="150">
        <v>3.2153333333333332</v>
      </c>
      <c r="Q402" s="150">
        <v>7.9666666666666666E-4</v>
      </c>
      <c r="R402" s="150">
        <v>2.7533333333333333E-2</v>
      </c>
      <c r="S402" s="150">
        <v>3.6299999999999999E-2</v>
      </c>
      <c r="T402" s="150">
        <v>3.6299999999999999E-2</v>
      </c>
      <c r="U402" s="150">
        <v>3.6299999999999999E-2</v>
      </c>
      <c r="V402" s="150">
        <v>1.1666666666666665E-3</v>
      </c>
      <c r="W402" s="150">
        <v>9.6666666666666678E-4</v>
      </c>
      <c r="X402" s="150">
        <v>4.0000000000000002E-4</v>
      </c>
      <c r="Y402" s="150">
        <v>1.7766666666666667E-2</v>
      </c>
      <c r="Z402" s="150">
        <v>0</v>
      </c>
    </row>
    <row r="403" spans="1:26" ht="15.75" customHeight="1">
      <c r="A403" s="262" t="s">
        <v>448</v>
      </c>
      <c r="B403" s="2" t="s">
        <v>34</v>
      </c>
      <c r="C403" s="3">
        <v>0.32799999999999996</v>
      </c>
      <c r="D403" s="4"/>
      <c r="E403" s="5">
        <v>0</v>
      </c>
      <c r="F403" s="6">
        <v>4.4999999999999998E-2</v>
      </c>
      <c r="G403" s="23">
        <v>2E-3</v>
      </c>
      <c r="H403" s="24">
        <v>3.1E-2</v>
      </c>
      <c r="I403" s="141">
        <v>0</v>
      </c>
      <c r="J403" s="150">
        <v>4.3099999999999999E-2</v>
      </c>
      <c r="K403" s="150">
        <v>0.28260000000000002</v>
      </c>
      <c r="L403" s="150">
        <v>2.0000000000000001E-4</v>
      </c>
      <c r="M403" s="150">
        <v>3.0813666666666664</v>
      </c>
      <c r="N403" s="150">
        <v>2.87E-2</v>
      </c>
      <c r="O403" s="150">
        <v>0.57906666666666662</v>
      </c>
      <c r="P403" s="150">
        <v>3.2598000000000003</v>
      </c>
      <c r="Q403" s="150">
        <v>1.4000000000000002E-3</v>
      </c>
      <c r="R403" s="150">
        <v>4.1333333333333326E-2</v>
      </c>
      <c r="S403" s="150">
        <v>0</v>
      </c>
      <c r="T403" s="150">
        <v>0</v>
      </c>
      <c r="U403" s="150">
        <v>0</v>
      </c>
      <c r="V403" s="150">
        <v>2.9999999999999997E-4</v>
      </c>
      <c r="W403" s="150">
        <v>8.0000000000000004E-4</v>
      </c>
      <c r="X403" s="150">
        <v>4.6666666666666666E-4</v>
      </c>
      <c r="Y403" s="150">
        <v>4.2666666666666665E-2</v>
      </c>
      <c r="Z403" s="150">
        <v>0</v>
      </c>
    </row>
    <row r="404" spans="1:26" ht="15.75" customHeight="1">
      <c r="A404" s="262" t="s">
        <v>449</v>
      </c>
      <c r="B404" s="2" t="s">
        <v>34</v>
      </c>
      <c r="C404" s="3">
        <v>0.29376666666666668</v>
      </c>
      <c r="D404" s="4"/>
      <c r="E404" s="5">
        <v>0</v>
      </c>
      <c r="F404" s="6">
        <v>3.9E-2</v>
      </c>
      <c r="G404" s="23">
        <v>1E-3</v>
      </c>
      <c r="H404" s="24">
        <v>2.7999999999999997E-2</v>
      </c>
      <c r="I404" s="141">
        <v>0</v>
      </c>
      <c r="J404" s="150">
        <v>3.5333333333333335E-2</v>
      </c>
      <c r="K404" s="150">
        <v>0.13613333333333336</v>
      </c>
      <c r="L404" s="150">
        <v>0</v>
      </c>
      <c r="M404" s="150">
        <v>1.8144999999999998</v>
      </c>
      <c r="N404" s="150">
        <v>2.7699999999999999E-2</v>
      </c>
      <c r="O404" s="150">
        <v>0.4168</v>
      </c>
      <c r="P404" s="150">
        <v>2.488</v>
      </c>
      <c r="Q404" s="150">
        <v>7.3333333333333345E-4</v>
      </c>
      <c r="R404" s="150">
        <v>5.5533333333333337E-2</v>
      </c>
      <c r="S404" s="150">
        <v>1.7600000000000001E-2</v>
      </c>
      <c r="T404" s="150">
        <v>1.7600000000000001E-2</v>
      </c>
      <c r="U404" s="150">
        <v>1.7600000000000001E-2</v>
      </c>
      <c r="V404" s="150">
        <v>0</v>
      </c>
      <c r="W404" s="150">
        <v>0</v>
      </c>
      <c r="X404" s="150">
        <v>0</v>
      </c>
      <c r="Y404" s="150">
        <v>2.3199999999999998E-2</v>
      </c>
      <c r="Z404" s="150">
        <v>0</v>
      </c>
    </row>
    <row r="405" spans="1:26" ht="15.75" customHeight="1">
      <c r="A405" s="262" t="s">
        <v>450</v>
      </c>
      <c r="B405" s="2" t="s">
        <v>34</v>
      </c>
      <c r="C405" s="3">
        <v>0.19996666666666665</v>
      </c>
      <c r="D405" s="4"/>
      <c r="E405" s="5">
        <v>0</v>
      </c>
      <c r="F405" s="6">
        <v>3.1E-2</v>
      </c>
      <c r="G405" s="23">
        <v>1E-3</v>
      </c>
      <c r="H405" s="24">
        <v>2.3E-2</v>
      </c>
      <c r="I405" s="141">
        <v>0</v>
      </c>
      <c r="J405" s="150">
        <v>2.813333333333333E-2</v>
      </c>
      <c r="K405" s="150">
        <v>0.17846666666666666</v>
      </c>
      <c r="L405" s="150">
        <v>0</v>
      </c>
      <c r="M405" s="150">
        <v>1.6672666666666669</v>
      </c>
      <c r="N405" s="150">
        <v>1.5800000000000002E-2</v>
      </c>
      <c r="O405" s="150">
        <v>0.54223333333333334</v>
      </c>
      <c r="P405" s="150">
        <v>3.2411000000000003</v>
      </c>
      <c r="Q405" s="150">
        <v>4.6666666666666666E-4</v>
      </c>
      <c r="R405" s="150">
        <v>4.4500000000000005E-2</v>
      </c>
      <c r="S405" s="150">
        <v>2.016666666666667E-2</v>
      </c>
      <c r="T405" s="150">
        <v>2.016666666666667E-2</v>
      </c>
      <c r="U405" s="150">
        <v>2.016666666666667E-2</v>
      </c>
      <c r="V405" s="150">
        <v>1.1000000000000001E-3</v>
      </c>
      <c r="W405" s="150">
        <v>1.6333333333333332E-3</v>
      </c>
      <c r="X405" s="150">
        <v>0</v>
      </c>
      <c r="Y405" s="150">
        <v>3.2766666666666666E-2</v>
      </c>
      <c r="Z405" s="150">
        <v>0</v>
      </c>
    </row>
    <row r="406" spans="1:26" ht="15.75" customHeight="1">
      <c r="A406" s="262" t="s">
        <v>451</v>
      </c>
      <c r="B406" s="2" t="s">
        <v>34</v>
      </c>
      <c r="C406" s="3">
        <v>0.24239999999999998</v>
      </c>
      <c r="D406" s="4"/>
      <c r="E406" s="5">
        <v>0</v>
      </c>
      <c r="F406" s="6">
        <v>0.121</v>
      </c>
      <c r="G406" s="23">
        <v>5.0000000000000001E-3</v>
      </c>
      <c r="H406" s="24">
        <v>0.10400000000000001</v>
      </c>
      <c r="I406" s="141">
        <v>0</v>
      </c>
      <c r="J406" s="150">
        <v>3.2133333333333333E-2</v>
      </c>
      <c r="K406" s="150">
        <v>0.14476666666666665</v>
      </c>
      <c r="L406" s="150">
        <v>0</v>
      </c>
      <c r="M406" s="150">
        <v>1.6058000000000001</v>
      </c>
      <c r="N406" s="150">
        <v>2.0299999999999999E-2</v>
      </c>
      <c r="O406" s="150">
        <v>0.38783333333333331</v>
      </c>
      <c r="P406" s="150">
        <v>2.0676333333333332</v>
      </c>
      <c r="Q406" s="150">
        <v>7.3333333333333345E-4</v>
      </c>
      <c r="R406" s="150">
        <v>6.5000000000000002E-2</v>
      </c>
      <c r="S406" s="150">
        <v>0</v>
      </c>
      <c r="T406" s="150">
        <v>0</v>
      </c>
      <c r="U406" s="150">
        <v>0</v>
      </c>
      <c r="V406" s="150">
        <v>0</v>
      </c>
      <c r="W406" s="150">
        <v>5.3333333333333336E-4</v>
      </c>
      <c r="X406" s="150">
        <v>7.000000000000001E-4</v>
      </c>
      <c r="Y406" s="150">
        <v>1.6066666666666667E-2</v>
      </c>
      <c r="Z406" s="150">
        <v>0</v>
      </c>
    </row>
    <row r="407" spans="1:26" ht="15.75" customHeight="1">
      <c r="A407" s="262" t="s">
        <v>452</v>
      </c>
      <c r="B407" s="2" t="s">
        <v>34</v>
      </c>
      <c r="C407" s="3">
        <v>0.17583333333333331</v>
      </c>
      <c r="D407" s="4"/>
      <c r="E407" s="5">
        <v>0</v>
      </c>
      <c r="F407" s="6">
        <v>7.2999999999999995E-2</v>
      </c>
      <c r="G407" s="23">
        <v>3.0000000000000001E-3</v>
      </c>
      <c r="H407" s="24">
        <v>6.5000000000000002E-2</v>
      </c>
      <c r="I407" s="141">
        <v>0</v>
      </c>
      <c r="J407" s="150">
        <v>3.106666666666667E-2</v>
      </c>
      <c r="K407" s="150">
        <v>0.16116666666666668</v>
      </c>
      <c r="L407" s="150">
        <v>4.0000000000000003E-5</v>
      </c>
      <c r="M407" s="150">
        <v>1.3139666666666667</v>
      </c>
      <c r="N407" s="150">
        <v>1.5433333333333332E-2</v>
      </c>
      <c r="O407" s="150">
        <v>0.51200000000000001</v>
      </c>
      <c r="P407" s="150">
        <v>2.7411666666666661</v>
      </c>
      <c r="Q407" s="150">
        <v>4.4666666666666666E-4</v>
      </c>
      <c r="R407" s="150">
        <v>4.1933333333333336E-2</v>
      </c>
      <c r="S407" s="150">
        <v>4.6433333333333333E-2</v>
      </c>
      <c r="T407" s="150">
        <v>4.6433333333333333E-2</v>
      </c>
      <c r="U407" s="150">
        <v>4.6433333333333333E-2</v>
      </c>
      <c r="V407" s="150">
        <v>8.3333333333333328E-4</v>
      </c>
      <c r="W407" s="150">
        <v>7.3333333333333345E-4</v>
      </c>
      <c r="X407" s="150">
        <v>2.9999999999999997E-4</v>
      </c>
      <c r="Y407" s="150">
        <v>3.5633333333333329E-2</v>
      </c>
      <c r="Z407" s="150">
        <v>0</v>
      </c>
    </row>
    <row r="408" spans="1:26" ht="15.75" customHeight="1">
      <c r="A408" s="262" t="s">
        <v>453</v>
      </c>
      <c r="B408" s="2" t="s">
        <v>34</v>
      </c>
      <c r="C408" s="3">
        <v>0.32863333333333339</v>
      </c>
      <c r="D408" s="4"/>
      <c r="E408" s="5">
        <v>0</v>
      </c>
      <c r="F408" s="6">
        <v>3.9E-2</v>
      </c>
      <c r="G408" s="23">
        <v>2E-3</v>
      </c>
      <c r="H408" s="24">
        <v>0.04</v>
      </c>
      <c r="I408" s="141">
        <v>0</v>
      </c>
      <c r="J408" s="150">
        <v>3.5333333333333335E-2</v>
      </c>
      <c r="K408" s="150">
        <v>0.12956666666666669</v>
      </c>
      <c r="L408" s="150">
        <v>0</v>
      </c>
      <c r="M408" s="150">
        <v>1.6727333333333332</v>
      </c>
      <c r="N408" s="150">
        <v>1.8500000000000003E-2</v>
      </c>
      <c r="O408" s="150">
        <v>0.47543333333333332</v>
      </c>
      <c r="P408" s="150">
        <v>2.5444</v>
      </c>
      <c r="Q408" s="150">
        <v>4.6666666666666666E-4</v>
      </c>
      <c r="R408" s="150">
        <v>6.9599999999999995E-2</v>
      </c>
      <c r="S408" s="150">
        <v>2.8966666666666665E-2</v>
      </c>
      <c r="T408" s="150">
        <v>2.8966666666666665E-2</v>
      </c>
      <c r="U408" s="150">
        <v>2.8966666666666665E-2</v>
      </c>
      <c r="V408" s="150">
        <v>0</v>
      </c>
      <c r="W408" s="150">
        <v>0</v>
      </c>
      <c r="X408" s="150">
        <v>0</v>
      </c>
      <c r="Y408" s="150">
        <v>2.5466666666666669E-2</v>
      </c>
      <c r="Z408" s="150">
        <v>0</v>
      </c>
    </row>
    <row r="409" spans="1:26" ht="15.75" customHeight="1">
      <c r="A409" s="262" t="s">
        <v>454</v>
      </c>
      <c r="B409" s="2" t="s">
        <v>34</v>
      </c>
      <c r="C409" s="3">
        <v>0.20543333333333333</v>
      </c>
      <c r="D409" s="4"/>
      <c r="E409" s="5">
        <v>0</v>
      </c>
      <c r="F409" s="6">
        <v>2.3E-2</v>
      </c>
      <c r="G409" s="23">
        <v>1E-3</v>
      </c>
      <c r="H409" s="24">
        <v>2.3E-2</v>
      </c>
      <c r="I409" s="141">
        <v>0</v>
      </c>
      <c r="J409" s="150">
        <v>2.5933333333333333E-2</v>
      </c>
      <c r="K409" s="150">
        <v>0.19670000000000001</v>
      </c>
      <c r="L409" s="150">
        <v>0</v>
      </c>
      <c r="M409" s="150">
        <v>1.8472333333333333</v>
      </c>
      <c r="N409" s="150">
        <v>1.3233333333333335E-2</v>
      </c>
      <c r="O409" s="150">
        <v>0.53556666666666675</v>
      </c>
      <c r="P409" s="150">
        <v>3.6183999999999998</v>
      </c>
      <c r="Q409" s="150">
        <v>5.3333333333333336E-4</v>
      </c>
      <c r="R409" s="150">
        <v>2.3933333333333331E-2</v>
      </c>
      <c r="S409" s="150">
        <v>1.9933333333333334E-2</v>
      </c>
      <c r="T409" s="150">
        <v>1.9933333333333334E-2</v>
      </c>
      <c r="U409" s="150">
        <v>1.9933333333333334E-2</v>
      </c>
      <c r="V409" s="150">
        <v>1.0333333333333334E-3</v>
      </c>
      <c r="W409" s="150">
        <v>1.3666666666666669E-3</v>
      </c>
      <c r="X409" s="150">
        <v>3.3333333333333332E-4</v>
      </c>
      <c r="Y409" s="150">
        <v>2.1933333333333332E-2</v>
      </c>
      <c r="Z409" s="150">
        <v>0</v>
      </c>
    </row>
    <row r="410" spans="1:26" ht="15.75" customHeight="1">
      <c r="A410" s="262" t="s">
        <v>455</v>
      </c>
      <c r="B410" s="2" t="s">
        <v>34</v>
      </c>
      <c r="C410" s="3">
        <v>0.21366666666666664</v>
      </c>
      <c r="D410" s="4"/>
      <c r="E410" s="5">
        <v>0</v>
      </c>
      <c r="F410" s="6">
        <v>0.11199999999999999</v>
      </c>
      <c r="G410" s="23">
        <v>5.0000000000000001E-3</v>
      </c>
      <c r="H410" s="24">
        <v>0.10300000000000001</v>
      </c>
      <c r="I410" s="141">
        <v>0</v>
      </c>
      <c r="J410" s="150">
        <v>5.9299999999999999E-2</v>
      </c>
      <c r="K410" s="150">
        <v>0.11539999999999999</v>
      </c>
      <c r="L410" s="150">
        <v>1E-4</v>
      </c>
      <c r="M410" s="150">
        <v>1.3646333333333334</v>
      </c>
      <c r="N410" s="150">
        <v>2.07E-2</v>
      </c>
      <c r="O410" s="150">
        <v>0.59063333333333334</v>
      </c>
      <c r="P410" s="150">
        <v>1.7528666666666666</v>
      </c>
      <c r="Q410" s="150">
        <v>8.3333333333333328E-4</v>
      </c>
      <c r="R410" s="150">
        <v>4.0866666666666669E-2</v>
      </c>
      <c r="S410" s="150">
        <v>0</v>
      </c>
      <c r="T410" s="150">
        <v>0</v>
      </c>
      <c r="U410" s="150">
        <v>0</v>
      </c>
      <c r="V410" s="150">
        <v>0</v>
      </c>
      <c r="W410" s="150">
        <v>7.666666666666668E-4</v>
      </c>
      <c r="X410" s="150">
        <v>0</v>
      </c>
      <c r="Y410" s="150">
        <v>1.8266666666666667E-2</v>
      </c>
      <c r="Z410" s="150">
        <v>0</v>
      </c>
    </row>
    <row r="411" spans="1:26" ht="15.75" customHeight="1">
      <c r="A411" s="262" t="s">
        <v>456</v>
      </c>
      <c r="B411" s="2" t="s">
        <v>34</v>
      </c>
      <c r="C411" s="3">
        <v>0.1709</v>
      </c>
      <c r="D411" s="4"/>
      <c r="E411" s="5">
        <v>0</v>
      </c>
      <c r="F411" s="6">
        <v>6.8000000000000005E-2</v>
      </c>
      <c r="G411" s="23">
        <v>3.0000000000000001E-3</v>
      </c>
      <c r="H411" s="24">
        <v>6.8000000000000005E-2</v>
      </c>
      <c r="I411" s="141">
        <v>0</v>
      </c>
      <c r="J411" s="150">
        <v>5.043333333333333E-2</v>
      </c>
      <c r="K411" s="150">
        <v>0.15303333333333333</v>
      </c>
      <c r="L411" s="150">
        <v>2.0000000000000001E-4</v>
      </c>
      <c r="M411" s="150">
        <v>1.6356666666666668</v>
      </c>
      <c r="N411" s="150">
        <v>1.7000000000000001E-2</v>
      </c>
      <c r="O411" s="150">
        <v>0.73049999999999993</v>
      </c>
      <c r="P411" s="150">
        <v>2.5071333333333334</v>
      </c>
      <c r="Q411" s="150">
        <v>9.3333333333333332E-4</v>
      </c>
      <c r="R411" s="150">
        <v>2.8733333333333336E-2</v>
      </c>
      <c r="S411" s="150">
        <v>0</v>
      </c>
      <c r="T411" s="150">
        <v>0</v>
      </c>
      <c r="U411" s="150">
        <v>0</v>
      </c>
      <c r="V411" s="150">
        <v>4.6666666666666666E-4</v>
      </c>
      <c r="W411" s="150">
        <v>4.0000000000000002E-4</v>
      </c>
      <c r="X411" s="150">
        <v>0</v>
      </c>
      <c r="Y411" s="150">
        <v>1.1766666666666668E-2</v>
      </c>
      <c r="Z411" s="150">
        <v>0</v>
      </c>
    </row>
    <row r="412" spans="1:26" ht="15.75" customHeight="1">
      <c r="A412" s="262" t="s">
        <v>457</v>
      </c>
      <c r="B412" s="2" t="s">
        <v>34</v>
      </c>
      <c r="C412" s="3">
        <v>0.20933333333333334</v>
      </c>
      <c r="D412" s="4"/>
      <c r="E412" s="5">
        <v>0</v>
      </c>
      <c r="F412" s="6">
        <v>3.1E-2</v>
      </c>
      <c r="G412" s="23">
        <v>1E-3</v>
      </c>
      <c r="H412" s="24">
        <v>3.1E-2</v>
      </c>
      <c r="I412" s="141">
        <v>0</v>
      </c>
      <c r="J412" s="150">
        <v>2.8300000000000002E-2</v>
      </c>
      <c r="K412" s="150">
        <v>0.15656666666666666</v>
      </c>
      <c r="L412" s="150">
        <v>0</v>
      </c>
      <c r="M412" s="150">
        <v>1.8131999999999999</v>
      </c>
      <c r="N412" s="150">
        <v>1.1466666666666667E-2</v>
      </c>
      <c r="O412" s="150">
        <v>0.37416666666666665</v>
      </c>
      <c r="P412" s="150">
        <v>2.736566666666667</v>
      </c>
      <c r="Q412" s="150">
        <v>3.4000000000000002E-4</v>
      </c>
      <c r="R412" s="150">
        <v>3.4799999999999998E-2</v>
      </c>
      <c r="S412" s="150">
        <v>3.1766666666666672E-2</v>
      </c>
      <c r="T412" s="150">
        <v>3.1766666666666672E-2</v>
      </c>
      <c r="U412" s="150">
        <v>3.1766666666666672E-2</v>
      </c>
      <c r="V412" s="150">
        <v>1.1666666666666665E-3</v>
      </c>
      <c r="W412" s="150">
        <v>7.666666666666668E-4</v>
      </c>
      <c r="X412" s="150">
        <v>2.9999999999999997E-4</v>
      </c>
      <c r="Y412" s="150">
        <v>4.2733333333333332E-2</v>
      </c>
      <c r="Z412" s="150">
        <v>0</v>
      </c>
    </row>
    <row r="413" spans="1:26" ht="15.75" customHeight="1">
      <c r="A413" s="262" t="s">
        <v>458</v>
      </c>
      <c r="B413" s="2" t="s">
        <v>34</v>
      </c>
      <c r="C413" s="3">
        <v>0.30735416666666665</v>
      </c>
      <c r="D413" s="4"/>
      <c r="E413" s="5">
        <v>0</v>
      </c>
      <c r="F413" s="6">
        <v>9.6999999999999989E-2</v>
      </c>
      <c r="G413" s="23">
        <v>2E-3</v>
      </c>
      <c r="H413" s="24">
        <v>7.6999999999999999E-2</v>
      </c>
      <c r="I413" s="141">
        <v>0</v>
      </c>
      <c r="J413" s="150">
        <v>4.1700000000000001E-2</v>
      </c>
      <c r="K413" s="150">
        <v>0.2089</v>
      </c>
      <c r="L413" s="150">
        <v>0</v>
      </c>
      <c r="M413" s="150">
        <v>2.3748</v>
      </c>
      <c r="N413" s="150">
        <v>2.4300000000000002E-2</v>
      </c>
      <c r="O413" s="150">
        <v>0.58119999999999994</v>
      </c>
      <c r="P413" s="150">
        <v>3.8641666666666667</v>
      </c>
      <c r="Q413" s="150">
        <v>8.3333333333333328E-4</v>
      </c>
      <c r="R413" s="150">
        <v>5.5800000000000002E-2</v>
      </c>
      <c r="S413" s="150">
        <v>0</v>
      </c>
      <c r="T413" s="150">
        <v>0</v>
      </c>
      <c r="U413" s="150">
        <v>0</v>
      </c>
      <c r="V413" s="150">
        <v>0</v>
      </c>
      <c r="W413" s="150">
        <v>4.0000000000000002E-4</v>
      </c>
      <c r="X413" s="150">
        <v>1.2999999999999999E-3</v>
      </c>
      <c r="Y413" s="150">
        <v>1.4566666666666667E-2</v>
      </c>
      <c r="Z413" s="150">
        <v>0</v>
      </c>
    </row>
    <row r="414" spans="1:26" ht="15.75" customHeight="1">
      <c r="A414" s="262" t="s">
        <v>459</v>
      </c>
      <c r="B414" s="2" t="s">
        <v>34</v>
      </c>
      <c r="C414" s="3">
        <v>0.21609999999999999</v>
      </c>
      <c r="D414" s="4"/>
      <c r="E414" s="5">
        <v>0</v>
      </c>
      <c r="F414" s="6">
        <v>3.4000000000000002E-2</v>
      </c>
      <c r="G414" s="23">
        <v>1E-3</v>
      </c>
      <c r="H414" s="24">
        <v>3.3000000000000002E-2</v>
      </c>
      <c r="I414" s="141">
        <v>0</v>
      </c>
      <c r="J414" s="150">
        <v>3.1866666666666668E-2</v>
      </c>
      <c r="K414" s="150">
        <v>0.20019999999999999</v>
      </c>
      <c r="L414" s="150">
        <v>7.6666666666666669E-5</v>
      </c>
      <c r="M414" s="150">
        <v>1.6509333333333334</v>
      </c>
      <c r="N414" s="150">
        <v>1.9666666666666669E-2</v>
      </c>
      <c r="O414" s="150">
        <v>0.43053333333333332</v>
      </c>
      <c r="P414" s="150">
        <v>2.9874333333333336</v>
      </c>
      <c r="Q414" s="150">
        <v>6.4666666666666659E-4</v>
      </c>
      <c r="R414" s="150">
        <v>2.9566666666666665E-2</v>
      </c>
      <c r="S414" s="150">
        <v>3.5166666666666672E-2</v>
      </c>
      <c r="T414" s="150">
        <v>3.5166666666666672E-2</v>
      </c>
      <c r="U414" s="150">
        <v>3.5166666666666672E-2</v>
      </c>
      <c r="V414" s="150">
        <v>1.2333333333333335E-3</v>
      </c>
      <c r="W414" s="150">
        <v>7.000000000000001E-4</v>
      </c>
      <c r="X414" s="150">
        <v>0</v>
      </c>
      <c r="Y414" s="150">
        <v>3.5900000000000001E-2</v>
      </c>
      <c r="Z414" s="150">
        <v>0</v>
      </c>
    </row>
    <row r="415" spans="1:26" ht="15.75" customHeight="1">
      <c r="A415" s="262" t="s">
        <v>460</v>
      </c>
      <c r="B415" s="2" t="s">
        <v>34</v>
      </c>
      <c r="C415" s="3">
        <v>0.31929999999999997</v>
      </c>
      <c r="D415" s="4"/>
      <c r="E415" s="5">
        <v>0</v>
      </c>
      <c r="F415" s="6">
        <v>5.0999999999999997E-2</v>
      </c>
      <c r="G415" s="23">
        <v>3.0000000000000001E-3</v>
      </c>
      <c r="H415" s="24">
        <v>4.9000000000000002E-2</v>
      </c>
      <c r="I415" s="141">
        <v>0</v>
      </c>
      <c r="J415" s="150">
        <v>4.5100000000000001E-2</v>
      </c>
      <c r="K415" s="150">
        <v>0.25969999999999999</v>
      </c>
      <c r="L415" s="150">
        <v>2.0000000000000001E-4</v>
      </c>
      <c r="M415" s="150">
        <v>2.7923666666666667</v>
      </c>
      <c r="N415" s="150">
        <v>3.1733333333333336E-2</v>
      </c>
      <c r="O415" s="150">
        <v>0.51619999999999999</v>
      </c>
      <c r="P415" s="150">
        <v>3.8511000000000002</v>
      </c>
      <c r="Q415" s="150">
        <v>1.0666666666666667E-3</v>
      </c>
      <c r="R415" s="150">
        <v>4.8233333333333329E-2</v>
      </c>
      <c r="S415" s="150">
        <v>0</v>
      </c>
      <c r="T415" s="150">
        <v>0</v>
      </c>
      <c r="U415" s="150">
        <v>0</v>
      </c>
      <c r="V415" s="150">
        <v>2.9999999999999997E-4</v>
      </c>
      <c r="W415" s="150">
        <v>5.0000000000000001E-4</v>
      </c>
      <c r="X415" s="150">
        <v>5.0000000000000001E-4</v>
      </c>
      <c r="Y415" s="150">
        <v>4.6633333333333332E-2</v>
      </c>
      <c r="Z415" s="150">
        <v>0</v>
      </c>
    </row>
    <row r="416" spans="1:26" ht="15.75" customHeight="1">
      <c r="A416" s="262" t="s">
        <v>461</v>
      </c>
      <c r="B416" s="2" t="s">
        <v>34</v>
      </c>
      <c r="C416" s="3">
        <v>0.31233333333333335</v>
      </c>
      <c r="D416" s="4"/>
      <c r="E416" s="5">
        <v>0</v>
      </c>
      <c r="F416" s="6">
        <v>2.8999999999999998E-2</v>
      </c>
      <c r="G416" s="23">
        <v>1E-3</v>
      </c>
      <c r="H416" s="24">
        <v>2.7999999999999997E-2</v>
      </c>
      <c r="I416" s="141">
        <v>0</v>
      </c>
      <c r="J416" s="150">
        <v>4.9833333333333334E-2</v>
      </c>
      <c r="K416" s="150">
        <v>0.13416666666666666</v>
      </c>
      <c r="L416" s="150">
        <v>0</v>
      </c>
      <c r="M416" s="150">
        <v>1.7569999999999999</v>
      </c>
      <c r="N416" s="150">
        <v>2.3633333333333333E-2</v>
      </c>
      <c r="O416" s="150">
        <v>0.6179</v>
      </c>
      <c r="P416" s="150">
        <v>2.5255666666666672</v>
      </c>
      <c r="Q416" s="150">
        <v>8.3333333333333328E-4</v>
      </c>
      <c r="R416" s="150">
        <v>6.4399999999999999E-2</v>
      </c>
      <c r="S416" s="150">
        <v>1.9066666666666666E-2</v>
      </c>
      <c r="T416" s="150">
        <v>1.9066666666666666E-2</v>
      </c>
      <c r="U416" s="150">
        <v>1.9066666666666666E-2</v>
      </c>
      <c r="V416" s="150">
        <v>0</v>
      </c>
      <c r="W416" s="150">
        <v>0</v>
      </c>
      <c r="X416" s="150">
        <v>0</v>
      </c>
      <c r="Y416" s="150">
        <v>1.9733333333333335E-2</v>
      </c>
      <c r="Z416" s="150">
        <v>0</v>
      </c>
    </row>
    <row r="417" spans="1:26" ht="15.75" customHeight="1">
      <c r="A417" s="262" t="s">
        <v>462</v>
      </c>
      <c r="B417" s="2" t="s">
        <v>34</v>
      </c>
      <c r="C417" s="3">
        <v>0.21559999999999999</v>
      </c>
      <c r="D417" s="4"/>
      <c r="E417" s="5">
        <v>0</v>
      </c>
      <c r="F417" s="6">
        <v>2.2000000000000002E-2</v>
      </c>
      <c r="G417" s="23">
        <v>1E-3</v>
      </c>
      <c r="H417" s="24">
        <v>2.6000000000000002E-2</v>
      </c>
      <c r="I417" s="141">
        <v>0</v>
      </c>
      <c r="J417" s="150">
        <v>3.6400000000000002E-2</v>
      </c>
      <c r="K417" s="150">
        <v>0.17449999999999999</v>
      </c>
      <c r="L417" s="150">
        <v>0</v>
      </c>
      <c r="M417" s="150">
        <v>1.6218666666666663</v>
      </c>
      <c r="N417" s="150">
        <v>1.8633333333333332E-2</v>
      </c>
      <c r="O417" s="150">
        <v>0.66079999999999994</v>
      </c>
      <c r="P417" s="150">
        <v>2.9583666666666666</v>
      </c>
      <c r="Q417" s="150">
        <v>5.3333333333333336E-4</v>
      </c>
      <c r="R417" s="150">
        <v>3.6499999999999998E-2</v>
      </c>
      <c r="S417" s="150">
        <v>1.9099999999999999E-2</v>
      </c>
      <c r="T417" s="150">
        <v>1.9099999999999999E-2</v>
      </c>
      <c r="U417" s="150">
        <v>1.9099999999999999E-2</v>
      </c>
      <c r="V417" s="150">
        <v>9.3333333333333332E-4</v>
      </c>
      <c r="W417" s="150">
        <v>1.8666666666666666E-3</v>
      </c>
      <c r="X417" s="150">
        <v>4.0000000000000002E-4</v>
      </c>
      <c r="Y417" s="150">
        <v>2.7866666666666665E-2</v>
      </c>
      <c r="Z417" s="150">
        <v>0</v>
      </c>
    </row>
    <row r="418" spans="1:26" ht="15.75" customHeight="1">
      <c r="A418" s="262">
        <v>0</v>
      </c>
      <c r="B418" s="2" t="s">
        <v>34</v>
      </c>
      <c r="C418" s="3">
        <v>0</v>
      </c>
      <c r="D418" s="4"/>
      <c r="E418" s="5">
        <v>0</v>
      </c>
      <c r="F418" s="6">
        <v>0</v>
      </c>
      <c r="G418" s="23">
        <v>0</v>
      </c>
      <c r="H418" s="24">
        <v>0</v>
      </c>
      <c r="I418" s="141">
        <v>0</v>
      </c>
      <c r="J418" s="150">
        <v>0</v>
      </c>
      <c r="K418" s="150">
        <v>0</v>
      </c>
      <c r="L418" s="150">
        <v>0</v>
      </c>
      <c r="M418" s="150">
        <v>0</v>
      </c>
      <c r="N418" s="150">
        <v>0</v>
      </c>
      <c r="O418" s="150">
        <v>0</v>
      </c>
      <c r="P418" s="150">
        <v>0</v>
      </c>
      <c r="Q418" s="150">
        <v>0</v>
      </c>
      <c r="R418" s="150">
        <v>0</v>
      </c>
      <c r="S418" s="150">
        <v>0</v>
      </c>
      <c r="T418" s="150">
        <v>0</v>
      </c>
      <c r="U418" s="150">
        <v>0</v>
      </c>
      <c r="V418" s="150">
        <v>0</v>
      </c>
      <c r="W418" s="150">
        <v>0</v>
      </c>
      <c r="X418" s="150">
        <v>0</v>
      </c>
      <c r="Y418" s="150">
        <v>0</v>
      </c>
      <c r="Z418" s="150">
        <v>0</v>
      </c>
    </row>
    <row r="419" spans="1:26" ht="15.75" customHeight="1">
      <c r="A419" s="262">
        <v>0</v>
      </c>
      <c r="B419" s="2" t="s">
        <v>34</v>
      </c>
      <c r="C419" s="3">
        <v>0</v>
      </c>
      <c r="D419" s="4"/>
      <c r="E419" s="5">
        <v>0</v>
      </c>
      <c r="F419" s="6">
        <v>0</v>
      </c>
      <c r="G419" s="23">
        <v>0</v>
      </c>
      <c r="H419" s="24">
        <v>0</v>
      </c>
      <c r="I419" s="141">
        <v>0</v>
      </c>
      <c r="J419" s="150">
        <v>0</v>
      </c>
      <c r="K419" s="150">
        <v>0</v>
      </c>
      <c r="L419" s="150">
        <v>0</v>
      </c>
      <c r="M419" s="150">
        <v>0</v>
      </c>
      <c r="N419" s="150">
        <v>0</v>
      </c>
      <c r="O419" s="150">
        <v>0</v>
      </c>
      <c r="P419" s="150">
        <v>0</v>
      </c>
      <c r="Q419" s="150">
        <v>0</v>
      </c>
      <c r="R419" s="150">
        <v>0</v>
      </c>
      <c r="S419" s="150">
        <v>0</v>
      </c>
      <c r="T419" s="150">
        <v>0</v>
      </c>
      <c r="U419" s="150">
        <v>0</v>
      </c>
      <c r="V419" s="150">
        <v>0</v>
      </c>
      <c r="W419" s="150">
        <v>0</v>
      </c>
      <c r="X419" s="150">
        <v>0</v>
      </c>
      <c r="Y419" s="150">
        <v>0</v>
      </c>
      <c r="Z419" s="150">
        <v>0</v>
      </c>
    </row>
    <row r="420" spans="1:26" ht="15.75" customHeight="1">
      <c r="A420" s="262" t="s">
        <v>786</v>
      </c>
      <c r="B420" s="2" t="s">
        <v>34</v>
      </c>
      <c r="C420" s="3">
        <v>0</v>
      </c>
      <c r="D420" s="4"/>
      <c r="E420" s="5">
        <v>0</v>
      </c>
      <c r="F420" s="6">
        <v>0</v>
      </c>
      <c r="G420" s="23">
        <v>0</v>
      </c>
      <c r="H420" s="24">
        <v>0</v>
      </c>
      <c r="I420" s="141">
        <v>0</v>
      </c>
      <c r="J420" s="150">
        <v>0</v>
      </c>
      <c r="K420" s="150">
        <v>0</v>
      </c>
      <c r="L420" s="150">
        <v>0</v>
      </c>
      <c r="M420" s="150">
        <v>0</v>
      </c>
      <c r="N420" s="150">
        <v>0</v>
      </c>
      <c r="O420" s="150">
        <v>0</v>
      </c>
      <c r="P420" s="150">
        <v>0</v>
      </c>
      <c r="Q420" s="150">
        <v>0</v>
      </c>
      <c r="R420" s="150">
        <v>0</v>
      </c>
      <c r="S420" s="150">
        <v>0</v>
      </c>
      <c r="T420" s="150">
        <v>0</v>
      </c>
      <c r="U420" s="150">
        <v>0</v>
      </c>
      <c r="V420" s="150">
        <v>0</v>
      </c>
      <c r="W420" s="150">
        <v>0</v>
      </c>
      <c r="X420" s="150">
        <v>0</v>
      </c>
      <c r="Y420" s="150">
        <v>0</v>
      </c>
      <c r="Z420" s="150">
        <v>0</v>
      </c>
    </row>
    <row r="421" spans="1:26" ht="15.75" customHeight="1">
      <c r="A421" s="262" t="s">
        <v>463</v>
      </c>
      <c r="B421" s="2" t="s">
        <v>34</v>
      </c>
      <c r="C421" s="3">
        <v>0.21410000000000001</v>
      </c>
      <c r="D421" s="4"/>
      <c r="E421" s="5">
        <v>0</v>
      </c>
      <c r="F421" s="6">
        <v>3.5000000000000003E-2</v>
      </c>
      <c r="G421" s="23">
        <v>2E-3</v>
      </c>
      <c r="H421" s="24">
        <v>2.8999999999999998E-2</v>
      </c>
      <c r="I421" s="141">
        <v>0</v>
      </c>
      <c r="J421" s="150">
        <v>4.36E-2</v>
      </c>
      <c r="K421" s="150">
        <v>0.14150000000000001</v>
      </c>
      <c r="L421" s="150">
        <v>0</v>
      </c>
      <c r="M421" s="150">
        <v>1.5759999999999998</v>
      </c>
      <c r="N421" s="150">
        <v>1.7600000000000001E-2</v>
      </c>
      <c r="O421" s="150">
        <v>0.64900000000000002</v>
      </c>
      <c r="P421" s="150">
        <v>2.4967999999999999</v>
      </c>
      <c r="Q421" s="150">
        <v>8.0000000000000004E-4</v>
      </c>
      <c r="R421" s="150">
        <v>3.6499999999999998E-2</v>
      </c>
      <c r="S421" s="150">
        <v>0</v>
      </c>
      <c r="T421" s="150">
        <v>0</v>
      </c>
      <c r="U421" s="150">
        <v>0</v>
      </c>
      <c r="V421" s="150">
        <v>0</v>
      </c>
      <c r="W421" s="150">
        <v>4.0000000000000002E-4</v>
      </c>
      <c r="X421" s="150">
        <v>0</v>
      </c>
      <c r="Y421" s="150">
        <v>9.1000000000000004E-3</v>
      </c>
      <c r="Z421" s="150">
        <v>0</v>
      </c>
    </row>
    <row r="422" spans="1:26" ht="15.75" customHeight="1">
      <c r="A422" s="262" t="s">
        <v>464</v>
      </c>
      <c r="B422" s="2" t="s">
        <v>34</v>
      </c>
      <c r="C422" s="3">
        <v>0.29719999999999996</v>
      </c>
      <c r="D422" s="4"/>
      <c r="E422" s="5">
        <v>0</v>
      </c>
      <c r="F422" s="6">
        <v>3.4000000000000002E-2</v>
      </c>
      <c r="G422" s="23">
        <v>2E-3</v>
      </c>
      <c r="H422" s="24">
        <v>0.03</v>
      </c>
      <c r="I422" s="141">
        <v>0</v>
      </c>
      <c r="J422" s="150">
        <v>5.6433333333333335E-2</v>
      </c>
      <c r="K422" s="150">
        <v>0.17660000000000001</v>
      </c>
      <c r="L422" s="150">
        <v>0</v>
      </c>
      <c r="M422" s="150">
        <v>1.9744999999999999</v>
      </c>
      <c r="N422" s="150">
        <v>2.1700000000000001E-2</v>
      </c>
      <c r="O422" s="150">
        <v>0.57623333333333338</v>
      </c>
      <c r="P422" s="150">
        <v>2.4980666666666664</v>
      </c>
      <c r="Q422" s="150">
        <v>9.6666666666666678E-4</v>
      </c>
      <c r="R422" s="150">
        <v>6.8166666666666667E-2</v>
      </c>
      <c r="S422" s="150">
        <v>0</v>
      </c>
      <c r="T422" s="150">
        <v>0</v>
      </c>
      <c r="U422" s="150">
        <v>0</v>
      </c>
      <c r="V422" s="150">
        <v>3.3333333333333332E-4</v>
      </c>
      <c r="W422" s="150">
        <v>4.3333333333333337E-4</v>
      </c>
      <c r="X422" s="150">
        <v>0</v>
      </c>
      <c r="Y422" s="150">
        <v>2.1633333333333334E-2</v>
      </c>
      <c r="Z422" s="150">
        <v>0</v>
      </c>
    </row>
    <row r="423" spans="1:26" ht="15.75" customHeight="1">
      <c r="A423" s="262" t="s">
        <v>465</v>
      </c>
      <c r="B423" s="2" t="s">
        <v>34</v>
      </c>
      <c r="C423" s="3">
        <v>0.21030000000000001</v>
      </c>
      <c r="D423" s="4"/>
      <c r="E423" s="5">
        <v>0</v>
      </c>
      <c r="F423" s="6">
        <v>2.7000000000000003E-2</v>
      </c>
      <c r="G423" s="23">
        <v>1E-3</v>
      </c>
      <c r="H423" s="24">
        <v>2.1000000000000001E-2</v>
      </c>
      <c r="I423" s="141">
        <v>0</v>
      </c>
      <c r="J423" s="150">
        <v>3.6200000000000003E-2</v>
      </c>
      <c r="K423" s="150">
        <v>0.17513333333333336</v>
      </c>
      <c r="L423" s="150">
        <v>0</v>
      </c>
      <c r="M423" s="150">
        <v>1.6335666666666668</v>
      </c>
      <c r="N423" s="150">
        <v>1.9266666666666665E-2</v>
      </c>
      <c r="O423" s="150">
        <v>0.65859999999999996</v>
      </c>
      <c r="P423" s="150">
        <v>3.1943000000000001</v>
      </c>
      <c r="Q423" s="150">
        <v>5.0000000000000001E-4</v>
      </c>
      <c r="R423" s="150">
        <v>3.3366666666666663E-2</v>
      </c>
      <c r="S423" s="150">
        <v>3.27E-2</v>
      </c>
      <c r="T423" s="150">
        <v>3.27E-2</v>
      </c>
      <c r="U423" s="150">
        <v>3.27E-2</v>
      </c>
      <c r="V423" s="150">
        <v>1.2666666666666668E-3</v>
      </c>
      <c r="W423" s="150">
        <v>2.1333333333333334E-3</v>
      </c>
      <c r="X423" s="150">
        <v>0</v>
      </c>
      <c r="Y423" s="150">
        <v>2.6666666666666665E-2</v>
      </c>
      <c r="Z423" s="150">
        <v>0</v>
      </c>
    </row>
    <row r="424" spans="1:26" ht="15.75" customHeight="1">
      <c r="A424" s="262" t="s">
        <v>466</v>
      </c>
      <c r="B424" s="2" t="s">
        <v>34</v>
      </c>
      <c r="C424" s="3">
        <v>0.21723333333333328</v>
      </c>
      <c r="D424" s="4"/>
      <c r="E424" s="5">
        <v>0</v>
      </c>
      <c r="F424" s="6">
        <v>0.02</v>
      </c>
      <c r="G424" s="23">
        <v>2E-3</v>
      </c>
      <c r="H424" s="24">
        <v>1.9E-2</v>
      </c>
      <c r="I424" s="141">
        <v>0</v>
      </c>
      <c r="J424" s="150">
        <v>3.2966666666666672E-2</v>
      </c>
      <c r="K424" s="150">
        <v>0.20103333333333334</v>
      </c>
      <c r="L424" s="150">
        <v>8.3333333333333331E-5</v>
      </c>
      <c r="M424" s="150">
        <v>1.7037</v>
      </c>
      <c r="N424" s="150">
        <v>1.78E-2</v>
      </c>
      <c r="O424" s="150">
        <v>0.49130000000000001</v>
      </c>
      <c r="P424" s="150">
        <v>3.176133333333333</v>
      </c>
      <c r="Q424" s="150">
        <v>5.2666666666666671E-4</v>
      </c>
      <c r="R424" s="150">
        <v>4.4699999999999997E-2</v>
      </c>
      <c r="S424" s="150">
        <v>1.5066666666666666E-2</v>
      </c>
      <c r="T424" s="150">
        <v>1.5066666666666666E-2</v>
      </c>
      <c r="U424" s="150">
        <v>1.5066666666666666E-2</v>
      </c>
      <c r="V424" s="150">
        <v>1.1333333333333332E-3</v>
      </c>
      <c r="W424" s="150">
        <v>8.3333333333333328E-4</v>
      </c>
      <c r="X424" s="150">
        <v>0</v>
      </c>
      <c r="Y424" s="150">
        <v>3.61E-2</v>
      </c>
      <c r="Z424" s="150">
        <v>0</v>
      </c>
    </row>
    <row r="425" spans="1:26" ht="15.75" customHeight="1">
      <c r="A425" s="262" t="s">
        <v>467</v>
      </c>
      <c r="B425" s="2" t="s">
        <v>34</v>
      </c>
      <c r="C425" s="3">
        <v>0.35899999999999999</v>
      </c>
      <c r="D425" s="4"/>
      <c r="E425" s="5">
        <v>0</v>
      </c>
      <c r="F425" s="6">
        <v>3.1E-2</v>
      </c>
      <c r="G425" s="23">
        <v>3.0000000000000001E-3</v>
      </c>
      <c r="H425" s="24">
        <v>3.1E-2</v>
      </c>
      <c r="I425" s="141">
        <v>0</v>
      </c>
      <c r="J425" s="150">
        <v>4.7966666666666657E-2</v>
      </c>
      <c r="K425" s="150">
        <v>0.27263333333333334</v>
      </c>
      <c r="L425" s="150">
        <v>2.0000000000000001E-4</v>
      </c>
      <c r="M425" s="150">
        <v>2.8883666666666663</v>
      </c>
      <c r="N425" s="150">
        <v>3.0333333333333334E-2</v>
      </c>
      <c r="O425" s="150">
        <v>0.60293333333333332</v>
      </c>
      <c r="P425" s="150">
        <v>4.2096</v>
      </c>
      <c r="Q425" s="150">
        <v>1.2333333333333335E-3</v>
      </c>
      <c r="R425" s="150">
        <v>8.0933333333333343E-2</v>
      </c>
      <c r="S425" s="150">
        <v>0</v>
      </c>
      <c r="T425" s="150">
        <v>0</v>
      </c>
      <c r="U425" s="150">
        <v>0</v>
      </c>
      <c r="V425" s="150">
        <v>3.6666666666666667E-4</v>
      </c>
      <c r="W425" s="150">
        <v>2.9999999999999997E-4</v>
      </c>
      <c r="X425" s="150">
        <v>0</v>
      </c>
      <c r="Y425" s="150">
        <v>3.0099999999999998E-2</v>
      </c>
      <c r="Z425" s="150">
        <v>0</v>
      </c>
    </row>
    <row r="426" spans="1:26" ht="15.75" customHeight="1">
      <c r="A426" s="262" t="s">
        <v>468</v>
      </c>
      <c r="B426" s="2" t="s">
        <v>34</v>
      </c>
      <c r="C426" s="3">
        <v>0.2224666666666667</v>
      </c>
      <c r="D426" s="4"/>
      <c r="E426" s="5">
        <v>0</v>
      </c>
      <c r="F426" s="6">
        <v>0.11699999999999999</v>
      </c>
      <c r="G426" s="23">
        <v>4.0000000000000001E-3</v>
      </c>
      <c r="H426" s="24">
        <v>0.115</v>
      </c>
      <c r="I426" s="141">
        <v>0</v>
      </c>
      <c r="J426" s="150">
        <v>4.0266666666666666E-2</v>
      </c>
      <c r="K426" s="150">
        <v>0.13873333333333335</v>
      </c>
      <c r="L426" s="150">
        <v>0</v>
      </c>
      <c r="M426" s="150">
        <v>1.3596000000000001</v>
      </c>
      <c r="N426" s="150">
        <v>1.6E-2</v>
      </c>
      <c r="O426" s="150">
        <v>0.55706666666666671</v>
      </c>
      <c r="P426" s="150">
        <v>2.0449000000000002</v>
      </c>
      <c r="Q426" s="150">
        <v>5.3333333333333336E-4</v>
      </c>
      <c r="R426" s="150">
        <v>3.8933333333333334E-2</v>
      </c>
      <c r="S426" s="150">
        <v>0</v>
      </c>
      <c r="T426" s="150">
        <v>0</v>
      </c>
      <c r="U426" s="150">
        <v>0</v>
      </c>
      <c r="V426" s="150">
        <v>0</v>
      </c>
      <c r="W426" s="150">
        <v>3.0000000000000001E-3</v>
      </c>
      <c r="X426" s="150">
        <v>0</v>
      </c>
      <c r="Y426" s="150">
        <v>4.5366666666666659E-2</v>
      </c>
      <c r="Z426" s="150">
        <v>0</v>
      </c>
    </row>
    <row r="427" spans="1:26" ht="15.75" customHeight="1">
      <c r="A427" s="262" t="s">
        <v>469</v>
      </c>
      <c r="B427" s="2" t="s">
        <v>34</v>
      </c>
      <c r="C427" s="3">
        <v>0.17556666666666668</v>
      </c>
      <c r="D427" s="4"/>
      <c r="E427" s="5">
        <v>0</v>
      </c>
      <c r="F427" s="6">
        <v>8.199999999999999E-2</v>
      </c>
      <c r="G427" s="23">
        <v>5.0000000000000001E-3</v>
      </c>
      <c r="H427" s="24">
        <v>9.1999999999999998E-2</v>
      </c>
      <c r="I427" s="141">
        <v>0</v>
      </c>
      <c r="J427" s="150">
        <v>3.9433333333333334E-2</v>
      </c>
      <c r="K427" s="150">
        <v>0.15323333333333333</v>
      </c>
      <c r="L427" s="150">
        <v>0</v>
      </c>
      <c r="M427" s="150">
        <v>1.2436333333333334</v>
      </c>
      <c r="N427" s="150">
        <v>1.3100000000000001E-2</v>
      </c>
      <c r="O427" s="150">
        <v>0.63763333333333327</v>
      </c>
      <c r="P427" s="150">
        <v>2.4140333333333333</v>
      </c>
      <c r="Q427" s="150">
        <v>6.4000000000000005E-4</v>
      </c>
      <c r="R427" s="150">
        <v>2.63E-2</v>
      </c>
      <c r="S427" s="150">
        <v>4.2500000000000003E-2</v>
      </c>
      <c r="T427" s="150">
        <v>4.2500000000000003E-2</v>
      </c>
      <c r="U427" s="150">
        <v>4.2500000000000003E-2</v>
      </c>
      <c r="V427" s="150">
        <v>1.0666666666666667E-3</v>
      </c>
      <c r="W427" s="150">
        <v>6.6666666666666664E-4</v>
      </c>
      <c r="X427" s="150">
        <v>2.9999999999999997E-4</v>
      </c>
      <c r="Y427" s="150">
        <v>3.9100000000000003E-2</v>
      </c>
      <c r="Z427" s="150">
        <v>0</v>
      </c>
    </row>
    <row r="428" spans="1:26" ht="15.75" customHeight="1">
      <c r="A428" s="262" t="s">
        <v>470</v>
      </c>
      <c r="B428" s="2" t="s">
        <v>34</v>
      </c>
      <c r="C428" s="3">
        <v>0.18823333333333334</v>
      </c>
      <c r="D428" s="4"/>
      <c r="E428" s="5">
        <v>0</v>
      </c>
      <c r="F428" s="6">
        <v>6.0999999999999999E-2</v>
      </c>
      <c r="G428" s="23">
        <v>3.0000000000000001E-3</v>
      </c>
      <c r="H428" s="24">
        <v>6.7000000000000004E-2</v>
      </c>
      <c r="I428" s="141">
        <v>0</v>
      </c>
      <c r="J428" s="150">
        <v>2.4166666666666666E-2</v>
      </c>
      <c r="K428" s="150">
        <v>0.14216666666666666</v>
      </c>
      <c r="L428" s="150">
        <v>0</v>
      </c>
      <c r="M428" s="150">
        <v>1.6528666666666667</v>
      </c>
      <c r="N428" s="150">
        <v>1.7066666666666667E-2</v>
      </c>
      <c r="O428" s="150">
        <v>0.37623333333333336</v>
      </c>
      <c r="P428" s="150">
        <v>2.3165</v>
      </c>
      <c r="Q428" s="150">
        <v>5.9666666666666668E-4</v>
      </c>
      <c r="R428" s="150">
        <v>3.7666666666666668E-2</v>
      </c>
      <c r="S428" s="150">
        <v>3.4599999999999999E-2</v>
      </c>
      <c r="T428" s="150">
        <v>3.4599999999999999E-2</v>
      </c>
      <c r="U428" s="150">
        <v>3.4599999999999999E-2</v>
      </c>
      <c r="V428" s="150">
        <v>1.2999999999999999E-3</v>
      </c>
      <c r="W428" s="150">
        <v>1.5666666666666669E-3</v>
      </c>
      <c r="X428" s="150">
        <v>0</v>
      </c>
      <c r="Y428" s="150">
        <v>4.7666666666666663E-2</v>
      </c>
      <c r="Z428" s="150">
        <v>0</v>
      </c>
    </row>
    <row r="429" spans="1:26" ht="15.75" customHeight="1">
      <c r="A429" s="262" t="s">
        <v>471</v>
      </c>
      <c r="B429" s="2" t="s">
        <v>34</v>
      </c>
      <c r="C429" s="3">
        <v>0.26420833333333332</v>
      </c>
      <c r="D429" s="4"/>
      <c r="E429" s="5">
        <v>0</v>
      </c>
      <c r="F429" s="6">
        <v>7.9000000000000001E-2</v>
      </c>
      <c r="G429" s="23">
        <v>4.0000000000000001E-3</v>
      </c>
      <c r="H429" s="24">
        <v>9.1999999999999998E-2</v>
      </c>
      <c r="I429" s="141">
        <v>0</v>
      </c>
      <c r="J429" s="150">
        <v>0.04</v>
      </c>
      <c r="K429" s="150">
        <v>0.24</v>
      </c>
      <c r="L429" s="150">
        <v>0</v>
      </c>
      <c r="M429" s="150">
        <v>2.46</v>
      </c>
      <c r="N429" s="150">
        <v>3.2000000000000001E-2</v>
      </c>
      <c r="O429" s="150">
        <v>0.6</v>
      </c>
      <c r="P429" s="150">
        <v>3.55</v>
      </c>
      <c r="Q429" s="150">
        <v>1.4000000000000002E-3</v>
      </c>
      <c r="R429" s="150">
        <v>5.5E-2</v>
      </c>
      <c r="S429" s="150">
        <v>0</v>
      </c>
      <c r="T429" s="150">
        <v>0</v>
      </c>
      <c r="U429" s="150">
        <v>0</v>
      </c>
      <c r="V429" s="150">
        <v>2.9999999999999997E-4</v>
      </c>
      <c r="W429" s="150">
        <v>5.9999999999999995E-4</v>
      </c>
      <c r="X429" s="150">
        <v>1.2999999999999999E-3</v>
      </c>
      <c r="Y429" s="150">
        <v>1.6E-2</v>
      </c>
      <c r="Z429" s="150">
        <v>0</v>
      </c>
    </row>
    <row r="430" spans="1:26" ht="15.75" customHeight="1">
      <c r="A430" s="262" t="s">
        <v>472</v>
      </c>
      <c r="B430" s="2" t="s">
        <v>34</v>
      </c>
      <c r="C430" s="3">
        <v>0.21249999999999999</v>
      </c>
      <c r="D430" s="4"/>
      <c r="E430" s="5">
        <v>0</v>
      </c>
      <c r="F430" s="6">
        <v>0.02</v>
      </c>
      <c r="G430" s="23">
        <v>1E-3</v>
      </c>
      <c r="H430" s="24">
        <v>2.1000000000000001E-2</v>
      </c>
      <c r="I430" s="141">
        <v>0</v>
      </c>
      <c r="J430" s="150">
        <v>3.3933333333333329E-2</v>
      </c>
      <c r="K430" s="150">
        <v>0.20250000000000001</v>
      </c>
      <c r="L430" s="150">
        <v>0</v>
      </c>
      <c r="M430" s="150">
        <v>1.8305333333333331</v>
      </c>
      <c r="N430" s="150">
        <v>2.1266666666666666E-2</v>
      </c>
      <c r="O430" s="150">
        <v>0.61146666666666671</v>
      </c>
      <c r="P430" s="150">
        <v>3.2249666666666665</v>
      </c>
      <c r="Q430" s="150">
        <v>8.0000000000000004E-4</v>
      </c>
      <c r="R430" s="150">
        <v>4.2266666666666668E-2</v>
      </c>
      <c r="S430" s="150">
        <v>0</v>
      </c>
      <c r="T430" s="150">
        <v>0</v>
      </c>
      <c r="U430" s="150">
        <v>0</v>
      </c>
      <c r="V430" s="150">
        <v>0</v>
      </c>
      <c r="W430" s="150">
        <v>5.0000000000000001E-4</v>
      </c>
      <c r="X430" s="150">
        <v>0</v>
      </c>
      <c r="Y430" s="150">
        <v>1.8866666666666667E-2</v>
      </c>
      <c r="Z430" s="150">
        <v>0</v>
      </c>
    </row>
    <row r="431" spans="1:26" ht="15.75" customHeight="1">
      <c r="A431" s="262" t="s">
        <v>473</v>
      </c>
      <c r="B431" s="2" t="s">
        <v>34</v>
      </c>
      <c r="C431" s="3">
        <v>0.31906666666666667</v>
      </c>
      <c r="D431" s="4"/>
      <c r="E431" s="5">
        <v>0</v>
      </c>
      <c r="F431" s="6">
        <v>4.4999999999999998E-2</v>
      </c>
      <c r="G431" s="23">
        <v>3.0000000000000001E-3</v>
      </c>
      <c r="H431" s="24">
        <v>5.2000000000000005E-2</v>
      </c>
      <c r="I431" s="141">
        <v>0</v>
      </c>
      <c r="J431" s="150">
        <v>4.4299999999999999E-2</v>
      </c>
      <c r="K431" s="150">
        <v>0.25416666666666665</v>
      </c>
      <c r="L431" s="150">
        <v>2.0000000000000001E-4</v>
      </c>
      <c r="M431" s="150">
        <v>2.8191000000000002</v>
      </c>
      <c r="N431" s="150">
        <v>3.5533333333333333E-2</v>
      </c>
      <c r="O431" s="150">
        <v>0.6065666666666667</v>
      </c>
      <c r="P431" s="150">
        <v>3.7659666666666665</v>
      </c>
      <c r="Q431" s="150">
        <v>1.7333333333333335E-3</v>
      </c>
      <c r="R431" s="150">
        <v>6.7000000000000004E-2</v>
      </c>
      <c r="S431" s="150">
        <v>0</v>
      </c>
      <c r="T431" s="150">
        <v>0</v>
      </c>
      <c r="U431" s="150">
        <v>0</v>
      </c>
      <c r="V431" s="150">
        <v>0</v>
      </c>
      <c r="W431" s="150">
        <v>8.3333333333333328E-4</v>
      </c>
      <c r="X431" s="150">
        <v>2.9999999999999997E-4</v>
      </c>
      <c r="Y431" s="150">
        <v>1.8233333333333334E-2</v>
      </c>
      <c r="Z431" s="150">
        <v>0</v>
      </c>
    </row>
    <row r="432" spans="1:26" ht="15.75" customHeight="1">
      <c r="A432" s="262" t="s">
        <v>474</v>
      </c>
      <c r="B432" s="2" t="s">
        <v>34</v>
      </c>
      <c r="C432" s="3">
        <v>0.26931250000000001</v>
      </c>
      <c r="D432" s="4"/>
      <c r="E432" s="5">
        <v>0</v>
      </c>
      <c r="F432" s="6">
        <v>0.105</v>
      </c>
      <c r="G432" s="23">
        <v>4.0000000000000001E-3</v>
      </c>
      <c r="H432" s="24">
        <v>8.3000000000000004E-2</v>
      </c>
      <c r="I432" s="141">
        <v>0</v>
      </c>
      <c r="J432" s="150">
        <v>0.12763666666666665</v>
      </c>
      <c r="K432" s="150">
        <v>0.11900666666666666</v>
      </c>
      <c r="L432" s="150">
        <v>1.5333333333333334E-4</v>
      </c>
      <c r="M432" s="150">
        <v>0.82375666666666669</v>
      </c>
      <c r="N432" s="150">
        <v>1.8836666666666665E-2</v>
      </c>
      <c r="O432" s="150">
        <v>19.431793333333335</v>
      </c>
      <c r="P432" s="150">
        <v>0.86026333333333338</v>
      </c>
      <c r="Q432" s="150">
        <v>3.3E-4</v>
      </c>
      <c r="R432" s="150">
        <v>7.6980000000000007E-2</v>
      </c>
      <c r="S432" s="150">
        <v>0</v>
      </c>
      <c r="T432" s="150">
        <v>0</v>
      </c>
      <c r="U432" s="150">
        <v>0</v>
      </c>
      <c r="V432" s="150">
        <v>0</v>
      </c>
      <c r="W432" s="150">
        <v>6.333333333333334E-4</v>
      </c>
      <c r="X432" s="150">
        <v>0</v>
      </c>
      <c r="Y432" s="150">
        <v>2.3199999999999998E-2</v>
      </c>
      <c r="Z432" s="150">
        <v>0</v>
      </c>
    </row>
    <row r="433" spans="1:26" ht="15.75" customHeight="1">
      <c r="A433" s="262" t="s">
        <v>475</v>
      </c>
      <c r="B433" s="2" t="s">
        <v>34</v>
      </c>
      <c r="C433" s="3">
        <v>0.1965833333333333</v>
      </c>
      <c r="D433" s="4"/>
      <c r="E433" s="5">
        <v>0</v>
      </c>
      <c r="F433" s="6">
        <v>8.6999999999999994E-2</v>
      </c>
      <c r="G433" s="23">
        <v>3.0000000000000001E-3</v>
      </c>
      <c r="H433" s="24">
        <v>7.4999999999999997E-2</v>
      </c>
      <c r="I433" s="141">
        <v>0</v>
      </c>
      <c r="J433" s="150">
        <v>0.1411</v>
      </c>
      <c r="K433" s="150">
        <v>0.12219666666666669</v>
      </c>
      <c r="L433" s="150">
        <v>1.2000000000000002E-4</v>
      </c>
      <c r="M433" s="150">
        <v>1.0000166666666666</v>
      </c>
      <c r="N433" s="150">
        <v>1.3296666666666668E-2</v>
      </c>
      <c r="O433" s="150">
        <v>44.395499999999998</v>
      </c>
      <c r="P433" s="150">
        <v>1.90154</v>
      </c>
      <c r="Q433" s="150">
        <v>0</v>
      </c>
      <c r="R433" s="150">
        <v>3.6503333333333339E-2</v>
      </c>
      <c r="S433" s="150">
        <v>0</v>
      </c>
      <c r="T433" s="150">
        <v>0</v>
      </c>
      <c r="U433" s="150">
        <v>0</v>
      </c>
      <c r="V433" s="150">
        <v>0</v>
      </c>
      <c r="W433" s="150">
        <v>7.3333333333333345E-4</v>
      </c>
      <c r="X433" s="150">
        <v>0</v>
      </c>
      <c r="Y433" s="150">
        <v>2.8333333333333335E-2</v>
      </c>
      <c r="Z433" s="150">
        <v>0</v>
      </c>
    </row>
    <row r="434" spans="1:26" ht="15.75" customHeight="1">
      <c r="A434" s="262" t="s">
        <v>476</v>
      </c>
      <c r="B434" s="2" t="s">
        <v>34</v>
      </c>
      <c r="C434" s="3">
        <v>9.6104166666666657E-2</v>
      </c>
      <c r="D434" s="4"/>
      <c r="E434" s="5">
        <v>0.34520583333333332</v>
      </c>
      <c r="F434" s="6">
        <v>2.6000000000000002E-2</v>
      </c>
      <c r="G434" s="23">
        <v>4.7E-2</v>
      </c>
      <c r="H434" s="24">
        <v>3.4000000000000002E-2</v>
      </c>
      <c r="I434" s="141">
        <v>4.9703333333333335E-2</v>
      </c>
      <c r="J434" s="150">
        <v>0.18333333333333332</v>
      </c>
      <c r="K434" s="150">
        <v>0.16782666666666668</v>
      </c>
      <c r="L434" s="150">
        <v>2.7633333333333338E-3</v>
      </c>
      <c r="M434" s="150">
        <v>0.92542333333333326</v>
      </c>
      <c r="N434" s="150">
        <v>1.2616666666666667E-2</v>
      </c>
      <c r="O434" s="150">
        <v>5.3212933333333332</v>
      </c>
      <c r="P434" s="150">
        <v>1.66205</v>
      </c>
      <c r="Q434" s="150">
        <v>9.4666666666666673E-4</v>
      </c>
      <c r="R434" s="150">
        <v>5.13E-3</v>
      </c>
      <c r="S434" s="150">
        <v>0</v>
      </c>
      <c r="T434" s="150">
        <v>0</v>
      </c>
      <c r="U434" s="150">
        <v>0</v>
      </c>
      <c r="V434" s="150">
        <v>8.6666666666666674E-4</v>
      </c>
      <c r="W434" s="150">
        <v>0</v>
      </c>
      <c r="X434" s="150">
        <v>0</v>
      </c>
      <c r="Y434" s="150">
        <v>2.6000000000000002E-2</v>
      </c>
      <c r="Z434" s="150">
        <v>0</v>
      </c>
    </row>
    <row r="435" spans="1:26" ht="15.75" customHeight="1">
      <c r="A435" s="262" t="s">
        <v>477</v>
      </c>
      <c r="B435" s="2" t="s">
        <v>34</v>
      </c>
      <c r="C435" s="3">
        <v>0.12043749999999999</v>
      </c>
      <c r="D435" s="4"/>
      <c r="E435" s="5">
        <v>0.13949583333333332</v>
      </c>
      <c r="F435" s="6">
        <v>0</v>
      </c>
      <c r="G435" s="23">
        <v>0</v>
      </c>
      <c r="H435" s="24">
        <v>0</v>
      </c>
      <c r="I435" s="141">
        <v>0</v>
      </c>
      <c r="J435" s="150">
        <v>0.15496666666666667</v>
      </c>
      <c r="K435" s="150">
        <v>0.23635</v>
      </c>
      <c r="L435" s="150">
        <v>3.4000000000000002E-3</v>
      </c>
      <c r="M435" s="150">
        <v>1.4417633333333333</v>
      </c>
      <c r="N435" s="150">
        <v>2.5080000000000002E-2</v>
      </c>
      <c r="O435" s="150">
        <v>7.1063733333333321</v>
      </c>
      <c r="P435" s="150">
        <v>2.2139633333333335</v>
      </c>
      <c r="Q435" s="150">
        <v>1.0199999999999999E-3</v>
      </c>
      <c r="R435" s="150">
        <v>2.665E-2</v>
      </c>
      <c r="S435" s="150">
        <v>0</v>
      </c>
      <c r="T435" s="150">
        <v>0</v>
      </c>
      <c r="U435" s="150">
        <v>0</v>
      </c>
      <c r="V435" s="150">
        <v>1.0666666666666667E-3</v>
      </c>
      <c r="W435" s="150">
        <v>4.0000000000000002E-4</v>
      </c>
      <c r="X435" s="150">
        <v>0</v>
      </c>
      <c r="Y435" s="150">
        <v>1.9466666666666667E-2</v>
      </c>
      <c r="Z435" s="150">
        <v>0</v>
      </c>
    </row>
    <row r="436" spans="1:26" ht="15.75" customHeight="1">
      <c r="A436" s="262" t="s">
        <v>478</v>
      </c>
      <c r="B436" s="2" t="s">
        <v>34</v>
      </c>
      <c r="C436" s="3">
        <v>0.168625</v>
      </c>
      <c r="D436" s="4"/>
      <c r="E436" s="5">
        <v>0.18146166666666674</v>
      </c>
      <c r="F436" s="6">
        <v>5.0833333333333328E-2</v>
      </c>
      <c r="G436" s="23">
        <v>0.11539999999999999</v>
      </c>
      <c r="H436" s="24">
        <v>7.3533333333333326E-2</v>
      </c>
      <c r="I436" s="141">
        <v>0</v>
      </c>
      <c r="J436" s="150">
        <v>0.18087999999999999</v>
      </c>
      <c r="K436" s="150">
        <v>0.29521666666666663</v>
      </c>
      <c r="L436" s="150">
        <v>3.8566666666666667E-3</v>
      </c>
      <c r="M436" s="150">
        <v>1.7625999999999999</v>
      </c>
      <c r="N436" s="150">
        <v>2.3109999999999999E-2</v>
      </c>
      <c r="O436" s="150">
        <v>9.1641100000000009</v>
      </c>
      <c r="P436" s="150">
        <v>3.1301900000000002</v>
      </c>
      <c r="Q436" s="150">
        <v>9.0333333333333335E-4</v>
      </c>
      <c r="R436" s="150">
        <v>3.3046666666666662E-2</v>
      </c>
      <c r="S436" s="150">
        <v>0</v>
      </c>
      <c r="T436" s="150">
        <v>0</v>
      </c>
      <c r="U436" s="150">
        <v>0</v>
      </c>
      <c r="V436" s="150">
        <v>1.3666666666666669E-3</v>
      </c>
      <c r="W436" s="150">
        <v>4.3333333333333337E-4</v>
      </c>
      <c r="X436" s="150">
        <v>0</v>
      </c>
      <c r="Y436" s="150">
        <v>4.7733333333333336E-2</v>
      </c>
      <c r="Z436" s="150">
        <v>0</v>
      </c>
    </row>
    <row r="437" spans="1:26" ht="15.75" customHeight="1">
      <c r="A437" s="262" t="s">
        <v>479</v>
      </c>
      <c r="B437" s="2" t="s">
        <v>34</v>
      </c>
      <c r="C437" s="3">
        <v>6.9437499999999999E-2</v>
      </c>
      <c r="D437" s="4"/>
      <c r="E437" s="5">
        <v>0.47492916666666657</v>
      </c>
      <c r="F437" s="6">
        <v>0</v>
      </c>
      <c r="G437" s="23">
        <v>0</v>
      </c>
      <c r="H437" s="24">
        <v>0</v>
      </c>
      <c r="I437" s="141">
        <v>2.164333333333333E-2</v>
      </c>
      <c r="J437" s="150">
        <v>0.15609333333333333</v>
      </c>
      <c r="K437" s="150">
        <v>0.18304666666666666</v>
      </c>
      <c r="L437" s="150">
        <v>3.2333333333333329E-3</v>
      </c>
      <c r="M437" s="150">
        <v>0.77617999999999998</v>
      </c>
      <c r="N437" s="150">
        <v>1.1853333333333334E-2</v>
      </c>
      <c r="O437" s="150">
        <v>5.2493333333333343</v>
      </c>
      <c r="P437" s="150">
        <v>1.3766366666666667</v>
      </c>
      <c r="Q437" s="150">
        <v>7.1999999999999994E-4</v>
      </c>
      <c r="R437" s="150">
        <v>6.43E-3</v>
      </c>
      <c r="S437" s="150">
        <v>0</v>
      </c>
      <c r="T437" s="150">
        <v>0</v>
      </c>
      <c r="U437" s="150">
        <v>0</v>
      </c>
      <c r="V437" s="150">
        <v>1.1666666666666665E-3</v>
      </c>
      <c r="W437" s="150">
        <v>0</v>
      </c>
      <c r="X437" s="150">
        <v>0</v>
      </c>
      <c r="Y437" s="150">
        <v>0</v>
      </c>
      <c r="Z437" s="150">
        <v>0</v>
      </c>
    </row>
    <row r="438" spans="1:26" ht="15.75" customHeight="1">
      <c r="A438" s="262" t="s">
        <v>480</v>
      </c>
      <c r="B438" s="2" t="s">
        <v>34</v>
      </c>
      <c r="C438" s="3">
        <v>7.3437500000000003E-2</v>
      </c>
      <c r="D438" s="4"/>
      <c r="E438" s="5">
        <v>0.35528916666666682</v>
      </c>
      <c r="F438" s="6">
        <v>5.4000000000000006E-2</v>
      </c>
      <c r="G438" s="23">
        <v>1.3999999999999999E-2</v>
      </c>
      <c r="H438" s="24">
        <v>5.2000000000000005E-2</v>
      </c>
      <c r="I438" s="141">
        <v>2.2203333333333332E-2</v>
      </c>
      <c r="J438" s="150">
        <v>0.13562666666666667</v>
      </c>
      <c r="K438" s="150">
        <v>0.17333999999999999</v>
      </c>
      <c r="L438" s="150">
        <v>2.5000000000000001E-3</v>
      </c>
      <c r="M438" s="150">
        <v>0.77934999999999999</v>
      </c>
      <c r="N438" s="150">
        <v>7.4700000000000001E-3</v>
      </c>
      <c r="O438" s="150">
        <v>7.707256666666666</v>
      </c>
      <c r="P438" s="150">
        <v>1.5635599999999998</v>
      </c>
      <c r="Q438" s="150">
        <v>8.7000000000000011E-4</v>
      </c>
      <c r="R438" s="150">
        <v>5.0233333333333345E-3</v>
      </c>
      <c r="S438" s="150">
        <v>0</v>
      </c>
      <c r="T438" s="150">
        <v>0</v>
      </c>
      <c r="U438" s="150">
        <v>0</v>
      </c>
      <c r="V438" s="150">
        <v>1.0666666666666667E-3</v>
      </c>
      <c r="W438" s="150">
        <v>0</v>
      </c>
      <c r="X438" s="150">
        <v>2.9999999999999997E-4</v>
      </c>
      <c r="Y438" s="150">
        <v>0</v>
      </c>
      <c r="Z438" s="150">
        <v>0</v>
      </c>
    </row>
    <row r="439" spans="1:26" ht="15.75" customHeight="1">
      <c r="A439" s="262" t="s">
        <v>481</v>
      </c>
      <c r="B439" s="2" t="s">
        <v>34</v>
      </c>
      <c r="C439" s="3">
        <v>0.18100000000000002</v>
      </c>
      <c r="D439" s="4"/>
      <c r="E439" s="5">
        <v>0</v>
      </c>
      <c r="F439" s="6">
        <v>4.4000000000000004E-2</v>
      </c>
      <c r="G439" s="23">
        <v>0.03</v>
      </c>
      <c r="H439" s="24">
        <v>6.6000000000000003E-2</v>
      </c>
      <c r="I439" s="141">
        <v>0</v>
      </c>
      <c r="J439" s="150">
        <v>0.10916666666666666</v>
      </c>
      <c r="K439" s="150">
        <v>0.23216666666666669</v>
      </c>
      <c r="L439" s="150">
        <v>1E-4</v>
      </c>
      <c r="M439" s="150">
        <v>1.5478666666666667</v>
      </c>
      <c r="N439" s="150">
        <v>5.6666666666666679E-3</v>
      </c>
      <c r="O439" s="150">
        <v>0.96299999999999997</v>
      </c>
      <c r="P439" s="150">
        <v>2.1115666666666666</v>
      </c>
      <c r="Q439" s="150">
        <v>2.3333333333333333E-4</v>
      </c>
      <c r="R439" s="150">
        <v>1.2466666666666668E-2</v>
      </c>
      <c r="S439" s="150">
        <v>0.10373333333333333</v>
      </c>
      <c r="T439" s="150">
        <v>0.10373333333333333</v>
      </c>
      <c r="U439" s="150">
        <v>0.10373333333333333</v>
      </c>
      <c r="V439" s="150">
        <v>1.0666666666666667E-3</v>
      </c>
      <c r="W439" s="150">
        <v>4.3333333333333337E-4</v>
      </c>
      <c r="X439" s="150">
        <v>0</v>
      </c>
      <c r="Y439" s="150">
        <v>2.5833333333333333E-2</v>
      </c>
      <c r="Z439" s="150">
        <v>0</v>
      </c>
    </row>
    <row r="440" spans="1:26" ht="15.75" customHeight="1">
      <c r="A440" s="262" t="s">
        <v>482</v>
      </c>
      <c r="B440" s="2" t="s">
        <v>34</v>
      </c>
      <c r="C440" s="3">
        <v>0.23883333333333334</v>
      </c>
      <c r="D440" s="4"/>
      <c r="E440" s="5">
        <v>0</v>
      </c>
      <c r="F440" s="6">
        <v>4.4000000000000004E-2</v>
      </c>
      <c r="G440" s="23">
        <v>2.3E-2</v>
      </c>
      <c r="H440" s="24">
        <v>7.4999999999999997E-2</v>
      </c>
      <c r="I440" s="141">
        <v>0</v>
      </c>
      <c r="J440" s="150">
        <v>0.16761999999999999</v>
      </c>
      <c r="K440" s="150">
        <v>0.18348666666666669</v>
      </c>
      <c r="L440" s="150">
        <v>1.3666666666666666E-4</v>
      </c>
      <c r="M440" s="150">
        <v>1.61941</v>
      </c>
      <c r="N440" s="150">
        <v>1.66E-2</v>
      </c>
      <c r="O440" s="150">
        <v>0.56092000000000009</v>
      </c>
      <c r="P440" s="150">
        <v>2.100073333333333</v>
      </c>
      <c r="Q440" s="150">
        <v>7.7333333333333323E-4</v>
      </c>
      <c r="R440" s="150">
        <v>1.6986666666666667E-2</v>
      </c>
      <c r="S440" s="150">
        <v>0.16159999999999999</v>
      </c>
      <c r="T440" s="150">
        <v>0.16159999999999999</v>
      </c>
      <c r="U440" s="150">
        <v>0.16159999999999999</v>
      </c>
      <c r="V440" s="150">
        <v>2.9999999999999997E-4</v>
      </c>
      <c r="W440" s="150">
        <v>0</v>
      </c>
      <c r="X440" s="150">
        <v>0</v>
      </c>
      <c r="Y440" s="150">
        <v>6.3333333333333325E-2</v>
      </c>
      <c r="Z440" s="150">
        <v>0</v>
      </c>
    </row>
    <row r="441" spans="1:26" ht="15.75" customHeight="1">
      <c r="A441" s="262" t="s">
        <v>483</v>
      </c>
      <c r="B441" s="2" t="s">
        <v>34</v>
      </c>
      <c r="C441" s="3">
        <v>0.29575000000000001</v>
      </c>
      <c r="D441" s="4"/>
      <c r="E441" s="5">
        <v>0</v>
      </c>
      <c r="F441" s="6">
        <v>2.2000000000000002E-2</v>
      </c>
      <c r="G441" s="23">
        <v>1.2E-2</v>
      </c>
      <c r="H441" s="24">
        <v>3.4000000000000002E-2</v>
      </c>
      <c r="I441" s="141">
        <v>0</v>
      </c>
      <c r="J441" s="150">
        <v>0.6613866666666669</v>
      </c>
      <c r="K441" s="150">
        <v>0.2316633333333333</v>
      </c>
      <c r="L441" s="150">
        <v>2.1666666666666668E-4</v>
      </c>
      <c r="M441" s="150">
        <v>2.0960366666666665</v>
      </c>
      <c r="N441" s="150">
        <v>2.1150000000000002E-2</v>
      </c>
      <c r="O441" s="150">
        <v>0.53243333333333343</v>
      </c>
      <c r="P441" s="150">
        <v>2.2358600000000002</v>
      </c>
      <c r="Q441" s="150">
        <v>1.4566666666666667E-3</v>
      </c>
      <c r="R441" s="150">
        <v>2.6579999999999999E-2</v>
      </c>
      <c r="S441" s="150">
        <v>6.0533333333333335E-2</v>
      </c>
      <c r="T441" s="150">
        <v>6.0533333333333335E-2</v>
      </c>
      <c r="U441" s="150">
        <v>6.0533333333333335E-2</v>
      </c>
      <c r="V441" s="150">
        <v>2.9999999999999997E-4</v>
      </c>
      <c r="W441" s="150">
        <v>2.9999999999999997E-4</v>
      </c>
      <c r="X441" s="150">
        <v>0</v>
      </c>
      <c r="Y441" s="150">
        <v>9.1999999999999998E-2</v>
      </c>
      <c r="Z441" s="150">
        <v>0</v>
      </c>
    </row>
    <row r="442" spans="1:26" ht="15.75" customHeight="1">
      <c r="A442" s="262" t="s">
        <v>484</v>
      </c>
      <c r="B442" s="2" t="s">
        <v>34</v>
      </c>
      <c r="C442" s="3">
        <v>0.12583333333333335</v>
      </c>
      <c r="D442" s="4"/>
      <c r="E442" s="5">
        <v>0</v>
      </c>
      <c r="F442" s="6">
        <v>4.9000000000000002E-2</v>
      </c>
      <c r="G442" s="23">
        <v>3.4000000000000002E-2</v>
      </c>
      <c r="H442" s="24">
        <v>6.3E-2</v>
      </c>
      <c r="I442" s="141">
        <v>0</v>
      </c>
      <c r="J442" s="150">
        <v>5.5066666666666667E-2</v>
      </c>
      <c r="K442" s="150">
        <v>0.19833333333333333</v>
      </c>
      <c r="L442" s="150">
        <v>5.0000000000000001E-4</v>
      </c>
      <c r="M442" s="150">
        <v>1.9339</v>
      </c>
      <c r="N442" s="150">
        <v>4.0933333333333335E-2</v>
      </c>
      <c r="O442" s="150">
        <v>0.9506</v>
      </c>
      <c r="P442" s="150">
        <v>2.2006999999999999</v>
      </c>
      <c r="Q442" s="150">
        <v>1.9666666666666669E-3</v>
      </c>
      <c r="R442" s="150">
        <v>2.0066666666666667E-2</v>
      </c>
      <c r="S442" s="150">
        <v>9.3866666666666668E-2</v>
      </c>
      <c r="T442" s="150">
        <v>9.3866666666666668E-2</v>
      </c>
      <c r="U442" s="150">
        <v>9.3866666666666668E-2</v>
      </c>
      <c r="V442" s="150">
        <v>2.2666666666666664E-3</v>
      </c>
      <c r="W442" s="150">
        <v>3.4999999999999996E-3</v>
      </c>
      <c r="X442" s="150">
        <v>0</v>
      </c>
      <c r="Y442" s="150">
        <v>3.386666666666667E-2</v>
      </c>
      <c r="Z442" s="150">
        <v>0</v>
      </c>
    </row>
    <row r="443" spans="1:26" ht="15.75" customHeight="1">
      <c r="A443" s="262" t="s">
        <v>485</v>
      </c>
      <c r="B443" s="2" t="s">
        <v>34</v>
      </c>
      <c r="C443" s="3">
        <v>0.22439583333333335</v>
      </c>
      <c r="D443" s="4"/>
      <c r="E443" s="5">
        <v>6.0741666666665785E-3</v>
      </c>
      <c r="F443" s="6">
        <v>3.4996666666666669E-2</v>
      </c>
      <c r="G443" s="23">
        <v>1.5876666666666667E-2</v>
      </c>
      <c r="H443" s="24">
        <v>4.2596666666666672E-2</v>
      </c>
      <c r="I443" s="141">
        <v>0</v>
      </c>
      <c r="J443" s="150">
        <v>8.351666666666667E-2</v>
      </c>
      <c r="K443" s="150">
        <v>0.20119000000000001</v>
      </c>
      <c r="L443" s="150">
        <v>5.8666666666666665E-4</v>
      </c>
      <c r="M443" s="150">
        <v>2.7577999999999996</v>
      </c>
      <c r="N443" s="150">
        <v>6.526333333333334E-2</v>
      </c>
      <c r="O443" s="150">
        <v>1.2824199999999999</v>
      </c>
      <c r="P443" s="150">
        <v>2.4269466666666664</v>
      </c>
      <c r="Q443" s="150">
        <v>3.0399999999999997E-3</v>
      </c>
      <c r="R443" s="150">
        <v>3.4479999999999997E-2</v>
      </c>
      <c r="S443" s="150">
        <v>0</v>
      </c>
      <c r="T443" s="150">
        <v>0</v>
      </c>
      <c r="U443" s="150">
        <v>0</v>
      </c>
      <c r="V443" s="150">
        <v>1.9666666666666669E-3</v>
      </c>
      <c r="W443" s="150">
        <v>1.9333333333333336E-3</v>
      </c>
      <c r="X443" s="150">
        <v>0</v>
      </c>
      <c r="Y443" s="150">
        <v>9.6999999999999989E-2</v>
      </c>
      <c r="Z443" s="150">
        <v>0</v>
      </c>
    </row>
    <row r="444" spans="1:26" ht="15.75" customHeight="1">
      <c r="A444" s="262" t="s">
        <v>486</v>
      </c>
      <c r="B444" s="2" t="s">
        <v>34</v>
      </c>
      <c r="C444" s="3">
        <v>0.28491666666666665</v>
      </c>
      <c r="D444" s="4"/>
      <c r="E444" s="5">
        <v>5.8333333333340006E-4</v>
      </c>
      <c r="F444" s="6">
        <v>3.1E-2</v>
      </c>
      <c r="G444" s="23">
        <v>2.2000000000000002E-2</v>
      </c>
      <c r="H444" s="24">
        <v>3.7999999999999999E-2</v>
      </c>
      <c r="I444" s="141">
        <v>0</v>
      </c>
      <c r="J444" s="150">
        <v>8.3363333333333345E-2</v>
      </c>
      <c r="K444" s="150">
        <v>0.13927666666666666</v>
      </c>
      <c r="L444" s="150">
        <v>0</v>
      </c>
      <c r="M444" s="150">
        <v>2.5134666666666665</v>
      </c>
      <c r="N444" s="150">
        <v>1.2159999999999999E-2</v>
      </c>
      <c r="O444" s="150">
        <v>0.9484233333333334</v>
      </c>
      <c r="P444" s="150">
        <v>3.1811000000000003</v>
      </c>
      <c r="Q444" s="150">
        <v>4.6666666666666666E-4</v>
      </c>
      <c r="R444" s="150">
        <v>2.5516666666666663E-2</v>
      </c>
      <c r="S444" s="150">
        <v>5.9733333333333333E-2</v>
      </c>
      <c r="T444" s="150">
        <v>5.9733333333333333E-2</v>
      </c>
      <c r="U444" s="150">
        <v>5.9733333333333333E-2</v>
      </c>
      <c r="V444" s="150">
        <v>5.0000000000000001E-4</v>
      </c>
      <c r="W444" s="150">
        <v>5.3333333333333336E-4</v>
      </c>
      <c r="X444" s="150">
        <v>0</v>
      </c>
      <c r="Y444" s="150">
        <v>0.10400000000000001</v>
      </c>
      <c r="Z444" s="150">
        <v>0</v>
      </c>
    </row>
    <row r="445" spans="1:26" ht="15.75" customHeight="1">
      <c r="A445" s="262" t="s">
        <v>487</v>
      </c>
      <c r="B445" s="2" t="s">
        <v>34</v>
      </c>
      <c r="C445" s="3">
        <v>0.17093333333333333</v>
      </c>
      <c r="D445" s="4"/>
      <c r="E445" s="5">
        <v>0</v>
      </c>
      <c r="F445" s="6">
        <v>0.03</v>
      </c>
      <c r="G445" s="23">
        <v>2.2000000000000002E-2</v>
      </c>
      <c r="H445" s="24">
        <v>4.0999999999999995E-2</v>
      </c>
      <c r="I445" s="141">
        <v>0</v>
      </c>
      <c r="J445" s="150">
        <v>0.08</v>
      </c>
      <c r="K445" s="150">
        <v>0.25813333333333333</v>
      </c>
      <c r="L445" s="150">
        <v>1.6666666666666666E-4</v>
      </c>
      <c r="M445" s="150">
        <v>1.8533999999999999</v>
      </c>
      <c r="N445" s="150">
        <v>7.0333333333333324E-3</v>
      </c>
      <c r="O445" s="150">
        <v>0.94956666666666667</v>
      </c>
      <c r="P445" s="150">
        <v>2.7473333333333336</v>
      </c>
      <c r="Q445" s="150">
        <v>2.9999999999999997E-4</v>
      </c>
      <c r="R445" s="150">
        <v>1.9733333333333335E-2</v>
      </c>
      <c r="S445" s="150">
        <v>0.10023333333333334</v>
      </c>
      <c r="T445" s="150">
        <v>0.10023333333333334</v>
      </c>
      <c r="U445" s="150">
        <v>0.10023333333333334</v>
      </c>
      <c r="V445" s="150">
        <v>1.5666666666666665E-3</v>
      </c>
      <c r="W445" s="150">
        <v>5.3333333333333336E-4</v>
      </c>
      <c r="X445" s="150">
        <v>0</v>
      </c>
      <c r="Y445" s="150">
        <v>2.0366666666666665E-2</v>
      </c>
      <c r="Z445" s="150">
        <v>0</v>
      </c>
    </row>
    <row r="446" spans="1:26" ht="15.75" customHeight="1">
      <c r="A446" s="262" t="s">
        <v>488</v>
      </c>
      <c r="B446" s="2" t="s">
        <v>34</v>
      </c>
      <c r="C446" s="3">
        <v>0.26858333333333334</v>
      </c>
      <c r="D446" s="4"/>
      <c r="E446" s="5">
        <v>0</v>
      </c>
      <c r="F446" s="6">
        <v>0.02</v>
      </c>
      <c r="G446" s="23">
        <v>1.1000000000000001E-2</v>
      </c>
      <c r="H446" s="24">
        <v>2.1000000000000001E-2</v>
      </c>
      <c r="I446" s="141">
        <v>0</v>
      </c>
      <c r="J446" s="150">
        <v>0.11780999999999998</v>
      </c>
      <c r="K446" s="150">
        <v>0.11143666666666667</v>
      </c>
      <c r="L446" s="150">
        <v>0</v>
      </c>
      <c r="M446" s="150">
        <v>1.8674333333333335</v>
      </c>
      <c r="N446" s="150">
        <v>8.2633333333333343E-3</v>
      </c>
      <c r="O446" s="150">
        <v>0.64339333333333326</v>
      </c>
      <c r="P446" s="150">
        <v>1.9113666666666667</v>
      </c>
      <c r="Q446" s="150">
        <v>2.7333333333333333E-4</v>
      </c>
      <c r="R446" s="150">
        <v>2.8333333333333335E-2</v>
      </c>
      <c r="S446" s="150">
        <v>0</v>
      </c>
      <c r="T446" s="150">
        <v>0</v>
      </c>
      <c r="U446" s="150">
        <v>0</v>
      </c>
      <c r="V446" s="150">
        <v>7.3333333333333345E-4</v>
      </c>
      <c r="W446" s="150">
        <v>0</v>
      </c>
      <c r="X446" s="150">
        <v>0</v>
      </c>
      <c r="Y446" s="150">
        <v>8.199999999999999E-2</v>
      </c>
      <c r="Z446" s="150">
        <v>0</v>
      </c>
    </row>
    <row r="447" spans="1:26" ht="15.75" customHeight="1">
      <c r="A447" s="262" t="s">
        <v>489</v>
      </c>
      <c r="B447" s="2" t="s">
        <v>34</v>
      </c>
      <c r="C447" s="3">
        <v>0.17813333333333334</v>
      </c>
      <c r="D447" s="4"/>
      <c r="E447" s="5">
        <v>1.9999999999997019E-4</v>
      </c>
      <c r="F447" s="6">
        <v>1.6E-2</v>
      </c>
      <c r="G447" s="23">
        <v>8.0000000000000002E-3</v>
      </c>
      <c r="H447" s="24">
        <v>2.1000000000000001E-2</v>
      </c>
      <c r="I447" s="141">
        <v>0</v>
      </c>
      <c r="J447" s="150">
        <v>7.9699999999999993E-2</v>
      </c>
      <c r="K447" s="150">
        <v>0.27229999999999999</v>
      </c>
      <c r="L447" s="150">
        <v>2.0000000000000001E-4</v>
      </c>
      <c r="M447" s="150">
        <v>1.9647999999999999</v>
      </c>
      <c r="N447" s="150">
        <v>7.7666666666666674E-3</v>
      </c>
      <c r="O447" s="150">
        <v>0.98366666666666669</v>
      </c>
      <c r="P447" s="150">
        <v>2.9119000000000002</v>
      </c>
      <c r="Q447" s="150">
        <v>2.9999999999999997E-4</v>
      </c>
      <c r="R447" s="150">
        <v>2.2400000000000003E-2</v>
      </c>
      <c r="S447" s="150">
        <v>0.11663333333333334</v>
      </c>
      <c r="T447" s="150">
        <v>0.11663333333333334</v>
      </c>
      <c r="U447" s="150">
        <v>0.11663333333333334</v>
      </c>
      <c r="V447" s="150">
        <v>1.6666666666666666E-3</v>
      </c>
      <c r="W447" s="150">
        <v>4.6666666666666666E-4</v>
      </c>
      <c r="X447" s="150">
        <v>0</v>
      </c>
      <c r="Y447" s="150">
        <v>3.5299999999999998E-2</v>
      </c>
      <c r="Z447" s="150">
        <v>0</v>
      </c>
    </row>
    <row r="448" spans="1:26" ht="15.75" customHeight="1">
      <c r="A448" s="262" t="s">
        <v>490</v>
      </c>
      <c r="B448" s="2" t="s">
        <v>34</v>
      </c>
      <c r="C448" s="3">
        <v>0.1758666666666667</v>
      </c>
      <c r="D448" s="4"/>
      <c r="E448" s="5">
        <v>-2.333333333333809E-4</v>
      </c>
      <c r="F448" s="6">
        <v>1.3000000000000001E-2</v>
      </c>
      <c r="G448" s="23">
        <v>6.0000000000000001E-3</v>
      </c>
      <c r="H448" s="24">
        <v>6.9999999999999993E-3</v>
      </c>
      <c r="I448" s="141">
        <v>0</v>
      </c>
      <c r="J448" s="150">
        <v>5.6100000000000004E-2</v>
      </c>
      <c r="K448" s="150">
        <v>0.27829999999999999</v>
      </c>
      <c r="L448" s="150">
        <v>3.4999999999999996E-3</v>
      </c>
      <c r="M448" s="150">
        <v>3.4390333333333336</v>
      </c>
      <c r="N448" s="150">
        <v>9.5399999999999985E-2</v>
      </c>
      <c r="O448" s="150">
        <v>0.82433333333333325</v>
      </c>
      <c r="P448" s="150">
        <v>2.8050000000000002</v>
      </c>
      <c r="Q448" s="150">
        <v>2.5999999999999999E-3</v>
      </c>
      <c r="R448" s="150">
        <v>3.7266666666666663E-2</v>
      </c>
      <c r="S448" s="150">
        <v>38.633299999999998</v>
      </c>
      <c r="T448" s="150">
        <v>38.633299999999998</v>
      </c>
      <c r="U448" s="150">
        <v>38.633299999999998</v>
      </c>
      <c r="V448" s="150">
        <v>6.1666666666666667E-3</v>
      </c>
      <c r="W448" s="150">
        <v>5.5666666666666668E-3</v>
      </c>
      <c r="X448" s="150">
        <v>0</v>
      </c>
      <c r="Y448" s="150">
        <v>6.3633333333333333E-2</v>
      </c>
      <c r="Z448" s="150">
        <v>0</v>
      </c>
    </row>
    <row r="449" spans="1:26" ht="15.75" customHeight="1">
      <c r="A449" s="262" t="s">
        <v>491</v>
      </c>
      <c r="B449" s="2" t="s">
        <v>34</v>
      </c>
      <c r="C449" s="3">
        <v>0.28460416666666671</v>
      </c>
      <c r="D449" s="4"/>
      <c r="E449" s="5">
        <v>7.5129166666666622E-2</v>
      </c>
      <c r="F449" s="6">
        <v>1.6E-2</v>
      </c>
      <c r="G449" s="23">
        <v>3.3000000000000002E-2</v>
      </c>
      <c r="H449" s="24">
        <v>2.4E-2</v>
      </c>
      <c r="I449" s="141">
        <v>1.1303333333333334E-2</v>
      </c>
      <c r="J449" s="150">
        <v>8.9120000000000005E-2</v>
      </c>
      <c r="K449" s="150">
        <v>0.34826000000000001</v>
      </c>
      <c r="L449" s="150">
        <v>5.6999999999999998E-4</v>
      </c>
      <c r="M449" s="150">
        <v>2.4934533333333335</v>
      </c>
      <c r="N449" s="150">
        <v>1.0776666666666667E-2</v>
      </c>
      <c r="O449" s="150">
        <v>1.2233233333333333</v>
      </c>
      <c r="P449" s="150">
        <v>4.07559</v>
      </c>
      <c r="Q449" s="150">
        <v>4.6666666666666666E-4</v>
      </c>
      <c r="R449" s="150">
        <v>8.423333333333333E-3</v>
      </c>
      <c r="S449" s="150">
        <v>6.6100000000000006E-2</v>
      </c>
      <c r="T449" s="150">
        <v>6.6100000000000006E-2</v>
      </c>
      <c r="U449" s="150">
        <v>6.6100000000000006E-2</v>
      </c>
      <c r="V449" s="150">
        <v>5.3333333333333336E-4</v>
      </c>
      <c r="W449" s="150">
        <v>4.0000000000000002E-4</v>
      </c>
      <c r="X449" s="150">
        <v>5.1999999999999998E-3</v>
      </c>
      <c r="Y449" s="150">
        <v>0.11066666666666668</v>
      </c>
      <c r="Z449" s="150">
        <v>0</v>
      </c>
    </row>
    <row r="450" spans="1:26" ht="15.75" customHeight="1">
      <c r="A450" s="262" t="s">
        <v>492</v>
      </c>
      <c r="B450" s="2" t="s">
        <v>34</v>
      </c>
      <c r="C450" s="3">
        <v>0.16443333333333332</v>
      </c>
      <c r="D450" s="4"/>
      <c r="E450" s="5">
        <v>0</v>
      </c>
      <c r="F450" s="6">
        <v>5.2000000000000005E-2</v>
      </c>
      <c r="G450" s="23">
        <v>3.9E-2</v>
      </c>
      <c r="H450" s="24">
        <v>7.2000000000000008E-2</v>
      </c>
      <c r="I450" s="141">
        <v>0</v>
      </c>
      <c r="J450" s="150">
        <v>6.3E-2</v>
      </c>
      <c r="K450" s="150">
        <v>0.24303333333333332</v>
      </c>
      <c r="L450" s="150">
        <v>1E-4</v>
      </c>
      <c r="M450" s="150">
        <v>1.7355333333333332</v>
      </c>
      <c r="N450" s="150">
        <v>6.2333333333333338E-3</v>
      </c>
      <c r="O450" s="150">
        <v>0.6287666666666667</v>
      </c>
      <c r="P450" s="150">
        <v>2.1724000000000001</v>
      </c>
      <c r="Q450" s="150">
        <v>4.0000000000000002E-4</v>
      </c>
      <c r="R450" s="150">
        <v>1.1233333333333333E-2</v>
      </c>
      <c r="S450" s="150">
        <v>7.0000000000000007E-2</v>
      </c>
      <c r="T450" s="150">
        <v>7.0000000000000007E-2</v>
      </c>
      <c r="U450" s="150">
        <v>7.0000000000000007E-2</v>
      </c>
      <c r="V450" s="150">
        <v>8.0000000000000004E-4</v>
      </c>
      <c r="W450" s="150">
        <v>2.9999999999999997E-4</v>
      </c>
      <c r="X450" s="150">
        <v>0</v>
      </c>
      <c r="Y450" s="150">
        <v>3.2766666666666666E-2</v>
      </c>
      <c r="Z450" s="150">
        <v>0</v>
      </c>
    </row>
    <row r="451" spans="1:26" ht="15.75" customHeight="1">
      <c r="A451" s="262" t="s">
        <v>493</v>
      </c>
      <c r="B451" s="2" t="s">
        <v>34</v>
      </c>
      <c r="C451" s="3">
        <v>0.28025</v>
      </c>
      <c r="D451" s="4"/>
      <c r="E451" s="5">
        <v>0</v>
      </c>
      <c r="F451" s="6">
        <v>2.1000000000000001E-2</v>
      </c>
      <c r="G451" s="23">
        <v>1.8000000000000002E-2</v>
      </c>
      <c r="H451" s="24">
        <v>2.6000000000000002E-2</v>
      </c>
      <c r="I451" s="141">
        <v>0</v>
      </c>
      <c r="J451" s="150">
        <v>9.0640000000000012E-2</v>
      </c>
      <c r="K451" s="150">
        <v>0.13883666666666664</v>
      </c>
      <c r="L451" s="150">
        <v>0</v>
      </c>
      <c r="M451" s="150">
        <v>2.3294000000000001</v>
      </c>
      <c r="N451" s="150">
        <v>5.5333333333333337E-3</v>
      </c>
      <c r="O451" s="150">
        <v>0.7027133333333333</v>
      </c>
      <c r="P451" s="150">
        <v>2.8327333333333331</v>
      </c>
      <c r="Q451" s="150">
        <v>2.833333333333333E-4</v>
      </c>
      <c r="R451" s="150">
        <v>1.5843333333333334E-2</v>
      </c>
      <c r="S451" s="150">
        <v>0</v>
      </c>
      <c r="T451" s="150">
        <v>0</v>
      </c>
      <c r="U451" s="150">
        <v>0</v>
      </c>
      <c r="V451" s="150">
        <v>9.3333333333333332E-4</v>
      </c>
      <c r="W451" s="150">
        <v>0</v>
      </c>
      <c r="X451" s="150">
        <v>0</v>
      </c>
      <c r="Y451" s="150">
        <v>0.11199999999999999</v>
      </c>
      <c r="Z451" s="150">
        <v>0</v>
      </c>
    </row>
    <row r="452" spans="1:26" ht="15.75" customHeight="1">
      <c r="A452" s="262" t="s">
        <v>494</v>
      </c>
      <c r="B452" s="2" t="s">
        <v>34</v>
      </c>
      <c r="C452" s="3">
        <v>0.24985416666666663</v>
      </c>
      <c r="D452" s="4"/>
      <c r="E452" s="5">
        <v>0</v>
      </c>
      <c r="F452" s="6">
        <v>2.2000000000000002E-2</v>
      </c>
      <c r="G452" s="23">
        <v>1.4999999999999999E-2</v>
      </c>
      <c r="H452" s="24">
        <v>2.5000000000000001E-2</v>
      </c>
      <c r="I452" s="141">
        <v>0</v>
      </c>
      <c r="J452" s="150">
        <v>8.1833333333333313E-2</v>
      </c>
      <c r="K452" s="150">
        <v>0.12346333333333334</v>
      </c>
      <c r="L452" s="150">
        <v>0</v>
      </c>
      <c r="M452" s="150">
        <v>1.9367333333333332</v>
      </c>
      <c r="N452" s="150">
        <v>4.62E-3</v>
      </c>
      <c r="O452" s="150">
        <v>0.50890333333333326</v>
      </c>
      <c r="P452" s="150">
        <v>2.1653333333333333</v>
      </c>
      <c r="Q452" s="150">
        <v>3.9666666666666664E-4</v>
      </c>
      <c r="R452" s="150">
        <v>1.2416666666666666E-2</v>
      </c>
      <c r="S452" s="150">
        <v>0</v>
      </c>
      <c r="T452" s="150">
        <v>0</v>
      </c>
      <c r="U452" s="150">
        <v>0</v>
      </c>
      <c r="V452" s="150">
        <v>1E-3</v>
      </c>
      <c r="W452" s="150">
        <v>0</v>
      </c>
      <c r="X452" s="150">
        <v>0</v>
      </c>
      <c r="Y452" s="150">
        <v>0.12833333333333333</v>
      </c>
      <c r="Z452" s="150">
        <v>0</v>
      </c>
    </row>
    <row r="453" spans="1:26" ht="15.75" customHeight="1">
      <c r="A453" s="262">
        <v>0</v>
      </c>
      <c r="B453" s="2" t="s">
        <v>34</v>
      </c>
      <c r="C453" s="3">
        <v>0</v>
      </c>
      <c r="D453" s="4"/>
      <c r="E453" s="5">
        <v>0</v>
      </c>
      <c r="F453" s="6">
        <v>0</v>
      </c>
      <c r="G453" s="23">
        <v>0</v>
      </c>
      <c r="H453" s="24">
        <v>0</v>
      </c>
      <c r="I453" s="141">
        <v>0</v>
      </c>
      <c r="J453" s="150">
        <v>0</v>
      </c>
      <c r="K453" s="150">
        <v>0</v>
      </c>
      <c r="L453" s="150">
        <v>0</v>
      </c>
      <c r="M453" s="150">
        <v>0</v>
      </c>
      <c r="N453" s="150">
        <v>0</v>
      </c>
      <c r="O453" s="150">
        <v>0</v>
      </c>
      <c r="P453" s="150">
        <v>0</v>
      </c>
      <c r="Q453" s="150">
        <v>0</v>
      </c>
      <c r="R453" s="150">
        <v>0</v>
      </c>
      <c r="S453" s="150">
        <v>0</v>
      </c>
      <c r="T453" s="150">
        <v>0</v>
      </c>
      <c r="U453" s="150">
        <v>0</v>
      </c>
      <c r="V453" s="150">
        <v>0</v>
      </c>
      <c r="W453" s="150">
        <v>0</v>
      </c>
      <c r="X453" s="150">
        <v>0</v>
      </c>
      <c r="Y453" s="150">
        <v>0</v>
      </c>
      <c r="Z453" s="150">
        <v>0</v>
      </c>
    </row>
    <row r="454" spans="1:26" ht="15.75" customHeight="1">
      <c r="A454" s="262">
        <v>0</v>
      </c>
      <c r="B454" s="2" t="s">
        <v>34</v>
      </c>
      <c r="C454" s="3">
        <v>0</v>
      </c>
      <c r="D454" s="4"/>
      <c r="E454" s="5">
        <v>0</v>
      </c>
      <c r="F454" s="6">
        <v>0</v>
      </c>
      <c r="G454" s="23">
        <v>0</v>
      </c>
      <c r="H454" s="24">
        <v>0</v>
      </c>
      <c r="I454" s="141">
        <v>0</v>
      </c>
      <c r="J454" s="150">
        <v>0</v>
      </c>
      <c r="K454" s="150">
        <v>0</v>
      </c>
      <c r="L454" s="150">
        <v>0</v>
      </c>
      <c r="M454" s="150">
        <v>0</v>
      </c>
      <c r="N454" s="150">
        <v>0</v>
      </c>
      <c r="O454" s="150">
        <v>0</v>
      </c>
      <c r="P454" s="150">
        <v>0</v>
      </c>
      <c r="Q454" s="150">
        <v>0</v>
      </c>
      <c r="R454" s="150">
        <v>0</v>
      </c>
      <c r="S454" s="150">
        <v>0</v>
      </c>
      <c r="T454" s="150">
        <v>0</v>
      </c>
      <c r="U454" s="150">
        <v>0</v>
      </c>
      <c r="V454" s="150">
        <v>0</v>
      </c>
      <c r="W454" s="150">
        <v>0</v>
      </c>
      <c r="X454" s="150">
        <v>0</v>
      </c>
      <c r="Y454" s="150">
        <v>0</v>
      </c>
      <c r="Z454" s="150">
        <v>0</v>
      </c>
    </row>
    <row r="455" spans="1:26" ht="15.75" customHeight="1">
      <c r="A455" s="262" t="s">
        <v>786</v>
      </c>
      <c r="B455" s="2" t="s">
        <v>34</v>
      </c>
      <c r="C455" s="3">
        <v>0</v>
      </c>
      <c r="D455" s="4"/>
      <c r="E455" s="5">
        <v>0</v>
      </c>
      <c r="F455" s="6">
        <v>0</v>
      </c>
      <c r="G455" s="23">
        <v>0</v>
      </c>
      <c r="H455" s="24">
        <v>0</v>
      </c>
      <c r="I455" s="141">
        <v>0</v>
      </c>
      <c r="J455" s="150">
        <v>0</v>
      </c>
      <c r="K455" s="150">
        <v>0</v>
      </c>
      <c r="L455" s="150">
        <v>0</v>
      </c>
      <c r="M455" s="150">
        <v>0</v>
      </c>
      <c r="N455" s="150">
        <v>0</v>
      </c>
      <c r="O455" s="150">
        <v>0</v>
      </c>
      <c r="P455" s="150">
        <v>0</v>
      </c>
      <c r="Q455" s="150">
        <v>0</v>
      </c>
      <c r="R455" s="150">
        <v>0</v>
      </c>
      <c r="S455" s="150">
        <v>0</v>
      </c>
      <c r="T455" s="150">
        <v>0</v>
      </c>
      <c r="U455" s="150">
        <v>0</v>
      </c>
      <c r="V455" s="150">
        <v>0</v>
      </c>
      <c r="W455" s="150">
        <v>0</v>
      </c>
      <c r="X455" s="150">
        <v>0</v>
      </c>
      <c r="Y455" s="150">
        <v>0</v>
      </c>
      <c r="Z455" s="150">
        <v>0</v>
      </c>
    </row>
    <row r="456" spans="1:26" ht="15.75" customHeight="1">
      <c r="A456" s="262" t="s">
        <v>495</v>
      </c>
      <c r="B456" s="2" t="s">
        <v>34</v>
      </c>
      <c r="C456" s="3">
        <v>0.2058666666666667</v>
      </c>
      <c r="D456" s="4"/>
      <c r="E456" s="5">
        <v>0</v>
      </c>
      <c r="F456" s="6">
        <v>1.3999999999999999E-2</v>
      </c>
      <c r="G456" s="23">
        <v>0.01</v>
      </c>
      <c r="H456" s="24">
        <v>1.9E-2</v>
      </c>
      <c r="I456" s="141">
        <v>0</v>
      </c>
      <c r="J456" s="150">
        <v>6.5233333333333338E-2</v>
      </c>
      <c r="K456" s="150">
        <v>0.27036666666666664</v>
      </c>
      <c r="L456" s="150">
        <v>1E-4</v>
      </c>
      <c r="M456" s="150">
        <v>1.9047999999999998</v>
      </c>
      <c r="N456" s="150">
        <v>5.3666666666666672E-3</v>
      </c>
      <c r="O456" s="150">
        <v>0.72959999999999992</v>
      </c>
      <c r="P456" s="150">
        <v>2.3768000000000002</v>
      </c>
      <c r="Q456" s="150">
        <v>2.9999999999999997E-4</v>
      </c>
      <c r="R456" s="150">
        <v>1.24E-2</v>
      </c>
      <c r="S456" s="150">
        <v>3.6699999999999997E-2</v>
      </c>
      <c r="T456" s="150">
        <v>3.6699999999999997E-2</v>
      </c>
      <c r="U456" s="150">
        <v>3.6699999999999997E-2</v>
      </c>
      <c r="V456" s="150">
        <v>1.1999999999999999E-3</v>
      </c>
      <c r="W456" s="150">
        <v>2.9999999999999997E-4</v>
      </c>
      <c r="X456" s="150">
        <v>0</v>
      </c>
      <c r="Y456" s="150">
        <v>3.2833333333333339E-2</v>
      </c>
      <c r="Z456" s="150">
        <v>0</v>
      </c>
    </row>
    <row r="457" spans="1:26" ht="15.75" customHeight="1">
      <c r="A457" s="262" t="s">
        <v>496</v>
      </c>
      <c r="B457" s="2" t="s">
        <v>34</v>
      </c>
      <c r="C457" s="3">
        <v>0.33416666666666667</v>
      </c>
      <c r="D457" s="4"/>
      <c r="E457" s="5">
        <v>0</v>
      </c>
      <c r="F457" s="6">
        <v>2.2000000000000002E-2</v>
      </c>
      <c r="G457" s="23">
        <v>1.8000000000000002E-2</v>
      </c>
      <c r="H457" s="24">
        <v>2.7000000000000003E-2</v>
      </c>
      <c r="I457" s="141">
        <v>0</v>
      </c>
      <c r="J457" s="150">
        <v>8.2556666666666667E-2</v>
      </c>
      <c r="K457" s="150">
        <v>0.18143666666666664</v>
      </c>
      <c r="L457" s="150">
        <v>1.0333333333333333E-4</v>
      </c>
      <c r="M457" s="150">
        <v>2.9702333333333333</v>
      </c>
      <c r="N457" s="150">
        <v>4.8166666666666661E-3</v>
      </c>
      <c r="O457" s="150">
        <v>0.55702666666666667</v>
      </c>
      <c r="P457" s="150">
        <v>3.8031333333333333</v>
      </c>
      <c r="Q457" s="150">
        <v>1.4666666666666666E-4</v>
      </c>
      <c r="R457" s="150">
        <v>9.5066666666666667E-3</v>
      </c>
      <c r="S457" s="150">
        <v>6.2266666666666665E-2</v>
      </c>
      <c r="T457" s="150">
        <v>6.2266666666666665E-2</v>
      </c>
      <c r="U457" s="150">
        <v>6.2266666666666665E-2</v>
      </c>
      <c r="V457" s="150">
        <v>1.1999999999999999E-3</v>
      </c>
      <c r="W457" s="150">
        <v>0</v>
      </c>
      <c r="X457" s="150">
        <v>0</v>
      </c>
      <c r="Y457" s="150">
        <v>0.158</v>
      </c>
      <c r="Z457" s="150">
        <v>0</v>
      </c>
    </row>
    <row r="458" spans="1:26" ht="15.75" customHeight="1">
      <c r="A458" s="262" t="s">
        <v>497</v>
      </c>
      <c r="B458" s="2" t="s">
        <v>34</v>
      </c>
      <c r="C458" s="3">
        <v>0.20780000000000001</v>
      </c>
      <c r="D458" s="4"/>
      <c r="E458" s="5">
        <v>0</v>
      </c>
      <c r="F458" s="6">
        <v>2.2000000000000002E-2</v>
      </c>
      <c r="G458" s="23">
        <v>9.0000000000000011E-3</v>
      </c>
      <c r="H458" s="24">
        <v>3.2000000000000001E-2</v>
      </c>
      <c r="I458" s="141">
        <v>0</v>
      </c>
      <c r="J458" s="150">
        <v>8.4199999999999997E-2</v>
      </c>
      <c r="K458" s="150">
        <v>0.28289999999999998</v>
      </c>
      <c r="L458" s="150">
        <v>1E-4</v>
      </c>
      <c r="M458" s="150">
        <v>2.1297000000000001</v>
      </c>
      <c r="N458" s="150">
        <v>4.4333333333333334E-3</v>
      </c>
      <c r="O458" s="150">
        <v>0.62313333333333332</v>
      </c>
      <c r="P458" s="150">
        <v>2.5181666666666671</v>
      </c>
      <c r="Q458" s="150">
        <v>5.0000000000000001E-4</v>
      </c>
      <c r="R458" s="150">
        <v>5.966666666666667E-3</v>
      </c>
      <c r="S458" s="150">
        <v>0.04</v>
      </c>
      <c r="T458" s="150">
        <v>0.04</v>
      </c>
      <c r="U458" s="150">
        <v>0.04</v>
      </c>
      <c r="V458" s="150">
        <v>8.6666666666666674E-4</v>
      </c>
      <c r="W458" s="150">
        <v>0</v>
      </c>
      <c r="X458" s="150">
        <v>0</v>
      </c>
      <c r="Y458" s="150">
        <v>2.5833333333333333E-2</v>
      </c>
      <c r="Z458" s="150">
        <v>0</v>
      </c>
    </row>
    <row r="459" spans="1:26" ht="15.75" customHeight="1">
      <c r="A459" s="262" t="s">
        <v>498</v>
      </c>
      <c r="B459" s="2" t="s">
        <v>34</v>
      </c>
      <c r="C459" s="3">
        <v>0.31468750000000001</v>
      </c>
      <c r="D459" s="4"/>
      <c r="E459" s="5">
        <v>0</v>
      </c>
      <c r="F459" s="6">
        <v>1.1000000000000001E-2</v>
      </c>
      <c r="G459" s="23">
        <v>6.0000000000000001E-3</v>
      </c>
      <c r="H459" s="24">
        <v>1.1000000000000001E-2</v>
      </c>
      <c r="I459" s="141">
        <v>0</v>
      </c>
      <c r="J459" s="150">
        <v>6.4399999999999999E-2</v>
      </c>
      <c r="K459" s="150">
        <v>0.1376</v>
      </c>
      <c r="L459" s="150">
        <v>0</v>
      </c>
      <c r="M459" s="150">
        <v>2.2442666666666664</v>
      </c>
      <c r="N459" s="150">
        <v>3.3733333333333332E-3</v>
      </c>
      <c r="O459" s="150">
        <v>0.3616833333333333</v>
      </c>
      <c r="P459" s="150">
        <v>2.3105333333333333</v>
      </c>
      <c r="Q459" s="150">
        <v>1.7666666666666666E-4</v>
      </c>
      <c r="R459" s="150">
        <v>9.470000000000001E-3</v>
      </c>
      <c r="S459" s="150">
        <v>0</v>
      </c>
      <c r="T459" s="150">
        <v>0</v>
      </c>
      <c r="U459" s="150">
        <v>0</v>
      </c>
      <c r="V459" s="150">
        <v>9.6666666666666678E-4</v>
      </c>
      <c r="W459" s="150">
        <v>0</v>
      </c>
      <c r="X459" s="150">
        <v>0</v>
      </c>
      <c r="Y459" s="150">
        <v>7.5999999999999998E-2</v>
      </c>
      <c r="Z459" s="150">
        <v>0</v>
      </c>
    </row>
    <row r="460" spans="1:26" ht="15.75" customHeight="1">
      <c r="A460" s="262" t="s">
        <v>499</v>
      </c>
      <c r="B460" s="2" t="s">
        <v>34</v>
      </c>
      <c r="C460" s="3">
        <v>0.21526666666666666</v>
      </c>
      <c r="D460" s="4"/>
      <c r="E460" s="5">
        <v>0</v>
      </c>
      <c r="F460" s="6">
        <v>1.1000000000000001E-2</v>
      </c>
      <c r="G460" s="23">
        <v>0</v>
      </c>
      <c r="H460" s="24">
        <v>1.3000000000000001E-2</v>
      </c>
      <c r="I460" s="141">
        <v>0</v>
      </c>
      <c r="J460" s="150">
        <v>7.3633333333333328E-2</v>
      </c>
      <c r="K460" s="150">
        <v>0.31263333333333332</v>
      </c>
      <c r="L460" s="150">
        <v>1E-4</v>
      </c>
      <c r="M460" s="150">
        <v>2.220333333333333</v>
      </c>
      <c r="N460" s="150">
        <v>4.3333333333333331E-3</v>
      </c>
      <c r="O460" s="150">
        <v>0.56140000000000001</v>
      </c>
      <c r="P460" s="150">
        <v>2.6708666666666665</v>
      </c>
      <c r="Q460" s="150">
        <v>2.9999999999999997E-4</v>
      </c>
      <c r="R460" s="150">
        <v>6.6333333333333322E-3</v>
      </c>
      <c r="S460" s="150">
        <v>0.02</v>
      </c>
      <c r="T460" s="150">
        <v>0.02</v>
      </c>
      <c r="U460" s="150">
        <v>0.02</v>
      </c>
      <c r="V460" s="150">
        <v>1E-3</v>
      </c>
      <c r="W460" s="150">
        <v>0</v>
      </c>
      <c r="X460" s="150">
        <v>0</v>
      </c>
      <c r="Y460" s="150">
        <v>5.8566666666666663E-2</v>
      </c>
      <c r="Z460" s="150">
        <v>0</v>
      </c>
    </row>
    <row r="461" spans="1:26" ht="15.75" customHeight="1">
      <c r="A461" s="262" t="s">
        <v>500</v>
      </c>
      <c r="B461" s="2" t="s">
        <v>34</v>
      </c>
      <c r="C461" s="3">
        <v>0.32033333333333336</v>
      </c>
      <c r="D461" s="4"/>
      <c r="E461" s="5">
        <v>0</v>
      </c>
      <c r="F461" s="6">
        <v>9.0000000000000011E-3</v>
      </c>
      <c r="G461" s="23">
        <v>3.0000000000000001E-3</v>
      </c>
      <c r="H461" s="24">
        <v>9.0000000000000011E-3</v>
      </c>
      <c r="I461" s="141">
        <v>0</v>
      </c>
      <c r="J461" s="150">
        <v>5.3443333333333343E-2</v>
      </c>
      <c r="K461" s="150">
        <v>0.18273666666666666</v>
      </c>
      <c r="L461" s="150">
        <v>0</v>
      </c>
      <c r="M461" s="150">
        <v>2.9501333333333331</v>
      </c>
      <c r="N461" s="150">
        <v>3.2866666666666665E-3</v>
      </c>
      <c r="O461" s="150">
        <v>0.50249333333333335</v>
      </c>
      <c r="P461" s="150">
        <v>3.8736999999999999</v>
      </c>
      <c r="Q461" s="150">
        <v>1.7666666666666666E-4</v>
      </c>
      <c r="R461" s="150">
        <v>7.7499999999999999E-3</v>
      </c>
      <c r="S461" s="150">
        <v>0</v>
      </c>
      <c r="T461" s="150">
        <v>0</v>
      </c>
      <c r="U461" s="150">
        <v>0</v>
      </c>
      <c r="V461" s="150">
        <v>1.1000000000000001E-3</v>
      </c>
      <c r="W461" s="150">
        <v>0</v>
      </c>
      <c r="X461" s="150">
        <v>0</v>
      </c>
      <c r="Y461" s="150">
        <v>0.24833333333333332</v>
      </c>
      <c r="Z461" s="150">
        <v>0</v>
      </c>
    </row>
    <row r="462" spans="1:26" ht="15.75" customHeight="1">
      <c r="A462" s="262" t="s">
        <v>501</v>
      </c>
      <c r="B462" s="2" t="s">
        <v>34</v>
      </c>
      <c r="C462" s="3">
        <v>0.28702083333333334</v>
      </c>
      <c r="D462" s="4"/>
      <c r="E462" s="5">
        <v>0</v>
      </c>
      <c r="F462" s="6">
        <v>4.2000000000000003E-2</v>
      </c>
      <c r="G462" s="23">
        <v>3.9E-2</v>
      </c>
      <c r="H462" s="24">
        <v>5.4000000000000006E-2</v>
      </c>
      <c r="I462" s="141">
        <v>0</v>
      </c>
      <c r="J462" s="150">
        <v>0.10675333333333333</v>
      </c>
      <c r="K462" s="150">
        <v>0.14595</v>
      </c>
      <c r="L462" s="150">
        <v>0</v>
      </c>
      <c r="M462" s="150">
        <v>2.5223333333333335</v>
      </c>
      <c r="N462" s="150">
        <v>1.2133333333333331E-2</v>
      </c>
      <c r="O462" s="150">
        <v>0.9593533333333335</v>
      </c>
      <c r="P462" s="150">
        <v>3.2307333333333332</v>
      </c>
      <c r="Q462" s="150">
        <v>6.066666666666667E-4</v>
      </c>
      <c r="R462" s="150">
        <v>2.1713333333333331E-2</v>
      </c>
      <c r="S462" s="150">
        <v>8.2200000000000009E-2</v>
      </c>
      <c r="T462" s="150">
        <v>8.2200000000000009E-2</v>
      </c>
      <c r="U462" s="150">
        <v>8.2200000000000009E-2</v>
      </c>
      <c r="V462" s="150">
        <v>1.0333333333333334E-3</v>
      </c>
      <c r="W462" s="150">
        <v>5.0000000000000001E-4</v>
      </c>
      <c r="X462" s="150">
        <v>0</v>
      </c>
      <c r="Y462" s="150">
        <v>0.11199999999999999</v>
      </c>
      <c r="Z462" s="150">
        <v>0</v>
      </c>
    </row>
    <row r="463" spans="1:26" ht="15.75" customHeight="1">
      <c r="A463" s="262" t="s">
        <v>502</v>
      </c>
      <c r="B463" s="2" t="s">
        <v>34</v>
      </c>
      <c r="C463" s="3">
        <v>0.15460000000000002</v>
      </c>
      <c r="D463" s="4"/>
      <c r="E463" s="5">
        <v>0</v>
      </c>
      <c r="F463" s="6">
        <v>6.5000000000000002E-2</v>
      </c>
      <c r="G463" s="23">
        <v>3.6000000000000004E-2</v>
      </c>
      <c r="H463" s="24">
        <v>9.6000000000000002E-2</v>
      </c>
      <c r="I463" s="141">
        <v>0</v>
      </c>
      <c r="J463" s="150">
        <v>7.0900000000000005E-2</v>
      </c>
      <c r="K463" s="150">
        <v>0.215</v>
      </c>
      <c r="L463" s="150">
        <v>1E-4</v>
      </c>
      <c r="M463" s="150">
        <v>1.5418666666666667</v>
      </c>
      <c r="N463" s="150">
        <v>7.0999999999999995E-3</v>
      </c>
      <c r="O463" s="150">
        <v>0.68266666666666664</v>
      </c>
      <c r="P463" s="150">
        <v>1.9019333333333335</v>
      </c>
      <c r="Q463" s="150">
        <v>4.6666666666666666E-4</v>
      </c>
      <c r="R463" s="150">
        <v>1.3066666666666666E-2</v>
      </c>
      <c r="S463" s="150">
        <v>6.5866666666666657E-2</v>
      </c>
      <c r="T463" s="150">
        <v>6.5866666666666657E-2</v>
      </c>
      <c r="U463" s="150">
        <v>6.5866666666666657E-2</v>
      </c>
      <c r="V463" s="150">
        <v>8.9999999999999998E-4</v>
      </c>
      <c r="W463" s="150">
        <v>6.333333333333334E-4</v>
      </c>
      <c r="X463" s="150">
        <v>0</v>
      </c>
      <c r="Y463" s="150">
        <v>3.3966666666666666E-2</v>
      </c>
      <c r="Z463" s="150">
        <v>0</v>
      </c>
    </row>
    <row r="464" spans="1:26" ht="15.75" customHeight="1">
      <c r="A464" s="262" t="s">
        <v>503</v>
      </c>
      <c r="B464" s="2" t="s">
        <v>34</v>
      </c>
      <c r="C464" s="3">
        <v>0.29175000000000001</v>
      </c>
      <c r="D464" s="4"/>
      <c r="E464" s="5">
        <v>0</v>
      </c>
      <c r="F464" s="6">
        <v>3.3000000000000002E-2</v>
      </c>
      <c r="G464" s="23">
        <v>3.1E-2</v>
      </c>
      <c r="H464" s="24">
        <v>4.2000000000000003E-2</v>
      </c>
      <c r="I464" s="141">
        <v>0</v>
      </c>
      <c r="J464" s="150">
        <v>0.12249333333333334</v>
      </c>
      <c r="K464" s="150">
        <v>0.17233999999999999</v>
      </c>
      <c r="L464" s="150">
        <v>0</v>
      </c>
      <c r="M464" s="150">
        <v>2.8133666666666666</v>
      </c>
      <c r="N464" s="150">
        <v>1.1693333333333333E-2</v>
      </c>
      <c r="O464" s="150">
        <v>1.0607966666666666</v>
      </c>
      <c r="P464" s="150">
        <v>3.8220999999999998</v>
      </c>
      <c r="Q464" s="150">
        <v>7.1666666666666667E-4</v>
      </c>
      <c r="R464" s="150">
        <v>2.1816666666666665E-2</v>
      </c>
      <c r="S464" s="150">
        <v>0.107</v>
      </c>
      <c r="T464" s="150">
        <v>0.107</v>
      </c>
      <c r="U464" s="150">
        <v>0.107</v>
      </c>
      <c r="V464" s="150">
        <v>1E-3</v>
      </c>
      <c r="W464" s="150">
        <v>5.0000000000000001E-4</v>
      </c>
      <c r="X464" s="150">
        <v>0</v>
      </c>
      <c r="Y464" s="150">
        <v>0.10199999999999999</v>
      </c>
      <c r="Z464" s="150">
        <v>0</v>
      </c>
    </row>
    <row r="465" spans="1:26" ht="15.75" customHeight="1">
      <c r="A465" s="262" t="s">
        <v>504</v>
      </c>
      <c r="B465" s="2" t="s">
        <v>34</v>
      </c>
      <c r="C465" s="3">
        <v>0.1757</v>
      </c>
      <c r="D465" s="4"/>
      <c r="E465" s="5">
        <v>0</v>
      </c>
      <c r="F465" s="6">
        <v>0.03</v>
      </c>
      <c r="G465" s="23">
        <v>1.6E-2</v>
      </c>
      <c r="H465" s="24">
        <v>4.4999999999999998E-2</v>
      </c>
      <c r="I465" s="141">
        <v>0</v>
      </c>
      <c r="J465" s="150">
        <v>6.2933333333333327E-2</v>
      </c>
      <c r="K465" s="150">
        <v>0.26329999999999998</v>
      </c>
      <c r="L465" s="150">
        <v>2.0000000000000001E-4</v>
      </c>
      <c r="M465" s="150">
        <v>1.8728666666666667</v>
      </c>
      <c r="N465" s="150">
        <v>9.0333333333333325E-3</v>
      </c>
      <c r="O465" s="150">
        <v>0.79746666666666666</v>
      </c>
      <c r="P465" s="150">
        <v>2.4108666666666667</v>
      </c>
      <c r="Q465" s="150">
        <v>5.666666666666666E-4</v>
      </c>
      <c r="R465" s="150">
        <v>1.6733333333333333E-2</v>
      </c>
      <c r="S465" s="150">
        <v>3.9199999999999999E-2</v>
      </c>
      <c r="T465" s="150">
        <v>3.9199999999999999E-2</v>
      </c>
      <c r="U465" s="150">
        <v>3.9199999999999999E-2</v>
      </c>
      <c r="V465" s="150">
        <v>1.1666666666666665E-3</v>
      </c>
      <c r="W465" s="150">
        <v>5.9999999999999995E-4</v>
      </c>
      <c r="X465" s="150">
        <v>0</v>
      </c>
      <c r="Y465" s="150">
        <v>4.0599999999999997E-2</v>
      </c>
      <c r="Z465" s="150">
        <v>0</v>
      </c>
    </row>
    <row r="466" spans="1:26" ht="15.75" customHeight="1">
      <c r="A466" s="262" t="s">
        <v>505</v>
      </c>
      <c r="B466" s="2" t="s">
        <v>34</v>
      </c>
      <c r="C466" s="3">
        <v>0.1315625</v>
      </c>
      <c r="D466" s="4"/>
      <c r="E466" s="5">
        <v>4.1537499999999998E-2</v>
      </c>
      <c r="F466" s="6">
        <v>5.7000000000000002E-2</v>
      </c>
      <c r="G466" s="23">
        <v>8.0000000000000002E-3</v>
      </c>
      <c r="H466" s="24">
        <v>5.7999999999999996E-2</v>
      </c>
      <c r="I466" s="141">
        <v>0</v>
      </c>
      <c r="J466" s="150">
        <v>0.34062333333333333</v>
      </c>
      <c r="K466" s="150">
        <v>0.24523</v>
      </c>
      <c r="L466" s="150">
        <v>3.5733333333333333E-3</v>
      </c>
      <c r="M466" s="150">
        <v>1.40717</v>
      </c>
      <c r="N466" s="150">
        <v>1.8913333333333331E-2</v>
      </c>
      <c r="O466" s="150">
        <v>8.6945899999999998</v>
      </c>
      <c r="P466" s="150">
        <v>3.8258700000000001</v>
      </c>
      <c r="Q466" s="150">
        <v>1.6200000000000001E-3</v>
      </c>
      <c r="R466" s="150">
        <v>1.701666666666667E-2</v>
      </c>
      <c r="S466" s="150">
        <v>0</v>
      </c>
      <c r="T466" s="150">
        <v>0</v>
      </c>
      <c r="U466" s="150">
        <v>0</v>
      </c>
      <c r="V466" s="150">
        <v>5.666666666666666E-4</v>
      </c>
      <c r="W466" s="150">
        <v>8.3333333333333328E-4</v>
      </c>
      <c r="X466" s="150">
        <v>3.6666666666666672E-4</v>
      </c>
      <c r="Y466" s="150">
        <v>3.5333333333333335E-2</v>
      </c>
      <c r="Z466" s="150">
        <v>0</v>
      </c>
    </row>
    <row r="467" spans="1:26" ht="15.75" customHeight="1">
      <c r="A467" s="262" t="s">
        <v>506</v>
      </c>
      <c r="B467" s="2" t="s">
        <v>34</v>
      </c>
      <c r="C467" s="3">
        <v>0.19972916666666665</v>
      </c>
      <c r="D467" s="4"/>
      <c r="E467" s="5">
        <v>6.3200833333333289E-2</v>
      </c>
      <c r="F467" s="6">
        <v>5.9000000000000004E-2</v>
      </c>
      <c r="G467" s="23">
        <v>3.7000000000000005E-2</v>
      </c>
      <c r="H467" s="24">
        <v>0.06</v>
      </c>
      <c r="I467" s="141">
        <v>0</v>
      </c>
      <c r="J467" s="150">
        <v>0.62385666666666673</v>
      </c>
      <c r="K467" s="150">
        <v>0.59701666666666664</v>
      </c>
      <c r="L467" s="150">
        <v>5.2166666666666672E-3</v>
      </c>
      <c r="M467" s="150">
        <v>3.2445999999999997</v>
      </c>
      <c r="N467" s="150">
        <v>3.0166666666666671E-2</v>
      </c>
      <c r="O467" s="150">
        <v>12.518009999999999</v>
      </c>
      <c r="P467" s="150">
        <v>6.6009366666666667</v>
      </c>
      <c r="Q467" s="150">
        <v>1.7466666666666665E-3</v>
      </c>
      <c r="R467" s="150">
        <v>3.1803333333333336E-2</v>
      </c>
      <c r="S467" s="150">
        <v>0</v>
      </c>
      <c r="T467" s="150">
        <v>0</v>
      </c>
      <c r="U467" s="150">
        <v>0</v>
      </c>
      <c r="V467" s="150">
        <v>1.3333333333333333E-3</v>
      </c>
      <c r="W467" s="150">
        <v>5.6666666666666671E-4</v>
      </c>
      <c r="X467" s="150">
        <v>0</v>
      </c>
      <c r="Y467" s="150">
        <v>2.7333333333333331E-2</v>
      </c>
      <c r="Z467" s="150">
        <v>0</v>
      </c>
    </row>
    <row r="468" spans="1:26" ht="15.75" customHeight="1">
      <c r="A468" s="262" t="s">
        <v>507</v>
      </c>
      <c r="B468" s="2" t="s">
        <v>34</v>
      </c>
      <c r="C468" s="3">
        <v>0.1315625</v>
      </c>
      <c r="D468" s="4"/>
      <c r="E468" s="5">
        <v>0.11333416666666674</v>
      </c>
      <c r="F468" s="6">
        <v>5.0999999999999997E-2</v>
      </c>
      <c r="G468" s="23">
        <v>1.2E-2</v>
      </c>
      <c r="H468" s="24">
        <v>4.8000000000000001E-2</v>
      </c>
      <c r="I468" s="141">
        <v>0</v>
      </c>
      <c r="J468" s="150">
        <v>0.56213666666666673</v>
      </c>
      <c r="K468" s="150">
        <v>0.47566666666666663</v>
      </c>
      <c r="L468" s="150">
        <v>3.9766666666666665E-3</v>
      </c>
      <c r="M468" s="150">
        <v>2.6267</v>
      </c>
      <c r="N468" s="150">
        <v>2.6389999999999997E-2</v>
      </c>
      <c r="O468" s="150">
        <v>10.903343333333334</v>
      </c>
      <c r="P468" s="150">
        <v>5.3756033333333333</v>
      </c>
      <c r="Q468" s="150">
        <v>1.8E-3</v>
      </c>
      <c r="R468" s="150">
        <v>3.0183333333333329E-2</v>
      </c>
      <c r="S468" s="150">
        <v>0</v>
      </c>
      <c r="T468" s="150">
        <v>0</v>
      </c>
      <c r="U468" s="150">
        <v>0</v>
      </c>
      <c r="V468" s="150">
        <v>1.7666666666666666E-3</v>
      </c>
      <c r="W468" s="150">
        <v>5.666666666666666E-4</v>
      </c>
      <c r="X468" s="150">
        <v>0</v>
      </c>
      <c r="Y468" s="150">
        <v>5.7666666666666658E-2</v>
      </c>
      <c r="Z468" s="150">
        <v>0</v>
      </c>
    </row>
    <row r="469" spans="1:26" ht="15.75" customHeight="1">
      <c r="A469" s="262" t="s">
        <v>508</v>
      </c>
      <c r="B469" s="2" t="s">
        <v>34</v>
      </c>
      <c r="C469" s="3">
        <v>0.14239583333333333</v>
      </c>
      <c r="D469" s="4"/>
      <c r="E469" s="5">
        <v>0</v>
      </c>
      <c r="F469" s="6">
        <v>5.2000000000000005E-2</v>
      </c>
      <c r="G469" s="23">
        <v>3.5000000000000003E-2</v>
      </c>
      <c r="H469" s="24">
        <v>7.2999999999999995E-2</v>
      </c>
      <c r="I469" s="141">
        <v>0</v>
      </c>
      <c r="J469" s="150">
        <v>0.10837666666666665</v>
      </c>
      <c r="K469" s="150">
        <v>0.18965999999999997</v>
      </c>
      <c r="L469" s="150">
        <v>5.2999999999999998E-4</v>
      </c>
      <c r="M469" s="150">
        <v>1.8150666666666666</v>
      </c>
      <c r="N469" s="150">
        <v>4.6566666666666666E-3</v>
      </c>
      <c r="O469" s="150">
        <v>11.258113333333334</v>
      </c>
      <c r="P469" s="150">
        <v>2.7973200000000005</v>
      </c>
      <c r="Q469" s="150">
        <v>5.4333333333333339E-4</v>
      </c>
      <c r="R469" s="150">
        <v>6.9400000000000009E-3</v>
      </c>
      <c r="S469" s="150">
        <v>0</v>
      </c>
      <c r="T469" s="150">
        <v>0</v>
      </c>
      <c r="U469" s="150">
        <v>0</v>
      </c>
      <c r="V469" s="150">
        <v>1.1000000000000001E-3</v>
      </c>
      <c r="W469" s="150">
        <v>5.3333333333333336E-4</v>
      </c>
      <c r="X469" s="150">
        <v>0</v>
      </c>
      <c r="Y469" s="150">
        <v>4.5999999999999999E-2</v>
      </c>
      <c r="Z469" s="150">
        <v>0</v>
      </c>
    </row>
    <row r="470" spans="1:26" ht="15.75" customHeight="1">
      <c r="A470" s="262" t="s">
        <v>509</v>
      </c>
      <c r="B470" s="2" t="s">
        <v>34</v>
      </c>
      <c r="C470" s="3">
        <v>0.18316666666666667</v>
      </c>
      <c r="D470" s="4"/>
      <c r="E470" s="5">
        <v>0</v>
      </c>
      <c r="F470" s="6">
        <v>0.05</v>
      </c>
      <c r="G470" s="23">
        <v>4.2999999999999997E-2</v>
      </c>
      <c r="H470" s="24">
        <v>7.2000000000000008E-2</v>
      </c>
      <c r="I470" s="141">
        <v>0</v>
      </c>
      <c r="J470" s="150">
        <v>0.15481666666666669</v>
      </c>
      <c r="K470" s="150">
        <v>0.29191999999999996</v>
      </c>
      <c r="L470" s="150">
        <v>1.0366666666666666E-3</v>
      </c>
      <c r="M470" s="150">
        <v>2.6206666666666667</v>
      </c>
      <c r="N470" s="150">
        <v>7.8933333333333338E-3</v>
      </c>
      <c r="O470" s="150">
        <v>13.738936666666666</v>
      </c>
      <c r="P470" s="150">
        <v>3.637936666666667</v>
      </c>
      <c r="Q470" s="150">
        <v>3.7666666666666659E-4</v>
      </c>
      <c r="R470" s="150">
        <v>1.1646666666666665E-2</v>
      </c>
      <c r="S470" s="150">
        <v>0</v>
      </c>
      <c r="T470" s="150">
        <v>0</v>
      </c>
      <c r="U470" s="150">
        <v>0</v>
      </c>
      <c r="V470" s="150">
        <v>1.1000000000000001E-3</v>
      </c>
      <c r="W470" s="150">
        <v>5.0000000000000001E-4</v>
      </c>
      <c r="X470" s="150">
        <v>0</v>
      </c>
      <c r="Y470" s="150">
        <v>5.6666666666666671E-2</v>
      </c>
      <c r="Z470" s="150">
        <v>0</v>
      </c>
    </row>
    <row r="471" spans="1:26" ht="15.75" customHeight="1">
      <c r="A471" s="262" t="s">
        <v>510</v>
      </c>
      <c r="B471" s="2" t="s">
        <v>34</v>
      </c>
      <c r="C471" s="3">
        <v>0.18189583333333334</v>
      </c>
      <c r="D471" s="4"/>
      <c r="E471" s="5">
        <v>0</v>
      </c>
      <c r="F471" s="6">
        <v>4.7E-2</v>
      </c>
      <c r="G471" s="23">
        <v>3.4000000000000002E-2</v>
      </c>
      <c r="H471" s="24">
        <v>6.8000000000000005E-2</v>
      </c>
      <c r="I471" s="141">
        <v>0</v>
      </c>
      <c r="J471" s="150">
        <v>0.13925333333333334</v>
      </c>
      <c r="K471" s="150">
        <v>0.21100333333333335</v>
      </c>
      <c r="L471" s="150">
        <v>9.9000000000000021E-4</v>
      </c>
      <c r="M471" s="150">
        <v>2.2801666666666667</v>
      </c>
      <c r="N471" s="150">
        <v>7.2266666666666668E-3</v>
      </c>
      <c r="O471" s="150">
        <v>13.514936666666665</v>
      </c>
      <c r="P471" s="150">
        <v>3.5599700000000003</v>
      </c>
      <c r="Q471" s="150">
        <v>9.3000000000000016E-4</v>
      </c>
      <c r="R471" s="150">
        <v>1.0296666666666668E-2</v>
      </c>
      <c r="S471" s="150">
        <v>0</v>
      </c>
      <c r="T471" s="150">
        <v>0</v>
      </c>
      <c r="U471" s="150">
        <v>0</v>
      </c>
      <c r="V471" s="150">
        <v>1.1666666666666665E-3</v>
      </c>
      <c r="W471" s="150">
        <v>4.0000000000000002E-4</v>
      </c>
      <c r="X471" s="150">
        <v>0</v>
      </c>
      <c r="Y471" s="150">
        <v>5.966666666666666E-2</v>
      </c>
      <c r="Z471" s="150">
        <v>0</v>
      </c>
    </row>
    <row r="472" spans="1:26" ht="15.75" customHeight="1">
      <c r="A472" s="262" t="s">
        <v>511</v>
      </c>
      <c r="B472" s="2" t="s">
        <v>34</v>
      </c>
      <c r="C472" s="3">
        <v>0.16064583333333332</v>
      </c>
      <c r="D472" s="4"/>
      <c r="E472" s="5">
        <v>0</v>
      </c>
      <c r="F472" s="6">
        <v>0.04</v>
      </c>
      <c r="G472" s="23">
        <v>1.7000000000000001E-2</v>
      </c>
      <c r="H472" s="24">
        <v>0.05</v>
      </c>
      <c r="I472" s="141">
        <v>0</v>
      </c>
      <c r="J472" s="150">
        <v>6.1336666666666664E-2</v>
      </c>
      <c r="K472" s="150">
        <v>0.14047333333333334</v>
      </c>
      <c r="L472" s="150">
        <v>6.0000000000000008E-5</v>
      </c>
      <c r="M472" s="150">
        <v>1.5747666666666666</v>
      </c>
      <c r="N472" s="150">
        <v>4.443333333333333E-3</v>
      </c>
      <c r="O472" s="150">
        <v>11.757223333333332</v>
      </c>
      <c r="P472" s="150">
        <v>3.1632933333333328</v>
      </c>
      <c r="Q472" s="150">
        <v>4.4000000000000007E-4</v>
      </c>
      <c r="R472" s="150">
        <v>1.3579999999999998E-2</v>
      </c>
      <c r="S472" s="150">
        <v>0</v>
      </c>
      <c r="T472" s="150">
        <v>0</v>
      </c>
      <c r="U472" s="150">
        <v>0</v>
      </c>
      <c r="V472" s="150">
        <v>4.8999999999999998E-3</v>
      </c>
      <c r="W472" s="150">
        <v>5.3333333333333336E-4</v>
      </c>
      <c r="X472" s="150">
        <v>0</v>
      </c>
      <c r="Y472" s="150">
        <v>2.6000000000000002E-2</v>
      </c>
      <c r="Z472" s="150">
        <v>0</v>
      </c>
    </row>
    <row r="473" spans="1:26" ht="15.75" customHeight="1">
      <c r="A473" s="262" t="s">
        <v>512</v>
      </c>
      <c r="B473" s="2" t="s">
        <v>34</v>
      </c>
      <c r="C473" s="3">
        <v>0.20452083333333335</v>
      </c>
      <c r="D473" s="4"/>
      <c r="E473" s="5">
        <v>0</v>
      </c>
      <c r="F473" s="6">
        <v>6.5000000000000002E-2</v>
      </c>
      <c r="G473" s="23">
        <v>2.7000000000000003E-2</v>
      </c>
      <c r="H473" s="24">
        <v>8.199999999999999E-2</v>
      </c>
      <c r="I473" s="141">
        <v>0</v>
      </c>
      <c r="J473" s="150">
        <v>8.4756666666666675E-2</v>
      </c>
      <c r="K473" s="150">
        <v>0.18217666666666665</v>
      </c>
      <c r="L473" s="150">
        <v>1.1000000000000002E-4</v>
      </c>
      <c r="M473" s="150">
        <v>2.1078000000000001</v>
      </c>
      <c r="N473" s="150">
        <v>8.6866666666666655E-3</v>
      </c>
      <c r="O473" s="150">
        <v>14.315936666666666</v>
      </c>
      <c r="P473" s="150">
        <v>4.0894033333333333</v>
      </c>
      <c r="Q473" s="150">
        <v>5.9999999999999995E-4</v>
      </c>
      <c r="R473" s="150">
        <v>3.0819999999999993E-2</v>
      </c>
      <c r="S473" s="150">
        <v>0</v>
      </c>
      <c r="T473" s="150">
        <v>0</v>
      </c>
      <c r="U473" s="150">
        <v>0</v>
      </c>
      <c r="V473" s="150">
        <v>4.1333333333333335E-3</v>
      </c>
      <c r="W473" s="150">
        <v>6.6666666666666664E-4</v>
      </c>
      <c r="X473" s="150">
        <v>0</v>
      </c>
      <c r="Y473" s="150">
        <v>5.8333333333333327E-2</v>
      </c>
      <c r="Z473" s="150">
        <v>0</v>
      </c>
    </row>
    <row r="474" spans="1:26" ht="15.75" customHeight="1">
      <c r="A474" s="262" t="s">
        <v>513</v>
      </c>
      <c r="B474" s="2" t="s">
        <v>34</v>
      </c>
      <c r="C474" s="3">
        <v>0.23168749999999999</v>
      </c>
      <c r="D474" s="4"/>
      <c r="E474" s="5">
        <v>0</v>
      </c>
      <c r="F474" s="6">
        <v>7.0000000000000007E-2</v>
      </c>
      <c r="G474" s="23">
        <v>2.6000000000000002E-2</v>
      </c>
      <c r="H474" s="24">
        <v>8.6999999999999994E-2</v>
      </c>
      <c r="I474" s="141">
        <v>0</v>
      </c>
      <c r="J474" s="150">
        <v>8.1386666666666677E-2</v>
      </c>
      <c r="K474" s="150">
        <v>0.18784999999999999</v>
      </c>
      <c r="L474" s="150">
        <v>1.2000000000000002E-4</v>
      </c>
      <c r="M474" s="150">
        <v>2.0981333333333336</v>
      </c>
      <c r="N474" s="150">
        <v>1.0113333333333332E-2</v>
      </c>
      <c r="O474" s="150">
        <v>14.558603333333332</v>
      </c>
      <c r="P474" s="150">
        <v>4.2660033333333329</v>
      </c>
      <c r="Q474" s="150">
        <v>7.1666666666666667E-4</v>
      </c>
      <c r="R474" s="150">
        <v>3.4753333333333331E-2</v>
      </c>
      <c r="S474" s="150">
        <v>0</v>
      </c>
      <c r="T474" s="150">
        <v>0</v>
      </c>
      <c r="U474" s="150">
        <v>0</v>
      </c>
      <c r="V474" s="150">
        <v>3.966666666666667E-3</v>
      </c>
      <c r="W474" s="150">
        <v>7.000000000000001E-4</v>
      </c>
      <c r="X474" s="150">
        <v>0</v>
      </c>
      <c r="Y474" s="150">
        <v>6.6000000000000003E-2</v>
      </c>
      <c r="Z474" s="150">
        <v>0</v>
      </c>
    </row>
    <row r="475" spans="1:26" ht="15.75" customHeight="1">
      <c r="A475" s="262" t="s">
        <v>514</v>
      </c>
      <c r="B475" s="2" t="s">
        <v>34</v>
      </c>
      <c r="C475" s="3">
        <v>0.11952083333333334</v>
      </c>
      <c r="D475" s="4"/>
      <c r="E475" s="5">
        <v>5.8159166666666602E-2</v>
      </c>
      <c r="F475" s="6">
        <v>6.1200000000000004E-2</v>
      </c>
      <c r="G475" s="23">
        <v>4.6833333333333324E-2</v>
      </c>
      <c r="H475" s="24">
        <v>8.1199999999999994E-2</v>
      </c>
      <c r="I475" s="141">
        <v>0</v>
      </c>
      <c r="J475" s="150">
        <v>0.66547000000000001</v>
      </c>
      <c r="K475" s="150">
        <v>0.19143333333333334</v>
      </c>
      <c r="L475" s="150">
        <v>1.1233333333333334E-3</v>
      </c>
      <c r="M475" s="150">
        <v>2.1567399999999997</v>
      </c>
      <c r="N475" s="150">
        <v>1.4696666666666667E-2</v>
      </c>
      <c r="O475" s="150">
        <v>12.121670000000002</v>
      </c>
      <c r="P475" s="150">
        <v>2.47282</v>
      </c>
      <c r="Q475" s="150">
        <v>7.7666666666666661E-4</v>
      </c>
      <c r="R475" s="150">
        <v>1.0193333333333332E-2</v>
      </c>
      <c r="S475" s="150">
        <v>0.2455333333333333</v>
      </c>
      <c r="T475" s="150">
        <v>0</v>
      </c>
      <c r="U475" s="150">
        <v>0</v>
      </c>
      <c r="V475" s="150">
        <v>1.4333333333333333E-3</v>
      </c>
      <c r="W475" s="150">
        <v>6.333333333333334E-4</v>
      </c>
      <c r="X475" s="150">
        <v>0</v>
      </c>
      <c r="Y475" s="150">
        <v>3.0033333333333335E-2</v>
      </c>
      <c r="Z475" s="150">
        <v>0</v>
      </c>
    </row>
    <row r="476" spans="1:26" ht="15.75" customHeight="1">
      <c r="A476" s="262" t="s">
        <v>515</v>
      </c>
      <c r="B476" s="2" t="s">
        <v>34</v>
      </c>
      <c r="C476" s="3">
        <v>0.26202083333333331</v>
      </c>
      <c r="D476" s="4"/>
      <c r="E476" s="5">
        <v>0</v>
      </c>
      <c r="F476" s="6">
        <v>1.6E-2</v>
      </c>
      <c r="G476" s="23">
        <v>1.3999999999999999E-2</v>
      </c>
      <c r="H476" s="24">
        <v>1.2E-2</v>
      </c>
      <c r="I476" s="141">
        <v>0</v>
      </c>
      <c r="J476" s="150">
        <v>0.13841000000000001</v>
      </c>
      <c r="K476" s="150">
        <v>0.11543333333333335</v>
      </c>
      <c r="L476" s="150">
        <v>1.8333333333333334E-4</v>
      </c>
      <c r="M476" s="150">
        <v>1.973613333333333</v>
      </c>
      <c r="N476" s="150">
        <v>5.8666666666666659E-3</v>
      </c>
      <c r="O476" s="150">
        <v>6.2787566666666672</v>
      </c>
      <c r="P476" s="150">
        <v>1.7512400000000001</v>
      </c>
      <c r="Q476" s="150">
        <v>3.0666666666666668E-4</v>
      </c>
      <c r="R476" s="150">
        <v>1.2113333333333334E-2</v>
      </c>
      <c r="S476" s="150">
        <v>0</v>
      </c>
      <c r="T476" s="150">
        <v>0</v>
      </c>
      <c r="U476" s="150">
        <v>0</v>
      </c>
      <c r="V476" s="150">
        <v>5.9999999999999995E-4</v>
      </c>
      <c r="W476" s="150">
        <v>0</v>
      </c>
      <c r="X476" s="150">
        <v>0</v>
      </c>
      <c r="Y476" s="150">
        <v>6.2333333333333331E-2</v>
      </c>
      <c r="Z476" s="150">
        <v>0</v>
      </c>
    </row>
    <row r="477" spans="1:26" ht="15.75" customHeight="1">
      <c r="A477" s="262" t="s">
        <v>516</v>
      </c>
      <c r="B477" s="2" t="s">
        <v>34</v>
      </c>
      <c r="C477" s="3">
        <v>0.18083333333333332</v>
      </c>
      <c r="D477" s="4"/>
      <c r="E477" s="5">
        <v>0</v>
      </c>
      <c r="F477" s="6">
        <v>4.0000000000000001E-3</v>
      </c>
      <c r="G477" s="23">
        <v>6.9999999999999993E-3</v>
      </c>
      <c r="H477" s="24">
        <v>4.0000000000000001E-3</v>
      </c>
      <c r="I477" s="141">
        <v>0</v>
      </c>
      <c r="J477" s="150">
        <v>9.8813333333333336E-2</v>
      </c>
      <c r="K477" s="150">
        <v>0.18843333333333334</v>
      </c>
      <c r="L477" s="150">
        <v>0</v>
      </c>
      <c r="M477" s="150">
        <v>2.1667033333333334</v>
      </c>
      <c r="N477" s="150">
        <v>8.7399999999999995E-3</v>
      </c>
      <c r="O477" s="150">
        <v>7.1068299999999995</v>
      </c>
      <c r="P477" s="150">
        <v>2.8135399999999997</v>
      </c>
      <c r="Q477" s="150">
        <v>3.5699999999999998E-3</v>
      </c>
      <c r="R477" s="150">
        <v>1.4363333333333334E-2</v>
      </c>
      <c r="S477" s="150">
        <v>0</v>
      </c>
      <c r="T477" s="150">
        <v>0</v>
      </c>
      <c r="U477" s="150">
        <v>0</v>
      </c>
      <c r="V477" s="150">
        <v>6.333333333333334E-4</v>
      </c>
      <c r="W477" s="150">
        <v>0</v>
      </c>
      <c r="X477" s="150">
        <v>0</v>
      </c>
      <c r="Y477" s="150">
        <v>4.2333333333333334E-2</v>
      </c>
      <c r="Z477" s="150">
        <v>0</v>
      </c>
    </row>
    <row r="478" spans="1:26" ht="15.75" customHeight="1">
      <c r="A478" s="262" t="s">
        <v>517</v>
      </c>
      <c r="B478" s="2" t="s">
        <v>34</v>
      </c>
      <c r="C478" s="3">
        <v>0.215</v>
      </c>
      <c r="D478" s="4"/>
      <c r="E478" s="5">
        <v>0</v>
      </c>
      <c r="F478" s="6">
        <v>3.5000000000000003E-2</v>
      </c>
      <c r="G478" s="23">
        <v>1.2E-2</v>
      </c>
      <c r="H478" s="24">
        <v>3.9E-2</v>
      </c>
      <c r="I478" s="141">
        <v>0</v>
      </c>
      <c r="J478" s="150">
        <v>6.1100000000000002E-2</v>
      </c>
      <c r="K478" s="150">
        <v>0.24074333333333331</v>
      </c>
      <c r="L478" s="150">
        <v>0</v>
      </c>
      <c r="M478" s="150">
        <v>1.9516333333333333</v>
      </c>
      <c r="N478" s="150">
        <v>5.3333333333333332E-3</v>
      </c>
      <c r="O478" s="150">
        <v>0.54289999999999994</v>
      </c>
      <c r="P478" s="150">
        <v>3.3499133333333337</v>
      </c>
      <c r="Q478" s="150">
        <v>7.0250000000000011E-4</v>
      </c>
      <c r="R478" s="150">
        <v>1.43E-2</v>
      </c>
      <c r="S478" s="150">
        <v>0</v>
      </c>
      <c r="T478" s="150">
        <v>0</v>
      </c>
      <c r="U478" s="150">
        <v>0</v>
      </c>
      <c r="V478" s="150">
        <v>8.9666666666666662E-3</v>
      </c>
      <c r="W478" s="150">
        <v>0</v>
      </c>
      <c r="X478" s="150">
        <v>0</v>
      </c>
      <c r="Y478" s="150">
        <v>2.6466666666666666E-2</v>
      </c>
      <c r="Z478" s="150">
        <v>0</v>
      </c>
    </row>
    <row r="479" spans="1:26" ht="15.75" customHeight="1">
      <c r="A479" s="262" t="s">
        <v>518</v>
      </c>
      <c r="B479" s="2" t="s">
        <v>34</v>
      </c>
      <c r="C479" s="3">
        <v>0.33747916666666666</v>
      </c>
      <c r="D479" s="4"/>
      <c r="E479" s="5">
        <v>0</v>
      </c>
      <c r="F479" s="6">
        <v>5.9746666666666656E-2</v>
      </c>
      <c r="G479" s="23">
        <v>4.5633333333333324E-2</v>
      </c>
      <c r="H479" s="24">
        <v>6.5813333333333335E-2</v>
      </c>
      <c r="I479" s="141">
        <v>0</v>
      </c>
      <c r="J479" s="150">
        <v>0.69145666666666672</v>
      </c>
      <c r="K479" s="150">
        <v>0.29125000000000001</v>
      </c>
      <c r="L479" s="150">
        <v>7.6666666666666669E-5</v>
      </c>
      <c r="M479" s="150">
        <v>2.8987433333333339</v>
      </c>
      <c r="N479" s="150">
        <v>8.2100000000000003E-3</v>
      </c>
      <c r="O479" s="150">
        <v>0.63026999999999989</v>
      </c>
      <c r="P479" s="150">
        <v>4.0351333333333335</v>
      </c>
      <c r="Q479" s="150">
        <v>6.4999999999999997E-4</v>
      </c>
      <c r="R479" s="150">
        <v>2.1643333333333334E-2</v>
      </c>
      <c r="S479" s="150">
        <v>9.74E-2</v>
      </c>
      <c r="T479" s="150">
        <v>9.74E-2</v>
      </c>
      <c r="U479" s="150">
        <v>9.74E-2</v>
      </c>
      <c r="V479" s="150">
        <v>3.3666666666666667E-3</v>
      </c>
      <c r="W479" s="150">
        <v>0</v>
      </c>
      <c r="X479" s="150">
        <v>0</v>
      </c>
      <c r="Y479" s="150">
        <v>3.2466666666666665E-2</v>
      </c>
      <c r="Z479" s="150">
        <v>0</v>
      </c>
    </row>
    <row r="480" spans="1:26" ht="15.75" customHeight="1">
      <c r="A480" s="262" t="s">
        <v>519</v>
      </c>
      <c r="B480" s="2" t="s">
        <v>34</v>
      </c>
      <c r="C480" s="3">
        <v>0.2888958333333333</v>
      </c>
      <c r="D480" s="4"/>
      <c r="E480" s="5">
        <v>0</v>
      </c>
      <c r="F480" s="6">
        <v>7.4999999999999997E-2</v>
      </c>
      <c r="G480" s="23">
        <v>1.2E-2</v>
      </c>
      <c r="H480" s="24">
        <v>7.6999999999999999E-2</v>
      </c>
      <c r="I480" s="141">
        <v>0</v>
      </c>
      <c r="J480" s="150">
        <v>0.3431366666666667</v>
      </c>
      <c r="K480" s="150">
        <v>0.24740999999999999</v>
      </c>
      <c r="L480" s="150">
        <v>0</v>
      </c>
      <c r="M480" s="150">
        <v>2.2943833333333332</v>
      </c>
      <c r="N480" s="150">
        <v>8.6466666666666653E-3</v>
      </c>
      <c r="O480" s="150">
        <v>0.51444999999999996</v>
      </c>
      <c r="P480" s="150">
        <v>3.6641599999999999</v>
      </c>
      <c r="Q480" s="150">
        <v>5.5666666666666668E-4</v>
      </c>
      <c r="R480" s="150">
        <v>2.346666666666667E-2</v>
      </c>
      <c r="S480" s="150">
        <v>0</v>
      </c>
      <c r="T480" s="150">
        <v>0</v>
      </c>
      <c r="U480" s="150">
        <v>0</v>
      </c>
      <c r="V480" s="150">
        <v>7.6666666666666662E-3</v>
      </c>
      <c r="W480" s="150">
        <v>1.3666666666666669E-3</v>
      </c>
      <c r="X480" s="150">
        <v>2.9999999999999997E-4</v>
      </c>
      <c r="Y480" s="150">
        <v>1.9233333333333331E-2</v>
      </c>
      <c r="Z480" s="150">
        <v>0</v>
      </c>
    </row>
    <row r="481" spans="1:26" ht="15.75" customHeight="1">
      <c r="A481" s="262" t="s">
        <v>520</v>
      </c>
      <c r="B481" s="2" t="s">
        <v>34</v>
      </c>
      <c r="C481" s="3">
        <v>0.30222916666666672</v>
      </c>
      <c r="D481" s="4"/>
      <c r="E481" s="5">
        <v>0</v>
      </c>
      <c r="F481" s="6">
        <v>0.11800000000000001</v>
      </c>
      <c r="G481" s="23">
        <v>3.1E-2</v>
      </c>
      <c r="H481" s="24">
        <v>0.13900000000000001</v>
      </c>
      <c r="I481" s="141">
        <v>0</v>
      </c>
      <c r="J481" s="150">
        <v>0.16771833333333333</v>
      </c>
      <c r="K481" s="150">
        <v>0.14042333333333334</v>
      </c>
      <c r="L481" s="150">
        <v>0</v>
      </c>
      <c r="M481" s="150">
        <v>2.0078033333333334</v>
      </c>
      <c r="N481" s="150">
        <v>1.0369999999999999E-2</v>
      </c>
      <c r="O481" s="150">
        <v>0.62679333333333342</v>
      </c>
      <c r="P481" s="150">
        <v>2.4597066666666669</v>
      </c>
      <c r="Q481" s="150">
        <v>7.2666666666666669E-4</v>
      </c>
      <c r="R481" s="150">
        <v>3.0976666666666666E-2</v>
      </c>
      <c r="S481" s="150">
        <v>0</v>
      </c>
      <c r="T481" s="150">
        <v>0</v>
      </c>
      <c r="U481" s="150">
        <v>0</v>
      </c>
      <c r="V481" s="150">
        <v>7.1333333333333327E-3</v>
      </c>
      <c r="W481" s="150">
        <v>5.3333333333333336E-4</v>
      </c>
      <c r="X481" s="150">
        <v>0</v>
      </c>
      <c r="Y481" s="150">
        <v>0.10633333333333334</v>
      </c>
      <c r="Z481" s="150">
        <v>0</v>
      </c>
    </row>
    <row r="482" spans="1:26" ht="15.75" customHeight="1">
      <c r="A482" s="262" t="s">
        <v>521</v>
      </c>
      <c r="B482" s="2" t="s">
        <v>34</v>
      </c>
      <c r="C482" s="3">
        <v>0.18</v>
      </c>
      <c r="D482" s="4"/>
      <c r="E482" s="5">
        <v>0</v>
      </c>
      <c r="F482" s="6">
        <v>7.400000000000001E-2</v>
      </c>
      <c r="G482" s="23">
        <v>2.3E-2</v>
      </c>
      <c r="H482" s="24">
        <v>8.3000000000000004E-2</v>
      </c>
      <c r="I482" s="141">
        <v>0</v>
      </c>
      <c r="J482" s="150">
        <v>0.14527333333333334</v>
      </c>
      <c r="K482" s="150">
        <v>0.17969333333333334</v>
      </c>
      <c r="L482" s="150">
        <v>0</v>
      </c>
      <c r="M482" s="150">
        <v>1.5908099999999998</v>
      </c>
      <c r="N482" s="150">
        <v>8.9966666666666667E-3</v>
      </c>
      <c r="O482" s="150">
        <v>0.8798166666666668</v>
      </c>
      <c r="P482" s="150">
        <v>2.4822966666666666</v>
      </c>
      <c r="Q482" s="150">
        <v>5.4333333333333339E-4</v>
      </c>
      <c r="R482" s="150">
        <v>2.2736666666666669E-2</v>
      </c>
      <c r="S482" s="150">
        <v>0</v>
      </c>
      <c r="T482" s="150">
        <v>0</v>
      </c>
      <c r="U482" s="150">
        <v>0</v>
      </c>
      <c r="V482" s="150">
        <v>6.2333333333333338E-3</v>
      </c>
      <c r="W482" s="150">
        <v>0</v>
      </c>
      <c r="X482" s="150">
        <v>0</v>
      </c>
      <c r="Y482" s="150">
        <v>8.266666666666668E-2</v>
      </c>
      <c r="Z482" s="150">
        <v>0</v>
      </c>
    </row>
    <row r="483" spans="1:26" ht="15.75" customHeight="1">
      <c r="A483" s="262" t="s">
        <v>522</v>
      </c>
      <c r="B483" s="2" t="s">
        <v>34</v>
      </c>
      <c r="C483" s="3">
        <v>0.35725000000000001</v>
      </c>
      <c r="D483" s="4"/>
      <c r="E483" s="5">
        <v>0</v>
      </c>
      <c r="F483" s="6">
        <v>2.6000000000000002E-2</v>
      </c>
      <c r="G483" s="23">
        <v>6.9999999999999993E-3</v>
      </c>
      <c r="H483" s="24">
        <v>2.8999999999999998E-2</v>
      </c>
      <c r="I483" s="141">
        <v>0</v>
      </c>
      <c r="J483" s="150">
        <v>0.19511333333333336</v>
      </c>
      <c r="K483" s="150">
        <v>0.18142333333333333</v>
      </c>
      <c r="L483" s="150">
        <v>0</v>
      </c>
      <c r="M483" s="150">
        <v>2.3836433333333336</v>
      </c>
      <c r="N483" s="150">
        <v>4.5733333333333329E-3</v>
      </c>
      <c r="O483" s="150">
        <v>0.38923999999999997</v>
      </c>
      <c r="P483" s="150">
        <v>3.1113866666666667</v>
      </c>
      <c r="Q483" s="150">
        <v>2.5000000000000001E-4</v>
      </c>
      <c r="R483" s="150">
        <v>1.7583333333333336E-2</v>
      </c>
      <c r="S483" s="150">
        <v>0</v>
      </c>
      <c r="T483" s="150">
        <v>0</v>
      </c>
      <c r="U483" s="150">
        <v>0</v>
      </c>
      <c r="V483" s="150">
        <v>7.4666666666666666E-3</v>
      </c>
      <c r="W483" s="150">
        <v>6.6666666666666664E-4</v>
      </c>
      <c r="X483" s="150">
        <v>1.0666666666666667E-3</v>
      </c>
      <c r="Y483" s="150">
        <v>0.12433333333333332</v>
      </c>
      <c r="Z483" s="150">
        <v>0</v>
      </c>
    </row>
    <row r="484" spans="1:26" ht="15.75" customHeight="1">
      <c r="A484" s="262" t="s">
        <v>523</v>
      </c>
      <c r="B484" s="2" t="s">
        <v>34</v>
      </c>
      <c r="C484" s="3">
        <v>0.22604166666666667</v>
      </c>
      <c r="D484" s="4"/>
      <c r="E484" s="5">
        <v>0</v>
      </c>
      <c r="F484" s="6">
        <v>3.3000000000000002E-2</v>
      </c>
      <c r="G484" s="23">
        <v>0.01</v>
      </c>
      <c r="H484" s="24">
        <v>3.7000000000000005E-2</v>
      </c>
      <c r="I484" s="141">
        <v>0</v>
      </c>
      <c r="J484" s="150">
        <v>4.1550000000000004E-2</v>
      </c>
      <c r="K484" s="150">
        <v>0.23915</v>
      </c>
      <c r="L484" s="150">
        <v>0</v>
      </c>
      <c r="M484" s="150">
        <v>1.9452099999999999</v>
      </c>
      <c r="N484" s="150">
        <v>4.7333333333333333E-3</v>
      </c>
      <c r="O484" s="150">
        <v>0.53067666666666669</v>
      </c>
      <c r="P484" s="150">
        <v>3.3438399999999997</v>
      </c>
      <c r="Q484" s="150">
        <v>8.0000000000000007E-5</v>
      </c>
      <c r="R484" s="150">
        <v>9.3166666666666658E-3</v>
      </c>
      <c r="S484" s="150">
        <v>0</v>
      </c>
      <c r="T484" s="150">
        <v>0</v>
      </c>
      <c r="U484" s="150">
        <v>0</v>
      </c>
      <c r="V484" s="150">
        <v>9.4666666666666666E-3</v>
      </c>
      <c r="W484" s="150">
        <v>0</v>
      </c>
      <c r="X484" s="150">
        <v>0</v>
      </c>
      <c r="Y484" s="150">
        <v>0.13833333333333334</v>
      </c>
      <c r="Z484" s="150">
        <v>0</v>
      </c>
    </row>
    <row r="485" spans="1:26" ht="15.75" customHeight="1">
      <c r="A485" s="262" t="s">
        <v>524</v>
      </c>
      <c r="B485" s="2" t="s">
        <v>34</v>
      </c>
      <c r="C485" s="3">
        <v>0.18520833333333331</v>
      </c>
      <c r="D485" s="4"/>
      <c r="E485" s="5">
        <v>0</v>
      </c>
      <c r="F485" s="6">
        <v>7.2999999999999995E-2</v>
      </c>
      <c r="G485" s="23">
        <v>2.7999999999999997E-2</v>
      </c>
      <c r="H485" s="24">
        <v>0.11199999999999999</v>
      </c>
      <c r="I485" s="141">
        <v>0</v>
      </c>
      <c r="J485" s="150">
        <v>5.4426666666666665E-2</v>
      </c>
      <c r="K485" s="150">
        <v>2.0706666666666665E-2</v>
      </c>
      <c r="L485" s="150">
        <v>5.3333333333333333E-5</v>
      </c>
      <c r="M485" s="150">
        <v>0.30791000000000002</v>
      </c>
      <c r="N485" s="150">
        <v>1.4076666666666666E-2</v>
      </c>
      <c r="O485" s="150">
        <v>6.1560199999999998</v>
      </c>
      <c r="P485" s="150">
        <v>2.2846433333333334</v>
      </c>
      <c r="Q485" s="150">
        <v>2.313333333333333E-3</v>
      </c>
      <c r="R485" s="150">
        <v>5.6866666666666663E-3</v>
      </c>
      <c r="S485" s="150">
        <v>0</v>
      </c>
      <c r="T485" s="150">
        <v>0</v>
      </c>
      <c r="U485" s="150">
        <v>0</v>
      </c>
      <c r="V485" s="150">
        <v>7.3333333333333345E-4</v>
      </c>
      <c r="W485" s="150">
        <v>2.9999999999999997E-4</v>
      </c>
      <c r="X485" s="150">
        <v>0</v>
      </c>
      <c r="Y485" s="150">
        <v>0</v>
      </c>
      <c r="Z485" s="150">
        <v>0</v>
      </c>
    </row>
    <row r="486" spans="1:26" ht="15.75" customHeight="1">
      <c r="A486" s="262" t="s">
        <v>525</v>
      </c>
      <c r="B486" s="2" t="s">
        <v>34</v>
      </c>
      <c r="C486" s="3">
        <v>0.3213333333333333</v>
      </c>
      <c r="D486" s="4"/>
      <c r="E486" s="5">
        <v>0</v>
      </c>
      <c r="F486" s="6">
        <v>4.8000000000000001E-2</v>
      </c>
      <c r="G486" s="23">
        <v>1.9E-2</v>
      </c>
      <c r="H486" s="24">
        <v>6.4000000000000001E-2</v>
      </c>
      <c r="I486" s="141">
        <v>0</v>
      </c>
      <c r="J486" s="150">
        <v>0.17588999999999999</v>
      </c>
      <c r="K486" s="150">
        <v>0.27346999999999999</v>
      </c>
      <c r="L486" s="150">
        <v>1.2333333333333334E-4</v>
      </c>
      <c r="M486" s="150">
        <v>2.4708933333333336</v>
      </c>
      <c r="N486" s="150">
        <v>1.2516666666666667E-2</v>
      </c>
      <c r="O486" s="150">
        <v>0.6240633333333333</v>
      </c>
      <c r="P486" s="150">
        <v>3.9519033333333327</v>
      </c>
      <c r="Q486" s="150">
        <v>9.3333333333333332E-4</v>
      </c>
      <c r="R486" s="150">
        <v>3.2546666666666668E-2</v>
      </c>
      <c r="S486" s="150">
        <v>0</v>
      </c>
      <c r="T486" s="150">
        <v>0</v>
      </c>
      <c r="U486" s="150">
        <v>0</v>
      </c>
      <c r="V486" s="150">
        <v>7.7333333333333342E-3</v>
      </c>
      <c r="W486" s="150">
        <v>8.9999999999999998E-4</v>
      </c>
      <c r="X486" s="150">
        <v>0</v>
      </c>
      <c r="Y486" s="150">
        <v>6.5666666666666665E-2</v>
      </c>
      <c r="Z486" s="150">
        <v>0</v>
      </c>
    </row>
    <row r="487" spans="1:26" ht="15.75" customHeight="1">
      <c r="A487" s="262" t="s">
        <v>526</v>
      </c>
      <c r="B487" s="2" t="s">
        <v>34</v>
      </c>
      <c r="C487" s="3">
        <v>0.20125000000000001</v>
      </c>
      <c r="D487" s="4"/>
      <c r="E487" s="5">
        <v>0</v>
      </c>
      <c r="F487" s="6">
        <v>4.2000000000000003E-2</v>
      </c>
      <c r="G487" s="23">
        <v>1.7000000000000001E-2</v>
      </c>
      <c r="H487" s="24">
        <v>0.05</v>
      </c>
      <c r="I487" s="141">
        <v>0</v>
      </c>
      <c r="J487" s="150">
        <v>0.12935666666666668</v>
      </c>
      <c r="K487" s="150">
        <v>0.22882333333333335</v>
      </c>
      <c r="L487" s="150">
        <v>0</v>
      </c>
      <c r="M487" s="150">
        <v>1.9247900000000002</v>
      </c>
      <c r="N487" s="150">
        <v>8.8733333333333338E-3</v>
      </c>
      <c r="O487" s="150">
        <v>1.0189333333333332</v>
      </c>
      <c r="P487" s="150">
        <v>2.5558266666666665</v>
      </c>
      <c r="Q487" s="150">
        <v>1.6266666666666665E-3</v>
      </c>
      <c r="R487" s="150">
        <v>1.7309999999999999E-2</v>
      </c>
      <c r="S487" s="150">
        <v>0</v>
      </c>
      <c r="T487" s="150">
        <v>0</v>
      </c>
      <c r="U487" s="150">
        <v>0</v>
      </c>
      <c r="V487" s="150">
        <v>1.0633333333333335E-2</v>
      </c>
      <c r="W487" s="150">
        <v>5.666666666666666E-4</v>
      </c>
      <c r="X487" s="150">
        <v>0</v>
      </c>
      <c r="Y487" s="150">
        <v>5.6666666666666671E-2</v>
      </c>
      <c r="Z487" s="150">
        <v>0</v>
      </c>
    </row>
    <row r="488" spans="1:26" ht="15.75" customHeight="1">
      <c r="A488" s="262">
        <v>0</v>
      </c>
      <c r="B488" s="2" t="s">
        <v>34</v>
      </c>
      <c r="C488" s="3">
        <v>0</v>
      </c>
      <c r="D488" s="4"/>
      <c r="E488" s="5">
        <v>0</v>
      </c>
      <c r="F488" s="6">
        <v>0</v>
      </c>
      <c r="G488" s="23">
        <v>0</v>
      </c>
      <c r="H488" s="24">
        <v>0</v>
      </c>
      <c r="I488" s="141">
        <v>0</v>
      </c>
      <c r="J488" s="150">
        <v>0</v>
      </c>
      <c r="K488" s="150">
        <v>0</v>
      </c>
      <c r="L488" s="150">
        <v>0</v>
      </c>
      <c r="M488" s="150">
        <v>0</v>
      </c>
      <c r="N488" s="150">
        <v>0</v>
      </c>
      <c r="O488" s="150">
        <v>0</v>
      </c>
      <c r="P488" s="150">
        <v>0</v>
      </c>
      <c r="Q488" s="150">
        <v>0</v>
      </c>
      <c r="R488" s="150">
        <v>0</v>
      </c>
      <c r="S488" s="150">
        <v>0</v>
      </c>
      <c r="T488" s="150">
        <v>0</v>
      </c>
      <c r="U488" s="150">
        <v>0</v>
      </c>
      <c r="V488" s="150">
        <v>0</v>
      </c>
      <c r="W488" s="150">
        <v>0</v>
      </c>
      <c r="X488" s="150">
        <v>0</v>
      </c>
      <c r="Y488" s="150">
        <v>0</v>
      </c>
      <c r="Z488" s="150">
        <v>0</v>
      </c>
    </row>
    <row r="489" spans="1:26" ht="15.75" customHeight="1">
      <c r="A489" s="262">
        <v>0</v>
      </c>
      <c r="B489" s="2" t="s">
        <v>34</v>
      </c>
      <c r="C489" s="3">
        <v>0</v>
      </c>
      <c r="D489" s="4"/>
      <c r="E489" s="5">
        <v>0</v>
      </c>
      <c r="F489" s="6">
        <v>0</v>
      </c>
      <c r="G489" s="23">
        <v>0</v>
      </c>
      <c r="H489" s="24">
        <v>0</v>
      </c>
      <c r="I489" s="141">
        <v>0</v>
      </c>
      <c r="J489" s="150">
        <v>0</v>
      </c>
      <c r="K489" s="150">
        <v>0</v>
      </c>
      <c r="L489" s="150">
        <v>0</v>
      </c>
      <c r="M489" s="150">
        <v>0</v>
      </c>
      <c r="N489" s="150">
        <v>0</v>
      </c>
      <c r="O489" s="150">
        <v>0</v>
      </c>
      <c r="P489" s="150">
        <v>0</v>
      </c>
      <c r="Q489" s="150">
        <v>0</v>
      </c>
      <c r="R489" s="150">
        <v>0</v>
      </c>
      <c r="S489" s="150">
        <v>0</v>
      </c>
      <c r="T489" s="150">
        <v>0</v>
      </c>
      <c r="U489" s="150">
        <v>0</v>
      </c>
      <c r="V489" s="150">
        <v>0</v>
      </c>
      <c r="W489" s="150">
        <v>0</v>
      </c>
      <c r="X489" s="150">
        <v>0</v>
      </c>
      <c r="Y489" s="150">
        <v>0</v>
      </c>
      <c r="Z489" s="150">
        <v>0</v>
      </c>
    </row>
    <row r="490" spans="1:26" ht="15.75" customHeight="1">
      <c r="A490" s="262" t="s">
        <v>786</v>
      </c>
      <c r="B490" s="2" t="s">
        <v>34</v>
      </c>
      <c r="C490" s="3">
        <v>0</v>
      </c>
      <c r="D490" s="4"/>
      <c r="E490" s="5">
        <v>0</v>
      </c>
      <c r="F490" s="6">
        <v>0</v>
      </c>
      <c r="G490" s="23">
        <v>0</v>
      </c>
      <c r="H490" s="24">
        <v>0</v>
      </c>
      <c r="I490" s="141">
        <v>0</v>
      </c>
      <c r="J490" s="150">
        <v>0</v>
      </c>
      <c r="K490" s="150">
        <v>0</v>
      </c>
      <c r="L490" s="150">
        <v>0</v>
      </c>
      <c r="M490" s="150">
        <v>0</v>
      </c>
      <c r="N490" s="150">
        <v>0</v>
      </c>
      <c r="O490" s="150">
        <v>0</v>
      </c>
      <c r="P490" s="150">
        <v>0</v>
      </c>
      <c r="Q490" s="150">
        <v>0</v>
      </c>
      <c r="R490" s="150">
        <v>0</v>
      </c>
      <c r="S490" s="150">
        <v>0</v>
      </c>
      <c r="T490" s="150">
        <v>0</v>
      </c>
      <c r="U490" s="150">
        <v>0</v>
      </c>
      <c r="V490" s="150">
        <v>0</v>
      </c>
      <c r="W490" s="150">
        <v>0</v>
      </c>
      <c r="X490" s="150">
        <v>0</v>
      </c>
      <c r="Y490" s="150">
        <v>0</v>
      </c>
      <c r="Z490" s="150">
        <v>0</v>
      </c>
    </row>
    <row r="491" spans="1:26" ht="15.75" customHeight="1">
      <c r="A491" s="262" t="s">
        <v>527</v>
      </c>
      <c r="B491" s="2" t="s">
        <v>34</v>
      </c>
      <c r="C491" s="3">
        <v>0.15581250000000002</v>
      </c>
      <c r="D491" s="4"/>
      <c r="E491" s="5">
        <v>0</v>
      </c>
      <c r="F491" s="6">
        <v>0.11599999999999999</v>
      </c>
      <c r="G491" s="23">
        <v>4.2999999999999997E-2</v>
      </c>
      <c r="H491" s="24">
        <v>0.16699999999999998</v>
      </c>
      <c r="I491" s="141">
        <v>0</v>
      </c>
      <c r="J491" s="150">
        <v>0.21629000000000001</v>
      </c>
      <c r="K491" s="150">
        <v>3.595333333333333E-2</v>
      </c>
      <c r="L491" s="150">
        <v>1.2000000000000002E-4</v>
      </c>
      <c r="M491" s="150">
        <v>0.42393999999999998</v>
      </c>
      <c r="N491" s="150">
        <v>6.2333333333333338E-3</v>
      </c>
      <c r="O491" s="150">
        <v>11.576653333333333</v>
      </c>
      <c r="P491" s="150">
        <v>0.23760666666666669</v>
      </c>
      <c r="Q491" s="150">
        <v>4.7000000000000009E-4</v>
      </c>
      <c r="R491" s="150">
        <v>1.4106666666666667E-2</v>
      </c>
      <c r="S491" s="150">
        <v>0</v>
      </c>
      <c r="T491" s="150">
        <v>0</v>
      </c>
      <c r="U491" s="150">
        <v>0</v>
      </c>
      <c r="V491" s="150">
        <v>2.0333333333333332E-3</v>
      </c>
      <c r="W491" s="150">
        <v>5.666666666666666E-4</v>
      </c>
      <c r="X491" s="150">
        <v>0</v>
      </c>
      <c r="Y491" s="150">
        <v>1.4333333333333333E-2</v>
      </c>
      <c r="Z491" s="150">
        <v>0</v>
      </c>
    </row>
    <row r="492" spans="1:26" ht="15.75" customHeight="1">
      <c r="A492" s="262" t="s">
        <v>528</v>
      </c>
      <c r="B492" s="2" t="s">
        <v>34</v>
      </c>
      <c r="C492" s="3">
        <v>0.14370833333333333</v>
      </c>
      <c r="D492" s="4"/>
      <c r="E492" s="5">
        <v>1.3975E-2</v>
      </c>
      <c r="F492" s="6">
        <v>1.9466666666666667E-2</v>
      </c>
      <c r="G492" s="23">
        <v>9.9666666666666671E-3</v>
      </c>
      <c r="H492" s="24">
        <v>2.5833333333333333E-2</v>
      </c>
      <c r="I492" s="141">
        <v>0</v>
      </c>
      <c r="J492" s="150">
        <v>0.12482333333333334</v>
      </c>
      <c r="K492" s="150">
        <v>0.17041666666666669</v>
      </c>
      <c r="L492" s="150">
        <v>3.5333333333333332E-4</v>
      </c>
      <c r="M492" s="150">
        <v>2.7387166666666669</v>
      </c>
      <c r="N492" s="150">
        <v>6.7900000000000018E-3</v>
      </c>
      <c r="O492" s="150">
        <v>10.207716666666666</v>
      </c>
      <c r="P492" s="150">
        <v>2.9457999999999998</v>
      </c>
      <c r="Q492" s="150">
        <v>3.5000000000000005E-4</v>
      </c>
      <c r="R492" s="150">
        <v>1.3246666666666667E-2</v>
      </c>
      <c r="S492" s="150">
        <v>0</v>
      </c>
      <c r="T492" s="150">
        <v>0</v>
      </c>
      <c r="U492" s="150">
        <v>0</v>
      </c>
      <c r="V492" s="150">
        <v>6.2333333333333338E-3</v>
      </c>
      <c r="W492" s="150">
        <v>3.3333333333333332E-4</v>
      </c>
      <c r="X492" s="150">
        <v>0</v>
      </c>
      <c r="Y492" s="150">
        <v>3.78E-2</v>
      </c>
      <c r="Z492" s="150">
        <v>0</v>
      </c>
    </row>
    <row r="493" spans="1:26" ht="15.75" customHeight="1">
      <c r="A493" s="262" t="s">
        <v>529</v>
      </c>
      <c r="B493" s="2" t="s">
        <v>34</v>
      </c>
      <c r="C493" s="3">
        <v>0.14291666666666666</v>
      </c>
      <c r="D493" s="4"/>
      <c r="E493" s="5">
        <v>2.1456666666666697E-2</v>
      </c>
      <c r="F493" s="6">
        <v>8.5666666666666686E-3</v>
      </c>
      <c r="G493" s="23">
        <v>4.5999999999999999E-3</v>
      </c>
      <c r="H493" s="24">
        <v>1.1299999999999999E-2</v>
      </c>
      <c r="I493" s="141">
        <v>0</v>
      </c>
      <c r="J493" s="150">
        <v>0.2327433333333333</v>
      </c>
      <c r="K493" s="150">
        <v>0.17513333333333331</v>
      </c>
      <c r="L493" s="150">
        <v>4.1333333333333332E-4</v>
      </c>
      <c r="M493" s="150">
        <v>2.4406233333333334</v>
      </c>
      <c r="N493" s="150">
        <v>8.2766666666666648E-3</v>
      </c>
      <c r="O493" s="150">
        <v>10.39185</v>
      </c>
      <c r="P493" s="150">
        <v>3.0730166666666667</v>
      </c>
      <c r="Q493" s="150">
        <v>4.2666666666666667E-4</v>
      </c>
      <c r="R493" s="150">
        <v>1.4589999999999999E-2</v>
      </c>
      <c r="S493" s="150">
        <v>0</v>
      </c>
      <c r="T493" s="150">
        <v>0</v>
      </c>
      <c r="U493" s="150">
        <v>0</v>
      </c>
      <c r="V493" s="150">
        <v>5.0333333333333332E-3</v>
      </c>
      <c r="W493" s="150">
        <v>2.9999999999999997E-4</v>
      </c>
      <c r="X493" s="150">
        <v>0</v>
      </c>
      <c r="Y493" s="150">
        <v>4.003333333333333E-2</v>
      </c>
      <c r="Z493" s="150">
        <v>0</v>
      </c>
    </row>
    <row r="494" spans="1:26" ht="15.75" customHeight="1">
      <c r="A494" s="262" t="s">
        <v>530</v>
      </c>
      <c r="B494" s="2" t="s">
        <v>34</v>
      </c>
      <c r="C494" s="3">
        <v>0.1459375</v>
      </c>
      <c r="D494" s="4"/>
      <c r="E494" s="5">
        <v>0.12861249999999999</v>
      </c>
      <c r="F494" s="6">
        <v>1.2319999999999999E-2</v>
      </c>
      <c r="G494" s="23">
        <v>2.7399999999999998E-3</v>
      </c>
      <c r="H494" s="24">
        <v>9.470000000000001E-3</v>
      </c>
      <c r="I494" s="141">
        <v>1.8966666666666666E-2</v>
      </c>
      <c r="J494" s="150">
        <v>0.15618000000000001</v>
      </c>
      <c r="K494" s="150">
        <v>0.36080000000000001</v>
      </c>
      <c r="L494" s="150">
        <v>7.6466666666666671E-3</v>
      </c>
      <c r="M494" s="150">
        <v>1.7437</v>
      </c>
      <c r="N494" s="150">
        <v>2.1526666666666663E-2</v>
      </c>
      <c r="O494" s="150">
        <v>0.39893000000000001</v>
      </c>
      <c r="P494" s="150">
        <v>2.8777799999999996</v>
      </c>
      <c r="Q494" s="150">
        <v>5.1066666666666673E-3</v>
      </c>
      <c r="R494" s="150">
        <v>4.1163333333333336E-2</v>
      </c>
      <c r="S494" s="150">
        <v>0</v>
      </c>
      <c r="T494" s="150">
        <v>0</v>
      </c>
      <c r="U494" s="150">
        <v>0</v>
      </c>
      <c r="V494" s="150">
        <v>4.3333333333333337E-4</v>
      </c>
      <c r="W494" s="150">
        <v>4.0000000000000002E-4</v>
      </c>
      <c r="X494" s="150">
        <v>0</v>
      </c>
      <c r="Y494" s="150">
        <v>1.8066666666666665E-2</v>
      </c>
      <c r="Z494" s="150">
        <v>0</v>
      </c>
    </row>
    <row r="495" spans="1:26" ht="15.75" customHeight="1">
      <c r="A495" s="262" t="s">
        <v>531</v>
      </c>
      <c r="B495" s="2" t="s">
        <v>34</v>
      </c>
      <c r="C495" s="3">
        <v>0.12354166666666666</v>
      </c>
      <c r="D495" s="4"/>
      <c r="E495" s="5">
        <v>0.10774166666666667</v>
      </c>
      <c r="F495" s="6">
        <v>6.4999999999999988E-3</v>
      </c>
      <c r="G495" s="23">
        <v>2.8000000000000004E-3</v>
      </c>
      <c r="H495" s="24">
        <v>6.9666666666666679E-3</v>
      </c>
      <c r="I495" s="141">
        <v>1.6466666666666664E-2</v>
      </c>
      <c r="J495" s="150">
        <v>0.12088000000000002</v>
      </c>
      <c r="K495" s="150">
        <v>0.2569433333333333</v>
      </c>
      <c r="L495" s="150">
        <v>3.9000000000000003E-3</v>
      </c>
      <c r="M495" s="150">
        <v>1.2579</v>
      </c>
      <c r="N495" s="150">
        <v>1.6539999999999999E-2</v>
      </c>
      <c r="O495" s="150">
        <v>0.38766</v>
      </c>
      <c r="P495" s="150">
        <v>2.4173966666666669</v>
      </c>
      <c r="Q495" s="150">
        <v>1.32E-3</v>
      </c>
      <c r="R495" s="150">
        <v>2.7533333333333333E-2</v>
      </c>
      <c r="S495" s="150">
        <v>0</v>
      </c>
      <c r="T495" s="150">
        <v>0</v>
      </c>
      <c r="U495" s="150">
        <v>0</v>
      </c>
      <c r="V495" s="150">
        <v>8.6666666666666674E-4</v>
      </c>
      <c r="W495" s="150">
        <v>2.9999999999999997E-4</v>
      </c>
      <c r="X495" s="150">
        <v>0</v>
      </c>
      <c r="Y495" s="150">
        <v>1.2033333333333333E-2</v>
      </c>
      <c r="Z495" s="150">
        <v>0</v>
      </c>
    </row>
    <row r="496" spans="1:26" ht="15.75" customHeight="1">
      <c r="A496" s="262" t="s">
        <v>532</v>
      </c>
      <c r="B496" s="2" t="s">
        <v>34</v>
      </c>
      <c r="C496" s="3">
        <v>0.14889583333333334</v>
      </c>
      <c r="D496" s="4"/>
      <c r="E496" s="5">
        <v>0.12337416666666658</v>
      </c>
      <c r="F496" s="6">
        <v>4.5773333333333339E-2</v>
      </c>
      <c r="G496" s="23">
        <v>4.9986666666666658E-2</v>
      </c>
      <c r="H496" s="24">
        <v>5.0250000000000003E-2</v>
      </c>
      <c r="I496" s="141">
        <v>0</v>
      </c>
      <c r="J496" s="150">
        <v>0.21725666666666665</v>
      </c>
      <c r="K496" s="150">
        <v>0.38772666666666672</v>
      </c>
      <c r="L496" s="150">
        <v>7.1999999999999998E-3</v>
      </c>
      <c r="M496" s="150">
        <v>1.6583399999999999</v>
      </c>
      <c r="N496" s="150">
        <v>1.9526666666666668E-2</v>
      </c>
      <c r="O496" s="150">
        <v>8.35825</v>
      </c>
      <c r="P496" s="150">
        <v>3.2246733333333335</v>
      </c>
      <c r="Q496" s="150">
        <v>1.58E-3</v>
      </c>
      <c r="R496" s="150">
        <v>2.7820000000000001E-2</v>
      </c>
      <c r="S496" s="150">
        <v>0</v>
      </c>
      <c r="T496" s="150">
        <v>0</v>
      </c>
      <c r="U496" s="150">
        <v>0</v>
      </c>
      <c r="V496" s="150">
        <v>1.2333333333333335E-3</v>
      </c>
      <c r="W496" s="150">
        <v>1.0333333333333334E-3</v>
      </c>
      <c r="X496" s="150">
        <v>0</v>
      </c>
      <c r="Y496" s="150">
        <v>1.5033333333333333E-2</v>
      </c>
      <c r="Z496" s="150">
        <v>0</v>
      </c>
    </row>
    <row r="497" spans="1:26" ht="15.75" customHeight="1">
      <c r="A497" s="262" t="s">
        <v>533</v>
      </c>
      <c r="B497" s="2" t="s">
        <v>34</v>
      </c>
      <c r="C497" s="3">
        <v>0.25810416666666663</v>
      </c>
      <c r="D497" s="4"/>
      <c r="E497" s="5">
        <v>2.9062500000000099E-2</v>
      </c>
      <c r="F497" s="6">
        <v>9.5733333333333337E-2</v>
      </c>
      <c r="G497" s="23">
        <v>4.6666666666666669E-2</v>
      </c>
      <c r="H497" s="24">
        <v>0.12076666666666667</v>
      </c>
      <c r="I497" s="141">
        <v>0</v>
      </c>
      <c r="J497" s="150">
        <v>0.87018333333333331</v>
      </c>
      <c r="K497" s="150">
        <v>0.29914999999999997</v>
      </c>
      <c r="L497" s="150">
        <v>2.8666666666666668E-4</v>
      </c>
      <c r="M497" s="150">
        <v>3.5426800000000003</v>
      </c>
      <c r="N497" s="150">
        <v>1.2530000000000001E-2</v>
      </c>
      <c r="O497" s="150">
        <v>15.741689999999998</v>
      </c>
      <c r="P497" s="150">
        <v>5.479989999999999</v>
      </c>
      <c r="Q497" s="150">
        <v>4.7000000000000009E-4</v>
      </c>
      <c r="R497" s="150">
        <v>3.1545000000000004E-2</v>
      </c>
      <c r="S497" s="150">
        <v>0</v>
      </c>
      <c r="T497" s="150">
        <v>0</v>
      </c>
      <c r="U497" s="150">
        <v>0</v>
      </c>
      <c r="V497" s="150">
        <v>8.8333333333333337E-3</v>
      </c>
      <c r="W497" s="150">
        <v>2.3333333333333331E-3</v>
      </c>
      <c r="X497" s="150">
        <v>0</v>
      </c>
      <c r="Y497" s="150">
        <v>0.12486666666666664</v>
      </c>
      <c r="Z497" s="150">
        <v>0</v>
      </c>
    </row>
    <row r="498" spans="1:26" ht="15.75" customHeight="1">
      <c r="A498" s="262" t="s">
        <v>534</v>
      </c>
      <c r="B498" s="2" t="s">
        <v>34</v>
      </c>
      <c r="C498" s="3">
        <v>0.11479166666666667</v>
      </c>
      <c r="D498" s="4"/>
      <c r="E498" s="5">
        <v>0</v>
      </c>
      <c r="F498" s="6">
        <v>0.17699999999999999</v>
      </c>
      <c r="G498" s="23">
        <v>0.10099999999999999</v>
      </c>
      <c r="H498" s="24">
        <v>0.20100000000000001</v>
      </c>
      <c r="I498" s="141">
        <v>0</v>
      </c>
      <c r="J498" s="150">
        <v>2.3860000000000006E-2</v>
      </c>
      <c r="K498" s="150">
        <v>3.5680000000000003E-2</v>
      </c>
      <c r="L498" s="150">
        <v>0</v>
      </c>
      <c r="M498" s="150">
        <v>0.35358666666666666</v>
      </c>
      <c r="N498" s="150">
        <v>4.3933333333333333E-3</v>
      </c>
      <c r="O498" s="150">
        <v>0.49586666666666668</v>
      </c>
      <c r="P498" s="150">
        <v>0.57569999999999999</v>
      </c>
      <c r="Q498" s="150">
        <v>1.1233333333333332E-3</v>
      </c>
      <c r="R498" s="150">
        <v>2.1066666666666668E-3</v>
      </c>
      <c r="S498" s="150">
        <v>0</v>
      </c>
      <c r="T498" s="150">
        <v>0</v>
      </c>
      <c r="U498" s="150">
        <v>0</v>
      </c>
      <c r="V498" s="150">
        <v>0</v>
      </c>
      <c r="W498" s="150">
        <v>0</v>
      </c>
      <c r="X498" s="150">
        <v>0</v>
      </c>
      <c r="Y498" s="150">
        <v>5.0999999999999997E-2</v>
      </c>
      <c r="Z498" s="150">
        <v>0</v>
      </c>
    </row>
    <row r="499" spans="1:26" ht="15.75" customHeight="1">
      <c r="A499" s="262" t="s">
        <v>535</v>
      </c>
      <c r="B499" s="2" t="s">
        <v>34</v>
      </c>
      <c r="C499" s="3">
        <v>0.27283333333333332</v>
      </c>
      <c r="D499" s="4"/>
      <c r="E499" s="5">
        <v>0</v>
      </c>
      <c r="F499" s="6">
        <v>0.2</v>
      </c>
      <c r="G499" s="23">
        <v>0.14599999999999999</v>
      </c>
      <c r="H499" s="24">
        <v>0.26200000000000001</v>
      </c>
      <c r="I499" s="141">
        <v>0</v>
      </c>
      <c r="J499" s="150">
        <v>9.4433333333333327E-2</v>
      </c>
      <c r="K499" s="150">
        <v>9.4603333333333331E-2</v>
      </c>
      <c r="L499" s="150">
        <v>1.2000000000000002E-4</v>
      </c>
      <c r="M499" s="150">
        <v>0.94715000000000005</v>
      </c>
      <c r="N499" s="150">
        <v>8.6499999999999997E-3</v>
      </c>
      <c r="O499" s="150">
        <v>1.2485033333333335</v>
      </c>
      <c r="P499" s="150">
        <v>1.7085900000000001</v>
      </c>
      <c r="Q499" s="150">
        <v>9.8000000000000019E-4</v>
      </c>
      <c r="R499" s="150">
        <v>8.4266666666666674E-3</v>
      </c>
      <c r="S499" s="150">
        <v>0</v>
      </c>
      <c r="T499" s="150">
        <v>0</v>
      </c>
      <c r="U499" s="150">
        <v>0</v>
      </c>
      <c r="V499" s="150">
        <v>0</v>
      </c>
      <c r="W499" s="150">
        <v>0</v>
      </c>
      <c r="X499" s="150">
        <v>0</v>
      </c>
      <c r="Y499" s="150">
        <v>5.0333333333333334E-2</v>
      </c>
      <c r="Z499" s="150">
        <v>0</v>
      </c>
    </row>
    <row r="500" spans="1:26" ht="15.75" customHeight="1">
      <c r="A500" s="262">
        <v>0</v>
      </c>
      <c r="B500" s="2" t="s">
        <v>34</v>
      </c>
      <c r="C500" s="3">
        <v>0</v>
      </c>
      <c r="D500" s="4"/>
      <c r="E500" s="5">
        <v>0</v>
      </c>
      <c r="F500" s="6">
        <v>0</v>
      </c>
      <c r="G500" s="23">
        <v>0</v>
      </c>
      <c r="H500" s="24">
        <v>0</v>
      </c>
      <c r="I500" s="141">
        <v>0</v>
      </c>
      <c r="J500" s="150">
        <v>0</v>
      </c>
      <c r="K500" s="150">
        <v>0</v>
      </c>
      <c r="L500" s="150">
        <v>0</v>
      </c>
      <c r="M500" s="150">
        <v>0</v>
      </c>
      <c r="N500" s="150">
        <v>0</v>
      </c>
      <c r="O500" s="150">
        <v>0</v>
      </c>
      <c r="P500" s="150">
        <v>0</v>
      </c>
      <c r="Q500" s="150">
        <v>0</v>
      </c>
      <c r="R500" s="150">
        <v>0</v>
      </c>
      <c r="S500" s="150">
        <v>0</v>
      </c>
      <c r="T500" s="150">
        <v>0</v>
      </c>
      <c r="U500" s="150">
        <v>0</v>
      </c>
      <c r="V500" s="150">
        <v>0</v>
      </c>
      <c r="W500" s="150">
        <v>0</v>
      </c>
      <c r="X500" s="150">
        <v>0</v>
      </c>
      <c r="Y500" s="150">
        <v>0</v>
      </c>
      <c r="Z500" s="150">
        <v>0</v>
      </c>
    </row>
    <row r="501" spans="1:26" ht="15.75" customHeight="1">
      <c r="A501" s="262">
        <v>0</v>
      </c>
      <c r="B501" s="2" t="s">
        <v>34</v>
      </c>
      <c r="C501" s="3">
        <v>0</v>
      </c>
      <c r="D501" s="4"/>
      <c r="E501" s="5">
        <v>0</v>
      </c>
      <c r="F501" s="6">
        <v>0</v>
      </c>
      <c r="G501" s="23">
        <v>0</v>
      </c>
      <c r="H501" s="24">
        <v>0</v>
      </c>
      <c r="I501" s="141">
        <v>0</v>
      </c>
      <c r="J501" s="150">
        <v>0</v>
      </c>
      <c r="K501" s="150">
        <v>0</v>
      </c>
      <c r="L501" s="150">
        <v>0</v>
      </c>
      <c r="M501" s="150">
        <v>0</v>
      </c>
      <c r="N501" s="150">
        <v>0</v>
      </c>
      <c r="O501" s="150">
        <v>0</v>
      </c>
      <c r="P501" s="150">
        <v>0</v>
      </c>
      <c r="Q501" s="150">
        <v>0</v>
      </c>
      <c r="R501" s="150">
        <v>0</v>
      </c>
      <c r="S501" s="150">
        <v>0</v>
      </c>
      <c r="T501" s="150">
        <v>0</v>
      </c>
      <c r="U501" s="150">
        <v>0</v>
      </c>
      <c r="V501" s="150">
        <v>0</v>
      </c>
      <c r="W501" s="150">
        <v>0</v>
      </c>
      <c r="X501" s="150">
        <v>0</v>
      </c>
      <c r="Y501" s="150">
        <v>0</v>
      </c>
      <c r="Z501" s="150">
        <v>0</v>
      </c>
    </row>
    <row r="502" spans="1:26" ht="15.75" customHeight="1">
      <c r="A502" s="262" t="s">
        <v>536</v>
      </c>
      <c r="B502" s="2" t="s">
        <v>34</v>
      </c>
      <c r="C502" s="3">
        <v>2.1333333333333333E-2</v>
      </c>
      <c r="D502" s="4"/>
      <c r="E502" s="5">
        <v>7.5700000000000059E-2</v>
      </c>
      <c r="F502" s="6">
        <v>1.1000000000000001E-2</v>
      </c>
      <c r="G502" s="23">
        <v>0</v>
      </c>
      <c r="H502" s="24">
        <v>6.0000000000000001E-3</v>
      </c>
      <c r="I502" s="141">
        <v>2.9333333333333338E-3</v>
      </c>
      <c r="J502" s="150">
        <v>0.88632666666666649</v>
      </c>
      <c r="K502" s="150">
        <v>8.5933333333333334E-2</v>
      </c>
      <c r="L502" s="150">
        <v>0</v>
      </c>
      <c r="M502" s="150">
        <v>0.63104666666666664</v>
      </c>
      <c r="N502" s="150">
        <v>0</v>
      </c>
      <c r="O502" s="150">
        <v>0.46262999999999999</v>
      </c>
      <c r="P502" s="150">
        <v>0.62263666666666662</v>
      </c>
      <c r="Q502" s="150">
        <v>1.9666666666666666E-4</v>
      </c>
      <c r="R502" s="150">
        <v>2.4366666666666668E-3</v>
      </c>
      <c r="S502" s="150">
        <v>0</v>
      </c>
      <c r="T502" s="150">
        <v>0</v>
      </c>
      <c r="U502" s="150">
        <v>0</v>
      </c>
      <c r="V502" s="150">
        <v>2.6666666666666668E-4</v>
      </c>
      <c r="W502" s="150">
        <v>1.3666666666666669E-3</v>
      </c>
      <c r="X502" s="150">
        <v>0</v>
      </c>
      <c r="Y502" s="150">
        <v>3.3E-3</v>
      </c>
      <c r="Z502" s="150">
        <v>2.0533333333333334E-2</v>
      </c>
    </row>
    <row r="503" spans="1:26" ht="15.75" customHeight="1">
      <c r="A503" s="262" t="s">
        <v>537</v>
      </c>
      <c r="B503" s="2" t="s">
        <v>34</v>
      </c>
      <c r="C503" s="3">
        <v>1.5078066937128702E-2</v>
      </c>
      <c r="D503" s="4"/>
      <c r="E503" s="5">
        <v>4.5095266396204606E-2</v>
      </c>
      <c r="F503" s="6">
        <v>0.1182</v>
      </c>
      <c r="G503" s="23">
        <v>4.5000000000000005E-3</v>
      </c>
      <c r="H503" s="24">
        <v>5.0999999999999997E-2</v>
      </c>
      <c r="I503" s="141">
        <v>0</v>
      </c>
      <c r="J503" s="150">
        <v>0.8273366666666665</v>
      </c>
      <c r="K503" s="150">
        <v>7.5406666666666664E-2</v>
      </c>
      <c r="L503" s="150">
        <v>6.0000000000000008E-5</v>
      </c>
      <c r="M503" s="150">
        <v>1.1845733333333335</v>
      </c>
      <c r="N503" s="150">
        <v>3.0100000000000001E-3</v>
      </c>
      <c r="O503" s="150">
        <v>0.51723999999999992</v>
      </c>
      <c r="P503" s="150">
        <v>1.1865033333333335</v>
      </c>
      <c r="Q503" s="150">
        <v>1.8999999999999998E-4</v>
      </c>
      <c r="R503" s="150">
        <v>2.9233333333333333E-3</v>
      </c>
      <c r="S503" s="150">
        <v>1.2766666666666666</v>
      </c>
      <c r="T503" s="150">
        <v>0</v>
      </c>
      <c r="U503" s="150">
        <v>0</v>
      </c>
      <c r="V503" s="150">
        <v>0</v>
      </c>
      <c r="W503" s="150">
        <v>1E-3</v>
      </c>
      <c r="X503" s="150">
        <v>0</v>
      </c>
      <c r="Y503" s="150">
        <v>0</v>
      </c>
      <c r="Z503" s="150">
        <v>0</v>
      </c>
    </row>
    <row r="504" spans="1:26" ht="15.75" customHeight="1">
      <c r="A504" s="262" t="s">
        <v>538</v>
      </c>
      <c r="B504" s="2" t="s">
        <v>34</v>
      </c>
      <c r="C504" s="3">
        <v>4.0633333333333334E-2</v>
      </c>
      <c r="D504" s="4"/>
      <c r="E504" s="5">
        <v>1.9166666666666603E-2</v>
      </c>
      <c r="F504" s="6">
        <v>1.8000000000000002E-2</v>
      </c>
      <c r="G504" s="23">
        <v>1E-3</v>
      </c>
      <c r="H504" s="24">
        <v>9.0000000000000011E-3</v>
      </c>
      <c r="I504" s="141">
        <v>0</v>
      </c>
      <c r="J504" s="150">
        <v>1.4310333333333332</v>
      </c>
      <c r="K504" s="150">
        <v>0.11253333333333332</v>
      </c>
      <c r="L504" s="150">
        <v>0</v>
      </c>
      <c r="M504" s="150">
        <v>1.1903533333333334</v>
      </c>
      <c r="N504" s="150">
        <v>0</v>
      </c>
      <c r="O504" s="150">
        <v>0.51616333333333331</v>
      </c>
      <c r="P504" s="150">
        <v>0.71278666666666668</v>
      </c>
      <c r="Q504" s="150">
        <v>1.8333333333333334E-4</v>
      </c>
      <c r="R504" s="150">
        <v>4.4299999999999999E-3</v>
      </c>
      <c r="S504" s="150">
        <v>0.22500000000000001</v>
      </c>
      <c r="T504" s="150">
        <v>0</v>
      </c>
      <c r="U504" s="150">
        <v>0</v>
      </c>
      <c r="V504" s="150">
        <v>3.6666666666666667E-4</v>
      </c>
      <c r="W504" s="150">
        <v>2.2333333333333337E-3</v>
      </c>
      <c r="X504" s="150">
        <v>0</v>
      </c>
      <c r="Y504" s="150">
        <v>0</v>
      </c>
      <c r="Z504" s="150">
        <v>9.2666666666666661E-3</v>
      </c>
    </row>
    <row r="505" spans="1:26" ht="15.75" customHeight="1">
      <c r="A505" s="262" t="s">
        <v>539</v>
      </c>
      <c r="B505" s="2" t="s">
        <v>34</v>
      </c>
      <c r="C505" s="3">
        <v>3.834380068778992E-2</v>
      </c>
      <c r="D505" s="4"/>
      <c r="E505" s="5">
        <v>5.7739533333333287E-2</v>
      </c>
      <c r="F505" s="6">
        <v>2E-3</v>
      </c>
      <c r="G505" s="23">
        <v>0</v>
      </c>
      <c r="H505" s="24">
        <v>1E-3</v>
      </c>
      <c r="I505" s="141">
        <v>0</v>
      </c>
      <c r="J505" s="150">
        <v>1.5696133333333333</v>
      </c>
      <c r="K505" s="150">
        <v>0.11983333333333335</v>
      </c>
      <c r="L505" s="150">
        <v>0</v>
      </c>
      <c r="M505" s="150">
        <v>1.0968333333333333</v>
      </c>
      <c r="N505" s="150">
        <v>0</v>
      </c>
      <c r="O505" s="150">
        <v>0.59644666666666668</v>
      </c>
      <c r="P505" s="150">
        <v>1.8212966666666661</v>
      </c>
      <c r="Q505" s="150">
        <v>0</v>
      </c>
      <c r="R505" s="150">
        <v>5.1366666666666661E-3</v>
      </c>
      <c r="S505" s="150">
        <v>0</v>
      </c>
      <c r="T505" s="150">
        <v>0</v>
      </c>
      <c r="U505" s="150">
        <v>0</v>
      </c>
      <c r="V505" s="150">
        <v>0</v>
      </c>
      <c r="W505" s="150">
        <v>2.1666666666666666E-3</v>
      </c>
      <c r="X505" s="150">
        <v>0</v>
      </c>
      <c r="Y505" s="150">
        <v>0</v>
      </c>
      <c r="Z505" s="150">
        <v>3.4666666666666669E-3</v>
      </c>
    </row>
    <row r="506" spans="1:26" ht="15.75" customHeight="1">
      <c r="A506" s="262" t="s">
        <v>787</v>
      </c>
      <c r="B506" s="2" t="s">
        <v>34</v>
      </c>
      <c r="C506" s="3">
        <v>0</v>
      </c>
      <c r="D506" s="4"/>
      <c r="E506" s="5">
        <v>0</v>
      </c>
      <c r="F506" s="6">
        <v>0</v>
      </c>
      <c r="G506" s="23">
        <v>0</v>
      </c>
      <c r="H506" s="24">
        <v>0</v>
      </c>
      <c r="I506" s="141">
        <v>0</v>
      </c>
      <c r="J506" s="150">
        <v>0</v>
      </c>
      <c r="K506" s="150">
        <v>0</v>
      </c>
      <c r="L506" s="150">
        <v>0</v>
      </c>
      <c r="M506" s="150">
        <v>0</v>
      </c>
      <c r="N506" s="150">
        <v>0</v>
      </c>
      <c r="O506" s="150">
        <v>0</v>
      </c>
      <c r="P506" s="150">
        <v>0</v>
      </c>
      <c r="Q506" s="150">
        <v>0</v>
      </c>
      <c r="R506" s="150">
        <v>0</v>
      </c>
      <c r="S506" s="150">
        <v>0</v>
      </c>
      <c r="T506" s="150">
        <v>0</v>
      </c>
      <c r="U506" s="150">
        <v>0</v>
      </c>
      <c r="V506" s="150">
        <v>0</v>
      </c>
      <c r="W506" s="150">
        <v>0</v>
      </c>
      <c r="X506" s="150">
        <v>0</v>
      </c>
      <c r="Y506" s="150">
        <v>0</v>
      </c>
      <c r="Z506" s="150">
        <v>0</v>
      </c>
    </row>
    <row r="507" spans="1:26" ht="15.75" customHeight="1">
      <c r="A507" s="262" t="s">
        <v>540</v>
      </c>
      <c r="B507" s="2" t="s">
        <v>34</v>
      </c>
      <c r="C507" s="3">
        <v>2.7099999999999999E-2</v>
      </c>
      <c r="D507" s="4"/>
      <c r="E507" s="5">
        <v>9.6933333333333427E-2</v>
      </c>
      <c r="F507" s="6">
        <v>1.3999999999999999E-2</v>
      </c>
      <c r="G507" s="23">
        <v>1E-3</v>
      </c>
      <c r="H507" s="24">
        <v>6.9999999999999993E-3</v>
      </c>
      <c r="I507" s="141">
        <v>2.1666666666666666E-3</v>
      </c>
      <c r="J507" s="150">
        <v>1.0103166666666668</v>
      </c>
      <c r="K507" s="150">
        <v>8.0399999999999985E-2</v>
      </c>
      <c r="L507" s="150">
        <v>0</v>
      </c>
      <c r="M507" s="150">
        <v>0.73481333333333343</v>
      </c>
      <c r="N507" s="150">
        <v>0</v>
      </c>
      <c r="O507" s="150">
        <v>0.37663000000000002</v>
      </c>
      <c r="P507" s="150">
        <v>0.52353666666666665</v>
      </c>
      <c r="Q507" s="150">
        <v>1.7666666666666666E-4</v>
      </c>
      <c r="R507" s="150">
        <v>3.0433333333333337E-3</v>
      </c>
      <c r="S507" s="150">
        <v>0.27026666666666666</v>
      </c>
      <c r="T507" s="150">
        <v>0</v>
      </c>
      <c r="U507" s="150">
        <v>0</v>
      </c>
      <c r="V507" s="150">
        <v>3.3333333333333332E-4</v>
      </c>
      <c r="W507" s="150">
        <v>1.1999999999999999E-3</v>
      </c>
      <c r="X507" s="150">
        <v>2.0000000000000001E-4</v>
      </c>
      <c r="Y507" s="150">
        <v>0</v>
      </c>
      <c r="Z507" s="150">
        <v>0</v>
      </c>
    </row>
    <row r="508" spans="1:26" ht="15.75" customHeight="1">
      <c r="A508" s="262" t="s">
        <v>541</v>
      </c>
      <c r="B508" s="2" t="s">
        <v>34</v>
      </c>
      <c r="C508" s="3">
        <v>2.53E-2</v>
      </c>
      <c r="D508" s="4"/>
      <c r="E508" s="5">
        <v>9.4333333333333436E-2</v>
      </c>
      <c r="F508" s="6">
        <v>1.3999999999999999E-2</v>
      </c>
      <c r="G508" s="23">
        <v>1E-3</v>
      </c>
      <c r="H508" s="24">
        <v>6.0000000000000001E-3</v>
      </c>
      <c r="I508" s="141">
        <v>7.1666666666666667E-3</v>
      </c>
      <c r="J508" s="150">
        <v>0.95050000000000001</v>
      </c>
      <c r="K508" s="150">
        <v>7.9566666666666674E-2</v>
      </c>
      <c r="L508" s="150">
        <v>0</v>
      </c>
      <c r="M508" s="150">
        <v>0.65551666666666675</v>
      </c>
      <c r="N508" s="150">
        <v>5.2999999999999987E-4</v>
      </c>
      <c r="O508" s="150">
        <v>0.36963666666666661</v>
      </c>
      <c r="P508" s="150">
        <v>0.52090333333333338</v>
      </c>
      <c r="Q508" s="150">
        <v>1.8000000000000001E-4</v>
      </c>
      <c r="R508" s="150">
        <v>3.0033333333333335E-3</v>
      </c>
      <c r="S508" s="150">
        <v>0.21276666666666666</v>
      </c>
      <c r="T508" s="150">
        <v>0</v>
      </c>
      <c r="U508" s="150">
        <v>0</v>
      </c>
      <c r="V508" s="150">
        <v>2.0000000000000001E-4</v>
      </c>
      <c r="W508" s="150">
        <v>1.0333333333333334E-3</v>
      </c>
      <c r="X508" s="150">
        <v>0</v>
      </c>
      <c r="Y508" s="150">
        <v>3.8033333333333335E-3</v>
      </c>
      <c r="Z508" s="150">
        <v>0</v>
      </c>
    </row>
    <row r="509" spans="1:26" ht="15.75" customHeight="1">
      <c r="A509" s="262" t="s">
        <v>542</v>
      </c>
      <c r="B509" s="2" t="s">
        <v>34</v>
      </c>
      <c r="C509" s="3">
        <v>7.6700000000000004E-2</v>
      </c>
      <c r="D509" s="4"/>
      <c r="E509" s="5">
        <v>0.56996666666666662</v>
      </c>
      <c r="F509" s="6">
        <v>4.2000000000000003E-2</v>
      </c>
      <c r="G509" s="23">
        <v>2E-3</v>
      </c>
      <c r="H509" s="24">
        <v>1.7000000000000001E-2</v>
      </c>
      <c r="I509" s="141">
        <v>0</v>
      </c>
      <c r="J509" s="150">
        <v>2.4626666666666663</v>
      </c>
      <c r="K509" s="150">
        <v>0.21976666666666664</v>
      </c>
      <c r="L509" s="150">
        <v>0</v>
      </c>
      <c r="M509" s="150">
        <v>1.871833333333333</v>
      </c>
      <c r="N509" s="150">
        <v>1.2666666666666668E-3</v>
      </c>
      <c r="O509" s="150">
        <v>0.93803333333333339</v>
      </c>
      <c r="P509" s="150">
        <v>3.2892999999999999</v>
      </c>
      <c r="Q509" s="150">
        <v>3.3333333333333332E-4</v>
      </c>
      <c r="R509" s="150">
        <v>8.6E-3</v>
      </c>
      <c r="S509" s="150">
        <v>0.52953333333333341</v>
      </c>
      <c r="T509" s="150">
        <v>0</v>
      </c>
      <c r="U509" s="150">
        <v>0</v>
      </c>
      <c r="V509" s="150">
        <v>5.9999999999999995E-4</v>
      </c>
      <c r="W509" s="150">
        <v>3.3E-3</v>
      </c>
      <c r="X509" s="150">
        <v>5.7333333333333333E-3</v>
      </c>
      <c r="Y509" s="150">
        <v>0</v>
      </c>
      <c r="Z509" s="150">
        <v>2.1433333333333332E-2</v>
      </c>
    </row>
    <row r="510" spans="1:26" ht="15.75" customHeight="1">
      <c r="A510" s="262" t="s">
        <v>543</v>
      </c>
      <c r="B510" s="2" t="s">
        <v>34</v>
      </c>
      <c r="C510" s="3">
        <v>3.0709067217508955E-2</v>
      </c>
      <c r="D510" s="4"/>
      <c r="E510" s="5">
        <v>5.2460933333333327E-2</v>
      </c>
      <c r="F510" s="6">
        <v>2.4E-2</v>
      </c>
      <c r="G510" s="23">
        <v>1E-3</v>
      </c>
      <c r="H510" s="24">
        <v>8.0000000000000002E-3</v>
      </c>
      <c r="I510" s="141">
        <v>0</v>
      </c>
      <c r="J510" s="150">
        <v>1.1224733333333332</v>
      </c>
      <c r="K510" s="150">
        <v>9.798666666666668E-2</v>
      </c>
      <c r="L510" s="150">
        <v>0</v>
      </c>
      <c r="M510" s="150">
        <v>1.1320333333333332</v>
      </c>
      <c r="N510" s="150">
        <v>1.0299999999999999E-3</v>
      </c>
      <c r="O510" s="150">
        <v>0.73947000000000007</v>
      </c>
      <c r="P510" s="150">
        <v>1.39994</v>
      </c>
      <c r="Q510" s="150">
        <v>4.0666666666666661E-4</v>
      </c>
      <c r="R510" s="150">
        <v>3.5466666666666667E-3</v>
      </c>
      <c r="S510" s="150">
        <v>0.34740000000000004</v>
      </c>
      <c r="T510" s="150">
        <v>0</v>
      </c>
      <c r="U510" s="150">
        <v>0</v>
      </c>
      <c r="V510" s="150">
        <v>0</v>
      </c>
      <c r="W510" s="150">
        <v>1.4399999999999999E-3</v>
      </c>
      <c r="X510" s="150">
        <v>0</v>
      </c>
      <c r="Y510" s="150">
        <v>0</v>
      </c>
      <c r="Z510" s="150">
        <v>0</v>
      </c>
    </row>
    <row r="511" spans="1:26" ht="15.75" customHeight="1">
      <c r="A511" s="262" t="s">
        <v>544</v>
      </c>
      <c r="B511" s="2" t="s">
        <v>34</v>
      </c>
      <c r="C511" s="3">
        <v>2.0990200376510622E-2</v>
      </c>
      <c r="D511" s="4"/>
      <c r="E511" s="5">
        <v>0.14158313333333325</v>
      </c>
      <c r="F511" s="6">
        <v>1.1000000000000001E-2</v>
      </c>
      <c r="G511" s="23">
        <v>1E-3</v>
      </c>
      <c r="H511" s="24">
        <v>6.0000000000000001E-3</v>
      </c>
      <c r="I511" s="141">
        <v>6.4566666666666661E-3</v>
      </c>
      <c r="J511" s="150">
        <v>0.69790999999999992</v>
      </c>
      <c r="K511" s="150">
        <v>0.12880666666666665</v>
      </c>
      <c r="L511" s="150">
        <v>5.0000000000000001E-4</v>
      </c>
      <c r="M511" s="150">
        <v>0.70874000000000015</v>
      </c>
      <c r="N511" s="150">
        <v>4.5766666666666664E-3</v>
      </c>
      <c r="O511" s="150">
        <v>0.71741666666666659</v>
      </c>
      <c r="P511" s="150">
        <v>1.5523966666666666</v>
      </c>
      <c r="Q511" s="150">
        <v>4.4666666666666666E-4</v>
      </c>
      <c r="R511" s="150">
        <v>3.1099999999999999E-3</v>
      </c>
      <c r="S511" s="150">
        <v>0.38943333333333335</v>
      </c>
      <c r="T511" s="150">
        <v>0</v>
      </c>
      <c r="U511" s="150">
        <v>0</v>
      </c>
      <c r="V511" s="150">
        <v>7.3666666666666672E-4</v>
      </c>
      <c r="W511" s="150">
        <v>2.9033333333333333E-3</v>
      </c>
      <c r="X511" s="150">
        <v>1.4000000000000002E-3</v>
      </c>
      <c r="Y511" s="150">
        <v>1.23E-2</v>
      </c>
      <c r="Z511" s="150">
        <v>3.2616666666666669E-2</v>
      </c>
    </row>
    <row r="512" spans="1:26" ht="15.75" customHeight="1">
      <c r="A512" s="262" t="s">
        <v>545</v>
      </c>
      <c r="B512" s="2" t="s">
        <v>34</v>
      </c>
      <c r="C512" s="3">
        <v>0.34689999999999999</v>
      </c>
      <c r="D512" s="4"/>
      <c r="E512" s="5">
        <v>0.53043333333333331</v>
      </c>
      <c r="F512" s="6">
        <v>6.0000000000000001E-3</v>
      </c>
      <c r="G512" s="23">
        <v>0</v>
      </c>
      <c r="H512" s="24">
        <v>2E-3</v>
      </c>
      <c r="I512" s="141">
        <v>0</v>
      </c>
      <c r="J512" s="150">
        <v>13.6317</v>
      </c>
      <c r="K512" s="150">
        <v>1.0870666666666666</v>
      </c>
      <c r="L512" s="150">
        <v>0</v>
      </c>
      <c r="M512" s="150">
        <v>16.734333333333336</v>
      </c>
      <c r="N512" s="150">
        <v>9.2666666666666678E-3</v>
      </c>
      <c r="O512" s="150">
        <v>4.3167333333333335</v>
      </c>
      <c r="P512" s="150">
        <v>15.556633333333332</v>
      </c>
      <c r="Q512" s="150">
        <v>1.5666666666666665E-3</v>
      </c>
      <c r="R512" s="150">
        <v>3.8433333333333333E-2</v>
      </c>
      <c r="S512" s="150">
        <v>2.9945666666666666</v>
      </c>
      <c r="T512" s="150">
        <v>0</v>
      </c>
      <c r="U512" s="150">
        <v>0</v>
      </c>
      <c r="V512" s="150">
        <v>3.1666666666666666E-3</v>
      </c>
      <c r="W512" s="150">
        <v>1.2033333333333333E-2</v>
      </c>
      <c r="X512" s="150">
        <v>0</v>
      </c>
      <c r="Y512" s="150">
        <v>8.0666666666666664E-3</v>
      </c>
      <c r="Z512" s="150">
        <v>0</v>
      </c>
    </row>
    <row r="513" spans="1:26" ht="15.75" customHeight="1">
      <c r="A513" s="262" t="s">
        <v>546</v>
      </c>
      <c r="B513" s="2" t="s">
        <v>34</v>
      </c>
      <c r="C513" s="3">
        <v>0</v>
      </c>
      <c r="D513" s="4"/>
      <c r="E513" s="5">
        <v>0</v>
      </c>
      <c r="F513" s="6">
        <v>0</v>
      </c>
      <c r="G513" s="23">
        <v>0</v>
      </c>
      <c r="H513" s="24">
        <v>0</v>
      </c>
      <c r="I513" s="141">
        <v>0</v>
      </c>
      <c r="J513" s="150">
        <v>1.3380666666666667</v>
      </c>
      <c r="K513" s="150">
        <v>0.1023</v>
      </c>
      <c r="L513" s="150">
        <v>0</v>
      </c>
      <c r="M513" s="150">
        <v>0.85370000000000001</v>
      </c>
      <c r="N513" s="150">
        <v>0</v>
      </c>
      <c r="O513" s="150">
        <v>0.51139999999999997</v>
      </c>
      <c r="P513" s="150">
        <v>1.4002666666666668</v>
      </c>
      <c r="Q513" s="150">
        <v>2.0000000000000001E-4</v>
      </c>
      <c r="R513" s="150">
        <v>3.8E-3</v>
      </c>
      <c r="S513" s="150">
        <v>0</v>
      </c>
      <c r="T513" s="150">
        <v>0</v>
      </c>
      <c r="U513" s="150">
        <v>0</v>
      </c>
      <c r="V513" s="150">
        <v>4.0000000000000002E-4</v>
      </c>
      <c r="W513" s="150">
        <v>2.6333333333333334E-3</v>
      </c>
      <c r="X513" s="150">
        <v>0</v>
      </c>
      <c r="Y513" s="150">
        <v>1.49E-2</v>
      </c>
      <c r="Z513" s="150">
        <v>0</v>
      </c>
    </row>
    <row r="514" spans="1:26" ht="15.75" customHeight="1">
      <c r="A514" s="262" t="s">
        <v>547</v>
      </c>
      <c r="B514" s="2" t="s">
        <v>34</v>
      </c>
      <c r="C514" s="3">
        <v>0</v>
      </c>
      <c r="D514" s="4"/>
      <c r="E514" s="5">
        <v>0</v>
      </c>
      <c r="F514" s="6">
        <v>1.3999999999999999E-2</v>
      </c>
      <c r="G514" s="23">
        <v>1E-3</v>
      </c>
      <c r="H514" s="24">
        <v>6.9999999999999993E-3</v>
      </c>
      <c r="I514" s="141">
        <v>0</v>
      </c>
      <c r="J514" s="150">
        <v>1.2258</v>
      </c>
      <c r="K514" s="150">
        <v>9.6366666666666684E-2</v>
      </c>
      <c r="L514" s="150">
        <v>0</v>
      </c>
      <c r="M514" s="150">
        <v>0.81976666666666664</v>
      </c>
      <c r="N514" s="150">
        <v>0</v>
      </c>
      <c r="O514" s="150">
        <v>0.63759999999999994</v>
      </c>
      <c r="P514" s="150">
        <v>1.3319000000000001</v>
      </c>
      <c r="Q514" s="150">
        <v>2.0000000000000001E-4</v>
      </c>
      <c r="R514" s="150">
        <v>3.8E-3</v>
      </c>
      <c r="S514" s="150">
        <v>0.20903333333333332</v>
      </c>
      <c r="T514" s="150">
        <v>0</v>
      </c>
      <c r="U514" s="150">
        <v>0</v>
      </c>
      <c r="V514" s="150">
        <v>4.0000000000000002E-4</v>
      </c>
      <c r="W514" s="150">
        <v>2.3999999999999998E-3</v>
      </c>
      <c r="X514" s="150">
        <v>0</v>
      </c>
      <c r="Y514" s="150">
        <v>1.52E-2</v>
      </c>
      <c r="Z514" s="150">
        <v>0</v>
      </c>
    </row>
    <row r="515" spans="1:26" ht="15.75" customHeight="1">
      <c r="A515" s="262" t="s">
        <v>548</v>
      </c>
      <c r="B515" s="2" t="s">
        <v>34</v>
      </c>
      <c r="C515" s="3">
        <v>0.25420000000000004</v>
      </c>
      <c r="D515" s="4"/>
      <c r="E515" s="5">
        <v>0.39179999999999998</v>
      </c>
      <c r="F515" s="6">
        <v>0.16300000000000001</v>
      </c>
      <c r="G515" s="23">
        <v>5.0000000000000001E-3</v>
      </c>
      <c r="H515" s="24">
        <v>7.0999999999999994E-2</v>
      </c>
      <c r="I515" s="141">
        <v>0</v>
      </c>
      <c r="J515" s="150">
        <v>8.9027333333333321</v>
      </c>
      <c r="K515" s="150">
        <v>0.77426666666666666</v>
      </c>
      <c r="L515" s="150">
        <v>0</v>
      </c>
      <c r="M515" s="150">
        <v>12.422833333333335</v>
      </c>
      <c r="N515" s="150">
        <v>5.2333333333333329E-3</v>
      </c>
      <c r="O515" s="150">
        <v>3.2320333333333333</v>
      </c>
      <c r="P515" s="150">
        <v>11.316633333333334</v>
      </c>
      <c r="Q515" s="150">
        <v>1.1000000000000001E-3</v>
      </c>
      <c r="R515" s="150">
        <v>2.7266666666666665E-2</v>
      </c>
      <c r="S515" s="150">
        <v>3.6105666666666667</v>
      </c>
      <c r="T515" s="150">
        <v>0</v>
      </c>
      <c r="U515" s="150">
        <v>0</v>
      </c>
      <c r="V515" s="150">
        <v>2.4333333333333334E-3</v>
      </c>
      <c r="W515" s="150">
        <v>1.0266666666666667E-2</v>
      </c>
      <c r="X515" s="150">
        <v>0</v>
      </c>
      <c r="Y515" s="150">
        <v>0</v>
      </c>
      <c r="Z515" s="150">
        <v>0</v>
      </c>
    </row>
    <row r="516" spans="1:26" ht="15.75" customHeight="1">
      <c r="A516" s="262" t="s">
        <v>549</v>
      </c>
      <c r="B516" s="2" t="s">
        <v>34</v>
      </c>
      <c r="C516" s="3">
        <v>1.8948599999999999E-2</v>
      </c>
      <c r="D516" s="4"/>
      <c r="E516" s="5">
        <v>0.1567447333333333</v>
      </c>
      <c r="F516" s="6">
        <v>0</v>
      </c>
      <c r="G516" s="23">
        <v>0</v>
      </c>
      <c r="H516" s="24">
        <v>0</v>
      </c>
      <c r="I516" s="141">
        <v>0</v>
      </c>
      <c r="J516" s="150">
        <v>0.71528000000000003</v>
      </c>
      <c r="K516" s="150">
        <v>6.2316666666666666E-2</v>
      </c>
      <c r="L516" s="150">
        <v>1.8333333333333331E-4</v>
      </c>
      <c r="M516" s="150">
        <v>0.62810333333333335</v>
      </c>
      <c r="N516" s="150">
        <v>0</v>
      </c>
      <c r="O516" s="150">
        <v>0.3343066666666667</v>
      </c>
      <c r="P516" s="150">
        <v>0.9448333333333333</v>
      </c>
      <c r="Q516" s="150">
        <v>1.2999999999999999E-4</v>
      </c>
      <c r="R516" s="150">
        <v>2.6133333333333338E-3</v>
      </c>
      <c r="S516" s="150">
        <v>0</v>
      </c>
      <c r="T516" s="150">
        <v>0</v>
      </c>
      <c r="U516" s="150">
        <v>0</v>
      </c>
      <c r="V516" s="150">
        <v>7.5000000000000002E-4</v>
      </c>
      <c r="W516" s="150">
        <v>1.0666666666666667E-3</v>
      </c>
      <c r="X516" s="150">
        <v>0</v>
      </c>
      <c r="Y516" s="150">
        <v>0</v>
      </c>
      <c r="Z516" s="150">
        <v>4.8999999999999998E-3</v>
      </c>
    </row>
    <row r="517" spans="1:26" ht="15.75" customHeight="1">
      <c r="A517" s="262" t="s">
        <v>550</v>
      </c>
      <c r="B517" s="2" t="s">
        <v>34</v>
      </c>
      <c r="C517" s="3">
        <v>0.17411020000000005</v>
      </c>
      <c r="D517" s="4"/>
      <c r="E517" s="5">
        <v>3.2403133333333327E-2</v>
      </c>
      <c r="F517" s="6">
        <v>0.114</v>
      </c>
      <c r="G517" s="23">
        <v>4.0000000000000001E-3</v>
      </c>
      <c r="H517" s="24">
        <v>5.7999999999999996E-2</v>
      </c>
      <c r="I517" s="141">
        <v>0</v>
      </c>
      <c r="J517" s="150">
        <v>5.7925333333333349</v>
      </c>
      <c r="K517" s="150">
        <v>6.8836666666666671E-2</v>
      </c>
      <c r="L517" s="150">
        <v>1.5666666666666666E-4</v>
      </c>
      <c r="M517" s="150">
        <v>1.2330966666666667</v>
      </c>
      <c r="N517" s="150">
        <v>9.3100000000000006E-3</v>
      </c>
      <c r="O517" s="150">
        <v>0.31226333333333334</v>
      </c>
      <c r="P517" s="150">
        <v>1.0484666666666664</v>
      </c>
      <c r="Q517" s="150">
        <v>0</v>
      </c>
      <c r="R517" s="150">
        <v>2.9233333333333333E-3</v>
      </c>
      <c r="S517" s="150">
        <v>1.6050666666666666</v>
      </c>
      <c r="T517" s="150">
        <v>0</v>
      </c>
      <c r="U517" s="150">
        <v>0</v>
      </c>
      <c r="V517" s="150">
        <v>0</v>
      </c>
      <c r="W517" s="150">
        <v>2.5133333333333336E-3</v>
      </c>
      <c r="X517" s="150">
        <v>0</v>
      </c>
      <c r="Y517" s="150">
        <v>0</v>
      </c>
      <c r="Z517" s="150">
        <v>0</v>
      </c>
    </row>
    <row r="518" spans="1:26" ht="15.75" customHeight="1">
      <c r="A518" s="262" t="s">
        <v>551</v>
      </c>
      <c r="B518" s="2" t="s">
        <v>34</v>
      </c>
      <c r="C518" s="3">
        <v>0.21211373713811241</v>
      </c>
      <c r="D518" s="4"/>
      <c r="E518" s="5">
        <v>3.5729596195220863E-2</v>
      </c>
      <c r="F518" s="6">
        <v>0.13226666666666667</v>
      </c>
      <c r="G518" s="23">
        <v>3.3666666666666667E-3</v>
      </c>
      <c r="H518" s="24">
        <v>5.5866666666666662E-2</v>
      </c>
      <c r="I518" s="141">
        <v>0</v>
      </c>
      <c r="J518" s="150">
        <v>6.9591733333333332</v>
      </c>
      <c r="K518" s="150">
        <v>0.27072666666666667</v>
      </c>
      <c r="L518" s="150">
        <v>2.2666666666666668E-4</v>
      </c>
      <c r="M518" s="150">
        <v>4.0253233333333336</v>
      </c>
      <c r="N518" s="150">
        <v>2.1900000000000001E-3</v>
      </c>
      <c r="O518" s="150">
        <v>5.0116566666666662</v>
      </c>
      <c r="P518" s="150">
        <v>1.1997733333333331</v>
      </c>
      <c r="Q518" s="150">
        <v>6.866666666666667E-4</v>
      </c>
      <c r="R518" s="150">
        <v>2.6820000000000004E-2</v>
      </c>
      <c r="S518" s="150">
        <v>1.1133333333333333</v>
      </c>
      <c r="T518" s="150">
        <v>0</v>
      </c>
      <c r="U518" s="150">
        <v>0</v>
      </c>
      <c r="V518" s="150">
        <v>2.9999999999999997E-4</v>
      </c>
      <c r="W518" s="150">
        <v>3.2333333333333329E-3</v>
      </c>
      <c r="X518" s="150">
        <v>0</v>
      </c>
      <c r="Y518" s="150">
        <v>0</v>
      </c>
      <c r="Z518" s="150">
        <v>0</v>
      </c>
    </row>
    <row r="519" spans="1:26" ht="15.75" customHeight="1">
      <c r="A519" s="262" t="s">
        <v>552</v>
      </c>
      <c r="B519" s="2" t="s">
        <v>34</v>
      </c>
      <c r="C519" s="3">
        <v>0.2264900040626526</v>
      </c>
      <c r="D519" s="4"/>
      <c r="E519" s="5">
        <v>3.0493329270680734E-2</v>
      </c>
      <c r="F519" s="6">
        <v>0.14233333333333334</v>
      </c>
      <c r="G519" s="23">
        <v>4.9666666666666661E-3</v>
      </c>
      <c r="H519" s="24">
        <v>5.9500000000000004E-2</v>
      </c>
      <c r="I519" s="141">
        <v>0</v>
      </c>
      <c r="J519" s="150">
        <v>8.7503933333333332</v>
      </c>
      <c r="K519" s="150">
        <v>0.23573666666666668</v>
      </c>
      <c r="L519" s="150">
        <v>2.8333333333333335E-4</v>
      </c>
      <c r="M519" s="150">
        <v>4.699983333333333</v>
      </c>
      <c r="N519" s="150">
        <v>3.0599999999999998E-3</v>
      </c>
      <c r="O519" s="150">
        <v>5.8135699999999995</v>
      </c>
      <c r="P519" s="150">
        <v>0.61894333333333329</v>
      </c>
      <c r="Q519" s="150">
        <v>8.2666666666666663E-4</v>
      </c>
      <c r="R519" s="150">
        <v>3.5220000000000001E-2</v>
      </c>
      <c r="S519" s="150">
        <v>1.0900000000000001</v>
      </c>
      <c r="T519" s="150">
        <v>0</v>
      </c>
      <c r="U519" s="150">
        <v>0</v>
      </c>
      <c r="V519" s="150">
        <v>0</v>
      </c>
      <c r="W519" s="150">
        <v>2E-3</v>
      </c>
      <c r="X519" s="150">
        <v>0</v>
      </c>
      <c r="Y519" s="150">
        <v>0</v>
      </c>
      <c r="Z519" s="150">
        <v>0</v>
      </c>
    </row>
    <row r="520" spans="1:26" ht="15.75" customHeight="1">
      <c r="A520" s="262" t="s">
        <v>553</v>
      </c>
      <c r="B520" s="2" t="s">
        <v>34</v>
      </c>
      <c r="C520" s="3">
        <v>0.35553613333333334</v>
      </c>
      <c r="D520" s="4"/>
      <c r="E520" s="5">
        <v>1.6607199999999996E-2</v>
      </c>
      <c r="F520" s="6">
        <v>0.19699999999999998</v>
      </c>
      <c r="G520" s="23">
        <v>4.0000000000000001E-3</v>
      </c>
      <c r="H520" s="24">
        <v>8.6999999999999994E-2</v>
      </c>
      <c r="I520" s="141">
        <v>0</v>
      </c>
      <c r="J520" s="150">
        <v>9.9196766666666676</v>
      </c>
      <c r="K520" s="150">
        <v>0.33367333333333332</v>
      </c>
      <c r="L520" s="150">
        <v>4.8333333333333339E-4</v>
      </c>
      <c r="M520" s="150">
        <v>7.4462333333333337</v>
      </c>
      <c r="N520" s="150">
        <v>5.3233333333333336E-3</v>
      </c>
      <c r="O520" s="150">
        <v>18.440810000000003</v>
      </c>
      <c r="P520" s="150">
        <v>0.96237000000000006</v>
      </c>
      <c r="Q520" s="150">
        <v>1.6866666666666666E-3</v>
      </c>
      <c r="R520" s="150">
        <v>4.3586666666666669E-2</v>
      </c>
      <c r="S520" s="150">
        <v>0.6615333333333332</v>
      </c>
      <c r="T520" s="150">
        <v>0</v>
      </c>
      <c r="U520" s="150">
        <v>0</v>
      </c>
      <c r="V520" s="150">
        <v>0</v>
      </c>
      <c r="W520" s="150">
        <v>4.4166666666666668E-3</v>
      </c>
      <c r="X520" s="150">
        <v>2.3333333333333331E-3</v>
      </c>
      <c r="Y520" s="150">
        <v>0</v>
      </c>
      <c r="Z520" s="150">
        <v>0</v>
      </c>
    </row>
    <row r="521" spans="1:26" ht="15.75" customHeight="1">
      <c r="A521" s="262" t="s">
        <v>554</v>
      </c>
      <c r="B521" s="2" t="s">
        <v>34</v>
      </c>
      <c r="C521" s="3">
        <v>9.3573333333333328E-2</v>
      </c>
      <c r="D521" s="4"/>
      <c r="E521" s="5">
        <v>5.6763333333333305E-2</v>
      </c>
      <c r="F521" s="6">
        <v>0.159</v>
      </c>
      <c r="G521" s="23">
        <v>4.0000000000000001E-3</v>
      </c>
      <c r="H521" s="24">
        <v>7.2999999999999995E-2</v>
      </c>
      <c r="I521" s="141">
        <v>0</v>
      </c>
      <c r="J521" s="150">
        <v>3.2329933333333334</v>
      </c>
      <c r="K521" s="150">
        <v>0.1600166666666667</v>
      </c>
      <c r="L521" s="150">
        <v>1.2999999999999999E-4</v>
      </c>
      <c r="M521" s="150">
        <v>5.7794333333333334</v>
      </c>
      <c r="N521" s="150">
        <v>2.6533333333333335E-3</v>
      </c>
      <c r="O521" s="150">
        <v>7.8042600000000002</v>
      </c>
      <c r="P521" s="150">
        <v>1.9372100000000001</v>
      </c>
      <c r="Q521" s="150">
        <v>4.5333333333333337E-4</v>
      </c>
      <c r="R521" s="150">
        <v>1.3046666666666668E-2</v>
      </c>
      <c r="S521" s="150">
        <v>0.57313333333333327</v>
      </c>
      <c r="T521" s="150">
        <v>0</v>
      </c>
      <c r="U521" s="150">
        <v>0</v>
      </c>
      <c r="V521" s="150">
        <v>0</v>
      </c>
      <c r="W521" s="150">
        <v>2E-3</v>
      </c>
      <c r="X521" s="150">
        <v>0</v>
      </c>
      <c r="Y521" s="150">
        <v>0</v>
      </c>
      <c r="Z521" s="150">
        <v>0</v>
      </c>
    </row>
    <row r="522" spans="1:26" ht="15.75" customHeight="1">
      <c r="A522" s="262">
        <v>0</v>
      </c>
      <c r="B522" s="2" t="s">
        <v>34</v>
      </c>
      <c r="C522" s="3">
        <v>0</v>
      </c>
      <c r="D522" s="4"/>
      <c r="E522" s="5">
        <v>0</v>
      </c>
      <c r="F522" s="6">
        <v>0</v>
      </c>
      <c r="G522" s="23">
        <v>0</v>
      </c>
      <c r="H522" s="24">
        <v>0</v>
      </c>
      <c r="I522" s="141">
        <v>0</v>
      </c>
      <c r="J522" s="150">
        <v>0</v>
      </c>
      <c r="K522" s="150">
        <v>0</v>
      </c>
      <c r="L522" s="150">
        <v>0</v>
      </c>
      <c r="M522" s="150">
        <v>0</v>
      </c>
      <c r="N522" s="150">
        <v>0</v>
      </c>
      <c r="O522" s="150">
        <v>0</v>
      </c>
      <c r="P522" s="150">
        <v>0</v>
      </c>
      <c r="Q522" s="150">
        <v>0</v>
      </c>
      <c r="R522" s="150">
        <v>0</v>
      </c>
      <c r="S522" s="150">
        <v>0</v>
      </c>
      <c r="T522" s="150">
        <v>0</v>
      </c>
      <c r="U522" s="150">
        <v>0</v>
      </c>
      <c r="V522" s="150">
        <v>0</v>
      </c>
      <c r="W522" s="150">
        <v>0</v>
      </c>
      <c r="X522" s="150">
        <v>0</v>
      </c>
      <c r="Y522" s="150">
        <v>0</v>
      </c>
      <c r="Z522" s="150">
        <v>0</v>
      </c>
    </row>
    <row r="523" spans="1:26" ht="15.75" customHeight="1">
      <c r="A523" s="262">
        <v>0</v>
      </c>
      <c r="B523" s="2" t="s">
        <v>34</v>
      </c>
      <c r="C523" s="3">
        <v>0</v>
      </c>
      <c r="D523" s="4"/>
      <c r="E523" s="5">
        <v>0</v>
      </c>
      <c r="F523" s="6">
        <v>0</v>
      </c>
      <c r="G523" s="23">
        <v>0</v>
      </c>
      <c r="H523" s="24">
        <v>0</v>
      </c>
      <c r="I523" s="141">
        <v>0</v>
      </c>
      <c r="J523" s="150">
        <v>0</v>
      </c>
      <c r="K523" s="150">
        <v>0</v>
      </c>
      <c r="L523" s="150">
        <v>0</v>
      </c>
      <c r="M523" s="150">
        <v>0</v>
      </c>
      <c r="N523" s="150">
        <v>0</v>
      </c>
      <c r="O523" s="150">
        <v>0</v>
      </c>
      <c r="P523" s="150">
        <v>0</v>
      </c>
      <c r="Q523" s="150">
        <v>0</v>
      </c>
      <c r="R523" s="150">
        <v>0</v>
      </c>
      <c r="S523" s="150">
        <v>0</v>
      </c>
      <c r="T523" s="150">
        <v>0</v>
      </c>
      <c r="U523" s="150">
        <v>0</v>
      </c>
      <c r="V523" s="150">
        <v>0</v>
      </c>
      <c r="W523" s="150">
        <v>0</v>
      </c>
      <c r="X523" s="150">
        <v>0</v>
      </c>
      <c r="Y523" s="150">
        <v>0</v>
      </c>
      <c r="Z523" s="150">
        <v>0</v>
      </c>
    </row>
    <row r="524" spans="1:26" ht="15.75" customHeight="1">
      <c r="A524" s="262" t="s">
        <v>786</v>
      </c>
      <c r="B524" s="2" t="s">
        <v>34</v>
      </c>
      <c r="C524" s="3">
        <v>0</v>
      </c>
      <c r="D524" s="4"/>
      <c r="E524" s="5">
        <v>0</v>
      </c>
      <c r="F524" s="6">
        <v>0</v>
      </c>
      <c r="G524" s="23">
        <v>0</v>
      </c>
      <c r="H524" s="24">
        <v>0</v>
      </c>
      <c r="I524" s="141">
        <v>0</v>
      </c>
      <c r="J524" s="150">
        <v>0</v>
      </c>
      <c r="K524" s="150">
        <v>0</v>
      </c>
      <c r="L524" s="150">
        <v>0</v>
      </c>
      <c r="M524" s="150">
        <v>0</v>
      </c>
      <c r="N524" s="150">
        <v>0</v>
      </c>
      <c r="O524" s="150">
        <v>0</v>
      </c>
      <c r="P524" s="150">
        <v>0</v>
      </c>
      <c r="Q524" s="150">
        <v>0</v>
      </c>
      <c r="R524" s="150">
        <v>0</v>
      </c>
      <c r="S524" s="150">
        <v>0</v>
      </c>
      <c r="T524" s="150">
        <v>0</v>
      </c>
      <c r="U524" s="150">
        <v>0</v>
      </c>
      <c r="V524" s="150">
        <v>0</v>
      </c>
      <c r="W524" s="150">
        <v>0</v>
      </c>
      <c r="X524" s="150">
        <v>0</v>
      </c>
      <c r="Y524" s="150">
        <v>0</v>
      </c>
      <c r="Z524" s="150">
        <v>0</v>
      </c>
    </row>
    <row r="525" spans="1:26" ht="15.75" customHeight="1">
      <c r="A525" s="262" t="s">
        <v>555</v>
      </c>
      <c r="B525" s="2" t="s">
        <v>34</v>
      </c>
      <c r="C525" s="3">
        <v>5.7866600000000004E-2</v>
      </c>
      <c r="D525" s="4"/>
      <c r="E525" s="5">
        <v>0.18462006666666661</v>
      </c>
      <c r="F525" s="6">
        <v>1.6E-2</v>
      </c>
      <c r="G525" s="23">
        <v>0</v>
      </c>
      <c r="H525" s="24">
        <v>8.0000000000000002E-3</v>
      </c>
      <c r="I525" s="141">
        <v>0</v>
      </c>
      <c r="J525" s="150">
        <v>7.3093266666666663</v>
      </c>
      <c r="K525" s="150">
        <v>0.26508666666666669</v>
      </c>
      <c r="L525" s="150">
        <v>2.3333333333333333E-4</v>
      </c>
      <c r="M525" s="150">
        <v>4.4845866666666669</v>
      </c>
      <c r="N525" s="150">
        <v>1.4100000000000002E-3</v>
      </c>
      <c r="O525" s="150">
        <v>4.1246900000000002</v>
      </c>
      <c r="P525" s="150">
        <v>1.2146166666666667</v>
      </c>
      <c r="Q525" s="150">
        <v>1.4666666666666666E-4</v>
      </c>
      <c r="R525" s="150">
        <v>2.6633333333333335E-2</v>
      </c>
      <c r="S525" s="150">
        <v>2.7265666666666668</v>
      </c>
      <c r="T525" s="150">
        <v>0</v>
      </c>
      <c r="U525" s="150">
        <v>0</v>
      </c>
      <c r="V525" s="150">
        <v>2.2333333333333337E-3</v>
      </c>
      <c r="W525" s="150">
        <v>2.6666666666666666E-3</v>
      </c>
      <c r="X525" s="150">
        <v>2.0999999999999999E-3</v>
      </c>
      <c r="Y525" s="150">
        <v>2.6833333333333334E-2</v>
      </c>
      <c r="Z525" s="150">
        <v>0</v>
      </c>
    </row>
    <row r="526" spans="1:26" ht="15.75" customHeight="1">
      <c r="A526" s="262" t="s">
        <v>556</v>
      </c>
      <c r="B526" s="2" t="s">
        <v>34</v>
      </c>
      <c r="C526" s="3">
        <v>0.22661760406494141</v>
      </c>
      <c r="D526" s="4"/>
      <c r="E526" s="5">
        <v>1.8785729268391928E-2</v>
      </c>
      <c r="F526" s="6">
        <v>0.16286666666666666</v>
      </c>
      <c r="G526" s="23">
        <v>5.3E-3</v>
      </c>
      <c r="H526" s="24">
        <v>6.7766666666666669E-2</v>
      </c>
      <c r="I526" s="141">
        <v>0</v>
      </c>
      <c r="J526" s="150">
        <v>9.3999333333333333</v>
      </c>
      <c r="K526" s="150">
        <v>0.28273666666666669</v>
      </c>
      <c r="L526" s="150">
        <v>3.233333333333333E-4</v>
      </c>
      <c r="M526" s="150">
        <v>4.6083866666666671</v>
      </c>
      <c r="N526" s="150">
        <v>2.8000000000000004E-3</v>
      </c>
      <c r="O526" s="150">
        <v>5.7977400000000001</v>
      </c>
      <c r="P526" s="150">
        <v>0.73471666666666668</v>
      </c>
      <c r="Q526" s="150">
        <v>9.8666666666666672E-4</v>
      </c>
      <c r="R526" s="150">
        <v>3.4616666666666664E-2</v>
      </c>
      <c r="S526" s="150">
        <v>1.2266666666666668</v>
      </c>
      <c r="T526" s="150">
        <v>0</v>
      </c>
      <c r="U526" s="150">
        <v>0</v>
      </c>
      <c r="V526" s="150">
        <v>0</v>
      </c>
      <c r="W526" s="150">
        <v>2.2000000000000001E-3</v>
      </c>
      <c r="X526" s="150">
        <v>0</v>
      </c>
      <c r="Y526" s="150">
        <v>0</v>
      </c>
      <c r="Z526" s="150">
        <v>0</v>
      </c>
    </row>
    <row r="527" spans="1:26" ht="15.75" customHeight="1">
      <c r="A527" s="262" t="s">
        <v>557</v>
      </c>
      <c r="B527" s="2" t="s">
        <v>34</v>
      </c>
      <c r="C527" s="3">
        <v>9.6295466666666663E-2</v>
      </c>
      <c r="D527" s="4"/>
      <c r="E527" s="5">
        <v>2.4324533333333336E-2</v>
      </c>
      <c r="F527" s="6">
        <v>0.13699999999999998</v>
      </c>
      <c r="G527" s="23">
        <v>3.0000000000000001E-3</v>
      </c>
      <c r="H527" s="24">
        <v>6.4000000000000001E-2</v>
      </c>
      <c r="I527" s="141">
        <v>0</v>
      </c>
      <c r="J527" s="150">
        <v>2.5946666666666665</v>
      </c>
      <c r="K527" s="150">
        <v>0.11628333333333332</v>
      </c>
      <c r="L527" s="150">
        <v>1.5333333333333334E-4</v>
      </c>
      <c r="M527" s="150">
        <v>4.4788033333333335</v>
      </c>
      <c r="N527" s="150">
        <v>1.15E-3</v>
      </c>
      <c r="O527" s="150">
        <v>5.5792466666666662</v>
      </c>
      <c r="P527" s="150">
        <v>0.93064333333333327</v>
      </c>
      <c r="Q527" s="150">
        <v>4.4999999999999999E-4</v>
      </c>
      <c r="R527" s="150">
        <v>1.2769999999999998E-2</v>
      </c>
      <c r="S527" s="150">
        <v>1.9458666666666666</v>
      </c>
      <c r="T527" s="150">
        <v>0</v>
      </c>
      <c r="U527" s="150">
        <v>0</v>
      </c>
      <c r="V527" s="150">
        <v>0</v>
      </c>
      <c r="W527" s="150">
        <v>1.9066666666666668E-3</v>
      </c>
      <c r="X527" s="150">
        <v>0</v>
      </c>
      <c r="Y527" s="150">
        <v>0</v>
      </c>
      <c r="Z527" s="150">
        <v>0</v>
      </c>
    </row>
    <row r="528" spans="1:26" ht="15.75" customHeight="1">
      <c r="A528" s="262" t="s">
        <v>558</v>
      </c>
      <c r="B528" s="2" t="s">
        <v>34</v>
      </c>
      <c r="C528" s="3">
        <v>0.12600500000000001</v>
      </c>
      <c r="D528" s="4"/>
      <c r="E528" s="5">
        <v>3.7861666666666675E-2</v>
      </c>
      <c r="F528" s="6">
        <v>4.4999999999999998E-2</v>
      </c>
      <c r="G528" s="23">
        <v>2E-3</v>
      </c>
      <c r="H528" s="24">
        <v>2.4E-2</v>
      </c>
      <c r="I528" s="141">
        <v>0</v>
      </c>
      <c r="J528" s="150">
        <v>2.5323599999999997</v>
      </c>
      <c r="K528" s="150">
        <v>0.11808666666666667</v>
      </c>
      <c r="L528" s="150">
        <v>0</v>
      </c>
      <c r="M528" s="150">
        <v>1.6151866666666665</v>
      </c>
      <c r="N528" s="150">
        <v>1.3666666666666669E-3</v>
      </c>
      <c r="O528" s="150">
        <v>2.82579</v>
      </c>
      <c r="P528" s="150">
        <v>1.1237833333333334</v>
      </c>
      <c r="Q528" s="150">
        <v>0</v>
      </c>
      <c r="R528" s="150">
        <v>4.6033333333333334E-3</v>
      </c>
      <c r="S528" s="150">
        <v>0.52846666666666664</v>
      </c>
      <c r="T528" s="150">
        <v>0</v>
      </c>
      <c r="U528" s="150">
        <v>0</v>
      </c>
      <c r="V528" s="150">
        <v>0</v>
      </c>
      <c r="W528" s="150">
        <v>1.4666666666666669E-3</v>
      </c>
      <c r="X528" s="150">
        <v>0</v>
      </c>
      <c r="Y528" s="150">
        <v>0</v>
      </c>
      <c r="Z528" s="150">
        <v>0</v>
      </c>
    </row>
    <row r="529" spans="1:26" ht="15.75" customHeight="1">
      <c r="A529" s="262">
        <v>0</v>
      </c>
      <c r="B529" s="2" t="s">
        <v>34</v>
      </c>
      <c r="C529" s="3"/>
      <c r="D529" s="4">
        <v>0</v>
      </c>
      <c r="E529" s="5">
        <v>0</v>
      </c>
      <c r="F529" s="6">
        <v>0</v>
      </c>
      <c r="G529" s="23">
        <v>0</v>
      </c>
      <c r="H529" s="24">
        <v>0</v>
      </c>
      <c r="I529" s="141">
        <v>0</v>
      </c>
      <c r="J529" s="150">
        <v>0</v>
      </c>
      <c r="K529" s="150">
        <v>0</v>
      </c>
      <c r="L529" s="150">
        <v>0</v>
      </c>
      <c r="M529" s="150">
        <v>0</v>
      </c>
      <c r="N529" s="150">
        <v>0</v>
      </c>
      <c r="O529" s="150">
        <v>0</v>
      </c>
      <c r="P529" s="150">
        <v>0</v>
      </c>
      <c r="Q529" s="150">
        <v>0</v>
      </c>
      <c r="R529" s="150">
        <v>0</v>
      </c>
      <c r="S529" s="150">
        <v>0</v>
      </c>
      <c r="T529" s="150">
        <v>0</v>
      </c>
      <c r="U529" s="150">
        <v>0</v>
      </c>
      <c r="V529" s="150">
        <v>0</v>
      </c>
      <c r="W529" s="150">
        <v>0</v>
      </c>
      <c r="X529" s="150">
        <v>0</v>
      </c>
      <c r="Y529" s="150">
        <v>0</v>
      </c>
      <c r="Z529" s="150">
        <v>0</v>
      </c>
    </row>
    <row r="530" spans="1:26" ht="15.75" customHeight="1">
      <c r="A530" s="262">
        <v>0</v>
      </c>
      <c r="B530" s="2" t="s">
        <v>34</v>
      </c>
      <c r="C530" s="3"/>
      <c r="D530" s="4">
        <v>0</v>
      </c>
      <c r="E530" s="5">
        <v>0</v>
      </c>
      <c r="F530" s="6">
        <v>0</v>
      </c>
      <c r="G530" s="23">
        <v>0</v>
      </c>
      <c r="H530" s="24">
        <v>0</v>
      </c>
      <c r="I530" s="141">
        <v>0</v>
      </c>
      <c r="J530" s="150">
        <v>0</v>
      </c>
      <c r="K530" s="150">
        <v>0</v>
      </c>
      <c r="L530" s="150">
        <v>0</v>
      </c>
      <c r="M530" s="150">
        <v>0</v>
      </c>
      <c r="N530" s="150">
        <v>0</v>
      </c>
      <c r="O530" s="150">
        <v>0</v>
      </c>
      <c r="P530" s="150">
        <v>0</v>
      </c>
      <c r="Q530" s="150">
        <v>0</v>
      </c>
      <c r="R530" s="150">
        <v>0</v>
      </c>
      <c r="S530" s="150">
        <v>0</v>
      </c>
      <c r="T530" s="150">
        <v>0</v>
      </c>
      <c r="U530" s="150">
        <v>0</v>
      </c>
      <c r="V530" s="150">
        <v>0</v>
      </c>
      <c r="W530" s="150">
        <v>0</v>
      </c>
      <c r="X530" s="150">
        <v>0</v>
      </c>
      <c r="Y530" s="150">
        <v>0</v>
      </c>
      <c r="Z530" s="150">
        <v>0</v>
      </c>
    </row>
    <row r="531" spans="1:26" ht="15.75" customHeight="1">
      <c r="A531" s="262" t="s">
        <v>559</v>
      </c>
      <c r="B531" s="2" t="s">
        <v>34</v>
      </c>
      <c r="C531" s="3"/>
      <c r="D531" s="4">
        <v>0</v>
      </c>
      <c r="E531" s="5">
        <v>6.40333333333334E-2</v>
      </c>
      <c r="F531" s="6">
        <v>0</v>
      </c>
      <c r="G531" s="23">
        <v>0</v>
      </c>
      <c r="H531" s="24">
        <v>0</v>
      </c>
      <c r="I531" s="141">
        <v>0</v>
      </c>
      <c r="J531" s="150">
        <v>1.2333333333333333E-2</v>
      </c>
      <c r="K531" s="150">
        <v>0</v>
      </c>
      <c r="L531" s="150">
        <v>0</v>
      </c>
      <c r="M531" s="150">
        <v>8.9733333333333345E-2</v>
      </c>
      <c r="N531" s="150">
        <v>6.7000000000000002E-3</v>
      </c>
      <c r="O531" s="150">
        <v>0.44083333333333335</v>
      </c>
      <c r="P531" s="150">
        <v>0.13026666666666664</v>
      </c>
      <c r="Q531" s="150">
        <v>0</v>
      </c>
      <c r="R531" s="150">
        <v>0</v>
      </c>
      <c r="S531" s="150">
        <v>0</v>
      </c>
      <c r="T531" s="150">
        <v>0</v>
      </c>
      <c r="U531" s="150">
        <v>0</v>
      </c>
      <c r="V531" s="150">
        <v>0</v>
      </c>
      <c r="W531" s="150">
        <v>0</v>
      </c>
      <c r="X531" s="150">
        <v>0</v>
      </c>
      <c r="Y531" s="150">
        <v>0</v>
      </c>
      <c r="Z531" s="150">
        <v>0</v>
      </c>
    </row>
    <row r="532" spans="1:26" ht="15.75" customHeight="1">
      <c r="A532" s="262" t="s">
        <v>560</v>
      </c>
      <c r="B532" s="2" t="s">
        <v>34</v>
      </c>
      <c r="C532" s="3"/>
      <c r="D532" s="4">
        <v>7.1250000000000003E-3</v>
      </c>
      <c r="E532" s="5">
        <v>1.478666666666667E-2</v>
      </c>
      <c r="F532" s="6">
        <v>0</v>
      </c>
      <c r="G532" s="23">
        <v>0</v>
      </c>
      <c r="H532" s="24">
        <v>0</v>
      </c>
      <c r="I532" s="141">
        <v>0</v>
      </c>
      <c r="J532" s="150">
        <v>3.1593333333333334E-2</v>
      </c>
      <c r="K532" s="150">
        <v>9.661666666666667E-2</v>
      </c>
      <c r="L532" s="150">
        <v>3.7666666666666659E-4</v>
      </c>
      <c r="M532" s="150">
        <v>9.4953333333333334E-2</v>
      </c>
      <c r="N532" s="150">
        <v>0</v>
      </c>
      <c r="O532" s="150">
        <v>1.0273333333333334E-2</v>
      </c>
      <c r="P532" s="150">
        <v>1.5570400000000004</v>
      </c>
      <c r="Q532" s="150">
        <v>6.0000000000000008E-5</v>
      </c>
      <c r="R532" s="150">
        <v>0</v>
      </c>
      <c r="S532" s="150">
        <v>0</v>
      </c>
      <c r="T532" s="150">
        <v>0</v>
      </c>
      <c r="U532" s="150">
        <v>0</v>
      </c>
      <c r="V532" s="150">
        <v>0</v>
      </c>
      <c r="W532" s="150">
        <v>0</v>
      </c>
      <c r="X532" s="150">
        <v>0</v>
      </c>
      <c r="Y532" s="150">
        <v>0</v>
      </c>
      <c r="Z532" s="150">
        <v>0</v>
      </c>
    </row>
    <row r="533" spans="1:26" ht="15.75" customHeight="1">
      <c r="A533" s="262" t="s">
        <v>561</v>
      </c>
      <c r="B533" s="2" t="s">
        <v>34</v>
      </c>
      <c r="C533" s="3"/>
      <c r="D533" s="4">
        <v>0</v>
      </c>
      <c r="E533" s="5">
        <v>0</v>
      </c>
      <c r="F533" s="6">
        <v>0</v>
      </c>
      <c r="G533" s="23">
        <v>0</v>
      </c>
      <c r="H533" s="24">
        <v>0</v>
      </c>
      <c r="I533" s="141">
        <v>0</v>
      </c>
      <c r="J533" s="150">
        <v>0</v>
      </c>
      <c r="K533" s="150">
        <v>0</v>
      </c>
      <c r="L533" s="150">
        <v>0</v>
      </c>
      <c r="M533" s="150">
        <v>0</v>
      </c>
      <c r="N533" s="150">
        <v>0</v>
      </c>
      <c r="O533" s="150">
        <v>3.1456666666666667E-2</v>
      </c>
      <c r="P533" s="150">
        <v>0</v>
      </c>
      <c r="Q533" s="150">
        <v>6.3000000000000003E-4</v>
      </c>
      <c r="R533" s="150">
        <v>0</v>
      </c>
      <c r="S533" s="150">
        <v>0</v>
      </c>
      <c r="T533" s="150">
        <v>0</v>
      </c>
      <c r="U533" s="150">
        <v>0</v>
      </c>
      <c r="V533" s="150">
        <v>0</v>
      </c>
      <c r="W533" s="150">
        <v>0</v>
      </c>
      <c r="X533" s="150">
        <v>0</v>
      </c>
      <c r="Y533" s="150">
        <v>0</v>
      </c>
      <c r="Z533" s="150">
        <v>0</v>
      </c>
    </row>
    <row r="534" spans="1:26" ht="15.75" customHeight="1">
      <c r="A534" s="262" t="s">
        <v>562</v>
      </c>
      <c r="B534" s="2" t="s">
        <v>34</v>
      </c>
      <c r="C534" s="3"/>
      <c r="D534" s="4">
        <v>0</v>
      </c>
      <c r="E534" s="5">
        <v>0.18151000000000003</v>
      </c>
      <c r="F534" s="6">
        <v>0</v>
      </c>
      <c r="G534" s="23">
        <v>0</v>
      </c>
      <c r="H534" s="24">
        <v>0</v>
      </c>
      <c r="I534" s="141">
        <v>1.3633333333333334E-3</v>
      </c>
      <c r="J534" s="150">
        <v>9.0830000000000008E-2</v>
      </c>
      <c r="K534" s="150">
        <v>0.11973999999999999</v>
      </c>
      <c r="L534" s="150">
        <v>2.0599999999999998E-3</v>
      </c>
      <c r="M534" s="150">
        <v>4.7786666666666665E-2</v>
      </c>
      <c r="N534" s="150">
        <v>7.5266666666666667E-3</v>
      </c>
      <c r="O534" s="150">
        <v>0</v>
      </c>
      <c r="P534" s="150">
        <v>0.17973</v>
      </c>
      <c r="Q534" s="150">
        <v>7.0000000000000007E-5</v>
      </c>
      <c r="R534" s="150">
        <v>5.0666666666666666E-4</v>
      </c>
      <c r="S534" s="150">
        <v>0</v>
      </c>
      <c r="T534" s="150">
        <v>0</v>
      </c>
      <c r="U534" s="150">
        <v>0</v>
      </c>
      <c r="V534" s="150">
        <v>0</v>
      </c>
      <c r="W534" s="150">
        <v>0</v>
      </c>
      <c r="X534" s="150">
        <v>2.9999999999999997E-4</v>
      </c>
      <c r="Y534" s="150">
        <v>0</v>
      </c>
      <c r="Z534" s="150">
        <v>2.7796660000000001E-2</v>
      </c>
    </row>
    <row r="535" spans="1:26" ht="15.75" customHeight="1">
      <c r="A535" s="262" t="s">
        <v>563</v>
      </c>
      <c r="B535" s="2" t="s">
        <v>34</v>
      </c>
      <c r="C535" s="3"/>
      <c r="D535" s="4">
        <v>5.6249999999999998E-3</v>
      </c>
      <c r="E535" s="5">
        <v>3.3174999999999996E-2</v>
      </c>
      <c r="F535" s="6">
        <v>0</v>
      </c>
      <c r="G535" s="23">
        <v>0</v>
      </c>
      <c r="H535" s="24">
        <v>0</v>
      </c>
      <c r="I535" s="141">
        <v>0</v>
      </c>
      <c r="J535" s="150">
        <v>4.9850000000000005E-2</v>
      </c>
      <c r="K535" s="150">
        <v>6.7436666666666659E-2</v>
      </c>
      <c r="L535" s="150">
        <v>5.3333333333333333E-5</v>
      </c>
      <c r="M535" s="150">
        <v>0.19002666666666668</v>
      </c>
      <c r="N535" s="150">
        <v>0</v>
      </c>
      <c r="O535" s="150">
        <v>4.2303333333333332E-2</v>
      </c>
      <c r="P535" s="150">
        <v>0.29466666666666669</v>
      </c>
      <c r="Q535" s="150">
        <v>0</v>
      </c>
      <c r="R535" s="150">
        <v>0</v>
      </c>
      <c r="S535" s="150">
        <v>0</v>
      </c>
      <c r="T535" s="150">
        <v>0</v>
      </c>
      <c r="U535" s="150">
        <v>0</v>
      </c>
      <c r="V535" s="150">
        <v>0</v>
      </c>
      <c r="W535" s="150">
        <v>0</v>
      </c>
      <c r="X535" s="150">
        <v>1.4333333333333333E-3</v>
      </c>
      <c r="Y535" s="150">
        <v>2.9166666666666664E-2</v>
      </c>
      <c r="Z535" s="150">
        <v>0</v>
      </c>
    </row>
    <row r="536" spans="1:26" ht="15.75" customHeight="1">
      <c r="A536" s="262" t="s">
        <v>564</v>
      </c>
      <c r="B536" s="2" t="s">
        <v>34</v>
      </c>
      <c r="C536" s="3"/>
      <c r="D536" s="4">
        <v>0</v>
      </c>
      <c r="E536" s="5">
        <v>3.9133333333332132E-3</v>
      </c>
      <c r="F536" s="6">
        <v>0</v>
      </c>
      <c r="G536" s="23">
        <v>0</v>
      </c>
      <c r="H536" s="24">
        <v>0</v>
      </c>
      <c r="I536" s="141">
        <v>0</v>
      </c>
      <c r="J536" s="150">
        <v>1.9310000000000001E-2</v>
      </c>
      <c r="K536" s="150">
        <v>8.8099999999999984E-3</v>
      </c>
      <c r="L536" s="150">
        <v>6.3333333333333346E-5</v>
      </c>
      <c r="M536" s="150">
        <v>6.5100000000000002E-3</v>
      </c>
      <c r="N536" s="150">
        <v>0</v>
      </c>
      <c r="O536" s="150">
        <v>6.2533333333333338E-3</v>
      </c>
      <c r="P536" s="150">
        <v>9.9290000000000003E-2</v>
      </c>
      <c r="Q536" s="150">
        <v>6.0000000000000008E-5</v>
      </c>
      <c r="R536" s="150">
        <v>0</v>
      </c>
      <c r="S536" s="150">
        <v>0</v>
      </c>
      <c r="T536" s="150">
        <v>0</v>
      </c>
      <c r="U536" s="150">
        <v>0</v>
      </c>
      <c r="V536" s="150">
        <v>1.2333333333333333E-2</v>
      </c>
      <c r="W536" s="150">
        <v>2.2666666666666668E-3</v>
      </c>
      <c r="X536" s="150">
        <v>0</v>
      </c>
      <c r="Y536" s="150">
        <v>0</v>
      </c>
      <c r="Z536" s="150">
        <v>0</v>
      </c>
    </row>
    <row r="537" spans="1:26" ht="15.75" customHeight="1">
      <c r="A537" s="262" t="s">
        <v>565</v>
      </c>
      <c r="B537" s="2" t="s">
        <v>34</v>
      </c>
      <c r="C537" s="3"/>
      <c r="D537" s="4">
        <v>0</v>
      </c>
      <c r="E537" s="5">
        <v>6.4299999999999314E-3</v>
      </c>
      <c r="F537" s="6">
        <v>0</v>
      </c>
      <c r="G537" s="23">
        <v>0</v>
      </c>
      <c r="H537" s="24">
        <v>0</v>
      </c>
      <c r="I537" s="141">
        <v>0</v>
      </c>
      <c r="J537" s="150">
        <v>6.4466666666666665E-3</v>
      </c>
      <c r="K537" s="150">
        <v>2.0369999999999999E-2</v>
      </c>
      <c r="L537" s="150">
        <v>2.7400000000000002E-3</v>
      </c>
      <c r="M537" s="150">
        <v>0</v>
      </c>
      <c r="N537" s="150">
        <v>0</v>
      </c>
      <c r="O537" s="150">
        <v>0</v>
      </c>
      <c r="P537" s="150">
        <v>5.3363333333333332E-2</v>
      </c>
      <c r="Q537" s="150">
        <v>0</v>
      </c>
      <c r="R537" s="150">
        <v>0</v>
      </c>
      <c r="S537" s="150">
        <v>0</v>
      </c>
      <c r="T537" s="150">
        <v>0</v>
      </c>
      <c r="U537" s="150">
        <v>0</v>
      </c>
      <c r="V537" s="150">
        <v>8.9333333333333348E-3</v>
      </c>
      <c r="W537" s="150">
        <v>0</v>
      </c>
      <c r="X537" s="150">
        <v>0</v>
      </c>
      <c r="Y537" s="150">
        <v>0</v>
      </c>
      <c r="Z537" s="150">
        <v>0</v>
      </c>
    </row>
    <row r="538" spans="1:26" ht="15.75" customHeight="1">
      <c r="A538" s="262" t="s">
        <v>566</v>
      </c>
      <c r="B538" s="2" t="s">
        <v>34</v>
      </c>
      <c r="C538" s="3"/>
      <c r="D538" s="4">
        <v>0</v>
      </c>
      <c r="E538" s="5">
        <v>6.2966666666666527E-3</v>
      </c>
      <c r="F538" s="6">
        <v>0</v>
      </c>
      <c r="G538" s="23">
        <v>0</v>
      </c>
      <c r="H538" s="24">
        <v>0</v>
      </c>
      <c r="I538" s="141">
        <v>0</v>
      </c>
      <c r="J538" s="150">
        <v>2.5233333333333336E-3</v>
      </c>
      <c r="K538" s="150">
        <v>9.5599999999999991E-3</v>
      </c>
      <c r="L538" s="150">
        <v>8.8666666666666668E-4</v>
      </c>
      <c r="M538" s="150">
        <v>1.5113333333333333E-2</v>
      </c>
      <c r="N538" s="150">
        <v>0</v>
      </c>
      <c r="O538" s="150">
        <v>0</v>
      </c>
      <c r="P538" s="150">
        <v>0.13437666666666664</v>
      </c>
      <c r="Q538" s="150">
        <v>0</v>
      </c>
      <c r="R538" s="150">
        <v>0</v>
      </c>
      <c r="S538" s="150">
        <v>0</v>
      </c>
      <c r="T538" s="150">
        <v>0</v>
      </c>
      <c r="U538" s="150">
        <v>0</v>
      </c>
      <c r="V538" s="150">
        <v>3.1133333333333332E-2</v>
      </c>
      <c r="W538" s="150">
        <v>4.8333333333333336E-3</v>
      </c>
      <c r="X538" s="150">
        <v>0</v>
      </c>
      <c r="Y538" s="150">
        <v>0</v>
      </c>
      <c r="Z538" s="150">
        <v>0</v>
      </c>
    </row>
    <row r="539" spans="1:26" ht="15.75" customHeight="1">
      <c r="A539" s="262" t="s">
        <v>567</v>
      </c>
      <c r="B539" s="2" t="s">
        <v>34</v>
      </c>
      <c r="C539" s="3"/>
      <c r="D539" s="4">
        <v>0</v>
      </c>
      <c r="E539" s="5">
        <v>5.2846666666666715E-2</v>
      </c>
      <c r="F539" s="6">
        <v>0</v>
      </c>
      <c r="G539" s="23">
        <v>0</v>
      </c>
      <c r="H539" s="24">
        <v>0</v>
      </c>
      <c r="I539" s="141">
        <v>1.3033333333333332E-3</v>
      </c>
      <c r="J539" s="150">
        <v>0.18837333333333334</v>
      </c>
      <c r="K539" s="150">
        <v>5.1583333333333342E-2</v>
      </c>
      <c r="L539" s="150">
        <v>2.5300000000000001E-3</v>
      </c>
      <c r="M539" s="150">
        <v>3.7553333333333334E-2</v>
      </c>
      <c r="N539" s="150">
        <v>0</v>
      </c>
      <c r="O539" s="150">
        <v>1.782333333333333E-2</v>
      </c>
      <c r="P539" s="150">
        <v>1.6165099999999999</v>
      </c>
      <c r="Q539" s="150">
        <v>0</v>
      </c>
      <c r="R539" s="150">
        <v>0</v>
      </c>
      <c r="S539" s="150">
        <v>0</v>
      </c>
      <c r="T539" s="150">
        <v>0</v>
      </c>
      <c r="U539" s="150">
        <v>0</v>
      </c>
      <c r="V539" s="150">
        <v>5.0000000000000002E-5</v>
      </c>
      <c r="W539" s="150">
        <v>0</v>
      </c>
      <c r="X539" s="150">
        <v>0</v>
      </c>
      <c r="Y539" s="150">
        <v>0</v>
      </c>
      <c r="Z539" s="150">
        <v>2.4086666666666669E-2</v>
      </c>
    </row>
    <row r="540" spans="1:26" ht="15.75" customHeight="1">
      <c r="A540" s="262" t="s">
        <v>568</v>
      </c>
      <c r="B540" s="2" t="s">
        <v>34</v>
      </c>
      <c r="C540" s="3"/>
      <c r="D540" s="4">
        <v>0</v>
      </c>
      <c r="E540" s="5">
        <v>7.95333333333334E-2</v>
      </c>
      <c r="F540" s="6">
        <v>0</v>
      </c>
      <c r="G540" s="23">
        <v>0</v>
      </c>
      <c r="H540" s="24">
        <v>0</v>
      </c>
      <c r="I540" s="141">
        <v>0</v>
      </c>
      <c r="J540" s="150">
        <v>1.0753333333333335E-2</v>
      </c>
      <c r="K540" s="150">
        <v>0</v>
      </c>
      <c r="L540" s="150">
        <v>0</v>
      </c>
      <c r="M540" s="150">
        <v>1.5166666666666664E-3</v>
      </c>
      <c r="N540" s="150">
        <v>0</v>
      </c>
      <c r="O540" s="150">
        <v>8.2903333333333329E-2</v>
      </c>
      <c r="P540" s="150">
        <v>1.5056666666666668E-2</v>
      </c>
      <c r="Q540" s="150">
        <v>0</v>
      </c>
      <c r="R540" s="150">
        <v>0</v>
      </c>
      <c r="S540" s="150">
        <v>0</v>
      </c>
      <c r="T540" s="150">
        <v>0</v>
      </c>
      <c r="U540" s="150">
        <v>0</v>
      </c>
      <c r="V540" s="150">
        <v>0</v>
      </c>
      <c r="W540" s="150">
        <v>0</v>
      </c>
      <c r="X540" s="150">
        <v>0</v>
      </c>
      <c r="Y540" s="150">
        <v>0</v>
      </c>
      <c r="Z540" s="150">
        <v>0</v>
      </c>
    </row>
    <row r="541" spans="1:26" ht="15.75" customHeight="1">
      <c r="A541" s="262" t="s">
        <v>569</v>
      </c>
      <c r="B541" s="2" t="s">
        <v>34</v>
      </c>
      <c r="C541" s="3"/>
      <c r="D541" s="4">
        <v>0</v>
      </c>
      <c r="E541" s="5">
        <v>8.6600000000000107E-2</v>
      </c>
      <c r="F541" s="6">
        <v>0</v>
      </c>
      <c r="G541" s="23">
        <v>0</v>
      </c>
      <c r="H541" s="24">
        <v>0</v>
      </c>
      <c r="I541" s="141">
        <v>0</v>
      </c>
      <c r="J541" s="150">
        <v>1.3723333333333334E-2</v>
      </c>
      <c r="K541" s="150">
        <v>0</v>
      </c>
      <c r="L541" s="150">
        <v>0</v>
      </c>
      <c r="M541" s="150">
        <v>0.16677333333333333</v>
      </c>
      <c r="N541" s="150">
        <v>0</v>
      </c>
      <c r="O541" s="150">
        <v>7.1193333333333331E-2</v>
      </c>
      <c r="P541" s="150">
        <v>9.0500000000000008E-3</v>
      </c>
      <c r="Q541" s="150">
        <v>0</v>
      </c>
      <c r="R541" s="150">
        <v>0</v>
      </c>
      <c r="S541" s="150">
        <v>0</v>
      </c>
      <c r="T541" s="150">
        <v>0</v>
      </c>
      <c r="U541" s="150">
        <v>0</v>
      </c>
      <c r="V541" s="150">
        <v>0</v>
      </c>
      <c r="W541" s="150">
        <v>0</v>
      </c>
      <c r="X541" s="150">
        <v>0</v>
      </c>
      <c r="Y541" s="150">
        <v>0</v>
      </c>
      <c r="Z541" s="150">
        <v>0</v>
      </c>
    </row>
    <row r="542" spans="1:26" ht="15.75" customHeight="1">
      <c r="A542" s="262" t="s">
        <v>570</v>
      </c>
      <c r="B542" s="2" t="s">
        <v>34</v>
      </c>
      <c r="C542" s="3"/>
      <c r="D542" s="4">
        <v>0</v>
      </c>
      <c r="E542" s="5">
        <v>0.1</v>
      </c>
      <c r="F542" s="6">
        <v>0</v>
      </c>
      <c r="G542" s="23">
        <v>0</v>
      </c>
      <c r="H542" s="24">
        <v>0</v>
      </c>
      <c r="I542" s="141">
        <v>0</v>
      </c>
      <c r="J542" s="150">
        <v>1.4076666666666666E-2</v>
      </c>
      <c r="K542" s="150">
        <v>0</v>
      </c>
      <c r="L542" s="150">
        <v>0</v>
      </c>
      <c r="M542" s="150">
        <v>0</v>
      </c>
      <c r="N542" s="150">
        <v>0</v>
      </c>
      <c r="O542" s="150">
        <v>9.0096666666666658E-2</v>
      </c>
      <c r="P542" s="150">
        <v>1.3813333333333334E-2</v>
      </c>
      <c r="Q542" s="150">
        <v>0</v>
      </c>
      <c r="R542" s="150">
        <v>0</v>
      </c>
      <c r="S542" s="150">
        <v>0</v>
      </c>
      <c r="T542" s="150">
        <v>0</v>
      </c>
      <c r="U542" s="150">
        <v>0</v>
      </c>
      <c r="V542" s="150">
        <v>0</v>
      </c>
      <c r="W542" s="150">
        <v>0</v>
      </c>
      <c r="X542" s="150">
        <v>0</v>
      </c>
      <c r="Y542" s="150">
        <v>0</v>
      </c>
      <c r="Z542" s="150">
        <v>0</v>
      </c>
    </row>
    <row r="543" spans="1:26" ht="15.75" customHeight="1">
      <c r="A543" s="262" t="s">
        <v>571</v>
      </c>
      <c r="B543" s="2" t="s">
        <v>34</v>
      </c>
      <c r="C543" s="3"/>
      <c r="D543" s="4">
        <v>0</v>
      </c>
      <c r="E543" s="5">
        <v>0.11789999999999999</v>
      </c>
      <c r="F543" s="6">
        <v>0</v>
      </c>
      <c r="G543" s="23">
        <v>0</v>
      </c>
      <c r="H543" s="24">
        <v>0</v>
      </c>
      <c r="I543" s="141">
        <v>0</v>
      </c>
      <c r="J543" s="150">
        <v>2.344333333333333E-2</v>
      </c>
      <c r="K543" s="150">
        <v>1.2076666666666666E-2</v>
      </c>
      <c r="L543" s="150">
        <v>0</v>
      </c>
      <c r="M543" s="150">
        <v>1.4669999999999999E-2</v>
      </c>
      <c r="N543" s="150">
        <v>0</v>
      </c>
      <c r="O543" s="150">
        <v>9.2716666666666669E-2</v>
      </c>
      <c r="P543" s="150">
        <v>0.15504333333333334</v>
      </c>
      <c r="Q543" s="150">
        <v>0</v>
      </c>
      <c r="R543" s="150">
        <v>0</v>
      </c>
      <c r="S543" s="150">
        <v>0</v>
      </c>
      <c r="T543" s="150">
        <v>0</v>
      </c>
      <c r="U543" s="150">
        <v>0</v>
      </c>
      <c r="V543" s="150">
        <v>0</v>
      </c>
      <c r="W543" s="150">
        <v>0</v>
      </c>
      <c r="X543" s="150">
        <v>0</v>
      </c>
      <c r="Y543" s="150">
        <v>0</v>
      </c>
      <c r="Z543" s="150">
        <v>0</v>
      </c>
    </row>
    <row r="544" spans="1:26" ht="15.75" customHeight="1">
      <c r="A544" s="262" t="s">
        <v>572</v>
      </c>
      <c r="B544" s="2" t="s">
        <v>34</v>
      </c>
      <c r="C544" s="3"/>
      <c r="D544" s="4">
        <v>0</v>
      </c>
      <c r="E544" s="5">
        <v>0.10263333333333335</v>
      </c>
      <c r="F544" s="6">
        <v>0</v>
      </c>
      <c r="G544" s="23">
        <v>0</v>
      </c>
      <c r="H544" s="24">
        <v>0</v>
      </c>
      <c r="I544" s="141">
        <v>0</v>
      </c>
      <c r="J544" s="150">
        <v>1.7506666666666667E-2</v>
      </c>
      <c r="K544" s="150">
        <v>5.3100000000000005E-3</v>
      </c>
      <c r="L544" s="150">
        <v>0</v>
      </c>
      <c r="M544" s="150">
        <v>0</v>
      </c>
      <c r="N544" s="150">
        <v>0</v>
      </c>
      <c r="O544" s="150">
        <v>8.8033333333333352E-2</v>
      </c>
      <c r="P544" s="150">
        <v>4.2689999999999999E-2</v>
      </c>
      <c r="Q544" s="150">
        <v>0</v>
      </c>
      <c r="R544" s="150">
        <v>0</v>
      </c>
      <c r="S544" s="150">
        <v>0</v>
      </c>
      <c r="T544" s="150">
        <v>0</v>
      </c>
      <c r="U544" s="150">
        <v>0</v>
      </c>
      <c r="V544" s="150">
        <v>0</v>
      </c>
      <c r="W544" s="150">
        <v>0</v>
      </c>
      <c r="X544" s="150">
        <v>0</v>
      </c>
      <c r="Y544" s="150">
        <v>0</v>
      </c>
      <c r="Z544" s="150">
        <v>0</v>
      </c>
    </row>
    <row r="545" spans="1:26" ht="15.75" customHeight="1">
      <c r="A545" s="262">
        <v>0</v>
      </c>
      <c r="B545" s="2" t="s">
        <v>34</v>
      </c>
      <c r="C545" s="3"/>
      <c r="D545" s="4"/>
      <c r="E545" s="5">
        <v>0</v>
      </c>
      <c r="F545" s="6">
        <v>0</v>
      </c>
      <c r="G545" s="23">
        <v>0</v>
      </c>
      <c r="H545" s="24">
        <v>0</v>
      </c>
      <c r="I545" s="141">
        <v>0</v>
      </c>
      <c r="J545" s="150">
        <v>0</v>
      </c>
      <c r="K545" s="150">
        <v>0</v>
      </c>
      <c r="L545" s="150">
        <v>0</v>
      </c>
      <c r="M545" s="150">
        <v>0</v>
      </c>
      <c r="N545" s="150">
        <v>0</v>
      </c>
      <c r="O545" s="150">
        <v>0</v>
      </c>
      <c r="P545" s="150">
        <v>0</v>
      </c>
      <c r="Q545" s="150">
        <v>0</v>
      </c>
      <c r="R545" s="150">
        <v>0</v>
      </c>
      <c r="S545" s="150">
        <v>0</v>
      </c>
      <c r="T545" s="150">
        <v>0</v>
      </c>
      <c r="U545" s="150">
        <v>0</v>
      </c>
      <c r="V545" s="150">
        <v>0</v>
      </c>
      <c r="W545" s="150">
        <v>0</v>
      </c>
      <c r="X545" s="150">
        <v>0</v>
      </c>
      <c r="Y545" s="150">
        <v>0</v>
      </c>
      <c r="Z545" s="150">
        <v>0</v>
      </c>
    </row>
    <row r="546" spans="1:26" ht="15.75" customHeight="1">
      <c r="A546" s="262">
        <v>0</v>
      </c>
      <c r="B546" s="2" t="s">
        <v>34</v>
      </c>
      <c r="C546" s="3"/>
      <c r="D546" s="4"/>
      <c r="E546" s="5">
        <v>0</v>
      </c>
      <c r="F546" s="6">
        <v>0</v>
      </c>
      <c r="G546" s="23">
        <v>0</v>
      </c>
      <c r="H546" s="24">
        <v>0</v>
      </c>
      <c r="I546" s="141">
        <v>0</v>
      </c>
      <c r="J546" s="150">
        <v>0</v>
      </c>
      <c r="K546" s="150">
        <v>0</v>
      </c>
      <c r="L546" s="150">
        <v>0</v>
      </c>
      <c r="M546" s="150">
        <v>0</v>
      </c>
      <c r="N546" s="150">
        <v>0</v>
      </c>
      <c r="O546" s="150">
        <v>0</v>
      </c>
      <c r="P546" s="150">
        <v>0</v>
      </c>
      <c r="Q546" s="150">
        <v>0</v>
      </c>
      <c r="R546" s="150">
        <v>0</v>
      </c>
      <c r="S546" s="150">
        <v>0</v>
      </c>
      <c r="T546" s="150">
        <v>0</v>
      </c>
      <c r="U546" s="150">
        <v>0</v>
      </c>
      <c r="V546" s="150">
        <v>0</v>
      </c>
      <c r="W546" s="150">
        <v>0</v>
      </c>
      <c r="X546" s="150">
        <v>0</v>
      </c>
      <c r="Y546" s="150">
        <v>0</v>
      </c>
      <c r="Z546" s="150">
        <v>0</v>
      </c>
    </row>
    <row r="547" spans="1:26" ht="15.75" customHeight="1">
      <c r="A547" s="262" t="s">
        <v>573</v>
      </c>
      <c r="B547" s="2" t="s">
        <v>34</v>
      </c>
      <c r="C547" s="3">
        <v>0.15570833333333334</v>
      </c>
      <c r="D547" s="4"/>
      <c r="E547" s="5">
        <v>4.3716666666666799E-3</v>
      </c>
      <c r="F547" s="6">
        <v>6.3979999999999981E-2</v>
      </c>
      <c r="G547" s="23">
        <v>6.1980000000000007E-2</v>
      </c>
      <c r="H547" s="24">
        <v>6.9876666666666656E-2</v>
      </c>
      <c r="I547" s="141">
        <v>0</v>
      </c>
      <c r="J547" s="150">
        <v>1.6572733333333334</v>
      </c>
      <c r="K547" s="150">
        <v>0.14267666666666667</v>
      </c>
      <c r="L547" s="150">
        <v>2.5666666666666665E-4</v>
      </c>
      <c r="M547" s="150">
        <v>3.1361133333333333</v>
      </c>
      <c r="N547" s="150">
        <v>1.3696666666666666E-2</v>
      </c>
      <c r="O547" s="150">
        <v>2.1605100000000004</v>
      </c>
      <c r="P547" s="150">
        <v>1.2693099999999999</v>
      </c>
      <c r="Q547" s="150">
        <v>3.166666666666667E-4</v>
      </c>
      <c r="R547" s="150">
        <v>1.3606666666666666E-2</v>
      </c>
      <c r="S547" s="150">
        <v>0.58753333333333335</v>
      </c>
      <c r="T547" s="150">
        <v>0</v>
      </c>
      <c r="U547" s="150">
        <v>0</v>
      </c>
      <c r="V547" s="150">
        <v>2.9999999999999997E-4</v>
      </c>
      <c r="W547" s="150">
        <v>2.4333333333333334E-3</v>
      </c>
      <c r="X547" s="150">
        <v>0</v>
      </c>
      <c r="Y547" s="150">
        <v>0</v>
      </c>
      <c r="Z547" s="150">
        <v>0</v>
      </c>
    </row>
    <row r="548" spans="1:26" ht="15.75" customHeight="1">
      <c r="A548" s="262" t="s">
        <v>574</v>
      </c>
      <c r="B548" s="2" t="s">
        <v>34</v>
      </c>
      <c r="C548" s="3">
        <v>0.136875</v>
      </c>
      <c r="D548" s="4"/>
      <c r="E548" s="5">
        <v>7.7249999999999862E-3</v>
      </c>
      <c r="F548" s="6">
        <v>8.900000000000001E-2</v>
      </c>
      <c r="G548" s="23">
        <v>2.7000000000000003E-2</v>
      </c>
      <c r="H548" s="24">
        <v>0.121</v>
      </c>
      <c r="I548" s="141">
        <v>0</v>
      </c>
      <c r="J548" s="150">
        <v>0.78729333333333329</v>
      </c>
      <c r="K548" s="150">
        <v>0.11063000000000001</v>
      </c>
      <c r="L548" s="150">
        <v>0</v>
      </c>
      <c r="M548" s="150">
        <v>2.7944366666666669</v>
      </c>
      <c r="N548" s="150">
        <v>3.3486666666666665E-2</v>
      </c>
      <c r="O548" s="150">
        <v>1.2898699999999999</v>
      </c>
      <c r="P548" s="150">
        <v>0.78729333333333329</v>
      </c>
      <c r="Q548" s="150">
        <v>3.5333333333333332E-4</v>
      </c>
      <c r="R548" s="150">
        <v>2.054333333333333E-2</v>
      </c>
      <c r="S548" s="150">
        <v>3.0517333333333334</v>
      </c>
      <c r="T548" s="150">
        <v>0</v>
      </c>
      <c r="U548" s="150">
        <v>0</v>
      </c>
      <c r="V548" s="150">
        <v>1.1000000000000001E-3</v>
      </c>
      <c r="W548" s="150">
        <v>1.2333333333333335E-3</v>
      </c>
      <c r="X548" s="150">
        <v>0</v>
      </c>
      <c r="Y548" s="150">
        <v>9.6666666666666672E-3</v>
      </c>
      <c r="Z548" s="150">
        <v>0</v>
      </c>
    </row>
    <row r="549" spans="1:26" ht="15.75" customHeight="1">
      <c r="A549" s="262" t="s">
        <v>575</v>
      </c>
      <c r="B549" s="2" t="s">
        <v>34</v>
      </c>
      <c r="C549" s="3">
        <v>0.13447916666666668</v>
      </c>
      <c r="D549" s="4"/>
      <c r="E549" s="5">
        <v>0</v>
      </c>
      <c r="F549" s="6">
        <v>0</v>
      </c>
      <c r="G549" s="23">
        <v>0</v>
      </c>
      <c r="H549" s="24">
        <v>0</v>
      </c>
      <c r="I549" s="141">
        <v>0</v>
      </c>
      <c r="J549" s="150">
        <v>6.2319999999999993E-2</v>
      </c>
      <c r="K549" s="150">
        <v>0.11007</v>
      </c>
      <c r="L549" s="150">
        <v>0</v>
      </c>
      <c r="M549" s="150">
        <v>0.15427666666666667</v>
      </c>
      <c r="N549" s="150">
        <v>7.8666666666666663E-4</v>
      </c>
      <c r="O549" s="150">
        <v>1.8053766666666669</v>
      </c>
      <c r="P549" s="150">
        <v>1.4587033333333332</v>
      </c>
      <c r="Q549" s="150">
        <v>2.8666666666666662E-4</v>
      </c>
      <c r="R549" s="150">
        <v>0</v>
      </c>
      <c r="S549" s="150">
        <v>0</v>
      </c>
      <c r="T549" s="150">
        <v>0</v>
      </c>
      <c r="U549" s="150">
        <v>0</v>
      </c>
      <c r="V549" s="150">
        <v>0</v>
      </c>
      <c r="W549" s="150">
        <v>8.0000000000000004E-4</v>
      </c>
      <c r="X549" s="150">
        <v>0</v>
      </c>
      <c r="Y549" s="150">
        <v>0</v>
      </c>
      <c r="Z549" s="150">
        <v>0</v>
      </c>
    </row>
    <row r="550" spans="1:26" ht="15.75" customHeight="1">
      <c r="A550" s="262" t="s">
        <v>576</v>
      </c>
      <c r="B550" s="2" t="s">
        <v>34</v>
      </c>
      <c r="C550" s="3">
        <v>0.159</v>
      </c>
      <c r="D550" s="4"/>
      <c r="E550" s="5">
        <v>1.5600000000000065E-2</v>
      </c>
      <c r="F550" s="6">
        <v>9.1999999999999998E-2</v>
      </c>
      <c r="G550" s="23">
        <v>0.04</v>
      </c>
      <c r="H550" s="24">
        <v>0.121</v>
      </c>
      <c r="I550" s="141">
        <v>0</v>
      </c>
      <c r="J550" s="150">
        <v>1.1443099999999999</v>
      </c>
      <c r="K550" s="150">
        <v>9.3673333333333331E-2</v>
      </c>
      <c r="L550" s="150">
        <v>5.933333333333333E-4</v>
      </c>
      <c r="M550" s="150">
        <v>3.8574700000000002</v>
      </c>
      <c r="N550" s="150">
        <v>2.9233333333333333E-2</v>
      </c>
      <c r="O550" s="150">
        <v>0.44908666666666669</v>
      </c>
      <c r="P550" s="150">
        <v>0.8737733333333334</v>
      </c>
      <c r="Q550" s="150">
        <v>0</v>
      </c>
      <c r="R550" s="150">
        <v>2.8736666666666664E-2</v>
      </c>
      <c r="S550" s="150">
        <v>1.4847999999999999</v>
      </c>
      <c r="T550" s="150">
        <v>0</v>
      </c>
      <c r="U550" s="150">
        <v>0</v>
      </c>
      <c r="V550" s="150">
        <v>1.8E-3</v>
      </c>
      <c r="W550" s="150">
        <v>2.1666666666666666E-3</v>
      </c>
      <c r="X550" s="150">
        <v>0</v>
      </c>
      <c r="Y550" s="150">
        <v>0</v>
      </c>
      <c r="Z550" s="150">
        <v>0</v>
      </c>
    </row>
    <row r="551" spans="1:26" ht="15.75" customHeight="1">
      <c r="A551" s="262" t="s">
        <v>577</v>
      </c>
      <c r="B551" s="2" t="s">
        <v>34</v>
      </c>
      <c r="C551" s="3">
        <v>0.13293749999999999</v>
      </c>
      <c r="D551" s="4"/>
      <c r="E551" s="5">
        <v>6.1491666666667359E-3</v>
      </c>
      <c r="F551" s="6">
        <v>2.8999999999999998E-2</v>
      </c>
      <c r="G551" s="23">
        <v>1.1000000000000001E-2</v>
      </c>
      <c r="H551" s="24">
        <v>3.7999999999999999E-2</v>
      </c>
      <c r="I551" s="141">
        <v>0</v>
      </c>
      <c r="J551" s="150">
        <v>0.49218333333333336</v>
      </c>
      <c r="K551" s="150">
        <v>0.11244333333333335</v>
      </c>
      <c r="L551" s="150">
        <v>2.3666666666666668E-4</v>
      </c>
      <c r="M551" s="150">
        <v>1.8419033333333332</v>
      </c>
      <c r="N551" s="150">
        <v>1.5153333333333331E-2</v>
      </c>
      <c r="O551" s="150">
        <v>1.4590099999999999</v>
      </c>
      <c r="P551" s="150">
        <v>1.3889699999999998</v>
      </c>
      <c r="Q551" s="150">
        <v>3.9666666666666664E-4</v>
      </c>
      <c r="R551" s="150">
        <v>1.2359999999999999E-2</v>
      </c>
      <c r="S551" s="150">
        <v>0.32439999999999997</v>
      </c>
      <c r="T551" s="150">
        <v>0</v>
      </c>
      <c r="U551" s="150">
        <v>0</v>
      </c>
      <c r="V551" s="150">
        <v>7.666666666666668E-4</v>
      </c>
      <c r="W551" s="150">
        <v>3.0000000000000001E-3</v>
      </c>
      <c r="X551" s="150">
        <v>0</v>
      </c>
      <c r="Y551" s="150">
        <v>0</v>
      </c>
      <c r="Z551" s="150">
        <v>0</v>
      </c>
    </row>
    <row r="552" spans="1:26" ht="15.75" customHeight="1">
      <c r="A552" s="262" t="s">
        <v>578</v>
      </c>
      <c r="B552" s="2" t="s">
        <v>34</v>
      </c>
      <c r="C552" s="3">
        <v>0.1303</v>
      </c>
      <c r="D552" s="4"/>
      <c r="E552" s="5">
        <v>1.6366666666666724E-2</v>
      </c>
      <c r="F552" s="6">
        <v>2.6000000000000002E-2</v>
      </c>
      <c r="G552" s="23">
        <v>1.2E-2</v>
      </c>
      <c r="H552" s="24">
        <v>3.6000000000000004E-2</v>
      </c>
      <c r="I552" s="141">
        <v>0</v>
      </c>
      <c r="J552" s="150">
        <v>0.42023333333333335</v>
      </c>
      <c r="K552" s="150">
        <v>0.12659999999999999</v>
      </c>
      <c r="L552" s="150">
        <v>0</v>
      </c>
      <c r="M552" s="150">
        <v>1.6435</v>
      </c>
      <c r="N552" s="150">
        <v>1.5633333333333336E-2</v>
      </c>
      <c r="O552" s="150">
        <v>1.6791</v>
      </c>
      <c r="P552" s="150">
        <v>1.5</v>
      </c>
      <c r="Q552" s="150">
        <v>5.9999999999999995E-4</v>
      </c>
      <c r="R552" s="150">
        <v>1.0833333333333332E-2</v>
      </c>
      <c r="S552" s="150">
        <v>0.78826666666666656</v>
      </c>
      <c r="T552" s="150">
        <v>0</v>
      </c>
      <c r="U552" s="150">
        <v>0</v>
      </c>
      <c r="V552" s="150">
        <v>7.000000000000001E-4</v>
      </c>
      <c r="W552" s="150">
        <v>5.7999999999999996E-3</v>
      </c>
      <c r="X552" s="150">
        <v>0</v>
      </c>
      <c r="Y552" s="150">
        <v>7.4999999999999997E-3</v>
      </c>
      <c r="Z552" s="150">
        <v>0</v>
      </c>
    </row>
    <row r="553" spans="1:26" ht="15.75" customHeight="1">
      <c r="A553" s="262" t="s">
        <v>579</v>
      </c>
      <c r="B553" s="2" t="s">
        <v>34</v>
      </c>
      <c r="C553" s="3"/>
      <c r="D553" s="4">
        <v>0.15616666666666668</v>
      </c>
      <c r="E553" s="5">
        <v>1.1936666666666627E-2</v>
      </c>
      <c r="F553" s="6">
        <v>4.1163333333333323E-2</v>
      </c>
      <c r="G553" s="23">
        <v>4.9133333333333321E-2</v>
      </c>
      <c r="H553" s="24">
        <v>5.7270000000000015E-2</v>
      </c>
      <c r="I553" s="141">
        <v>0</v>
      </c>
      <c r="J553" s="150">
        <v>0.72887333333333326</v>
      </c>
      <c r="K553" s="150">
        <v>0.16250333333333333</v>
      </c>
      <c r="L553" s="150">
        <v>3.4333333333333335E-4</v>
      </c>
      <c r="M553" s="150">
        <v>4.2241066666666667</v>
      </c>
      <c r="N553" s="150">
        <v>2.0966666666666668E-2</v>
      </c>
      <c r="O553" s="150">
        <v>1.6611233333333333</v>
      </c>
      <c r="P553" s="150">
        <v>1.8400700000000003</v>
      </c>
      <c r="Q553" s="150">
        <v>3.8666666666666678E-4</v>
      </c>
      <c r="R553" s="150">
        <v>1.4613333333333334E-2</v>
      </c>
      <c r="S553" s="150">
        <v>0.93893333333333318</v>
      </c>
      <c r="T553" s="150">
        <v>0</v>
      </c>
      <c r="U553" s="150">
        <v>0</v>
      </c>
      <c r="V553" s="150">
        <v>6.333333333333334E-4</v>
      </c>
      <c r="W553" s="150">
        <v>3.1666666666666666E-3</v>
      </c>
      <c r="X553" s="150">
        <v>0</v>
      </c>
      <c r="Y553" s="150">
        <v>0</v>
      </c>
      <c r="Z553" s="150">
        <v>0</v>
      </c>
    </row>
    <row r="554" spans="1:26" ht="15.75" customHeight="1">
      <c r="A554" s="262">
        <v>0</v>
      </c>
      <c r="B554" s="2" t="s">
        <v>34</v>
      </c>
      <c r="C554" s="3"/>
      <c r="D554" s="4">
        <v>0</v>
      </c>
      <c r="E554" s="5">
        <v>0</v>
      </c>
      <c r="F554" s="6">
        <v>0</v>
      </c>
      <c r="G554" s="23">
        <v>0</v>
      </c>
      <c r="H554" s="24">
        <v>0</v>
      </c>
      <c r="I554" s="141">
        <v>0</v>
      </c>
      <c r="J554" s="150">
        <v>0</v>
      </c>
      <c r="K554" s="150">
        <v>0</v>
      </c>
      <c r="L554" s="150">
        <v>0</v>
      </c>
      <c r="M554" s="150">
        <v>0</v>
      </c>
      <c r="N554" s="150">
        <v>0</v>
      </c>
      <c r="O554" s="150">
        <v>0</v>
      </c>
      <c r="P554" s="150">
        <v>0</v>
      </c>
      <c r="Q554" s="150">
        <v>0</v>
      </c>
      <c r="R554" s="150">
        <v>0</v>
      </c>
      <c r="S554" s="150">
        <v>0</v>
      </c>
      <c r="T554" s="150">
        <v>0</v>
      </c>
      <c r="U554" s="150">
        <v>0</v>
      </c>
      <c r="V554" s="150">
        <v>0</v>
      </c>
      <c r="W554" s="150">
        <v>0</v>
      </c>
      <c r="X554" s="150">
        <v>0</v>
      </c>
      <c r="Y554" s="150">
        <v>0</v>
      </c>
      <c r="Z554" s="150">
        <v>0</v>
      </c>
    </row>
    <row r="555" spans="1:26" ht="15.75" customHeight="1">
      <c r="A555" s="262" t="s">
        <v>580</v>
      </c>
      <c r="B555" s="2" t="s">
        <v>34</v>
      </c>
      <c r="C555" s="3"/>
      <c r="D555" s="4">
        <v>4.2033333333333332E-2</v>
      </c>
      <c r="E555" s="5">
        <v>0.91176666666666661</v>
      </c>
      <c r="F555" s="6">
        <v>1.1000000000000001E-2</v>
      </c>
      <c r="G555" s="23">
        <v>3.0000000000000001E-3</v>
      </c>
      <c r="H555" s="24">
        <v>6.0000000000000001E-3</v>
      </c>
      <c r="I555" s="141">
        <v>3.8900000000000004E-2</v>
      </c>
      <c r="J555" s="150">
        <v>0.44403333333333328</v>
      </c>
      <c r="K555" s="150">
        <v>0.76743333333333341</v>
      </c>
      <c r="L555" s="150">
        <v>5.5066666666666667E-3</v>
      </c>
      <c r="M555" s="150">
        <v>1.9996666666666667</v>
      </c>
      <c r="N555" s="150">
        <v>5.3600000000000002E-2</v>
      </c>
      <c r="O555" s="150">
        <v>0.64786666666666681</v>
      </c>
      <c r="P555" s="150">
        <v>4.9645000000000001</v>
      </c>
      <c r="Q555" s="150">
        <v>5.6000000000000008E-3</v>
      </c>
      <c r="R555" s="150">
        <v>1.04E-2</v>
      </c>
      <c r="S555" s="150">
        <v>7.9584999999999999</v>
      </c>
      <c r="T555" s="150">
        <v>0</v>
      </c>
      <c r="U555" s="150">
        <v>0</v>
      </c>
      <c r="V555" s="150">
        <v>1.38E-2</v>
      </c>
      <c r="W555" s="150">
        <v>1.0200000000000001E-2</v>
      </c>
      <c r="X555" s="150">
        <v>1.5233333333333335E-2</v>
      </c>
      <c r="Y555" s="150">
        <v>4.986666666666667E-2</v>
      </c>
      <c r="Z555" s="150">
        <v>0</v>
      </c>
    </row>
    <row r="556" spans="1:26" ht="15.75" customHeight="1">
      <c r="A556" s="262" t="s">
        <v>581</v>
      </c>
      <c r="B556" s="2" t="s">
        <v>34</v>
      </c>
      <c r="C556" s="3"/>
      <c r="D556" s="4">
        <v>3.2000000000000002E-3</v>
      </c>
      <c r="E556" s="5">
        <v>0.99609999999999999</v>
      </c>
      <c r="F556" s="6">
        <v>0</v>
      </c>
      <c r="G556" s="23">
        <v>0</v>
      </c>
      <c r="H556" s="24">
        <v>0</v>
      </c>
      <c r="I556" s="141">
        <v>0</v>
      </c>
      <c r="J556" s="150">
        <v>7.5866666666666666E-2</v>
      </c>
      <c r="K556" s="150">
        <v>1.0066666666666668E-2</v>
      </c>
      <c r="L556" s="150">
        <v>0</v>
      </c>
      <c r="M556" s="150">
        <v>0</v>
      </c>
      <c r="N556" s="150">
        <v>1.6333333333333332E-3</v>
      </c>
      <c r="O556" s="150">
        <v>0</v>
      </c>
      <c r="P556" s="150">
        <v>2.5600000000000001E-2</v>
      </c>
      <c r="Q556" s="150">
        <v>0</v>
      </c>
      <c r="R556" s="150">
        <v>0</v>
      </c>
      <c r="S556" s="150">
        <v>0</v>
      </c>
      <c r="T556" s="150">
        <v>0</v>
      </c>
      <c r="U556" s="150">
        <v>0</v>
      </c>
      <c r="V556" s="150">
        <v>0</v>
      </c>
      <c r="W556" s="150">
        <v>0</v>
      </c>
      <c r="X556" s="150">
        <v>0</v>
      </c>
      <c r="Y556" s="150">
        <v>0</v>
      </c>
      <c r="Z556" s="150">
        <v>0</v>
      </c>
    </row>
    <row r="557" spans="1:26" ht="15.75" customHeight="1">
      <c r="A557" s="262">
        <v>0</v>
      </c>
      <c r="B557" s="2" t="s">
        <v>34</v>
      </c>
      <c r="C557" s="3"/>
      <c r="D557" s="4">
        <v>0</v>
      </c>
      <c r="E557" s="5">
        <v>0</v>
      </c>
      <c r="F557" s="6">
        <v>0</v>
      </c>
      <c r="G557" s="23">
        <v>0</v>
      </c>
      <c r="H557" s="24">
        <v>0</v>
      </c>
      <c r="I557" s="141">
        <v>0</v>
      </c>
      <c r="J557" s="150">
        <v>0</v>
      </c>
      <c r="K557" s="150">
        <v>0</v>
      </c>
      <c r="L557" s="150">
        <v>0</v>
      </c>
      <c r="M557" s="150">
        <v>0</v>
      </c>
      <c r="N557" s="150">
        <v>0</v>
      </c>
      <c r="O557" s="150">
        <v>0</v>
      </c>
      <c r="P557" s="150">
        <v>0</v>
      </c>
      <c r="Q557" s="150">
        <v>0</v>
      </c>
      <c r="R557" s="150">
        <v>0</v>
      </c>
      <c r="S557" s="150">
        <v>0</v>
      </c>
      <c r="T557" s="150">
        <v>0</v>
      </c>
      <c r="U557" s="150">
        <v>0</v>
      </c>
      <c r="V557" s="150">
        <v>0</v>
      </c>
      <c r="W557" s="150">
        <v>0</v>
      </c>
      <c r="X557" s="150">
        <v>0</v>
      </c>
      <c r="Y557" s="150">
        <v>0</v>
      </c>
      <c r="Z557" s="150">
        <v>0</v>
      </c>
    </row>
    <row r="558" spans="1:26" ht="15.75" customHeight="1">
      <c r="A558" s="262">
        <v>0</v>
      </c>
      <c r="B558" s="2" t="s">
        <v>34</v>
      </c>
      <c r="C558" s="3"/>
      <c r="D558" s="4">
        <v>0</v>
      </c>
      <c r="E558" s="5">
        <v>0</v>
      </c>
      <c r="F558" s="6">
        <v>0</v>
      </c>
      <c r="G558" s="23">
        <v>0</v>
      </c>
      <c r="H558" s="24">
        <v>0</v>
      </c>
      <c r="I558" s="141">
        <v>0</v>
      </c>
      <c r="J558" s="150">
        <v>0</v>
      </c>
      <c r="K558" s="150">
        <v>0</v>
      </c>
      <c r="L558" s="150">
        <v>0</v>
      </c>
      <c r="M558" s="150">
        <v>0</v>
      </c>
      <c r="N558" s="150">
        <v>0</v>
      </c>
      <c r="O558" s="150">
        <v>0</v>
      </c>
      <c r="P558" s="150">
        <v>0</v>
      </c>
      <c r="Q558" s="150">
        <v>0</v>
      </c>
      <c r="R558" s="150">
        <v>0</v>
      </c>
      <c r="S558" s="150">
        <v>0</v>
      </c>
      <c r="T558" s="150">
        <v>0</v>
      </c>
      <c r="U558" s="150">
        <v>0</v>
      </c>
      <c r="V558" s="150">
        <v>0</v>
      </c>
      <c r="W558" s="150">
        <v>0</v>
      </c>
      <c r="X558" s="150">
        <v>0</v>
      </c>
      <c r="Y558" s="150">
        <v>0</v>
      </c>
      <c r="Z558" s="150">
        <v>0</v>
      </c>
    </row>
    <row r="559" spans="1:26" ht="15.75" customHeight="1">
      <c r="A559" s="262" t="s">
        <v>786</v>
      </c>
      <c r="B559" s="2" t="s">
        <v>34</v>
      </c>
      <c r="C559" s="3"/>
      <c r="D559" s="4">
        <v>0</v>
      </c>
      <c r="E559" s="5">
        <v>0</v>
      </c>
      <c r="F559" s="6">
        <v>0</v>
      </c>
      <c r="G559" s="23">
        <v>0</v>
      </c>
      <c r="H559" s="24">
        <v>0</v>
      </c>
      <c r="I559" s="141">
        <v>0</v>
      </c>
      <c r="J559" s="150">
        <v>0</v>
      </c>
      <c r="K559" s="150">
        <v>0</v>
      </c>
      <c r="L559" s="150">
        <v>0</v>
      </c>
      <c r="M559" s="150">
        <v>0</v>
      </c>
      <c r="N559" s="150">
        <v>0</v>
      </c>
      <c r="O559" s="150">
        <v>0</v>
      </c>
      <c r="P559" s="150">
        <v>0</v>
      </c>
      <c r="Q559" s="150">
        <v>0</v>
      </c>
      <c r="R559" s="150">
        <v>0</v>
      </c>
      <c r="S559" s="150">
        <v>0</v>
      </c>
      <c r="T559" s="150">
        <v>0</v>
      </c>
      <c r="U559" s="150">
        <v>0</v>
      </c>
      <c r="V559" s="150">
        <v>0</v>
      </c>
      <c r="W559" s="150">
        <v>0</v>
      </c>
      <c r="X559" s="150">
        <v>0</v>
      </c>
      <c r="Y559" s="150">
        <v>0</v>
      </c>
      <c r="Z559" s="150">
        <v>0</v>
      </c>
    </row>
    <row r="560" spans="1:26" ht="15.75" customHeight="1">
      <c r="A560" s="262" t="s">
        <v>582</v>
      </c>
      <c r="B560" s="2" t="s">
        <v>34</v>
      </c>
      <c r="C560" s="3"/>
      <c r="D560" s="4">
        <v>7.5833333333333334E-3</v>
      </c>
      <c r="E560" s="5">
        <v>0.94450000000000001</v>
      </c>
      <c r="F560" s="6">
        <v>0</v>
      </c>
      <c r="G560" s="23">
        <v>0</v>
      </c>
      <c r="H560" s="24">
        <v>0</v>
      </c>
      <c r="I560" s="141">
        <v>0</v>
      </c>
      <c r="J560" s="150">
        <v>1.26529</v>
      </c>
      <c r="K560" s="150">
        <v>0.79946666666666677</v>
      </c>
      <c r="L560" s="150">
        <v>2.0259999999999997E-2</v>
      </c>
      <c r="M560" s="150">
        <v>0.38159999999999994</v>
      </c>
      <c r="N560" s="150">
        <v>8.3036666666666661E-2</v>
      </c>
      <c r="O560" s="150">
        <v>0.25203999999999999</v>
      </c>
      <c r="P560" s="150">
        <v>5.2162666666666668</v>
      </c>
      <c r="Q560" s="150">
        <v>1.7133333333333334E-3</v>
      </c>
      <c r="R560" s="150">
        <v>4.776666666666666E-3</v>
      </c>
      <c r="S560" s="150">
        <v>0</v>
      </c>
      <c r="T560" s="150">
        <v>0</v>
      </c>
      <c r="U560" s="150">
        <v>0</v>
      </c>
      <c r="V560" s="150">
        <v>0</v>
      </c>
      <c r="W560" s="150">
        <v>2.9999999999999997E-4</v>
      </c>
      <c r="X560" s="150">
        <v>0</v>
      </c>
      <c r="Y560" s="150">
        <v>0</v>
      </c>
      <c r="Z560" s="150">
        <v>0</v>
      </c>
    </row>
    <row r="561" spans="1:26" ht="15.75" customHeight="1">
      <c r="A561" s="262" t="s">
        <v>583</v>
      </c>
      <c r="B561" s="2" t="s">
        <v>34</v>
      </c>
      <c r="C561" s="3"/>
      <c r="D561" s="4">
        <v>3.2000000000000002E-3</v>
      </c>
      <c r="E561" s="5">
        <v>0.99540000000000006</v>
      </c>
      <c r="F561" s="6">
        <v>0</v>
      </c>
      <c r="G561" s="23">
        <v>0</v>
      </c>
      <c r="H561" s="24">
        <v>0</v>
      </c>
      <c r="I561" s="141">
        <v>0</v>
      </c>
      <c r="J561" s="150">
        <v>3.5000000000000003E-2</v>
      </c>
      <c r="K561" s="150">
        <v>5.4666666666666674E-3</v>
      </c>
      <c r="L561" s="150">
        <v>0</v>
      </c>
      <c r="M561" s="150">
        <v>0</v>
      </c>
      <c r="N561" s="150">
        <v>1.0666666666666667E-3</v>
      </c>
      <c r="O561" s="150">
        <v>0.1216</v>
      </c>
      <c r="P561" s="150">
        <v>6.3533333333333344E-2</v>
      </c>
      <c r="Q561" s="150">
        <v>0</v>
      </c>
      <c r="R561" s="150">
        <v>0</v>
      </c>
      <c r="S561" s="150">
        <v>0</v>
      </c>
      <c r="T561" s="150">
        <v>0</v>
      </c>
      <c r="U561" s="150">
        <v>0</v>
      </c>
      <c r="V561" s="150">
        <v>0</v>
      </c>
      <c r="W561" s="150">
        <v>0</v>
      </c>
      <c r="X561" s="150">
        <v>0</v>
      </c>
      <c r="Y561" s="150">
        <v>0</v>
      </c>
      <c r="Z561" s="150">
        <v>0</v>
      </c>
    </row>
    <row r="562" spans="1:26" ht="15.75" customHeight="1">
      <c r="A562" s="262" t="s">
        <v>584</v>
      </c>
      <c r="B562" s="2" t="s">
        <v>34</v>
      </c>
      <c r="C562" s="3"/>
      <c r="D562" s="4">
        <v>7.22E-2</v>
      </c>
      <c r="E562" s="5">
        <v>0.59576666666666678</v>
      </c>
      <c r="F562" s="6">
        <v>0.17499999999999999</v>
      </c>
      <c r="G562" s="23">
        <v>9.0000000000000011E-3</v>
      </c>
      <c r="H562" s="24">
        <v>0.1</v>
      </c>
      <c r="I562" s="141">
        <v>2.1700000000000001E-2</v>
      </c>
      <c r="J562" s="150">
        <v>1.9118999999999999</v>
      </c>
      <c r="K562" s="150">
        <v>0.57100000000000006</v>
      </c>
      <c r="L562" s="150">
        <v>3.0266666666666662E-3</v>
      </c>
      <c r="M562" s="150">
        <v>2.1211333333333333</v>
      </c>
      <c r="N562" s="150">
        <v>1.5766666666666668E-2</v>
      </c>
      <c r="O562" s="150">
        <v>0.77099999999999991</v>
      </c>
      <c r="P562" s="150">
        <v>3.5451333333333332</v>
      </c>
      <c r="Q562" s="150">
        <v>3.133333333333333E-3</v>
      </c>
      <c r="R562" s="150">
        <v>1.0633333333333333E-2</v>
      </c>
      <c r="S562" s="150">
        <v>0</v>
      </c>
      <c r="T562" s="150">
        <v>0</v>
      </c>
      <c r="U562" s="150">
        <v>0</v>
      </c>
      <c r="V562" s="150">
        <v>5.0000000000000001E-4</v>
      </c>
      <c r="W562" s="150">
        <v>2.1666666666666666E-3</v>
      </c>
      <c r="X562" s="150">
        <v>5.8999999999999999E-3</v>
      </c>
      <c r="Y562" s="150">
        <v>6.3E-3</v>
      </c>
      <c r="Z562" s="150">
        <v>0</v>
      </c>
    </row>
    <row r="563" spans="1:26" ht="15.75" customHeight="1">
      <c r="A563" s="262" t="s">
        <v>585</v>
      </c>
      <c r="B563" s="2" t="s">
        <v>34</v>
      </c>
      <c r="C563" s="3"/>
      <c r="D563" s="4">
        <v>7.4124999999999996E-2</v>
      </c>
      <c r="E563" s="5">
        <v>0.55376833333333342</v>
      </c>
      <c r="F563" s="6">
        <v>0.14099999999999999</v>
      </c>
      <c r="G563" s="23">
        <v>3.2000000000000001E-2</v>
      </c>
      <c r="H563" s="24">
        <v>9.3000000000000013E-2</v>
      </c>
      <c r="I563" s="141">
        <v>2.4580000000000001E-2</v>
      </c>
      <c r="J563" s="150">
        <v>1.7123266666666666</v>
      </c>
      <c r="K563" s="150">
        <v>0.79566000000000003</v>
      </c>
      <c r="L563" s="150">
        <v>3.6366666666666665E-3</v>
      </c>
      <c r="M563" s="150">
        <v>3.02522</v>
      </c>
      <c r="N563" s="150">
        <v>1.4710000000000001E-2</v>
      </c>
      <c r="O563" s="150">
        <v>0.64049999999999996</v>
      </c>
      <c r="P563" s="150">
        <v>4.3091566666666656</v>
      </c>
      <c r="Q563" s="150">
        <v>4.5199999999999997E-3</v>
      </c>
      <c r="R563" s="150">
        <v>1.3040000000000001E-2</v>
      </c>
      <c r="S563" s="150">
        <v>0.36153333333333326</v>
      </c>
      <c r="T563" s="150">
        <v>0</v>
      </c>
      <c r="U563" s="150">
        <v>0</v>
      </c>
      <c r="V563" s="150">
        <v>4.0000000000000002E-4</v>
      </c>
      <c r="W563" s="150">
        <v>2.4333333333333334E-3</v>
      </c>
      <c r="X563" s="150">
        <v>0</v>
      </c>
      <c r="Y563" s="150">
        <v>1.3666666666666669E-2</v>
      </c>
      <c r="Z563" s="150">
        <v>1.4199999999999999E-2</v>
      </c>
    </row>
    <row r="564" spans="1:26" ht="15.75" customHeight="1">
      <c r="A564" s="262" t="s">
        <v>586</v>
      </c>
      <c r="B564" s="2" t="s">
        <v>34</v>
      </c>
      <c r="C564" s="3"/>
      <c r="D564" s="4">
        <v>6.8979166666666661E-2</v>
      </c>
      <c r="E564" s="5">
        <v>0.5632341666666667</v>
      </c>
      <c r="F564" s="6">
        <v>0.192</v>
      </c>
      <c r="G564" s="23">
        <v>1.4999999999999999E-2</v>
      </c>
      <c r="H564" s="24">
        <v>0.114</v>
      </c>
      <c r="I564" s="141">
        <v>2.8466666666666661E-2</v>
      </c>
      <c r="J564" s="150">
        <v>1.8788566666666666</v>
      </c>
      <c r="K564" s="150">
        <v>0.67206333333333323</v>
      </c>
      <c r="L564" s="150">
        <v>4.0666666666666663E-3</v>
      </c>
      <c r="M564" s="150">
        <v>2.76471</v>
      </c>
      <c r="N564" s="150">
        <v>3.3106666666666659E-2</v>
      </c>
      <c r="O564" s="150">
        <v>0.8470833333333333</v>
      </c>
      <c r="P564" s="150">
        <v>4.5840166666666669</v>
      </c>
      <c r="Q564" s="150">
        <v>4.2533333333333338E-3</v>
      </c>
      <c r="R564" s="150">
        <v>1.1156666666666669E-2</v>
      </c>
      <c r="S564" s="150">
        <v>7.0366666666666661E-2</v>
      </c>
      <c r="T564" s="150">
        <v>0</v>
      </c>
      <c r="U564" s="150">
        <v>0</v>
      </c>
      <c r="V564" s="150">
        <v>3.0666666666666663E-3</v>
      </c>
      <c r="W564" s="150">
        <v>2.5000000000000001E-3</v>
      </c>
      <c r="X564" s="150">
        <v>0</v>
      </c>
      <c r="Y564" s="150">
        <v>7.9000000000000008E-3</v>
      </c>
      <c r="Z564" s="150">
        <v>2.0466666666666668E-2</v>
      </c>
    </row>
    <row r="565" spans="1:26" ht="15.75" customHeight="1">
      <c r="A565" s="262" t="s">
        <v>587</v>
      </c>
      <c r="B565" s="2" t="s">
        <v>34</v>
      </c>
      <c r="C565" s="3"/>
      <c r="D565" s="4">
        <v>4.8624434321721387E-2</v>
      </c>
      <c r="E565" s="5">
        <v>0.62422889901161194</v>
      </c>
      <c r="F565" s="6">
        <v>0.13100000000000001</v>
      </c>
      <c r="G565" s="23">
        <v>0.01</v>
      </c>
      <c r="H565" s="24">
        <v>8.1000000000000003E-2</v>
      </c>
      <c r="I565" s="141">
        <v>4.9436666666666663E-2</v>
      </c>
      <c r="J565" s="150">
        <v>0.44665333333333329</v>
      </c>
      <c r="K565" s="150">
        <v>1.0736366666666668</v>
      </c>
      <c r="L565" s="150">
        <v>8.3233333333333319E-3</v>
      </c>
      <c r="M565" s="150">
        <v>2.1997933333333335</v>
      </c>
      <c r="N565" s="150">
        <v>3.6106666666666669E-2</v>
      </c>
      <c r="O565" s="150">
        <v>8.8669999999999985E-2</v>
      </c>
      <c r="P565" s="150">
        <v>4.316956666666667</v>
      </c>
      <c r="Q565" s="150">
        <v>7.6566666666666675E-3</v>
      </c>
      <c r="R565" s="150">
        <v>1.5213333333333334E-2</v>
      </c>
      <c r="S565" s="150">
        <v>0</v>
      </c>
      <c r="T565" s="150">
        <v>0</v>
      </c>
      <c r="U565" s="150">
        <v>0</v>
      </c>
      <c r="V565" s="150">
        <v>2E-3</v>
      </c>
      <c r="W565" s="150">
        <v>3.6666666666666672E-4</v>
      </c>
      <c r="X565" s="150">
        <v>0</v>
      </c>
      <c r="Y565" s="150">
        <v>1.0633333333333335E-2</v>
      </c>
      <c r="Z565" s="150">
        <v>2.0966666666666672E-2</v>
      </c>
    </row>
    <row r="566" spans="1:26" ht="15.75" customHeight="1">
      <c r="A566" s="262" t="s">
        <v>588</v>
      </c>
      <c r="B566" s="2" t="s">
        <v>34</v>
      </c>
      <c r="C566" s="3"/>
      <c r="D566" s="4">
        <v>1.1218333737055462E-2</v>
      </c>
      <c r="E566" s="5">
        <v>0.81383166626294456</v>
      </c>
      <c r="F566" s="6">
        <v>8.4000000000000005E-2</v>
      </c>
      <c r="G566" s="23">
        <v>1E-3</v>
      </c>
      <c r="H566" s="24">
        <v>4.0000000000000001E-3</v>
      </c>
      <c r="I566" s="141">
        <v>3.5690000000000006E-2</v>
      </c>
      <c r="J566" s="150">
        <v>7.0573333333333335E-2</v>
      </c>
      <c r="K566" s="150">
        <v>0.17408666666666664</v>
      </c>
      <c r="L566" s="150">
        <v>3.6066666666666664E-3</v>
      </c>
      <c r="M566" s="150">
        <v>3.9641000000000002</v>
      </c>
      <c r="N566" s="150">
        <v>1.2430000000000002E-2</v>
      </c>
      <c r="O566" s="150">
        <v>0.28992333333333337</v>
      </c>
      <c r="P566" s="150">
        <v>1.83073</v>
      </c>
      <c r="Q566" s="150">
        <v>2.0233333333333336E-3</v>
      </c>
      <c r="R566" s="150">
        <v>4.1199999999999995E-3</v>
      </c>
      <c r="S566" s="150">
        <v>0</v>
      </c>
      <c r="T566" s="150">
        <v>0</v>
      </c>
      <c r="U566" s="150">
        <v>0</v>
      </c>
      <c r="V566" s="150">
        <v>0</v>
      </c>
      <c r="W566" s="150">
        <v>0</v>
      </c>
      <c r="X566" s="150">
        <v>1.6333333333333332E-3</v>
      </c>
      <c r="Y566" s="150">
        <v>4.6666666666666662E-3</v>
      </c>
      <c r="Z566" s="150">
        <v>0</v>
      </c>
    </row>
    <row r="567" spans="1:26" ht="15.75" customHeight="1">
      <c r="A567" s="262" t="s">
        <v>589</v>
      </c>
      <c r="B567" s="2" t="s">
        <v>34</v>
      </c>
      <c r="C567" s="3"/>
      <c r="D567" s="4">
        <v>9.1666666666666667E-3</v>
      </c>
      <c r="E567" s="5">
        <v>0.54613333333333336</v>
      </c>
      <c r="F567" s="6">
        <v>0</v>
      </c>
      <c r="G567" s="23">
        <v>0</v>
      </c>
      <c r="H567" s="24">
        <v>0</v>
      </c>
      <c r="I567" s="141">
        <v>2.2799999999999997E-2</v>
      </c>
      <c r="J567" s="150">
        <v>0.12986666666666666</v>
      </c>
      <c r="K567" s="150">
        <v>5.5210000000000009E-2</v>
      </c>
      <c r="L567" s="150">
        <v>8.0000000000000007E-5</v>
      </c>
      <c r="M567" s="150">
        <v>0.13735666666666668</v>
      </c>
      <c r="N567" s="150">
        <v>8.533333333333332E-3</v>
      </c>
      <c r="O567" s="150">
        <v>0</v>
      </c>
      <c r="P567" s="150">
        <v>1.3674633333333333</v>
      </c>
      <c r="Q567" s="150">
        <v>0</v>
      </c>
      <c r="R567" s="150">
        <v>0</v>
      </c>
      <c r="S567" s="150">
        <v>0</v>
      </c>
      <c r="T567" s="150">
        <v>0</v>
      </c>
      <c r="U567" s="150">
        <v>0</v>
      </c>
      <c r="V567" s="150">
        <v>7.666666666666668E-4</v>
      </c>
      <c r="W567" s="150">
        <v>0</v>
      </c>
      <c r="X567" s="150">
        <v>4.0000000000000002E-4</v>
      </c>
      <c r="Y567" s="150">
        <v>0</v>
      </c>
      <c r="Z567" s="150">
        <v>1.1333333333333332E-3</v>
      </c>
    </row>
    <row r="568" spans="1:26" ht="15.75" customHeight="1">
      <c r="A568" s="262" t="s">
        <v>590</v>
      </c>
      <c r="B568" s="2" t="s">
        <v>34</v>
      </c>
      <c r="C568" s="3"/>
      <c r="D568" s="4">
        <v>5.478293431599935E-2</v>
      </c>
      <c r="E568" s="5">
        <v>0.59493373235066727</v>
      </c>
      <c r="F568" s="6">
        <v>1.3166666666666667E-2</v>
      </c>
      <c r="G568" s="23">
        <v>1.95E-2</v>
      </c>
      <c r="H568" s="24">
        <v>3.8599999999999995E-2</v>
      </c>
      <c r="I568" s="141">
        <v>0</v>
      </c>
      <c r="J568" s="150">
        <v>1.9510066666666668</v>
      </c>
      <c r="K568" s="150">
        <v>0.16262000000000001</v>
      </c>
      <c r="L568" s="150">
        <v>1.3333333333333334E-4</v>
      </c>
      <c r="M568" s="150">
        <v>1.40784</v>
      </c>
      <c r="N568" s="150">
        <v>6.5666666666666662E-4</v>
      </c>
      <c r="O568" s="150">
        <v>1.2008866666666667</v>
      </c>
      <c r="P568" s="150">
        <v>2.5946400000000001</v>
      </c>
      <c r="Q568" s="150">
        <v>2.2333333333333333E-4</v>
      </c>
      <c r="R568" s="150">
        <v>5.2533333333333329E-3</v>
      </c>
      <c r="S568" s="150">
        <v>0.35636666666666672</v>
      </c>
      <c r="T568" s="150">
        <v>0.35636666666666672</v>
      </c>
      <c r="U568" s="150">
        <v>0.35636666666666672</v>
      </c>
      <c r="V568" s="150">
        <v>5.0000000000000001E-4</v>
      </c>
      <c r="W568" s="150">
        <v>2.5666666666666667E-3</v>
      </c>
      <c r="X568" s="150">
        <v>0</v>
      </c>
      <c r="Y568" s="150">
        <v>0</v>
      </c>
      <c r="Z568" s="150">
        <v>0</v>
      </c>
    </row>
    <row r="569" spans="1:26" ht="15.75" customHeight="1">
      <c r="A569" s="262" t="s">
        <v>591</v>
      </c>
      <c r="B569" s="2" t="s">
        <v>34</v>
      </c>
      <c r="C569" s="3"/>
      <c r="D569" s="4">
        <v>2.1250000000000002E-2</v>
      </c>
      <c r="E569" s="5">
        <v>0.24231666666666662</v>
      </c>
      <c r="F569" s="6">
        <v>0</v>
      </c>
      <c r="G569" s="23">
        <v>0</v>
      </c>
      <c r="H569" s="24">
        <v>0</v>
      </c>
      <c r="I569" s="141">
        <v>0</v>
      </c>
      <c r="J569" s="150">
        <v>3.5233333333333332E-2</v>
      </c>
      <c r="K569" s="150">
        <v>7.4633333333333331E-3</v>
      </c>
      <c r="L569" s="150">
        <v>0</v>
      </c>
      <c r="M569" s="150">
        <v>0</v>
      </c>
      <c r="N569" s="150">
        <v>1.1633333333333333E-3</v>
      </c>
      <c r="O569" s="150">
        <v>0.42680333333333331</v>
      </c>
      <c r="P569" s="150">
        <v>2.0049999999999998E-2</v>
      </c>
      <c r="Q569" s="150">
        <v>0</v>
      </c>
      <c r="R569" s="150">
        <v>0</v>
      </c>
      <c r="S569" s="150">
        <v>0</v>
      </c>
      <c r="T569" s="150">
        <v>0</v>
      </c>
      <c r="U569" s="150">
        <v>0</v>
      </c>
      <c r="V569" s="150">
        <v>1.9E-3</v>
      </c>
      <c r="W569" s="150">
        <v>0</v>
      </c>
      <c r="X569" s="150">
        <v>2.2333333333333337E-3</v>
      </c>
      <c r="Y569" s="150">
        <v>0</v>
      </c>
      <c r="Z569" s="150">
        <v>0</v>
      </c>
    </row>
    <row r="570" spans="1:26" ht="15.75" customHeight="1">
      <c r="A570" s="262" t="s">
        <v>592</v>
      </c>
      <c r="B570" s="2" t="s">
        <v>34</v>
      </c>
      <c r="C570" s="3"/>
      <c r="D570" s="4">
        <v>0</v>
      </c>
      <c r="E570" s="5">
        <v>0.79379999999999995</v>
      </c>
      <c r="F570" s="6">
        <v>0</v>
      </c>
      <c r="G570" s="23">
        <v>0</v>
      </c>
      <c r="H570" s="24">
        <v>0</v>
      </c>
      <c r="I570" s="141">
        <v>0</v>
      </c>
      <c r="J570" s="150">
        <v>5.665333333333334E-2</v>
      </c>
      <c r="K570" s="150">
        <v>1.8953333333333332E-2</v>
      </c>
      <c r="L570" s="150">
        <v>0</v>
      </c>
      <c r="M570" s="150">
        <v>4.7756666666666669E-2</v>
      </c>
      <c r="N570" s="150">
        <v>5.1333333333333331E-4</v>
      </c>
      <c r="O570" s="150">
        <v>0.58929666666666658</v>
      </c>
      <c r="P570" s="150">
        <v>5.0563333333333328E-2</v>
      </c>
      <c r="Q570" s="150">
        <v>0</v>
      </c>
      <c r="R570" s="150">
        <v>0</v>
      </c>
      <c r="S570" s="150">
        <v>0</v>
      </c>
      <c r="T570" s="150">
        <v>0</v>
      </c>
      <c r="U570" s="150">
        <v>0</v>
      </c>
      <c r="V570" s="150">
        <v>0</v>
      </c>
      <c r="W570" s="150">
        <v>0</v>
      </c>
      <c r="X570" s="150">
        <v>0</v>
      </c>
      <c r="Y570" s="150">
        <v>0</v>
      </c>
      <c r="Z570" s="150">
        <v>0</v>
      </c>
    </row>
    <row r="571" spans="1:26" ht="15.75" customHeight="1">
      <c r="A571" s="262" t="s">
        <v>593</v>
      </c>
      <c r="B571" s="2" t="s">
        <v>34</v>
      </c>
      <c r="C571" s="3"/>
      <c r="D571" s="4">
        <v>3.8128501310348506E-2</v>
      </c>
      <c r="E571" s="5">
        <v>0.73553483202298475</v>
      </c>
      <c r="F571" s="6">
        <v>0</v>
      </c>
      <c r="G571" s="23">
        <v>0</v>
      </c>
      <c r="H571" s="24">
        <v>0</v>
      </c>
      <c r="I571" s="141">
        <v>6.6666666666666662E-3</v>
      </c>
      <c r="J571" s="150">
        <v>0.13357666666666668</v>
      </c>
      <c r="K571" s="150">
        <v>6.8866666666666673E-2</v>
      </c>
      <c r="L571" s="150">
        <v>5.8E-4</v>
      </c>
      <c r="M571" s="150">
        <v>4.3476666666666663E-2</v>
      </c>
      <c r="N571" s="150">
        <v>3.9466666666666669E-3</v>
      </c>
      <c r="O571" s="150">
        <v>0.15309333333333333</v>
      </c>
      <c r="P571" s="150">
        <v>0.23559333333333332</v>
      </c>
      <c r="Q571" s="150">
        <v>1.9500000000000001E-3</v>
      </c>
      <c r="R571" s="150">
        <v>8.5333333333333333E-4</v>
      </c>
      <c r="S571" s="150">
        <v>0</v>
      </c>
      <c r="T571" s="150">
        <v>0</v>
      </c>
      <c r="U571" s="150">
        <v>0</v>
      </c>
      <c r="V571" s="150">
        <v>4.3333333333333337E-4</v>
      </c>
      <c r="W571" s="150">
        <v>0</v>
      </c>
      <c r="X571" s="150">
        <v>0</v>
      </c>
      <c r="Y571" s="150">
        <v>0</v>
      </c>
      <c r="Z571" s="150">
        <v>0</v>
      </c>
    </row>
    <row r="572" spans="1:26" ht="15.75" customHeight="1">
      <c r="A572" s="262" t="s">
        <v>594</v>
      </c>
      <c r="B572" s="2" t="s">
        <v>34</v>
      </c>
      <c r="C572" s="3"/>
      <c r="D572" s="4">
        <v>3.9349501352310176E-2</v>
      </c>
      <c r="E572" s="5">
        <v>0.75059383198102314</v>
      </c>
      <c r="F572" s="6">
        <v>0</v>
      </c>
      <c r="G572" s="23">
        <v>0</v>
      </c>
      <c r="H572" s="24">
        <v>0</v>
      </c>
      <c r="I572" s="141">
        <v>6.3666666666666672E-3</v>
      </c>
      <c r="J572" s="150">
        <v>0.19456333333333334</v>
      </c>
      <c r="K572" s="150">
        <v>5.9876666666666661E-2</v>
      </c>
      <c r="L572" s="150">
        <v>8.5000000000000006E-4</v>
      </c>
      <c r="M572" s="150">
        <v>5.4166666666666669E-2</v>
      </c>
      <c r="N572" s="150">
        <v>4.7133333333333333E-3</v>
      </c>
      <c r="O572" s="150">
        <v>0.14287333333333335</v>
      </c>
      <c r="P572" s="150">
        <v>0.35958999999999997</v>
      </c>
      <c r="Q572" s="150">
        <v>2.6666666666666668E-4</v>
      </c>
      <c r="R572" s="150">
        <v>9.4666666666666673E-4</v>
      </c>
      <c r="S572" s="150">
        <v>0</v>
      </c>
      <c r="T572" s="150">
        <v>0</v>
      </c>
      <c r="U572" s="150">
        <v>0</v>
      </c>
      <c r="V572" s="150">
        <v>3.6666666666666672E-4</v>
      </c>
      <c r="W572" s="150">
        <v>0</v>
      </c>
      <c r="X572" s="150">
        <v>0</v>
      </c>
      <c r="Y572" s="150">
        <v>0</v>
      </c>
      <c r="Z572" s="150">
        <v>0</v>
      </c>
    </row>
    <row r="573" spans="1:26" ht="15.75" customHeight="1">
      <c r="A573" s="262" t="s">
        <v>595</v>
      </c>
      <c r="B573" s="2" t="s">
        <v>34</v>
      </c>
      <c r="C573" s="3"/>
      <c r="D573" s="4">
        <v>4.0000000000000001E-3</v>
      </c>
      <c r="E573" s="5">
        <v>0.70763333333333334</v>
      </c>
      <c r="F573" s="6">
        <v>0</v>
      </c>
      <c r="G573" s="23">
        <v>0</v>
      </c>
      <c r="H573" s="24">
        <v>0</v>
      </c>
      <c r="I573" s="141">
        <v>4.07E-2</v>
      </c>
      <c r="J573" s="150">
        <v>0.11324666666666668</v>
      </c>
      <c r="K573" s="150">
        <v>5.8033333333333319E-2</v>
      </c>
      <c r="L573" s="150">
        <v>5.5000000000000003E-4</v>
      </c>
      <c r="M573" s="150">
        <v>0.1962066666666667</v>
      </c>
      <c r="N573" s="150">
        <v>7.2899999999999996E-3</v>
      </c>
      <c r="O573" s="150">
        <v>0.10883666666666668</v>
      </c>
      <c r="P573" s="150">
        <v>0.83146666666666658</v>
      </c>
      <c r="Q573" s="150">
        <v>8.8666666666666668E-4</v>
      </c>
      <c r="R573" s="150">
        <v>7.7666666666666661E-4</v>
      </c>
      <c r="S573" s="150">
        <v>0</v>
      </c>
      <c r="T573" s="150">
        <v>0</v>
      </c>
      <c r="U573" s="150">
        <v>0</v>
      </c>
      <c r="V573" s="150">
        <v>0</v>
      </c>
      <c r="W573" s="150">
        <v>0</v>
      </c>
      <c r="X573" s="150">
        <v>0</v>
      </c>
      <c r="Y573" s="150">
        <v>0</v>
      </c>
      <c r="Z573" s="150">
        <v>0</v>
      </c>
    </row>
    <row r="574" spans="1:26" ht="15.75" customHeight="1">
      <c r="A574" s="262" t="s">
        <v>596</v>
      </c>
      <c r="B574" s="2" t="s">
        <v>34</v>
      </c>
      <c r="C574" s="3"/>
      <c r="D574" s="4">
        <v>0</v>
      </c>
      <c r="E574" s="5">
        <v>0.84033333333333327</v>
      </c>
      <c r="F574" s="6">
        <v>0</v>
      </c>
      <c r="G574" s="23">
        <v>0</v>
      </c>
      <c r="H574" s="24">
        <v>0</v>
      </c>
      <c r="I574" s="141">
        <v>0</v>
      </c>
      <c r="J574" s="150">
        <v>0.10204333333333332</v>
      </c>
      <c r="K574" s="150">
        <v>5.5113333333333327E-2</v>
      </c>
      <c r="L574" s="150">
        <v>3.8300000000000001E-3</v>
      </c>
      <c r="M574" s="150">
        <v>3.8863333333333333E-2</v>
      </c>
      <c r="N574" s="150">
        <v>2.5066666666666666E-3</v>
      </c>
      <c r="O574" s="150">
        <v>6.0400000000000002E-2</v>
      </c>
      <c r="P574" s="150">
        <v>0.99321666666666664</v>
      </c>
      <c r="Q574" s="150">
        <v>0</v>
      </c>
      <c r="R574" s="150">
        <v>1.7233333333333334E-3</v>
      </c>
      <c r="S574" s="150">
        <v>0</v>
      </c>
      <c r="T574" s="150">
        <v>0</v>
      </c>
      <c r="U574" s="150">
        <v>0</v>
      </c>
      <c r="V574" s="150">
        <v>1.0666666666666667E-3</v>
      </c>
      <c r="W574" s="150">
        <v>0</v>
      </c>
      <c r="X574" s="150">
        <v>0</v>
      </c>
      <c r="Y574" s="150">
        <v>0</v>
      </c>
      <c r="Z574" s="150">
        <v>7.3666666666666672E-3</v>
      </c>
    </row>
    <row r="575" spans="1:26" ht="15.75" customHeight="1">
      <c r="A575" s="262" t="s">
        <v>597</v>
      </c>
      <c r="B575" s="2" t="s">
        <v>34</v>
      </c>
      <c r="C575" s="3"/>
      <c r="D575" s="4">
        <v>0</v>
      </c>
      <c r="E575" s="5">
        <v>0.76616666666666655</v>
      </c>
      <c r="F575" s="6">
        <v>0</v>
      </c>
      <c r="G575" s="23">
        <v>0</v>
      </c>
      <c r="H575" s="24">
        <v>0</v>
      </c>
      <c r="I575" s="141">
        <v>0</v>
      </c>
      <c r="J575" s="150">
        <v>1.0206333333333333</v>
      </c>
      <c r="K575" s="150">
        <v>1.1513666666666666</v>
      </c>
      <c r="L575" s="150">
        <v>2.6233333333333331E-2</v>
      </c>
      <c r="M575" s="150">
        <v>0.73613333333333331</v>
      </c>
      <c r="N575" s="150">
        <v>5.3916666666666668E-2</v>
      </c>
      <c r="O575" s="150">
        <v>4.0099999999999997E-2</v>
      </c>
      <c r="P575" s="150">
        <v>3.9506000000000001</v>
      </c>
      <c r="Q575" s="150">
        <v>8.363333333333332E-3</v>
      </c>
      <c r="R575" s="150">
        <v>2.7333333333333337E-3</v>
      </c>
      <c r="S575" s="150">
        <v>0</v>
      </c>
      <c r="T575" s="150">
        <v>0</v>
      </c>
      <c r="U575" s="150">
        <v>0</v>
      </c>
      <c r="V575" s="150">
        <v>0</v>
      </c>
      <c r="W575" s="150">
        <v>5.0000000000000001E-4</v>
      </c>
      <c r="X575" s="150">
        <v>2E-3</v>
      </c>
      <c r="Y575" s="150">
        <v>0</v>
      </c>
      <c r="Z575" s="150">
        <v>0</v>
      </c>
    </row>
    <row r="576" spans="1:26" ht="15.75" customHeight="1">
      <c r="A576" s="262" t="s">
        <v>598</v>
      </c>
      <c r="B576" s="2" t="s">
        <v>34</v>
      </c>
      <c r="C576" s="3"/>
      <c r="D576" s="4">
        <v>4.7375E-2</v>
      </c>
      <c r="E576" s="5">
        <v>0.46298833333333334</v>
      </c>
      <c r="F576" s="6">
        <v>0.11326666666666667</v>
      </c>
      <c r="G576" s="23">
        <v>4.6966666666666664E-2</v>
      </c>
      <c r="H576" s="24">
        <v>4.753333333333333E-2</v>
      </c>
      <c r="I576" s="141">
        <v>3.2233333333333329E-2</v>
      </c>
      <c r="J576" s="150">
        <v>0.37178666666666671</v>
      </c>
      <c r="K576" s="150">
        <v>0.14903999999999998</v>
      </c>
      <c r="L576" s="150">
        <v>2.463333333333333E-3</v>
      </c>
      <c r="M576" s="150">
        <v>1.6791066666666665</v>
      </c>
      <c r="N576" s="150">
        <v>1.3816666666666666E-2</v>
      </c>
      <c r="O576" s="150">
        <v>0.27366000000000001</v>
      </c>
      <c r="P576" s="150">
        <v>1.1100466666666666</v>
      </c>
      <c r="Q576" s="150">
        <v>1.0466666666666669E-3</v>
      </c>
      <c r="R576" s="150">
        <v>1.1089999999999999E-2</v>
      </c>
      <c r="S576" s="150">
        <v>0.7597666666666667</v>
      </c>
      <c r="T576" s="150">
        <v>0</v>
      </c>
      <c r="U576" s="150">
        <v>0</v>
      </c>
      <c r="V576" s="150">
        <v>0</v>
      </c>
      <c r="W576" s="150">
        <v>4.0000000000000002E-4</v>
      </c>
      <c r="X576" s="150">
        <v>4.0000000000000002E-4</v>
      </c>
      <c r="Y576" s="150">
        <v>1.1399999999999999E-2</v>
      </c>
      <c r="Z576" s="150">
        <v>0</v>
      </c>
    </row>
    <row r="577" spans="1:26" ht="15.75" customHeight="1">
      <c r="A577" s="262" t="s">
        <v>599</v>
      </c>
      <c r="B577" s="2" t="s">
        <v>34</v>
      </c>
      <c r="C577" s="3"/>
      <c r="D577" s="4">
        <v>9.8958333333333329E-3</v>
      </c>
      <c r="E577" s="5">
        <v>0.90792416666666664</v>
      </c>
      <c r="F577" s="6">
        <v>0</v>
      </c>
      <c r="G577" s="23">
        <v>0</v>
      </c>
      <c r="H577" s="24">
        <v>0</v>
      </c>
      <c r="I577" s="141">
        <v>0</v>
      </c>
      <c r="J577" s="150">
        <v>0.30486333333333332</v>
      </c>
      <c r="K577" s="150">
        <v>0.4718033333333333</v>
      </c>
      <c r="L577" s="150">
        <v>1.6629999999999999E-2</v>
      </c>
      <c r="M577" s="150">
        <v>0.21300666666666668</v>
      </c>
      <c r="N577" s="150">
        <v>4.4413333333333326E-2</v>
      </c>
      <c r="O577" s="150">
        <v>0.21710666666666667</v>
      </c>
      <c r="P577" s="150">
        <v>4.5887400000000005</v>
      </c>
      <c r="Q577" s="150">
        <v>1.7333333333333335E-3</v>
      </c>
      <c r="R577" s="150">
        <v>5.6233333333333335E-3</v>
      </c>
      <c r="S577" s="150">
        <v>0</v>
      </c>
      <c r="T577" s="150">
        <v>0</v>
      </c>
      <c r="U577" s="150">
        <v>0</v>
      </c>
      <c r="V577" s="150">
        <v>0</v>
      </c>
      <c r="W577" s="150">
        <v>0</v>
      </c>
      <c r="X577" s="150">
        <v>3.6666666666666672E-4</v>
      </c>
      <c r="Y577" s="150">
        <v>0</v>
      </c>
      <c r="Z577" s="150">
        <v>0</v>
      </c>
    </row>
    <row r="578" spans="1:26" ht="15.75" customHeight="1">
      <c r="A578" s="262">
        <v>0</v>
      </c>
      <c r="B578" s="2" t="s">
        <v>34</v>
      </c>
      <c r="C578" s="3"/>
      <c r="D578" s="4">
        <v>0</v>
      </c>
      <c r="E578" s="5">
        <v>0</v>
      </c>
      <c r="F578" s="6">
        <v>0</v>
      </c>
      <c r="G578" s="23">
        <v>0</v>
      </c>
      <c r="H578" s="24">
        <v>0</v>
      </c>
      <c r="I578" s="141">
        <v>0</v>
      </c>
      <c r="J578" s="150">
        <v>0</v>
      </c>
      <c r="K578" s="150">
        <v>0</v>
      </c>
      <c r="L578" s="150">
        <v>0</v>
      </c>
      <c r="M578" s="150">
        <v>0</v>
      </c>
      <c r="N578" s="150">
        <v>0</v>
      </c>
      <c r="O578" s="150">
        <v>0</v>
      </c>
      <c r="P578" s="150">
        <v>0</v>
      </c>
      <c r="Q578" s="150">
        <v>0</v>
      </c>
      <c r="R578" s="150">
        <v>0</v>
      </c>
      <c r="S578" s="150">
        <v>0</v>
      </c>
      <c r="T578" s="150">
        <v>0</v>
      </c>
      <c r="U578" s="150">
        <v>0</v>
      </c>
      <c r="V578" s="150">
        <v>0</v>
      </c>
      <c r="W578" s="150">
        <v>0</v>
      </c>
      <c r="X578" s="150">
        <v>0</v>
      </c>
      <c r="Y578" s="150">
        <v>0</v>
      </c>
      <c r="Z578" s="150">
        <v>0</v>
      </c>
    </row>
    <row r="579" spans="1:26" ht="15.75" customHeight="1">
      <c r="A579" s="262">
        <v>0</v>
      </c>
      <c r="B579" s="2" t="s">
        <v>34</v>
      </c>
      <c r="C579" s="3"/>
      <c r="D579" s="4">
        <v>0</v>
      </c>
      <c r="E579" s="5">
        <v>0</v>
      </c>
      <c r="F579" s="6">
        <v>0</v>
      </c>
      <c r="G579" s="23">
        <v>0</v>
      </c>
      <c r="H579" s="24">
        <v>0</v>
      </c>
      <c r="I579" s="141">
        <v>0</v>
      </c>
      <c r="J579" s="150">
        <v>0</v>
      </c>
      <c r="K579" s="150">
        <v>0</v>
      </c>
      <c r="L579" s="150">
        <v>0</v>
      </c>
      <c r="M579" s="150">
        <v>0</v>
      </c>
      <c r="N579" s="150">
        <v>0</v>
      </c>
      <c r="O579" s="150">
        <v>0</v>
      </c>
      <c r="P579" s="150">
        <v>0</v>
      </c>
      <c r="Q579" s="150">
        <v>0</v>
      </c>
      <c r="R579" s="150">
        <v>0</v>
      </c>
      <c r="S579" s="150">
        <v>0</v>
      </c>
      <c r="T579" s="150">
        <v>0</v>
      </c>
      <c r="U579" s="150">
        <v>0</v>
      </c>
      <c r="V579" s="150">
        <v>0</v>
      </c>
      <c r="W579" s="150">
        <v>0</v>
      </c>
      <c r="X579" s="150">
        <v>0</v>
      </c>
      <c r="Y579" s="150">
        <v>0</v>
      </c>
      <c r="Z579" s="150">
        <v>0</v>
      </c>
    </row>
    <row r="580" spans="1:26" ht="15.75" customHeight="1">
      <c r="A580" s="262" t="s">
        <v>600</v>
      </c>
      <c r="B580" s="2" t="s">
        <v>34</v>
      </c>
      <c r="C580" s="3"/>
      <c r="D580" s="4">
        <v>0.14699999999999999</v>
      </c>
      <c r="E580" s="5">
        <v>0.65753333333333319</v>
      </c>
      <c r="F580" s="6">
        <v>5.2999999999999999E-2</v>
      </c>
      <c r="G580" s="23">
        <v>4.9000000000000002E-2</v>
      </c>
      <c r="H580" s="24">
        <v>1.1000000000000001E-2</v>
      </c>
      <c r="I580" s="141">
        <v>0.51226666666666665</v>
      </c>
      <c r="J580" s="150">
        <v>1.0689333333333333</v>
      </c>
      <c r="K580" s="150">
        <v>1.6512</v>
      </c>
      <c r="L580" s="150">
        <v>2.5793333333333331E-2</v>
      </c>
      <c r="M580" s="150">
        <v>1.6947999999999999</v>
      </c>
      <c r="N580" s="150">
        <v>8.1333333333333327E-2</v>
      </c>
      <c r="O580" s="150">
        <v>1.1333333333333336E-2</v>
      </c>
      <c r="P580" s="150">
        <v>16.085799999999999</v>
      </c>
      <c r="Q580" s="150">
        <v>1.3033333333333334E-2</v>
      </c>
      <c r="R580" s="150">
        <v>5.2333333333333329E-3</v>
      </c>
      <c r="S580" s="150">
        <v>0</v>
      </c>
      <c r="T580" s="150">
        <v>0</v>
      </c>
      <c r="U580" s="150">
        <v>0</v>
      </c>
      <c r="V580" s="150">
        <v>0</v>
      </c>
      <c r="W580" s="150">
        <v>0</v>
      </c>
      <c r="X580" s="150">
        <v>0</v>
      </c>
      <c r="Y580" s="150">
        <v>0.11886666666666665</v>
      </c>
      <c r="Z580" s="150">
        <v>0</v>
      </c>
    </row>
    <row r="581" spans="1:26" ht="15.75" customHeight="1">
      <c r="A581" s="262" t="s">
        <v>601</v>
      </c>
      <c r="B581" s="2" t="s">
        <v>34</v>
      </c>
      <c r="C581" s="3"/>
      <c r="D581" s="4">
        <v>0.113125</v>
      </c>
      <c r="E581" s="5">
        <v>0.73614166666666647</v>
      </c>
      <c r="F581" s="6">
        <v>0.04</v>
      </c>
      <c r="G581" s="23">
        <v>1E-3</v>
      </c>
      <c r="H581" s="24">
        <v>1.6E-2</v>
      </c>
      <c r="I581" s="141">
        <v>2.4433333333333335E-2</v>
      </c>
      <c r="J581" s="150">
        <v>4.6659066666666673</v>
      </c>
      <c r="K581" s="150">
        <v>0.70849666666666666</v>
      </c>
      <c r="L581" s="150">
        <v>1.7100000000000001E-3</v>
      </c>
      <c r="M581" s="150">
        <v>3.5760866666666669</v>
      </c>
      <c r="N581" s="150">
        <v>2.2756666666666665E-2</v>
      </c>
      <c r="O581" s="150">
        <v>3.8228666666666671</v>
      </c>
      <c r="P581" s="150">
        <v>8.8579566666666683</v>
      </c>
      <c r="Q581" s="150">
        <v>0</v>
      </c>
      <c r="R581" s="150">
        <v>1.1446666666666667E-2</v>
      </c>
      <c r="S581" s="150">
        <v>0.51529999999999998</v>
      </c>
      <c r="T581" s="150">
        <v>0</v>
      </c>
      <c r="U581" s="150">
        <v>0</v>
      </c>
      <c r="V581" s="150">
        <v>0</v>
      </c>
      <c r="W581" s="150">
        <v>1.41E-2</v>
      </c>
      <c r="X581" s="150">
        <v>0</v>
      </c>
      <c r="Y581" s="150">
        <v>0</v>
      </c>
      <c r="Z581" s="150">
        <v>0</v>
      </c>
    </row>
    <row r="582" spans="1:26" ht="15.75" customHeight="1">
      <c r="A582" s="262" t="s">
        <v>602</v>
      </c>
      <c r="B582" s="2" t="s">
        <v>34</v>
      </c>
      <c r="C582" s="3"/>
      <c r="D582" s="4">
        <v>4.7533331871032723E-3</v>
      </c>
      <c r="E582" s="5">
        <v>0.43911333347956338</v>
      </c>
      <c r="F582" s="6">
        <v>0</v>
      </c>
      <c r="G582" s="23">
        <v>0</v>
      </c>
      <c r="H582" s="24">
        <v>0</v>
      </c>
      <c r="I582" s="141">
        <v>0</v>
      </c>
      <c r="J582" s="150">
        <v>0</v>
      </c>
      <c r="K582" s="150">
        <v>0</v>
      </c>
      <c r="L582" s="150">
        <v>0</v>
      </c>
      <c r="M582" s="150">
        <v>0</v>
      </c>
      <c r="N582" s="150">
        <v>0</v>
      </c>
      <c r="O582" s="150">
        <v>100.52411333333333</v>
      </c>
      <c r="P582" s="150">
        <v>0</v>
      </c>
      <c r="Q582" s="150">
        <v>0</v>
      </c>
      <c r="R582" s="150">
        <v>0</v>
      </c>
      <c r="S582" s="150">
        <v>0</v>
      </c>
      <c r="T582" s="150">
        <v>0</v>
      </c>
      <c r="U582" s="150">
        <v>0</v>
      </c>
      <c r="V582" s="150">
        <v>0</v>
      </c>
      <c r="W582" s="150">
        <v>0</v>
      </c>
      <c r="X582" s="150">
        <v>0</v>
      </c>
      <c r="Y582" s="150">
        <v>0</v>
      </c>
      <c r="Z582" s="150">
        <v>0</v>
      </c>
    </row>
    <row r="583" spans="1:26" ht="15.75" customHeight="1">
      <c r="A583" s="262" t="s">
        <v>603</v>
      </c>
      <c r="B583" s="2" t="s">
        <v>34</v>
      </c>
      <c r="C583" s="3"/>
      <c r="D583" s="4">
        <v>0.16956999478340148</v>
      </c>
      <c r="E583" s="5">
        <v>7.6986671883265231E-2</v>
      </c>
      <c r="F583" s="6">
        <v>0</v>
      </c>
      <c r="G583" s="23">
        <v>0</v>
      </c>
      <c r="H583" s="24">
        <v>0</v>
      </c>
      <c r="I583" s="141">
        <v>4.1656666666666668E-2</v>
      </c>
      <c r="J583" s="150">
        <v>0.18008666666666667</v>
      </c>
      <c r="K583" s="150">
        <v>0.3844866666666667</v>
      </c>
      <c r="L583" s="150">
        <v>2.0299999999999997E-3</v>
      </c>
      <c r="M583" s="150">
        <v>4.1865666666666668</v>
      </c>
      <c r="N583" s="150">
        <v>2.6180000000000002E-2</v>
      </c>
      <c r="O583" s="150">
        <v>0.39610666666666666</v>
      </c>
      <c r="P583" s="150">
        <v>5.7624433333333336</v>
      </c>
      <c r="Q583" s="150">
        <v>2.8799999999999997E-3</v>
      </c>
      <c r="R583" s="150">
        <v>0.10999666666666669</v>
      </c>
      <c r="S583" s="150">
        <v>0</v>
      </c>
      <c r="T583" s="150">
        <v>0</v>
      </c>
      <c r="U583" s="150">
        <v>0</v>
      </c>
      <c r="V583" s="150">
        <v>3.0333333333333341E-3</v>
      </c>
      <c r="W583" s="150">
        <v>3.5666666666666663E-3</v>
      </c>
      <c r="X583" s="150">
        <v>0</v>
      </c>
      <c r="Y583" s="150">
        <v>0</v>
      </c>
      <c r="Z583" s="150">
        <v>0</v>
      </c>
    </row>
    <row r="584" spans="1:26" ht="15.75" customHeight="1">
      <c r="A584" s="262" t="s">
        <v>604</v>
      </c>
      <c r="B584" s="2" t="s">
        <v>34</v>
      </c>
      <c r="C584" s="3"/>
      <c r="D584" s="4">
        <v>8.8866666666666663E-2</v>
      </c>
      <c r="E584" s="5">
        <v>0.89223333333333332</v>
      </c>
      <c r="F584" s="6">
        <v>0</v>
      </c>
      <c r="G584" s="23">
        <v>0</v>
      </c>
      <c r="H584" s="24">
        <v>0</v>
      </c>
      <c r="I584" s="141">
        <v>0</v>
      </c>
      <c r="J584" s="150">
        <v>0.2683666666666667</v>
      </c>
      <c r="K584" s="150">
        <v>2.3066666666666666E-2</v>
      </c>
      <c r="L584" s="150">
        <v>2.6333333333333336E-4</v>
      </c>
      <c r="M584" s="150">
        <v>1.9900000000000001E-2</v>
      </c>
      <c r="N584" s="150">
        <v>3.3333333333333331E-3</v>
      </c>
      <c r="O584" s="150">
        <v>2.3492333333333333</v>
      </c>
      <c r="P584" s="150">
        <v>7.2499999999999995E-2</v>
      </c>
      <c r="Q584" s="150">
        <v>0</v>
      </c>
      <c r="R584" s="150">
        <v>0</v>
      </c>
      <c r="S584" s="150">
        <v>0</v>
      </c>
      <c r="T584" s="150">
        <v>0</v>
      </c>
      <c r="U584" s="150">
        <v>0</v>
      </c>
      <c r="V584" s="150">
        <v>0</v>
      </c>
      <c r="W584" s="150">
        <v>0</v>
      </c>
      <c r="X584" s="150">
        <v>0</v>
      </c>
      <c r="Y584" s="150">
        <v>0</v>
      </c>
      <c r="Z584" s="150">
        <v>0.39996666666666664</v>
      </c>
    </row>
    <row r="585" spans="1:26" ht="15.75" customHeight="1">
      <c r="A585" s="262" t="s">
        <v>605</v>
      </c>
      <c r="B585" s="2" t="s">
        <v>34</v>
      </c>
      <c r="C585" s="3"/>
      <c r="D585" s="4">
        <v>0</v>
      </c>
      <c r="E585" s="5">
        <v>0</v>
      </c>
      <c r="F585" s="6">
        <v>0</v>
      </c>
      <c r="G585" s="23">
        <v>0</v>
      </c>
      <c r="H585" s="24">
        <v>0</v>
      </c>
      <c r="I585" s="141">
        <v>0</v>
      </c>
      <c r="J585" s="150">
        <v>0</v>
      </c>
      <c r="K585" s="150">
        <v>0</v>
      </c>
      <c r="L585" s="150">
        <v>0</v>
      </c>
      <c r="M585" s="150">
        <v>0</v>
      </c>
      <c r="N585" s="150">
        <v>0</v>
      </c>
      <c r="O585" s="150">
        <v>234.31521666666669</v>
      </c>
      <c r="P585" s="150">
        <v>204.67636999999999</v>
      </c>
      <c r="Q585" s="150">
        <v>0</v>
      </c>
      <c r="R585" s="150">
        <v>0</v>
      </c>
      <c r="S585" s="150">
        <v>0</v>
      </c>
      <c r="T585" s="150">
        <v>0</v>
      </c>
      <c r="U585" s="150">
        <v>0</v>
      </c>
      <c r="V585" s="150">
        <v>0</v>
      </c>
      <c r="W585" s="150">
        <v>0</v>
      </c>
      <c r="X585" s="150">
        <v>0</v>
      </c>
      <c r="Y585" s="150">
        <v>0</v>
      </c>
      <c r="Z585" s="150">
        <v>0</v>
      </c>
    </row>
    <row r="586" spans="1:26" ht="15.75" customHeight="1">
      <c r="A586" s="262" t="s">
        <v>606</v>
      </c>
      <c r="B586" s="2" t="s">
        <v>34</v>
      </c>
      <c r="C586" s="3"/>
      <c r="D586" s="4">
        <v>0</v>
      </c>
      <c r="E586" s="5">
        <v>0</v>
      </c>
      <c r="F586" s="6">
        <v>0</v>
      </c>
      <c r="G586" s="23">
        <v>0</v>
      </c>
      <c r="H586" s="24">
        <v>0</v>
      </c>
      <c r="I586" s="141">
        <v>0</v>
      </c>
      <c r="J586" s="150">
        <v>0</v>
      </c>
      <c r="K586" s="150">
        <v>0</v>
      </c>
      <c r="L586" s="150">
        <v>0</v>
      </c>
      <c r="M586" s="150">
        <v>0</v>
      </c>
      <c r="N586" s="150">
        <v>0</v>
      </c>
      <c r="O586" s="150">
        <v>399.43203</v>
      </c>
      <c r="P586" s="150">
        <v>0</v>
      </c>
      <c r="Q586" s="150">
        <v>0</v>
      </c>
      <c r="R586" s="150">
        <v>0</v>
      </c>
      <c r="S586" s="150">
        <v>0</v>
      </c>
      <c r="T586" s="150">
        <v>0</v>
      </c>
      <c r="U586" s="150">
        <v>0</v>
      </c>
      <c r="V586" s="150">
        <v>0</v>
      </c>
      <c r="W586" s="150">
        <v>0</v>
      </c>
      <c r="X586" s="150">
        <v>0</v>
      </c>
      <c r="Y586" s="150">
        <v>0</v>
      </c>
      <c r="Z586" s="150">
        <v>0</v>
      </c>
    </row>
    <row r="587" spans="1:26" ht="15.75" customHeight="1">
      <c r="A587" s="262" t="s">
        <v>607</v>
      </c>
      <c r="B587" s="2" t="s">
        <v>34</v>
      </c>
      <c r="C587" s="3"/>
      <c r="D587" s="4">
        <v>3.3125000000000002E-2</v>
      </c>
      <c r="E587" s="5">
        <v>0.11647500000000001</v>
      </c>
      <c r="F587" s="6">
        <v>0</v>
      </c>
      <c r="G587" s="23">
        <v>0</v>
      </c>
      <c r="H587" s="24">
        <v>0</v>
      </c>
      <c r="I587" s="141">
        <v>0</v>
      </c>
      <c r="J587" s="150">
        <v>0.14527999999999999</v>
      </c>
      <c r="K587" s="150">
        <v>0.23626999999999998</v>
      </c>
      <c r="L587" s="150">
        <v>6.4999999999999997E-4</v>
      </c>
      <c r="M587" s="150">
        <v>0.47043000000000001</v>
      </c>
      <c r="N587" s="150">
        <v>4.9866666666666662E-3</v>
      </c>
      <c r="O587" s="150">
        <v>50.242083333333333</v>
      </c>
      <c r="P587" s="150">
        <v>1.6517733333333333</v>
      </c>
      <c r="Q587" s="150">
        <v>0</v>
      </c>
      <c r="R587" s="150">
        <v>1.8600000000000003E-3</v>
      </c>
      <c r="S587" s="150">
        <v>0</v>
      </c>
      <c r="T587" s="150">
        <v>0</v>
      </c>
      <c r="U587" s="150">
        <v>0</v>
      </c>
      <c r="V587" s="150">
        <v>8.266666666666667E-3</v>
      </c>
      <c r="W587" s="150">
        <v>5.9999999999999995E-4</v>
      </c>
      <c r="X587" s="150">
        <v>1.5333333333333336E-3</v>
      </c>
      <c r="Y587" s="150">
        <v>2.1000000000000001E-2</v>
      </c>
      <c r="Z587" s="150">
        <v>0</v>
      </c>
    </row>
    <row r="588" spans="1:26" ht="15.75" customHeight="1">
      <c r="A588" s="262" t="s">
        <v>608</v>
      </c>
      <c r="B588" s="2" t="s">
        <v>34</v>
      </c>
      <c r="C588" s="3"/>
      <c r="D588" s="4">
        <v>2.6666666666666668E-2</v>
      </c>
      <c r="E588" s="5">
        <v>2.0733333333333378E-2</v>
      </c>
      <c r="F588" s="6">
        <v>0</v>
      </c>
      <c r="G588" s="23">
        <v>0</v>
      </c>
      <c r="H588" s="24">
        <v>0</v>
      </c>
      <c r="I588" s="141">
        <v>5.5666666666666677E-3</v>
      </c>
      <c r="J588" s="150">
        <v>0</v>
      </c>
      <c r="K588" s="150">
        <v>0</v>
      </c>
      <c r="L588" s="150">
        <v>0</v>
      </c>
      <c r="M588" s="150">
        <v>0</v>
      </c>
      <c r="N588" s="150">
        <v>0</v>
      </c>
      <c r="O588" s="150">
        <v>325.60000000000002</v>
      </c>
      <c r="P588" s="150">
        <v>0</v>
      </c>
      <c r="Q588" s="150">
        <v>0</v>
      </c>
      <c r="R588" s="150">
        <v>0</v>
      </c>
      <c r="S588" s="150">
        <v>0</v>
      </c>
      <c r="T588" s="150">
        <v>0</v>
      </c>
      <c r="U588" s="150">
        <v>0</v>
      </c>
      <c r="V588" s="150">
        <v>0</v>
      </c>
      <c r="W588" s="150">
        <v>0</v>
      </c>
      <c r="X588" s="150">
        <v>0</v>
      </c>
      <c r="Y588" s="150">
        <v>0</v>
      </c>
      <c r="Z588" s="150">
        <v>0</v>
      </c>
    </row>
    <row r="589" spans="1:26" ht="15.75" customHeight="1">
      <c r="A589" s="262">
        <v>0</v>
      </c>
      <c r="B589" s="2" t="s">
        <v>34</v>
      </c>
      <c r="C589" s="3"/>
      <c r="D589" s="4">
        <v>0</v>
      </c>
      <c r="E589" s="5">
        <v>0</v>
      </c>
      <c r="F589" s="6">
        <v>0</v>
      </c>
      <c r="G589" s="23">
        <v>0</v>
      </c>
      <c r="H589" s="24">
        <v>0</v>
      </c>
      <c r="I589" s="141">
        <v>0</v>
      </c>
      <c r="J589" s="150">
        <v>0</v>
      </c>
      <c r="K589" s="150">
        <v>0</v>
      </c>
      <c r="L589" s="150">
        <v>0</v>
      </c>
      <c r="M589" s="150">
        <v>0</v>
      </c>
      <c r="N589" s="150">
        <v>0</v>
      </c>
      <c r="O589" s="150">
        <v>0</v>
      </c>
      <c r="P589" s="150">
        <v>0</v>
      </c>
      <c r="Q589" s="150">
        <v>0</v>
      </c>
      <c r="R589" s="150">
        <v>0</v>
      </c>
      <c r="S589" s="150">
        <v>0</v>
      </c>
      <c r="T589" s="150">
        <v>0</v>
      </c>
      <c r="U589" s="150">
        <v>0</v>
      </c>
      <c r="V589" s="150">
        <v>0</v>
      </c>
      <c r="W589" s="150">
        <v>0</v>
      </c>
      <c r="X589" s="150">
        <v>0</v>
      </c>
      <c r="Y589" s="150">
        <v>0</v>
      </c>
      <c r="Z589" s="150">
        <v>0</v>
      </c>
    </row>
    <row r="590" spans="1:26" ht="15.75" customHeight="1">
      <c r="A590" s="262">
        <v>0</v>
      </c>
      <c r="B590" s="2" t="s">
        <v>34</v>
      </c>
      <c r="C590" s="3"/>
      <c r="D590" s="4">
        <v>0</v>
      </c>
      <c r="E590" s="5">
        <v>0</v>
      </c>
      <c r="F590" s="6">
        <v>0</v>
      </c>
      <c r="G590" s="23">
        <v>0</v>
      </c>
      <c r="H590" s="24">
        <v>0</v>
      </c>
      <c r="I590" s="141">
        <v>0</v>
      </c>
      <c r="J590" s="150">
        <v>0</v>
      </c>
      <c r="K590" s="150">
        <v>0</v>
      </c>
      <c r="L590" s="150">
        <v>0</v>
      </c>
      <c r="M590" s="150">
        <v>0</v>
      </c>
      <c r="N590" s="150">
        <v>0</v>
      </c>
      <c r="O590" s="150">
        <v>0</v>
      </c>
      <c r="P590" s="150">
        <v>0</v>
      </c>
      <c r="Q590" s="150">
        <v>0</v>
      </c>
      <c r="R590" s="150">
        <v>0</v>
      </c>
      <c r="S590" s="150">
        <v>0</v>
      </c>
      <c r="T590" s="150">
        <v>0</v>
      </c>
      <c r="U590" s="150">
        <v>0</v>
      </c>
      <c r="V590" s="150">
        <v>0</v>
      </c>
      <c r="W590" s="150">
        <v>0</v>
      </c>
      <c r="X590" s="150">
        <v>0</v>
      </c>
      <c r="Y590" s="150">
        <v>0</v>
      </c>
      <c r="Z590" s="150">
        <v>0</v>
      </c>
    </row>
    <row r="591" spans="1:26" ht="15.75" customHeight="1">
      <c r="A591" s="262" t="s">
        <v>609</v>
      </c>
      <c r="B591" s="2" t="s">
        <v>34</v>
      </c>
      <c r="C591" s="3"/>
      <c r="D591" s="4">
        <v>1.1625000000000002E-2</v>
      </c>
      <c r="E591" s="5">
        <v>5.5445000000000036E-2</v>
      </c>
      <c r="F591" s="6">
        <v>3.5000000000000003E-2</v>
      </c>
      <c r="G591" s="23">
        <v>0.03</v>
      </c>
      <c r="H591" s="24">
        <v>0.11</v>
      </c>
      <c r="I591" s="141">
        <v>4.555E-2</v>
      </c>
      <c r="J591" s="150">
        <v>0.58750666666666662</v>
      </c>
      <c r="K591" s="150">
        <v>4.7619999999999996E-2</v>
      </c>
      <c r="L591" s="150">
        <v>5.5000000000000003E-4</v>
      </c>
      <c r="M591" s="150">
        <v>0.16002666666666665</v>
      </c>
      <c r="N591" s="150">
        <v>5.45E-2</v>
      </c>
      <c r="O591" s="150">
        <v>15.66661</v>
      </c>
      <c r="P591" s="150">
        <v>0.78571999999999997</v>
      </c>
      <c r="Q591" s="150">
        <v>2.5233333333333336E-3</v>
      </c>
      <c r="R591" s="150">
        <v>2.9396666666666664E-3</v>
      </c>
      <c r="S591" s="150">
        <v>0</v>
      </c>
      <c r="T591" s="150">
        <v>0</v>
      </c>
      <c r="U591" s="150">
        <v>0</v>
      </c>
      <c r="V591" s="150">
        <v>0</v>
      </c>
      <c r="W591" s="150">
        <v>0</v>
      </c>
      <c r="X591" s="150">
        <v>4.0000000000000002E-4</v>
      </c>
      <c r="Y591" s="150">
        <v>0</v>
      </c>
      <c r="Z591" s="150">
        <v>0</v>
      </c>
    </row>
    <row r="592" spans="1:26" ht="15.75" customHeight="1">
      <c r="A592" s="262">
        <v>0</v>
      </c>
      <c r="B592" s="2" t="s">
        <v>34</v>
      </c>
      <c r="C592" s="3"/>
      <c r="D592" s="4">
        <v>0</v>
      </c>
      <c r="E592" s="5">
        <v>0</v>
      </c>
      <c r="F592" s="6">
        <v>0</v>
      </c>
      <c r="G592" s="23">
        <v>0</v>
      </c>
      <c r="H592" s="24">
        <v>0</v>
      </c>
      <c r="I592" s="141">
        <v>0</v>
      </c>
      <c r="J592" s="150">
        <v>0</v>
      </c>
      <c r="K592" s="150">
        <v>0</v>
      </c>
      <c r="L592" s="150">
        <v>0</v>
      </c>
      <c r="M592" s="150">
        <v>0</v>
      </c>
      <c r="N592" s="150">
        <v>0</v>
      </c>
      <c r="O592" s="150">
        <v>0</v>
      </c>
      <c r="P592" s="150">
        <v>0</v>
      </c>
      <c r="Q592" s="150">
        <v>0</v>
      </c>
      <c r="R592" s="150">
        <v>0</v>
      </c>
      <c r="S592" s="150">
        <v>0</v>
      </c>
      <c r="T592" s="150">
        <v>0</v>
      </c>
      <c r="U592" s="150">
        <v>0</v>
      </c>
      <c r="V592" s="150">
        <v>0</v>
      </c>
      <c r="W592" s="150">
        <v>0</v>
      </c>
      <c r="X592" s="150">
        <v>0</v>
      </c>
      <c r="Y592" s="150">
        <v>0</v>
      </c>
      <c r="Z592" s="150">
        <v>0</v>
      </c>
    </row>
    <row r="593" spans="1:26" ht="15.75" customHeight="1">
      <c r="A593" s="262">
        <v>0</v>
      </c>
      <c r="B593" s="2" t="s">
        <v>34</v>
      </c>
      <c r="C593" s="3"/>
      <c r="D593" s="4">
        <v>0</v>
      </c>
      <c r="E593" s="5">
        <v>0</v>
      </c>
      <c r="F593" s="6">
        <v>0</v>
      </c>
      <c r="G593" s="23">
        <v>0</v>
      </c>
      <c r="H593" s="24">
        <v>0</v>
      </c>
      <c r="I593" s="141">
        <v>0</v>
      </c>
      <c r="J593" s="150">
        <v>0</v>
      </c>
      <c r="K593" s="150">
        <v>0</v>
      </c>
      <c r="L593" s="150">
        <v>0</v>
      </c>
      <c r="M593" s="150">
        <v>0</v>
      </c>
      <c r="N593" s="150">
        <v>0</v>
      </c>
      <c r="O593" s="150">
        <v>0</v>
      </c>
      <c r="P593" s="150">
        <v>0</v>
      </c>
      <c r="Q593" s="150">
        <v>0</v>
      </c>
      <c r="R593" s="150">
        <v>0</v>
      </c>
      <c r="S593" s="150">
        <v>0</v>
      </c>
      <c r="T593" s="150">
        <v>0</v>
      </c>
      <c r="U593" s="150">
        <v>0</v>
      </c>
      <c r="V593" s="150">
        <v>0</v>
      </c>
      <c r="W593" s="150">
        <v>0</v>
      </c>
      <c r="X593" s="150">
        <v>0</v>
      </c>
      <c r="Y593" s="150">
        <v>0</v>
      </c>
      <c r="Z593" s="150">
        <v>0</v>
      </c>
    </row>
    <row r="594" spans="1:26" ht="15.75" customHeight="1">
      <c r="A594" s="262" t="s">
        <v>786</v>
      </c>
      <c r="B594" s="2" t="s">
        <v>34</v>
      </c>
      <c r="C594" s="3"/>
      <c r="D594" s="4">
        <v>0</v>
      </c>
      <c r="E594" s="5">
        <v>0</v>
      </c>
      <c r="F594" s="6">
        <v>0</v>
      </c>
      <c r="G594" s="23">
        <v>0</v>
      </c>
      <c r="H594" s="24">
        <v>0</v>
      </c>
      <c r="I594" s="141">
        <v>0</v>
      </c>
      <c r="J594" s="150">
        <v>0</v>
      </c>
      <c r="K594" s="150">
        <v>0</v>
      </c>
      <c r="L594" s="150">
        <v>0</v>
      </c>
      <c r="M594" s="150">
        <v>0</v>
      </c>
      <c r="N594" s="150">
        <v>0</v>
      </c>
      <c r="O594" s="150">
        <v>0</v>
      </c>
      <c r="P594" s="150">
        <v>0</v>
      </c>
      <c r="Q594" s="150">
        <v>0</v>
      </c>
      <c r="R594" s="150">
        <v>0</v>
      </c>
      <c r="S594" s="150">
        <v>0</v>
      </c>
      <c r="T594" s="150">
        <v>0</v>
      </c>
      <c r="U594" s="150">
        <v>0</v>
      </c>
      <c r="V594" s="150">
        <v>0</v>
      </c>
      <c r="W594" s="150">
        <v>0</v>
      </c>
      <c r="X594" s="150">
        <v>0</v>
      </c>
      <c r="Y594" s="150">
        <v>0</v>
      </c>
      <c r="Z594" s="150">
        <v>0</v>
      </c>
    </row>
    <row r="595" spans="1:26" ht="15.75" customHeight="1">
      <c r="A595" s="262" t="s">
        <v>610</v>
      </c>
      <c r="B595" s="2" t="s">
        <v>34</v>
      </c>
      <c r="C595" s="3"/>
      <c r="D595" s="4">
        <v>9.4791666666666653E-3</v>
      </c>
      <c r="E595" s="5">
        <v>4.1017500000000012E-2</v>
      </c>
      <c r="F595" s="6">
        <v>2.3E-2</v>
      </c>
      <c r="G595" s="23">
        <v>0.01</v>
      </c>
      <c r="H595" s="24">
        <v>8.3000000000000004E-2</v>
      </c>
      <c r="I595" s="141">
        <v>3.8456666666666667E-2</v>
      </c>
      <c r="J595" s="150">
        <v>0.45639333333333332</v>
      </c>
      <c r="K595" s="150">
        <v>3.9366666666666668E-2</v>
      </c>
      <c r="L595" s="150">
        <v>2.5666666666666671E-4</v>
      </c>
      <c r="M595" s="150">
        <v>5.3600000000000002E-2</v>
      </c>
      <c r="N595" s="150">
        <v>1.7633333333333331E-3</v>
      </c>
      <c r="O595" s="150">
        <v>13.471776666666667</v>
      </c>
      <c r="P595" s="150">
        <v>0.19805333333333333</v>
      </c>
      <c r="Q595" s="150">
        <v>1.4099999999999998E-3</v>
      </c>
      <c r="R595" s="150">
        <v>7.7333333333333323E-4</v>
      </c>
      <c r="S595" s="150">
        <v>0</v>
      </c>
      <c r="T595" s="150">
        <v>0</v>
      </c>
      <c r="U595" s="150">
        <v>0</v>
      </c>
      <c r="V595" s="150">
        <v>0</v>
      </c>
      <c r="W595" s="150">
        <v>0</v>
      </c>
      <c r="X595" s="150">
        <v>0</v>
      </c>
      <c r="Y595" s="150">
        <v>0</v>
      </c>
      <c r="Z595" s="150">
        <v>0</v>
      </c>
    </row>
    <row r="596" spans="1:26" ht="15.75" customHeight="1">
      <c r="A596" s="262" t="s">
        <v>611</v>
      </c>
      <c r="B596" s="2" t="s">
        <v>34</v>
      </c>
      <c r="C596" s="3"/>
      <c r="D596" s="4">
        <v>5.2500000000000003E-3</v>
      </c>
      <c r="E596" s="5">
        <v>0.1685500006666667</v>
      </c>
      <c r="F596" s="6">
        <v>0.25900000000000001</v>
      </c>
      <c r="G596" s="23">
        <v>1E-3</v>
      </c>
      <c r="H596" s="24">
        <v>1E-3</v>
      </c>
      <c r="I596" s="141">
        <v>0</v>
      </c>
      <c r="J596" s="150">
        <v>2.2743333333333334E-2</v>
      </c>
      <c r="K596" s="150">
        <v>8.4633333333333331E-3</v>
      </c>
      <c r="L596" s="150">
        <v>0</v>
      </c>
      <c r="M596" s="150">
        <v>0.15646333333333332</v>
      </c>
      <c r="N596" s="150">
        <v>0</v>
      </c>
      <c r="O596" s="150">
        <v>1.0970366666666667</v>
      </c>
      <c r="P596" s="150">
        <v>5.1113333333333337E-2</v>
      </c>
      <c r="Q596" s="150">
        <v>1.4333333333333334E-4</v>
      </c>
      <c r="R596" s="150">
        <v>7.400000000000001E-4</v>
      </c>
      <c r="S596" s="150">
        <v>0</v>
      </c>
      <c r="T596" s="150">
        <v>0</v>
      </c>
      <c r="U596" s="150">
        <v>0</v>
      </c>
      <c r="V596" s="150">
        <v>7.000000000000001E-4</v>
      </c>
      <c r="W596" s="150">
        <v>0</v>
      </c>
      <c r="X596" s="150">
        <v>0</v>
      </c>
      <c r="Y596" s="150">
        <v>0</v>
      </c>
      <c r="Z596" s="150">
        <v>0</v>
      </c>
    </row>
    <row r="597" spans="1:26" ht="15.75" customHeight="1">
      <c r="A597" s="262" t="s">
        <v>612</v>
      </c>
      <c r="B597" s="2" t="s">
        <v>34</v>
      </c>
      <c r="C597" s="3"/>
      <c r="D597" s="4">
        <v>1.0140667031606038E-2</v>
      </c>
      <c r="E597" s="5">
        <v>2.1945999635060495E-2</v>
      </c>
      <c r="F597" s="6">
        <v>0.156</v>
      </c>
      <c r="G597" s="23">
        <v>2E-3</v>
      </c>
      <c r="H597" s="24">
        <v>9.0000000000000011E-3</v>
      </c>
      <c r="I597" s="141">
        <v>6.836666666666668E-3</v>
      </c>
      <c r="J597" s="150">
        <v>5.8503333333333324E-2</v>
      </c>
      <c r="K597" s="150">
        <v>0.16825333333333334</v>
      </c>
      <c r="L597" s="150">
        <v>2.3833333333333332E-3</v>
      </c>
      <c r="M597" s="150">
        <v>0.25519000000000003</v>
      </c>
      <c r="N597" s="150">
        <v>4.5566666666666663E-3</v>
      </c>
      <c r="O597" s="150">
        <v>0.44294666666666666</v>
      </c>
      <c r="P597" s="150">
        <v>1.4367300000000001</v>
      </c>
      <c r="Q597" s="150">
        <v>1.5533333333333332E-3</v>
      </c>
      <c r="R597" s="150">
        <v>3.156666666666667E-3</v>
      </c>
      <c r="S597" s="150">
        <v>0</v>
      </c>
      <c r="T597" s="150">
        <v>0</v>
      </c>
      <c r="U597" s="150">
        <v>0</v>
      </c>
      <c r="V597" s="150">
        <v>0</v>
      </c>
      <c r="W597" s="150">
        <v>0</v>
      </c>
      <c r="X597" s="150">
        <v>0</v>
      </c>
      <c r="Y597" s="150">
        <v>0</v>
      </c>
      <c r="Z597" s="150">
        <v>0</v>
      </c>
    </row>
    <row r="598" spans="1:26" ht="15.75" customHeight="1">
      <c r="A598" s="262" t="s">
        <v>613</v>
      </c>
      <c r="B598" s="2" t="s">
        <v>34</v>
      </c>
      <c r="C598" s="3"/>
      <c r="D598" s="4">
        <v>5.8125000000000008E-3</v>
      </c>
      <c r="E598" s="5">
        <v>7.8997499999999998E-2</v>
      </c>
      <c r="F598" s="6">
        <v>4.0999999999999995E-2</v>
      </c>
      <c r="G598" s="23">
        <v>0.154</v>
      </c>
      <c r="H598" s="24">
        <v>6.4000000000000001E-2</v>
      </c>
      <c r="I598" s="141">
        <v>0</v>
      </c>
      <c r="J598" s="150">
        <v>3.4783333333333333E-2</v>
      </c>
      <c r="K598" s="150">
        <v>8.5533333333333329E-3</v>
      </c>
      <c r="L598" s="150">
        <v>0</v>
      </c>
      <c r="M598" s="150">
        <v>0.14453333333333332</v>
      </c>
      <c r="N598" s="150">
        <v>9.7000000000000016E-4</v>
      </c>
      <c r="O598" s="150">
        <v>7.8682733333333328</v>
      </c>
      <c r="P598" s="150">
        <v>0.16088000000000002</v>
      </c>
      <c r="Q598" s="150">
        <v>0</v>
      </c>
      <c r="R598" s="150">
        <v>5.9999999999999995E-4</v>
      </c>
      <c r="S598" s="150">
        <v>0.08</v>
      </c>
      <c r="T598" s="150">
        <v>0</v>
      </c>
      <c r="U598" s="150">
        <v>0</v>
      </c>
      <c r="V598" s="150">
        <v>0</v>
      </c>
      <c r="W598" s="150">
        <v>5.3333333333333336E-4</v>
      </c>
      <c r="X598" s="150">
        <v>0</v>
      </c>
      <c r="Y598" s="150">
        <v>0</v>
      </c>
      <c r="Z598" s="150">
        <v>0</v>
      </c>
    </row>
    <row r="599" spans="1:26" ht="15.75" customHeight="1">
      <c r="A599" s="262">
        <v>0</v>
      </c>
      <c r="B599" s="2" t="s">
        <v>34</v>
      </c>
      <c r="C599" s="3"/>
      <c r="D599" s="4">
        <v>0</v>
      </c>
      <c r="E599" s="5">
        <v>0</v>
      </c>
      <c r="F599" s="6">
        <v>0</v>
      </c>
      <c r="G599" s="23">
        <v>0</v>
      </c>
      <c r="H599" s="24">
        <v>0</v>
      </c>
      <c r="I599" s="141">
        <v>0</v>
      </c>
      <c r="J599" s="150">
        <v>0</v>
      </c>
      <c r="K599" s="150">
        <v>0</v>
      </c>
      <c r="L599" s="150">
        <v>0</v>
      </c>
      <c r="M599" s="150">
        <v>0</v>
      </c>
      <c r="N599" s="150">
        <v>0</v>
      </c>
      <c r="O599" s="150">
        <v>0</v>
      </c>
      <c r="P599" s="150">
        <v>0</v>
      </c>
      <c r="Q599" s="150">
        <v>0</v>
      </c>
      <c r="R599" s="150">
        <v>0</v>
      </c>
      <c r="S599" s="150">
        <v>0</v>
      </c>
      <c r="T599" s="150">
        <v>0</v>
      </c>
      <c r="U599" s="150">
        <v>0</v>
      </c>
      <c r="V599" s="150">
        <v>0</v>
      </c>
      <c r="W599" s="150">
        <v>0</v>
      </c>
      <c r="X599" s="150">
        <v>0</v>
      </c>
      <c r="Y599" s="150">
        <v>0</v>
      </c>
      <c r="Z599" s="150">
        <v>0</v>
      </c>
    </row>
    <row r="600" spans="1:26" ht="15.75" customHeight="1">
      <c r="A600" s="262">
        <v>0</v>
      </c>
      <c r="B600" s="2" t="s">
        <v>34</v>
      </c>
      <c r="C600" s="3"/>
      <c r="D600" s="4">
        <v>0</v>
      </c>
      <c r="E600" s="5">
        <v>0</v>
      </c>
      <c r="F600" s="6">
        <v>0</v>
      </c>
      <c r="G600" s="23">
        <v>0</v>
      </c>
      <c r="H600" s="24">
        <v>0</v>
      </c>
      <c r="I600" s="141">
        <v>0</v>
      </c>
      <c r="J600" s="150">
        <v>0</v>
      </c>
      <c r="K600" s="150">
        <v>0</v>
      </c>
      <c r="L600" s="150">
        <v>0</v>
      </c>
      <c r="M600" s="150">
        <v>0</v>
      </c>
      <c r="N600" s="150">
        <v>0</v>
      </c>
      <c r="O600" s="150">
        <v>0</v>
      </c>
      <c r="P600" s="150">
        <v>0</v>
      </c>
      <c r="Q600" s="150">
        <v>0</v>
      </c>
      <c r="R600" s="150">
        <v>0</v>
      </c>
      <c r="S600" s="150">
        <v>0</v>
      </c>
      <c r="T600" s="150">
        <v>0</v>
      </c>
      <c r="U600" s="150">
        <v>0</v>
      </c>
      <c r="V600" s="150">
        <v>0</v>
      </c>
      <c r="W600" s="150">
        <v>0</v>
      </c>
      <c r="X600" s="150">
        <v>0</v>
      </c>
      <c r="Y600" s="150">
        <v>0</v>
      </c>
      <c r="Z600" s="150">
        <v>0</v>
      </c>
    </row>
    <row r="601" spans="1:26" ht="15.75" customHeight="1">
      <c r="A601" s="262">
        <v>0</v>
      </c>
      <c r="B601" s="2" t="s">
        <v>34</v>
      </c>
      <c r="C601" s="3"/>
      <c r="D601" s="4">
        <v>0</v>
      </c>
      <c r="E601" s="5">
        <v>0</v>
      </c>
      <c r="F601" s="6">
        <v>0</v>
      </c>
      <c r="G601" s="23">
        <v>0</v>
      </c>
      <c r="H601" s="24">
        <v>0</v>
      </c>
      <c r="I601" s="141">
        <v>0</v>
      </c>
      <c r="J601" s="150">
        <v>0</v>
      </c>
      <c r="K601" s="150">
        <v>0</v>
      </c>
      <c r="L601" s="150">
        <v>0</v>
      </c>
      <c r="M601" s="150">
        <v>0</v>
      </c>
      <c r="N601" s="150">
        <v>0</v>
      </c>
      <c r="O601" s="150">
        <v>0</v>
      </c>
      <c r="P601" s="150">
        <v>0</v>
      </c>
      <c r="Q601" s="150">
        <v>0</v>
      </c>
      <c r="R601" s="150">
        <v>0</v>
      </c>
      <c r="S601" s="150">
        <v>0</v>
      </c>
      <c r="T601" s="150">
        <v>0</v>
      </c>
      <c r="U601" s="150">
        <v>0</v>
      </c>
      <c r="V601" s="150">
        <v>0</v>
      </c>
      <c r="W601" s="150">
        <v>0</v>
      </c>
      <c r="X601" s="150">
        <v>0</v>
      </c>
      <c r="Y601" s="150">
        <v>0</v>
      </c>
      <c r="Z601" s="150">
        <v>0</v>
      </c>
    </row>
    <row r="602" spans="1:26" ht="15.75" customHeight="1">
      <c r="A602" s="262" t="s">
        <v>614</v>
      </c>
      <c r="B602" s="2" t="s">
        <v>34</v>
      </c>
      <c r="C602" s="3"/>
      <c r="D602" s="4">
        <v>8.3458333333333357E-2</v>
      </c>
      <c r="E602" s="5">
        <v>0.19113833333333333</v>
      </c>
      <c r="F602" s="6">
        <v>9.0999999999999998E-2</v>
      </c>
      <c r="G602" s="23">
        <v>2.1000000000000001E-2</v>
      </c>
      <c r="H602" s="24">
        <v>7.8E-2</v>
      </c>
      <c r="I602" s="141">
        <v>9.3583333333333324E-2</v>
      </c>
      <c r="J602" s="150">
        <v>1.2441933333333333</v>
      </c>
      <c r="K602" s="150">
        <v>0.51124333333333327</v>
      </c>
      <c r="L602" s="150">
        <v>5.9466666666666669E-3</v>
      </c>
      <c r="M602" s="150">
        <v>1.4155666666666664</v>
      </c>
      <c r="N602" s="150">
        <v>1.933E-2</v>
      </c>
      <c r="O602" s="150">
        <v>3.0488866666666667</v>
      </c>
      <c r="P602" s="150">
        <v>3.5366033333333333</v>
      </c>
      <c r="Q602" s="150">
        <v>2.2566666666666668E-3</v>
      </c>
      <c r="R602" s="150">
        <v>1.1936666666666667E-2</v>
      </c>
      <c r="S602" s="150">
        <v>0</v>
      </c>
      <c r="T602" s="150">
        <v>0</v>
      </c>
      <c r="U602" s="150">
        <v>0</v>
      </c>
      <c r="V602" s="150">
        <v>6.333333333333334E-4</v>
      </c>
      <c r="W602" s="150">
        <v>0</v>
      </c>
      <c r="X602" s="150">
        <v>0</v>
      </c>
      <c r="Y602" s="150">
        <v>0</v>
      </c>
      <c r="Z602" s="150">
        <v>0</v>
      </c>
    </row>
    <row r="603" spans="1:26" ht="15.75" customHeight="1">
      <c r="A603" s="262" t="s">
        <v>615</v>
      </c>
      <c r="B603" s="2" t="s">
        <v>34</v>
      </c>
      <c r="C603" s="3"/>
      <c r="D603" s="4">
        <v>0.10829166666666667</v>
      </c>
      <c r="E603" s="5">
        <v>0.11584833333333329</v>
      </c>
      <c r="F603" s="6">
        <v>3.2000000000000001E-2</v>
      </c>
      <c r="G603" s="23">
        <v>2E-3</v>
      </c>
      <c r="H603" s="24">
        <v>0.03</v>
      </c>
      <c r="I603" s="141">
        <v>1.5016666666666669E-2</v>
      </c>
      <c r="J603" s="150">
        <v>0.13256000000000001</v>
      </c>
      <c r="K603" s="150">
        <v>9.2906666666666665E-2</v>
      </c>
      <c r="L603" s="150">
        <v>1.8266666666666668E-3</v>
      </c>
      <c r="M603" s="150">
        <v>0.47637999999999997</v>
      </c>
      <c r="N603" s="150">
        <v>9.5499999999999995E-3</v>
      </c>
      <c r="O603" s="150">
        <v>16.217280000000002</v>
      </c>
      <c r="P603" s="150">
        <v>0.87150000000000005</v>
      </c>
      <c r="Q603" s="150">
        <v>7.7999999999999999E-4</v>
      </c>
      <c r="R603" s="150">
        <v>2.670666666666667E-2</v>
      </c>
      <c r="S603" s="150">
        <v>0</v>
      </c>
      <c r="T603" s="150">
        <v>0</v>
      </c>
      <c r="U603" s="150">
        <v>0</v>
      </c>
      <c r="V603" s="150">
        <v>2.9999999999999997E-4</v>
      </c>
      <c r="W603" s="150">
        <v>0</v>
      </c>
      <c r="X603" s="150">
        <v>7.3333333333333345E-4</v>
      </c>
      <c r="Y603" s="150">
        <v>1.6033333333333333E-2</v>
      </c>
      <c r="Z603" s="150">
        <v>0</v>
      </c>
    </row>
    <row r="604" spans="1:26" ht="15.75" customHeight="1">
      <c r="A604" s="262" t="s">
        <v>616</v>
      </c>
      <c r="B604" s="2" t="s">
        <v>34</v>
      </c>
      <c r="C604" s="3"/>
      <c r="D604" s="4">
        <v>6.2395833333333324E-2</v>
      </c>
      <c r="E604" s="5">
        <v>0.20417750000000001</v>
      </c>
      <c r="F604" s="6">
        <v>6.0000000000000001E-3</v>
      </c>
      <c r="G604" s="23">
        <v>1.4999999999999999E-2</v>
      </c>
      <c r="H604" s="24">
        <v>0.01</v>
      </c>
      <c r="I604" s="141">
        <v>5.0689999999999999E-2</v>
      </c>
      <c r="J604" s="150">
        <v>0.33296666666666669</v>
      </c>
      <c r="K604" s="150">
        <v>0.18677666666666667</v>
      </c>
      <c r="L604" s="150">
        <v>2.7233333333333337E-3</v>
      </c>
      <c r="M604" s="150">
        <v>0.71675999999999984</v>
      </c>
      <c r="N604" s="150">
        <v>5.6233333333333326E-3</v>
      </c>
      <c r="O604" s="150">
        <v>0.9329966666666667</v>
      </c>
      <c r="P604" s="150">
        <v>1.5730866666666667</v>
      </c>
      <c r="Q604" s="150">
        <v>7.5333333333333318E-4</v>
      </c>
      <c r="R604" s="150">
        <v>5.9899999999999997E-3</v>
      </c>
      <c r="S604" s="150">
        <v>0</v>
      </c>
      <c r="T604" s="150">
        <v>0</v>
      </c>
      <c r="U604" s="150">
        <v>0</v>
      </c>
      <c r="V604" s="150">
        <v>3.6666666666666672E-4</v>
      </c>
      <c r="W604" s="150">
        <v>0</v>
      </c>
      <c r="X604" s="150">
        <v>3.6666666666666672E-4</v>
      </c>
      <c r="Y604" s="150">
        <v>0</v>
      </c>
      <c r="Z604" s="150">
        <v>0</v>
      </c>
    </row>
    <row r="605" spans="1:26" ht="15.75" customHeight="1">
      <c r="A605" s="262" t="s">
        <v>617</v>
      </c>
      <c r="B605" s="2" t="s">
        <v>34</v>
      </c>
      <c r="C605" s="3"/>
      <c r="D605" s="4">
        <v>0.1826875</v>
      </c>
      <c r="E605" s="5">
        <v>2.3625E-3</v>
      </c>
      <c r="F605" s="6">
        <v>3.3270000000000001E-2</v>
      </c>
      <c r="G605" s="23">
        <v>1.4093333333333333E-2</v>
      </c>
      <c r="H605" s="24">
        <v>4.2646666666666659E-2</v>
      </c>
      <c r="I605" s="141">
        <v>1.4666666666666669E-3</v>
      </c>
      <c r="J605" s="150">
        <v>0.14512333333333335</v>
      </c>
      <c r="K605" s="150">
        <v>0.21371333333333337</v>
      </c>
      <c r="L605" s="150">
        <v>5.0666666666666677E-4</v>
      </c>
      <c r="M605" s="150">
        <v>1.6931466666666666</v>
      </c>
      <c r="N605" s="150">
        <v>2.4439999999999996E-2</v>
      </c>
      <c r="O605" s="150">
        <v>0.47627333333333333</v>
      </c>
      <c r="P605" s="150">
        <v>2.9455633333333333</v>
      </c>
      <c r="Q605" s="150">
        <v>1.6533333333333333E-3</v>
      </c>
      <c r="R605" s="150">
        <v>4.825666666666667E-2</v>
      </c>
      <c r="S605" s="150">
        <v>0</v>
      </c>
      <c r="T605" s="150">
        <v>0</v>
      </c>
      <c r="U605" s="150">
        <v>0</v>
      </c>
      <c r="V605" s="150">
        <v>2.9999999999999997E-4</v>
      </c>
      <c r="W605" s="150">
        <v>4.0000000000000002E-4</v>
      </c>
      <c r="X605" s="150">
        <v>0</v>
      </c>
      <c r="Y605" s="150">
        <v>2.0933333333333332E-2</v>
      </c>
      <c r="Z605" s="150">
        <v>0</v>
      </c>
    </row>
    <row r="606" spans="1:26" ht="15.75" customHeight="1">
      <c r="A606" s="262" t="s">
        <v>618</v>
      </c>
      <c r="B606" s="2" t="s">
        <v>34</v>
      </c>
      <c r="C606" s="3"/>
      <c r="D606" s="4">
        <v>0.23660416666666662</v>
      </c>
      <c r="E606" s="5">
        <v>0</v>
      </c>
      <c r="F606" s="6">
        <v>7.9380000000000006E-2</v>
      </c>
      <c r="G606" s="23">
        <v>3.2616666666666662E-2</v>
      </c>
      <c r="H606" s="24">
        <v>8.1952666666666646E-2</v>
      </c>
      <c r="I606" s="141">
        <v>0</v>
      </c>
      <c r="J606" s="150">
        <v>0.25979333333333332</v>
      </c>
      <c r="K606" s="150">
        <v>0.19487333333333332</v>
      </c>
      <c r="L606" s="150">
        <v>1.5333333333333334E-4</v>
      </c>
      <c r="M606" s="150">
        <v>2.1581700000000001</v>
      </c>
      <c r="N606" s="150">
        <v>2.1033333333333334E-2</v>
      </c>
      <c r="O606" s="150">
        <v>0.82874666666666674</v>
      </c>
      <c r="P606" s="150">
        <v>2.7223333333333333</v>
      </c>
      <c r="Q606" s="150">
        <v>5.666666666666666E-4</v>
      </c>
      <c r="R606" s="150">
        <v>3.2086666666666666E-2</v>
      </c>
      <c r="S606" s="150">
        <v>0.36796666666666672</v>
      </c>
      <c r="T606" s="150">
        <v>0</v>
      </c>
      <c r="U606" s="150">
        <v>0</v>
      </c>
      <c r="V606" s="150">
        <v>4.6666666666666666E-4</v>
      </c>
      <c r="W606" s="150">
        <v>1.0333333333333334E-3</v>
      </c>
      <c r="X606" s="150">
        <v>0</v>
      </c>
      <c r="Y606" s="150">
        <v>2.9166666666666664E-2</v>
      </c>
      <c r="Z606" s="150">
        <v>0</v>
      </c>
    </row>
    <row r="607" spans="1:26" ht="15.75" customHeight="1">
      <c r="A607" s="262" t="s">
        <v>619</v>
      </c>
      <c r="B607" s="2" t="s">
        <v>34</v>
      </c>
      <c r="C607" s="3"/>
      <c r="D607" s="4">
        <v>8.0395833333333333E-2</v>
      </c>
      <c r="E607" s="5">
        <v>0.41682750000000007</v>
      </c>
      <c r="F607" s="6">
        <v>1.8000000000000002E-2</v>
      </c>
      <c r="G607" s="23">
        <v>3.5000000000000003E-2</v>
      </c>
      <c r="H607" s="24">
        <v>2.5000000000000001E-2</v>
      </c>
      <c r="I607" s="141">
        <v>2.7373333333333333E-2</v>
      </c>
      <c r="J607" s="150">
        <v>0.23569666666666667</v>
      </c>
      <c r="K607" s="150">
        <v>0.13452666666666668</v>
      </c>
      <c r="L607" s="150">
        <v>4.1566666666666661E-3</v>
      </c>
      <c r="M607" s="150">
        <v>0.87271666666666659</v>
      </c>
      <c r="N607" s="150">
        <v>2.1226666666666668E-2</v>
      </c>
      <c r="O607" s="150">
        <v>0.58857333333333339</v>
      </c>
      <c r="P607" s="150">
        <v>0.9645366666666666</v>
      </c>
      <c r="Q607" s="150">
        <v>1.3133333333333332E-3</v>
      </c>
      <c r="R607" s="150">
        <v>8.6033333333333326E-3</v>
      </c>
      <c r="S607" s="150">
        <v>0</v>
      </c>
      <c r="T607" s="150">
        <v>0</v>
      </c>
      <c r="U607" s="150">
        <v>0</v>
      </c>
      <c r="V607" s="150">
        <v>8.3333333333333328E-4</v>
      </c>
      <c r="W607" s="150">
        <v>4.6666666666666666E-4</v>
      </c>
      <c r="X607" s="150">
        <v>0</v>
      </c>
      <c r="Y607" s="150">
        <v>0</v>
      </c>
      <c r="Z607" s="150">
        <v>0</v>
      </c>
    </row>
    <row r="608" spans="1:26" ht="15.75" customHeight="1">
      <c r="A608" s="262" t="s">
        <v>620</v>
      </c>
      <c r="B608" s="2" t="s">
        <v>34</v>
      </c>
      <c r="C608" s="3"/>
      <c r="D608" s="4">
        <v>7.9416666666666663E-2</v>
      </c>
      <c r="E608" s="5">
        <v>3.1736666666666656E-2</v>
      </c>
      <c r="F608" s="6">
        <v>1.6423333333333331E-2</v>
      </c>
      <c r="G608" s="23">
        <v>1.5246666666666664E-2</v>
      </c>
      <c r="H608" s="24">
        <v>9.0299999999999998E-3</v>
      </c>
      <c r="I608" s="141">
        <v>3.8666666666666671E-3</v>
      </c>
      <c r="J608" s="150">
        <v>0.42680666666666667</v>
      </c>
      <c r="K608" s="150">
        <v>0.14863999999999999</v>
      </c>
      <c r="L608" s="150">
        <v>1.0833333333333333E-3</v>
      </c>
      <c r="M608" s="150">
        <v>2.4408666666666665</v>
      </c>
      <c r="N608" s="150">
        <v>1.418E-2</v>
      </c>
      <c r="O608" s="150">
        <v>0.84786666666666677</v>
      </c>
      <c r="P608" s="150">
        <v>1.3913800000000001</v>
      </c>
      <c r="Q608" s="150">
        <v>7.3000000000000007E-4</v>
      </c>
      <c r="R608" s="150">
        <v>4.6866666666666662E-3</v>
      </c>
      <c r="S608" s="150">
        <v>0</v>
      </c>
      <c r="T608" s="150">
        <v>0</v>
      </c>
      <c r="U608" s="150">
        <v>0</v>
      </c>
      <c r="V608" s="150">
        <v>0</v>
      </c>
      <c r="W608" s="150">
        <v>0</v>
      </c>
      <c r="X608" s="150">
        <v>0</v>
      </c>
      <c r="Y608" s="150">
        <v>3.0666666666666672E-3</v>
      </c>
      <c r="Z608" s="150">
        <v>4.07E-2</v>
      </c>
    </row>
    <row r="609" spans="1:26" ht="15.75" customHeight="1">
      <c r="A609" s="262" t="s">
        <v>621</v>
      </c>
      <c r="B609" s="2" t="s">
        <v>34</v>
      </c>
      <c r="C609" s="3"/>
      <c r="D609" s="4">
        <v>6.7791666666666653E-2</v>
      </c>
      <c r="E609" s="5">
        <v>0.10133166666666674</v>
      </c>
      <c r="F609" s="6">
        <v>4.6299999999999996E-3</v>
      </c>
      <c r="G609" s="23">
        <v>9.7333333333333343E-4</v>
      </c>
      <c r="H609" s="24">
        <v>4.7166666666666668E-3</v>
      </c>
      <c r="I609" s="141">
        <v>1.46E-2</v>
      </c>
      <c r="J609" s="150">
        <v>0.22887333333333335</v>
      </c>
      <c r="K609" s="150">
        <v>0.1345966666666667</v>
      </c>
      <c r="L609" s="150">
        <v>2.1966666666666666E-3</v>
      </c>
      <c r="M609" s="150">
        <v>0.67885666666666666</v>
      </c>
      <c r="N609" s="150">
        <v>8.6200000000000009E-3</v>
      </c>
      <c r="O609" s="150">
        <v>0.12100666666666667</v>
      </c>
      <c r="P609" s="150">
        <v>1.8403366666666667</v>
      </c>
      <c r="Q609" s="150">
        <v>1.4466666666666666E-2</v>
      </c>
      <c r="R609" s="150">
        <v>1.7503333333333336E-2</v>
      </c>
      <c r="S609" s="150">
        <v>0</v>
      </c>
      <c r="T609" s="150">
        <v>0</v>
      </c>
      <c r="U609" s="150">
        <v>0</v>
      </c>
      <c r="V609" s="150">
        <v>2.9999999999999997E-4</v>
      </c>
      <c r="W609" s="150">
        <v>0</v>
      </c>
      <c r="X609" s="150">
        <v>0</v>
      </c>
      <c r="Y609" s="150">
        <v>3.2000000000000002E-3</v>
      </c>
      <c r="Z609" s="150">
        <v>4.7733333333333336E-2</v>
      </c>
    </row>
    <row r="610" spans="1:26" ht="15.75" customHeight="1">
      <c r="A610" s="262" t="s">
        <v>622</v>
      </c>
      <c r="B610" s="2" t="s">
        <v>34</v>
      </c>
      <c r="C610" s="3"/>
      <c r="D610" s="4">
        <v>2.1562499999999998E-2</v>
      </c>
      <c r="E610" s="5">
        <v>0.25281416666666667</v>
      </c>
      <c r="F610" s="6">
        <v>2E-3</v>
      </c>
      <c r="G610" s="23">
        <v>3.0000000000000001E-3</v>
      </c>
      <c r="H610" s="24">
        <v>2E-3</v>
      </c>
      <c r="I610" s="141">
        <v>2.0533333333333334E-2</v>
      </c>
      <c r="J610" s="150">
        <v>1.5406666666666666E-2</v>
      </c>
      <c r="K610" s="150">
        <v>2.7179999999999999E-2</v>
      </c>
      <c r="L610" s="150">
        <v>2.3000000000000003E-4</v>
      </c>
      <c r="M610" s="150">
        <v>0.23182666666666665</v>
      </c>
      <c r="N610" s="150">
        <v>1.7333333333333335E-3</v>
      </c>
      <c r="O610" s="150">
        <v>2.4766599999999999</v>
      </c>
      <c r="P610" s="150">
        <v>0.10853666666666667</v>
      </c>
      <c r="Q610" s="150">
        <v>0</v>
      </c>
      <c r="R610" s="150">
        <v>2.0200000000000005E-3</v>
      </c>
      <c r="S610" s="150">
        <v>0</v>
      </c>
      <c r="T610" s="150">
        <v>0</v>
      </c>
      <c r="U610" s="150">
        <v>0</v>
      </c>
      <c r="V610" s="150">
        <v>0</v>
      </c>
      <c r="W610" s="150">
        <v>0</v>
      </c>
      <c r="X610" s="150">
        <v>6.333333333333334E-4</v>
      </c>
      <c r="Y610" s="150">
        <v>0</v>
      </c>
      <c r="Z610" s="150">
        <v>0</v>
      </c>
    </row>
    <row r="611" spans="1:26" ht="15.75" customHeight="1">
      <c r="A611" s="262" t="s">
        <v>623</v>
      </c>
      <c r="B611" s="2" t="s">
        <v>34</v>
      </c>
      <c r="C611" s="3"/>
      <c r="D611" s="4">
        <v>2.5583333333333333E-2</v>
      </c>
      <c r="E611" s="5">
        <v>0.22513666666666665</v>
      </c>
      <c r="F611" s="6">
        <v>1.8000000000000002E-2</v>
      </c>
      <c r="G611" s="23">
        <v>8.0000000000000002E-3</v>
      </c>
      <c r="H611" s="24">
        <v>1.8000000000000002E-2</v>
      </c>
      <c r="I611" s="141">
        <v>2.4326666666666667E-2</v>
      </c>
      <c r="J611" s="150">
        <v>0.14161333333333334</v>
      </c>
      <c r="K611" s="150">
        <v>5.0959999999999998E-2</v>
      </c>
      <c r="L611" s="150">
        <v>6.2666666666666665E-4</v>
      </c>
      <c r="M611" s="150">
        <v>0.25952333333333333</v>
      </c>
      <c r="N611" s="150">
        <v>3.3E-3</v>
      </c>
      <c r="O611" s="150">
        <v>2.3570966666666666</v>
      </c>
      <c r="P611" s="150">
        <v>0.52932666666666672</v>
      </c>
      <c r="Q611" s="150">
        <v>4.9000000000000009E-4</v>
      </c>
      <c r="R611" s="150">
        <v>2.0999999999999999E-3</v>
      </c>
      <c r="S611" s="150">
        <v>0</v>
      </c>
      <c r="T611" s="150">
        <v>0</v>
      </c>
      <c r="U611" s="150">
        <v>0</v>
      </c>
      <c r="V611" s="150">
        <v>0</v>
      </c>
      <c r="W611" s="150">
        <v>0</v>
      </c>
      <c r="X611" s="150">
        <v>0</v>
      </c>
      <c r="Y611" s="150">
        <v>9.3333333333333324E-3</v>
      </c>
      <c r="Z611" s="150">
        <v>0</v>
      </c>
    </row>
    <row r="612" spans="1:26" ht="15.75" customHeight="1">
      <c r="A612" s="262" t="s">
        <v>624</v>
      </c>
      <c r="B612" s="2" t="s">
        <v>34</v>
      </c>
      <c r="C612" s="3"/>
      <c r="D612" s="4">
        <v>5.6437500000000002E-2</v>
      </c>
      <c r="E612" s="5">
        <v>5.7389166666666658E-2</v>
      </c>
      <c r="F612" s="6">
        <v>5.8833333333333342E-3</v>
      </c>
      <c r="G612" s="23">
        <v>1.5480000000000001E-2</v>
      </c>
      <c r="H612" s="24">
        <v>1.2663333333333334E-2</v>
      </c>
      <c r="I612" s="141">
        <v>3.0166666666666671E-2</v>
      </c>
      <c r="J612" s="150">
        <v>1.0548066666666667</v>
      </c>
      <c r="K612" s="150">
        <v>0.33579333333333333</v>
      </c>
      <c r="L612" s="150">
        <v>2.3433333333333331E-3</v>
      </c>
      <c r="M612" s="150">
        <v>1.1113466666666667</v>
      </c>
      <c r="N612" s="150">
        <v>9.4399999999999987E-3</v>
      </c>
      <c r="O612" s="150">
        <v>13.442946666666666</v>
      </c>
      <c r="P612" s="150">
        <v>1.2405633333333332</v>
      </c>
      <c r="Q612" s="150">
        <v>1.7200000000000002E-3</v>
      </c>
      <c r="R612" s="150">
        <v>5.7066666666666654E-3</v>
      </c>
      <c r="S612" s="150">
        <v>0</v>
      </c>
      <c r="T612" s="150">
        <v>0.32580555555555557</v>
      </c>
      <c r="U612" s="150">
        <v>0.16290277777777779</v>
      </c>
      <c r="V612" s="150">
        <v>4.0000000000000002E-4</v>
      </c>
      <c r="W612" s="150">
        <v>0</v>
      </c>
      <c r="X612" s="150">
        <v>2.9999999999999997E-4</v>
      </c>
      <c r="Y612" s="150">
        <v>1.0966666666666666E-2</v>
      </c>
      <c r="Z612" s="150">
        <v>0.10279999999999999</v>
      </c>
    </row>
    <row r="613" spans="1:26" ht="15.75" customHeight="1">
      <c r="A613" s="262" t="s">
        <v>625</v>
      </c>
      <c r="B613" s="2" t="s">
        <v>34</v>
      </c>
      <c r="C613" s="3"/>
      <c r="D613" s="4">
        <v>0.19772916666666662</v>
      </c>
      <c r="E613" s="5">
        <v>0</v>
      </c>
      <c r="F613" s="6">
        <v>2.5000000000000001E-2</v>
      </c>
      <c r="G613" s="23">
        <v>1E-3</v>
      </c>
      <c r="H613" s="24">
        <v>1.2E-2</v>
      </c>
      <c r="I613" s="141">
        <v>0</v>
      </c>
      <c r="J613" s="150">
        <v>0.11336666666666666</v>
      </c>
      <c r="K613" s="150">
        <v>8.2503333333333317E-2</v>
      </c>
      <c r="L613" s="150">
        <v>1.0499999999999999E-3</v>
      </c>
      <c r="M613" s="150">
        <v>0.57117666666666655</v>
      </c>
      <c r="N613" s="150">
        <v>1.01E-2</v>
      </c>
      <c r="O613" s="150">
        <v>0.2877366666666667</v>
      </c>
      <c r="P613" s="150">
        <v>0.57577333333333336</v>
      </c>
      <c r="Q613" s="150">
        <v>5.5000000000000003E-4</v>
      </c>
      <c r="R613" s="150">
        <v>2.7206666666666664E-2</v>
      </c>
      <c r="S613" s="150">
        <v>0</v>
      </c>
      <c r="T613" s="150">
        <v>0</v>
      </c>
      <c r="U613" s="150">
        <v>0</v>
      </c>
      <c r="V613" s="150">
        <v>0</v>
      </c>
      <c r="W613" s="150">
        <v>0</v>
      </c>
      <c r="X613" s="150">
        <v>0</v>
      </c>
      <c r="Y613" s="150">
        <v>4.2666666666666665E-2</v>
      </c>
      <c r="Z613" s="150">
        <v>0</v>
      </c>
    </row>
    <row r="614" spans="1:26" ht="15.75" customHeight="1">
      <c r="A614" s="262" t="s">
        <v>626</v>
      </c>
      <c r="B614" s="2" t="s">
        <v>34</v>
      </c>
      <c r="C614" s="3"/>
      <c r="D614" s="4">
        <v>0.15031249999999999</v>
      </c>
      <c r="E614" s="5">
        <v>2.975416666666672E-2</v>
      </c>
      <c r="F614" s="6">
        <v>5.2556666666666675E-2</v>
      </c>
      <c r="G614" s="23">
        <v>8.5633333333333343E-3</v>
      </c>
      <c r="H614" s="24">
        <v>3.322E-2</v>
      </c>
      <c r="I614" s="141">
        <v>0</v>
      </c>
      <c r="J614" s="150">
        <v>0.28317999999999999</v>
      </c>
      <c r="K614" s="150">
        <v>0.21511666666666668</v>
      </c>
      <c r="L614" s="150">
        <v>3.3333333333333332E-4</v>
      </c>
      <c r="M614" s="150">
        <v>1.8557100000000002</v>
      </c>
      <c r="N614" s="150">
        <v>2.6993333333333331E-2</v>
      </c>
      <c r="O614" s="150">
        <v>1.22848</v>
      </c>
      <c r="P614" s="150">
        <v>3.223136666666667</v>
      </c>
      <c r="Q614" s="150">
        <v>1.4033333333333335E-3</v>
      </c>
      <c r="R614" s="150">
        <v>2.0413333333333335E-2</v>
      </c>
      <c r="S614" s="150">
        <v>0.27633333333333338</v>
      </c>
      <c r="T614" s="150">
        <v>0</v>
      </c>
      <c r="U614" s="150">
        <v>0</v>
      </c>
      <c r="V614" s="150">
        <v>5.9999999999999995E-4</v>
      </c>
      <c r="W614" s="150">
        <v>5.0000000000000001E-4</v>
      </c>
      <c r="X614" s="150">
        <v>0</v>
      </c>
      <c r="Y614" s="150">
        <v>3.2533333333333331E-2</v>
      </c>
      <c r="Z614" s="150">
        <v>0</v>
      </c>
    </row>
    <row r="615" spans="1:26" ht="15.75" customHeight="1">
      <c r="A615" s="262" t="s">
        <v>627</v>
      </c>
      <c r="B615" s="2" t="s">
        <v>34</v>
      </c>
      <c r="C615" s="3"/>
      <c r="D615" s="4">
        <v>0.17552083333333335</v>
      </c>
      <c r="E615" s="5">
        <v>2.5939166666666572E-2</v>
      </c>
      <c r="F615" s="6">
        <v>3.6920000000000001E-2</v>
      </c>
      <c r="G615" s="23">
        <v>1.0146666666666667E-2</v>
      </c>
      <c r="H615" s="24">
        <v>2.2396666666666669E-2</v>
      </c>
      <c r="I615" s="141">
        <v>0</v>
      </c>
      <c r="J615" s="150">
        <v>0.26049333333333335</v>
      </c>
      <c r="K615" s="150">
        <v>0.2476433333333333</v>
      </c>
      <c r="L615" s="150">
        <v>2.7666666666666671E-4</v>
      </c>
      <c r="M615" s="150">
        <v>1.951576666666667</v>
      </c>
      <c r="N615" s="150">
        <v>1.5213333333333334E-2</v>
      </c>
      <c r="O615" s="150">
        <v>0.99454999999999993</v>
      </c>
      <c r="P615" s="150">
        <v>3.0708633333333335</v>
      </c>
      <c r="Q615" s="150">
        <v>1.2333333333333335E-3</v>
      </c>
      <c r="R615" s="150">
        <v>5.8333333333333327E-3</v>
      </c>
      <c r="S615" s="150">
        <v>0.28223333333333334</v>
      </c>
      <c r="T615" s="150">
        <v>0</v>
      </c>
      <c r="U615" s="150">
        <v>0</v>
      </c>
      <c r="V615" s="150">
        <v>7.3333333333333345E-4</v>
      </c>
      <c r="W615" s="150">
        <v>4.0000000000000002E-4</v>
      </c>
      <c r="X615" s="150">
        <v>2.9999999999999997E-4</v>
      </c>
      <c r="Y615" s="150">
        <v>3.3666666666666671E-2</v>
      </c>
      <c r="Z615" s="150">
        <v>0</v>
      </c>
    </row>
    <row r="616" spans="1:26" ht="15.75" customHeight="1">
      <c r="A616" s="262" t="s">
        <v>628</v>
      </c>
      <c r="B616" s="2" t="s">
        <v>34</v>
      </c>
      <c r="C616" s="3"/>
      <c r="D616" s="4">
        <v>0.10170833333333333</v>
      </c>
      <c r="E616" s="5">
        <v>0.19581833333333329</v>
      </c>
      <c r="F616" s="6">
        <v>2.1600000000000001E-2</v>
      </c>
      <c r="G616" s="23">
        <v>1.5266666666666666E-2</v>
      </c>
      <c r="H616" s="24">
        <v>2.8666666666666667E-2</v>
      </c>
      <c r="I616" s="141">
        <v>3.5733333333333339E-2</v>
      </c>
      <c r="J616" s="150">
        <v>0.41195666666666658</v>
      </c>
      <c r="K616" s="150">
        <v>0.36105333333333328</v>
      </c>
      <c r="L616" s="150">
        <v>3.8166666666666666E-3</v>
      </c>
      <c r="M616" s="150">
        <v>1.99255</v>
      </c>
      <c r="N616" s="150">
        <v>2.1623333333333331E-2</v>
      </c>
      <c r="O616" s="150">
        <v>3.6507433333333328</v>
      </c>
      <c r="P616" s="150">
        <v>3.4892933333333334</v>
      </c>
      <c r="Q616" s="150">
        <v>2.1699999999999996E-3</v>
      </c>
      <c r="R616" s="150">
        <v>1.4463333333333335E-2</v>
      </c>
      <c r="S616" s="150">
        <v>8.77E-2</v>
      </c>
      <c r="T616" s="150">
        <v>0</v>
      </c>
      <c r="U616" s="150">
        <v>0</v>
      </c>
      <c r="V616" s="150">
        <v>0</v>
      </c>
      <c r="W616" s="150">
        <v>0</v>
      </c>
      <c r="X616" s="150">
        <v>0</v>
      </c>
      <c r="Y616" s="150">
        <v>1.4366666666666668E-2</v>
      </c>
      <c r="Z616" s="150">
        <v>0</v>
      </c>
    </row>
    <row r="617" spans="1:26" ht="15.75" customHeight="1">
      <c r="A617" s="262" t="s">
        <v>629</v>
      </c>
      <c r="B617" s="2" t="s">
        <v>34</v>
      </c>
      <c r="C617" s="3"/>
      <c r="D617" s="4">
        <v>8.6708333333333332E-2</v>
      </c>
      <c r="E617" s="5">
        <v>0.11641833333333333</v>
      </c>
      <c r="F617" s="6">
        <v>1.9233333333333335E-2</v>
      </c>
      <c r="G617" s="23">
        <v>1.5833333333333335E-2</v>
      </c>
      <c r="H617" s="24">
        <v>2.5866666666666663E-2</v>
      </c>
      <c r="I617" s="141">
        <v>5.0900000000000001E-2</v>
      </c>
      <c r="J617" s="150">
        <v>0.3238166666666667</v>
      </c>
      <c r="K617" s="150">
        <v>0.31849666666666665</v>
      </c>
      <c r="L617" s="150">
        <v>2.4333333333333334E-3</v>
      </c>
      <c r="M617" s="150">
        <v>1.0546233333333332</v>
      </c>
      <c r="N617" s="150">
        <v>1.3470000000000003E-2</v>
      </c>
      <c r="O617" s="150">
        <v>2.7822033333333334</v>
      </c>
      <c r="P617" s="150">
        <v>3.0349300000000001</v>
      </c>
      <c r="Q617" s="150">
        <v>1.5366666666666664E-3</v>
      </c>
      <c r="R617" s="150">
        <v>8.3166666666666667E-3</v>
      </c>
      <c r="S617" s="150">
        <v>0</v>
      </c>
      <c r="T617" s="150">
        <v>0</v>
      </c>
      <c r="U617" s="150">
        <v>0</v>
      </c>
      <c r="V617" s="150">
        <v>7.666666666666668E-4</v>
      </c>
      <c r="W617" s="150">
        <v>2.9999999999999997E-4</v>
      </c>
      <c r="X617" s="150">
        <v>0</v>
      </c>
      <c r="Y617" s="150">
        <v>9.300000000000001E-3</v>
      </c>
      <c r="Z617" s="150">
        <v>0</v>
      </c>
    </row>
    <row r="618" spans="1:26" ht="15.75" customHeight="1">
      <c r="A618" s="262" t="s">
        <v>630</v>
      </c>
      <c r="B618" s="2" t="s">
        <v>34</v>
      </c>
      <c r="C618" s="3"/>
      <c r="D618" s="4">
        <v>9.6979166666666658E-2</v>
      </c>
      <c r="E618" s="5">
        <v>4.0620833333333245E-2</v>
      </c>
      <c r="F618" s="6">
        <v>1.6100000000000003E-2</v>
      </c>
      <c r="G618" s="23">
        <v>1.7930000000000001E-2</v>
      </c>
      <c r="H618" s="24">
        <v>2.5083333333333329E-2</v>
      </c>
      <c r="I618" s="141">
        <v>2.2333333333333337E-3</v>
      </c>
      <c r="J618" s="150">
        <v>0.12988333333333335</v>
      </c>
      <c r="K618" s="150">
        <v>0.16087666666666667</v>
      </c>
      <c r="L618" s="150">
        <v>8.9333333333333333E-4</v>
      </c>
      <c r="M618" s="150">
        <v>1.6684466666666666</v>
      </c>
      <c r="N618" s="150">
        <v>8.3800000000000003E-3</v>
      </c>
      <c r="O618" s="150">
        <v>0.28811999999999999</v>
      </c>
      <c r="P618" s="150">
        <v>2.5637466666666664</v>
      </c>
      <c r="Q618" s="150">
        <v>2.0666666666666666E-4</v>
      </c>
      <c r="R618" s="150">
        <v>5.0299999999999997E-3</v>
      </c>
      <c r="S618" s="150">
        <v>8.0866666666666684E-2</v>
      </c>
      <c r="T618" s="150">
        <v>0</v>
      </c>
      <c r="U618" s="150">
        <v>0</v>
      </c>
      <c r="V618" s="150">
        <v>2.9999999999999997E-4</v>
      </c>
      <c r="W618" s="150">
        <v>0</v>
      </c>
      <c r="X618" s="150">
        <v>0</v>
      </c>
      <c r="Y618" s="150">
        <v>1.6399999999999998E-2</v>
      </c>
      <c r="Z618" s="150">
        <v>5.28E-2</v>
      </c>
    </row>
    <row r="619" spans="1:26" ht="15.75" customHeight="1">
      <c r="A619" s="262" t="s">
        <v>631</v>
      </c>
      <c r="B619" s="2" t="s">
        <v>34</v>
      </c>
      <c r="C619" s="3"/>
      <c r="D619" s="4">
        <v>4.9342998348871875E-2</v>
      </c>
      <c r="E619" s="5">
        <v>0.22522366831779475</v>
      </c>
      <c r="F619" s="6">
        <v>2.7100000000000002E-3</v>
      </c>
      <c r="G619" s="23">
        <v>2.8833333333333332E-3</v>
      </c>
      <c r="H619" s="24">
        <v>2.6466666666666665E-3</v>
      </c>
      <c r="I619" s="141">
        <v>7.7666666666666674E-3</v>
      </c>
      <c r="J619" s="150">
        <v>0.10548333333333333</v>
      </c>
      <c r="K619" s="150">
        <v>9.9813333333333337E-2</v>
      </c>
      <c r="L619" s="150">
        <v>2.2033333333333336E-3</v>
      </c>
      <c r="M619" s="150">
        <v>0.53960666666666668</v>
      </c>
      <c r="N619" s="150">
        <v>1.389E-2</v>
      </c>
      <c r="O619" s="150">
        <v>8.9393333333333339E-2</v>
      </c>
      <c r="P619" s="150">
        <v>0.83573666666666668</v>
      </c>
      <c r="Q619" s="150">
        <v>8.7000000000000011E-4</v>
      </c>
      <c r="R619" s="150">
        <v>7.5200000000000015E-3</v>
      </c>
      <c r="S619" s="150">
        <v>0</v>
      </c>
      <c r="T619" s="150">
        <v>0</v>
      </c>
      <c r="U619" s="150">
        <v>0</v>
      </c>
      <c r="V619" s="150">
        <v>3.6666666666666672E-4</v>
      </c>
      <c r="W619" s="150">
        <v>0</v>
      </c>
      <c r="X619" s="150">
        <v>0</v>
      </c>
      <c r="Y619" s="150">
        <v>1.4366666666666668E-2</v>
      </c>
      <c r="Z619" s="150">
        <v>0</v>
      </c>
    </row>
    <row r="620" spans="1:26" ht="15.75" customHeight="1">
      <c r="A620" s="262" t="s">
        <v>632</v>
      </c>
      <c r="B620" s="2" t="s">
        <v>34</v>
      </c>
      <c r="C620" s="3"/>
      <c r="D620" s="4">
        <v>9.9583333333333315E-2</v>
      </c>
      <c r="E620" s="5">
        <v>3.419333333333327E-2</v>
      </c>
      <c r="F620" s="6">
        <v>2.8933333333333332E-2</v>
      </c>
      <c r="G620" s="23">
        <v>1.6736666666666664E-2</v>
      </c>
      <c r="H620" s="24">
        <v>3.6760000000000001E-2</v>
      </c>
      <c r="I620" s="141">
        <v>2.1600000000000001E-2</v>
      </c>
      <c r="J620" s="150">
        <v>0.65980666666666665</v>
      </c>
      <c r="K620" s="150">
        <v>0.23652333333333331</v>
      </c>
      <c r="L620" s="150">
        <v>5.96E-3</v>
      </c>
      <c r="M620" s="150">
        <v>0.54882666666666668</v>
      </c>
      <c r="N620" s="150">
        <v>3.2153333333333332E-2</v>
      </c>
      <c r="O620" s="150">
        <v>4.0670433333333333</v>
      </c>
      <c r="P620" s="150">
        <v>1.4771266666666665</v>
      </c>
      <c r="Q620" s="150">
        <v>1.5966666666666666E-3</v>
      </c>
      <c r="R620" s="150">
        <v>2.0253333333333332E-2</v>
      </c>
      <c r="S620" s="150">
        <v>0</v>
      </c>
      <c r="T620" s="150">
        <v>2.2187500000000004</v>
      </c>
      <c r="U620" s="150">
        <v>1.1093750000000002</v>
      </c>
      <c r="V620" s="150">
        <v>4.3333333333333337E-4</v>
      </c>
      <c r="W620" s="150">
        <v>7.000000000000001E-4</v>
      </c>
      <c r="X620" s="150">
        <v>5.0000000000000001E-4</v>
      </c>
      <c r="Y620" s="150">
        <v>2.5766666666666667E-2</v>
      </c>
      <c r="Z620" s="150">
        <v>0</v>
      </c>
    </row>
    <row r="621" spans="1:26" ht="15.75" customHeight="1">
      <c r="A621" s="262" t="s">
        <v>633</v>
      </c>
      <c r="B621" s="2" t="s">
        <v>34</v>
      </c>
      <c r="C621" s="3"/>
      <c r="D621" s="4">
        <v>8.55625E-2</v>
      </c>
      <c r="E621" s="5">
        <v>6.6440833333333241E-2</v>
      </c>
      <c r="F621" s="6">
        <v>1.0423333333333333E-2</v>
      </c>
      <c r="G621" s="23">
        <v>2.3999999999999998E-3</v>
      </c>
      <c r="H621" s="24">
        <v>1.1053333333333333E-2</v>
      </c>
      <c r="I621" s="141">
        <v>1.6666666666666666E-2</v>
      </c>
      <c r="J621" s="150">
        <v>7.6846666666666674E-2</v>
      </c>
      <c r="K621" s="150">
        <v>0.10395</v>
      </c>
      <c r="L621" s="150">
        <v>5.3333333333333336E-4</v>
      </c>
      <c r="M621" s="150">
        <v>0.42524999999999996</v>
      </c>
      <c r="N621" s="150">
        <v>7.7833333333333331E-3</v>
      </c>
      <c r="O621" s="150">
        <v>2.4661400000000002</v>
      </c>
      <c r="P621" s="150">
        <v>1.5281266666666666</v>
      </c>
      <c r="Q621" s="150">
        <v>6.0599999999999994E-3</v>
      </c>
      <c r="R621" s="150">
        <v>1.6366666666666668E-2</v>
      </c>
      <c r="S621" s="150">
        <v>0</v>
      </c>
      <c r="T621" s="150">
        <v>1.0491666669999999</v>
      </c>
      <c r="U621" s="150">
        <v>0.52458333349999997</v>
      </c>
      <c r="V621" s="150">
        <v>0</v>
      </c>
      <c r="W621" s="150">
        <v>2.9999999999999997E-4</v>
      </c>
      <c r="X621" s="150">
        <v>3.6666666666666672E-4</v>
      </c>
      <c r="Y621" s="150">
        <v>0</v>
      </c>
      <c r="Z621" s="150">
        <v>0</v>
      </c>
    </row>
    <row r="622" spans="1:26" ht="15.75" customHeight="1">
      <c r="A622" s="262" t="s">
        <v>634</v>
      </c>
      <c r="B622" s="2" t="s">
        <v>34</v>
      </c>
      <c r="C622" s="3"/>
      <c r="D622" s="4">
        <v>1.0500000000000001E-2</v>
      </c>
      <c r="E622" s="5">
        <v>8.9239999999999944E-2</v>
      </c>
      <c r="F622" s="6">
        <v>1.0943333333333334E-2</v>
      </c>
      <c r="G622" s="23">
        <v>3.8153333333333338E-2</v>
      </c>
      <c r="H622" s="24">
        <v>1.7673333333333333E-2</v>
      </c>
      <c r="I622" s="141">
        <v>2.2166666666666668E-2</v>
      </c>
      <c r="J622" s="150">
        <v>0.12128333333333333</v>
      </c>
      <c r="K622" s="150">
        <v>8.7143333333333337E-2</v>
      </c>
      <c r="L622" s="150">
        <v>9.6666666666666678E-4</v>
      </c>
      <c r="M622" s="150">
        <v>0.22265000000000001</v>
      </c>
      <c r="N622" s="150">
        <v>2.2899999999999999E-3</v>
      </c>
      <c r="O622" s="150">
        <v>2.2842566666666668</v>
      </c>
      <c r="P622" s="150">
        <v>1.4129433333333332</v>
      </c>
      <c r="Q622" s="150">
        <v>3.5000000000000005E-4</v>
      </c>
      <c r="R622" s="150">
        <v>1.5633333333333332E-3</v>
      </c>
      <c r="S622" s="150">
        <v>0</v>
      </c>
      <c r="T622" s="150">
        <v>2.8275000000000001</v>
      </c>
      <c r="U622" s="150">
        <v>1.4137500000000001</v>
      </c>
      <c r="V622" s="150">
        <v>3.6666666666666672E-4</v>
      </c>
      <c r="W622" s="150">
        <v>0</v>
      </c>
      <c r="X622" s="150">
        <v>4.0000000000000002E-4</v>
      </c>
      <c r="Y622" s="150">
        <v>0</v>
      </c>
      <c r="Z622" s="150">
        <v>0</v>
      </c>
    </row>
    <row r="623" spans="1:26" ht="15.75" customHeight="1">
      <c r="A623" s="262" t="s">
        <v>635</v>
      </c>
      <c r="B623" s="2" t="s">
        <v>34</v>
      </c>
      <c r="C623" s="3"/>
      <c r="D623" s="4">
        <v>2.00625E-2</v>
      </c>
      <c r="E623" s="5">
        <v>7.0890833333333347E-2</v>
      </c>
      <c r="F623" s="6">
        <v>6.2333333333333338E-4</v>
      </c>
      <c r="G623" s="23">
        <v>1.623333333333333E-3</v>
      </c>
      <c r="H623" s="24">
        <v>0</v>
      </c>
      <c r="I623" s="141">
        <v>2.513333333333333E-2</v>
      </c>
      <c r="J623" s="150">
        <v>0.32895000000000002</v>
      </c>
      <c r="K623" s="150">
        <v>0.18578333333333336</v>
      </c>
      <c r="L623" s="150">
        <v>2.3533333333333331E-3</v>
      </c>
      <c r="M623" s="150">
        <v>0.44790999999999997</v>
      </c>
      <c r="N623" s="150">
        <v>4.4066666666666672E-3</v>
      </c>
      <c r="O623" s="150">
        <v>2.5096666666666666E-2</v>
      </c>
      <c r="P623" s="150">
        <v>2.4430366666666665</v>
      </c>
      <c r="Q623" s="150">
        <v>1.7133333333333334E-3</v>
      </c>
      <c r="R623" s="150">
        <v>3.0000000000000001E-3</v>
      </c>
      <c r="S623" s="150">
        <v>0</v>
      </c>
      <c r="T623" s="150">
        <v>5.0999999999999996</v>
      </c>
      <c r="U623" s="150">
        <v>2.5499999999999998</v>
      </c>
      <c r="V623" s="150">
        <v>5.0000000000000001E-4</v>
      </c>
      <c r="W623" s="150">
        <v>2.9999999999999997E-4</v>
      </c>
      <c r="X623" s="150">
        <v>3.3333333333333332E-4</v>
      </c>
      <c r="Y623" s="150">
        <v>0</v>
      </c>
      <c r="Z623" s="150">
        <v>0.29350000000000004</v>
      </c>
    </row>
    <row r="624" spans="1:26" ht="15.75" customHeight="1">
      <c r="A624" s="262" t="s">
        <v>636</v>
      </c>
      <c r="B624" s="2" t="s">
        <v>34</v>
      </c>
      <c r="C624" s="3"/>
      <c r="D624" s="4">
        <v>0.13925000000000001</v>
      </c>
      <c r="E624" s="5">
        <v>4.5689999999999918E-2</v>
      </c>
      <c r="F624" s="6">
        <v>1.3389999999999997E-2</v>
      </c>
      <c r="G624" s="23">
        <v>3.9976666666666667E-2</v>
      </c>
      <c r="H624" s="24">
        <v>2.0806666666666661E-2</v>
      </c>
      <c r="I624" s="141">
        <v>4.0999999999999995E-3</v>
      </c>
      <c r="J624" s="150">
        <v>9.4089999999999993E-2</v>
      </c>
      <c r="K624" s="150">
        <v>0.13253999999999999</v>
      </c>
      <c r="L624" s="150">
        <v>2.7E-4</v>
      </c>
      <c r="M624" s="150">
        <v>1.02583</v>
      </c>
      <c r="N624" s="150">
        <v>3.1833333333333336E-3</v>
      </c>
      <c r="O624" s="150">
        <v>2.4834566666666671</v>
      </c>
      <c r="P624" s="150">
        <v>1.4896799999999999</v>
      </c>
      <c r="Q624" s="150">
        <v>7.7666666666666661E-4</v>
      </c>
      <c r="R624" s="150">
        <v>3.9266666666666668E-3</v>
      </c>
      <c r="S624" s="150">
        <v>0</v>
      </c>
      <c r="T624" s="150">
        <v>0.14499999999999999</v>
      </c>
      <c r="U624" s="150">
        <v>7.2499999999999995E-2</v>
      </c>
      <c r="V624" s="150">
        <v>5.0000000000000001E-4</v>
      </c>
      <c r="W624" s="150">
        <v>0</v>
      </c>
      <c r="X624" s="150">
        <v>0</v>
      </c>
      <c r="Y624" s="150">
        <v>1.4766666666666666E-2</v>
      </c>
      <c r="Z624" s="150">
        <v>9.2566666666666658E-2</v>
      </c>
    </row>
    <row r="625" spans="1:26" ht="15.75" customHeight="1">
      <c r="A625" s="262" t="s">
        <v>637</v>
      </c>
      <c r="B625" s="2" t="s">
        <v>34</v>
      </c>
      <c r="C625" s="3"/>
      <c r="D625" s="4">
        <v>0.18472916666666669</v>
      </c>
      <c r="E625" s="5">
        <v>1.09408333333334E-2</v>
      </c>
      <c r="F625" s="6">
        <v>1.3929999999999998E-2</v>
      </c>
      <c r="G625" s="23">
        <v>7.1799999999999998E-3</v>
      </c>
      <c r="H625" s="24">
        <v>1.106E-2</v>
      </c>
      <c r="I625" s="141">
        <v>0</v>
      </c>
      <c r="J625" s="150">
        <v>0.12234333333333333</v>
      </c>
      <c r="K625" s="150">
        <v>0.12797</v>
      </c>
      <c r="L625" s="150">
        <v>1.0366666666666666E-3</v>
      </c>
      <c r="M625" s="150">
        <v>1.6350199999999999</v>
      </c>
      <c r="N625" s="150">
        <v>7.1763333333333332E-2</v>
      </c>
      <c r="O625" s="150">
        <v>2.156226666666667</v>
      </c>
      <c r="P625" s="150">
        <v>1.9875699999999998</v>
      </c>
      <c r="Q625" s="150">
        <v>1.4833333333333334E-2</v>
      </c>
      <c r="R625" s="150">
        <v>1.7703333333333335E-2</v>
      </c>
      <c r="S625" s="150">
        <v>14.636666666666667</v>
      </c>
      <c r="T625" s="150">
        <v>0</v>
      </c>
      <c r="U625" s="150">
        <v>0</v>
      </c>
      <c r="V625" s="150">
        <v>0</v>
      </c>
      <c r="W625" s="150">
        <v>1.1000000000000001E-3</v>
      </c>
      <c r="X625" s="150">
        <v>0</v>
      </c>
      <c r="Y625" s="150">
        <v>3.8366666666666667E-2</v>
      </c>
      <c r="Z625" s="150">
        <v>0</v>
      </c>
    </row>
    <row r="626" spans="1:26" ht="15.75" customHeight="1">
      <c r="A626" s="262" t="s">
        <v>638</v>
      </c>
      <c r="B626" s="2" t="s">
        <v>34</v>
      </c>
      <c r="C626" s="3"/>
      <c r="D626" s="4">
        <v>2.046329973220825E-2</v>
      </c>
      <c r="E626" s="5">
        <v>0.10581003360112512</v>
      </c>
      <c r="F626" s="6">
        <v>2.0999999999999999E-3</v>
      </c>
      <c r="G626" s="23">
        <v>2.3333333333333335E-3</v>
      </c>
      <c r="H626" s="24">
        <v>8.3000000000000001E-3</v>
      </c>
      <c r="I626" s="141">
        <v>2.0833333333333336E-2</v>
      </c>
      <c r="J626" s="150">
        <v>0.18847333333333335</v>
      </c>
      <c r="K626" s="150">
        <v>0.17977333333333334</v>
      </c>
      <c r="L626" s="150">
        <v>3.6833333333333336E-3</v>
      </c>
      <c r="M626" s="150">
        <v>0.35470333333333337</v>
      </c>
      <c r="N626" s="150">
        <v>5.5133333333333336E-3</v>
      </c>
      <c r="O626" s="150">
        <v>1.192E-2</v>
      </c>
      <c r="P626" s="150">
        <v>1.8762666666666667</v>
      </c>
      <c r="Q626" s="150">
        <v>1.2133333333333334E-3</v>
      </c>
      <c r="R626" s="150">
        <v>5.7799999999999995E-3</v>
      </c>
      <c r="S626" s="150">
        <v>0</v>
      </c>
      <c r="T626" s="150">
        <v>0</v>
      </c>
      <c r="U626" s="150">
        <v>0</v>
      </c>
      <c r="V626" s="150">
        <v>2.9999999999999997E-4</v>
      </c>
      <c r="W626" s="150">
        <v>0</v>
      </c>
      <c r="X626" s="150">
        <v>0</v>
      </c>
      <c r="Y626" s="150">
        <v>6.0000000000000001E-3</v>
      </c>
      <c r="Z626" s="150">
        <v>0.16216666666666665</v>
      </c>
    </row>
    <row r="627" spans="1:26" ht="15.75" customHeight="1">
      <c r="A627" s="262">
        <v>0</v>
      </c>
      <c r="B627" s="2" t="s">
        <v>34</v>
      </c>
      <c r="C627" s="3"/>
      <c r="D627" s="4">
        <v>0</v>
      </c>
      <c r="E627" s="5">
        <v>0</v>
      </c>
      <c r="F627" s="6">
        <v>0</v>
      </c>
      <c r="G627" s="23">
        <v>0</v>
      </c>
      <c r="H627" s="24">
        <v>0</v>
      </c>
      <c r="I627" s="141">
        <v>0</v>
      </c>
      <c r="J627" s="150">
        <v>0</v>
      </c>
      <c r="K627" s="150">
        <v>0</v>
      </c>
      <c r="L627" s="150">
        <v>0</v>
      </c>
      <c r="M627" s="150">
        <v>0</v>
      </c>
      <c r="N627" s="150">
        <v>0</v>
      </c>
      <c r="O627" s="150">
        <v>0</v>
      </c>
      <c r="P627" s="150">
        <v>0</v>
      </c>
      <c r="Q627" s="150">
        <v>0</v>
      </c>
      <c r="R627" s="150">
        <v>0</v>
      </c>
      <c r="S627" s="150">
        <v>0</v>
      </c>
      <c r="T627" s="150">
        <v>0</v>
      </c>
      <c r="U627" s="150">
        <v>0</v>
      </c>
      <c r="V627" s="150">
        <v>0</v>
      </c>
      <c r="W627" s="150">
        <v>0</v>
      </c>
      <c r="X627" s="150">
        <v>0</v>
      </c>
      <c r="Y627" s="150">
        <v>0</v>
      </c>
      <c r="Z627" s="150">
        <v>0</v>
      </c>
    </row>
    <row r="628" spans="1:26" ht="15.75" customHeight="1">
      <c r="A628" s="262">
        <v>0</v>
      </c>
      <c r="B628" s="2" t="s">
        <v>34</v>
      </c>
      <c r="C628" s="3"/>
      <c r="D628" s="4">
        <v>0</v>
      </c>
      <c r="E628" s="5">
        <v>0</v>
      </c>
      <c r="F628" s="6">
        <v>0</v>
      </c>
      <c r="G628" s="23">
        <v>0</v>
      </c>
      <c r="H628" s="24">
        <v>0</v>
      </c>
      <c r="I628" s="141">
        <v>0</v>
      </c>
      <c r="J628" s="150">
        <v>0</v>
      </c>
      <c r="K628" s="150">
        <v>0</v>
      </c>
      <c r="L628" s="150">
        <v>0</v>
      </c>
      <c r="M628" s="150">
        <v>0</v>
      </c>
      <c r="N628" s="150">
        <v>0</v>
      </c>
      <c r="O628" s="150">
        <v>0</v>
      </c>
      <c r="P628" s="150">
        <v>0</v>
      </c>
      <c r="Q628" s="150">
        <v>0</v>
      </c>
      <c r="R628" s="150">
        <v>0</v>
      </c>
      <c r="S628" s="150">
        <v>0</v>
      </c>
      <c r="T628" s="150">
        <v>0</v>
      </c>
      <c r="U628" s="150">
        <v>0</v>
      </c>
      <c r="V628" s="150">
        <v>0</v>
      </c>
      <c r="W628" s="150">
        <v>0</v>
      </c>
      <c r="X628" s="150">
        <v>0</v>
      </c>
      <c r="Y628" s="150">
        <v>0</v>
      </c>
      <c r="Z628" s="150">
        <v>0</v>
      </c>
    </row>
    <row r="629" spans="1:26" ht="15.75" customHeight="1">
      <c r="A629" s="262" t="s">
        <v>786</v>
      </c>
      <c r="B629" s="2" t="s">
        <v>34</v>
      </c>
      <c r="C629" s="3"/>
      <c r="D629" s="4">
        <v>0</v>
      </c>
      <c r="E629" s="5">
        <v>0</v>
      </c>
      <c r="F629" s="6">
        <v>0</v>
      </c>
      <c r="G629" s="23">
        <v>0</v>
      </c>
      <c r="H629" s="24">
        <v>0</v>
      </c>
      <c r="I629" s="141">
        <v>0</v>
      </c>
      <c r="J629" s="150">
        <v>0</v>
      </c>
      <c r="K629" s="150">
        <v>0</v>
      </c>
      <c r="L629" s="150">
        <v>0</v>
      </c>
      <c r="M629" s="150">
        <v>0</v>
      </c>
      <c r="N629" s="150">
        <v>0</v>
      </c>
      <c r="O629" s="150">
        <v>0</v>
      </c>
      <c r="P629" s="150">
        <v>0</v>
      </c>
      <c r="Q629" s="150">
        <v>0</v>
      </c>
      <c r="R629" s="150">
        <v>0</v>
      </c>
      <c r="S629" s="150">
        <v>0</v>
      </c>
      <c r="T629" s="150">
        <v>0</v>
      </c>
      <c r="U629" s="150">
        <v>0</v>
      </c>
      <c r="V629" s="150">
        <v>0</v>
      </c>
      <c r="W629" s="150">
        <v>0</v>
      </c>
      <c r="X629" s="150">
        <v>0</v>
      </c>
      <c r="Y629" s="150">
        <v>0</v>
      </c>
      <c r="Z629" s="150">
        <v>0</v>
      </c>
    </row>
    <row r="630" spans="1:26" ht="15.75" customHeight="1">
      <c r="A630" s="262" t="s">
        <v>639</v>
      </c>
      <c r="B630" s="2" t="s">
        <v>34</v>
      </c>
      <c r="C630" s="3"/>
      <c r="D630" s="4">
        <v>6.9583333333333344E-2</v>
      </c>
      <c r="E630" s="5">
        <v>3.39E-2</v>
      </c>
      <c r="F630" s="6">
        <v>1.756666666666667E-3</v>
      </c>
      <c r="G630" s="23">
        <v>0</v>
      </c>
      <c r="H630" s="24">
        <v>1.2833333333333336E-3</v>
      </c>
      <c r="I630" s="141">
        <v>2.1333333333333334E-3</v>
      </c>
      <c r="J630" s="150">
        <v>0.44818666666666673</v>
      </c>
      <c r="K630" s="150">
        <v>0.29899000000000003</v>
      </c>
      <c r="L630" s="150">
        <v>1.1533333333333335E-3</v>
      </c>
      <c r="M630" s="150">
        <v>0.89168000000000003</v>
      </c>
      <c r="N630" s="150">
        <v>9.4933333333333328E-3</v>
      </c>
      <c r="O630" s="150">
        <v>13.490626666666667</v>
      </c>
      <c r="P630" s="150">
        <v>2.4018333333333333</v>
      </c>
      <c r="Q630" s="150">
        <v>2.1900000000000001E-3</v>
      </c>
      <c r="R630" s="150">
        <v>7.9400000000000009E-3</v>
      </c>
      <c r="S630" s="150">
        <v>0</v>
      </c>
      <c r="T630" s="150">
        <v>0.35361111111111115</v>
      </c>
      <c r="U630" s="150">
        <v>0.17680555555555558</v>
      </c>
      <c r="V630" s="150">
        <v>4.6666666666666666E-4</v>
      </c>
      <c r="W630" s="150">
        <v>0</v>
      </c>
      <c r="X630" s="150">
        <v>0</v>
      </c>
      <c r="Y630" s="150">
        <v>0</v>
      </c>
      <c r="Z630" s="150">
        <v>0</v>
      </c>
    </row>
    <row r="631" spans="1:26" ht="15.75" customHeight="1">
      <c r="A631" s="262" t="s">
        <v>640</v>
      </c>
      <c r="B631" s="2" t="s">
        <v>34</v>
      </c>
      <c r="C631" s="3"/>
      <c r="D631" s="4">
        <v>8.9583333333333323E-4</v>
      </c>
      <c r="E631" s="5">
        <v>0.63591750000000002</v>
      </c>
      <c r="F631" s="6">
        <v>6.0453333333333338E-2</v>
      </c>
      <c r="G631" s="23">
        <v>1.8766666666666665E-3</v>
      </c>
      <c r="H631" s="24">
        <v>2.963E-2</v>
      </c>
      <c r="I631" s="141">
        <v>0</v>
      </c>
      <c r="J631" s="150">
        <v>0.30025333333333337</v>
      </c>
      <c r="K631" s="150">
        <v>3.218E-2</v>
      </c>
      <c r="L631" s="150">
        <v>5.9999999999999995E-4</v>
      </c>
      <c r="M631" s="150">
        <v>8.4269999999999998E-2</v>
      </c>
      <c r="N631" s="150">
        <v>2.3999999999999998E-3</v>
      </c>
      <c r="O631" s="150">
        <v>1.5752433333333336</v>
      </c>
      <c r="P631" s="150">
        <v>0.19305</v>
      </c>
      <c r="Q631" s="150">
        <v>8.0000000000000007E-5</v>
      </c>
      <c r="R631" s="150">
        <v>3.7999999999999997E-4</v>
      </c>
      <c r="S631" s="150">
        <v>0.75266666666666671</v>
      </c>
      <c r="T631" s="150">
        <v>0</v>
      </c>
      <c r="U631" s="150">
        <v>0</v>
      </c>
      <c r="V631" s="150">
        <v>0</v>
      </c>
      <c r="W631" s="150">
        <v>0</v>
      </c>
      <c r="X631" s="150">
        <v>0</v>
      </c>
      <c r="Y631" s="150">
        <v>0</v>
      </c>
      <c r="Z631" s="150">
        <v>0</v>
      </c>
    </row>
    <row r="632" spans="1:26" ht="15.75" customHeight="1">
      <c r="A632" s="262" t="s">
        <v>641</v>
      </c>
      <c r="B632" s="2" t="s">
        <v>34</v>
      </c>
      <c r="C632" s="3"/>
      <c r="D632" s="4">
        <v>2.0562499999999997E-2</v>
      </c>
      <c r="E632" s="5">
        <v>4.7377499999999878E-2</v>
      </c>
      <c r="F632" s="6">
        <v>6.1333333333333335E-4</v>
      </c>
      <c r="G632" s="23">
        <v>0</v>
      </c>
      <c r="H632" s="24">
        <v>1.4533333333333332E-3</v>
      </c>
      <c r="I632" s="141">
        <v>2.2666666666666668E-3</v>
      </c>
      <c r="J632" s="150">
        <v>0.28255999999999998</v>
      </c>
      <c r="K632" s="150">
        <v>0.42485666666666666</v>
      </c>
      <c r="L632" s="150">
        <v>5.2133333333333328E-3</v>
      </c>
      <c r="M632" s="150">
        <v>0.30808000000000002</v>
      </c>
      <c r="N632" s="150">
        <v>1.1483333333333332E-2</v>
      </c>
      <c r="O632" s="150">
        <v>5.1310000000000001E-2</v>
      </c>
      <c r="P632" s="150">
        <v>3.9083733333333335</v>
      </c>
      <c r="Q632" s="150">
        <v>1.1966666666666666E-3</v>
      </c>
      <c r="R632" s="150">
        <v>8.5366666666666664E-3</v>
      </c>
      <c r="S632" s="150">
        <v>0</v>
      </c>
      <c r="T632" s="150">
        <v>0.50583334000000002</v>
      </c>
      <c r="U632" s="150">
        <v>0.25291667000000001</v>
      </c>
      <c r="V632" s="150">
        <v>0</v>
      </c>
      <c r="W632" s="150">
        <v>0</v>
      </c>
      <c r="X632" s="150">
        <v>5.3333333333333336E-4</v>
      </c>
      <c r="Y632" s="150">
        <v>0</v>
      </c>
      <c r="Z632" s="150">
        <v>0.46396666666666669</v>
      </c>
    </row>
    <row r="633" spans="1:26" ht="15.75" customHeight="1">
      <c r="A633" s="262" t="s">
        <v>642</v>
      </c>
      <c r="B633" s="2" t="s">
        <v>34</v>
      </c>
      <c r="C633" s="3"/>
      <c r="D633" s="4">
        <v>5.1229166666666666E-2</v>
      </c>
      <c r="E633" s="5">
        <v>0.10061416666666673</v>
      </c>
      <c r="F633" s="6">
        <v>4.138E-2</v>
      </c>
      <c r="G633" s="23">
        <v>1.2296666666666668E-2</v>
      </c>
      <c r="H633" s="24">
        <v>3.1583333333333331E-2</v>
      </c>
      <c r="I633" s="141">
        <v>2.3433333333333334E-2</v>
      </c>
      <c r="J633" s="150">
        <v>0.62658999999999998</v>
      </c>
      <c r="K633" s="150">
        <v>0.15754333333333334</v>
      </c>
      <c r="L633" s="150">
        <v>3.8999999999999999E-4</v>
      </c>
      <c r="M633" s="150">
        <v>0.7177</v>
      </c>
      <c r="N633" s="150">
        <v>7.3000000000000001E-3</v>
      </c>
      <c r="O633" s="150">
        <v>0.25633666666666666</v>
      </c>
      <c r="P633" s="150">
        <v>2.1981133333333331</v>
      </c>
      <c r="Q633" s="150">
        <v>1.2033333333333334E-3</v>
      </c>
      <c r="R633" s="150">
        <v>1.196E-2</v>
      </c>
      <c r="S633" s="150">
        <v>0</v>
      </c>
      <c r="T633" s="150">
        <v>0</v>
      </c>
      <c r="U633" s="150">
        <v>0</v>
      </c>
      <c r="V633" s="150">
        <v>0</v>
      </c>
      <c r="W633" s="150">
        <v>0</v>
      </c>
      <c r="X633" s="150">
        <v>0</v>
      </c>
      <c r="Y633" s="150">
        <v>7.7000000000000002E-3</v>
      </c>
      <c r="Z633" s="150">
        <v>0</v>
      </c>
    </row>
    <row r="634" spans="1:26" ht="15.75" customHeight="1">
      <c r="A634" s="262" t="s">
        <v>643</v>
      </c>
      <c r="B634" s="2" t="s">
        <v>34</v>
      </c>
      <c r="C634" s="3"/>
      <c r="D634" s="4">
        <v>5.99783354918162E-2</v>
      </c>
      <c r="E634" s="5">
        <v>9.7484997841517151E-2</v>
      </c>
      <c r="F634" s="6">
        <v>7.4973333333333336E-2</v>
      </c>
      <c r="G634" s="23">
        <v>4.7300000000000002E-2</v>
      </c>
      <c r="H634" s="24">
        <v>9.6730000000000024E-2</v>
      </c>
      <c r="I634" s="141">
        <v>1.6966666666666665E-2</v>
      </c>
      <c r="J634" s="150">
        <v>0.46817333333333333</v>
      </c>
      <c r="K634" s="150">
        <v>0.39316333333333325</v>
      </c>
      <c r="L634" s="150">
        <v>4.7999999999999996E-3</v>
      </c>
      <c r="M634" s="150">
        <v>1.0844200000000002</v>
      </c>
      <c r="N634" s="150">
        <v>1.4429999999999998E-2</v>
      </c>
      <c r="O634" s="150">
        <v>8.7985066666666665</v>
      </c>
      <c r="P634" s="150">
        <v>2.0940500000000002</v>
      </c>
      <c r="Q634" s="150">
        <v>2.7900000000000004E-3</v>
      </c>
      <c r="R634" s="150">
        <v>8.5066666666666676E-3</v>
      </c>
      <c r="S634" s="150">
        <v>0</v>
      </c>
      <c r="T634" s="150">
        <v>0</v>
      </c>
      <c r="U634" s="150">
        <v>0</v>
      </c>
      <c r="V634" s="150">
        <v>0</v>
      </c>
      <c r="W634" s="150">
        <v>0</v>
      </c>
      <c r="X634" s="150">
        <v>0</v>
      </c>
      <c r="Y634" s="150">
        <v>1.7966666666666669E-2</v>
      </c>
      <c r="Z634" s="150">
        <v>0</v>
      </c>
    </row>
    <row r="635" spans="1:26" ht="15.75" customHeight="1">
      <c r="A635" s="262" t="s">
        <v>644</v>
      </c>
      <c r="B635" s="2" t="s">
        <v>34</v>
      </c>
      <c r="C635" s="3"/>
      <c r="D635" s="4">
        <v>0.1018125</v>
      </c>
      <c r="E635" s="5">
        <v>0.1410908333333333</v>
      </c>
      <c r="F635" s="6">
        <v>8.2769999999999969E-2</v>
      </c>
      <c r="G635" s="23">
        <v>5.1213333333333333E-2</v>
      </c>
      <c r="H635" s="24">
        <v>0.10584666666666666</v>
      </c>
      <c r="I635" s="141">
        <v>2.1633333333333334E-2</v>
      </c>
      <c r="J635" s="150">
        <v>0.40706666666666669</v>
      </c>
      <c r="K635" s="150">
        <v>0.21810333333333332</v>
      </c>
      <c r="L635" s="150">
        <v>1.5399999999999999E-3</v>
      </c>
      <c r="M635" s="150">
        <v>1.35494</v>
      </c>
      <c r="N635" s="150">
        <v>1.0509999999999999E-2</v>
      </c>
      <c r="O635" s="150">
        <v>3.45526</v>
      </c>
      <c r="P635" s="150">
        <v>2.3726166666666666</v>
      </c>
      <c r="Q635" s="150">
        <v>7.2000000000000005E-4</v>
      </c>
      <c r="R635" s="150">
        <v>1.0410000000000001E-2</v>
      </c>
      <c r="S635" s="150">
        <v>0.10173333333333331</v>
      </c>
      <c r="T635" s="150">
        <v>0</v>
      </c>
      <c r="U635" s="150">
        <v>0</v>
      </c>
      <c r="V635" s="150">
        <v>1.4000000000000002E-3</v>
      </c>
      <c r="W635" s="150">
        <v>5.0000000000000001E-4</v>
      </c>
      <c r="X635" s="150">
        <v>0</v>
      </c>
      <c r="Y635" s="150">
        <v>2.5966666666666666E-2</v>
      </c>
      <c r="Z635" s="150">
        <v>0</v>
      </c>
    </row>
    <row r="636" spans="1:26" ht="15.75" customHeight="1">
      <c r="A636" s="262" t="s">
        <v>645</v>
      </c>
      <c r="B636" s="2" t="s">
        <v>34</v>
      </c>
      <c r="C636" s="3"/>
      <c r="D636" s="4">
        <v>7.5166666666666673E-2</v>
      </c>
      <c r="E636" s="5">
        <v>0.18251333333333336</v>
      </c>
      <c r="F636" s="6">
        <v>5.830000000000001E-3</v>
      </c>
      <c r="G636" s="23">
        <v>9.8866666666666651E-3</v>
      </c>
      <c r="H636" s="24">
        <v>8.6800000000000002E-3</v>
      </c>
      <c r="I636" s="141">
        <v>1.0566666666666667E-2</v>
      </c>
      <c r="J636" s="150">
        <v>0.13946999999999998</v>
      </c>
      <c r="K636" s="150">
        <v>0.13335</v>
      </c>
      <c r="L636" s="150">
        <v>1.47E-3</v>
      </c>
      <c r="M636" s="150">
        <v>0.83025666666666664</v>
      </c>
      <c r="N636" s="150">
        <v>6.2233333333333333E-3</v>
      </c>
      <c r="O636" s="150">
        <v>7.9376200000000008</v>
      </c>
      <c r="P636" s="150">
        <v>1.5857133333333335</v>
      </c>
      <c r="Q636" s="150">
        <v>6.0999999999999997E-4</v>
      </c>
      <c r="R636" s="150">
        <v>6.7966666666666679E-3</v>
      </c>
      <c r="S636" s="150">
        <v>0</v>
      </c>
      <c r="T636" s="150">
        <v>0.62</v>
      </c>
      <c r="U636" s="150">
        <v>0.31</v>
      </c>
      <c r="V636" s="150">
        <v>1.6333333333333332E-3</v>
      </c>
      <c r="W636" s="150">
        <v>0</v>
      </c>
      <c r="X636" s="150">
        <v>0</v>
      </c>
      <c r="Y636" s="150">
        <v>2.0933333333333332E-2</v>
      </c>
      <c r="Z636" s="150">
        <v>0</v>
      </c>
    </row>
    <row r="637" spans="1:26" ht="15.75" customHeight="1">
      <c r="A637" s="262">
        <v>0</v>
      </c>
      <c r="B637" s="2" t="s">
        <v>34</v>
      </c>
      <c r="C637" s="3"/>
      <c r="D637" s="4">
        <v>0</v>
      </c>
      <c r="E637" s="5">
        <v>0</v>
      </c>
      <c r="F637" s="6">
        <v>0</v>
      </c>
      <c r="G637" s="23">
        <v>0</v>
      </c>
      <c r="H637" s="24">
        <v>0</v>
      </c>
      <c r="I637" s="141">
        <v>0</v>
      </c>
      <c r="J637" s="150">
        <v>0</v>
      </c>
      <c r="K637" s="150">
        <v>0</v>
      </c>
      <c r="L637" s="150">
        <v>0</v>
      </c>
      <c r="M637" s="150">
        <v>0</v>
      </c>
      <c r="N637" s="150">
        <v>0</v>
      </c>
      <c r="O637" s="150">
        <v>0</v>
      </c>
      <c r="P637" s="150">
        <v>0</v>
      </c>
      <c r="Q637" s="150">
        <v>0</v>
      </c>
      <c r="R637" s="150">
        <v>0</v>
      </c>
      <c r="S637" s="150">
        <v>0</v>
      </c>
      <c r="T637" s="150">
        <v>0</v>
      </c>
      <c r="U637" s="150">
        <v>0</v>
      </c>
      <c r="V637" s="150">
        <v>0</v>
      </c>
      <c r="W637" s="150">
        <v>0</v>
      </c>
      <c r="X637" s="150">
        <v>0</v>
      </c>
      <c r="Y637" s="150">
        <v>0</v>
      </c>
      <c r="Z637" s="150">
        <v>0</v>
      </c>
    </row>
    <row r="638" spans="1:26" ht="15.75" customHeight="1">
      <c r="A638" s="262">
        <v>0</v>
      </c>
      <c r="B638" s="2" t="s">
        <v>34</v>
      </c>
      <c r="C638" s="3"/>
      <c r="D638" s="4">
        <v>0</v>
      </c>
      <c r="E638" s="5">
        <v>0</v>
      </c>
      <c r="F638" s="6">
        <v>0</v>
      </c>
      <c r="G638" s="23">
        <v>0</v>
      </c>
      <c r="H638" s="24">
        <v>0</v>
      </c>
      <c r="I638" s="141">
        <v>0</v>
      </c>
      <c r="J638" s="150">
        <v>0</v>
      </c>
      <c r="K638" s="150">
        <v>0</v>
      </c>
      <c r="L638" s="150">
        <v>0</v>
      </c>
      <c r="M638" s="150">
        <v>0</v>
      </c>
      <c r="N638" s="150">
        <v>0</v>
      </c>
      <c r="O638" s="150">
        <v>0</v>
      </c>
      <c r="P638" s="150">
        <v>0</v>
      </c>
      <c r="Q638" s="150">
        <v>0</v>
      </c>
      <c r="R638" s="150">
        <v>0</v>
      </c>
      <c r="S638" s="150">
        <v>0</v>
      </c>
      <c r="T638" s="150">
        <v>0</v>
      </c>
      <c r="U638" s="150">
        <v>0</v>
      </c>
      <c r="V638" s="150">
        <v>0</v>
      </c>
      <c r="W638" s="150">
        <v>0</v>
      </c>
      <c r="X638" s="150">
        <v>0</v>
      </c>
      <c r="Y638" s="150">
        <v>0</v>
      </c>
      <c r="Z638" s="150">
        <v>0</v>
      </c>
    </row>
    <row r="639" spans="1:26" ht="15.75" customHeight="1">
      <c r="A639" s="262" t="s">
        <v>646</v>
      </c>
      <c r="B639" s="2" t="s">
        <v>34</v>
      </c>
      <c r="C639" s="3"/>
      <c r="D639" s="4">
        <v>0.27190800189971925</v>
      </c>
      <c r="E639" s="5">
        <v>0.20313533333333336</v>
      </c>
      <c r="F639" s="6">
        <v>8.6999999999999994E-2</v>
      </c>
      <c r="G639" s="23">
        <v>0.16200000000000001</v>
      </c>
      <c r="H639" s="24">
        <v>0.17199999999999999</v>
      </c>
      <c r="I639" s="141">
        <v>8.0360000000000001E-2</v>
      </c>
      <c r="J639" s="150">
        <v>0</v>
      </c>
      <c r="K639" s="150">
        <v>1.7051099999999999</v>
      </c>
      <c r="L639" s="150">
        <v>1.9573333333333335E-2</v>
      </c>
      <c r="M639" s="150">
        <v>4.0720100000000006</v>
      </c>
      <c r="N639" s="150">
        <v>2.5319999999999999E-2</v>
      </c>
      <c r="O639" s="150">
        <v>0</v>
      </c>
      <c r="P639" s="150">
        <v>5.80436</v>
      </c>
      <c r="Q639" s="150">
        <v>7.8066666666666675E-3</v>
      </c>
      <c r="R639" s="150">
        <v>3.1673333333333338E-2</v>
      </c>
      <c r="S639" s="150">
        <v>0</v>
      </c>
      <c r="T639" s="150">
        <v>0</v>
      </c>
      <c r="U639" s="150">
        <v>0</v>
      </c>
      <c r="V639" s="150">
        <v>1E-3</v>
      </c>
      <c r="W639" s="150">
        <v>2.9999999999999997E-4</v>
      </c>
      <c r="X639" s="150">
        <v>7.6333333333333331E-3</v>
      </c>
      <c r="Y639" s="150">
        <v>0.10176666666666667</v>
      </c>
      <c r="Z639" s="150">
        <v>0</v>
      </c>
    </row>
    <row r="640" spans="1:26" ht="15.75" customHeight="1">
      <c r="A640" s="262" t="s">
        <v>647</v>
      </c>
      <c r="B640" s="2" t="s">
        <v>34</v>
      </c>
      <c r="C640" s="3"/>
      <c r="D640" s="4">
        <v>0.22475180157025654</v>
      </c>
      <c r="E640" s="5">
        <v>0.18702486509641011</v>
      </c>
      <c r="F640" s="6">
        <v>9.74E-2</v>
      </c>
      <c r="G640" s="23">
        <v>0.14233333333333334</v>
      </c>
      <c r="H640" s="24">
        <v>0.29059999999999997</v>
      </c>
      <c r="I640" s="141">
        <v>7.7633333333333332E-2</v>
      </c>
      <c r="J640" s="150">
        <v>0.39425666666666664</v>
      </c>
      <c r="K640" s="150">
        <v>1.5933633333333332</v>
      </c>
      <c r="L640" s="150">
        <v>1.7009999999999997E-2</v>
      </c>
      <c r="M640" s="150">
        <v>2.607556666666667</v>
      </c>
      <c r="N640" s="150">
        <v>1.3326666666666667E-2</v>
      </c>
      <c r="O640" s="150">
        <v>3.7573266666666658</v>
      </c>
      <c r="P640" s="150">
        <v>4.9567100000000002</v>
      </c>
      <c r="Q640" s="150">
        <v>6.8166666666666697E-3</v>
      </c>
      <c r="R640" s="150">
        <v>2.1159999999999998E-2</v>
      </c>
      <c r="S640" s="150">
        <v>0</v>
      </c>
      <c r="T640" s="150">
        <v>0</v>
      </c>
      <c r="U640" s="150">
        <v>0</v>
      </c>
      <c r="V640" s="150">
        <v>8.3333333333333328E-4</v>
      </c>
      <c r="W640" s="150">
        <v>0</v>
      </c>
      <c r="X640" s="150">
        <v>2.0999999999999999E-3</v>
      </c>
      <c r="Y640" s="150">
        <v>7.4700000000000003E-2</v>
      </c>
      <c r="Z640" s="150">
        <v>0</v>
      </c>
    </row>
    <row r="641" spans="1:26" ht="15.75" customHeight="1">
      <c r="A641" s="262" t="s">
        <v>648</v>
      </c>
      <c r="B641" s="2" t="s">
        <v>34</v>
      </c>
      <c r="C641" s="3"/>
      <c r="D641" s="4">
        <v>7.4520833333333328E-2</v>
      </c>
      <c r="E641" s="5">
        <v>0.14227583333333327</v>
      </c>
      <c r="F641" s="6">
        <v>0</v>
      </c>
      <c r="G641" s="23">
        <v>3.0000000000000001E-3</v>
      </c>
      <c r="H641" s="24">
        <v>1E-3</v>
      </c>
      <c r="I641" s="141">
        <v>9.7210000000000005E-2</v>
      </c>
      <c r="J641" s="150">
        <v>0.24443966666666669</v>
      </c>
      <c r="K641" s="150">
        <v>0.41759666666666667</v>
      </c>
      <c r="L641" s="150">
        <v>4.0233333333333336E-3</v>
      </c>
      <c r="M641" s="150">
        <v>1.5197833333333333</v>
      </c>
      <c r="N641" s="150">
        <v>1.439E-2</v>
      </c>
      <c r="O641" s="150">
        <v>0</v>
      </c>
      <c r="P641" s="150">
        <v>3.1097633333333334</v>
      </c>
      <c r="Q641" s="150">
        <v>1.9633333333333334E-3</v>
      </c>
      <c r="R641" s="150">
        <v>1.23E-2</v>
      </c>
      <c r="S641" s="150">
        <v>0</v>
      </c>
      <c r="T641" s="150">
        <v>0</v>
      </c>
      <c r="U641" s="150">
        <v>0</v>
      </c>
      <c r="V641" s="150">
        <v>2.7333333333333337E-3</v>
      </c>
      <c r="W641" s="150">
        <v>7.000000000000001E-4</v>
      </c>
      <c r="X641" s="150">
        <v>5.9999999999999995E-4</v>
      </c>
      <c r="Y641" s="150">
        <v>1.1633333333333334E-2</v>
      </c>
      <c r="Z641" s="150">
        <v>0.12443333333333334</v>
      </c>
    </row>
    <row r="642" spans="1:26" ht="15.75" customHeight="1">
      <c r="A642" s="262" t="s">
        <v>649</v>
      </c>
      <c r="B642" s="2" t="s">
        <v>34</v>
      </c>
      <c r="C642" s="3"/>
      <c r="D642" s="4">
        <v>4.5978260869565225E-2</v>
      </c>
      <c r="E642" s="5">
        <v>0.13442173913043479</v>
      </c>
      <c r="F642" s="6">
        <v>1E-3</v>
      </c>
      <c r="G642" s="23">
        <v>2E-3</v>
      </c>
      <c r="H642" s="24">
        <v>1E-3</v>
      </c>
      <c r="I642" s="141">
        <v>5.0799999999999998E-2</v>
      </c>
      <c r="J642" s="150">
        <v>0.22214999999999999</v>
      </c>
      <c r="K642" s="150">
        <v>0.23190333333333332</v>
      </c>
      <c r="L642" s="150">
        <v>4.6033333333333334E-3</v>
      </c>
      <c r="M642" s="150">
        <v>0.78510333333333338</v>
      </c>
      <c r="N642" s="150">
        <v>1.3853333333333336E-2</v>
      </c>
      <c r="O642" s="150">
        <v>3.7210966666666674</v>
      </c>
      <c r="P642" s="150">
        <v>1.4712333333333334</v>
      </c>
      <c r="Q642" s="150">
        <v>1.3766666666666669E-3</v>
      </c>
      <c r="R642" s="150">
        <v>8.7833333333333322E-3</v>
      </c>
      <c r="S642" s="150">
        <v>0</v>
      </c>
      <c r="T642" s="150">
        <v>9.1666666666666674E-2</v>
      </c>
      <c r="U642" s="150">
        <v>4.5833333333333337E-2</v>
      </c>
      <c r="V642" s="150">
        <v>6.6666666666666664E-4</v>
      </c>
      <c r="W642" s="150">
        <v>2.9999999999999997E-4</v>
      </c>
      <c r="X642" s="150">
        <v>0</v>
      </c>
      <c r="Y642" s="150">
        <v>0</v>
      </c>
      <c r="Z642" s="150">
        <v>0</v>
      </c>
    </row>
    <row r="643" spans="1:26" ht="15.75" customHeight="1">
      <c r="A643" s="262" t="s">
        <v>650</v>
      </c>
      <c r="B643" s="2" t="s">
        <v>34</v>
      </c>
      <c r="C643" s="3"/>
      <c r="D643" s="4">
        <v>4.7750000000000001E-2</v>
      </c>
      <c r="E643" s="5">
        <v>0.13591033333333333</v>
      </c>
      <c r="F643" s="6">
        <v>1E-3</v>
      </c>
      <c r="G643" s="23">
        <v>3.0000000000000001E-3</v>
      </c>
      <c r="H643" s="24">
        <v>1E-3</v>
      </c>
      <c r="I643" s="141">
        <v>8.5103333333333336E-2</v>
      </c>
      <c r="J643" s="150">
        <v>0.26594666666666666</v>
      </c>
      <c r="K643" s="150">
        <v>0.42339666666666664</v>
      </c>
      <c r="L643" s="150">
        <v>2.8433333333333331E-3</v>
      </c>
      <c r="M643" s="150">
        <v>0.86854333333333333</v>
      </c>
      <c r="N643" s="150">
        <v>1.2889999999999999E-2</v>
      </c>
      <c r="O643" s="150">
        <v>1.7590000000000001E-2</v>
      </c>
      <c r="P643" s="150">
        <v>2.5461666666666667</v>
      </c>
      <c r="Q643" s="150">
        <v>1.8833333333333332E-3</v>
      </c>
      <c r="R643" s="150">
        <v>6.9999999999999993E-3</v>
      </c>
      <c r="S643" s="150">
        <v>0</v>
      </c>
      <c r="T643" s="150">
        <v>0</v>
      </c>
      <c r="U643" s="150">
        <v>0</v>
      </c>
      <c r="V643" s="150">
        <v>4.0000000000000002E-4</v>
      </c>
      <c r="W643" s="150">
        <v>0</v>
      </c>
      <c r="X643" s="150">
        <v>0</v>
      </c>
      <c r="Y643" s="150">
        <v>0</v>
      </c>
      <c r="Z643" s="150">
        <v>0</v>
      </c>
    </row>
    <row r="644" spans="1:26" ht="15.75" customHeight="1">
      <c r="A644" s="262" t="s">
        <v>651</v>
      </c>
      <c r="B644" s="2" t="s">
        <v>34</v>
      </c>
      <c r="C644" s="3"/>
      <c r="D644" s="4">
        <v>0.19981884057971017</v>
      </c>
      <c r="E644" s="5">
        <v>0.61221449275362316</v>
      </c>
      <c r="F644" s="6">
        <v>2E-3</v>
      </c>
      <c r="G644" s="23">
        <v>9.0000000000000011E-3</v>
      </c>
      <c r="H644" s="24">
        <v>1E-3</v>
      </c>
      <c r="I644" s="141">
        <v>0.18420000000000003</v>
      </c>
      <c r="J644" s="150">
        <v>1.2257</v>
      </c>
      <c r="K644" s="150">
        <v>2.0994666666666668</v>
      </c>
      <c r="L644" s="150">
        <v>1.0200000000000001E-2</v>
      </c>
      <c r="M644" s="150">
        <v>3.853766666666667</v>
      </c>
      <c r="N644" s="150">
        <v>7.9866666666666669E-2</v>
      </c>
      <c r="O644" s="150">
        <v>0</v>
      </c>
      <c r="P644" s="150">
        <v>13.524566666666667</v>
      </c>
      <c r="Q644" s="150">
        <v>7.9000000000000008E-3</v>
      </c>
      <c r="R644" s="150">
        <v>2.9033333333333328E-2</v>
      </c>
      <c r="S644" s="150">
        <v>0</v>
      </c>
      <c r="T644" s="150">
        <v>0</v>
      </c>
      <c r="U644" s="150">
        <v>0</v>
      </c>
      <c r="V644" s="150">
        <v>1.6666666666666666E-3</v>
      </c>
      <c r="W644" s="150">
        <v>0</v>
      </c>
      <c r="X644" s="150">
        <v>6.5000000000000006E-3</v>
      </c>
      <c r="Y644" s="150">
        <v>4.0233333333333336E-2</v>
      </c>
      <c r="Z644" s="150">
        <v>0</v>
      </c>
    </row>
    <row r="645" spans="1:26" ht="15.75" customHeight="1">
      <c r="A645" s="262" t="s">
        <v>652</v>
      </c>
      <c r="B645" s="2" t="s">
        <v>34</v>
      </c>
      <c r="C645" s="3"/>
      <c r="D645" s="4">
        <v>5.0937499999999997E-2</v>
      </c>
      <c r="E645" s="5">
        <v>0.13499583333333337</v>
      </c>
      <c r="F645" s="6">
        <v>2E-3</v>
      </c>
      <c r="G645" s="23">
        <v>3.0000000000000001E-3</v>
      </c>
      <c r="H645" s="24">
        <v>1E-3</v>
      </c>
      <c r="I645" s="141">
        <v>7.4720000000000009E-2</v>
      </c>
      <c r="J645" s="150">
        <v>0.17453333333333332</v>
      </c>
      <c r="K645" s="150">
        <v>0.38118333333333332</v>
      </c>
      <c r="L645" s="150">
        <v>5.3E-3</v>
      </c>
      <c r="M645" s="150">
        <v>0.84592666666666672</v>
      </c>
      <c r="N645" s="150">
        <v>1.0596666666666666E-2</v>
      </c>
      <c r="O645" s="150">
        <v>9.8199999999999989E-3</v>
      </c>
      <c r="P645" s="150">
        <v>2.5297633333333334</v>
      </c>
      <c r="Q645" s="150">
        <v>1.0266666666666666E-3</v>
      </c>
      <c r="R645" s="150">
        <v>1.1153333333333335E-2</v>
      </c>
      <c r="S645" s="150">
        <v>0</v>
      </c>
      <c r="T645" s="150">
        <v>0</v>
      </c>
      <c r="U645" s="150">
        <v>0</v>
      </c>
      <c r="V645" s="150">
        <v>1.2333333333333335E-3</v>
      </c>
      <c r="W645" s="150">
        <v>0</v>
      </c>
      <c r="X645" s="150">
        <v>0</v>
      </c>
      <c r="Y645" s="150">
        <v>0</v>
      </c>
      <c r="Z645" s="150">
        <v>0</v>
      </c>
    </row>
    <row r="646" spans="1:26" ht="15.75" customHeight="1">
      <c r="A646" s="262" t="s">
        <v>653</v>
      </c>
      <c r="B646" s="2" t="s">
        <v>34</v>
      </c>
      <c r="C646" s="3"/>
      <c r="D646" s="4">
        <v>0.20208333333333336</v>
      </c>
      <c r="E646" s="5">
        <v>0.61240000000000006</v>
      </c>
      <c r="F646" s="6">
        <v>6.9999999999999993E-3</v>
      </c>
      <c r="G646" s="23">
        <v>9.0000000000000011E-3</v>
      </c>
      <c r="H646" s="24">
        <v>2E-3</v>
      </c>
      <c r="I646" s="141">
        <v>0.23593333333333333</v>
      </c>
      <c r="J646" s="150">
        <v>0.77522999999999997</v>
      </c>
      <c r="K646" s="150">
        <v>1.7839066666666668</v>
      </c>
      <c r="L646" s="150">
        <v>1.4279999999999999E-2</v>
      </c>
      <c r="M646" s="150">
        <v>3.54515</v>
      </c>
      <c r="N646" s="150">
        <v>5.1286666666666668E-2</v>
      </c>
      <c r="O646" s="150">
        <v>0.10313666666666668</v>
      </c>
      <c r="P646" s="150">
        <v>10.827433333333333</v>
      </c>
      <c r="Q646" s="150">
        <v>6.9866666666666662E-3</v>
      </c>
      <c r="R646" s="150">
        <v>3.8826666666666669E-2</v>
      </c>
      <c r="S646" s="150">
        <v>0</v>
      </c>
      <c r="T646" s="150">
        <v>0</v>
      </c>
      <c r="U646" s="150">
        <v>0</v>
      </c>
      <c r="V646" s="150">
        <v>1.3666666666666669E-3</v>
      </c>
      <c r="W646" s="150">
        <v>2.9999999999999997E-4</v>
      </c>
      <c r="X646" s="150">
        <v>2.5999999999999999E-3</v>
      </c>
      <c r="Y646" s="150">
        <v>0</v>
      </c>
      <c r="Z646" s="150">
        <v>0</v>
      </c>
    </row>
    <row r="647" spans="1:26" ht="15.75" customHeight="1">
      <c r="A647" s="262" t="s">
        <v>654</v>
      </c>
      <c r="B647" s="2" t="s">
        <v>34</v>
      </c>
      <c r="C647" s="3"/>
      <c r="D647" s="4">
        <v>6.1437499999999999E-2</v>
      </c>
      <c r="E647" s="5">
        <v>0.16495250000000003</v>
      </c>
      <c r="F647" s="6">
        <v>1E-3</v>
      </c>
      <c r="G647" s="23">
        <v>3.0000000000000001E-3</v>
      </c>
      <c r="H647" s="24">
        <v>1E-3</v>
      </c>
      <c r="I647" s="141">
        <v>0.13866000000000001</v>
      </c>
      <c r="J647" s="150">
        <v>0.29400666666666664</v>
      </c>
      <c r="K647" s="150">
        <v>0.44104000000000004</v>
      </c>
      <c r="L647" s="150">
        <v>3.2033333333333336E-3</v>
      </c>
      <c r="M647" s="150">
        <v>1.2100833333333332</v>
      </c>
      <c r="N647" s="150">
        <v>1.9210000000000001E-2</v>
      </c>
      <c r="O647" s="150">
        <v>5.2033333333333332E-3</v>
      </c>
      <c r="P647" s="150">
        <v>3.4772066666666666</v>
      </c>
      <c r="Q647" s="150">
        <v>2.3633333333333332E-3</v>
      </c>
      <c r="R647" s="150">
        <v>1.014E-2</v>
      </c>
      <c r="S647" s="150">
        <v>0</v>
      </c>
      <c r="T647" s="150">
        <v>0</v>
      </c>
      <c r="U647" s="150">
        <v>0</v>
      </c>
      <c r="V647" s="150">
        <v>1.2666666666666668E-3</v>
      </c>
      <c r="W647" s="150">
        <v>0</v>
      </c>
      <c r="X647" s="150">
        <v>4.0000000000000002E-4</v>
      </c>
      <c r="Y647" s="150">
        <v>0</v>
      </c>
      <c r="Z647" s="150">
        <v>0</v>
      </c>
    </row>
    <row r="648" spans="1:26" ht="15.75" customHeight="1">
      <c r="A648" s="262" t="s">
        <v>655</v>
      </c>
      <c r="B648" s="2" t="s">
        <v>34</v>
      </c>
      <c r="C648" s="3"/>
      <c r="D648" s="4">
        <v>0.20104166666666667</v>
      </c>
      <c r="E648" s="5">
        <v>0.61479166666666663</v>
      </c>
      <c r="F648" s="6">
        <v>3.0000000000000001E-3</v>
      </c>
      <c r="G648" s="23">
        <v>6.0000000000000001E-3</v>
      </c>
      <c r="H648" s="24">
        <v>2E-3</v>
      </c>
      <c r="I648" s="141">
        <v>0.30320000000000003</v>
      </c>
      <c r="J648" s="150">
        <v>0.97970000000000002</v>
      </c>
      <c r="K648" s="150">
        <v>1.6990300000000003</v>
      </c>
      <c r="L648" s="150">
        <v>9.9100000000000004E-3</v>
      </c>
      <c r="M648" s="150">
        <v>4.27189</v>
      </c>
      <c r="N648" s="150">
        <v>7.0276666666666654E-2</v>
      </c>
      <c r="O648" s="150">
        <v>0.24580333333333332</v>
      </c>
      <c r="P648" s="150">
        <v>12.759513333333334</v>
      </c>
      <c r="Q648" s="150">
        <v>9.5099999999999994E-3</v>
      </c>
      <c r="R648" s="150">
        <v>3.0060000000000003E-2</v>
      </c>
      <c r="S648" s="150">
        <v>0</v>
      </c>
      <c r="T648" s="150">
        <v>0</v>
      </c>
      <c r="U648" s="150">
        <v>0</v>
      </c>
      <c r="V648" s="150">
        <v>1E-3</v>
      </c>
      <c r="W648" s="150">
        <v>0</v>
      </c>
      <c r="X648" s="150">
        <v>1.2333333333333335E-3</v>
      </c>
      <c r="Y648" s="150">
        <v>0</v>
      </c>
      <c r="Z648" s="150">
        <v>0</v>
      </c>
    </row>
    <row r="649" spans="1:26" ht="15.75" customHeight="1">
      <c r="A649" s="262" t="s">
        <v>656</v>
      </c>
      <c r="B649" s="2" t="s">
        <v>34</v>
      </c>
      <c r="C649" s="3"/>
      <c r="D649" s="4">
        <v>4.4791666666666667E-2</v>
      </c>
      <c r="E649" s="5">
        <v>0.1400516666666666</v>
      </c>
      <c r="F649" s="6">
        <v>1E-3</v>
      </c>
      <c r="G649" s="23">
        <v>3.0000000000000001E-3</v>
      </c>
      <c r="H649" s="24">
        <v>1E-3</v>
      </c>
      <c r="I649" s="141">
        <v>8.4023333333333325E-2</v>
      </c>
      <c r="J649" s="150">
        <v>0.29004333333333338</v>
      </c>
      <c r="K649" s="150">
        <v>0.40371333333333331</v>
      </c>
      <c r="L649" s="150">
        <v>3.6533333333333335E-3</v>
      </c>
      <c r="M649" s="150">
        <v>0.88030666666666657</v>
      </c>
      <c r="N649" s="150">
        <v>1.4656666666666667E-2</v>
      </c>
      <c r="O649" s="150">
        <v>1.8540000000000001E-2</v>
      </c>
      <c r="P649" s="150">
        <v>2.5637333333333334</v>
      </c>
      <c r="Q649" s="150">
        <v>1.9766666666666665E-3</v>
      </c>
      <c r="R649" s="150">
        <v>7.2099999999999994E-3</v>
      </c>
      <c r="S649" s="150">
        <v>0</v>
      </c>
      <c r="T649" s="150">
        <v>0</v>
      </c>
      <c r="U649" s="150">
        <v>0</v>
      </c>
      <c r="V649" s="150">
        <v>5.9999999999999995E-4</v>
      </c>
      <c r="W649" s="150">
        <v>0</v>
      </c>
      <c r="X649" s="150">
        <v>2.9999999999999997E-4</v>
      </c>
      <c r="Y649" s="150">
        <v>0</v>
      </c>
      <c r="Z649" s="150">
        <v>0</v>
      </c>
    </row>
    <row r="650" spans="1:26" ht="15.75" customHeight="1">
      <c r="A650" s="262" t="s">
        <v>657</v>
      </c>
      <c r="B650" s="2" t="s">
        <v>34</v>
      </c>
      <c r="C650" s="3"/>
      <c r="D650" s="4">
        <v>0.21344202898550724</v>
      </c>
      <c r="E650" s="5">
        <v>0.58752463768115948</v>
      </c>
      <c r="F650" s="6">
        <v>2E-3</v>
      </c>
      <c r="G650" s="23">
        <v>8.0000000000000002E-3</v>
      </c>
      <c r="H650" s="24">
        <v>1E-3</v>
      </c>
      <c r="I650" s="141">
        <v>0.21833333333333332</v>
      </c>
      <c r="J650" s="150">
        <v>1.1090333333333335</v>
      </c>
      <c r="K650" s="150">
        <v>1.8810666666666664</v>
      </c>
      <c r="L650" s="150">
        <v>1.316E-2</v>
      </c>
      <c r="M650" s="150">
        <v>4.7115666666666671</v>
      </c>
      <c r="N650" s="150">
        <v>6.4633333333333334E-2</v>
      </c>
      <c r="O650" s="150">
        <v>0</v>
      </c>
      <c r="P650" s="150">
        <v>14.1568</v>
      </c>
      <c r="Q650" s="150">
        <v>8.266666666666667E-3</v>
      </c>
      <c r="R650" s="150">
        <v>2.8533333333333334E-2</v>
      </c>
      <c r="S650" s="150">
        <v>0</v>
      </c>
      <c r="T650" s="150">
        <v>0</v>
      </c>
      <c r="U650" s="150">
        <v>0</v>
      </c>
      <c r="V650" s="150">
        <v>1.1666666666666665E-3</v>
      </c>
      <c r="W650" s="150">
        <v>0</v>
      </c>
      <c r="X650" s="150">
        <v>5.8999999999999999E-3</v>
      </c>
      <c r="Y650" s="150">
        <v>4.5999999999999999E-2</v>
      </c>
      <c r="Z650" s="150">
        <v>0</v>
      </c>
    </row>
    <row r="651" spans="1:26" ht="15.75" customHeight="1">
      <c r="A651" s="262" t="s">
        <v>658</v>
      </c>
      <c r="B651" s="2" t="s">
        <v>34</v>
      </c>
      <c r="C651" s="3"/>
      <c r="D651" s="4">
        <v>5.5374999999999994E-2</v>
      </c>
      <c r="E651" s="5">
        <v>0.15267500000000001</v>
      </c>
      <c r="F651" s="6">
        <v>1E-3</v>
      </c>
      <c r="G651" s="23">
        <v>2E-3</v>
      </c>
      <c r="H651" s="24">
        <v>0</v>
      </c>
      <c r="I651" s="141">
        <v>9.3179999999999999E-2</v>
      </c>
      <c r="J651" s="150">
        <v>0.29189666666666669</v>
      </c>
      <c r="K651" s="150">
        <v>0.41707333333333341</v>
      </c>
      <c r="L651" s="150">
        <v>2.9433333333333334E-3</v>
      </c>
      <c r="M651" s="150">
        <v>1.1293166666666667</v>
      </c>
      <c r="N651" s="150">
        <v>1.3573333333333333E-2</v>
      </c>
      <c r="O651" s="150">
        <v>6.8699999999999994E-3</v>
      </c>
      <c r="P651" s="150">
        <v>3.1458400000000002</v>
      </c>
      <c r="Q651" s="150">
        <v>2.2699999999999999E-3</v>
      </c>
      <c r="R651" s="150">
        <v>9.1900000000000003E-3</v>
      </c>
      <c r="S651" s="150">
        <v>0</v>
      </c>
      <c r="T651" s="150">
        <v>0</v>
      </c>
      <c r="U651" s="150">
        <v>0</v>
      </c>
      <c r="V651" s="150">
        <v>9.3333333333333332E-4</v>
      </c>
      <c r="W651" s="150">
        <v>0</v>
      </c>
      <c r="X651" s="150">
        <v>4.0000000000000002E-4</v>
      </c>
      <c r="Y651" s="150">
        <v>0</v>
      </c>
      <c r="Z651" s="150">
        <v>0</v>
      </c>
    </row>
    <row r="652" spans="1:26" ht="15.75" customHeight="1">
      <c r="A652" s="262" t="s">
        <v>659</v>
      </c>
      <c r="B652" s="2" t="s">
        <v>34</v>
      </c>
      <c r="C652" s="3"/>
      <c r="D652" s="4">
        <v>0.17270833333333332</v>
      </c>
      <c r="E652" s="5">
        <v>0.62929166666666669</v>
      </c>
      <c r="F652" s="6">
        <v>4.0000000000000001E-3</v>
      </c>
      <c r="G652" s="23">
        <v>8.0000000000000002E-3</v>
      </c>
      <c r="H652" s="24">
        <v>1E-3</v>
      </c>
      <c r="I652" s="141">
        <v>0.24006666666666671</v>
      </c>
      <c r="J652" s="150">
        <v>1.1142533333333333</v>
      </c>
      <c r="K652" s="150">
        <v>1.6990033333333334</v>
      </c>
      <c r="L652" s="150">
        <v>1.1699999999999999E-2</v>
      </c>
      <c r="M652" s="150">
        <v>3.3478833333333338</v>
      </c>
      <c r="N652" s="150">
        <v>0.18581666666666666</v>
      </c>
      <c r="O652" s="150">
        <v>0.13650333333333334</v>
      </c>
      <c r="P652" s="150">
        <v>11.345416666666667</v>
      </c>
      <c r="Q652" s="150">
        <v>8.4433333333333322E-3</v>
      </c>
      <c r="R652" s="150">
        <v>2.5966666666666662E-2</v>
      </c>
      <c r="S652" s="150">
        <v>0</v>
      </c>
      <c r="T652" s="150">
        <v>0</v>
      </c>
      <c r="U652" s="150">
        <v>0</v>
      </c>
      <c r="V652" s="150">
        <v>7.000000000000001E-4</v>
      </c>
      <c r="W652" s="150">
        <v>2.9999999999999997E-4</v>
      </c>
      <c r="X652" s="150">
        <v>6.6666666666666664E-4</v>
      </c>
      <c r="Y652" s="150">
        <v>0</v>
      </c>
      <c r="Z652" s="150">
        <v>0</v>
      </c>
    </row>
    <row r="653" spans="1:26" ht="15.75" customHeight="1">
      <c r="A653" s="262" t="s">
        <v>660</v>
      </c>
      <c r="B653" s="2" t="s">
        <v>34</v>
      </c>
      <c r="C653" s="3"/>
      <c r="D653" s="4">
        <v>4.539583333333333E-2</v>
      </c>
      <c r="E653" s="5">
        <v>0.11822749999999997</v>
      </c>
      <c r="F653" s="6">
        <v>2E-3</v>
      </c>
      <c r="G653" s="23">
        <v>2E-3</v>
      </c>
      <c r="H653" s="24">
        <v>0</v>
      </c>
      <c r="I653" s="141">
        <v>4.7599999999999996E-2</v>
      </c>
      <c r="J653" s="150">
        <v>0.19244</v>
      </c>
      <c r="K653" s="150">
        <v>0.42959666666666668</v>
      </c>
      <c r="L653" s="150">
        <v>4.6133333333333339E-3</v>
      </c>
      <c r="M653" s="150">
        <v>0.89509000000000005</v>
      </c>
      <c r="N653" s="150">
        <v>1.1843333333333332E-2</v>
      </c>
      <c r="O653" s="150">
        <v>2.0806666666666668E-2</v>
      </c>
      <c r="P653" s="150">
        <v>2.4056700000000002</v>
      </c>
      <c r="Q653" s="150">
        <v>9.1666666666666676E-4</v>
      </c>
      <c r="R653" s="150">
        <v>1.3049999999999999E-2</v>
      </c>
      <c r="S653" s="150">
        <v>0</v>
      </c>
      <c r="T653" s="150">
        <v>0</v>
      </c>
      <c r="U653" s="150">
        <v>0</v>
      </c>
      <c r="V653" s="150">
        <v>0</v>
      </c>
      <c r="W653" s="150">
        <v>0</v>
      </c>
      <c r="X653" s="150">
        <v>0</v>
      </c>
      <c r="Y653" s="150">
        <v>3.6900000000000002E-2</v>
      </c>
      <c r="Z653" s="150">
        <v>0</v>
      </c>
    </row>
    <row r="654" spans="1:26" ht="15.75" customHeight="1">
      <c r="A654" s="262" t="s">
        <v>661</v>
      </c>
      <c r="B654" s="2" t="s">
        <v>34</v>
      </c>
      <c r="C654" s="3"/>
      <c r="D654" s="4">
        <v>0.20916666666666667</v>
      </c>
      <c r="E654" s="5">
        <v>0.6222333333333333</v>
      </c>
      <c r="F654" s="6">
        <v>6.0000000000000001E-3</v>
      </c>
      <c r="G654" s="23">
        <v>6.9999999999999993E-3</v>
      </c>
      <c r="H654" s="24">
        <v>1E-3</v>
      </c>
      <c r="I654" s="141">
        <v>0.20626666666666665</v>
      </c>
      <c r="J654" s="150">
        <v>0.67661666666666664</v>
      </c>
      <c r="K654" s="150">
        <v>1.8449733333333334</v>
      </c>
      <c r="L654" s="150">
        <v>1.0783333333333334E-2</v>
      </c>
      <c r="M654" s="150">
        <v>3.9358599999999999</v>
      </c>
      <c r="N654" s="150">
        <v>5.3203333333333332E-2</v>
      </c>
      <c r="O654" s="150">
        <v>0.24114333333333332</v>
      </c>
      <c r="P654" s="150">
        <v>11.086596666666667</v>
      </c>
      <c r="Q654" s="150">
        <v>5.953333333333333E-3</v>
      </c>
      <c r="R654" s="150">
        <v>3.9780000000000003E-2</v>
      </c>
      <c r="S654" s="150">
        <v>0</v>
      </c>
      <c r="T654" s="150">
        <v>0</v>
      </c>
      <c r="U654" s="150">
        <v>0</v>
      </c>
      <c r="V654" s="150">
        <v>1.6333333333333332E-3</v>
      </c>
      <c r="W654" s="150">
        <v>2.9999999999999997E-4</v>
      </c>
      <c r="X654" s="150">
        <v>0</v>
      </c>
      <c r="Y654" s="150">
        <v>3.9233333333333335E-2</v>
      </c>
      <c r="Z654" s="150">
        <v>0</v>
      </c>
    </row>
    <row r="655" spans="1:26" ht="15.75" customHeight="1">
      <c r="A655" s="262" t="s">
        <v>662</v>
      </c>
      <c r="B655" s="2" t="s">
        <v>34</v>
      </c>
      <c r="C655" s="3"/>
      <c r="D655" s="4">
        <v>5.720833333333334E-2</v>
      </c>
      <c r="E655" s="5">
        <v>0.12908166666666659</v>
      </c>
      <c r="F655" s="6">
        <v>1E-3</v>
      </c>
      <c r="G655" s="23">
        <v>3.0000000000000001E-3</v>
      </c>
      <c r="H655" s="24">
        <v>1E-3</v>
      </c>
      <c r="I655" s="141">
        <v>0.11514333333333335</v>
      </c>
      <c r="J655" s="150">
        <v>0.22531999999999999</v>
      </c>
      <c r="K655" s="150">
        <v>0.34392666666666666</v>
      </c>
      <c r="L655" s="150">
        <v>3.2100000000000002E-3</v>
      </c>
      <c r="M655" s="150">
        <v>1.06325</v>
      </c>
      <c r="N655" s="150">
        <v>1.4109999999999998E-2</v>
      </c>
      <c r="O655" s="150">
        <v>1.4570000000000001E-2</v>
      </c>
      <c r="P655" s="150">
        <v>2.6808633333333334</v>
      </c>
      <c r="Q655" s="150">
        <v>2.2466666666666668E-3</v>
      </c>
      <c r="R655" s="150">
        <v>1.0059999999999999E-2</v>
      </c>
      <c r="S655" s="150">
        <v>0</v>
      </c>
      <c r="T655" s="150">
        <v>0</v>
      </c>
      <c r="U655" s="150">
        <v>0</v>
      </c>
      <c r="V655" s="150">
        <v>1.4666666666666669E-3</v>
      </c>
      <c r="W655" s="150">
        <v>0</v>
      </c>
      <c r="X655" s="150">
        <v>2.9999999999999997E-4</v>
      </c>
      <c r="Y655" s="150">
        <v>0</v>
      </c>
      <c r="Z655" s="150">
        <v>0</v>
      </c>
    </row>
    <row r="656" spans="1:26" ht="15.75" customHeight="1">
      <c r="A656" s="262" t="s">
        <v>663</v>
      </c>
      <c r="B656" s="2" t="s">
        <v>34</v>
      </c>
      <c r="C656" s="3"/>
      <c r="D656" s="4">
        <v>0.22166666666666668</v>
      </c>
      <c r="E656" s="5">
        <v>0.59986666666666655</v>
      </c>
      <c r="F656" s="6">
        <v>3.0000000000000001E-3</v>
      </c>
      <c r="G656" s="23">
        <v>8.0000000000000002E-3</v>
      </c>
      <c r="H656" s="24">
        <v>2E-3</v>
      </c>
      <c r="I656" s="141">
        <v>0.33843333333333336</v>
      </c>
      <c r="J656" s="150">
        <v>1.2045766666666666</v>
      </c>
      <c r="K656" s="150">
        <v>1.6193533333333334</v>
      </c>
      <c r="L656" s="150">
        <v>1.3406666666666667E-2</v>
      </c>
      <c r="M656" s="150">
        <v>3.9369833333333331</v>
      </c>
      <c r="N656" s="150">
        <v>6.9173333333333351E-2</v>
      </c>
      <c r="O656" s="150">
        <v>9.7576666666666673E-2</v>
      </c>
      <c r="P656" s="150">
        <v>12.21397</v>
      </c>
      <c r="Q656" s="150">
        <v>1.0373333333333335E-2</v>
      </c>
      <c r="R656" s="150">
        <v>3.2929999999999994E-2</v>
      </c>
      <c r="S656" s="150">
        <v>0</v>
      </c>
      <c r="T656" s="150">
        <v>0</v>
      </c>
      <c r="U656" s="150">
        <v>0</v>
      </c>
      <c r="V656" s="150">
        <v>2.6333333333333334E-3</v>
      </c>
      <c r="W656" s="150">
        <v>0</v>
      </c>
      <c r="X656" s="150">
        <v>8.0000000000000004E-4</v>
      </c>
      <c r="Y656" s="150">
        <v>0</v>
      </c>
      <c r="Z656" s="150">
        <v>0</v>
      </c>
    </row>
    <row r="657" spans="1:26" ht="15.75" customHeight="1">
      <c r="A657" s="262" t="s">
        <v>664</v>
      </c>
      <c r="B657" s="2" t="s">
        <v>34</v>
      </c>
      <c r="C657" s="3"/>
      <c r="D657" s="4">
        <v>0.21229166666666666</v>
      </c>
      <c r="E657" s="5">
        <v>0.5788416666666667</v>
      </c>
      <c r="F657" s="6">
        <v>9.0000000000000011E-3</v>
      </c>
      <c r="G657" s="23">
        <v>2.7999999999999997E-2</v>
      </c>
      <c r="H657" s="24">
        <v>1.3999999999999999E-2</v>
      </c>
      <c r="I657" s="141">
        <v>0.12356666666666667</v>
      </c>
      <c r="J657" s="150">
        <v>1.1435933333333332</v>
      </c>
      <c r="K657" s="150">
        <v>1.4638700000000002</v>
      </c>
      <c r="L657" s="150">
        <v>3.1566666666666666E-2</v>
      </c>
      <c r="M657" s="150">
        <v>3.4233533333333339</v>
      </c>
      <c r="N657" s="150">
        <v>5.3776666666666667E-2</v>
      </c>
      <c r="O657" s="150">
        <v>5.194E-2</v>
      </c>
      <c r="P657" s="150">
        <v>11.157016666666669</v>
      </c>
      <c r="Q657" s="150">
        <v>6.7066666666666663E-3</v>
      </c>
      <c r="R657" s="150">
        <v>3.1910000000000001E-2</v>
      </c>
      <c r="S657" s="150">
        <v>0</v>
      </c>
      <c r="T657" s="150">
        <v>0</v>
      </c>
      <c r="U657" s="150">
        <v>0</v>
      </c>
      <c r="V657" s="150">
        <v>5.1999999999999998E-3</v>
      </c>
      <c r="W657" s="150">
        <v>0</v>
      </c>
      <c r="X657" s="150">
        <v>7.5333333333333329E-3</v>
      </c>
      <c r="Y657" s="150">
        <v>0</v>
      </c>
      <c r="Z657" s="150">
        <v>0</v>
      </c>
    </row>
    <row r="658" spans="1:26" ht="15.75" customHeight="1">
      <c r="A658" s="262" t="s">
        <v>665</v>
      </c>
      <c r="B658" s="2" t="s">
        <v>34</v>
      </c>
      <c r="C658" s="3"/>
      <c r="D658" s="4">
        <v>0.18964583333333335</v>
      </c>
      <c r="E658" s="5">
        <v>0.64000416666666671</v>
      </c>
      <c r="F658" s="6">
        <v>6.0000000000000001E-3</v>
      </c>
      <c r="G658" s="23">
        <v>9.0000000000000011E-3</v>
      </c>
      <c r="H658" s="24">
        <v>2E-3</v>
      </c>
      <c r="I658" s="141">
        <v>0.21313666666666667</v>
      </c>
      <c r="J658" s="150">
        <v>1.2933766666666664</v>
      </c>
      <c r="K658" s="150">
        <v>1.66</v>
      </c>
      <c r="L658" s="150">
        <v>1.0156666666666665E-2</v>
      </c>
      <c r="M658" s="150">
        <v>2.6919433333333331</v>
      </c>
      <c r="N658" s="150">
        <v>1.9433333333333334E-2</v>
      </c>
      <c r="O658" s="150">
        <v>1.617E-2</v>
      </c>
      <c r="P658" s="150">
        <v>12.147976666666667</v>
      </c>
      <c r="Q658" s="150">
        <v>5.7299999999999999E-3</v>
      </c>
      <c r="R658" s="150">
        <v>2.016666666666667E-2</v>
      </c>
      <c r="S658" s="150">
        <v>0</v>
      </c>
      <c r="T658" s="150">
        <v>0</v>
      </c>
      <c r="U658" s="150">
        <v>0</v>
      </c>
      <c r="V658" s="150">
        <v>1.0633333333333335E-2</v>
      </c>
      <c r="W658" s="150">
        <v>0</v>
      </c>
      <c r="X658" s="150">
        <v>7.000000000000001E-4</v>
      </c>
      <c r="Y658" s="150">
        <v>2.6933333333333333E-2</v>
      </c>
      <c r="Z658" s="150">
        <v>1.4666666666666668E-2</v>
      </c>
    </row>
    <row r="659" spans="1:26" ht="15.75" customHeight="1">
      <c r="A659" s="262" t="s">
        <v>666</v>
      </c>
      <c r="B659" s="2" t="s">
        <v>34</v>
      </c>
      <c r="C659" s="3"/>
      <c r="D659" s="4">
        <v>6.310416666666667E-2</v>
      </c>
      <c r="E659" s="5">
        <v>0.1630224999999999</v>
      </c>
      <c r="F659" s="6">
        <v>1E-3</v>
      </c>
      <c r="G659" s="23">
        <v>3.0000000000000001E-3</v>
      </c>
      <c r="H659" s="24">
        <v>1E-3</v>
      </c>
      <c r="I659" s="141">
        <v>7.8623333333333323E-2</v>
      </c>
      <c r="J659" s="150">
        <v>0.16100999999999999</v>
      </c>
      <c r="K659" s="150">
        <v>0.21646000000000001</v>
      </c>
      <c r="L659" s="150">
        <v>2.8533333333333332E-3</v>
      </c>
      <c r="M659" s="150">
        <v>1.0373999999999999</v>
      </c>
      <c r="N659" s="150">
        <v>1.4793333333333335E-2</v>
      </c>
      <c r="O659" s="150">
        <v>1.1763333333333332E-2</v>
      </c>
      <c r="P659" s="150">
        <v>2.1990366666666668</v>
      </c>
      <c r="Q659" s="150">
        <v>1.7466666666666665E-3</v>
      </c>
      <c r="R659" s="150">
        <v>1.1306666666666666E-2</v>
      </c>
      <c r="S659" s="150">
        <v>0</v>
      </c>
      <c r="T659" s="150">
        <v>0</v>
      </c>
      <c r="U659" s="150">
        <v>0</v>
      </c>
      <c r="V659" s="150">
        <v>2.9999999999999997E-4</v>
      </c>
      <c r="W659" s="150">
        <v>0</v>
      </c>
      <c r="X659" s="150">
        <v>0</v>
      </c>
      <c r="Y659" s="150">
        <v>0</v>
      </c>
      <c r="Z659" s="150">
        <v>0</v>
      </c>
    </row>
    <row r="660" spans="1:26" ht="15.75" customHeight="1">
      <c r="A660" s="262">
        <v>0</v>
      </c>
      <c r="B660" s="2" t="s">
        <v>34</v>
      </c>
      <c r="C660" s="3"/>
      <c r="D660" s="4">
        <v>0</v>
      </c>
      <c r="E660" s="5">
        <v>0</v>
      </c>
      <c r="F660" s="6">
        <v>0</v>
      </c>
      <c r="G660" s="23">
        <v>0</v>
      </c>
      <c r="H660" s="24">
        <v>0</v>
      </c>
      <c r="I660" s="141">
        <v>0</v>
      </c>
      <c r="J660" s="150">
        <v>0</v>
      </c>
      <c r="K660" s="150">
        <v>0</v>
      </c>
      <c r="L660" s="150">
        <v>0</v>
      </c>
      <c r="M660" s="150">
        <v>0</v>
      </c>
      <c r="N660" s="150">
        <v>0</v>
      </c>
      <c r="O660" s="150">
        <v>0</v>
      </c>
      <c r="P660" s="150">
        <v>0</v>
      </c>
      <c r="Q660" s="150">
        <v>0</v>
      </c>
      <c r="R660" s="150">
        <v>0</v>
      </c>
      <c r="S660" s="150">
        <v>0</v>
      </c>
      <c r="T660" s="150">
        <v>0</v>
      </c>
      <c r="U660" s="150">
        <v>0</v>
      </c>
      <c r="V660" s="150">
        <v>0</v>
      </c>
      <c r="W660" s="150">
        <v>0</v>
      </c>
      <c r="X660" s="150">
        <v>0</v>
      </c>
      <c r="Y660" s="150">
        <v>0</v>
      </c>
      <c r="Z660" s="150">
        <v>0</v>
      </c>
    </row>
    <row r="661" spans="1:26" ht="15.75" customHeight="1">
      <c r="A661" s="262">
        <v>0</v>
      </c>
      <c r="B661" s="2" t="s">
        <v>34</v>
      </c>
      <c r="C661" s="3"/>
      <c r="D661" s="4">
        <v>0</v>
      </c>
      <c r="E661" s="5">
        <v>0</v>
      </c>
      <c r="F661" s="6">
        <v>0</v>
      </c>
      <c r="G661" s="23">
        <v>0</v>
      </c>
      <c r="H661" s="24">
        <v>0</v>
      </c>
      <c r="I661" s="141">
        <v>0</v>
      </c>
      <c r="J661" s="150">
        <v>0</v>
      </c>
      <c r="K661" s="150">
        <v>0</v>
      </c>
      <c r="L661" s="150">
        <v>0</v>
      </c>
      <c r="M661" s="150">
        <v>0</v>
      </c>
      <c r="N661" s="150">
        <v>0</v>
      </c>
      <c r="O661" s="150">
        <v>0</v>
      </c>
      <c r="P661" s="150">
        <v>0</v>
      </c>
      <c r="Q661" s="150">
        <v>0</v>
      </c>
      <c r="R661" s="150">
        <v>0</v>
      </c>
      <c r="S661" s="150">
        <v>0</v>
      </c>
      <c r="T661" s="150">
        <v>0</v>
      </c>
      <c r="U661" s="150">
        <v>0</v>
      </c>
      <c r="V661" s="150">
        <v>0</v>
      </c>
      <c r="W661" s="150">
        <v>0</v>
      </c>
      <c r="X661" s="150">
        <v>0</v>
      </c>
      <c r="Y661" s="150">
        <v>0</v>
      </c>
      <c r="Z661" s="150">
        <v>0</v>
      </c>
    </row>
    <row r="662" spans="1:26" ht="15.75" customHeight="1">
      <c r="A662" s="262" t="s">
        <v>786</v>
      </c>
      <c r="B662" s="2" t="s">
        <v>34</v>
      </c>
      <c r="C662" s="3"/>
      <c r="D662" s="4">
        <v>0</v>
      </c>
      <c r="E662" s="5">
        <v>0</v>
      </c>
      <c r="F662" s="6">
        <v>0</v>
      </c>
      <c r="G662" s="23">
        <v>0</v>
      </c>
      <c r="H662" s="24">
        <v>0</v>
      </c>
      <c r="I662" s="141">
        <v>0</v>
      </c>
      <c r="J662" s="150">
        <v>0</v>
      </c>
      <c r="K662" s="150">
        <v>0</v>
      </c>
      <c r="L662" s="150">
        <v>0</v>
      </c>
      <c r="M662" s="150">
        <v>0</v>
      </c>
      <c r="N662" s="150">
        <v>0</v>
      </c>
      <c r="O662" s="150">
        <v>0</v>
      </c>
      <c r="P662" s="150">
        <v>0</v>
      </c>
      <c r="Q662" s="150">
        <v>0</v>
      </c>
      <c r="R662" s="150">
        <v>0</v>
      </c>
      <c r="S662" s="150">
        <v>0</v>
      </c>
      <c r="T662" s="150">
        <v>0</v>
      </c>
      <c r="U662" s="150">
        <v>0</v>
      </c>
      <c r="V662" s="150">
        <v>0</v>
      </c>
      <c r="W662" s="150">
        <v>0</v>
      </c>
      <c r="X662" s="150">
        <v>0</v>
      </c>
      <c r="Y662" s="150">
        <v>0</v>
      </c>
      <c r="Z662" s="150">
        <v>0</v>
      </c>
    </row>
    <row r="663" spans="1:26" ht="15.75" customHeight="1">
      <c r="A663" s="262" t="s">
        <v>667</v>
      </c>
      <c r="B663" s="2" t="s">
        <v>34</v>
      </c>
      <c r="C663" s="3"/>
      <c r="D663" s="4">
        <v>0.23152173913043478</v>
      </c>
      <c r="E663" s="5">
        <v>0.62004492753623186</v>
      </c>
      <c r="F663" s="6">
        <v>1E-3</v>
      </c>
      <c r="G663" s="23">
        <v>4.0000000000000001E-3</v>
      </c>
      <c r="H663" s="24">
        <v>2E-3</v>
      </c>
      <c r="I663" s="141">
        <v>0.16936666666666667</v>
      </c>
      <c r="J663" s="150">
        <v>0.53523333333333334</v>
      </c>
      <c r="K663" s="150">
        <v>0.93530000000000002</v>
      </c>
      <c r="L663" s="150">
        <v>1.0843333333333333E-2</v>
      </c>
      <c r="M663" s="150">
        <v>3.6773666666666669</v>
      </c>
      <c r="N663" s="150">
        <v>7.0466666666666664E-2</v>
      </c>
      <c r="O663" s="150">
        <v>0</v>
      </c>
      <c r="P663" s="150">
        <v>8.8688333333333329</v>
      </c>
      <c r="Q663" s="150">
        <v>8.3333333333333332E-3</v>
      </c>
      <c r="R663" s="150">
        <v>3.4866666666666664E-2</v>
      </c>
      <c r="S663" s="150">
        <v>0</v>
      </c>
      <c r="T663" s="150">
        <v>0</v>
      </c>
      <c r="U663" s="150">
        <v>0</v>
      </c>
      <c r="V663" s="150">
        <v>1.1333333333333332E-3</v>
      </c>
      <c r="W663" s="150">
        <v>0</v>
      </c>
      <c r="X663" s="150">
        <v>4.1666666666666666E-3</v>
      </c>
      <c r="Y663" s="150">
        <v>5.0733333333333332E-2</v>
      </c>
      <c r="Z663" s="150">
        <v>0</v>
      </c>
    </row>
    <row r="664" spans="1:26" ht="15.75" customHeight="1">
      <c r="A664" s="262" t="s">
        <v>668</v>
      </c>
      <c r="B664" s="2" t="s">
        <v>34</v>
      </c>
      <c r="C664" s="3"/>
      <c r="D664" s="4">
        <v>0.15995833333333334</v>
      </c>
      <c r="E664" s="5">
        <v>0.52376166666666668</v>
      </c>
      <c r="F664" s="6">
        <v>4.0999999999999995E-2</v>
      </c>
      <c r="G664" s="23">
        <v>7.2999999999999995E-2</v>
      </c>
      <c r="H664" s="24">
        <v>0.1</v>
      </c>
      <c r="I664" s="141">
        <v>7.3190000000000005E-2</v>
      </c>
      <c r="J664" s="150">
        <v>0.22481333333333336</v>
      </c>
      <c r="K664" s="150">
        <v>1.0067466666666667</v>
      </c>
      <c r="L664" s="150">
        <v>1.0549999999999999E-2</v>
      </c>
      <c r="M664" s="150">
        <v>1.9849666666666668</v>
      </c>
      <c r="N664" s="150">
        <v>1.1346666666666666E-2</v>
      </c>
      <c r="O664" s="150">
        <v>1.6684066666666666</v>
      </c>
      <c r="P664" s="150">
        <v>3.4760099999999996</v>
      </c>
      <c r="Q664" s="150">
        <v>3.793333333333333E-3</v>
      </c>
      <c r="R664" s="150">
        <v>1.5600000000000001E-2</v>
      </c>
      <c r="S664" s="150">
        <v>0</v>
      </c>
      <c r="T664" s="150">
        <v>0</v>
      </c>
      <c r="U664" s="150">
        <v>0</v>
      </c>
      <c r="V664" s="150">
        <v>0</v>
      </c>
      <c r="W664" s="150">
        <v>0</v>
      </c>
      <c r="X664" s="150">
        <v>1.1966666666666665E-2</v>
      </c>
      <c r="Y664" s="150">
        <v>0</v>
      </c>
      <c r="Z664" s="150">
        <v>0</v>
      </c>
    </row>
    <row r="665" spans="1:26" ht="15.75" customHeight="1">
      <c r="A665" s="262" t="s">
        <v>669</v>
      </c>
      <c r="B665" s="2" t="s">
        <v>34</v>
      </c>
      <c r="C665" s="3"/>
      <c r="D665" s="4">
        <v>0.13162240091959634</v>
      </c>
      <c r="E665" s="5">
        <v>0.54730426574707036</v>
      </c>
      <c r="F665" s="6">
        <v>5.0799999999999998E-2</v>
      </c>
      <c r="G665" s="23">
        <v>8.2500000000000004E-2</v>
      </c>
      <c r="H665" s="24">
        <v>0.1439</v>
      </c>
      <c r="I665" s="141">
        <v>3.3933333333333329E-2</v>
      </c>
      <c r="J665" s="150">
        <v>0.27107999999999999</v>
      </c>
      <c r="K665" s="150">
        <v>1.0790366666666666</v>
      </c>
      <c r="L665" s="150">
        <v>1.0890000000000002E-2</v>
      </c>
      <c r="M665" s="150">
        <v>1.7070833333333335</v>
      </c>
      <c r="N665" s="150">
        <v>1.2566666666666665E-2</v>
      </c>
      <c r="O665" s="150">
        <v>0.16345333333333334</v>
      </c>
      <c r="P665" s="150">
        <v>3.5541466666666661</v>
      </c>
      <c r="Q665" s="150">
        <v>4.2699999999999995E-3</v>
      </c>
      <c r="R665" s="150">
        <v>1.431E-2</v>
      </c>
      <c r="S665" s="150">
        <v>0</v>
      </c>
      <c r="T665" s="150">
        <v>0</v>
      </c>
      <c r="U665" s="150">
        <v>0</v>
      </c>
      <c r="V665" s="150">
        <v>4.3333333333333337E-4</v>
      </c>
      <c r="W665" s="150">
        <v>2.9999999999999997E-4</v>
      </c>
      <c r="X665" s="150">
        <v>1.1000000000000001E-3</v>
      </c>
      <c r="Y665" s="150">
        <v>5.9400000000000001E-2</v>
      </c>
      <c r="Z665" s="150">
        <v>0</v>
      </c>
    </row>
    <row r="666" spans="1:26" ht="15.75" customHeight="1">
      <c r="A666" s="262" t="s">
        <v>670</v>
      </c>
      <c r="B666" s="2" t="s">
        <v>34</v>
      </c>
      <c r="C666" s="3"/>
      <c r="D666" s="4">
        <v>0.36030100240707397</v>
      </c>
      <c r="E666" s="5">
        <v>0.38439899759292606</v>
      </c>
      <c r="F666" s="6">
        <v>0</v>
      </c>
      <c r="G666" s="23">
        <v>0</v>
      </c>
      <c r="H666" s="24">
        <v>0</v>
      </c>
      <c r="I666" s="141">
        <v>0.20180000000000001</v>
      </c>
      <c r="J666" s="150">
        <v>2.0602033333333329</v>
      </c>
      <c r="K666" s="150">
        <v>2.419</v>
      </c>
      <c r="L666" s="150">
        <v>2.8713333333333337E-2</v>
      </c>
      <c r="M666" s="150">
        <v>5.3924933333333334</v>
      </c>
      <c r="N666" s="150">
        <v>0.13055333333333335</v>
      </c>
      <c r="O666" s="150">
        <v>5.7536666666666667E-2</v>
      </c>
      <c r="P666" s="150">
        <v>19.223916666666668</v>
      </c>
      <c r="Q666" s="150">
        <v>1.2869999999999999E-2</v>
      </c>
      <c r="R666" s="150">
        <v>4.5400000000000003E-2</v>
      </c>
      <c r="S666" s="150">
        <v>0</v>
      </c>
      <c r="T666" s="150">
        <v>0</v>
      </c>
      <c r="U666" s="150">
        <v>0</v>
      </c>
      <c r="V666" s="150">
        <v>2E-3</v>
      </c>
      <c r="W666" s="150">
        <v>3.6666666666666672E-4</v>
      </c>
      <c r="X666" s="150">
        <v>2.9999999999999997E-4</v>
      </c>
      <c r="Y666" s="150">
        <v>0</v>
      </c>
      <c r="Z666" s="150">
        <v>0</v>
      </c>
    </row>
    <row r="667" spans="1:26" ht="15.75" customHeight="1">
      <c r="A667" s="262" t="s">
        <v>671</v>
      </c>
      <c r="B667" s="2" t="s">
        <v>34</v>
      </c>
      <c r="C667" s="3"/>
      <c r="D667" s="4">
        <v>2.3810700159072874E-2</v>
      </c>
      <c r="E667" s="5">
        <v>4.2752633333333422E-2</v>
      </c>
      <c r="F667" s="6">
        <v>2E-3</v>
      </c>
      <c r="G667" s="23">
        <v>6.0000000000000001E-3</v>
      </c>
      <c r="H667" s="24">
        <v>3.0000000000000001E-3</v>
      </c>
      <c r="I667" s="141">
        <v>3.6633333333333335E-3</v>
      </c>
      <c r="J667" s="150">
        <v>0.16516999999999998</v>
      </c>
      <c r="K667" s="150">
        <v>0.15454000000000001</v>
      </c>
      <c r="L667" s="150">
        <v>1.4633333333333332E-3</v>
      </c>
      <c r="M667" s="150">
        <v>0.5289166666666667</v>
      </c>
      <c r="N667" s="150">
        <v>4.3400000000000001E-3</v>
      </c>
      <c r="O667" s="150">
        <v>0.56528</v>
      </c>
      <c r="P667" s="150">
        <v>1.21044</v>
      </c>
      <c r="Q667" s="150">
        <v>8.3000000000000001E-4</v>
      </c>
      <c r="R667" s="150">
        <v>2.7766666666666669E-3</v>
      </c>
      <c r="S667" s="150">
        <v>0</v>
      </c>
      <c r="T667" s="150">
        <v>0</v>
      </c>
      <c r="U667" s="150">
        <v>0</v>
      </c>
      <c r="V667" s="150">
        <v>0</v>
      </c>
      <c r="W667" s="150">
        <v>0</v>
      </c>
      <c r="X667" s="150">
        <v>0</v>
      </c>
      <c r="Y667" s="150">
        <v>0</v>
      </c>
      <c r="Z667" s="150">
        <v>0</v>
      </c>
    </row>
    <row r="668" spans="1:26" ht="15.75" customHeight="1">
      <c r="A668" s="262" t="s">
        <v>672</v>
      </c>
      <c r="B668" s="2" t="s">
        <v>34</v>
      </c>
      <c r="C668" s="3"/>
      <c r="D668" s="4">
        <v>0.35687500238418579</v>
      </c>
      <c r="E668" s="5">
        <v>0.28482833333333335</v>
      </c>
      <c r="F668" s="6">
        <v>3.3000000000000002E-2</v>
      </c>
      <c r="G668" s="23">
        <v>0.129</v>
      </c>
      <c r="H668" s="24">
        <v>6.4000000000000001E-2</v>
      </c>
      <c r="I668" s="141">
        <v>7.3130000000000001E-2</v>
      </c>
      <c r="J668" s="150">
        <v>3.5903800000000001</v>
      </c>
      <c r="K668" s="150">
        <v>2.1561566666666665</v>
      </c>
      <c r="L668" s="150">
        <v>2.6756666666666665E-2</v>
      </c>
      <c r="M668" s="150">
        <v>6.4654999999999996</v>
      </c>
      <c r="N668" s="150">
        <v>7.009E-2</v>
      </c>
      <c r="O668" s="150">
        <v>0.83470999999999984</v>
      </c>
      <c r="P668" s="150">
        <v>16.068006666666669</v>
      </c>
      <c r="Q668" s="150">
        <v>1.1853333333333334E-2</v>
      </c>
      <c r="R668" s="150">
        <v>5.837666666666666E-2</v>
      </c>
      <c r="S668" s="150">
        <v>0</v>
      </c>
      <c r="T668" s="150">
        <v>0</v>
      </c>
      <c r="U668" s="150">
        <v>0</v>
      </c>
      <c r="V668" s="150">
        <v>0</v>
      </c>
      <c r="W668" s="150">
        <v>1.0666666666666667E-3</v>
      </c>
      <c r="X668" s="150">
        <v>3.5333333333333332E-3</v>
      </c>
      <c r="Y668" s="150">
        <v>0</v>
      </c>
      <c r="Z668" s="150">
        <v>9.2133333333333331E-2</v>
      </c>
    </row>
    <row r="669" spans="1:26" ht="15.75" customHeight="1">
      <c r="A669" s="262" t="s">
        <v>673</v>
      </c>
      <c r="B669" s="2" t="s">
        <v>34</v>
      </c>
      <c r="C669" s="3"/>
      <c r="D669" s="4">
        <v>6.5531767104466759E-2</v>
      </c>
      <c r="E669" s="5">
        <v>2.1268233333333327E-2</v>
      </c>
      <c r="F669" s="6">
        <v>4.0000000000000001E-3</v>
      </c>
      <c r="G669" s="23">
        <v>1.7000000000000001E-2</v>
      </c>
      <c r="H669" s="24">
        <v>5.0000000000000001E-3</v>
      </c>
      <c r="I669" s="141">
        <v>7.5266666666666667E-3</v>
      </c>
      <c r="J669" s="150">
        <v>0.80757333333333337</v>
      </c>
      <c r="K669" s="150">
        <v>0.38201999999999997</v>
      </c>
      <c r="L669" s="150">
        <v>3.3433333333333336E-3</v>
      </c>
      <c r="M669" s="150">
        <v>1.2951633333333334</v>
      </c>
      <c r="N669" s="150">
        <v>1.4303333333333335E-2</v>
      </c>
      <c r="O669" s="150">
        <v>1.2136666666666667E-2</v>
      </c>
      <c r="P669" s="150">
        <v>1.81691</v>
      </c>
      <c r="Q669" s="150">
        <v>1.7866666666666667E-3</v>
      </c>
      <c r="R669" s="150">
        <v>8.9333333333333313E-3</v>
      </c>
      <c r="S669" s="150">
        <v>0</v>
      </c>
      <c r="T669" s="150">
        <v>0</v>
      </c>
      <c r="U669" s="150">
        <v>0</v>
      </c>
      <c r="V669" s="150">
        <v>3.6666666666666672E-4</v>
      </c>
      <c r="W669" s="150">
        <v>0</v>
      </c>
      <c r="X669" s="150">
        <v>3.3333333333333332E-4</v>
      </c>
      <c r="Y669" s="150">
        <v>0</v>
      </c>
      <c r="Z669" s="150">
        <v>0</v>
      </c>
    </row>
    <row r="670" spans="1:26" ht="15.75" customHeight="1">
      <c r="A670" s="262" t="s">
        <v>674</v>
      </c>
      <c r="B670" s="2" t="s">
        <v>34</v>
      </c>
      <c r="C670" s="3"/>
      <c r="D670" s="4">
        <v>0.33575000000000005</v>
      </c>
      <c r="E670" s="5">
        <v>0.43786333333333327</v>
      </c>
      <c r="F670" s="6">
        <v>1.2E-2</v>
      </c>
      <c r="G670" s="23">
        <v>1.7000000000000001E-2</v>
      </c>
      <c r="H670" s="24">
        <v>5.4000000000000006E-2</v>
      </c>
      <c r="I670" s="141">
        <v>0.32306999999999997</v>
      </c>
      <c r="J670" s="150">
        <v>1.7674533333333331</v>
      </c>
      <c r="K670" s="150">
        <v>1.2143233333333334</v>
      </c>
      <c r="L670" s="150">
        <v>0</v>
      </c>
      <c r="M670" s="150">
        <v>2.6468366666666667</v>
      </c>
      <c r="N670" s="150">
        <v>2.7886666666666664E-2</v>
      </c>
      <c r="O670" s="150">
        <v>3.2906666666666667E-2</v>
      </c>
      <c r="P670" s="150">
        <v>7.0832099999999993</v>
      </c>
      <c r="Q670" s="150">
        <v>7.9100000000000004E-3</v>
      </c>
      <c r="R670" s="150">
        <v>4.2376666666666667E-2</v>
      </c>
      <c r="S670" s="150">
        <v>0</v>
      </c>
      <c r="T670" s="150">
        <v>0</v>
      </c>
      <c r="U670" s="150">
        <v>0</v>
      </c>
      <c r="V670" s="150">
        <v>2.3999999999999998E-3</v>
      </c>
      <c r="W670" s="150">
        <v>0</v>
      </c>
      <c r="X670" s="150">
        <v>6.6666666666666664E-4</v>
      </c>
      <c r="Y670" s="150">
        <v>0</v>
      </c>
      <c r="Z670" s="150">
        <v>0.24973333333333328</v>
      </c>
    </row>
    <row r="671" spans="1:26" ht="15.75" customHeight="1">
      <c r="A671" s="262" t="s">
        <v>675</v>
      </c>
      <c r="B671" s="2" t="s">
        <v>34</v>
      </c>
      <c r="C671" s="3"/>
      <c r="D671" s="4">
        <v>0.11108333333333333</v>
      </c>
      <c r="E671" s="5">
        <v>0.1238933333333334</v>
      </c>
      <c r="F671" s="6">
        <v>4.0000000000000001E-3</v>
      </c>
      <c r="G671" s="23">
        <v>6.0000000000000001E-3</v>
      </c>
      <c r="H671" s="24">
        <v>1.9E-2</v>
      </c>
      <c r="I671" s="141">
        <v>0.1444</v>
      </c>
      <c r="J671" s="150">
        <v>0.15537333333333331</v>
      </c>
      <c r="K671" s="150">
        <v>3.517E-2</v>
      </c>
      <c r="L671" s="150">
        <v>0</v>
      </c>
      <c r="M671" s="150">
        <v>0.39724666666666664</v>
      </c>
      <c r="N671" s="150">
        <v>3.3800000000000002E-3</v>
      </c>
      <c r="O671" s="150">
        <v>18.087576666666667</v>
      </c>
      <c r="P671" s="150">
        <v>5.2046666666666672E-2</v>
      </c>
      <c r="Q671" s="150">
        <v>2.6533333333333335E-3</v>
      </c>
      <c r="R671" s="150">
        <v>6.3633333333333328E-3</v>
      </c>
      <c r="S671" s="150">
        <v>0</v>
      </c>
      <c r="T671" s="150">
        <v>0</v>
      </c>
      <c r="U671" s="150">
        <v>0</v>
      </c>
      <c r="V671" s="150">
        <v>0</v>
      </c>
      <c r="W671" s="150">
        <v>0</v>
      </c>
      <c r="X671" s="150">
        <v>0</v>
      </c>
      <c r="Y671" s="150">
        <v>0</v>
      </c>
      <c r="Z671" s="150">
        <v>0</v>
      </c>
    </row>
    <row r="672" spans="1:26" ht="15.75" customHeight="1">
      <c r="A672" s="262">
        <v>0</v>
      </c>
      <c r="B672" s="2" t="s">
        <v>34</v>
      </c>
      <c r="C672" s="3"/>
      <c r="D672" s="4">
        <v>0</v>
      </c>
      <c r="E672" s="5">
        <v>0</v>
      </c>
      <c r="F672" s="6">
        <v>0</v>
      </c>
      <c r="G672" s="23">
        <v>0</v>
      </c>
      <c r="H672" s="24">
        <v>0</v>
      </c>
      <c r="I672" s="141">
        <v>0</v>
      </c>
      <c r="J672" s="150">
        <v>0</v>
      </c>
      <c r="K672" s="150">
        <v>0</v>
      </c>
      <c r="L672" s="150">
        <v>0</v>
      </c>
      <c r="M672" s="150">
        <v>0</v>
      </c>
      <c r="N672" s="150">
        <v>0</v>
      </c>
      <c r="O672" s="150">
        <v>0</v>
      </c>
      <c r="P672" s="150">
        <v>0</v>
      </c>
      <c r="Q672" s="150">
        <v>0</v>
      </c>
      <c r="R672" s="150">
        <v>0</v>
      </c>
      <c r="S672" s="150">
        <v>0</v>
      </c>
      <c r="T672" s="150">
        <v>0</v>
      </c>
      <c r="U672" s="150">
        <v>0</v>
      </c>
      <c r="V672" s="150">
        <v>0</v>
      </c>
      <c r="W672" s="150">
        <v>0</v>
      </c>
      <c r="X672" s="150">
        <v>0</v>
      </c>
      <c r="Y672" s="150">
        <v>0</v>
      </c>
      <c r="Z672" s="150">
        <v>0</v>
      </c>
    </row>
    <row r="673" spans="1:26" ht="15.75" customHeight="1">
      <c r="A673" s="262">
        <v>0</v>
      </c>
      <c r="B673" s="2" t="s">
        <v>34</v>
      </c>
      <c r="C673" s="3"/>
      <c r="D673" s="4">
        <v>0</v>
      </c>
      <c r="E673" s="5">
        <v>0</v>
      </c>
      <c r="F673" s="6">
        <v>0</v>
      </c>
      <c r="G673" s="23">
        <v>0</v>
      </c>
      <c r="H673" s="24">
        <v>0</v>
      </c>
      <c r="I673" s="141">
        <v>0</v>
      </c>
      <c r="J673" s="150">
        <v>0</v>
      </c>
      <c r="K673" s="150">
        <v>0</v>
      </c>
      <c r="L673" s="150">
        <v>0</v>
      </c>
      <c r="M673" s="150">
        <v>0</v>
      </c>
      <c r="N673" s="150">
        <v>0</v>
      </c>
      <c r="O673" s="150">
        <v>0</v>
      </c>
      <c r="P673" s="150">
        <v>0</v>
      </c>
      <c r="Q673" s="150">
        <v>0</v>
      </c>
      <c r="R673" s="150">
        <v>0</v>
      </c>
      <c r="S673" s="150">
        <v>0</v>
      </c>
      <c r="T673" s="150">
        <v>0</v>
      </c>
      <c r="U673" s="150">
        <v>0</v>
      </c>
      <c r="V673" s="150">
        <v>0</v>
      </c>
      <c r="W673" s="150">
        <v>0</v>
      </c>
      <c r="X673" s="150">
        <v>0</v>
      </c>
      <c r="Y673" s="150">
        <v>0</v>
      </c>
      <c r="Z673" s="150">
        <v>0</v>
      </c>
    </row>
    <row r="674" spans="1:26" ht="15.75" customHeight="1">
      <c r="A674" s="262" t="s">
        <v>676</v>
      </c>
      <c r="B674" s="2" t="s">
        <v>34</v>
      </c>
      <c r="C674" s="3"/>
      <c r="D674" s="4">
        <v>0.18554759385108949</v>
      </c>
      <c r="E674" s="5">
        <v>0.29547240000000002</v>
      </c>
      <c r="F674" s="6">
        <v>4.8000000000000001E-2</v>
      </c>
      <c r="G674" s="23">
        <v>0.16200000000000001</v>
      </c>
      <c r="H674" s="24">
        <v>0.32299999999999995</v>
      </c>
      <c r="I674" s="141">
        <v>0.1164</v>
      </c>
      <c r="J674" s="150">
        <v>2.3670433333333336</v>
      </c>
      <c r="K674" s="150">
        <v>2.22099</v>
      </c>
      <c r="L674" s="150">
        <v>1.9480000000000001E-2</v>
      </c>
      <c r="M674" s="150">
        <v>4.9305666666666665</v>
      </c>
      <c r="N674" s="150">
        <v>3.0556666666666666E-2</v>
      </c>
      <c r="O674" s="150">
        <v>2.785226666666667</v>
      </c>
      <c r="P674" s="150">
        <v>6.39602</v>
      </c>
      <c r="Q674" s="150">
        <v>9.3200000000000002E-3</v>
      </c>
      <c r="R674" s="150">
        <v>2.5766666666666667E-2</v>
      </c>
      <c r="S674" s="150">
        <v>0</v>
      </c>
      <c r="T674" s="150">
        <v>0</v>
      </c>
      <c r="U674" s="150">
        <v>0</v>
      </c>
      <c r="V674" s="150">
        <v>2.8999999999999998E-3</v>
      </c>
      <c r="W674" s="150">
        <v>1.6333333333333332E-3</v>
      </c>
      <c r="X674" s="150">
        <v>0</v>
      </c>
      <c r="Y674" s="150">
        <v>0</v>
      </c>
      <c r="Z674" s="150">
        <v>0</v>
      </c>
    </row>
    <row r="675" spans="1:26" ht="15.75" customHeight="1">
      <c r="A675" s="262" t="s">
        <v>677</v>
      </c>
      <c r="B675" s="2" t="s">
        <v>34</v>
      </c>
      <c r="C675" s="3"/>
      <c r="D675" s="4">
        <v>0.18509367332776389</v>
      </c>
      <c r="E675" s="5">
        <v>0.2913496600055695</v>
      </c>
      <c r="F675" s="6">
        <v>7.6999999999999999E-2</v>
      </c>
      <c r="G675" s="23">
        <v>8.1000000000000003E-2</v>
      </c>
      <c r="H675" s="24">
        <v>0.26500000000000001</v>
      </c>
      <c r="I675" s="141">
        <v>3.6630000000000003E-2</v>
      </c>
      <c r="J675" s="150">
        <v>0.3258766666666667</v>
      </c>
      <c r="K675" s="150">
        <v>2.3661000000000003</v>
      </c>
      <c r="L675" s="150">
        <v>1.5900000000000001E-2</v>
      </c>
      <c r="M675" s="150">
        <v>5.9422233333333327</v>
      </c>
      <c r="N675" s="150">
        <v>5.2209999999999999E-2</v>
      </c>
      <c r="O675" s="150">
        <v>1.25</v>
      </c>
      <c r="P675" s="150">
        <v>6.7146366666666664</v>
      </c>
      <c r="Q675" s="150">
        <v>1.9153333333333335E-2</v>
      </c>
      <c r="R675" s="150">
        <v>4.7166666666666676E-2</v>
      </c>
      <c r="S675" s="150">
        <v>0</v>
      </c>
      <c r="T675" s="150">
        <v>0</v>
      </c>
      <c r="U675" s="150">
        <v>0</v>
      </c>
      <c r="V675" s="150">
        <v>2.8666666666666667E-3</v>
      </c>
      <c r="W675" s="150">
        <v>4.6666666666666666E-4</v>
      </c>
      <c r="X675" s="150">
        <v>3.933333333333333E-3</v>
      </c>
      <c r="Y675" s="150">
        <v>0</v>
      </c>
      <c r="Z675" s="150">
        <v>0</v>
      </c>
    </row>
    <row r="676" spans="1:26" ht="15.75" customHeight="1">
      <c r="A676" s="262" t="s">
        <v>678</v>
      </c>
      <c r="B676" s="2" t="s">
        <v>34</v>
      </c>
      <c r="C676" s="3"/>
      <c r="D676" s="4">
        <v>0.14536340101559955</v>
      </c>
      <c r="E676" s="5">
        <v>0.15078659898440039</v>
      </c>
      <c r="F676" s="6">
        <v>0.153</v>
      </c>
      <c r="G676" s="23">
        <v>0.21</v>
      </c>
      <c r="H676" s="24">
        <v>0.27399999999999997</v>
      </c>
      <c r="I676" s="141">
        <v>7.9310000000000005E-2</v>
      </c>
      <c r="J676" s="150">
        <v>1.4633666666666667</v>
      </c>
      <c r="K676" s="150">
        <v>3.6512333333333338</v>
      </c>
      <c r="L676" s="150">
        <v>1.1036666666666665E-2</v>
      </c>
      <c r="M676" s="150">
        <v>8.5328333333333326</v>
      </c>
      <c r="N676" s="150">
        <v>2.3099999999999999E-2</v>
      </c>
      <c r="O676" s="150">
        <v>6.5399999999999989E-3</v>
      </c>
      <c r="P676" s="150">
        <v>6.5099400000000003</v>
      </c>
      <c r="Q676" s="150">
        <v>1.7883333333333334E-2</v>
      </c>
      <c r="R676" s="150">
        <v>4.219333333333334E-2</v>
      </c>
      <c r="S676" s="150">
        <v>0</v>
      </c>
      <c r="T676" s="150">
        <v>0</v>
      </c>
      <c r="U676" s="150">
        <v>0</v>
      </c>
      <c r="V676" s="150">
        <v>3.0333333333333328E-3</v>
      </c>
      <c r="W676" s="150">
        <v>0</v>
      </c>
      <c r="X676" s="150">
        <v>4.4000000000000003E-3</v>
      </c>
      <c r="Y676" s="150">
        <v>0</v>
      </c>
      <c r="Z676" s="150">
        <v>0</v>
      </c>
    </row>
    <row r="677" spans="1:26" ht="15.75" customHeight="1">
      <c r="A677" s="262" t="s">
        <v>679</v>
      </c>
      <c r="B677" s="2" t="s">
        <v>34</v>
      </c>
      <c r="C677" s="3"/>
      <c r="D677" s="4">
        <v>3.6918341231069698E-2</v>
      </c>
      <c r="E677" s="5">
        <v>0.10401665876893026</v>
      </c>
      <c r="F677" s="6">
        <v>0.3</v>
      </c>
      <c r="G677" s="23">
        <v>3.0000000000000001E-3</v>
      </c>
      <c r="H677" s="24">
        <v>1.4999999999999999E-2</v>
      </c>
      <c r="I677" s="141">
        <v>5.3781666666666672E-2</v>
      </c>
      <c r="J677" s="150">
        <v>6.4845E-2</v>
      </c>
      <c r="K677" s="150">
        <v>0.51459500000000002</v>
      </c>
      <c r="L677" s="150">
        <v>9.998333333333333E-3</v>
      </c>
      <c r="M677" s="150">
        <v>1.1754</v>
      </c>
      <c r="N677" s="150">
        <v>1.7583333333333333E-2</v>
      </c>
      <c r="O677" s="150">
        <v>0.1532</v>
      </c>
      <c r="P677" s="150">
        <v>3.5414916666666669</v>
      </c>
      <c r="Q677" s="150">
        <v>4.5266666666666667E-3</v>
      </c>
      <c r="R677" s="150">
        <v>9.4333333333333335E-3</v>
      </c>
      <c r="S677" s="150">
        <v>0</v>
      </c>
      <c r="T677" s="150">
        <v>0</v>
      </c>
      <c r="U677" s="150">
        <v>0</v>
      </c>
      <c r="V677" s="150">
        <v>0</v>
      </c>
      <c r="W677" s="150">
        <v>0</v>
      </c>
      <c r="X677" s="150">
        <v>2.5000000000000001E-4</v>
      </c>
      <c r="Y677" s="150">
        <v>0</v>
      </c>
      <c r="Z677" s="150">
        <v>2.4933333333333332E-2</v>
      </c>
    </row>
    <row r="678" spans="1:26" ht="15.75" customHeight="1">
      <c r="A678" s="262" t="s">
        <v>680</v>
      </c>
      <c r="B678" s="2" t="s">
        <v>34</v>
      </c>
      <c r="C678" s="3"/>
      <c r="D678" s="4">
        <v>0</v>
      </c>
      <c r="E678" s="5">
        <v>0</v>
      </c>
      <c r="F678" s="6">
        <v>3.1403333333333332E-2</v>
      </c>
      <c r="G678" s="23">
        <v>2.7733333333333338E-3</v>
      </c>
      <c r="H678" s="24">
        <v>1.1476666666666666E-2</v>
      </c>
      <c r="I678" s="141">
        <v>0</v>
      </c>
      <c r="J678" s="150">
        <v>0</v>
      </c>
      <c r="K678" s="150">
        <v>0</v>
      </c>
      <c r="L678" s="150">
        <v>0</v>
      </c>
      <c r="M678" s="150">
        <v>0</v>
      </c>
      <c r="N678" s="150">
        <v>0</v>
      </c>
      <c r="O678" s="150">
        <v>0</v>
      </c>
      <c r="P678" s="150">
        <v>0</v>
      </c>
      <c r="Q678" s="150">
        <v>0</v>
      </c>
      <c r="R678" s="150">
        <v>0</v>
      </c>
      <c r="S678" s="150">
        <v>0</v>
      </c>
      <c r="T678" s="150">
        <v>0</v>
      </c>
      <c r="U678" s="150">
        <v>0</v>
      </c>
      <c r="V678" s="150">
        <v>0</v>
      </c>
      <c r="W678" s="150">
        <v>0</v>
      </c>
      <c r="X678" s="150">
        <v>0</v>
      </c>
      <c r="Y678" s="150">
        <v>0</v>
      </c>
      <c r="Z678" s="150">
        <v>0</v>
      </c>
    </row>
    <row r="679" spans="1:26" ht="15.75" customHeight="1">
      <c r="A679" s="262" t="s">
        <v>681</v>
      </c>
      <c r="B679" s="2" t="s">
        <v>34</v>
      </c>
      <c r="C679" s="3"/>
      <c r="D679" s="4">
        <v>1.4062667172749838E-2</v>
      </c>
      <c r="E679" s="5">
        <v>0.79173066616058352</v>
      </c>
      <c r="F679" s="6">
        <v>0</v>
      </c>
      <c r="G679" s="23">
        <v>0</v>
      </c>
      <c r="H679" s="24">
        <v>0</v>
      </c>
      <c r="I679" s="141">
        <v>0.17859999999999998</v>
      </c>
      <c r="J679" s="150">
        <v>0.60952333333333331</v>
      </c>
      <c r="K679" s="150">
        <v>0.39345666666666668</v>
      </c>
      <c r="L679" s="150">
        <v>3.8233333333333335E-3</v>
      </c>
      <c r="M679" s="150">
        <v>0.25560999999999995</v>
      </c>
      <c r="N679" s="150">
        <v>0.1833366666666667</v>
      </c>
      <c r="O679" s="150">
        <v>0.12463</v>
      </c>
      <c r="P679" s="150">
        <v>3.6207466666666663</v>
      </c>
      <c r="Q679" s="150">
        <v>2.2300000000000002E-3</v>
      </c>
      <c r="R679" s="150">
        <v>3.4066666666666668E-3</v>
      </c>
      <c r="S679" s="150">
        <v>0</v>
      </c>
      <c r="T679" s="150">
        <v>0</v>
      </c>
      <c r="U679" s="150">
        <v>0</v>
      </c>
      <c r="V679" s="150">
        <v>0</v>
      </c>
      <c r="W679" s="150">
        <v>0</v>
      </c>
      <c r="X679" s="150">
        <v>0</v>
      </c>
      <c r="Y679" s="150">
        <v>2.5766666666666667E-2</v>
      </c>
      <c r="Z679" s="150">
        <v>0</v>
      </c>
    </row>
    <row r="680" spans="1:26" ht="15.75" customHeight="1">
      <c r="A680" s="262" t="s">
        <v>682</v>
      </c>
      <c r="B680" s="2" t="s">
        <v>34</v>
      </c>
      <c r="C680" s="3"/>
      <c r="D680" s="4">
        <v>0.21164667428334558</v>
      </c>
      <c r="E680" s="5">
        <v>0.21617665904998767</v>
      </c>
      <c r="F680" s="6">
        <v>7.8E-2</v>
      </c>
      <c r="G680" s="23">
        <v>0.22500000000000001</v>
      </c>
      <c r="H680" s="24">
        <v>0.19899999999999998</v>
      </c>
      <c r="I680" s="141">
        <v>0.11868333333333334</v>
      </c>
      <c r="J680" s="150">
        <v>8.2544633333333337</v>
      </c>
      <c r="K680" s="150">
        <v>3.6068866666666666</v>
      </c>
      <c r="L680" s="150">
        <v>2.6726666666666666E-2</v>
      </c>
      <c r="M680" s="150">
        <v>7.4070899999999993</v>
      </c>
      <c r="N680" s="150">
        <v>5.4476666666666666E-2</v>
      </c>
      <c r="O680" s="150">
        <v>2.5749999999999999E-2</v>
      </c>
      <c r="P680" s="150">
        <v>5.4628600000000009</v>
      </c>
      <c r="Q680" s="150">
        <v>1.5096666666666668E-2</v>
      </c>
      <c r="R680" s="150">
        <v>5.2350000000000001E-2</v>
      </c>
      <c r="S680" s="150">
        <v>0</v>
      </c>
      <c r="T680" s="150">
        <v>0</v>
      </c>
      <c r="U680" s="150">
        <v>0</v>
      </c>
      <c r="V680" s="150">
        <v>9.3666666666666672E-3</v>
      </c>
      <c r="W680" s="150">
        <v>0</v>
      </c>
      <c r="X680" s="150">
        <v>1.2999999999999999E-3</v>
      </c>
      <c r="Y680" s="150">
        <v>5.9233333333333332E-2</v>
      </c>
      <c r="Z680" s="150">
        <v>0</v>
      </c>
    </row>
    <row r="681" spans="1:26" ht="15.75" customHeight="1">
      <c r="A681" s="262" t="s">
        <v>683</v>
      </c>
      <c r="B681" s="2" t="s">
        <v>34</v>
      </c>
      <c r="C681" s="3"/>
      <c r="D681" s="4">
        <v>0.14083867173512776</v>
      </c>
      <c r="E681" s="5">
        <v>0.43312199493153891</v>
      </c>
      <c r="F681" s="6">
        <v>4.2000000000000003E-2</v>
      </c>
      <c r="G681" s="23">
        <v>0.253</v>
      </c>
      <c r="H681" s="24">
        <v>7.0999999999999994E-2</v>
      </c>
      <c r="I681" s="141">
        <v>0.33502666666666669</v>
      </c>
      <c r="J681" s="150">
        <v>2.1149766666666663</v>
      </c>
      <c r="K681" s="150">
        <v>3.4692233333333338</v>
      </c>
      <c r="L681" s="150">
        <v>2.8143333333333333E-2</v>
      </c>
      <c r="M681" s="150">
        <v>6.1518199999999998</v>
      </c>
      <c r="N681" s="150">
        <v>4.6969999999999998E-2</v>
      </c>
      <c r="O681" s="150">
        <v>8.6733333333333343E-2</v>
      </c>
      <c r="P681" s="150">
        <v>8.6928699999999992</v>
      </c>
      <c r="Q681" s="150">
        <v>1.0873333333333332E-2</v>
      </c>
      <c r="R681" s="150">
        <v>4.3883333333333337E-2</v>
      </c>
      <c r="S681" s="150">
        <v>0</v>
      </c>
      <c r="T681" s="150">
        <v>0</v>
      </c>
      <c r="U681" s="150">
        <v>0</v>
      </c>
      <c r="V681" s="150">
        <v>1.1666666666666665E-3</v>
      </c>
      <c r="W681" s="150">
        <v>0</v>
      </c>
      <c r="X681" s="150">
        <v>1.3333333333333333E-3</v>
      </c>
      <c r="Y681" s="150">
        <v>0</v>
      </c>
      <c r="Z681" s="150">
        <v>0</v>
      </c>
    </row>
    <row r="682" spans="1:26" ht="15.75" customHeight="1">
      <c r="A682" s="262" t="s">
        <v>684</v>
      </c>
      <c r="B682" s="2" t="s">
        <v>34</v>
      </c>
      <c r="C682" s="3"/>
      <c r="D682" s="4">
        <v>2.9803666666666659E-2</v>
      </c>
      <c r="E682" s="5">
        <v>0.43917633333333334</v>
      </c>
      <c r="F682" s="6">
        <v>3.0000000000000001E-3</v>
      </c>
      <c r="G682" s="23">
        <v>2E-3</v>
      </c>
      <c r="H682" s="24">
        <v>1E-3</v>
      </c>
      <c r="I682" s="141">
        <v>0.156033333333333</v>
      </c>
      <c r="J682" s="150">
        <v>0.15767333333333333</v>
      </c>
      <c r="K682" s="150">
        <v>0.52974333333333334</v>
      </c>
      <c r="L682" s="150">
        <v>4.0933333333333334E-3</v>
      </c>
      <c r="M682" s="150">
        <v>1.6584100000000002</v>
      </c>
      <c r="N682" s="150">
        <v>7.5533333333333329E-3</v>
      </c>
      <c r="O682" s="150">
        <v>8.6266666666666662E-3</v>
      </c>
      <c r="P682" s="150">
        <v>7.2700633333333329</v>
      </c>
      <c r="Q682" s="150">
        <v>1.8333333333333335E-3</v>
      </c>
      <c r="R682" s="150">
        <v>8.2699999999999996E-3</v>
      </c>
      <c r="S682" s="150">
        <v>0</v>
      </c>
      <c r="T682" s="150">
        <v>0</v>
      </c>
      <c r="U682" s="150">
        <v>0</v>
      </c>
      <c r="V682" s="150">
        <v>0</v>
      </c>
      <c r="W682" s="150">
        <v>0</v>
      </c>
      <c r="X682" s="150">
        <v>0</v>
      </c>
      <c r="Y682" s="150">
        <v>0</v>
      </c>
      <c r="Z682" s="150">
        <v>0.27690000000000003</v>
      </c>
    </row>
    <row r="683" spans="1:26" ht="15.75" customHeight="1">
      <c r="A683" s="262" t="s">
        <v>685</v>
      </c>
      <c r="B683" s="2" t="s">
        <v>34</v>
      </c>
      <c r="C683" s="3"/>
      <c r="D683" s="4">
        <v>2.5229166666666667E-2</v>
      </c>
      <c r="E683" s="5">
        <v>0.29569416666666659</v>
      </c>
      <c r="F683" s="6">
        <v>3.066E-2</v>
      </c>
      <c r="G683" s="23">
        <v>3.6066666666666669E-3</v>
      </c>
      <c r="H683" s="24">
        <v>6.7823333333333333E-2</v>
      </c>
      <c r="I683" s="141">
        <v>4.253333333333334E-2</v>
      </c>
      <c r="J683" s="150">
        <v>0.27586333333333329</v>
      </c>
      <c r="K683" s="150">
        <v>0.2528933333333333</v>
      </c>
      <c r="L683" s="150">
        <v>1.2666666666666668E-3</v>
      </c>
      <c r="M683" s="150">
        <v>0.48774000000000001</v>
      </c>
      <c r="N683" s="150">
        <v>5.1866666666666675E-3</v>
      </c>
      <c r="O683" s="150">
        <v>9.0866666666666665E-3</v>
      </c>
      <c r="P683" s="150">
        <v>3.0335533333333338</v>
      </c>
      <c r="Q683" s="150">
        <v>2.8233333333333331E-3</v>
      </c>
      <c r="R683" s="150">
        <v>2.9166666666666668E-3</v>
      </c>
      <c r="S683" s="150">
        <v>0</v>
      </c>
      <c r="T683" s="150">
        <v>8.7544444444444434</v>
      </c>
      <c r="U683" s="150">
        <v>4.3772222222222217</v>
      </c>
      <c r="V683" s="150">
        <v>0</v>
      </c>
      <c r="W683" s="150">
        <v>8.6666666666666674E-4</v>
      </c>
      <c r="X683" s="150">
        <v>2.9999999999999997E-4</v>
      </c>
      <c r="Y683" s="150">
        <v>0</v>
      </c>
      <c r="Z683" s="150">
        <v>2.18E-2</v>
      </c>
    </row>
    <row r="684" spans="1:26" ht="15.75" customHeight="1">
      <c r="A684" s="262" t="s">
        <v>686</v>
      </c>
      <c r="B684" s="2" t="s">
        <v>34</v>
      </c>
      <c r="C684" s="3"/>
      <c r="D684" s="4">
        <v>0.139708005027771</v>
      </c>
      <c r="E684" s="5">
        <v>0.18363866163889569</v>
      </c>
      <c r="F684" s="6">
        <v>5.5999999999999994E-2</v>
      </c>
      <c r="G684" s="23">
        <v>0.441</v>
      </c>
      <c r="H684" s="24">
        <v>8.6999999999999994E-2</v>
      </c>
      <c r="I684" s="141">
        <v>7.2496666666666668E-2</v>
      </c>
      <c r="J684" s="150">
        <v>1.0530633333333332</v>
      </c>
      <c r="K684" s="150">
        <v>1.5289066666666669</v>
      </c>
      <c r="L684" s="150">
        <v>4.0526666666666669E-2</v>
      </c>
      <c r="M684" s="150">
        <v>3.9627666666666665</v>
      </c>
      <c r="N684" s="150">
        <v>2.035E-2</v>
      </c>
      <c r="O684" s="150">
        <v>4.5706666666666666E-2</v>
      </c>
      <c r="P684" s="150">
        <v>5.3325500000000003</v>
      </c>
      <c r="Q684" s="150">
        <v>7.5433333333333333E-3</v>
      </c>
      <c r="R684" s="150">
        <v>2.0643333333333333E-2</v>
      </c>
      <c r="S684" s="150">
        <v>0</v>
      </c>
      <c r="T684" s="150">
        <v>0</v>
      </c>
      <c r="U684" s="150">
        <v>0</v>
      </c>
      <c r="V684" s="150">
        <v>3.7666666666666664E-3</v>
      </c>
      <c r="W684" s="150">
        <v>0</v>
      </c>
      <c r="X684" s="150">
        <v>1.2999999999999999E-3</v>
      </c>
      <c r="Y684" s="150">
        <v>1.0833333333333332E-2</v>
      </c>
      <c r="Z684" s="150">
        <v>0</v>
      </c>
    </row>
    <row r="685" spans="1:26" ht="15.75" customHeight="1">
      <c r="A685" s="262"/>
      <c r="B685" s="2"/>
      <c r="C685" s="3"/>
      <c r="D685" s="4"/>
      <c r="E685" s="5"/>
      <c r="F685" s="6"/>
      <c r="G685" s="23"/>
      <c r="H685" s="24"/>
      <c r="I685" s="141"/>
    </row>
    <row r="686" spans="1:26" ht="15.75" customHeight="1">
      <c r="A686" s="262"/>
      <c r="B686" s="2"/>
      <c r="C686" s="3"/>
      <c r="D686" s="4"/>
      <c r="E686" s="5"/>
      <c r="F686" s="6"/>
      <c r="G686" s="23"/>
      <c r="H686" s="24"/>
      <c r="I686" s="141"/>
    </row>
    <row r="687" spans="1:26" ht="15.75" customHeight="1">
      <c r="A687" s="262"/>
      <c r="B687" s="2"/>
      <c r="C687" s="3"/>
      <c r="D687" s="4"/>
      <c r="E687" s="5"/>
      <c r="F687" s="6"/>
      <c r="G687" s="23"/>
      <c r="H687" s="24"/>
      <c r="I687" s="141"/>
    </row>
    <row r="688" spans="1:26" ht="15.75" customHeight="1">
      <c r="A688" s="262"/>
      <c r="B688" s="2"/>
      <c r="C688" s="3"/>
      <c r="D688" s="4"/>
      <c r="E688" s="5"/>
      <c r="F688" s="6"/>
      <c r="G688" s="23"/>
      <c r="H688" s="24"/>
      <c r="I688" s="141"/>
    </row>
    <row r="689" spans="1:9" ht="15.75" customHeight="1">
      <c r="A689" s="262"/>
      <c r="B689" s="2"/>
      <c r="C689" s="3"/>
      <c r="D689" s="4"/>
      <c r="E689" s="5"/>
      <c r="F689" s="6"/>
      <c r="G689" s="23"/>
      <c r="H689" s="24"/>
      <c r="I689" s="141"/>
    </row>
    <row r="690" spans="1:9" ht="15.75" customHeight="1">
      <c r="A690" s="262"/>
      <c r="B690" s="2"/>
      <c r="C690" s="3"/>
      <c r="D690" s="4"/>
      <c r="E690" s="5"/>
      <c r="F690" s="6"/>
      <c r="G690" s="23"/>
      <c r="H690" s="24"/>
      <c r="I690" s="141"/>
    </row>
    <row r="691" spans="1:9" ht="15.75" customHeight="1">
      <c r="A691" s="262"/>
      <c r="B691" s="2"/>
      <c r="C691" s="3"/>
      <c r="D691" s="4"/>
      <c r="E691" s="5"/>
      <c r="F691" s="6"/>
      <c r="G691" s="23"/>
      <c r="H691" s="24"/>
      <c r="I691" s="141"/>
    </row>
    <row r="692" spans="1:9" ht="15.75" customHeight="1">
      <c r="A692" s="262"/>
      <c r="B692" s="2"/>
      <c r="C692" s="3"/>
      <c r="D692" s="4"/>
      <c r="E692" s="5"/>
      <c r="F692" s="6"/>
      <c r="G692" s="23"/>
      <c r="H692" s="24"/>
      <c r="I692" s="141"/>
    </row>
    <row r="693" spans="1:9" ht="15.75" customHeight="1">
      <c r="A693" s="262"/>
      <c r="B693" s="2"/>
      <c r="C693" s="3"/>
      <c r="D693" s="4"/>
      <c r="E693" s="5"/>
      <c r="F693" s="6"/>
      <c r="G693" s="23"/>
      <c r="H693" s="24"/>
      <c r="I693" s="141"/>
    </row>
    <row r="694" spans="1:9" ht="15.75" customHeight="1">
      <c r="A694" s="262"/>
      <c r="B694" s="2"/>
      <c r="C694" s="3"/>
      <c r="D694" s="4"/>
      <c r="E694" s="5"/>
      <c r="F694" s="6"/>
      <c r="G694" s="23"/>
      <c r="H694" s="24"/>
      <c r="I694" s="141"/>
    </row>
    <row r="695" spans="1:9" ht="15.75" customHeight="1">
      <c r="A695" s="262"/>
      <c r="B695" s="2"/>
      <c r="C695" s="3"/>
      <c r="D695" s="4"/>
      <c r="E695" s="5"/>
      <c r="F695" s="6"/>
      <c r="G695" s="23"/>
      <c r="H695" s="24"/>
      <c r="I695" s="141"/>
    </row>
    <row r="696" spans="1:9" ht="15.75" customHeight="1">
      <c r="A696" s="262"/>
      <c r="B696" s="2"/>
      <c r="C696" s="3"/>
      <c r="D696" s="4"/>
      <c r="E696" s="5"/>
      <c r="F696" s="6"/>
      <c r="G696" s="23"/>
      <c r="H696" s="24"/>
      <c r="I696" s="141"/>
    </row>
    <row r="697" spans="1:9" ht="15.75" customHeight="1">
      <c r="A697" s="262"/>
      <c r="B697" s="2"/>
      <c r="C697" s="3"/>
      <c r="D697" s="4"/>
      <c r="E697" s="5"/>
      <c r="F697" s="6"/>
      <c r="G697" s="23"/>
      <c r="H697" s="24"/>
      <c r="I697" s="141"/>
    </row>
    <row r="698" spans="1:9" ht="15.75" customHeight="1">
      <c r="A698" s="262"/>
      <c r="B698" s="2"/>
      <c r="C698" s="3"/>
      <c r="D698" s="4"/>
      <c r="E698" s="5"/>
      <c r="F698" s="6"/>
      <c r="G698" s="23"/>
      <c r="H698" s="24"/>
      <c r="I698" s="141"/>
    </row>
    <row r="699" spans="1:9" ht="15.75" customHeight="1">
      <c r="A699" s="262"/>
      <c r="B699" s="2"/>
      <c r="C699" s="3"/>
      <c r="D699" s="4"/>
      <c r="E699" s="5"/>
      <c r="F699" s="6"/>
      <c r="G699" s="23"/>
      <c r="H699" s="24"/>
      <c r="I699" s="141"/>
    </row>
    <row r="700" spans="1:9" ht="15.75" customHeight="1">
      <c r="A700" s="262"/>
      <c r="B700" s="2"/>
      <c r="C700" s="3"/>
      <c r="D700" s="4"/>
      <c r="E700" s="5"/>
      <c r="F700" s="6"/>
      <c r="G700" s="23"/>
      <c r="H700" s="24"/>
      <c r="I700" s="141"/>
    </row>
    <row r="701" spans="1:9" ht="15.75" customHeight="1">
      <c r="A701" s="262"/>
      <c r="B701" s="2"/>
      <c r="C701" s="3"/>
      <c r="D701" s="4"/>
      <c r="E701" s="5"/>
      <c r="F701" s="6"/>
      <c r="G701" s="23"/>
      <c r="H701" s="24"/>
      <c r="I701" s="141"/>
    </row>
    <row r="702" spans="1:9" ht="15.75" customHeight="1">
      <c r="A702" s="262"/>
      <c r="B702" s="2"/>
      <c r="C702" s="3"/>
      <c r="D702" s="4"/>
      <c r="E702" s="5"/>
      <c r="F702" s="6"/>
      <c r="G702" s="23"/>
      <c r="H702" s="24"/>
      <c r="I702" s="141"/>
    </row>
    <row r="703" spans="1:9" ht="15.75" customHeight="1">
      <c r="A703" s="262"/>
      <c r="B703" s="2"/>
      <c r="C703" s="3"/>
      <c r="D703" s="4"/>
      <c r="E703" s="5"/>
      <c r="F703" s="6"/>
      <c r="G703" s="23"/>
      <c r="H703" s="24"/>
      <c r="I703" s="141"/>
    </row>
    <row r="704" spans="1:9" ht="15.75" customHeight="1">
      <c r="A704" s="262"/>
      <c r="B704" s="2"/>
      <c r="C704" s="3"/>
      <c r="D704" s="4"/>
      <c r="E704" s="5"/>
      <c r="F704" s="6"/>
      <c r="G704" s="23"/>
      <c r="H704" s="24"/>
      <c r="I704" s="141"/>
    </row>
    <row r="705" spans="1:9" ht="15.75" customHeight="1">
      <c r="A705" s="262"/>
      <c r="B705" s="2"/>
      <c r="C705" s="3"/>
      <c r="D705" s="4"/>
      <c r="E705" s="5"/>
      <c r="F705" s="6"/>
      <c r="G705" s="23"/>
      <c r="H705" s="24"/>
      <c r="I705" s="141"/>
    </row>
    <row r="706" spans="1:9" ht="15.75" customHeight="1">
      <c r="A706" s="262"/>
      <c r="B706" s="2"/>
      <c r="C706" s="3"/>
      <c r="D706" s="4"/>
      <c r="E706" s="5"/>
      <c r="F706" s="6"/>
      <c r="G706" s="23"/>
      <c r="H706" s="24"/>
      <c r="I706" s="141"/>
    </row>
    <row r="707" spans="1:9" ht="15.75" customHeight="1">
      <c r="A707" s="262"/>
      <c r="B707" s="2"/>
      <c r="C707" s="3"/>
      <c r="D707" s="4"/>
      <c r="E707" s="5"/>
      <c r="F707" s="6"/>
      <c r="G707" s="23"/>
      <c r="H707" s="24"/>
      <c r="I707" s="141"/>
    </row>
    <row r="708" spans="1:9" ht="15.75" customHeight="1">
      <c r="A708" s="262"/>
      <c r="B708" s="2"/>
      <c r="C708" s="3"/>
      <c r="D708" s="4"/>
      <c r="E708" s="5"/>
      <c r="F708" s="6"/>
      <c r="G708" s="23"/>
      <c r="H708" s="24"/>
      <c r="I708" s="141"/>
    </row>
    <row r="709" spans="1:9" ht="15.75" customHeight="1">
      <c r="A709" s="262"/>
      <c r="B709" s="2"/>
      <c r="C709" s="3"/>
      <c r="D709" s="4"/>
      <c r="E709" s="5"/>
      <c r="F709" s="6"/>
      <c r="G709" s="23"/>
      <c r="H709" s="24"/>
      <c r="I709" s="141"/>
    </row>
    <row r="710" spans="1:9" ht="15.75" customHeight="1">
      <c r="A710" s="262"/>
      <c r="B710" s="2"/>
      <c r="C710" s="3"/>
      <c r="D710" s="4"/>
      <c r="E710" s="5"/>
      <c r="F710" s="6"/>
      <c r="G710" s="23"/>
      <c r="H710" s="24"/>
      <c r="I710" s="141"/>
    </row>
    <row r="711" spans="1:9" ht="15.75" customHeight="1">
      <c r="A711" s="262"/>
      <c r="B711" s="2"/>
      <c r="C711" s="3"/>
      <c r="D711" s="4"/>
      <c r="E711" s="5"/>
      <c r="F711" s="6"/>
      <c r="G711" s="23"/>
      <c r="H711" s="24"/>
      <c r="I711" s="141"/>
    </row>
    <row r="712" spans="1:9" ht="15.75" customHeight="1">
      <c r="A712" s="262"/>
      <c r="B712" s="2"/>
      <c r="C712" s="3"/>
      <c r="D712" s="4"/>
      <c r="E712" s="5"/>
      <c r="F712" s="6"/>
      <c r="G712" s="23"/>
      <c r="H712" s="24"/>
      <c r="I712" s="141"/>
    </row>
    <row r="713" spans="1:9" ht="15.75" customHeight="1">
      <c r="A713" s="262"/>
      <c r="B713" s="2"/>
      <c r="C713" s="3"/>
      <c r="D713" s="4"/>
      <c r="E713" s="5"/>
      <c r="F713" s="6"/>
      <c r="G713" s="23"/>
      <c r="H713" s="24"/>
      <c r="I713" s="141"/>
    </row>
    <row r="714" spans="1:9" ht="15.75" customHeight="1">
      <c r="A714" s="262"/>
      <c r="B714" s="2"/>
      <c r="C714" s="3"/>
      <c r="D714" s="4"/>
      <c r="E714" s="5"/>
      <c r="F714" s="6"/>
      <c r="G714" s="23"/>
      <c r="H714" s="24"/>
      <c r="I714" s="141"/>
    </row>
    <row r="715" spans="1:9" ht="15.75" customHeight="1">
      <c r="A715" s="262"/>
      <c r="B715" s="2"/>
      <c r="C715" s="3"/>
      <c r="D715" s="4"/>
      <c r="E715" s="5"/>
      <c r="F715" s="6"/>
      <c r="G715" s="23"/>
      <c r="H715" s="24"/>
      <c r="I715" s="141"/>
    </row>
    <row r="716" spans="1:9" ht="15.75" customHeight="1">
      <c r="A716" s="262"/>
      <c r="B716" s="2"/>
      <c r="C716" s="3"/>
      <c r="D716" s="4"/>
      <c r="E716" s="5"/>
      <c r="F716" s="6"/>
      <c r="G716" s="23"/>
      <c r="H716" s="24"/>
      <c r="I716" s="141"/>
    </row>
    <row r="717" spans="1:9" ht="15.75" customHeight="1">
      <c r="A717" s="262"/>
      <c r="B717" s="2"/>
      <c r="C717" s="3"/>
      <c r="D717" s="4"/>
      <c r="E717" s="5"/>
      <c r="F717" s="6"/>
      <c r="G717" s="23"/>
      <c r="H717" s="24"/>
      <c r="I717" s="141"/>
    </row>
    <row r="718" spans="1:9" ht="15.75" customHeight="1">
      <c r="A718" s="262"/>
      <c r="B718" s="2"/>
      <c r="C718" s="3"/>
      <c r="D718" s="4"/>
      <c r="E718" s="5"/>
      <c r="F718" s="6"/>
      <c r="G718" s="23"/>
      <c r="H718" s="24"/>
      <c r="I718" s="141"/>
    </row>
    <row r="719" spans="1:9" ht="15.75" customHeight="1">
      <c r="A719" s="262"/>
      <c r="B719" s="2"/>
      <c r="C719" s="3"/>
      <c r="D719" s="4"/>
      <c r="E719" s="5"/>
      <c r="F719" s="6"/>
      <c r="G719" s="23"/>
      <c r="H719" s="24"/>
      <c r="I719" s="141"/>
    </row>
    <row r="720" spans="1:9" ht="15.75" customHeight="1">
      <c r="A720" s="262"/>
      <c r="B720" s="2"/>
      <c r="C720" s="3"/>
      <c r="D720" s="4"/>
      <c r="E720" s="5"/>
      <c r="F720" s="6"/>
      <c r="G720" s="23"/>
      <c r="H720" s="24"/>
      <c r="I720" s="141"/>
    </row>
    <row r="721" spans="1:9" ht="15.75" customHeight="1">
      <c r="A721" s="262"/>
      <c r="B721" s="2"/>
      <c r="C721" s="3"/>
      <c r="D721" s="4"/>
      <c r="E721" s="5"/>
      <c r="F721" s="6"/>
      <c r="G721" s="23"/>
      <c r="H721" s="24"/>
      <c r="I721" s="141"/>
    </row>
    <row r="722" spans="1:9" ht="15.75" customHeight="1">
      <c r="A722" s="262"/>
      <c r="B722" s="2"/>
      <c r="C722" s="3"/>
      <c r="D722" s="4"/>
      <c r="E722" s="5"/>
      <c r="F722" s="6"/>
      <c r="G722" s="23"/>
      <c r="H722" s="24"/>
      <c r="I722" s="141"/>
    </row>
    <row r="723" spans="1:9" ht="15.75" customHeight="1">
      <c r="A723" s="262"/>
      <c r="B723" s="2"/>
      <c r="C723" s="3"/>
      <c r="D723" s="4"/>
      <c r="E723" s="5"/>
      <c r="F723" s="6"/>
      <c r="G723" s="23"/>
      <c r="H723" s="24"/>
      <c r="I723" s="141"/>
    </row>
    <row r="724" spans="1:9" ht="15.75" customHeight="1">
      <c r="A724" s="262"/>
      <c r="B724" s="2"/>
      <c r="C724" s="3"/>
      <c r="D724" s="4"/>
      <c r="E724" s="5"/>
      <c r="F724" s="6"/>
      <c r="G724" s="23"/>
      <c r="H724" s="24"/>
      <c r="I724" s="141"/>
    </row>
    <row r="725" spans="1:9" ht="15.75" customHeight="1">
      <c r="A725" s="262"/>
      <c r="B725" s="2"/>
      <c r="C725" s="3"/>
      <c r="D725" s="4"/>
      <c r="E725" s="5"/>
      <c r="F725" s="6"/>
      <c r="G725" s="23"/>
      <c r="H725" s="24"/>
      <c r="I725" s="141"/>
    </row>
    <row r="726" spans="1:9" ht="15.75" customHeight="1">
      <c r="A726" s="262"/>
      <c r="B726" s="2"/>
      <c r="C726" s="3"/>
      <c r="D726" s="4"/>
      <c r="E726" s="5"/>
      <c r="F726" s="6"/>
      <c r="G726" s="23"/>
      <c r="H726" s="24"/>
      <c r="I726" s="141"/>
    </row>
    <row r="727" spans="1:9" ht="15.75" customHeight="1">
      <c r="A727" s="262"/>
      <c r="B727" s="2"/>
      <c r="C727" s="3"/>
      <c r="D727" s="4"/>
      <c r="E727" s="5"/>
      <c r="F727" s="6"/>
      <c r="G727" s="23"/>
      <c r="H727" s="24"/>
      <c r="I727" s="141"/>
    </row>
    <row r="728" spans="1:9" ht="15.75" customHeight="1">
      <c r="A728" s="262"/>
      <c r="B728" s="2"/>
      <c r="C728" s="3"/>
      <c r="D728" s="4"/>
      <c r="E728" s="5"/>
      <c r="F728" s="6"/>
      <c r="G728" s="23"/>
      <c r="H728" s="24"/>
      <c r="I728" s="141"/>
    </row>
    <row r="729" spans="1:9" ht="15.75" customHeight="1">
      <c r="A729" s="262"/>
      <c r="B729" s="2"/>
      <c r="C729" s="3"/>
      <c r="D729" s="4"/>
      <c r="E729" s="5"/>
      <c r="F729" s="6"/>
      <c r="G729" s="23"/>
      <c r="H729" s="24"/>
      <c r="I729" s="141"/>
    </row>
    <row r="730" spans="1:9" ht="15.75" customHeight="1">
      <c r="A730" s="262"/>
      <c r="B730" s="2"/>
      <c r="C730" s="3"/>
      <c r="D730" s="4"/>
      <c r="E730" s="5"/>
      <c r="F730" s="6"/>
      <c r="G730" s="23"/>
      <c r="H730" s="24"/>
      <c r="I730" s="141"/>
    </row>
    <row r="731" spans="1:9" ht="15.75" customHeight="1">
      <c r="A731" s="262"/>
      <c r="B731" s="2"/>
      <c r="C731" s="3"/>
      <c r="D731" s="4"/>
      <c r="E731" s="5"/>
      <c r="F731" s="6"/>
      <c r="G731" s="23"/>
      <c r="H731" s="24"/>
      <c r="I731" s="141"/>
    </row>
    <row r="732" spans="1:9" ht="15.75" customHeight="1">
      <c r="A732" s="262"/>
      <c r="B732" s="2"/>
      <c r="C732" s="3"/>
      <c r="D732" s="4"/>
      <c r="E732" s="5"/>
      <c r="F732" s="6"/>
      <c r="G732" s="23"/>
      <c r="H732" s="24"/>
      <c r="I732" s="141"/>
    </row>
    <row r="733" spans="1:9" ht="15.75" customHeight="1">
      <c r="A733" s="262"/>
      <c r="B733" s="2"/>
      <c r="C733" s="3"/>
      <c r="D733" s="4"/>
      <c r="E733" s="5"/>
      <c r="F733" s="6"/>
      <c r="G733" s="23"/>
      <c r="H733" s="24"/>
      <c r="I733" s="141"/>
    </row>
    <row r="734" spans="1:9" ht="15.75" customHeight="1">
      <c r="A734" s="262"/>
      <c r="B734" s="2"/>
      <c r="C734" s="3"/>
      <c r="D734" s="4"/>
      <c r="E734" s="5"/>
      <c r="F734" s="6"/>
      <c r="G734" s="23"/>
      <c r="H734" s="24"/>
      <c r="I734" s="141"/>
    </row>
    <row r="735" spans="1:9" ht="15.75" customHeight="1">
      <c r="A735" s="262"/>
      <c r="B735" s="2"/>
      <c r="C735" s="3"/>
      <c r="D735" s="4"/>
      <c r="E735" s="5"/>
      <c r="F735" s="6"/>
      <c r="G735" s="23"/>
      <c r="H735" s="24"/>
      <c r="I735" s="141"/>
    </row>
    <row r="736" spans="1:9" ht="15.75" customHeight="1">
      <c r="A736" s="262"/>
      <c r="B736" s="2"/>
      <c r="C736" s="3"/>
      <c r="D736" s="4"/>
      <c r="E736" s="5"/>
      <c r="F736" s="6"/>
      <c r="G736" s="23"/>
      <c r="H736" s="24"/>
      <c r="I736" s="141"/>
    </row>
    <row r="737" spans="1:9" ht="15.75" customHeight="1">
      <c r="A737" s="262"/>
      <c r="B737" s="2"/>
      <c r="C737" s="3"/>
      <c r="D737" s="4"/>
      <c r="E737" s="5"/>
      <c r="F737" s="6"/>
      <c r="G737" s="23"/>
      <c r="H737" s="24"/>
      <c r="I737" s="141"/>
    </row>
    <row r="738" spans="1:9" ht="15.75" customHeight="1">
      <c r="A738" s="262"/>
      <c r="B738" s="2"/>
      <c r="C738" s="3"/>
      <c r="D738" s="4"/>
      <c r="E738" s="5"/>
      <c r="F738" s="6"/>
      <c r="G738" s="23"/>
      <c r="H738" s="24"/>
      <c r="I738" s="141"/>
    </row>
    <row r="739" spans="1:9" ht="15.75" customHeight="1">
      <c r="A739" s="262"/>
      <c r="B739" s="2"/>
      <c r="C739" s="3"/>
      <c r="D739" s="4"/>
      <c r="E739" s="5"/>
      <c r="F739" s="6"/>
      <c r="G739" s="23"/>
      <c r="H739" s="24"/>
      <c r="I739" s="141"/>
    </row>
    <row r="740" spans="1:9" ht="15.75" customHeight="1">
      <c r="A740" s="262"/>
      <c r="B740" s="2"/>
      <c r="C740" s="3"/>
      <c r="D740" s="4"/>
      <c r="E740" s="5"/>
      <c r="F740" s="6"/>
      <c r="G740" s="23"/>
      <c r="H740" s="24"/>
      <c r="I740" s="141"/>
    </row>
    <row r="741" spans="1:9" ht="15.75" customHeight="1">
      <c r="A741" s="262"/>
      <c r="B741" s="2"/>
      <c r="C741" s="3"/>
      <c r="D741" s="4"/>
      <c r="E741" s="5"/>
      <c r="F741" s="6"/>
      <c r="G741" s="23"/>
      <c r="H741" s="24"/>
      <c r="I741" s="141"/>
    </row>
    <row r="742" spans="1:9" ht="15.75" customHeight="1">
      <c r="A742" s="262"/>
      <c r="B742" s="2"/>
      <c r="C742" s="3"/>
      <c r="D742" s="4"/>
      <c r="E742" s="5"/>
      <c r="F742" s="6"/>
      <c r="G742" s="23"/>
      <c r="H742" s="24"/>
      <c r="I742" s="141"/>
    </row>
    <row r="743" spans="1:9" ht="15.75" customHeight="1">
      <c r="A743" s="262"/>
      <c r="B743" s="2"/>
      <c r="C743" s="3"/>
      <c r="D743" s="4"/>
      <c r="E743" s="5"/>
      <c r="F743" s="6"/>
      <c r="G743" s="23"/>
      <c r="H743" s="24"/>
      <c r="I743" s="141"/>
    </row>
    <row r="744" spans="1:9" ht="15.75" customHeight="1">
      <c r="A744" s="262"/>
      <c r="B744" s="2"/>
      <c r="C744" s="3"/>
      <c r="D744" s="4"/>
      <c r="E744" s="5"/>
      <c r="F744" s="6"/>
      <c r="G744" s="23"/>
      <c r="H744" s="24"/>
      <c r="I744" s="141"/>
    </row>
    <row r="745" spans="1:9" ht="15.75" customHeight="1">
      <c r="A745" s="262"/>
      <c r="B745" s="2"/>
      <c r="C745" s="3"/>
      <c r="D745" s="4"/>
      <c r="E745" s="5"/>
      <c r="F745" s="6"/>
      <c r="G745" s="23"/>
      <c r="H745" s="24"/>
      <c r="I745" s="141"/>
    </row>
    <row r="746" spans="1:9" ht="15.75" customHeight="1">
      <c r="A746" s="262"/>
      <c r="B746" s="2"/>
      <c r="C746" s="3"/>
      <c r="D746" s="4"/>
      <c r="E746" s="5"/>
      <c r="F746" s="6"/>
      <c r="G746" s="23"/>
      <c r="H746" s="24"/>
      <c r="I746" s="141"/>
    </row>
    <row r="747" spans="1:9" ht="15.75" customHeight="1">
      <c r="A747" s="262"/>
      <c r="B747" s="2"/>
      <c r="C747" s="3"/>
      <c r="D747" s="4"/>
      <c r="E747" s="5"/>
      <c r="F747" s="6"/>
      <c r="G747" s="23"/>
      <c r="H747" s="24"/>
      <c r="I747" s="141"/>
    </row>
    <row r="748" spans="1:9" ht="15.75" customHeight="1">
      <c r="A748" s="262"/>
      <c r="B748" s="2"/>
      <c r="C748" s="3"/>
      <c r="D748" s="4"/>
      <c r="E748" s="5"/>
      <c r="F748" s="6"/>
      <c r="G748" s="23"/>
      <c r="H748" s="24"/>
      <c r="I748" s="141"/>
    </row>
    <row r="749" spans="1:9" ht="15.75" customHeight="1">
      <c r="A749" s="262"/>
      <c r="B749" s="2"/>
      <c r="C749" s="3"/>
      <c r="D749" s="4"/>
      <c r="E749" s="5"/>
      <c r="F749" s="6"/>
      <c r="G749" s="23"/>
      <c r="H749" s="24"/>
      <c r="I749" s="141"/>
    </row>
    <row r="750" spans="1:9" ht="15.75" customHeight="1">
      <c r="A750" s="262"/>
      <c r="B750" s="2"/>
      <c r="C750" s="3"/>
      <c r="D750" s="4"/>
      <c r="E750" s="5"/>
      <c r="F750" s="6"/>
      <c r="G750" s="23"/>
      <c r="H750" s="24"/>
      <c r="I750" s="141"/>
    </row>
    <row r="751" spans="1:9" ht="15.75" customHeight="1">
      <c r="A751" s="262"/>
      <c r="B751" s="2"/>
      <c r="C751" s="3"/>
      <c r="D751" s="4"/>
      <c r="E751" s="5"/>
      <c r="F751" s="6"/>
      <c r="G751" s="23"/>
      <c r="H751" s="24"/>
      <c r="I751" s="141"/>
    </row>
    <row r="752" spans="1:9" ht="15.75" customHeight="1">
      <c r="A752" s="262"/>
      <c r="B752" s="2"/>
      <c r="C752" s="3"/>
      <c r="D752" s="4"/>
      <c r="E752" s="5"/>
      <c r="F752" s="6"/>
      <c r="G752" s="23"/>
      <c r="H752" s="24"/>
      <c r="I752" s="141"/>
    </row>
    <row r="753" spans="1:9" ht="15.75" customHeight="1">
      <c r="A753" s="262"/>
      <c r="B753" s="2"/>
      <c r="C753" s="3"/>
      <c r="D753" s="4"/>
      <c r="E753" s="5"/>
      <c r="F753" s="6"/>
      <c r="G753" s="23"/>
      <c r="H753" s="24"/>
      <c r="I753" s="141"/>
    </row>
    <row r="754" spans="1:9" ht="15.75" customHeight="1">
      <c r="A754" s="262"/>
      <c r="B754" s="2"/>
      <c r="C754" s="3"/>
      <c r="D754" s="4"/>
      <c r="E754" s="5"/>
      <c r="F754" s="6"/>
      <c r="G754" s="23"/>
      <c r="H754" s="24"/>
      <c r="I754" s="141"/>
    </row>
    <row r="755" spans="1:9" ht="15.75" customHeight="1">
      <c r="A755" s="262"/>
      <c r="B755" s="2"/>
      <c r="C755" s="3"/>
      <c r="D755" s="4"/>
      <c r="E755" s="5"/>
      <c r="F755" s="6"/>
      <c r="G755" s="23"/>
      <c r="H755" s="24"/>
      <c r="I755" s="141"/>
    </row>
    <row r="756" spans="1:9" ht="15.75" customHeight="1">
      <c r="A756" s="262"/>
      <c r="B756" s="2"/>
      <c r="C756" s="3"/>
      <c r="D756" s="4"/>
      <c r="E756" s="5"/>
      <c r="F756" s="6"/>
      <c r="G756" s="23"/>
      <c r="H756" s="24"/>
      <c r="I756" s="141"/>
    </row>
    <row r="757" spans="1:9" ht="15.75" customHeight="1">
      <c r="A757" s="262"/>
      <c r="B757" s="2"/>
      <c r="C757" s="3"/>
      <c r="D757" s="4"/>
      <c r="E757" s="5"/>
      <c r="F757" s="6"/>
      <c r="G757" s="23"/>
      <c r="H757" s="24"/>
      <c r="I757" s="141"/>
    </row>
    <row r="758" spans="1:9" ht="15.75" customHeight="1">
      <c r="A758" s="262"/>
      <c r="B758" s="2"/>
      <c r="C758" s="3"/>
      <c r="D758" s="4"/>
      <c r="E758" s="5"/>
      <c r="F758" s="6"/>
      <c r="G758" s="23"/>
      <c r="H758" s="24"/>
      <c r="I758" s="141"/>
    </row>
    <row r="759" spans="1:9" ht="15.75" customHeight="1">
      <c r="A759" s="262"/>
      <c r="B759" s="2"/>
      <c r="C759" s="3"/>
      <c r="D759" s="4"/>
      <c r="E759" s="5"/>
      <c r="F759" s="6"/>
      <c r="G759" s="23"/>
      <c r="H759" s="24"/>
      <c r="I759" s="141"/>
    </row>
    <row r="760" spans="1:9" ht="15.75" customHeight="1">
      <c r="A760" s="262"/>
      <c r="B760" s="2"/>
      <c r="C760" s="3"/>
      <c r="D760" s="4"/>
      <c r="E760" s="5"/>
      <c r="F760" s="6"/>
      <c r="G760" s="23"/>
      <c r="H760" s="24"/>
      <c r="I760" s="141"/>
    </row>
    <row r="761" spans="1:9" ht="15.75" customHeight="1">
      <c r="A761" s="262"/>
      <c r="B761" s="2"/>
      <c r="C761" s="3"/>
      <c r="D761" s="4"/>
      <c r="E761" s="5"/>
      <c r="F761" s="6"/>
      <c r="G761" s="23"/>
      <c r="H761" s="24"/>
      <c r="I761" s="141"/>
    </row>
    <row r="762" spans="1:9" ht="15.75" customHeight="1">
      <c r="A762" s="262"/>
      <c r="B762" s="2"/>
      <c r="C762" s="3"/>
      <c r="D762" s="4"/>
      <c r="E762" s="5"/>
      <c r="F762" s="6"/>
      <c r="G762" s="23"/>
      <c r="H762" s="24"/>
      <c r="I762" s="141"/>
    </row>
    <row r="763" spans="1:9" ht="15.75" customHeight="1">
      <c r="A763" s="262"/>
      <c r="B763" s="2"/>
      <c r="C763" s="3"/>
      <c r="D763" s="4"/>
      <c r="E763" s="5"/>
      <c r="F763" s="6"/>
      <c r="G763" s="23"/>
      <c r="H763" s="24"/>
      <c r="I763" s="141"/>
    </row>
    <row r="764" spans="1:9" ht="15.75" customHeight="1">
      <c r="A764" s="262"/>
      <c r="B764" s="2"/>
      <c r="C764" s="3"/>
      <c r="D764" s="4"/>
      <c r="E764" s="5"/>
      <c r="F764" s="6"/>
      <c r="G764" s="23"/>
      <c r="H764" s="24"/>
      <c r="I764" s="141"/>
    </row>
    <row r="765" spans="1:9" ht="15.75" customHeight="1">
      <c r="A765" s="262"/>
      <c r="B765" s="2"/>
      <c r="C765" s="3"/>
      <c r="D765" s="4"/>
      <c r="E765" s="5"/>
      <c r="F765" s="6"/>
      <c r="G765" s="23"/>
      <c r="H765" s="24"/>
      <c r="I765" s="141"/>
    </row>
    <row r="766" spans="1:9" ht="15.75" customHeight="1">
      <c r="A766" s="262"/>
      <c r="B766" s="2"/>
      <c r="C766" s="3"/>
      <c r="D766" s="4"/>
      <c r="E766" s="5"/>
      <c r="F766" s="6"/>
      <c r="G766" s="23"/>
      <c r="H766" s="24"/>
      <c r="I766" s="141"/>
    </row>
    <row r="767" spans="1:9" ht="15.75" customHeight="1">
      <c r="A767" s="262"/>
      <c r="B767" s="2"/>
      <c r="C767" s="3"/>
      <c r="D767" s="4"/>
      <c r="E767" s="5"/>
      <c r="F767" s="6"/>
      <c r="G767" s="23"/>
      <c r="H767" s="24"/>
      <c r="I767" s="141"/>
    </row>
    <row r="768" spans="1:9" ht="15.75" customHeight="1">
      <c r="A768" s="262"/>
      <c r="B768" s="2"/>
      <c r="C768" s="3"/>
      <c r="D768" s="4"/>
      <c r="E768" s="5"/>
      <c r="F768" s="6"/>
      <c r="G768" s="23"/>
      <c r="H768" s="24"/>
      <c r="I768" s="141"/>
    </row>
    <row r="769" spans="1:9" ht="15.75" customHeight="1">
      <c r="A769" s="262"/>
      <c r="B769" s="2"/>
      <c r="C769" s="3"/>
      <c r="D769" s="4"/>
      <c r="E769" s="5"/>
      <c r="F769" s="6"/>
      <c r="G769" s="23"/>
      <c r="H769" s="24"/>
      <c r="I769" s="141"/>
    </row>
    <row r="770" spans="1:9" ht="15.75" customHeight="1">
      <c r="A770" s="262"/>
      <c r="B770" s="2"/>
      <c r="C770" s="3"/>
      <c r="D770" s="4"/>
      <c r="E770" s="5"/>
      <c r="F770" s="6"/>
      <c r="G770" s="23"/>
      <c r="H770" s="24"/>
      <c r="I770" s="141"/>
    </row>
    <row r="771" spans="1:9" ht="15.75" customHeight="1">
      <c r="A771" s="262"/>
      <c r="B771" s="2"/>
      <c r="C771" s="3"/>
      <c r="D771" s="4"/>
      <c r="E771" s="5"/>
      <c r="F771" s="6"/>
      <c r="G771" s="23"/>
      <c r="H771" s="24"/>
      <c r="I771" s="141"/>
    </row>
    <row r="772" spans="1:9" ht="15.75" customHeight="1">
      <c r="A772" s="262"/>
      <c r="B772" s="2"/>
      <c r="C772" s="3"/>
      <c r="D772" s="4"/>
      <c r="E772" s="5"/>
      <c r="F772" s="6"/>
      <c r="G772" s="23"/>
      <c r="H772" s="24"/>
      <c r="I772" s="141"/>
    </row>
    <row r="773" spans="1:9" ht="15.75" customHeight="1">
      <c r="A773" s="262"/>
      <c r="B773" s="2"/>
      <c r="C773" s="3"/>
      <c r="D773" s="4"/>
      <c r="E773" s="5"/>
      <c r="F773" s="6"/>
      <c r="G773" s="23"/>
      <c r="H773" s="24"/>
      <c r="I773" s="141"/>
    </row>
    <row r="774" spans="1:9" ht="15.75" customHeight="1">
      <c r="A774" s="262"/>
      <c r="B774" s="2"/>
      <c r="C774" s="3"/>
      <c r="D774" s="4"/>
      <c r="E774" s="5"/>
      <c r="F774" s="6"/>
      <c r="G774" s="23"/>
      <c r="H774" s="24"/>
      <c r="I774" s="141"/>
    </row>
    <row r="775" spans="1:9" ht="15.75" customHeight="1">
      <c r="A775" s="262"/>
      <c r="B775" s="2"/>
      <c r="C775" s="3"/>
      <c r="D775" s="4"/>
      <c r="E775" s="5"/>
      <c r="F775" s="6"/>
      <c r="G775" s="23"/>
      <c r="H775" s="24"/>
      <c r="I775" s="141"/>
    </row>
    <row r="776" spans="1:9" ht="15.75" customHeight="1">
      <c r="A776" s="262"/>
      <c r="B776" s="2"/>
      <c r="C776" s="3"/>
      <c r="D776" s="4"/>
      <c r="E776" s="5"/>
      <c r="F776" s="6"/>
      <c r="G776" s="23"/>
      <c r="H776" s="24"/>
      <c r="I776" s="141"/>
    </row>
    <row r="777" spans="1:9" ht="15.75" customHeight="1">
      <c r="A777" s="262"/>
      <c r="B777" s="2"/>
      <c r="C777" s="3"/>
      <c r="D777" s="4"/>
      <c r="E777" s="5"/>
      <c r="F777" s="6"/>
      <c r="G777" s="23"/>
      <c r="H777" s="24"/>
      <c r="I777" s="141"/>
    </row>
    <row r="778" spans="1:9" ht="15.75" customHeight="1">
      <c r="A778" s="262"/>
      <c r="B778" s="2"/>
      <c r="C778" s="3"/>
      <c r="D778" s="4"/>
      <c r="E778" s="5"/>
      <c r="F778" s="6"/>
      <c r="G778" s="23"/>
      <c r="H778" s="24"/>
      <c r="I778" s="141"/>
    </row>
    <row r="779" spans="1:9" ht="15.75" customHeight="1">
      <c r="A779" s="262"/>
      <c r="B779" s="2"/>
      <c r="C779" s="3"/>
      <c r="D779" s="4"/>
      <c r="E779" s="5"/>
      <c r="F779" s="6"/>
      <c r="G779" s="23"/>
      <c r="H779" s="24"/>
      <c r="I779" s="141"/>
    </row>
    <row r="780" spans="1:9" ht="15.75" customHeight="1">
      <c r="A780" s="262"/>
      <c r="B780" s="2"/>
      <c r="C780" s="3"/>
      <c r="D780" s="4"/>
      <c r="E780" s="5"/>
      <c r="F780" s="6"/>
      <c r="G780" s="23"/>
      <c r="H780" s="24"/>
      <c r="I780" s="141"/>
    </row>
    <row r="781" spans="1:9" ht="15.75" customHeight="1">
      <c r="A781" s="262"/>
      <c r="B781" s="2"/>
      <c r="C781" s="3"/>
      <c r="D781" s="4"/>
      <c r="E781" s="5"/>
      <c r="F781" s="6"/>
      <c r="G781" s="23"/>
      <c r="H781" s="24"/>
      <c r="I781" s="141"/>
    </row>
    <row r="782" spans="1:9" ht="15.75" customHeight="1">
      <c r="A782" s="262"/>
      <c r="B782" s="2"/>
      <c r="C782" s="3"/>
      <c r="D782" s="4"/>
      <c r="E782" s="5"/>
      <c r="F782" s="6"/>
      <c r="G782" s="23"/>
      <c r="H782" s="24"/>
      <c r="I782" s="141"/>
    </row>
    <row r="783" spans="1:9" ht="15.75" customHeight="1">
      <c r="A783" s="262"/>
      <c r="B783" s="2"/>
      <c r="C783" s="3"/>
      <c r="D783" s="4"/>
      <c r="E783" s="5"/>
      <c r="F783" s="6"/>
      <c r="G783" s="23"/>
      <c r="H783" s="24"/>
      <c r="I783" s="141"/>
    </row>
    <row r="784" spans="1:9" ht="15.75" customHeight="1">
      <c r="A784" s="262"/>
      <c r="B784" s="2"/>
      <c r="C784" s="3"/>
      <c r="D784" s="4"/>
      <c r="E784" s="5"/>
      <c r="F784" s="6"/>
      <c r="G784" s="23"/>
      <c r="H784" s="24"/>
      <c r="I784" s="141"/>
    </row>
    <row r="785" spans="1:9" ht="15.75" customHeight="1">
      <c r="A785" s="262"/>
      <c r="B785" s="2"/>
      <c r="C785" s="3"/>
      <c r="D785" s="4"/>
      <c r="E785" s="5"/>
      <c r="F785" s="6"/>
      <c r="G785" s="23"/>
      <c r="H785" s="24"/>
      <c r="I785" s="141"/>
    </row>
    <row r="786" spans="1:9" ht="15.75" customHeight="1">
      <c r="A786" s="262"/>
      <c r="B786" s="2"/>
      <c r="C786" s="3"/>
      <c r="D786" s="4"/>
      <c r="E786" s="5"/>
      <c r="F786" s="6"/>
      <c r="G786" s="23"/>
      <c r="H786" s="24"/>
      <c r="I786" s="141"/>
    </row>
    <row r="787" spans="1:9" ht="15.75" customHeight="1">
      <c r="A787" s="262"/>
      <c r="B787" s="2"/>
      <c r="C787" s="3"/>
      <c r="D787" s="4"/>
      <c r="E787" s="5"/>
      <c r="F787" s="6"/>
      <c r="G787" s="23"/>
      <c r="H787" s="24"/>
      <c r="I787" s="141"/>
    </row>
    <row r="788" spans="1:9" ht="15.75" customHeight="1">
      <c r="A788" s="262"/>
      <c r="B788" s="2"/>
      <c r="C788" s="3"/>
      <c r="D788" s="4"/>
      <c r="E788" s="5"/>
      <c r="F788" s="6"/>
      <c r="G788" s="23"/>
      <c r="H788" s="24"/>
      <c r="I788" s="141"/>
    </row>
    <row r="789" spans="1:9" ht="15.75" customHeight="1">
      <c r="A789" s="262"/>
      <c r="B789" s="2"/>
      <c r="C789" s="3"/>
      <c r="D789" s="4"/>
      <c r="E789" s="5"/>
      <c r="F789" s="6"/>
      <c r="G789" s="23"/>
      <c r="H789" s="24"/>
      <c r="I789" s="141"/>
    </row>
    <row r="790" spans="1:9" ht="15.75" customHeight="1">
      <c r="A790" s="262"/>
      <c r="B790" s="2"/>
      <c r="C790" s="3"/>
      <c r="D790" s="4"/>
      <c r="E790" s="5"/>
      <c r="F790" s="6"/>
      <c r="G790" s="23"/>
      <c r="H790" s="24"/>
      <c r="I790" s="141"/>
    </row>
    <row r="791" spans="1:9" ht="15.75" customHeight="1">
      <c r="A791" s="262"/>
      <c r="B791" s="2"/>
      <c r="C791" s="3"/>
      <c r="D791" s="4"/>
      <c r="E791" s="5"/>
      <c r="F791" s="6"/>
      <c r="G791" s="23"/>
      <c r="H791" s="24"/>
      <c r="I791" s="141"/>
    </row>
    <row r="792" spans="1:9" ht="15.75" customHeight="1">
      <c r="A792" s="262"/>
      <c r="B792" s="2"/>
      <c r="C792" s="3"/>
      <c r="D792" s="4"/>
      <c r="E792" s="5"/>
      <c r="F792" s="6"/>
      <c r="G792" s="23"/>
      <c r="H792" s="24"/>
      <c r="I792" s="141"/>
    </row>
    <row r="793" spans="1:9" ht="15.75" customHeight="1">
      <c r="A793" s="262"/>
      <c r="B793" s="2"/>
      <c r="C793" s="3"/>
      <c r="D793" s="4"/>
      <c r="E793" s="5"/>
      <c r="F793" s="6"/>
      <c r="G793" s="23"/>
      <c r="H793" s="24"/>
      <c r="I793" s="141"/>
    </row>
    <row r="794" spans="1:9" ht="15.75" customHeight="1">
      <c r="A794" s="262"/>
      <c r="B794" s="2"/>
      <c r="C794" s="3"/>
      <c r="D794" s="4"/>
      <c r="E794" s="5"/>
      <c r="F794" s="6"/>
      <c r="G794" s="23"/>
      <c r="H794" s="24"/>
      <c r="I794" s="141"/>
    </row>
    <row r="795" spans="1:9" ht="15.75" customHeight="1">
      <c r="A795" s="262"/>
      <c r="B795" s="2"/>
      <c r="C795" s="3"/>
      <c r="D795" s="4"/>
      <c r="E795" s="5"/>
      <c r="F795" s="6"/>
      <c r="G795" s="23"/>
      <c r="H795" s="24"/>
      <c r="I795" s="141"/>
    </row>
    <row r="796" spans="1:9" ht="15.75" customHeight="1">
      <c r="A796" s="262"/>
      <c r="B796" s="2"/>
      <c r="C796" s="3"/>
      <c r="D796" s="4"/>
      <c r="E796" s="5"/>
      <c r="F796" s="6"/>
      <c r="G796" s="23"/>
      <c r="H796" s="24"/>
      <c r="I796" s="141"/>
    </row>
    <row r="797" spans="1:9" ht="15.75" customHeight="1">
      <c r="A797" s="262"/>
      <c r="B797" s="2"/>
      <c r="C797" s="3"/>
      <c r="D797" s="4"/>
      <c r="E797" s="5"/>
      <c r="F797" s="6"/>
      <c r="G797" s="23"/>
      <c r="H797" s="24"/>
      <c r="I797" s="141"/>
    </row>
    <row r="798" spans="1:9" ht="15.75" customHeight="1">
      <c r="A798" s="262"/>
      <c r="B798" s="2"/>
      <c r="C798" s="3"/>
      <c r="D798" s="4"/>
      <c r="E798" s="5"/>
      <c r="F798" s="6"/>
      <c r="G798" s="23"/>
      <c r="H798" s="24"/>
      <c r="I798" s="141"/>
    </row>
    <row r="799" spans="1:9" ht="15.75" customHeight="1">
      <c r="A799" s="262"/>
      <c r="B799" s="2"/>
      <c r="C799" s="3"/>
      <c r="D799" s="4"/>
      <c r="E799" s="5"/>
      <c r="F799" s="6"/>
      <c r="G799" s="23"/>
      <c r="H799" s="24"/>
      <c r="I799" s="141"/>
    </row>
    <row r="800" spans="1:9" ht="15.75" customHeight="1">
      <c r="A800" s="262"/>
      <c r="B800" s="2"/>
      <c r="C800" s="3"/>
      <c r="D800" s="4"/>
      <c r="E800" s="5"/>
      <c r="F800" s="6"/>
      <c r="G800" s="23"/>
      <c r="H800" s="24"/>
      <c r="I800" s="141"/>
    </row>
    <row r="801" spans="1:9" ht="15.75" customHeight="1">
      <c r="A801" s="262"/>
      <c r="B801" s="2"/>
      <c r="C801" s="3"/>
      <c r="D801" s="4"/>
      <c r="E801" s="5"/>
      <c r="F801" s="6"/>
      <c r="G801" s="23"/>
      <c r="H801" s="24"/>
      <c r="I801" s="141"/>
    </row>
    <row r="802" spans="1:9" ht="15.75" customHeight="1">
      <c r="A802" s="262"/>
      <c r="B802" s="2"/>
      <c r="C802" s="3"/>
      <c r="D802" s="4"/>
      <c r="E802" s="5"/>
      <c r="F802" s="6"/>
      <c r="G802" s="23"/>
      <c r="H802" s="24"/>
      <c r="I802" s="141"/>
    </row>
    <row r="803" spans="1:9" ht="15.75" customHeight="1">
      <c r="A803" s="262"/>
      <c r="B803" s="2"/>
      <c r="C803" s="3"/>
      <c r="D803" s="4"/>
      <c r="E803" s="5"/>
      <c r="F803" s="6"/>
      <c r="G803" s="23"/>
      <c r="H803" s="24"/>
      <c r="I803" s="141"/>
    </row>
    <row r="804" spans="1:9" ht="15.75" customHeight="1">
      <c r="A804" s="262"/>
      <c r="B804" s="2"/>
      <c r="C804" s="3"/>
      <c r="D804" s="4"/>
      <c r="E804" s="5"/>
      <c r="F804" s="6"/>
      <c r="G804" s="23"/>
      <c r="H804" s="24"/>
      <c r="I804" s="141"/>
    </row>
    <row r="805" spans="1:9" ht="15.75" customHeight="1">
      <c r="A805" s="262"/>
      <c r="B805" s="2"/>
      <c r="C805" s="3"/>
      <c r="D805" s="4"/>
      <c r="E805" s="5"/>
      <c r="F805" s="6"/>
      <c r="G805" s="23"/>
      <c r="H805" s="24"/>
      <c r="I805" s="141"/>
    </row>
    <row r="806" spans="1:9" ht="15.75" customHeight="1">
      <c r="A806" s="262"/>
      <c r="B806" s="2"/>
      <c r="C806" s="3"/>
      <c r="D806" s="4"/>
      <c r="E806" s="5"/>
      <c r="F806" s="6"/>
      <c r="G806" s="23"/>
      <c r="H806" s="24"/>
      <c r="I806" s="141"/>
    </row>
    <row r="807" spans="1:9" ht="15.75" customHeight="1">
      <c r="A807" s="262"/>
      <c r="B807" s="2"/>
      <c r="C807" s="3"/>
      <c r="D807" s="4"/>
      <c r="E807" s="5"/>
      <c r="F807" s="6"/>
      <c r="G807" s="23"/>
      <c r="H807" s="24"/>
      <c r="I807" s="141"/>
    </row>
    <row r="808" spans="1:9" ht="15.75" customHeight="1">
      <c r="A808" s="262"/>
      <c r="B808" s="2"/>
      <c r="C808" s="3"/>
      <c r="D808" s="4"/>
      <c r="E808" s="5"/>
      <c r="F808" s="6"/>
      <c r="G808" s="23"/>
      <c r="H808" s="24"/>
      <c r="I808" s="141"/>
    </row>
    <row r="809" spans="1:9" ht="15.75" customHeight="1">
      <c r="A809" s="262"/>
      <c r="B809" s="2"/>
      <c r="C809" s="3"/>
      <c r="D809" s="4"/>
      <c r="E809" s="5"/>
      <c r="F809" s="6"/>
      <c r="G809" s="23"/>
      <c r="H809" s="24"/>
      <c r="I809" s="141"/>
    </row>
    <row r="810" spans="1:9" ht="15.75" customHeight="1">
      <c r="A810" s="262"/>
      <c r="B810" s="2"/>
      <c r="C810" s="3"/>
      <c r="D810" s="4"/>
      <c r="E810" s="5"/>
      <c r="F810" s="6"/>
      <c r="G810" s="23"/>
      <c r="H810" s="24"/>
      <c r="I810" s="141"/>
    </row>
    <row r="811" spans="1:9" ht="15.75" customHeight="1">
      <c r="A811" s="262"/>
      <c r="B811" s="2"/>
      <c r="C811" s="3"/>
      <c r="D811" s="4"/>
      <c r="E811" s="5"/>
      <c r="F811" s="6"/>
      <c r="G811" s="23"/>
      <c r="H811" s="24"/>
      <c r="I811" s="141"/>
    </row>
    <row r="812" spans="1:9" ht="15.75" customHeight="1">
      <c r="A812" s="262"/>
      <c r="B812" s="2"/>
      <c r="C812" s="3"/>
      <c r="D812" s="4"/>
      <c r="E812" s="5"/>
      <c r="F812" s="6"/>
      <c r="G812" s="23"/>
      <c r="H812" s="24"/>
      <c r="I812" s="141"/>
    </row>
    <row r="813" spans="1:9" ht="15.75" customHeight="1">
      <c r="A813" s="262"/>
      <c r="B813" s="2"/>
      <c r="C813" s="3"/>
      <c r="D813" s="4"/>
      <c r="E813" s="5"/>
      <c r="F813" s="6"/>
      <c r="G813" s="23"/>
      <c r="H813" s="24"/>
      <c r="I813" s="141"/>
    </row>
    <row r="814" spans="1:9" ht="15.75" customHeight="1">
      <c r="A814" s="262"/>
      <c r="B814" s="2"/>
      <c r="C814" s="3"/>
      <c r="D814" s="4"/>
      <c r="E814" s="5"/>
      <c r="F814" s="6"/>
      <c r="G814" s="23"/>
      <c r="H814" s="24"/>
      <c r="I814" s="141"/>
    </row>
    <row r="815" spans="1:9" ht="15.75" customHeight="1">
      <c r="A815" s="262"/>
      <c r="B815" s="2"/>
      <c r="C815" s="3"/>
      <c r="D815" s="4"/>
      <c r="E815" s="5"/>
      <c r="F815" s="6"/>
      <c r="G815" s="23"/>
      <c r="H815" s="24"/>
      <c r="I815" s="141"/>
    </row>
    <row r="816" spans="1:9" ht="15.75" customHeight="1">
      <c r="A816" s="262"/>
      <c r="B816" s="2"/>
      <c r="C816" s="3"/>
      <c r="D816" s="4"/>
      <c r="E816" s="5"/>
      <c r="F816" s="6"/>
      <c r="G816" s="23"/>
      <c r="H816" s="24"/>
      <c r="I816" s="141"/>
    </row>
    <row r="817" spans="1:9" ht="15.75" customHeight="1">
      <c r="A817" s="262"/>
      <c r="B817" s="2"/>
      <c r="C817" s="3"/>
      <c r="D817" s="4"/>
      <c r="E817" s="5"/>
      <c r="F817" s="6"/>
      <c r="G817" s="23"/>
      <c r="H817" s="24"/>
      <c r="I817" s="141"/>
    </row>
    <row r="818" spans="1:9" ht="15.75" customHeight="1">
      <c r="A818" s="262"/>
      <c r="B818" s="2"/>
      <c r="C818" s="3"/>
      <c r="D818" s="4"/>
      <c r="E818" s="5"/>
      <c r="F818" s="6"/>
      <c r="G818" s="23"/>
      <c r="H818" s="24"/>
      <c r="I818" s="141"/>
    </row>
    <row r="819" spans="1:9" ht="15.75" customHeight="1">
      <c r="A819" s="262"/>
      <c r="B819" s="2"/>
      <c r="C819" s="3"/>
      <c r="D819" s="4"/>
      <c r="E819" s="5"/>
      <c r="F819" s="6"/>
      <c r="G819" s="23"/>
      <c r="H819" s="24"/>
      <c r="I819" s="141"/>
    </row>
    <row r="820" spans="1:9" ht="15.75" customHeight="1">
      <c r="A820" s="262"/>
      <c r="B820" s="2"/>
      <c r="C820" s="3"/>
      <c r="D820" s="4"/>
      <c r="E820" s="5"/>
      <c r="F820" s="6"/>
      <c r="G820" s="23"/>
      <c r="H820" s="24"/>
      <c r="I820" s="141"/>
    </row>
    <row r="821" spans="1:9" ht="15.75" customHeight="1">
      <c r="A821" s="262"/>
      <c r="B821" s="2"/>
      <c r="C821" s="3"/>
      <c r="D821" s="4"/>
      <c r="E821" s="5"/>
      <c r="F821" s="6"/>
      <c r="G821" s="23"/>
      <c r="H821" s="24"/>
      <c r="I821" s="141"/>
    </row>
    <row r="822" spans="1:9" ht="15.75" customHeight="1">
      <c r="A822" s="262"/>
      <c r="B822" s="2"/>
      <c r="C822" s="3"/>
      <c r="D822" s="4"/>
      <c r="E822" s="5"/>
      <c r="F822" s="6"/>
      <c r="G822" s="23"/>
      <c r="H822" s="24"/>
      <c r="I822" s="141"/>
    </row>
    <row r="823" spans="1:9" ht="15.75" customHeight="1">
      <c r="A823" s="262"/>
      <c r="B823" s="2"/>
      <c r="C823" s="3"/>
      <c r="D823" s="4"/>
      <c r="E823" s="5"/>
      <c r="F823" s="6"/>
      <c r="G823" s="23"/>
      <c r="H823" s="24"/>
      <c r="I823" s="141"/>
    </row>
    <row r="824" spans="1:9" ht="15.75" customHeight="1">
      <c r="A824" s="262"/>
      <c r="B824" s="2"/>
      <c r="C824" s="3"/>
      <c r="D824" s="4"/>
      <c r="E824" s="5"/>
      <c r="F824" s="6"/>
      <c r="G824" s="23"/>
      <c r="H824" s="24"/>
      <c r="I824" s="141"/>
    </row>
    <row r="825" spans="1:9" ht="15.75" customHeight="1">
      <c r="A825" s="262"/>
      <c r="B825" s="2"/>
      <c r="C825" s="3"/>
      <c r="D825" s="4"/>
      <c r="E825" s="5"/>
      <c r="F825" s="6"/>
      <c r="G825" s="23"/>
      <c r="H825" s="24"/>
      <c r="I825" s="141"/>
    </row>
    <row r="826" spans="1:9" ht="15.75" customHeight="1">
      <c r="A826" s="262"/>
      <c r="B826" s="2"/>
      <c r="C826" s="3"/>
      <c r="D826" s="4"/>
      <c r="E826" s="5"/>
      <c r="F826" s="6"/>
      <c r="G826" s="23"/>
      <c r="H826" s="24"/>
      <c r="I826" s="141"/>
    </row>
    <row r="827" spans="1:9" ht="15.75" customHeight="1">
      <c r="A827" s="262"/>
      <c r="B827" s="2"/>
      <c r="C827" s="3"/>
      <c r="D827" s="4"/>
      <c r="E827" s="5"/>
      <c r="F827" s="6"/>
      <c r="G827" s="23"/>
      <c r="H827" s="24"/>
      <c r="I827" s="141"/>
    </row>
    <row r="828" spans="1:9" ht="15.75" customHeight="1">
      <c r="A828" s="262"/>
      <c r="B828" s="2"/>
      <c r="C828" s="3"/>
      <c r="D828" s="4"/>
      <c r="E828" s="5"/>
      <c r="F828" s="6"/>
      <c r="G828" s="23"/>
      <c r="H828" s="24"/>
      <c r="I828" s="141"/>
    </row>
    <row r="829" spans="1:9" ht="15.75" customHeight="1">
      <c r="A829" s="262"/>
      <c r="B829" s="2"/>
      <c r="C829" s="3"/>
      <c r="D829" s="4"/>
      <c r="E829" s="5"/>
      <c r="F829" s="6"/>
      <c r="G829" s="23"/>
      <c r="H829" s="24"/>
      <c r="I829" s="141"/>
    </row>
    <row r="830" spans="1:9" ht="15.75" customHeight="1">
      <c r="A830" s="262"/>
      <c r="B830" s="2"/>
      <c r="C830" s="3"/>
      <c r="D830" s="4"/>
      <c r="E830" s="5"/>
      <c r="F830" s="6"/>
      <c r="G830" s="23"/>
      <c r="H830" s="24"/>
      <c r="I830" s="141"/>
    </row>
    <row r="831" spans="1:9" ht="15.75" customHeight="1">
      <c r="A831" s="262"/>
      <c r="B831" s="2"/>
      <c r="C831" s="3"/>
      <c r="D831" s="4"/>
      <c r="E831" s="5"/>
      <c r="F831" s="6"/>
      <c r="G831" s="23"/>
      <c r="H831" s="24"/>
      <c r="I831" s="141"/>
    </row>
    <row r="832" spans="1:9" ht="15.75" customHeight="1">
      <c r="A832" s="262"/>
      <c r="B832" s="2"/>
      <c r="C832" s="3"/>
      <c r="D832" s="4"/>
      <c r="E832" s="5"/>
      <c r="F832" s="6"/>
      <c r="G832" s="23"/>
      <c r="H832" s="24"/>
      <c r="I832" s="141"/>
    </row>
    <row r="833" spans="1:9" ht="15.75" customHeight="1">
      <c r="A833" s="262"/>
      <c r="B833" s="2"/>
      <c r="C833" s="3"/>
      <c r="D833" s="4"/>
      <c r="E833" s="5"/>
      <c r="F833" s="6"/>
      <c r="G833" s="23"/>
      <c r="H833" s="24"/>
      <c r="I833" s="141"/>
    </row>
    <row r="834" spans="1:9" ht="15.75" customHeight="1">
      <c r="A834" s="262"/>
      <c r="B834" s="2"/>
      <c r="C834" s="3"/>
      <c r="D834" s="4"/>
      <c r="E834" s="5"/>
      <c r="F834" s="6"/>
      <c r="G834" s="23"/>
      <c r="H834" s="24"/>
      <c r="I834" s="141"/>
    </row>
    <row r="835" spans="1:9" ht="15.75" customHeight="1">
      <c r="A835" s="262"/>
      <c r="B835" s="2"/>
      <c r="C835" s="3"/>
      <c r="D835" s="4"/>
      <c r="E835" s="5"/>
      <c r="F835" s="6"/>
      <c r="G835" s="23"/>
      <c r="H835" s="24"/>
      <c r="I835" s="141"/>
    </row>
    <row r="836" spans="1:9" ht="15.75" customHeight="1">
      <c r="A836" s="262"/>
      <c r="B836" s="2"/>
      <c r="C836" s="3"/>
      <c r="D836" s="4"/>
      <c r="E836" s="5"/>
      <c r="F836" s="6"/>
      <c r="G836" s="23"/>
      <c r="H836" s="24"/>
      <c r="I836" s="141"/>
    </row>
    <row r="837" spans="1:9" ht="15.75" customHeight="1">
      <c r="A837" s="262"/>
      <c r="B837" s="2"/>
      <c r="C837" s="3"/>
      <c r="D837" s="4"/>
      <c r="E837" s="5"/>
      <c r="F837" s="6"/>
      <c r="G837" s="23"/>
      <c r="H837" s="24"/>
      <c r="I837" s="141"/>
    </row>
    <row r="838" spans="1:9" ht="15.75" customHeight="1">
      <c r="A838" s="262"/>
      <c r="B838" s="2"/>
      <c r="C838" s="3"/>
      <c r="D838" s="4"/>
      <c r="E838" s="5"/>
      <c r="F838" s="6"/>
      <c r="G838" s="23"/>
      <c r="H838" s="24"/>
      <c r="I838" s="141"/>
    </row>
    <row r="839" spans="1:9" ht="15.75" customHeight="1">
      <c r="A839" s="262"/>
      <c r="B839" s="2"/>
      <c r="C839" s="3"/>
      <c r="D839" s="4"/>
      <c r="E839" s="5"/>
      <c r="F839" s="6"/>
      <c r="G839" s="23"/>
      <c r="H839" s="24"/>
      <c r="I839" s="141"/>
    </row>
    <row r="840" spans="1:9" ht="15.75" customHeight="1">
      <c r="A840" s="262"/>
      <c r="B840" s="2"/>
      <c r="C840" s="3"/>
      <c r="D840" s="4"/>
      <c r="E840" s="5"/>
      <c r="F840" s="6"/>
      <c r="G840" s="23"/>
      <c r="H840" s="24"/>
      <c r="I840" s="141"/>
    </row>
    <row r="841" spans="1:9" ht="15.75" customHeight="1">
      <c r="A841" s="262"/>
      <c r="B841" s="2"/>
      <c r="C841" s="3"/>
      <c r="D841" s="4"/>
      <c r="E841" s="5"/>
      <c r="F841" s="6"/>
      <c r="G841" s="23"/>
      <c r="H841" s="24"/>
      <c r="I841" s="141"/>
    </row>
    <row r="842" spans="1:9" ht="15.75" customHeight="1">
      <c r="A842" s="262"/>
      <c r="B842" s="2"/>
      <c r="C842" s="3"/>
      <c r="D842" s="4"/>
      <c r="E842" s="5"/>
      <c r="F842" s="6"/>
      <c r="G842" s="23"/>
      <c r="H842" s="24"/>
      <c r="I842" s="141"/>
    </row>
    <row r="843" spans="1:9" ht="15.75" customHeight="1">
      <c r="A843" s="262"/>
      <c r="B843" s="2"/>
      <c r="C843" s="3"/>
      <c r="D843" s="4"/>
      <c r="E843" s="5"/>
      <c r="F843" s="6"/>
      <c r="G843" s="23"/>
      <c r="H843" s="24"/>
      <c r="I843" s="141"/>
    </row>
    <row r="844" spans="1:9" ht="15.75" customHeight="1">
      <c r="A844" s="262"/>
      <c r="B844" s="2"/>
      <c r="C844" s="3"/>
      <c r="D844" s="4"/>
      <c r="E844" s="5"/>
      <c r="F844" s="6"/>
      <c r="G844" s="23"/>
      <c r="H844" s="24"/>
      <c r="I844" s="141"/>
    </row>
    <row r="845" spans="1:9" ht="15.75" customHeight="1">
      <c r="A845" s="262"/>
      <c r="B845" s="2"/>
      <c r="C845" s="3"/>
      <c r="D845" s="4"/>
      <c r="E845" s="5"/>
      <c r="F845" s="6"/>
      <c r="G845" s="23"/>
      <c r="H845" s="24"/>
      <c r="I845" s="141"/>
    </row>
    <row r="846" spans="1:9" ht="15.75" customHeight="1">
      <c r="A846" s="262"/>
      <c r="B846" s="2"/>
      <c r="C846" s="3"/>
      <c r="D846" s="4"/>
      <c r="E846" s="5"/>
      <c r="F846" s="6"/>
      <c r="G846" s="23"/>
      <c r="H846" s="24"/>
      <c r="I846" s="141"/>
    </row>
    <row r="847" spans="1:9" ht="15.75" customHeight="1">
      <c r="A847" s="262"/>
      <c r="B847" s="2"/>
      <c r="C847" s="3"/>
      <c r="D847" s="4"/>
      <c r="E847" s="5"/>
      <c r="F847" s="6"/>
      <c r="G847" s="23"/>
      <c r="H847" s="24"/>
      <c r="I847" s="141"/>
    </row>
    <row r="848" spans="1:9" ht="15.75" customHeight="1">
      <c r="A848" s="262"/>
      <c r="B848" s="2"/>
      <c r="C848" s="3"/>
      <c r="D848" s="4"/>
      <c r="E848" s="5"/>
      <c r="F848" s="6"/>
      <c r="G848" s="23"/>
      <c r="H848" s="24"/>
      <c r="I848" s="141"/>
    </row>
    <row r="849" spans="1:9" ht="15.75" customHeight="1">
      <c r="A849" s="262"/>
      <c r="B849" s="2"/>
      <c r="C849" s="3"/>
      <c r="D849" s="4"/>
      <c r="E849" s="5"/>
      <c r="F849" s="6"/>
      <c r="G849" s="23"/>
      <c r="H849" s="24"/>
      <c r="I849" s="141"/>
    </row>
    <row r="850" spans="1:9" ht="15.75" customHeight="1">
      <c r="A850" s="262"/>
      <c r="B850" s="2"/>
      <c r="C850" s="3"/>
      <c r="D850" s="4"/>
      <c r="E850" s="5"/>
      <c r="F850" s="6"/>
      <c r="G850" s="23"/>
      <c r="H850" s="24"/>
      <c r="I850" s="141"/>
    </row>
    <row r="851" spans="1:9" ht="15.75" customHeight="1">
      <c r="A851" s="262"/>
      <c r="B851" s="2"/>
      <c r="C851" s="3"/>
      <c r="D851" s="4"/>
      <c r="E851" s="5"/>
      <c r="F851" s="6"/>
      <c r="G851" s="23"/>
      <c r="H851" s="24"/>
      <c r="I851" s="141"/>
    </row>
    <row r="852" spans="1:9" ht="15.75" customHeight="1">
      <c r="A852" s="262"/>
      <c r="B852" s="2"/>
      <c r="C852" s="3"/>
      <c r="D852" s="4"/>
      <c r="E852" s="5"/>
      <c r="F852" s="6"/>
      <c r="G852" s="23"/>
      <c r="H852" s="24"/>
      <c r="I852" s="141"/>
    </row>
    <row r="853" spans="1:9" ht="15.75" customHeight="1">
      <c r="A853" s="262"/>
      <c r="B853" s="2"/>
      <c r="C853" s="3"/>
      <c r="D853" s="4"/>
      <c r="E853" s="5"/>
      <c r="F853" s="6"/>
      <c r="G853" s="23"/>
      <c r="H853" s="24"/>
      <c r="I853" s="141"/>
    </row>
    <row r="854" spans="1:9" ht="15.75" customHeight="1">
      <c r="A854" s="262"/>
      <c r="B854" s="2"/>
      <c r="C854" s="3"/>
      <c r="D854" s="4"/>
      <c r="E854" s="5"/>
      <c r="F854" s="6"/>
      <c r="G854" s="23"/>
      <c r="H854" s="24"/>
      <c r="I854" s="141"/>
    </row>
    <row r="855" spans="1:9" ht="15.75" customHeight="1">
      <c r="A855" s="262"/>
      <c r="B855" s="2"/>
      <c r="C855" s="3"/>
      <c r="D855" s="4"/>
      <c r="E855" s="5"/>
      <c r="F855" s="6"/>
      <c r="G855" s="23"/>
      <c r="H855" s="24"/>
      <c r="I855" s="141"/>
    </row>
    <row r="856" spans="1:9" ht="15.75" customHeight="1">
      <c r="A856" s="262"/>
      <c r="B856" s="2"/>
      <c r="C856" s="3"/>
      <c r="D856" s="4"/>
      <c r="E856" s="5"/>
      <c r="F856" s="6"/>
      <c r="G856" s="23"/>
      <c r="H856" s="24"/>
      <c r="I856" s="141"/>
    </row>
    <row r="857" spans="1:9" ht="15.75" customHeight="1">
      <c r="A857" s="262"/>
      <c r="B857" s="2"/>
      <c r="C857" s="3"/>
      <c r="D857" s="4"/>
      <c r="E857" s="5"/>
      <c r="F857" s="6"/>
      <c r="G857" s="23"/>
      <c r="H857" s="24"/>
      <c r="I857" s="141"/>
    </row>
    <row r="858" spans="1:9" ht="15.75" customHeight="1">
      <c r="A858" s="262"/>
      <c r="B858" s="2"/>
      <c r="C858" s="3"/>
      <c r="D858" s="4"/>
      <c r="E858" s="5"/>
      <c r="F858" s="6"/>
      <c r="G858" s="23"/>
      <c r="H858" s="24"/>
      <c r="I858" s="141"/>
    </row>
    <row r="859" spans="1:9" ht="15.75" customHeight="1">
      <c r="A859" s="262"/>
      <c r="B859" s="2"/>
      <c r="C859" s="3"/>
      <c r="D859" s="4"/>
      <c r="E859" s="5"/>
      <c r="F859" s="6"/>
      <c r="G859" s="23"/>
      <c r="H859" s="24"/>
      <c r="I859" s="141"/>
    </row>
    <row r="860" spans="1:9" ht="15.75" customHeight="1">
      <c r="A860" s="262"/>
      <c r="B860" s="2"/>
      <c r="C860" s="3"/>
      <c r="D860" s="4"/>
      <c r="E860" s="5"/>
      <c r="F860" s="6"/>
      <c r="G860" s="23"/>
      <c r="H860" s="24"/>
      <c r="I860" s="141"/>
    </row>
    <row r="861" spans="1:9" ht="15.75" customHeight="1">
      <c r="A861" s="262"/>
      <c r="B861" s="2"/>
      <c r="C861" s="3"/>
      <c r="D861" s="4"/>
      <c r="E861" s="5"/>
      <c r="F861" s="6"/>
      <c r="G861" s="23"/>
      <c r="H861" s="24"/>
      <c r="I861" s="141"/>
    </row>
    <row r="862" spans="1:9" ht="15.75" customHeight="1">
      <c r="A862" s="262"/>
      <c r="B862" s="2"/>
      <c r="C862" s="3"/>
      <c r="D862" s="4"/>
      <c r="E862" s="5"/>
      <c r="F862" s="6"/>
      <c r="G862" s="23"/>
      <c r="H862" s="24"/>
      <c r="I862" s="141"/>
    </row>
    <row r="863" spans="1:9" ht="15.75" customHeight="1">
      <c r="A863" s="262"/>
      <c r="B863" s="2"/>
      <c r="C863" s="3"/>
      <c r="D863" s="4"/>
      <c r="E863" s="5"/>
      <c r="F863" s="6"/>
      <c r="G863" s="23"/>
      <c r="H863" s="24"/>
      <c r="I863" s="141"/>
    </row>
    <row r="864" spans="1:9" ht="15.75" customHeight="1">
      <c r="A864" s="262"/>
      <c r="B864" s="2"/>
      <c r="C864" s="3"/>
      <c r="D864" s="4"/>
      <c r="E864" s="5"/>
      <c r="F864" s="6"/>
      <c r="G864" s="23"/>
      <c r="H864" s="24"/>
      <c r="I864" s="141"/>
    </row>
    <row r="865" spans="1:9" ht="15.75" customHeight="1">
      <c r="A865" s="262"/>
      <c r="B865" s="2"/>
      <c r="C865" s="3"/>
      <c r="D865" s="4"/>
      <c r="E865" s="5"/>
      <c r="F865" s="6"/>
      <c r="G865" s="23"/>
      <c r="H865" s="24"/>
      <c r="I865" s="141"/>
    </row>
    <row r="866" spans="1:9" ht="15.75" customHeight="1">
      <c r="A866" s="262"/>
      <c r="B866" s="2"/>
      <c r="C866" s="3"/>
      <c r="D866" s="4"/>
      <c r="E866" s="5"/>
      <c r="F866" s="6"/>
      <c r="G866" s="23"/>
      <c r="H866" s="24"/>
      <c r="I866" s="141"/>
    </row>
    <row r="867" spans="1:9" ht="15.75" customHeight="1">
      <c r="A867" s="262"/>
      <c r="B867" s="2"/>
      <c r="C867" s="3"/>
      <c r="D867" s="4"/>
      <c r="E867" s="5"/>
      <c r="F867" s="6"/>
      <c r="G867" s="23"/>
      <c r="H867" s="24"/>
      <c r="I867" s="141"/>
    </row>
    <row r="868" spans="1:9" ht="15.75" customHeight="1">
      <c r="A868" s="262"/>
      <c r="B868" s="2"/>
      <c r="C868" s="3"/>
      <c r="D868" s="4"/>
      <c r="E868" s="5"/>
      <c r="F868" s="6"/>
      <c r="G868" s="23"/>
      <c r="H868" s="24"/>
      <c r="I868" s="141"/>
    </row>
    <row r="869" spans="1:9" ht="15.75" customHeight="1">
      <c r="A869" s="262"/>
      <c r="B869" s="2"/>
      <c r="C869" s="3"/>
      <c r="D869" s="4"/>
      <c r="E869" s="5"/>
      <c r="F869" s="6"/>
      <c r="G869" s="23"/>
      <c r="H869" s="24"/>
      <c r="I869" s="141"/>
    </row>
    <row r="870" spans="1:9" ht="15.75" customHeight="1">
      <c r="A870" s="262"/>
      <c r="B870" s="2"/>
      <c r="C870" s="3"/>
      <c r="D870" s="4"/>
      <c r="E870" s="5"/>
      <c r="F870" s="6"/>
      <c r="G870" s="23"/>
      <c r="H870" s="24"/>
      <c r="I870" s="141"/>
    </row>
    <row r="871" spans="1:9" ht="15.75" customHeight="1">
      <c r="A871" s="262"/>
      <c r="B871" s="2"/>
      <c r="C871" s="3"/>
      <c r="D871" s="4"/>
      <c r="E871" s="5"/>
      <c r="F871" s="6"/>
      <c r="G871" s="23"/>
      <c r="H871" s="24"/>
      <c r="I871" s="141"/>
    </row>
    <row r="872" spans="1:9" ht="15.75" customHeight="1">
      <c r="A872" s="262"/>
      <c r="B872" s="2"/>
      <c r="C872" s="3"/>
      <c r="D872" s="4"/>
      <c r="E872" s="5"/>
      <c r="F872" s="6"/>
      <c r="G872" s="23"/>
      <c r="H872" s="24"/>
      <c r="I872" s="141"/>
    </row>
    <row r="873" spans="1:9" ht="15.75" customHeight="1">
      <c r="A873" s="262"/>
      <c r="B873" s="2"/>
      <c r="C873" s="3"/>
      <c r="D873" s="4"/>
      <c r="E873" s="5"/>
      <c r="F873" s="6"/>
      <c r="G873" s="23"/>
      <c r="H873" s="24"/>
      <c r="I873" s="141"/>
    </row>
    <row r="874" spans="1:9" ht="15.75" customHeight="1">
      <c r="A874" s="262"/>
      <c r="B874" s="2"/>
      <c r="C874" s="3"/>
      <c r="D874" s="4"/>
      <c r="E874" s="5"/>
      <c r="F874" s="6"/>
      <c r="G874" s="23"/>
      <c r="H874" s="24"/>
      <c r="I874" s="141"/>
    </row>
    <row r="875" spans="1:9" ht="15.75" customHeight="1">
      <c r="A875" s="262"/>
      <c r="B875" s="2"/>
      <c r="C875" s="3"/>
      <c r="D875" s="4"/>
      <c r="E875" s="5"/>
      <c r="F875" s="6"/>
      <c r="G875" s="23"/>
      <c r="H875" s="24"/>
      <c r="I875" s="141"/>
    </row>
    <row r="876" spans="1:9" ht="15.75" customHeight="1">
      <c r="A876" s="262"/>
      <c r="B876" s="2"/>
      <c r="C876" s="3"/>
      <c r="D876" s="4"/>
      <c r="E876" s="5"/>
      <c r="F876" s="6"/>
      <c r="G876" s="23"/>
      <c r="H876" s="24"/>
      <c r="I876" s="141"/>
    </row>
    <row r="877" spans="1:9" ht="15.75" customHeight="1">
      <c r="A877" s="262"/>
      <c r="B877" s="2"/>
      <c r="C877" s="3"/>
      <c r="D877" s="4"/>
      <c r="E877" s="5"/>
      <c r="F877" s="6"/>
      <c r="G877" s="23"/>
      <c r="H877" s="24"/>
      <c r="I877" s="141"/>
    </row>
    <row r="878" spans="1:9" ht="15.75" customHeight="1">
      <c r="A878" s="262"/>
      <c r="B878" s="2"/>
      <c r="C878" s="3"/>
      <c r="D878" s="4"/>
      <c r="E878" s="5"/>
      <c r="F878" s="6"/>
      <c r="G878" s="23"/>
      <c r="H878" s="24"/>
      <c r="I878" s="141"/>
    </row>
    <row r="879" spans="1:9" ht="15.75" customHeight="1">
      <c r="A879" s="262"/>
      <c r="B879" s="2"/>
      <c r="C879" s="3"/>
      <c r="D879" s="4"/>
      <c r="E879" s="5"/>
      <c r="F879" s="6"/>
      <c r="G879" s="23"/>
      <c r="H879" s="24"/>
      <c r="I879" s="141"/>
    </row>
    <row r="880" spans="1:9" ht="15.75" customHeight="1">
      <c r="A880" s="262"/>
      <c r="B880" s="2"/>
      <c r="C880" s="3"/>
      <c r="D880" s="4"/>
      <c r="E880" s="5"/>
      <c r="F880" s="6"/>
      <c r="G880" s="23"/>
      <c r="H880" s="24"/>
      <c r="I880" s="141"/>
    </row>
    <row r="881" spans="1:9" ht="15.75" customHeight="1">
      <c r="A881" s="262"/>
      <c r="B881" s="2"/>
      <c r="C881" s="3"/>
      <c r="D881" s="4"/>
      <c r="E881" s="5"/>
      <c r="F881" s="6"/>
      <c r="G881" s="23"/>
      <c r="H881" s="24"/>
      <c r="I881" s="141"/>
    </row>
    <row r="882" spans="1:9" ht="15.75" customHeight="1">
      <c r="A882" s="262"/>
      <c r="B882" s="2"/>
      <c r="C882" s="3"/>
      <c r="D882" s="4"/>
      <c r="E882" s="5"/>
      <c r="F882" s="6"/>
      <c r="G882" s="23"/>
      <c r="H882" s="24"/>
      <c r="I882" s="141"/>
    </row>
    <row r="883" spans="1:9" ht="15.75" customHeight="1">
      <c r="A883" s="262"/>
      <c r="B883" s="2"/>
      <c r="C883" s="3"/>
      <c r="D883" s="4"/>
      <c r="E883" s="5"/>
      <c r="F883" s="6"/>
      <c r="G883" s="23"/>
      <c r="H883" s="24"/>
      <c r="I883" s="141"/>
    </row>
    <row r="884" spans="1:9" ht="15.75" customHeight="1">
      <c r="A884" s="262"/>
      <c r="B884" s="2"/>
      <c r="C884" s="3"/>
      <c r="D884" s="4"/>
      <c r="E884" s="5"/>
      <c r="F884" s="6"/>
      <c r="G884" s="23"/>
      <c r="H884" s="24"/>
      <c r="I884" s="141"/>
    </row>
    <row r="885" spans="1:9" ht="15.75" customHeight="1">
      <c r="A885" s="262"/>
      <c r="B885" s="2"/>
      <c r="C885" s="3"/>
      <c r="D885" s="4"/>
      <c r="E885" s="5"/>
      <c r="F885" s="6"/>
      <c r="G885" s="23"/>
      <c r="H885" s="24"/>
      <c r="I885" s="141"/>
    </row>
    <row r="886" spans="1:9" ht="15.75" customHeight="1">
      <c r="A886" s="262"/>
      <c r="B886" s="2"/>
      <c r="C886" s="3"/>
      <c r="D886" s="4"/>
      <c r="E886" s="5"/>
      <c r="F886" s="6"/>
      <c r="G886" s="23"/>
      <c r="H886" s="24"/>
      <c r="I886" s="141"/>
    </row>
    <row r="887" spans="1:9" ht="15.75" customHeight="1">
      <c r="A887" s="262"/>
      <c r="B887" s="2"/>
      <c r="C887" s="3"/>
      <c r="D887" s="4"/>
      <c r="E887" s="5"/>
      <c r="F887" s="6"/>
      <c r="G887" s="23"/>
      <c r="H887" s="24"/>
      <c r="I887" s="141"/>
    </row>
    <row r="888" spans="1:9" ht="15.75" customHeight="1">
      <c r="A888" s="262"/>
      <c r="B888" s="2"/>
      <c r="C888" s="3"/>
      <c r="D888" s="4"/>
      <c r="E888" s="5"/>
      <c r="F888" s="6"/>
      <c r="G888" s="23"/>
      <c r="H888" s="24"/>
      <c r="I888" s="141"/>
    </row>
    <row r="889" spans="1:9" ht="15.75" customHeight="1">
      <c r="A889" s="262"/>
      <c r="B889" s="2"/>
      <c r="C889" s="3"/>
      <c r="D889" s="4"/>
      <c r="E889" s="5"/>
      <c r="F889" s="6"/>
      <c r="G889" s="23"/>
      <c r="H889" s="24"/>
      <c r="I889" s="141"/>
    </row>
    <row r="890" spans="1:9" ht="15.75" customHeight="1">
      <c r="A890" s="262"/>
      <c r="B890" s="2"/>
      <c r="C890" s="3"/>
      <c r="D890" s="4"/>
      <c r="E890" s="5"/>
      <c r="F890" s="6"/>
      <c r="G890" s="23"/>
      <c r="H890" s="24"/>
      <c r="I890" s="141"/>
    </row>
    <row r="891" spans="1:9" ht="15.75" customHeight="1">
      <c r="A891" s="262"/>
      <c r="B891" s="2"/>
      <c r="C891" s="3"/>
      <c r="D891" s="4"/>
      <c r="E891" s="5"/>
      <c r="F891" s="6"/>
      <c r="G891" s="23"/>
      <c r="H891" s="24"/>
      <c r="I891" s="141"/>
    </row>
    <row r="892" spans="1:9" ht="15.75" customHeight="1">
      <c r="A892" s="262"/>
      <c r="B892" s="2"/>
      <c r="C892" s="3"/>
      <c r="D892" s="4"/>
      <c r="E892" s="5"/>
      <c r="F892" s="6"/>
      <c r="G892" s="23"/>
      <c r="H892" s="24"/>
      <c r="I892" s="141"/>
    </row>
    <row r="893" spans="1:9" ht="15.75" customHeight="1">
      <c r="A893" s="262"/>
      <c r="B893" s="2"/>
      <c r="C893" s="3"/>
      <c r="D893" s="4"/>
      <c r="E893" s="5"/>
      <c r="F893" s="6"/>
      <c r="G893" s="23"/>
      <c r="H893" s="24"/>
      <c r="I893" s="141"/>
    </row>
    <row r="894" spans="1:9" ht="15.75" customHeight="1">
      <c r="A894" s="262"/>
      <c r="B894" s="2"/>
      <c r="C894" s="3"/>
      <c r="D894" s="4"/>
      <c r="E894" s="5"/>
      <c r="F894" s="6"/>
      <c r="G894" s="23"/>
      <c r="H894" s="24"/>
      <c r="I894" s="141"/>
    </row>
    <row r="895" spans="1:9" ht="15.75" customHeight="1">
      <c r="A895" s="262"/>
      <c r="B895" s="2"/>
      <c r="C895" s="3"/>
      <c r="D895" s="4"/>
      <c r="E895" s="5"/>
      <c r="F895" s="6"/>
      <c r="G895" s="23"/>
      <c r="H895" s="24"/>
      <c r="I895" s="141"/>
    </row>
    <row r="896" spans="1:9" ht="15.75" customHeight="1">
      <c r="A896" s="262"/>
      <c r="B896" s="2"/>
      <c r="C896" s="3"/>
      <c r="D896" s="4"/>
      <c r="E896" s="5"/>
      <c r="F896" s="6"/>
      <c r="G896" s="23"/>
      <c r="H896" s="24"/>
      <c r="I896" s="141"/>
    </row>
    <row r="897" spans="1:9" ht="15.75" customHeight="1">
      <c r="A897" s="262"/>
      <c r="B897" s="2"/>
      <c r="C897" s="3"/>
      <c r="D897" s="4"/>
      <c r="E897" s="5"/>
      <c r="F897" s="6"/>
      <c r="G897" s="23"/>
      <c r="H897" s="24"/>
      <c r="I897" s="141"/>
    </row>
    <row r="898" spans="1:9" ht="15.75" customHeight="1">
      <c r="A898" s="262"/>
      <c r="B898" s="2"/>
      <c r="C898" s="3"/>
      <c r="D898" s="4"/>
      <c r="E898" s="5"/>
      <c r="F898" s="6"/>
      <c r="G898" s="23"/>
      <c r="H898" s="24"/>
      <c r="I898" s="141"/>
    </row>
    <row r="899" spans="1:9" ht="15.75" customHeight="1">
      <c r="A899" s="262"/>
      <c r="B899" s="2"/>
      <c r="C899" s="3"/>
      <c r="D899" s="4"/>
      <c r="E899" s="5"/>
      <c r="F899" s="6"/>
      <c r="G899" s="23"/>
      <c r="H899" s="24"/>
      <c r="I899" s="141"/>
    </row>
    <row r="900" spans="1:9" ht="15.75" customHeight="1">
      <c r="A900" s="262"/>
      <c r="B900" s="2"/>
      <c r="C900" s="3"/>
      <c r="D900" s="4"/>
      <c r="E900" s="5"/>
      <c r="F900" s="6"/>
      <c r="G900" s="23"/>
      <c r="H900" s="24"/>
      <c r="I900" s="141"/>
    </row>
    <row r="901" spans="1:9" ht="15.75" customHeight="1">
      <c r="A901" s="262"/>
      <c r="B901" s="2"/>
      <c r="C901" s="3"/>
      <c r="D901" s="4"/>
      <c r="E901" s="5"/>
      <c r="F901" s="6"/>
      <c r="G901" s="23"/>
      <c r="H901" s="24"/>
      <c r="I901" s="141"/>
    </row>
    <row r="902" spans="1:9" ht="15.75" customHeight="1">
      <c r="A902" s="262"/>
      <c r="B902" s="2"/>
      <c r="C902" s="3"/>
      <c r="D902" s="4"/>
      <c r="E902" s="5"/>
      <c r="F902" s="6"/>
      <c r="G902" s="23"/>
      <c r="H902" s="24"/>
      <c r="I902" s="141"/>
    </row>
    <row r="903" spans="1:9" ht="15.75" customHeight="1">
      <c r="A903" s="262"/>
      <c r="B903" s="2"/>
      <c r="C903" s="3"/>
      <c r="D903" s="4"/>
      <c r="E903" s="5"/>
      <c r="F903" s="6"/>
      <c r="G903" s="23"/>
      <c r="H903" s="24"/>
      <c r="I903" s="141"/>
    </row>
    <row r="904" spans="1:9" ht="15.75" customHeight="1">
      <c r="A904" s="262"/>
      <c r="B904" s="2"/>
      <c r="C904" s="3"/>
      <c r="D904" s="4"/>
      <c r="E904" s="5"/>
      <c r="F904" s="6"/>
      <c r="G904" s="23"/>
      <c r="H904" s="24"/>
      <c r="I904" s="141"/>
    </row>
    <row r="905" spans="1:9" ht="15.75" customHeight="1">
      <c r="A905" s="262"/>
      <c r="B905" s="2"/>
      <c r="C905" s="3"/>
      <c r="D905" s="4"/>
      <c r="E905" s="5"/>
      <c r="F905" s="6"/>
      <c r="G905" s="23"/>
      <c r="H905" s="24"/>
      <c r="I905" s="141"/>
    </row>
    <row r="906" spans="1:9" ht="15.75" customHeight="1">
      <c r="A906" s="262"/>
      <c r="B906" s="2"/>
      <c r="C906" s="3"/>
      <c r="D906" s="4"/>
      <c r="E906" s="5"/>
      <c r="F906" s="6"/>
      <c r="G906" s="23"/>
      <c r="H906" s="24"/>
      <c r="I906" s="141"/>
    </row>
    <row r="907" spans="1:9" ht="15.75" customHeight="1">
      <c r="A907" s="262"/>
      <c r="B907" s="2"/>
      <c r="C907" s="3"/>
      <c r="D907" s="4"/>
      <c r="E907" s="5"/>
      <c r="F907" s="6"/>
      <c r="G907" s="23"/>
      <c r="H907" s="24"/>
      <c r="I907" s="141"/>
    </row>
    <row r="908" spans="1:9" ht="15.75" customHeight="1">
      <c r="A908" s="262"/>
      <c r="B908" s="2"/>
      <c r="C908" s="3"/>
      <c r="D908" s="4"/>
      <c r="E908" s="5"/>
      <c r="F908" s="6"/>
      <c r="G908" s="23"/>
      <c r="H908" s="24"/>
      <c r="I908" s="141"/>
    </row>
    <row r="909" spans="1:9" ht="15.75" customHeight="1">
      <c r="A909" s="262"/>
      <c r="B909" s="2"/>
      <c r="C909" s="3"/>
      <c r="D909" s="4"/>
      <c r="E909" s="5"/>
      <c r="F909" s="6"/>
      <c r="G909" s="23"/>
      <c r="H909" s="24"/>
      <c r="I909" s="141"/>
    </row>
    <row r="910" spans="1:9" ht="15.75" customHeight="1">
      <c r="A910" s="262"/>
      <c r="B910" s="2"/>
      <c r="C910" s="3"/>
      <c r="D910" s="4"/>
      <c r="E910" s="5"/>
      <c r="F910" s="6"/>
      <c r="G910" s="23"/>
      <c r="H910" s="24"/>
      <c r="I910" s="141"/>
    </row>
    <row r="911" spans="1:9" ht="15.75" customHeight="1">
      <c r="A911" s="262"/>
      <c r="B911" s="2"/>
      <c r="C911" s="3"/>
      <c r="D911" s="4"/>
      <c r="E911" s="5"/>
      <c r="F911" s="6"/>
      <c r="G911" s="23"/>
      <c r="H911" s="24"/>
      <c r="I911" s="141"/>
    </row>
    <row r="912" spans="1:9" ht="15.75" customHeight="1">
      <c r="A912" s="262"/>
      <c r="B912" s="2"/>
      <c r="C912" s="3"/>
      <c r="D912" s="4"/>
      <c r="E912" s="5"/>
      <c r="F912" s="6"/>
      <c r="G912" s="23"/>
      <c r="H912" s="24"/>
      <c r="I912" s="141"/>
    </row>
    <row r="913" spans="1:9" ht="15.75" customHeight="1">
      <c r="A913" s="262"/>
      <c r="B913" s="2"/>
      <c r="C913" s="3"/>
      <c r="D913" s="4"/>
      <c r="E913" s="5"/>
      <c r="F913" s="6"/>
      <c r="G913" s="23"/>
      <c r="H913" s="24"/>
      <c r="I913" s="141"/>
    </row>
    <row r="914" spans="1:9" ht="15.75" customHeight="1">
      <c r="A914" s="262"/>
      <c r="B914" s="2"/>
      <c r="C914" s="3"/>
      <c r="D914" s="4"/>
      <c r="E914" s="5"/>
      <c r="F914" s="6"/>
      <c r="G914" s="23"/>
      <c r="H914" s="24"/>
      <c r="I914" s="141"/>
    </row>
    <row r="915" spans="1:9" ht="15.75" customHeight="1">
      <c r="A915" s="262"/>
      <c r="B915" s="2"/>
      <c r="C915" s="3"/>
      <c r="D915" s="4"/>
      <c r="E915" s="5"/>
      <c r="F915" s="6"/>
      <c r="G915" s="23"/>
      <c r="H915" s="24"/>
      <c r="I915" s="141"/>
    </row>
    <row r="916" spans="1:9" ht="15.75" customHeight="1">
      <c r="A916" s="262"/>
      <c r="B916" s="2"/>
      <c r="C916" s="3"/>
      <c r="D916" s="4"/>
      <c r="E916" s="5"/>
      <c r="F916" s="6"/>
      <c r="G916" s="23"/>
      <c r="H916" s="24"/>
      <c r="I916" s="141"/>
    </row>
    <row r="917" spans="1:9" ht="15.75" customHeight="1">
      <c r="A917" s="262"/>
      <c r="B917" s="2"/>
      <c r="C917" s="3"/>
      <c r="D917" s="4"/>
      <c r="E917" s="5"/>
      <c r="F917" s="6"/>
      <c r="G917" s="23"/>
      <c r="H917" s="24"/>
      <c r="I917" s="141"/>
    </row>
    <row r="918" spans="1:9" ht="15.75" customHeight="1">
      <c r="A918" s="262"/>
      <c r="B918" s="2"/>
      <c r="C918" s="3"/>
      <c r="D918" s="4"/>
      <c r="E918" s="5"/>
      <c r="F918" s="6"/>
      <c r="G918" s="23"/>
      <c r="H918" s="24"/>
      <c r="I918" s="141"/>
    </row>
    <row r="919" spans="1:9" ht="15.75" customHeight="1">
      <c r="A919" s="262"/>
      <c r="B919" s="2"/>
      <c r="C919" s="3"/>
      <c r="D919" s="4"/>
      <c r="E919" s="5"/>
      <c r="F919" s="6"/>
      <c r="G919" s="23"/>
      <c r="H919" s="24"/>
      <c r="I919" s="141"/>
    </row>
    <row r="920" spans="1:9" ht="15.75" customHeight="1">
      <c r="A920" s="262"/>
      <c r="B920" s="2"/>
      <c r="C920" s="3"/>
      <c r="D920" s="4"/>
      <c r="E920" s="5"/>
      <c r="F920" s="6"/>
      <c r="G920" s="23"/>
      <c r="H920" s="24"/>
      <c r="I920" s="141"/>
    </row>
    <row r="921" spans="1:9" ht="15.75" customHeight="1">
      <c r="A921" s="262"/>
      <c r="B921" s="2"/>
      <c r="C921" s="3"/>
      <c r="D921" s="4"/>
      <c r="E921" s="5"/>
      <c r="F921" s="6"/>
      <c r="G921" s="23"/>
      <c r="H921" s="24"/>
      <c r="I921" s="141"/>
    </row>
    <row r="922" spans="1:9" ht="15.75" customHeight="1">
      <c r="A922" s="262"/>
      <c r="B922" s="2"/>
      <c r="C922" s="3"/>
      <c r="D922" s="4"/>
      <c r="E922" s="5"/>
      <c r="F922" s="6"/>
      <c r="G922" s="23"/>
      <c r="H922" s="24"/>
      <c r="I922" s="141"/>
    </row>
    <row r="923" spans="1:9" ht="15.75" customHeight="1">
      <c r="A923" s="262"/>
      <c r="B923" s="2"/>
      <c r="C923" s="3"/>
      <c r="D923" s="4"/>
      <c r="E923" s="5"/>
      <c r="F923" s="6"/>
      <c r="G923" s="23"/>
      <c r="H923" s="24"/>
      <c r="I923" s="141"/>
    </row>
    <row r="924" spans="1:9" ht="15.75" customHeight="1">
      <c r="A924" s="262"/>
      <c r="B924" s="2"/>
      <c r="C924" s="3"/>
      <c r="D924" s="4"/>
      <c r="E924" s="5"/>
      <c r="F924" s="6"/>
      <c r="G924" s="23"/>
      <c r="H924" s="24"/>
      <c r="I924" s="141"/>
    </row>
    <row r="925" spans="1:9" ht="15.75" customHeight="1">
      <c r="A925" s="262"/>
      <c r="B925" s="2"/>
      <c r="C925" s="3"/>
      <c r="D925" s="4"/>
      <c r="E925" s="5"/>
      <c r="F925" s="6"/>
      <c r="G925" s="23"/>
      <c r="H925" s="24"/>
      <c r="I925" s="141"/>
    </row>
    <row r="926" spans="1:9" ht="15.75" customHeight="1">
      <c r="A926" s="262"/>
      <c r="B926" s="2"/>
      <c r="C926" s="3"/>
      <c r="D926" s="4"/>
      <c r="E926" s="5"/>
      <c r="F926" s="6"/>
      <c r="G926" s="23"/>
      <c r="H926" s="24"/>
      <c r="I926" s="141"/>
    </row>
    <row r="927" spans="1:9" ht="15.75" customHeight="1">
      <c r="A927" s="262"/>
      <c r="B927" s="2"/>
      <c r="C927" s="3"/>
      <c r="D927" s="4"/>
      <c r="E927" s="5"/>
      <c r="F927" s="6"/>
      <c r="G927" s="23"/>
      <c r="H927" s="24"/>
      <c r="I927" s="141"/>
    </row>
    <row r="928" spans="1:9" ht="15.75" customHeight="1">
      <c r="A928" s="262"/>
      <c r="B928" s="2"/>
      <c r="C928" s="3"/>
      <c r="D928" s="4"/>
      <c r="E928" s="5"/>
      <c r="F928" s="6"/>
      <c r="G928" s="23"/>
      <c r="H928" s="24"/>
      <c r="I928" s="141"/>
    </row>
    <row r="929" spans="1:9" ht="15.75" customHeight="1">
      <c r="A929" s="262"/>
      <c r="B929" s="2"/>
      <c r="C929" s="3"/>
      <c r="D929" s="4"/>
      <c r="E929" s="5"/>
      <c r="F929" s="6"/>
      <c r="G929" s="23"/>
      <c r="H929" s="24"/>
      <c r="I929" s="141"/>
    </row>
    <row r="930" spans="1:9" ht="15.75" customHeight="1">
      <c r="A930" s="262"/>
      <c r="B930" s="2"/>
      <c r="C930" s="3"/>
      <c r="D930" s="4"/>
      <c r="E930" s="5"/>
      <c r="F930" s="6"/>
      <c r="G930" s="23"/>
      <c r="H930" s="24"/>
      <c r="I930" s="141"/>
    </row>
    <row r="931" spans="1:9" ht="15.75" customHeight="1">
      <c r="A931" s="262"/>
      <c r="B931" s="2"/>
      <c r="C931" s="3"/>
      <c r="D931" s="4"/>
      <c r="E931" s="5"/>
      <c r="F931" s="6"/>
      <c r="G931" s="23"/>
      <c r="H931" s="24"/>
      <c r="I931" s="141"/>
    </row>
    <row r="932" spans="1:9" ht="15.75" customHeight="1">
      <c r="A932" s="262"/>
      <c r="B932" s="2"/>
      <c r="C932" s="3"/>
      <c r="D932" s="4"/>
      <c r="E932" s="5"/>
      <c r="F932" s="6"/>
      <c r="G932" s="23"/>
      <c r="H932" s="24"/>
      <c r="I932" s="141"/>
    </row>
    <row r="933" spans="1:9" ht="15.75" customHeight="1">
      <c r="A933" s="262"/>
      <c r="B933" s="2"/>
      <c r="C933" s="3"/>
      <c r="D933" s="4"/>
      <c r="E933" s="5"/>
      <c r="F933" s="6"/>
      <c r="G933" s="23"/>
      <c r="H933" s="24"/>
      <c r="I933" s="141"/>
    </row>
    <row r="934" spans="1:9" ht="15.75" customHeight="1">
      <c r="A934" s="262"/>
      <c r="B934" s="2"/>
      <c r="C934" s="3"/>
      <c r="D934" s="4"/>
      <c r="E934" s="5"/>
      <c r="F934" s="6"/>
      <c r="G934" s="23"/>
      <c r="H934" s="24"/>
      <c r="I934" s="141"/>
    </row>
    <row r="935" spans="1:9" ht="15.75" customHeight="1">
      <c r="A935" s="262"/>
      <c r="B935" s="2"/>
      <c r="C935" s="3"/>
      <c r="D935" s="4"/>
      <c r="E935" s="5"/>
      <c r="F935" s="6"/>
      <c r="G935" s="23"/>
      <c r="H935" s="24"/>
      <c r="I935" s="141"/>
    </row>
    <row r="936" spans="1:9" ht="15.75" customHeight="1">
      <c r="A936" s="262"/>
      <c r="B936" s="2"/>
      <c r="C936" s="3"/>
      <c r="D936" s="4"/>
      <c r="E936" s="5"/>
      <c r="F936" s="6"/>
      <c r="G936" s="23"/>
      <c r="H936" s="24"/>
      <c r="I936" s="141"/>
    </row>
    <row r="937" spans="1:9" ht="15.75" customHeight="1">
      <c r="A937" s="262"/>
      <c r="B937" s="2"/>
      <c r="C937" s="3"/>
      <c r="D937" s="4"/>
      <c r="E937" s="5"/>
      <c r="F937" s="6"/>
      <c r="G937" s="23"/>
      <c r="H937" s="24"/>
      <c r="I937" s="141"/>
    </row>
    <row r="938" spans="1:9" ht="15.75" customHeight="1">
      <c r="A938" s="262"/>
      <c r="B938" s="2"/>
      <c r="C938" s="3"/>
      <c r="D938" s="4"/>
      <c r="E938" s="5"/>
      <c r="F938" s="6"/>
      <c r="G938" s="23"/>
      <c r="H938" s="24"/>
      <c r="I938" s="141"/>
    </row>
    <row r="939" spans="1:9" ht="15.75" customHeight="1">
      <c r="A939" s="262"/>
      <c r="B939" s="2"/>
      <c r="C939" s="3"/>
      <c r="D939" s="4"/>
      <c r="E939" s="5"/>
      <c r="F939" s="6"/>
      <c r="G939" s="23"/>
      <c r="H939" s="24"/>
      <c r="I939" s="141"/>
    </row>
    <row r="940" spans="1:9" ht="15.75" customHeight="1">
      <c r="A940" s="262"/>
      <c r="B940" s="2"/>
      <c r="C940" s="3"/>
      <c r="D940" s="4"/>
      <c r="E940" s="5"/>
      <c r="F940" s="6"/>
      <c r="G940" s="23"/>
      <c r="H940" s="24"/>
      <c r="I940" s="141"/>
    </row>
    <row r="941" spans="1:9" ht="15.75" customHeight="1">
      <c r="A941" s="262"/>
      <c r="B941" s="2"/>
      <c r="C941" s="3"/>
      <c r="D941" s="4"/>
      <c r="E941" s="5"/>
      <c r="F941" s="6"/>
      <c r="G941" s="23"/>
      <c r="H941" s="24"/>
      <c r="I941" s="141"/>
    </row>
    <row r="942" spans="1:9" ht="15.75" customHeight="1">
      <c r="A942" s="262"/>
      <c r="B942" s="2"/>
      <c r="C942" s="3"/>
      <c r="D942" s="4"/>
      <c r="E942" s="5"/>
      <c r="F942" s="6"/>
      <c r="G942" s="23"/>
      <c r="H942" s="24"/>
      <c r="I942" s="141"/>
    </row>
    <row r="943" spans="1:9" ht="15.75" customHeight="1">
      <c r="A943" s="262"/>
      <c r="B943" s="2"/>
      <c r="C943" s="3"/>
      <c r="D943" s="4"/>
      <c r="E943" s="5"/>
      <c r="F943" s="6"/>
      <c r="G943" s="23"/>
      <c r="H943" s="24"/>
      <c r="I943" s="141"/>
    </row>
    <row r="944" spans="1:9" ht="15.75" customHeight="1">
      <c r="A944" s="262"/>
      <c r="B944" s="2"/>
      <c r="C944" s="3"/>
      <c r="D944" s="4"/>
      <c r="E944" s="5"/>
      <c r="F944" s="6"/>
      <c r="G944" s="23"/>
      <c r="H944" s="24"/>
      <c r="I944" s="141"/>
    </row>
    <row r="945" spans="1:9" ht="15.75" customHeight="1">
      <c r="A945" s="262"/>
      <c r="B945" s="2"/>
      <c r="C945" s="3"/>
      <c r="D945" s="4"/>
      <c r="E945" s="5"/>
      <c r="F945" s="6"/>
      <c r="G945" s="23"/>
      <c r="H945" s="24"/>
      <c r="I945" s="141"/>
    </row>
    <row r="946" spans="1:9" ht="15.75" customHeight="1">
      <c r="A946" s="262"/>
      <c r="B946" s="2"/>
      <c r="C946" s="3"/>
      <c r="D946" s="4"/>
      <c r="E946" s="5"/>
      <c r="F946" s="6"/>
      <c r="G946" s="23"/>
      <c r="H946" s="24"/>
      <c r="I946" s="141"/>
    </row>
    <row r="947" spans="1:9" ht="15.75" customHeight="1">
      <c r="A947" s="262"/>
      <c r="B947" s="2"/>
      <c r="C947" s="3"/>
      <c r="D947" s="4"/>
      <c r="E947" s="5"/>
      <c r="F947" s="6"/>
      <c r="G947" s="23"/>
      <c r="H947" s="24"/>
      <c r="I947" s="141"/>
    </row>
    <row r="948" spans="1:9" ht="15.75" customHeight="1">
      <c r="A948" s="262"/>
      <c r="B948" s="2"/>
      <c r="C948" s="3"/>
      <c r="D948" s="4"/>
      <c r="E948" s="5"/>
      <c r="F948" s="6"/>
      <c r="G948" s="23"/>
      <c r="H948" s="24"/>
      <c r="I948" s="141"/>
    </row>
    <row r="949" spans="1:9" ht="15.75" customHeight="1">
      <c r="A949" s="262"/>
      <c r="B949" s="2"/>
      <c r="C949" s="3"/>
      <c r="D949" s="4"/>
      <c r="E949" s="5"/>
      <c r="F949" s="6"/>
      <c r="G949" s="23"/>
      <c r="H949" s="24"/>
      <c r="I949" s="141"/>
    </row>
    <row r="950" spans="1:9" ht="15.75" customHeight="1">
      <c r="A950" s="262"/>
      <c r="B950" s="2"/>
      <c r="C950" s="3"/>
      <c r="D950" s="4"/>
      <c r="E950" s="5"/>
      <c r="F950" s="6"/>
      <c r="G950" s="23"/>
      <c r="H950" s="24"/>
      <c r="I950" s="141"/>
    </row>
    <row r="951" spans="1:9" ht="15.75" customHeight="1">
      <c r="A951" s="262"/>
      <c r="B951" s="2"/>
      <c r="C951" s="3"/>
      <c r="D951" s="4"/>
      <c r="E951" s="5"/>
      <c r="F951" s="6"/>
      <c r="G951" s="23"/>
      <c r="H951" s="24"/>
      <c r="I951" s="141"/>
    </row>
    <row r="952" spans="1:9" ht="15.75" customHeight="1">
      <c r="A952" s="262"/>
      <c r="B952" s="2"/>
      <c r="C952" s="3"/>
      <c r="D952" s="4"/>
      <c r="E952" s="5"/>
      <c r="F952" s="6"/>
      <c r="G952" s="23"/>
      <c r="H952" s="24"/>
      <c r="I952" s="141"/>
    </row>
    <row r="953" spans="1:9" ht="15.75" customHeight="1">
      <c r="A953" s="262"/>
      <c r="B953" s="2"/>
      <c r="C953" s="3"/>
      <c r="D953" s="4"/>
      <c r="E953" s="5"/>
      <c r="F953" s="6"/>
      <c r="G953" s="23"/>
      <c r="H953" s="24"/>
      <c r="I953" s="141"/>
    </row>
    <row r="954" spans="1:9" ht="15.75" customHeight="1">
      <c r="A954" s="262"/>
      <c r="B954" s="2"/>
      <c r="C954" s="3"/>
      <c r="D954" s="4"/>
      <c r="E954" s="5"/>
      <c r="F954" s="6"/>
      <c r="G954" s="23"/>
      <c r="H954" s="24"/>
      <c r="I954" s="141"/>
    </row>
    <row r="955" spans="1:9" ht="15.75" customHeight="1">
      <c r="A955" s="262"/>
      <c r="B955" s="2"/>
      <c r="C955" s="3"/>
      <c r="D955" s="4"/>
      <c r="E955" s="5"/>
      <c r="F955" s="6"/>
      <c r="G955" s="23"/>
      <c r="H955" s="24"/>
      <c r="I955" s="141"/>
    </row>
    <row r="956" spans="1:9" ht="15.75" customHeight="1">
      <c r="A956" s="262"/>
      <c r="B956" s="2"/>
      <c r="C956" s="3"/>
      <c r="D956" s="4"/>
      <c r="E956" s="5"/>
      <c r="F956" s="6"/>
      <c r="G956" s="23"/>
      <c r="H956" s="24"/>
      <c r="I956" s="141"/>
    </row>
    <row r="957" spans="1:9" ht="15.75" customHeight="1">
      <c r="A957" s="262"/>
      <c r="B957" s="2"/>
      <c r="C957" s="3"/>
      <c r="D957" s="4"/>
      <c r="E957" s="5"/>
      <c r="F957" s="6"/>
      <c r="G957" s="23"/>
      <c r="H957" s="24"/>
      <c r="I957" s="141"/>
    </row>
    <row r="958" spans="1:9" ht="15.75" customHeight="1">
      <c r="A958" s="262"/>
      <c r="B958" s="2"/>
      <c r="C958" s="3"/>
      <c r="D958" s="4"/>
      <c r="E958" s="5"/>
      <c r="F958" s="6"/>
      <c r="G958" s="23"/>
      <c r="H958" s="24"/>
      <c r="I958" s="141"/>
    </row>
    <row r="959" spans="1:9" ht="15.75" customHeight="1">
      <c r="A959" s="262"/>
      <c r="B959" s="2"/>
      <c r="C959" s="3"/>
      <c r="D959" s="4"/>
      <c r="E959" s="5"/>
      <c r="F959" s="6"/>
      <c r="G959" s="23"/>
      <c r="H959" s="24"/>
      <c r="I959" s="141"/>
    </row>
    <row r="960" spans="1:9" ht="15.75" customHeight="1">
      <c r="A960" s="262"/>
      <c r="B960" s="2"/>
      <c r="C960" s="3"/>
      <c r="D960" s="4"/>
      <c r="E960" s="5"/>
      <c r="F960" s="6"/>
      <c r="G960" s="23"/>
      <c r="H960" s="24"/>
      <c r="I960" s="141"/>
    </row>
    <row r="961" spans="1:9" ht="15.75" customHeight="1">
      <c r="A961" s="262"/>
      <c r="B961" s="2"/>
      <c r="C961" s="3"/>
      <c r="D961" s="4"/>
      <c r="E961" s="5"/>
      <c r="F961" s="6"/>
      <c r="G961" s="23"/>
      <c r="H961" s="24"/>
      <c r="I961" s="141"/>
    </row>
    <row r="962" spans="1:9" ht="15.75" customHeight="1">
      <c r="A962" s="262"/>
      <c r="B962" s="2"/>
      <c r="C962" s="3"/>
      <c r="D962" s="4"/>
      <c r="E962" s="5"/>
      <c r="F962" s="6"/>
      <c r="G962" s="23"/>
      <c r="H962" s="24"/>
      <c r="I962" s="141"/>
    </row>
    <row r="963" spans="1:9" ht="15.75" customHeight="1">
      <c r="A963" s="262"/>
      <c r="B963" s="2"/>
      <c r="C963" s="3"/>
      <c r="D963" s="4"/>
      <c r="E963" s="5"/>
      <c r="F963" s="6"/>
      <c r="G963" s="23"/>
      <c r="H963" s="24"/>
      <c r="I963" s="141"/>
    </row>
    <row r="964" spans="1:9" ht="15.75" customHeight="1">
      <c r="A964" s="262"/>
      <c r="B964" s="2"/>
      <c r="C964" s="3"/>
      <c r="D964" s="4"/>
      <c r="E964" s="5"/>
      <c r="F964" s="6"/>
      <c r="G964" s="23"/>
      <c r="H964" s="24"/>
      <c r="I964" s="141"/>
    </row>
    <row r="965" spans="1:9" ht="15.75" customHeight="1">
      <c r="A965" s="262"/>
      <c r="B965" s="2"/>
      <c r="C965" s="3"/>
      <c r="D965" s="4"/>
      <c r="E965" s="5"/>
      <c r="F965" s="6"/>
      <c r="G965" s="23"/>
      <c r="H965" s="24"/>
      <c r="I965" s="141"/>
    </row>
    <row r="966" spans="1:9" ht="15.75" customHeight="1">
      <c r="A966" s="262"/>
      <c r="B966" s="2"/>
      <c r="C966" s="3"/>
      <c r="D966" s="4"/>
      <c r="E966" s="5"/>
      <c r="F966" s="6"/>
      <c r="G966" s="23"/>
      <c r="H966" s="24"/>
      <c r="I966" s="141"/>
    </row>
    <row r="967" spans="1:9" ht="15.75" customHeight="1">
      <c r="A967" s="262"/>
      <c r="B967" s="2"/>
      <c r="C967" s="3"/>
      <c r="D967" s="4"/>
      <c r="E967" s="5"/>
      <c r="F967" s="6"/>
      <c r="G967" s="23"/>
      <c r="H967" s="24"/>
      <c r="I967" s="141"/>
    </row>
    <row r="968" spans="1:9" ht="15.75" customHeight="1">
      <c r="A968" s="262"/>
      <c r="B968" s="2"/>
      <c r="C968" s="3"/>
      <c r="D968" s="4"/>
      <c r="E968" s="5"/>
      <c r="F968" s="6"/>
      <c r="G968" s="23"/>
      <c r="H968" s="24"/>
      <c r="I968" s="141"/>
    </row>
    <row r="969" spans="1:9" ht="15.75" customHeight="1">
      <c r="A969" s="262"/>
      <c r="B969" s="2"/>
      <c r="C969" s="3"/>
      <c r="D969" s="4"/>
      <c r="E969" s="5"/>
      <c r="F969" s="6"/>
      <c r="G969" s="23"/>
      <c r="H969" s="24"/>
      <c r="I969" s="141"/>
    </row>
    <row r="970" spans="1:9" ht="15.75" customHeight="1">
      <c r="A970" s="262"/>
      <c r="B970" s="2"/>
      <c r="C970" s="3"/>
      <c r="D970" s="4"/>
      <c r="E970" s="5"/>
      <c r="F970" s="6"/>
      <c r="G970" s="23"/>
      <c r="H970" s="24"/>
      <c r="I970" s="141"/>
    </row>
    <row r="971" spans="1:9" ht="15.75" customHeight="1">
      <c r="A971" s="262"/>
      <c r="B971" s="2"/>
      <c r="C971" s="3"/>
      <c r="D971" s="4"/>
      <c r="E971" s="5"/>
      <c r="F971" s="6"/>
      <c r="G971" s="23"/>
      <c r="H971" s="24"/>
      <c r="I971" s="141"/>
    </row>
    <row r="972" spans="1:9" ht="15.75" customHeight="1">
      <c r="A972" s="262"/>
      <c r="B972" s="2"/>
      <c r="C972" s="3"/>
      <c r="D972" s="4"/>
      <c r="E972" s="5"/>
      <c r="F972" s="6"/>
      <c r="G972" s="23"/>
      <c r="H972" s="24"/>
      <c r="I972" s="141"/>
    </row>
    <row r="973" spans="1:9" ht="15.75" customHeight="1">
      <c r="A973" s="262"/>
      <c r="B973" s="2"/>
      <c r="C973" s="3"/>
      <c r="D973" s="4"/>
      <c r="E973" s="5"/>
      <c r="F973" s="6"/>
      <c r="G973" s="23"/>
      <c r="H973" s="24"/>
      <c r="I973" s="141"/>
    </row>
    <row r="974" spans="1:9" ht="15.75" customHeight="1">
      <c r="A974" s="262"/>
      <c r="B974" s="2"/>
      <c r="C974" s="3"/>
      <c r="D974" s="4"/>
      <c r="E974" s="5"/>
      <c r="F974" s="6"/>
      <c r="G974" s="23"/>
      <c r="H974" s="24"/>
      <c r="I974" s="141"/>
    </row>
    <row r="975" spans="1:9" ht="15.75" customHeight="1">
      <c r="A975" s="262"/>
      <c r="B975" s="2"/>
      <c r="C975" s="3"/>
      <c r="D975" s="4"/>
      <c r="E975" s="5"/>
      <c r="F975" s="6"/>
      <c r="G975" s="23"/>
      <c r="H975" s="24"/>
      <c r="I975" s="141"/>
    </row>
    <row r="976" spans="1:9" ht="15.75" customHeight="1">
      <c r="A976" s="262"/>
      <c r="B976" s="2"/>
      <c r="C976" s="3"/>
      <c r="D976" s="4"/>
      <c r="E976" s="5"/>
      <c r="F976" s="6"/>
      <c r="G976" s="23"/>
      <c r="H976" s="24"/>
      <c r="I976" s="141"/>
    </row>
    <row r="977" spans="1:9" ht="15.75" customHeight="1">
      <c r="A977" s="262"/>
      <c r="B977" s="2"/>
      <c r="C977" s="3"/>
      <c r="D977" s="4"/>
      <c r="E977" s="5"/>
      <c r="F977" s="6"/>
      <c r="G977" s="23"/>
      <c r="H977" s="24"/>
      <c r="I977" s="141"/>
    </row>
    <row r="978" spans="1:9" ht="15.75" customHeight="1">
      <c r="A978" s="262"/>
      <c r="B978" s="2"/>
      <c r="C978" s="3"/>
      <c r="D978" s="4"/>
      <c r="E978" s="5"/>
      <c r="F978" s="6"/>
      <c r="G978" s="23"/>
      <c r="H978" s="24"/>
      <c r="I978" s="141"/>
    </row>
    <row r="979" spans="1:9" ht="15.75" customHeight="1">
      <c r="A979" s="262"/>
      <c r="B979" s="2"/>
      <c r="C979" s="3"/>
      <c r="D979" s="4"/>
      <c r="E979" s="5"/>
      <c r="F979" s="6"/>
      <c r="G979" s="23"/>
      <c r="H979" s="24"/>
      <c r="I979" s="141"/>
    </row>
    <row r="980" spans="1:9" ht="15.75" customHeight="1">
      <c r="A980" s="262"/>
      <c r="B980" s="2"/>
      <c r="C980" s="3"/>
      <c r="D980" s="4"/>
      <c r="E980" s="5"/>
      <c r="F980" s="6"/>
      <c r="G980" s="23"/>
      <c r="H980" s="24"/>
      <c r="I980" s="141"/>
    </row>
    <row r="981" spans="1:9" ht="15.75" customHeight="1">
      <c r="A981" s="262"/>
      <c r="B981" s="2"/>
      <c r="C981" s="3"/>
      <c r="D981" s="4"/>
      <c r="E981" s="5"/>
      <c r="F981" s="6"/>
      <c r="G981" s="23"/>
      <c r="H981" s="24"/>
      <c r="I981" s="141"/>
    </row>
    <row r="982" spans="1:9" ht="15.75" customHeight="1">
      <c r="A982" s="262"/>
      <c r="B982" s="2"/>
      <c r="C982" s="3"/>
      <c r="D982" s="4"/>
      <c r="E982" s="5"/>
      <c r="F982" s="6"/>
      <c r="G982" s="23"/>
      <c r="H982" s="24"/>
      <c r="I982" s="141"/>
    </row>
    <row r="983" spans="1:9" ht="15.75" customHeight="1">
      <c r="A983" s="262"/>
      <c r="B983" s="2"/>
      <c r="C983" s="3"/>
      <c r="D983" s="4"/>
      <c r="E983" s="5"/>
      <c r="F983" s="6"/>
      <c r="G983" s="23"/>
      <c r="H983" s="24"/>
      <c r="I983" s="141"/>
    </row>
    <row r="984" spans="1:9" ht="15.75" customHeight="1">
      <c r="A984" s="262"/>
      <c r="B984" s="2"/>
      <c r="C984" s="3"/>
      <c r="D984" s="4"/>
      <c r="E984" s="5"/>
      <c r="F984" s="6"/>
      <c r="G984" s="23"/>
      <c r="H984" s="24"/>
      <c r="I984" s="141"/>
    </row>
    <row r="985" spans="1:9" ht="15.75" customHeight="1">
      <c r="A985" s="262"/>
      <c r="B985" s="2"/>
      <c r="C985" s="3"/>
      <c r="D985" s="4"/>
      <c r="E985" s="5"/>
      <c r="F985" s="6"/>
      <c r="G985" s="23"/>
      <c r="H985" s="24"/>
      <c r="I985" s="141"/>
    </row>
    <row r="986" spans="1:9" ht="15.75" customHeight="1">
      <c r="A986" s="262"/>
      <c r="B986" s="2"/>
      <c r="C986" s="3"/>
      <c r="D986" s="4"/>
      <c r="E986" s="5"/>
      <c r="F986" s="6"/>
      <c r="G986" s="23"/>
      <c r="H986" s="24"/>
      <c r="I986" s="141"/>
    </row>
    <row r="987" spans="1:9" ht="15.75" customHeight="1">
      <c r="A987" s="262"/>
      <c r="B987" s="2"/>
      <c r="C987" s="3"/>
      <c r="D987" s="4"/>
      <c r="E987" s="5"/>
      <c r="F987" s="6"/>
      <c r="G987" s="23"/>
      <c r="H987" s="24"/>
      <c r="I987" s="141"/>
    </row>
    <row r="988" spans="1:9" ht="15.75" customHeight="1">
      <c r="A988" s="262"/>
      <c r="B988" s="2"/>
      <c r="C988" s="3"/>
      <c r="D988" s="4"/>
      <c r="E988" s="5"/>
      <c r="F988" s="6"/>
      <c r="G988" s="23"/>
      <c r="H988" s="24"/>
      <c r="I988" s="141"/>
    </row>
    <row r="989" spans="1:9" ht="15.75" customHeight="1">
      <c r="A989" s="262"/>
      <c r="B989" s="2"/>
      <c r="C989" s="3"/>
      <c r="D989" s="4"/>
      <c r="E989" s="5"/>
      <c r="F989" s="6"/>
      <c r="G989" s="23"/>
      <c r="H989" s="24"/>
      <c r="I989" s="141"/>
    </row>
    <row r="990" spans="1:9" ht="15.75" customHeight="1">
      <c r="A990" s="262"/>
      <c r="B990" s="2"/>
      <c r="C990" s="3"/>
      <c r="D990" s="4"/>
      <c r="E990" s="5"/>
      <c r="F990" s="6"/>
      <c r="G990" s="23"/>
      <c r="H990" s="24"/>
      <c r="I990" s="141"/>
    </row>
    <row r="991" spans="1:9" ht="15.75" customHeight="1">
      <c r="A991" s="262"/>
      <c r="B991" s="2"/>
      <c r="C991" s="3"/>
      <c r="D991" s="4"/>
      <c r="E991" s="5"/>
      <c r="F991" s="6"/>
      <c r="G991" s="23"/>
      <c r="H991" s="24"/>
      <c r="I991" s="141"/>
    </row>
    <row r="992" spans="1:9" ht="15.75" customHeight="1">
      <c r="A992" s="262"/>
      <c r="B992" s="2"/>
      <c r="C992" s="3"/>
      <c r="D992" s="4"/>
      <c r="E992" s="5"/>
      <c r="F992" s="6"/>
      <c r="G992" s="23"/>
      <c r="H992" s="24"/>
      <c r="I992" s="141"/>
    </row>
    <row r="993" spans="1:9" ht="15.75" customHeight="1">
      <c r="A993" s="262"/>
      <c r="B993" s="2"/>
      <c r="C993" s="3"/>
      <c r="D993" s="4"/>
      <c r="E993" s="5"/>
      <c r="F993" s="6"/>
      <c r="G993" s="23"/>
      <c r="H993" s="24"/>
      <c r="I993" s="141"/>
    </row>
    <row r="994" spans="1:9" ht="15.75" customHeight="1">
      <c r="A994" s="262"/>
      <c r="B994" s="2"/>
      <c r="C994" s="3"/>
      <c r="D994" s="4"/>
      <c r="E994" s="5"/>
      <c r="F994" s="6"/>
      <c r="G994" s="23"/>
      <c r="H994" s="24"/>
      <c r="I994" s="141"/>
    </row>
    <row r="995" spans="1:9" ht="15.75" customHeight="1">
      <c r="A995" s="262"/>
      <c r="B995" s="2"/>
      <c r="C995" s="3"/>
      <c r="D995" s="4"/>
      <c r="E995" s="5"/>
      <c r="F995" s="6"/>
      <c r="G995" s="23"/>
      <c r="H995" s="24"/>
      <c r="I995" s="141"/>
    </row>
    <row r="996" spans="1:9" ht="15.75" customHeight="1">
      <c r="A996" s="262"/>
      <c r="B996" s="2"/>
      <c r="C996" s="3"/>
      <c r="D996" s="4"/>
      <c r="E996" s="5"/>
      <c r="F996" s="6"/>
      <c r="G996" s="23"/>
      <c r="H996" s="24"/>
      <c r="I996" s="141"/>
    </row>
    <row r="997" spans="1:9" ht="15.75" customHeight="1">
      <c r="A997" s="262"/>
      <c r="B997" s="2"/>
      <c r="C997" s="3"/>
      <c r="D997" s="4"/>
      <c r="E997" s="5"/>
      <c r="F997" s="6"/>
      <c r="G997" s="23"/>
      <c r="H997" s="24"/>
      <c r="I997" s="141"/>
    </row>
    <row r="998" spans="1:9" ht="15.75" customHeight="1">
      <c r="A998" s="262"/>
      <c r="B998" s="2"/>
      <c r="C998" s="3"/>
      <c r="D998" s="4"/>
      <c r="E998" s="5"/>
      <c r="F998" s="6"/>
      <c r="G998" s="23"/>
      <c r="H998" s="24"/>
      <c r="I998" s="141"/>
    </row>
    <row r="999" spans="1:9" ht="15.75" customHeight="1">
      <c r="A999" s="262"/>
      <c r="B999" s="2"/>
      <c r="C999" s="3"/>
      <c r="D999" s="4"/>
      <c r="E999" s="5"/>
      <c r="F999" s="6"/>
      <c r="G999" s="23"/>
      <c r="H999" s="24"/>
      <c r="I999" s="141"/>
    </row>
    <row r="1000" spans="1:9" ht="15.75" customHeight="1">
      <c r="A1000" s="262"/>
      <c r="B1000" s="2"/>
      <c r="C1000" s="3"/>
      <c r="D1000" s="4"/>
      <c r="E1000" s="5"/>
      <c r="F1000" s="6"/>
      <c r="G1000" s="23"/>
      <c r="H1000" s="24"/>
      <c r="I1000" s="141"/>
    </row>
    <row r="1001" spans="1:9" ht="15" customHeight="1">
      <c r="G1001" s="23"/>
      <c r="H1001" s="24"/>
      <c r="I1001" s="141"/>
    </row>
    <row r="1002" spans="1:9" ht="15" customHeight="1">
      <c r="G1002" s="23"/>
      <c r="H1002" s="24"/>
      <c r="I1002" s="141"/>
    </row>
    <row r="1003" spans="1:9" ht="15" customHeight="1">
      <c r="G1003" s="23"/>
      <c r="H1003" s="24"/>
      <c r="I1003" s="141"/>
    </row>
    <row r="1004" spans="1:9" ht="15" customHeight="1">
      <c r="G1004" s="23"/>
      <c r="H1004" s="24"/>
      <c r="I1004" s="141"/>
    </row>
    <row r="1005" spans="1:9" ht="15" customHeight="1">
      <c r="G1005" s="23"/>
      <c r="H1005" s="24"/>
      <c r="I1005" s="141"/>
    </row>
    <row r="1006" spans="1:9" ht="15" customHeight="1">
      <c r="G1006" s="23"/>
      <c r="H1006" s="24"/>
      <c r="I1006" s="141"/>
    </row>
    <row r="1007" spans="1:9" ht="15" customHeight="1">
      <c r="G1007" s="23"/>
      <c r="H1007" s="24"/>
      <c r="I1007" s="141"/>
    </row>
    <row r="1008" spans="1:9" ht="15" customHeight="1">
      <c r="G1008" s="23"/>
      <c r="H1008" s="24"/>
      <c r="I1008" s="141"/>
    </row>
    <row r="1009" spans="7:9" ht="15" customHeight="1">
      <c r="G1009" s="23"/>
      <c r="H1009" s="24"/>
      <c r="I1009" s="141"/>
    </row>
    <row r="1010" spans="7:9" ht="15" customHeight="1">
      <c r="G1010" s="23"/>
      <c r="H1010" s="24"/>
      <c r="I1010" s="141"/>
    </row>
    <row r="1011" spans="7:9" ht="15" customHeight="1">
      <c r="G1011" s="23"/>
      <c r="H1011" s="24"/>
      <c r="I1011" s="141"/>
    </row>
    <row r="1012" spans="7:9" ht="15" customHeight="1">
      <c r="G1012" s="23"/>
      <c r="H1012" s="24"/>
      <c r="I1012" s="141"/>
    </row>
    <row r="1013" spans="7:9" ht="15" customHeight="1">
      <c r="G1013" s="23"/>
      <c r="H1013" s="24"/>
      <c r="I1013" s="141"/>
    </row>
    <row r="1014" spans="7:9" ht="15" customHeight="1">
      <c r="G1014" s="23"/>
      <c r="H1014" s="24"/>
      <c r="I1014" s="141"/>
    </row>
    <row r="1015" spans="7:9" ht="15" customHeight="1">
      <c r="G1015" s="23"/>
      <c r="H1015" s="24"/>
      <c r="I1015" s="141"/>
    </row>
    <row r="1016" spans="7:9" ht="15" customHeight="1">
      <c r="G1016" s="23"/>
      <c r="H1016" s="24"/>
      <c r="I1016" s="141"/>
    </row>
    <row r="1017" spans="7:9" ht="15" customHeight="1">
      <c r="G1017" s="23"/>
      <c r="H1017" s="24"/>
      <c r="I1017" s="141"/>
    </row>
    <row r="1018" spans="7:9" ht="15" customHeight="1">
      <c r="G1018" s="23"/>
      <c r="H1018" s="24"/>
      <c r="I1018" s="141"/>
    </row>
    <row r="1019" spans="7:9" ht="15" customHeight="1">
      <c r="G1019" s="23"/>
      <c r="H1019" s="24"/>
      <c r="I1019" s="141"/>
    </row>
    <row r="1020" spans="7:9" ht="15" customHeight="1">
      <c r="G1020" s="23"/>
      <c r="H1020" s="24"/>
      <c r="I1020" s="141"/>
    </row>
  </sheetData>
  <pageMargins left="0.511811024" right="0.511811024" top="0.78740157499999996" bottom="0.78740157499999996" header="0" footer="0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AD1990"/>
  <sheetViews>
    <sheetView zoomScale="120" zoomScaleNormal="120" workbookViewId="0">
      <pane xSplit="1" topLeftCell="B1" activePane="topRight" state="frozen"/>
      <selection pane="topRight" activeCell="F19" sqref="F19"/>
    </sheetView>
  </sheetViews>
  <sheetFormatPr defaultColWidth="14.42578125" defaultRowHeight="15" customHeight="1"/>
  <cols>
    <col min="1" max="1" width="46.5703125" style="267" customWidth="1"/>
    <col min="2" max="2" width="8.85546875" style="165" customWidth="1"/>
    <col min="3" max="3" width="9.7109375" style="182" customWidth="1"/>
    <col min="4" max="4" width="9.140625" style="162" customWidth="1"/>
    <col min="5" max="5" width="9.140625" style="172" customWidth="1"/>
    <col min="6" max="6" width="9.140625" style="173" customWidth="1"/>
    <col min="7" max="7" width="9.140625" style="179" customWidth="1"/>
    <col min="8" max="8" width="9.140625" style="176" customWidth="1"/>
    <col min="9" max="9" width="9.140625" style="175" customWidth="1"/>
    <col min="10" max="10" width="8.7109375" style="160" customWidth="1"/>
    <col min="11" max="11" width="9.28515625" style="160" bestFit="1" customWidth="1"/>
    <col min="12" max="12" width="9.7109375" style="160" bestFit="1" customWidth="1"/>
    <col min="13" max="26" width="8.7109375" style="160" customWidth="1"/>
    <col min="27" max="27" width="8.5703125" style="159" customWidth="1"/>
    <col min="28" max="28" width="7.28515625" style="159" customWidth="1"/>
    <col min="29" max="29" width="6.28515625" style="159" customWidth="1"/>
    <col min="30" max="30" width="7.140625" style="159" customWidth="1"/>
    <col min="31" max="16384" width="14.42578125" style="7"/>
  </cols>
  <sheetData>
    <row r="1" spans="1:30" s="161" customFormat="1">
      <c r="A1" s="265" t="s">
        <v>32</v>
      </c>
      <c r="B1" s="180" t="s">
        <v>33</v>
      </c>
      <c r="C1" s="166" t="s">
        <v>8</v>
      </c>
      <c r="D1" s="163" t="s">
        <v>9</v>
      </c>
      <c r="E1" s="168" t="s">
        <v>31</v>
      </c>
      <c r="F1" s="170" t="s">
        <v>14</v>
      </c>
      <c r="G1" s="157" t="s">
        <v>13</v>
      </c>
      <c r="H1" s="177" t="s">
        <v>12</v>
      </c>
      <c r="I1" s="158" t="s">
        <v>767</v>
      </c>
      <c r="J1" s="145" t="s">
        <v>770</v>
      </c>
      <c r="K1" s="145" t="s">
        <v>771</v>
      </c>
      <c r="L1" s="145" t="s">
        <v>772</v>
      </c>
      <c r="M1" s="145" t="s">
        <v>773</v>
      </c>
      <c r="N1" s="145" t="s">
        <v>774</v>
      </c>
      <c r="O1" s="145" t="s">
        <v>775</v>
      </c>
      <c r="P1" s="145" t="s">
        <v>776</v>
      </c>
      <c r="Q1" s="145" t="s">
        <v>777</v>
      </c>
      <c r="R1" s="145" t="s">
        <v>778</v>
      </c>
      <c r="S1" s="145" t="s">
        <v>779</v>
      </c>
      <c r="T1" s="145" t="s">
        <v>780</v>
      </c>
      <c r="U1" s="145" t="s">
        <v>800</v>
      </c>
      <c r="V1" s="145" t="s">
        <v>784</v>
      </c>
      <c r="W1" s="145" t="s">
        <v>783</v>
      </c>
      <c r="X1" s="145" t="s">
        <v>782</v>
      </c>
      <c r="Y1" s="145" t="s">
        <v>785</v>
      </c>
      <c r="Z1" s="145" t="s">
        <v>781</v>
      </c>
      <c r="AA1" s="174" t="s">
        <v>801</v>
      </c>
      <c r="AB1" s="174" t="s">
        <v>802</v>
      </c>
      <c r="AC1" s="174" t="s">
        <v>803</v>
      </c>
      <c r="AD1" s="174" t="s">
        <v>804</v>
      </c>
    </row>
    <row r="2" spans="1:30">
      <c r="A2" s="266" t="s">
        <v>805</v>
      </c>
      <c r="B2" s="181" t="s">
        <v>34</v>
      </c>
      <c r="C2" s="167"/>
      <c r="D2" s="164">
        <v>2.4961126633333334E-2</v>
      </c>
      <c r="E2" s="169">
        <v>0.27784863469999993</v>
      </c>
      <c r="F2" s="171">
        <v>3.5066520000000003E-3</v>
      </c>
      <c r="G2" s="23">
        <v>5.6311779999999997E-3</v>
      </c>
      <c r="H2" s="178">
        <v>2.2219539999999999E-3</v>
      </c>
      <c r="I2" s="141">
        <v>1.5457021999999997E-2</v>
      </c>
      <c r="J2" s="160">
        <v>3.5095988666666668E-2</v>
      </c>
      <c r="K2" s="160">
        <v>2.2312506666666666E-2</v>
      </c>
      <c r="L2" s="160">
        <v>2.9375933333333332E-3</v>
      </c>
      <c r="M2" s="160">
        <v>0.17769139</v>
      </c>
      <c r="N2" s="160">
        <v>7.6405333333333326E-4</v>
      </c>
      <c r="O2" s="160">
        <v>1.1889001333333331E-2</v>
      </c>
      <c r="P2" s="160">
        <v>0.14529864733333334</v>
      </c>
      <c r="Q2" s="160">
        <v>1.4852999999999999E-4</v>
      </c>
      <c r="R2" s="160">
        <v>4.8661626666666666E-3</v>
      </c>
      <c r="S2" s="160">
        <v>0</v>
      </c>
      <c r="T2" s="160">
        <v>0</v>
      </c>
      <c r="U2" s="160">
        <v>0</v>
      </c>
      <c r="V2" s="160">
        <v>0</v>
      </c>
      <c r="W2" s="160">
        <v>0</v>
      </c>
      <c r="X2" s="160">
        <v>0</v>
      </c>
      <c r="Y2" s="160">
        <v>0</v>
      </c>
      <c r="Z2" s="160">
        <v>0</v>
      </c>
      <c r="AA2" s="159">
        <v>4.469682E-3</v>
      </c>
      <c r="AB2" s="159">
        <v>0</v>
      </c>
      <c r="AC2" s="159">
        <v>7.9781800000000005E-4</v>
      </c>
      <c r="AD2" s="159">
        <v>0</v>
      </c>
    </row>
    <row r="3" spans="1:30">
      <c r="A3" s="266" t="s">
        <v>806</v>
      </c>
      <c r="B3" s="181" t="s">
        <v>34</v>
      </c>
      <c r="C3" s="167"/>
      <c r="D3" s="164">
        <v>2.5628851500000001E-2</v>
      </c>
      <c r="E3" s="169">
        <v>0.25556814449999998</v>
      </c>
      <c r="F3" s="171">
        <v>4.496852E-3</v>
      </c>
      <c r="G3" s="23">
        <v>8.6017779999999992E-3</v>
      </c>
      <c r="H3" s="178">
        <v>6.1827539999999995E-3</v>
      </c>
      <c r="I3" s="141">
        <v>2.722389866666667E-2</v>
      </c>
      <c r="J3" s="160">
        <v>5.1530007999999988E-2</v>
      </c>
      <c r="K3" s="160">
        <v>0.58126720399999998</v>
      </c>
      <c r="L3" s="160">
        <v>6.2118546666666665E-3</v>
      </c>
      <c r="M3" s="160">
        <v>1.0481564060000002</v>
      </c>
      <c r="N3" s="160">
        <v>2.5992239999999998E-3</v>
      </c>
      <c r="O3" s="160">
        <v>1.2324689333333331E-2</v>
      </c>
      <c r="P3" s="160">
        <v>0.74415180333333319</v>
      </c>
      <c r="Q3" s="160">
        <v>2.0134066666666666E-4</v>
      </c>
      <c r="R3" s="160">
        <v>6.7607453333333335E-3</v>
      </c>
      <c r="S3" s="160">
        <v>0</v>
      </c>
      <c r="T3" s="160">
        <v>0</v>
      </c>
      <c r="U3" s="160">
        <v>0</v>
      </c>
      <c r="V3" s="160">
        <v>7.9215999999999998E-4</v>
      </c>
      <c r="W3" s="160">
        <v>0</v>
      </c>
      <c r="X3" s="160">
        <v>7.9215999999999998E-4</v>
      </c>
      <c r="Y3" s="160">
        <v>0</v>
      </c>
      <c r="Z3" s="160">
        <v>0</v>
      </c>
      <c r="AA3" s="159">
        <v>4.469682E-3</v>
      </c>
      <c r="AB3" s="159">
        <v>0</v>
      </c>
      <c r="AC3" s="159">
        <v>7.9781800000000005E-4</v>
      </c>
      <c r="AD3" s="159">
        <v>0</v>
      </c>
    </row>
    <row r="4" spans="1:30">
      <c r="A4" s="266" t="s">
        <v>807</v>
      </c>
      <c r="B4" s="181" t="s">
        <v>34</v>
      </c>
      <c r="C4" s="167"/>
      <c r="D4" s="164">
        <v>3.32E-2</v>
      </c>
      <c r="E4" s="169">
        <v>0.25109999999999999</v>
      </c>
      <c r="F4" s="171">
        <v>1.1200000000000002E-2</v>
      </c>
      <c r="G4" s="23">
        <v>4.0090000000000001E-2</v>
      </c>
      <c r="H4" s="178">
        <v>1.7180000000000001E-2</v>
      </c>
      <c r="I4" s="141">
        <v>4.2500000000000003E-2</v>
      </c>
      <c r="J4" s="160">
        <v>3.1519999999999999E-2</v>
      </c>
      <c r="K4" s="160">
        <v>0.26006000000000001</v>
      </c>
      <c r="L4" s="160">
        <v>1.5900000000000001E-3</v>
      </c>
      <c r="M4" s="160">
        <v>0.75</v>
      </c>
      <c r="N4" s="160">
        <v>4.45E-3</v>
      </c>
      <c r="O4" s="160">
        <v>2.44964</v>
      </c>
      <c r="P4" s="160">
        <v>2.1205099999999999</v>
      </c>
      <c r="Q4" s="160">
        <v>4.6999999999999999E-4</v>
      </c>
      <c r="R4" s="160">
        <v>6.11E-3</v>
      </c>
      <c r="S4" s="160">
        <v>0</v>
      </c>
      <c r="T4" s="160">
        <v>0</v>
      </c>
      <c r="U4" s="160">
        <v>0.13167000000000001</v>
      </c>
      <c r="V4" s="160">
        <v>2.15E-3</v>
      </c>
      <c r="W4" s="160">
        <v>7.1999999999999994E-4</v>
      </c>
      <c r="X4" s="160">
        <v>5.9999999999999995E-4</v>
      </c>
      <c r="Y4" s="160">
        <v>1.6140000000000002E-2</v>
      </c>
      <c r="Z4" s="160">
        <v>6.2E-2</v>
      </c>
      <c r="AA4" s="159">
        <v>2.904E-2</v>
      </c>
      <c r="AB4" s="159">
        <v>0</v>
      </c>
      <c r="AC4" s="159">
        <v>5.7199999999999994E-3</v>
      </c>
      <c r="AD4" s="159">
        <v>0.46</v>
      </c>
    </row>
    <row r="5" spans="1:30">
      <c r="A5" s="266" t="s">
        <v>808</v>
      </c>
      <c r="B5" s="181" t="s">
        <v>34</v>
      </c>
      <c r="C5" s="167"/>
      <c r="D5" s="164">
        <v>3.32E-2</v>
      </c>
      <c r="E5" s="169">
        <v>0.25109999999999999</v>
      </c>
      <c r="F5" s="171">
        <v>1.1200000000000002E-2</v>
      </c>
      <c r="G5" s="23">
        <v>4.0090000000000001E-2</v>
      </c>
      <c r="H5" s="178">
        <v>1.7180000000000001E-2</v>
      </c>
      <c r="I5" s="141">
        <v>4.2500000000000003E-2</v>
      </c>
      <c r="J5" s="160">
        <v>3.1519999999999999E-2</v>
      </c>
      <c r="K5" s="160">
        <v>0.26006000000000001</v>
      </c>
      <c r="L5" s="160">
        <v>1.5900000000000001E-3</v>
      </c>
      <c r="M5" s="160">
        <v>0.75</v>
      </c>
      <c r="N5" s="160">
        <v>4.45E-3</v>
      </c>
      <c r="O5" s="160">
        <v>2.44964</v>
      </c>
      <c r="P5" s="160">
        <v>2.1205099999999999</v>
      </c>
      <c r="Q5" s="160">
        <v>4.6999999999999999E-4</v>
      </c>
      <c r="R5" s="160">
        <v>6.11E-3</v>
      </c>
      <c r="S5" s="160">
        <v>0</v>
      </c>
      <c r="T5" s="160">
        <v>0</v>
      </c>
      <c r="U5" s="160">
        <v>0.13167000000000001</v>
      </c>
      <c r="V5" s="160">
        <v>2.15E-3</v>
      </c>
      <c r="W5" s="160">
        <v>7.1999999999999994E-4</v>
      </c>
      <c r="X5" s="160">
        <v>5.9999999999999995E-4</v>
      </c>
      <c r="Y5" s="160">
        <v>1.6140000000000002E-2</v>
      </c>
      <c r="Z5" s="160">
        <v>6.2E-2</v>
      </c>
      <c r="AA5" s="159">
        <v>2.904E-2</v>
      </c>
      <c r="AB5" s="159">
        <v>0</v>
      </c>
      <c r="AC5" s="159">
        <v>5.7199999999999994E-3</v>
      </c>
      <c r="AD5" s="159">
        <v>0.46</v>
      </c>
    </row>
    <row r="6" spans="1:30">
      <c r="A6" s="266" t="s">
        <v>809</v>
      </c>
      <c r="B6" s="181" t="s">
        <v>34</v>
      </c>
      <c r="C6" s="167"/>
      <c r="D6" s="164">
        <v>3.32E-2</v>
      </c>
      <c r="E6" s="169">
        <v>0.25109999999999999</v>
      </c>
      <c r="F6" s="171">
        <v>1.1200000000000002E-2</v>
      </c>
      <c r="G6" s="23">
        <v>4.0090000000000001E-2</v>
      </c>
      <c r="H6" s="178">
        <v>1.7180000000000001E-2</v>
      </c>
      <c r="I6" s="141">
        <v>4.2500000000000003E-2</v>
      </c>
      <c r="J6" s="160">
        <v>3.1519999999999999E-2</v>
      </c>
      <c r="K6" s="160">
        <v>0.26006000000000001</v>
      </c>
      <c r="L6" s="160">
        <v>1.5900000000000001E-3</v>
      </c>
      <c r="M6" s="160">
        <v>0.75</v>
      </c>
      <c r="N6" s="160">
        <v>4.45E-3</v>
      </c>
      <c r="O6" s="160">
        <v>2.44964</v>
      </c>
      <c r="P6" s="160">
        <v>2.1205099999999999</v>
      </c>
      <c r="Q6" s="160">
        <v>4.6999999999999999E-4</v>
      </c>
      <c r="R6" s="160">
        <v>6.11E-3</v>
      </c>
      <c r="S6" s="160">
        <v>0</v>
      </c>
      <c r="T6" s="160">
        <v>0</v>
      </c>
      <c r="U6" s="160">
        <v>0.13167000000000001</v>
      </c>
      <c r="V6" s="160">
        <v>2.15E-3</v>
      </c>
      <c r="W6" s="160">
        <v>7.1999999999999994E-4</v>
      </c>
      <c r="X6" s="160">
        <v>5.9999999999999995E-4</v>
      </c>
      <c r="Y6" s="160">
        <v>1.6140000000000002E-2</v>
      </c>
      <c r="Z6" s="160">
        <v>6.2E-2</v>
      </c>
      <c r="AA6" s="159">
        <v>2.904E-2</v>
      </c>
      <c r="AB6" s="159">
        <v>0</v>
      </c>
      <c r="AC6" s="159">
        <v>5.7199999999999994E-3</v>
      </c>
      <c r="AD6" s="159">
        <v>0.46</v>
      </c>
    </row>
    <row r="7" spans="1:30">
      <c r="A7" s="266" t="s">
        <v>810</v>
      </c>
      <c r="B7" s="181" t="s">
        <v>34</v>
      </c>
      <c r="C7" s="167"/>
      <c r="D7" s="164">
        <v>3.32E-2</v>
      </c>
      <c r="E7" s="169">
        <v>0.25109999999999999</v>
      </c>
      <c r="F7" s="171">
        <v>1.1200000000000002E-2</v>
      </c>
      <c r="G7" s="23">
        <v>4.0090000000000001E-2</v>
      </c>
      <c r="H7" s="178">
        <v>1.7180000000000001E-2</v>
      </c>
      <c r="I7" s="141">
        <v>4.2500000000000003E-2</v>
      </c>
      <c r="J7" s="160">
        <v>3.1519999999999999E-2</v>
      </c>
      <c r="K7" s="160">
        <v>0.26006000000000001</v>
      </c>
      <c r="L7" s="160">
        <v>1.5900000000000001E-3</v>
      </c>
      <c r="M7" s="160">
        <v>0.75</v>
      </c>
      <c r="N7" s="160">
        <v>4.45E-3</v>
      </c>
      <c r="O7" s="160">
        <v>2.44964</v>
      </c>
      <c r="P7" s="160">
        <v>2.1205099999999999</v>
      </c>
      <c r="Q7" s="160">
        <v>4.6999999999999999E-4</v>
      </c>
      <c r="R7" s="160">
        <v>6.11E-3</v>
      </c>
      <c r="S7" s="160">
        <v>0</v>
      </c>
      <c r="T7" s="160">
        <v>0</v>
      </c>
      <c r="U7" s="160">
        <v>0.13167000000000001</v>
      </c>
      <c r="V7" s="160">
        <v>2.15E-3</v>
      </c>
      <c r="W7" s="160">
        <v>7.1999999999999994E-4</v>
      </c>
      <c r="X7" s="160">
        <v>5.9999999999999995E-4</v>
      </c>
      <c r="Y7" s="160">
        <v>1.6140000000000002E-2</v>
      </c>
      <c r="Z7" s="160">
        <v>6.2E-2</v>
      </c>
      <c r="AA7" s="159">
        <v>2.904E-2</v>
      </c>
      <c r="AB7" s="159">
        <v>0</v>
      </c>
      <c r="AC7" s="159">
        <v>5.7199999999999994E-3</v>
      </c>
      <c r="AD7" s="159">
        <v>0.46</v>
      </c>
    </row>
    <row r="8" spans="1:30">
      <c r="A8" s="266" t="s">
        <v>811</v>
      </c>
      <c r="B8" s="181" t="s">
        <v>34</v>
      </c>
      <c r="C8" s="167"/>
      <c r="D8" s="164">
        <v>3.32E-2</v>
      </c>
      <c r="E8" s="169">
        <v>0.25109999999999999</v>
      </c>
      <c r="F8" s="171">
        <v>1.1200000000000002E-2</v>
      </c>
      <c r="G8" s="23">
        <v>4.0090000000000001E-2</v>
      </c>
      <c r="H8" s="178">
        <v>1.7180000000000001E-2</v>
      </c>
      <c r="I8" s="141">
        <v>4.2500000000000003E-2</v>
      </c>
      <c r="J8" s="160">
        <v>3.1519999999999999E-2</v>
      </c>
      <c r="K8" s="160">
        <v>0.26006000000000001</v>
      </c>
      <c r="L8" s="160">
        <v>1.5900000000000001E-3</v>
      </c>
      <c r="M8" s="160">
        <v>0.75</v>
      </c>
      <c r="N8" s="160">
        <v>4.45E-3</v>
      </c>
      <c r="O8" s="160">
        <v>2.44964</v>
      </c>
      <c r="P8" s="160">
        <v>2.1205099999999999</v>
      </c>
      <c r="Q8" s="160">
        <v>4.6999999999999999E-4</v>
      </c>
      <c r="R8" s="160">
        <v>6.11E-3</v>
      </c>
      <c r="S8" s="160">
        <v>0</v>
      </c>
      <c r="T8" s="160">
        <v>0</v>
      </c>
      <c r="U8" s="160">
        <v>0.13167000000000001</v>
      </c>
      <c r="V8" s="160">
        <v>2.15E-3</v>
      </c>
      <c r="W8" s="160">
        <v>7.1999999999999994E-4</v>
      </c>
      <c r="X8" s="160">
        <v>5.9999999999999995E-4</v>
      </c>
      <c r="Y8" s="160">
        <v>1.6140000000000002E-2</v>
      </c>
      <c r="Z8" s="160">
        <v>6.2E-2</v>
      </c>
      <c r="AA8" s="159">
        <v>2.904E-2</v>
      </c>
      <c r="AB8" s="159">
        <v>0</v>
      </c>
      <c r="AC8" s="159">
        <v>5.7199999999999994E-3</v>
      </c>
      <c r="AD8" s="159">
        <v>0.46</v>
      </c>
    </row>
    <row r="9" spans="1:30">
      <c r="A9" s="266" t="s">
        <v>812</v>
      </c>
      <c r="B9" s="181" t="s">
        <v>34</v>
      </c>
      <c r="C9" s="167"/>
      <c r="D9" s="164">
        <v>3.32E-2</v>
      </c>
      <c r="E9" s="169">
        <v>0.25109999999999999</v>
      </c>
      <c r="F9" s="171">
        <v>1.1200000000000002E-2</v>
      </c>
      <c r="G9" s="23">
        <v>4.0090000000000001E-2</v>
      </c>
      <c r="H9" s="178">
        <v>1.7180000000000001E-2</v>
      </c>
      <c r="I9" s="141">
        <v>4.2500000000000003E-2</v>
      </c>
      <c r="J9" s="160">
        <v>3.1519999999999999E-2</v>
      </c>
      <c r="K9" s="160">
        <v>0.26006000000000001</v>
      </c>
      <c r="L9" s="160">
        <v>1.5900000000000001E-3</v>
      </c>
      <c r="M9" s="160">
        <v>0.75</v>
      </c>
      <c r="N9" s="160">
        <v>4.45E-3</v>
      </c>
      <c r="O9" s="160">
        <v>2.44964</v>
      </c>
      <c r="P9" s="160">
        <v>2.1205099999999999</v>
      </c>
      <c r="Q9" s="160">
        <v>4.6999999999999999E-4</v>
      </c>
      <c r="R9" s="160">
        <v>6.11E-3</v>
      </c>
      <c r="S9" s="160">
        <v>0</v>
      </c>
      <c r="T9" s="160">
        <v>0</v>
      </c>
      <c r="U9" s="160">
        <v>0.13167000000000001</v>
      </c>
      <c r="V9" s="160">
        <v>2.15E-3</v>
      </c>
      <c r="W9" s="160">
        <v>7.1999999999999994E-4</v>
      </c>
      <c r="X9" s="160">
        <v>5.9999999999999995E-4</v>
      </c>
      <c r="Y9" s="160">
        <v>1.6140000000000002E-2</v>
      </c>
      <c r="Z9" s="160">
        <v>6.2E-2</v>
      </c>
      <c r="AA9" s="159">
        <v>2.904E-2</v>
      </c>
      <c r="AB9" s="159">
        <v>0</v>
      </c>
      <c r="AC9" s="159">
        <v>5.7199999999999994E-3</v>
      </c>
      <c r="AD9" s="159">
        <v>0.46</v>
      </c>
    </row>
    <row r="10" spans="1:30">
      <c r="A10" s="266" t="s">
        <v>813</v>
      </c>
      <c r="B10" s="181" t="s">
        <v>34</v>
      </c>
      <c r="C10" s="167"/>
      <c r="D10" s="164">
        <v>3.32E-2</v>
      </c>
      <c r="E10" s="169">
        <v>0.25109999999999999</v>
      </c>
      <c r="F10" s="171">
        <v>1.1200000000000002E-2</v>
      </c>
      <c r="G10" s="23">
        <v>4.0090000000000001E-2</v>
      </c>
      <c r="H10" s="178">
        <v>1.7180000000000001E-2</v>
      </c>
      <c r="I10" s="141">
        <v>4.2500000000000003E-2</v>
      </c>
      <c r="J10" s="160">
        <v>3.1519999999999999E-2</v>
      </c>
      <c r="K10" s="160">
        <v>0.26006000000000001</v>
      </c>
      <c r="L10" s="160">
        <v>1.5900000000000001E-3</v>
      </c>
      <c r="M10" s="160">
        <v>0.75</v>
      </c>
      <c r="N10" s="160">
        <v>4.45E-3</v>
      </c>
      <c r="O10" s="160">
        <v>2.44964</v>
      </c>
      <c r="P10" s="160">
        <v>2.1205099999999999</v>
      </c>
      <c r="Q10" s="160">
        <v>4.6999999999999999E-4</v>
      </c>
      <c r="R10" s="160">
        <v>6.11E-3</v>
      </c>
      <c r="S10" s="160">
        <v>0</v>
      </c>
      <c r="T10" s="160">
        <v>0</v>
      </c>
      <c r="U10" s="160">
        <v>0.13167000000000001</v>
      </c>
      <c r="V10" s="160">
        <v>2.15E-3</v>
      </c>
      <c r="W10" s="160">
        <v>7.1999999999999994E-4</v>
      </c>
      <c r="X10" s="160">
        <v>5.9999999999999995E-4</v>
      </c>
      <c r="Y10" s="160">
        <v>1.6140000000000002E-2</v>
      </c>
      <c r="Z10" s="160">
        <v>6.2E-2</v>
      </c>
      <c r="AA10" s="159">
        <v>2.904E-2</v>
      </c>
      <c r="AB10" s="159">
        <v>0</v>
      </c>
      <c r="AC10" s="159">
        <v>5.7199999999999994E-3</v>
      </c>
      <c r="AD10" s="159">
        <v>0.46</v>
      </c>
    </row>
    <row r="11" spans="1:30">
      <c r="A11" s="266" t="s">
        <v>814</v>
      </c>
      <c r="B11" s="181" t="s">
        <v>34</v>
      </c>
      <c r="C11" s="167"/>
      <c r="D11" s="164">
        <v>1.2370000000000001E-2</v>
      </c>
      <c r="E11" s="169">
        <v>0.13503000000000001</v>
      </c>
      <c r="F11" s="171">
        <v>3.29E-3</v>
      </c>
      <c r="G11" s="23">
        <v>1.218E-2</v>
      </c>
      <c r="H11" s="178">
        <v>4.8999999999999998E-3</v>
      </c>
      <c r="I11" s="141">
        <v>6.7200000000000003E-3</v>
      </c>
      <c r="J11" s="160">
        <v>3.4509999999999999E-2</v>
      </c>
      <c r="K11" s="160">
        <v>6.9279999999999994E-2</v>
      </c>
      <c r="L11" s="160">
        <v>3.1E-4</v>
      </c>
      <c r="M11" s="160">
        <v>0.17913000000000001</v>
      </c>
      <c r="N11" s="160">
        <v>7.3899999999999999E-3</v>
      </c>
      <c r="O11" s="160">
        <v>1.3149899999999999</v>
      </c>
      <c r="P11" s="160">
        <v>0.25957000000000002</v>
      </c>
      <c r="Q11" s="160">
        <v>2.3000000000000001E-4</v>
      </c>
      <c r="R11" s="160">
        <v>1.31E-3</v>
      </c>
      <c r="S11" s="160">
        <v>0</v>
      </c>
      <c r="T11" s="160">
        <v>0</v>
      </c>
      <c r="U11" s="160">
        <v>1.8269999999999998E-2</v>
      </c>
      <c r="V11" s="160">
        <v>1.0499999999999999E-3</v>
      </c>
      <c r="W11" s="160">
        <v>7.0999999999999991E-4</v>
      </c>
      <c r="X11" s="160">
        <v>3.4000000000000002E-4</v>
      </c>
      <c r="Y11" s="160">
        <v>9.0600000000000003E-3</v>
      </c>
      <c r="Z11" s="160">
        <v>0</v>
      </c>
      <c r="AA11" s="159">
        <v>2.8469999999999999E-2</v>
      </c>
      <c r="AB11" s="159">
        <v>0</v>
      </c>
      <c r="AC11" s="159">
        <v>1.82E-3</v>
      </c>
      <c r="AD11" s="159">
        <v>0.20812999999999998</v>
      </c>
    </row>
    <row r="12" spans="1:30">
      <c r="A12" s="266" t="s">
        <v>815</v>
      </c>
      <c r="B12" s="181" t="s">
        <v>34</v>
      </c>
      <c r="C12" s="167"/>
      <c r="D12" s="164">
        <v>1.2370000000000001E-2</v>
      </c>
      <c r="E12" s="169">
        <v>0.13503000000000001</v>
      </c>
      <c r="F12" s="171">
        <v>3.29E-3</v>
      </c>
      <c r="G12" s="23">
        <v>1.218E-2</v>
      </c>
      <c r="H12" s="178">
        <v>4.8999999999999998E-3</v>
      </c>
      <c r="I12" s="141">
        <v>6.7200000000000003E-3</v>
      </c>
      <c r="J12" s="160">
        <v>3.4509999999999999E-2</v>
      </c>
      <c r="K12" s="160">
        <v>6.9279999999999994E-2</v>
      </c>
      <c r="L12" s="160">
        <v>3.1E-4</v>
      </c>
      <c r="M12" s="160">
        <v>0.17913000000000001</v>
      </c>
      <c r="N12" s="160">
        <v>7.3899999999999999E-3</v>
      </c>
      <c r="O12" s="160">
        <v>1.3149899999999999</v>
      </c>
      <c r="P12" s="160">
        <v>0.25957000000000002</v>
      </c>
      <c r="Q12" s="160">
        <v>2.3000000000000001E-4</v>
      </c>
      <c r="R12" s="160">
        <v>1.31E-3</v>
      </c>
      <c r="S12" s="160">
        <v>0</v>
      </c>
      <c r="T12" s="160">
        <v>0</v>
      </c>
      <c r="U12" s="160">
        <v>1.8269999999999998E-2</v>
      </c>
      <c r="V12" s="160">
        <v>1.0499999999999999E-3</v>
      </c>
      <c r="W12" s="160">
        <v>7.0999999999999991E-4</v>
      </c>
      <c r="X12" s="160">
        <v>3.4000000000000002E-4</v>
      </c>
      <c r="Y12" s="160">
        <v>9.0600000000000003E-3</v>
      </c>
      <c r="Z12" s="160">
        <v>0</v>
      </c>
      <c r="AA12" s="159">
        <v>2.8469999999999999E-2</v>
      </c>
      <c r="AB12" s="159">
        <v>0</v>
      </c>
      <c r="AC12" s="159">
        <v>1.82E-3</v>
      </c>
      <c r="AD12" s="159">
        <v>0.20812999999999998</v>
      </c>
    </row>
    <row r="13" spans="1:30">
      <c r="A13" s="266" t="s">
        <v>816</v>
      </c>
      <c r="B13" s="181" t="s">
        <v>34</v>
      </c>
      <c r="C13" s="167"/>
      <c r="D13" s="164">
        <v>1.2370000000000001E-2</v>
      </c>
      <c r="E13" s="169">
        <v>0.13503000000000001</v>
      </c>
      <c r="F13" s="171">
        <v>3.29E-3</v>
      </c>
      <c r="G13" s="23">
        <v>1.218E-2</v>
      </c>
      <c r="H13" s="178">
        <v>4.8999999999999998E-3</v>
      </c>
      <c r="I13" s="141">
        <v>6.7200000000000003E-3</v>
      </c>
      <c r="J13" s="160">
        <v>3.4509999999999999E-2</v>
      </c>
      <c r="K13" s="160">
        <v>6.9279999999999994E-2</v>
      </c>
      <c r="L13" s="160">
        <v>3.1E-4</v>
      </c>
      <c r="M13" s="160">
        <v>0.17913000000000001</v>
      </c>
      <c r="N13" s="160">
        <v>7.3899999999999999E-3</v>
      </c>
      <c r="O13" s="160">
        <v>1.3149899999999999</v>
      </c>
      <c r="P13" s="160">
        <v>0.25957000000000002</v>
      </c>
      <c r="Q13" s="160">
        <v>2.3000000000000001E-4</v>
      </c>
      <c r="R13" s="160">
        <v>1.31E-3</v>
      </c>
      <c r="S13" s="160">
        <v>0</v>
      </c>
      <c r="T13" s="160">
        <v>0</v>
      </c>
      <c r="U13" s="160">
        <v>1.8269999999999998E-2</v>
      </c>
      <c r="V13" s="160">
        <v>1.0499999999999999E-3</v>
      </c>
      <c r="W13" s="160">
        <v>7.0999999999999991E-4</v>
      </c>
      <c r="X13" s="160">
        <v>3.4000000000000002E-4</v>
      </c>
      <c r="Y13" s="160">
        <v>9.0600000000000003E-3</v>
      </c>
      <c r="Z13" s="160">
        <v>0</v>
      </c>
      <c r="AA13" s="159">
        <v>2.8469999999999999E-2</v>
      </c>
      <c r="AB13" s="159">
        <v>0</v>
      </c>
      <c r="AC13" s="159">
        <v>1.82E-3</v>
      </c>
      <c r="AD13" s="159">
        <v>0.20812999999999998</v>
      </c>
    </row>
    <row r="14" spans="1:30">
      <c r="A14" s="266" t="s">
        <v>817</v>
      </c>
      <c r="B14" s="181" t="s">
        <v>34</v>
      </c>
      <c r="C14" s="167"/>
      <c r="D14" s="164">
        <v>1.2370000000000001E-2</v>
      </c>
      <c r="E14" s="169">
        <v>0.13503000000000001</v>
      </c>
      <c r="F14" s="171">
        <v>3.29E-3</v>
      </c>
      <c r="G14" s="23">
        <v>1.218E-2</v>
      </c>
      <c r="H14" s="178">
        <v>4.8999999999999998E-3</v>
      </c>
      <c r="I14" s="141">
        <v>6.7200000000000003E-3</v>
      </c>
      <c r="J14" s="160">
        <v>3.4509999999999999E-2</v>
      </c>
      <c r="K14" s="160">
        <v>6.9279999999999994E-2</v>
      </c>
      <c r="L14" s="160">
        <v>3.1E-4</v>
      </c>
      <c r="M14" s="160">
        <v>0.17913000000000001</v>
      </c>
      <c r="N14" s="160">
        <v>7.3899999999999999E-3</v>
      </c>
      <c r="O14" s="160">
        <v>1.3149899999999999</v>
      </c>
      <c r="P14" s="160">
        <v>0.25957000000000002</v>
      </c>
      <c r="Q14" s="160">
        <v>2.3000000000000001E-4</v>
      </c>
      <c r="R14" s="160">
        <v>1.31E-3</v>
      </c>
      <c r="S14" s="160">
        <v>0</v>
      </c>
      <c r="T14" s="160">
        <v>0</v>
      </c>
      <c r="U14" s="160">
        <v>1.8269999999999998E-2</v>
      </c>
      <c r="V14" s="160">
        <v>1.0499999999999999E-3</v>
      </c>
      <c r="W14" s="160">
        <v>7.0999999999999991E-4</v>
      </c>
      <c r="X14" s="160">
        <v>3.4000000000000002E-4</v>
      </c>
      <c r="Y14" s="160">
        <v>9.0600000000000003E-3</v>
      </c>
      <c r="Z14" s="160">
        <v>0</v>
      </c>
      <c r="AA14" s="159">
        <v>2.8469999999999999E-2</v>
      </c>
      <c r="AB14" s="159">
        <v>0</v>
      </c>
      <c r="AC14" s="159">
        <v>1.82E-3</v>
      </c>
      <c r="AD14" s="159">
        <v>0.20812999999999998</v>
      </c>
    </row>
    <row r="15" spans="1:30">
      <c r="A15" s="266" t="s">
        <v>818</v>
      </c>
      <c r="B15" s="181" t="s">
        <v>34</v>
      </c>
      <c r="C15" s="167"/>
      <c r="D15" s="164">
        <v>9.4799999999999988E-3</v>
      </c>
      <c r="E15" s="169">
        <v>7.0120000000000002E-2</v>
      </c>
      <c r="F15" s="171">
        <v>3.29E-3</v>
      </c>
      <c r="G15" s="23">
        <v>1.218E-2</v>
      </c>
      <c r="H15" s="178">
        <v>4.8999999999999998E-3</v>
      </c>
      <c r="I15" s="141">
        <v>7.11E-3</v>
      </c>
      <c r="J15" s="160">
        <v>3.4509999999999999E-2</v>
      </c>
      <c r="K15" s="160">
        <v>6.9279999999999994E-2</v>
      </c>
      <c r="L15" s="160">
        <v>3.1E-4</v>
      </c>
      <c r="M15" s="160">
        <v>0.17913000000000001</v>
      </c>
      <c r="N15" s="160">
        <v>7.3899999999999999E-3</v>
      </c>
      <c r="O15" s="160">
        <v>1.3149899999999999</v>
      </c>
      <c r="P15" s="160">
        <v>0.25957000000000002</v>
      </c>
      <c r="Q15" s="160">
        <v>2.3000000000000001E-4</v>
      </c>
      <c r="R15" s="160">
        <v>1.31E-3</v>
      </c>
      <c r="S15" s="160">
        <v>0</v>
      </c>
      <c r="T15" s="160">
        <v>0</v>
      </c>
      <c r="U15" s="160">
        <v>1.8269999999999998E-2</v>
      </c>
      <c r="V15" s="160">
        <v>1.0499999999999999E-3</v>
      </c>
      <c r="W15" s="160">
        <v>7.0999999999999991E-4</v>
      </c>
      <c r="X15" s="160">
        <v>3.4000000000000002E-4</v>
      </c>
      <c r="Y15" s="160">
        <v>9.0600000000000003E-3</v>
      </c>
      <c r="Z15" s="160">
        <v>0</v>
      </c>
      <c r="AA15" s="159">
        <v>2.8469999999999999E-2</v>
      </c>
      <c r="AB15" s="159">
        <v>0</v>
      </c>
      <c r="AC15" s="159">
        <v>1.82E-3</v>
      </c>
      <c r="AD15" s="159">
        <v>0.20812999999999998</v>
      </c>
    </row>
    <row r="16" spans="1:30">
      <c r="A16" s="266" t="s">
        <v>819</v>
      </c>
      <c r="B16" s="181" t="s">
        <v>34</v>
      </c>
      <c r="C16" s="167"/>
      <c r="D16" s="164">
        <v>1.2370000000000001E-2</v>
      </c>
      <c r="E16" s="169">
        <v>0.13503000000000001</v>
      </c>
      <c r="F16" s="171">
        <v>3.29E-3</v>
      </c>
      <c r="G16" s="23">
        <v>1.218E-2</v>
      </c>
      <c r="H16" s="178">
        <v>4.8999999999999998E-3</v>
      </c>
      <c r="I16" s="141">
        <v>6.7200000000000003E-3</v>
      </c>
      <c r="J16" s="160">
        <v>3.4509999999999999E-2</v>
      </c>
      <c r="K16" s="160">
        <v>6.9279999999999994E-2</v>
      </c>
      <c r="L16" s="160">
        <v>3.1E-4</v>
      </c>
      <c r="M16" s="160">
        <v>0.17913000000000001</v>
      </c>
      <c r="N16" s="160">
        <v>7.3899999999999999E-3</v>
      </c>
      <c r="O16" s="160">
        <v>1.3149899999999999</v>
      </c>
      <c r="P16" s="160">
        <v>0.25957000000000002</v>
      </c>
      <c r="Q16" s="160">
        <v>2.3000000000000001E-4</v>
      </c>
      <c r="R16" s="160">
        <v>1.31E-3</v>
      </c>
      <c r="S16" s="160">
        <v>0</v>
      </c>
      <c r="T16" s="160">
        <v>0</v>
      </c>
      <c r="U16" s="160">
        <v>1.8269999999999998E-2</v>
      </c>
      <c r="V16" s="160">
        <v>1.0499999999999999E-3</v>
      </c>
      <c r="W16" s="160">
        <v>7.0999999999999991E-4</v>
      </c>
      <c r="X16" s="160">
        <v>3.4000000000000002E-4</v>
      </c>
      <c r="Y16" s="160">
        <v>9.0600000000000003E-3</v>
      </c>
      <c r="Z16" s="160">
        <v>0</v>
      </c>
      <c r="AA16" s="159">
        <v>2.8469999999999999E-2</v>
      </c>
      <c r="AB16" s="159">
        <v>0</v>
      </c>
      <c r="AC16" s="159">
        <v>1.82E-3</v>
      </c>
      <c r="AD16" s="159">
        <v>0.20812999999999998</v>
      </c>
    </row>
    <row r="17" spans="1:30">
      <c r="A17" s="266" t="s">
        <v>820</v>
      </c>
      <c r="B17" s="181" t="s">
        <v>34</v>
      </c>
      <c r="C17" s="167"/>
      <c r="D17" s="164">
        <v>1.2370000000000001E-2</v>
      </c>
      <c r="E17" s="169">
        <v>0.13503000000000001</v>
      </c>
      <c r="F17" s="171">
        <v>3.3E-4</v>
      </c>
      <c r="G17" s="23">
        <v>1.25E-3</v>
      </c>
      <c r="H17" s="178">
        <v>5.8999999999999992E-4</v>
      </c>
      <c r="I17" s="141">
        <v>6.7200000000000003E-3</v>
      </c>
      <c r="J17" s="160">
        <v>3.3730000000000003E-2</v>
      </c>
      <c r="K17" s="160">
        <v>6.9249999999999992E-2</v>
      </c>
      <c r="L17" s="160">
        <v>3.1E-4</v>
      </c>
      <c r="M17" s="160">
        <v>0.17913000000000001</v>
      </c>
      <c r="N17" s="160">
        <v>7.3699999999999998E-3</v>
      </c>
      <c r="O17" s="160">
        <v>5.0090000000000003E-2</v>
      </c>
      <c r="P17" s="160">
        <v>0.25930999999999998</v>
      </c>
      <c r="Q17" s="160">
        <v>2.3000000000000001E-4</v>
      </c>
      <c r="R17" s="160">
        <v>1.31E-3</v>
      </c>
      <c r="S17" s="160">
        <v>0</v>
      </c>
      <c r="T17" s="160">
        <v>0</v>
      </c>
      <c r="U17" s="160">
        <v>1.8269999999999998E-2</v>
      </c>
      <c r="V17" s="160">
        <v>1.0499999999999999E-3</v>
      </c>
      <c r="W17" s="160">
        <v>7.0999999999999991E-4</v>
      </c>
      <c r="X17" s="160">
        <v>3.4000000000000002E-4</v>
      </c>
      <c r="Y17" s="160">
        <v>9.0600000000000003E-3</v>
      </c>
      <c r="Z17" s="160">
        <v>0</v>
      </c>
      <c r="AA17" s="159">
        <v>1.9790000000000002E-2</v>
      </c>
      <c r="AB17" s="159">
        <v>0</v>
      </c>
      <c r="AC17" s="159">
        <v>2.7E-4</v>
      </c>
      <c r="AD17" s="159">
        <v>0.20812999999999998</v>
      </c>
    </row>
    <row r="18" spans="1:30">
      <c r="A18" s="266" t="s">
        <v>821</v>
      </c>
      <c r="B18" s="181" t="s">
        <v>34</v>
      </c>
      <c r="C18" s="167"/>
      <c r="D18" s="164">
        <v>0.25800000000000001</v>
      </c>
      <c r="E18" s="169">
        <v>0.1613</v>
      </c>
      <c r="F18" s="171">
        <v>6.8339999999999998E-2</v>
      </c>
      <c r="G18" s="23">
        <v>0.15559000000000001</v>
      </c>
      <c r="H18" s="178">
        <v>0.24428999999999998</v>
      </c>
      <c r="I18" s="141">
        <v>8.5000000000000006E-2</v>
      </c>
      <c r="J18" s="160">
        <v>0.92</v>
      </c>
      <c r="K18" s="160">
        <v>1.68</v>
      </c>
      <c r="L18" s="160">
        <v>1.934E-2</v>
      </c>
      <c r="M18" s="160">
        <v>3.76</v>
      </c>
      <c r="N18" s="160">
        <v>4.58E-2</v>
      </c>
      <c r="O18" s="160">
        <v>0.18</v>
      </c>
      <c r="P18" s="160">
        <v>7.05</v>
      </c>
      <c r="Q18" s="160">
        <v>1.1439999999999999E-2</v>
      </c>
      <c r="R18" s="160">
        <v>3.27E-2</v>
      </c>
      <c r="S18" s="160">
        <v>0</v>
      </c>
      <c r="T18" s="160">
        <v>0</v>
      </c>
      <c r="U18" s="160">
        <v>0</v>
      </c>
      <c r="V18" s="160">
        <v>6.4000000000000003E-3</v>
      </c>
      <c r="W18" s="160">
        <v>1.3500000000000001E-3</v>
      </c>
      <c r="X18" s="160">
        <v>3.4799999999999996E-3</v>
      </c>
      <c r="Y18" s="160">
        <v>0.12066</v>
      </c>
      <c r="Z18" s="160">
        <v>0</v>
      </c>
      <c r="AA18" s="159">
        <v>7.2000000000000008E-2</v>
      </c>
      <c r="AB18" s="159">
        <v>0</v>
      </c>
      <c r="AC18" s="159">
        <v>8.3299999999999999E-2</v>
      </c>
      <c r="AD18" s="159">
        <v>2.4</v>
      </c>
    </row>
    <row r="19" spans="1:30">
      <c r="A19" s="266" t="s">
        <v>822</v>
      </c>
      <c r="B19" s="181" t="s">
        <v>34</v>
      </c>
      <c r="C19" s="167"/>
      <c r="D19" s="164">
        <v>5.3600000000000002E-2</v>
      </c>
      <c r="E19" s="169">
        <v>0.15629999999999999</v>
      </c>
      <c r="F19" s="171">
        <v>4.8300000000000001E-3</v>
      </c>
      <c r="G19" s="23">
        <v>1.7410000000000002E-2</v>
      </c>
      <c r="H19" s="178">
        <v>6.6600000000000001E-3</v>
      </c>
      <c r="I19" s="141">
        <v>5.5E-2</v>
      </c>
      <c r="J19" s="160">
        <v>0.27</v>
      </c>
      <c r="K19" s="160">
        <v>0.39</v>
      </c>
      <c r="L19" s="160">
        <v>5.2500000000000003E-3</v>
      </c>
      <c r="M19" s="160">
        <v>1.17</v>
      </c>
      <c r="N19" s="160">
        <v>1.541E-2</v>
      </c>
      <c r="O19" s="160">
        <v>0.03</v>
      </c>
      <c r="P19" s="160">
        <v>2.71</v>
      </c>
      <c r="Q19" s="160">
        <v>1.7299999999999998E-3</v>
      </c>
      <c r="R19" s="160">
        <v>1.1899999999999999E-2</v>
      </c>
      <c r="S19" s="160">
        <v>0</v>
      </c>
      <c r="T19" s="160">
        <v>0</v>
      </c>
      <c r="U19" s="160">
        <v>0.40082999999999996</v>
      </c>
      <c r="V19" s="160">
        <v>2.5900000000000003E-3</v>
      </c>
      <c r="W19" s="160">
        <v>1.49E-3</v>
      </c>
      <c r="X19" s="160">
        <v>2.16E-3</v>
      </c>
      <c r="Y19" s="160">
        <v>2.0209999999999999E-2</v>
      </c>
      <c r="Z19" s="160">
        <v>0.14199999999999999</v>
      </c>
      <c r="AA19" s="159">
        <v>3.2010000000000004E-2</v>
      </c>
      <c r="AB19" s="159">
        <v>0</v>
      </c>
      <c r="AC19" s="159">
        <v>3.7199999999999998E-3</v>
      </c>
      <c r="AD19" s="159">
        <v>0.63</v>
      </c>
    </row>
    <row r="20" spans="1:30">
      <c r="A20" s="266" t="s">
        <v>823</v>
      </c>
      <c r="B20" s="181" t="s">
        <v>34</v>
      </c>
      <c r="C20" s="167"/>
      <c r="D20" s="164">
        <v>4.8000000000000001E-2</v>
      </c>
      <c r="E20" s="169">
        <v>0.10099999999999999</v>
      </c>
      <c r="F20" s="171">
        <v>5.6000000000000008E-3</v>
      </c>
      <c r="G20" s="23">
        <v>1.8460000000000001E-2</v>
      </c>
      <c r="H20" s="178">
        <v>6.2900000000000005E-3</v>
      </c>
      <c r="I20" s="141">
        <v>3.6000000000000004E-2</v>
      </c>
      <c r="J20" s="160">
        <v>0.18</v>
      </c>
      <c r="K20" s="160">
        <v>0.31</v>
      </c>
      <c r="L20" s="160">
        <v>2.6099999999999999E-3</v>
      </c>
      <c r="M20" s="160">
        <v>0.73</v>
      </c>
      <c r="N20" s="160">
        <v>1.5009999999999999E-2</v>
      </c>
      <c r="O20" s="160">
        <v>0.41</v>
      </c>
      <c r="P20" s="160">
        <v>1.93</v>
      </c>
      <c r="Q20" s="160">
        <v>5.9999999999999995E-4</v>
      </c>
      <c r="R20" s="160">
        <v>4.6999999999999993E-3</v>
      </c>
      <c r="S20" s="160">
        <v>0</v>
      </c>
      <c r="T20" s="160">
        <v>0</v>
      </c>
      <c r="U20" s="160">
        <v>0.18833</v>
      </c>
      <c r="V20" s="160">
        <v>1.2800000000000001E-3</v>
      </c>
      <c r="W20" s="160">
        <v>8.9999999999999998E-4</v>
      </c>
      <c r="X20" s="160">
        <v>2.9E-4</v>
      </c>
      <c r="Y20" s="160">
        <v>1.2E-2</v>
      </c>
      <c r="Z20" s="160">
        <v>0.19800000000000001</v>
      </c>
      <c r="AA20" s="159">
        <v>2.2240000000000003E-2</v>
      </c>
      <c r="AB20" s="159">
        <v>0</v>
      </c>
      <c r="AC20" s="159">
        <v>3.3600000000000001E-3</v>
      </c>
      <c r="AD20" s="159">
        <v>0.57999999999999996</v>
      </c>
    </row>
    <row r="21" spans="1:30" ht="15.75" customHeight="1">
      <c r="A21" s="266" t="s">
        <v>824</v>
      </c>
      <c r="B21" s="181" t="s">
        <v>34</v>
      </c>
      <c r="C21" s="167"/>
      <c r="D21" s="164">
        <v>4.8000000000000001E-2</v>
      </c>
      <c r="E21" s="169">
        <v>0.10099999999999999</v>
      </c>
      <c r="F21" s="171">
        <v>5.6000000000000008E-3</v>
      </c>
      <c r="G21" s="23">
        <v>1.8460000000000001E-2</v>
      </c>
      <c r="H21" s="178">
        <v>6.2900000000000005E-3</v>
      </c>
      <c r="I21" s="141">
        <v>3.6000000000000004E-2</v>
      </c>
      <c r="J21" s="160">
        <v>0.18</v>
      </c>
      <c r="K21" s="160">
        <v>0.31</v>
      </c>
      <c r="L21" s="160">
        <v>2.6099999999999999E-3</v>
      </c>
      <c r="M21" s="160">
        <v>0.73</v>
      </c>
      <c r="N21" s="160">
        <v>1.5009999999999999E-2</v>
      </c>
      <c r="O21" s="160">
        <v>0.41</v>
      </c>
      <c r="P21" s="160">
        <v>1.93</v>
      </c>
      <c r="Q21" s="160">
        <v>5.9999999999999995E-4</v>
      </c>
      <c r="R21" s="160">
        <v>4.6999999999999993E-3</v>
      </c>
      <c r="S21" s="160">
        <v>0</v>
      </c>
      <c r="T21" s="160">
        <v>0</v>
      </c>
      <c r="U21" s="160">
        <v>0.18833</v>
      </c>
      <c r="V21" s="160">
        <v>1.2800000000000001E-3</v>
      </c>
      <c r="W21" s="160">
        <v>8.9999999999999998E-4</v>
      </c>
      <c r="X21" s="160">
        <v>2.9E-4</v>
      </c>
      <c r="Y21" s="160">
        <v>1.2E-2</v>
      </c>
      <c r="Z21" s="160">
        <v>0.19800000000000001</v>
      </c>
      <c r="AA21" s="159">
        <v>2.2240000000000003E-2</v>
      </c>
      <c r="AB21" s="159">
        <v>0</v>
      </c>
      <c r="AC21" s="159">
        <v>3.3600000000000001E-3</v>
      </c>
      <c r="AD21" s="159">
        <v>0.57999999999999996</v>
      </c>
    </row>
    <row r="22" spans="1:30" ht="15.75" customHeight="1">
      <c r="A22" s="266" t="s">
        <v>825</v>
      </c>
      <c r="B22" s="181" t="s">
        <v>34</v>
      </c>
      <c r="C22" s="167"/>
      <c r="D22" s="164">
        <v>3.1699999999999999E-2</v>
      </c>
      <c r="E22" s="169">
        <v>0.20319999999999999</v>
      </c>
      <c r="F22" s="171">
        <v>5.2700000000000004E-3</v>
      </c>
      <c r="G22" s="23">
        <v>1.7500000000000002E-2</v>
      </c>
      <c r="H22" s="178">
        <v>6.6100000000000004E-3</v>
      </c>
      <c r="I22" s="141">
        <v>0.05</v>
      </c>
      <c r="J22" s="160">
        <v>1.28</v>
      </c>
      <c r="K22" s="160">
        <v>0.52</v>
      </c>
      <c r="L22" s="160">
        <v>5.7199999999999994E-3</v>
      </c>
      <c r="M22" s="160">
        <v>0.51</v>
      </c>
      <c r="N22" s="160">
        <v>1.1209999999999999E-2</v>
      </c>
      <c r="O22" s="160">
        <v>0.04</v>
      </c>
      <c r="P22" s="160">
        <v>4.18</v>
      </c>
      <c r="Q22" s="160">
        <v>1.33E-3</v>
      </c>
      <c r="R22" s="160">
        <v>1.03E-2</v>
      </c>
      <c r="S22" s="160">
        <v>0</v>
      </c>
      <c r="T22" s="160">
        <v>0</v>
      </c>
      <c r="U22" s="160">
        <v>0.39582999999999996</v>
      </c>
      <c r="V22" s="160">
        <v>1.01E-3</v>
      </c>
      <c r="W22" s="160">
        <v>1.48E-3</v>
      </c>
      <c r="X22" s="160">
        <v>6.4999999999999997E-4</v>
      </c>
      <c r="Y22" s="160">
        <v>1.4030000000000001E-2</v>
      </c>
      <c r="Z22" s="160">
        <v>2.2000000000000002E-2</v>
      </c>
      <c r="AA22" s="159">
        <v>3.7610000000000005E-2</v>
      </c>
      <c r="AB22" s="159">
        <v>0</v>
      </c>
      <c r="AC22" s="159">
        <v>4.45E-3</v>
      </c>
      <c r="AD22" s="159">
        <v>1.27</v>
      </c>
    </row>
    <row r="23" spans="1:30" ht="15.75" customHeight="1">
      <c r="A23" s="266" t="s">
        <v>826</v>
      </c>
      <c r="B23" s="181" t="s">
        <v>34</v>
      </c>
      <c r="C23" s="167"/>
      <c r="D23" s="164">
        <v>3.1699999999999999E-2</v>
      </c>
      <c r="E23" s="169">
        <v>0.20319999999999999</v>
      </c>
      <c r="F23" s="171">
        <v>5.2700000000000004E-3</v>
      </c>
      <c r="G23" s="23">
        <v>1.7500000000000002E-2</v>
      </c>
      <c r="H23" s="178">
        <v>6.6100000000000004E-3</v>
      </c>
      <c r="I23" s="141">
        <v>0.05</v>
      </c>
      <c r="J23" s="160">
        <v>1.28</v>
      </c>
      <c r="K23" s="160">
        <v>0.52</v>
      </c>
      <c r="L23" s="160">
        <v>5.7199999999999994E-3</v>
      </c>
      <c r="M23" s="160">
        <v>0.51</v>
      </c>
      <c r="N23" s="160">
        <v>1.1209999999999999E-2</v>
      </c>
      <c r="O23" s="160">
        <v>0.04</v>
      </c>
      <c r="P23" s="160">
        <v>4.18</v>
      </c>
      <c r="Q23" s="160">
        <v>1.33E-3</v>
      </c>
      <c r="R23" s="160">
        <v>1.03E-2</v>
      </c>
      <c r="S23" s="160">
        <v>0</v>
      </c>
      <c r="T23" s="160">
        <v>0</v>
      </c>
      <c r="U23" s="160">
        <v>0.39582999999999996</v>
      </c>
      <c r="V23" s="160">
        <v>1.01E-3</v>
      </c>
      <c r="W23" s="160">
        <v>1.48E-3</v>
      </c>
      <c r="X23" s="160">
        <v>6.4999999999999997E-4</v>
      </c>
      <c r="Y23" s="160">
        <v>1.4030000000000001E-2</v>
      </c>
      <c r="Z23" s="160">
        <v>2.2000000000000002E-2</v>
      </c>
      <c r="AA23" s="159">
        <v>3.7610000000000005E-2</v>
      </c>
      <c r="AB23" s="159">
        <v>0</v>
      </c>
      <c r="AC23" s="159">
        <v>4.45E-3</v>
      </c>
      <c r="AD23" s="159">
        <v>1.27</v>
      </c>
    </row>
    <row r="24" spans="1:30" ht="15.75" customHeight="1">
      <c r="A24" s="266" t="s">
        <v>827</v>
      </c>
      <c r="B24" s="181" t="s">
        <v>34</v>
      </c>
      <c r="C24" s="167"/>
      <c r="D24" s="164">
        <v>0.18289999999999998</v>
      </c>
      <c r="E24" s="169">
        <v>0.2888</v>
      </c>
      <c r="F24" s="171">
        <v>3.6629999999999996E-2</v>
      </c>
      <c r="G24" s="23">
        <v>0.2873</v>
      </c>
      <c r="H24" s="178">
        <v>7.5270000000000004E-2</v>
      </c>
      <c r="I24" s="141">
        <v>0.27300000000000002</v>
      </c>
      <c r="J24" s="160">
        <v>2.5499999999999998</v>
      </c>
      <c r="K24" s="160">
        <v>3.92</v>
      </c>
      <c r="L24" s="160">
        <v>2.4820000000000002E-2</v>
      </c>
      <c r="M24" s="160">
        <v>6.42</v>
      </c>
      <c r="N24" s="160">
        <v>5.7300000000000004E-2</v>
      </c>
      <c r="O24" s="160">
        <v>0.3</v>
      </c>
      <c r="P24" s="160">
        <v>8.1300000000000008</v>
      </c>
      <c r="Q24" s="160">
        <v>1.2199999999999999E-2</v>
      </c>
      <c r="R24" s="160">
        <v>4.3400000000000001E-2</v>
      </c>
      <c r="S24" s="160">
        <v>0</v>
      </c>
      <c r="T24" s="160">
        <v>0</v>
      </c>
      <c r="U24" s="160">
        <v>0</v>
      </c>
      <c r="V24" s="160">
        <v>1.644E-2</v>
      </c>
      <c r="W24" s="160">
        <v>1.6100000000000001E-3</v>
      </c>
      <c r="X24" s="160">
        <v>4.7299999999999998E-3</v>
      </c>
      <c r="Y24" s="160">
        <v>3.0800000000000001E-2</v>
      </c>
      <c r="Z24" s="160">
        <v>6.0000000000000001E-3</v>
      </c>
      <c r="AA24" s="159">
        <v>0.254</v>
      </c>
      <c r="AB24" s="159">
        <v>0</v>
      </c>
      <c r="AC24" s="159">
        <v>3.0999999999999999E-3</v>
      </c>
      <c r="AD24" s="159">
        <v>0.87</v>
      </c>
    </row>
    <row r="25" spans="1:30" ht="15.75" customHeight="1">
      <c r="A25" s="266" t="s">
        <v>828</v>
      </c>
      <c r="B25" s="181" t="s">
        <v>34</v>
      </c>
      <c r="C25" s="167"/>
      <c r="D25" s="164">
        <v>5.8380000000000001E-2</v>
      </c>
      <c r="E25" s="169">
        <v>0.15054000000000001</v>
      </c>
      <c r="F25" s="171">
        <v>3.0299999999999997E-3</v>
      </c>
      <c r="G25" s="23">
        <v>1.0059999999999999E-2</v>
      </c>
      <c r="H25" s="178">
        <v>3.8E-3</v>
      </c>
      <c r="I25" s="141">
        <v>3.78E-2</v>
      </c>
      <c r="J25" s="160">
        <v>0.55201999999999996</v>
      </c>
      <c r="K25" s="160">
        <v>0.38201000000000002</v>
      </c>
      <c r="L25" s="160">
        <v>3.82E-3</v>
      </c>
      <c r="M25" s="160">
        <v>0.67799999999999994</v>
      </c>
      <c r="N25" s="160">
        <v>2.2210000000000001E-2</v>
      </c>
      <c r="O25" s="160">
        <v>5.203E-2</v>
      </c>
      <c r="P25" s="160">
        <v>3.3660000000000001</v>
      </c>
      <c r="Q25" s="160">
        <v>1.7599999999999998E-3</v>
      </c>
      <c r="R25" s="160">
        <v>8.3199999999999993E-3</v>
      </c>
      <c r="S25" s="160">
        <v>0</v>
      </c>
      <c r="T25" s="160">
        <v>0</v>
      </c>
      <c r="U25" s="160">
        <v>0</v>
      </c>
      <c r="V25" s="160">
        <v>7.0999999999999991E-4</v>
      </c>
      <c r="W25" s="160">
        <v>2.8000000000000003E-4</v>
      </c>
      <c r="X25" s="160">
        <v>5.6000000000000006E-4</v>
      </c>
      <c r="Y25" s="160">
        <v>8.4000000000000003E-4</v>
      </c>
      <c r="Z25" s="160">
        <v>0</v>
      </c>
      <c r="AA25" s="159">
        <v>1.506E-2</v>
      </c>
      <c r="AB25" s="159">
        <v>0</v>
      </c>
      <c r="AC25" s="159">
        <v>6.9399999999999991E-3</v>
      </c>
      <c r="AD25" s="159">
        <v>0.48599999999999999</v>
      </c>
    </row>
    <row r="26" spans="1:30" ht="15.75" customHeight="1">
      <c r="A26" s="266" t="s">
        <v>829</v>
      </c>
      <c r="B26" s="181" t="s">
        <v>34</v>
      </c>
      <c r="C26" s="167"/>
      <c r="D26" s="164">
        <v>8.8599999999999998E-2</v>
      </c>
      <c r="E26" s="169">
        <v>0.2742</v>
      </c>
      <c r="F26" s="171">
        <v>7.0199999999999993E-3</v>
      </c>
      <c r="G26" s="23">
        <v>2.7549999999999998E-2</v>
      </c>
      <c r="H26" s="178">
        <v>1.214E-2</v>
      </c>
      <c r="I26" s="141">
        <v>7.5999999999999998E-2</v>
      </c>
      <c r="J26" s="160">
        <v>0.49</v>
      </c>
      <c r="K26" s="160">
        <v>0.48</v>
      </c>
      <c r="L26" s="160">
        <v>1.03E-2</v>
      </c>
      <c r="M26" s="160">
        <v>1.68</v>
      </c>
      <c r="N26" s="160">
        <v>2.8910000000000002E-2</v>
      </c>
      <c r="O26" s="160">
        <v>7.0000000000000007E-2</v>
      </c>
      <c r="P26" s="160">
        <v>2.91</v>
      </c>
      <c r="Q26" s="160">
        <v>3.5199999999999997E-3</v>
      </c>
      <c r="R26" s="160">
        <v>1.5300000000000001E-2</v>
      </c>
      <c r="S26" s="160">
        <v>0</v>
      </c>
      <c r="T26" s="160">
        <v>0</v>
      </c>
      <c r="U26" s="160">
        <v>1.333E-2</v>
      </c>
      <c r="V26" s="160">
        <v>1.16E-3</v>
      </c>
      <c r="W26" s="160">
        <v>6.3000000000000003E-4</v>
      </c>
      <c r="X26" s="160">
        <v>1.3900000000000002E-3</v>
      </c>
      <c r="Y26" s="160">
        <v>5.2599999999999999E-3</v>
      </c>
      <c r="Z26" s="160">
        <v>1.3000000000000001E-2</v>
      </c>
      <c r="AA26" s="159">
        <v>4.9690000000000005E-2</v>
      </c>
      <c r="AB26" s="159">
        <v>0</v>
      </c>
      <c r="AC26" s="159">
        <v>5.77E-3</v>
      </c>
      <c r="AD26" s="159">
        <v>1.72</v>
      </c>
    </row>
    <row r="27" spans="1:30" ht="15.75" customHeight="1">
      <c r="A27" s="266" t="s">
        <v>830</v>
      </c>
      <c r="B27" s="181" t="s">
        <v>34</v>
      </c>
      <c r="C27" s="167"/>
      <c r="D27" s="164">
        <v>9.0200000000000002E-2</v>
      </c>
      <c r="E27" s="169">
        <v>0.20129999999999998</v>
      </c>
      <c r="F27" s="171">
        <v>4.1199999999999995E-3</v>
      </c>
      <c r="G27" s="23">
        <v>1.4990000000000002E-2</v>
      </c>
      <c r="H27" s="178">
        <v>5.8699999999999994E-3</v>
      </c>
      <c r="I27" s="141">
        <v>5.8600000000000006E-2</v>
      </c>
      <c r="J27" s="160">
        <v>0.19</v>
      </c>
      <c r="K27" s="160">
        <v>0.36</v>
      </c>
      <c r="L27" s="160">
        <v>4.9399999999999999E-3</v>
      </c>
      <c r="M27" s="160">
        <v>1.8</v>
      </c>
      <c r="N27" s="160">
        <v>3.3309999999999999E-2</v>
      </c>
      <c r="O27" s="160">
        <v>0.02</v>
      </c>
      <c r="P27" s="160">
        <v>3.69</v>
      </c>
      <c r="Q27" s="160">
        <v>2.5100000000000001E-3</v>
      </c>
      <c r="R27" s="160">
        <v>1.2699999999999999E-2</v>
      </c>
      <c r="S27" s="160">
        <v>0</v>
      </c>
      <c r="T27" s="160">
        <v>0</v>
      </c>
      <c r="U27" s="160">
        <v>4.1700000000000001E-3</v>
      </c>
      <c r="V27" s="160">
        <v>1.6900000000000001E-3</v>
      </c>
      <c r="W27" s="160">
        <v>7.2999999999999996E-4</v>
      </c>
      <c r="X27" s="160">
        <v>1.7799999999999999E-3</v>
      </c>
      <c r="Y27" s="160">
        <v>1.06E-2</v>
      </c>
      <c r="Z27" s="160">
        <v>1.4999999999999999E-2</v>
      </c>
      <c r="AA27" s="159">
        <v>3.8510000000000003E-2</v>
      </c>
      <c r="AB27" s="159">
        <v>0</v>
      </c>
      <c r="AC27" s="159">
        <v>2.98E-3</v>
      </c>
      <c r="AD27" s="159">
        <v>1.81</v>
      </c>
    </row>
    <row r="28" spans="1:30" ht="15.75" customHeight="1">
      <c r="A28" s="266" t="s">
        <v>831</v>
      </c>
      <c r="B28" s="181" t="s">
        <v>34</v>
      </c>
      <c r="C28" s="167"/>
      <c r="D28" s="164">
        <v>0.16639999999999999</v>
      </c>
      <c r="E28" s="169">
        <v>9.9299999999999999E-2</v>
      </c>
      <c r="F28" s="171">
        <v>1.7100000000000001E-2</v>
      </c>
      <c r="G28" s="23">
        <v>6.5890000000000004E-2</v>
      </c>
      <c r="H28" s="178">
        <v>2.5830000000000002E-2</v>
      </c>
      <c r="I28" s="141">
        <v>0.06</v>
      </c>
      <c r="J28" s="160">
        <v>1.02</v>
      </c>
      <c r="K28" s="160">
        <v>0.86</v>
      </c>
      <c r="L28" s="160">
        <v>8.2399999999999991E-3</v>
      </c>
      <c r="M28" s="160">
        <v>2.4500000000000002</v>
      </c>
      <c r="N28" s="160">
        <v>5.1409999999999997E-2</v>
      </c>
      <c r="O28" s="160">
        <v>0.01</v>
      </c>
      <c r="P28" s="160">
        <v>5.15</v>
      </c>
      <c r="Q28" s="160">
        <v>4.0699999999999998E-3</v>
      </c>
      <c r="R28" s="160">
        <v>1.15E-2</v>
      </c>
      <c r="S28" s="160">
        <v>0</v>
      </c>
      <c r="T28" s="160">
        <v>0</v>
      </c>
      <c r="U28" s="160">
        <v>4.1700000000000001E-3</v>
      </c>
      <c r="V28" s="160">
        <v>1.5499999999999999E-3</v>
      </c>
      <c r="W28" s="160">
        <v>2.8499999999999997E-3</v>
      </c>
      <c r="X28" s="160">
        <v>2.3400000000000001E-3</v>
      </c>
      <c r="Y28" s="160">
        <v>3.9900000000000005E-3</v>
      </c>
      <c r="Z28" s="160">
        <v>1.7000000000000001E-2</v>
      </c>
      <c r="AA28" s="159">
        <v>8.5099999999999995E-2</v>
      </c>
      <c r="AB28" s="159">
        <v>0</v>
      </c>
      <c r="AC28" s="159">
        <v>5.6599999999999992E-3</v>
      </c>
      <c r="AD28" s="159">
        <v>0.54</v>
      </c>
    </row>
    <row r="29" spans="1:30" ht="15.75" customHeight="1">
      <c r="A29" s="266" t="s">
        <v>832</v>
      </c>
      <c r="B29" s="181" t="s">
        <v>34</v>
      </c>
      <c r="C29" s="167"/>
      <c r="D29" s="164">
        <v>5.8380000000000001E-2</v>
      </c>
      <c r="E29" s="169">
        <v>0.15054000000000001</v>
      </c>
      <c r="F29" s="171">
        <v>3.0299999999999997E-3</v>
      </c>
      <c r="G29" s="23">
        <v>1.0059999999999999E-2</v>
      </c>
      <c r="H29" s="178">
        <v>3.8E-3</v>
      </c>
      <c r="I29" s="141">
        <v>3.78E-2</v>
      </c>
      <c r="J29" s="160">
        <v>0.55201999999999996</v>
      </c>
      <c r="K29" s="160">
        <v>0.38201000000000002</v>
      </c>
      <c r="L29" s="160">
        <v>3.82E-3</v>
      </c>
      <c r="M29" s="160">
        <v>0.67799999999999994</v>
      </c>
      <c r="N29" s="160">
        <v>2.2210000000000001E-2</v>
      </c>
      <c r="O29" s="160">
        <v>5.203E-2</v>
      </c>
      <c r="P29" s="160">
        <v>3.3660000000000001</v>
      </c>
      <c r="Q29" s="160">
        <v>1.7599999999999998E-3</v>
      </c>
      <c r="R29" s="160">
        <v>8.3199999999999993E-3</v>
      </c>
      <c r="S29" s="160">
        <v>0</v>
      </c>
      <c r="T29" s="160">
        <v>0</v>
      </c>
      <c r="U29" s="160">
        <v>0</v>
      </c>
      <c r="V29" s="160">
        <v>7.0999999999999991E-4</v>
      </c>
      <c r="W29" s="160">
        <v>2.8000000000000003E-4</v>
      </c>
      <c r="X29" s="160">
        <v>5.6000000000000006E-4</v>
      </c>
      <c r="Y29" s="160">
        <v>8.4000000000000003E-4</v>
      </c>
      <c r="Z29" s="160">
        <v>0</v>
      </c>
      <c r="AA29" s="159">
        <v>1.506E-2</v>
      </c>
      <c r="AB29" s="159">
        <v>0</v>
      </c>
      <c r="AC29" s="159">
        <v>6.9399999999999991E-3</v>
      </c>
      <c r="AD29" s="159">
        <v>0.48599999999999999</v>
      </c>
    </row>
    <row r="30" spans="1:30" ht="15.75" customHeight="1">
      <c r="A30" s="266" t="s">
        <v>833</v>
      </c>
      <c r="B30" s="181" t="s">
        <v>34</v>
      </c>
      <c r="C30" s="167"/>
      <c r="D30" s="164">
        <v>1.2370000000000001E-2</v>
      </c>
      <c r="E30" s="169">
        <v>0.13503000000000001</v>
      </c>
      <c r="F30" s="171">
        <v>3.3E-4</v>
      </c>
      <c r="G30" s="23">
        <v>1.25E-3</v>
      </c>
      <c r="H30" s="178">
        <v>5.8999999999999992E-4</v>
      </c>
      <c r="I30" s="141">
        <v>6.7200000000000003E-3</v>
      </c>
      <c r="J30" s="160">
        <v>3.3730000000000003E-2</v>
      </c>
      <c r="K30" s="160">
        <v>6.9249999999999992E-2</v>
      </c>
      <c r="L30" s="160">
        <v>3.1E-4</v>
      </c>
      <c r="M30" s="160">
        <v>0.17913000000000001</v>
      </c>
      <c r="N30" s="160">
        <v>7.3699999999999998E-3</v>
      </c>
      <c r="O30" s="160">
        <v>5.0090000000000003E-2</v>
      </c>
      <c r="P30" s="160">
        <v>0.25930999999999998</v>
      </c>
      <c r="Q30" s="160">
        <v>2.3000000000000001E-4</v>
      </c>
      <c r="R30" s="160">
        <v>1.31E-3</v>
      </c>
      <c r="S30" s="160">
        <v>0</v>
      </c>
      <c r="T30" s="160">
        <v>0</v>
      </c>
      <c r="U30" s="160">
        <v>1.8269999999999998E-2</v>
      </c>
      <c r="V30" s="160">
        <v>1.0499999999999999E-3</v>
      </c>
      <c r="W30" s="160">
        <v>7.0999999999999991E-4</v>
      </c>
      <c r="X30" s="160">
        <v>3.4000000000000002E-4</v>
      </c>
      <c r="Y30" s="160">
        <v>9.0600000000000003E-3</v>
      </c>
      <c r="Z30" s="160">
        <v>0</v>
      </c>
      <c r="AA30" s="159">
        <v>1.9790000000000002E-2</v>
      </c>
      <c r="AB30" s="159">
        <v>0</v>
      </c>
      <c r="AC30" s="159">
        <v>2.7E-4</v>
      </c>
      <c r="AD30" s="159">
        <v>0.20812999999999998</v>
      </c>
    </row>
    <row r="31" spans="1:30" ht="15.75" customHeight="1">
      <c r="A31" s="266" t="s">
        <v>834</v>
      </c>
      <c r="B31" s="181" t="s">
        <v>34</v>
      </c>
      <c r="C31" s="167"/>
      <c r="D31" s="164">
        <v>3.1699999999999999E-2</v>
      </c>
      <c r="E31" s="169">
        <v>0.20319999999999999</v>
      </c>
      <c r="F31" s="171">
        <v>5.2700000000000004E-3</v>
      </c>
      <c r="G31" s="23">
        <v>1.7500000000000002E-2</v>
      </c>
      <c r="H31" s="178">
        <v>6.6100000000000004E-3</v>
      </c>
      <c r="I31" s="141">
        <v>0.05</v>
      </c>
      <c r="J31" s="160">
        <v>1.28</v>
      </c>
      <c r="K31" s="160">
        <v>0.52</v>
      </c>
      <c r="L31" s="160">
        <v>5.7199999999999994E-3</v>
      </c>
      <c r="M31" s="160">
        <v>0.51</v>
      </c>
      <c r="N31" s="160">
        <v>1.1209999999999999E-2</v>
      </c>
      <c r="O31" s="160">
        <v>0.04</v>
      </c>
      <c r="P31" s="160">
        <v>4.18</v>
      </c>
      <c r="Q31" s="160">
        <v>1.33E-3</v>
      </c>
      <c r="R31" s="160">
        <v>1.03E-2</v>
      </c>
      <c r="S31" s="160">
        <v>0</v>
      </c>
      <c r="T31" s="160">
        <v>0</v>
      </c>
      <c r="U31" s="160">
        <v>0.39582999999999996</v>
      </c>
      <c r="V31" s="160">
        <v>1.01E-3</v>
      </c>
      <c r="W31" s="160">
        <v>1.48E-3</v>
      </c>
      <c r="X31" s="160">
        <v>6.4999999999999997E-4</v>
      </c>
      <c r="Y31" s="160">
        <v>1.4030000000000001E-2</v>
      </c>
      <c r="Z31" s="160">
        <v>2.2000000000000002E-2</v>
      </c>
      <c r="AA31" s="159">
        <v>3.7610000000000005E-2</v>
      </c>
      <c r="AB31" s="159">
        <v>0</v>
      </c>
      <c r="AC31" s="159">
        <v>4.45E-3</v>
      </c>
      <c r="AD31" s="159">
        <v>1.27</v>
      </c>
    </row>
    <row r="32" spans="1:30" ht="15.75" customHeight="1">
      <c r="A32" s="266" t="s">
        <v>835</v>
      </c>
      <c r="B32" s="181" t="s">
        <v>34</v>
      </c>
      <c r="C32" s="167"/>
      <c r="D32" s="164">
        <v>5.8380000000000001E-2</v>
      </c>
      <c r="E32" s="169">
        <v>0.15054000000000001</v>
      </c>
      <c r="F32" s="171">
        <v>3.0299999999999997E-3</v>
      </c>
      <c r="G32" s="23">
        <v>1.0059999999999999E-2</v>
      </c>
      <c r="H32" s="178">
        <v>3.8E-3</v>
      </c>
      <c r="I32" s="141">
        <v>3.78E-2</v>
      </c>
      <c r="J32" s="160">
        <v>0.55201999999999996</v>
      </c>
      <c r="K32" s="160">
        <v>0.38201000000000002</v>
      </c>
      <c r="L32" s="160">
        <v>3.82E-3</v>
      </c>
      <c r="M32" s="160">
        <v>0.67799999999999994</v>
      </c>
      <c r="N32" s="160">
        <v>2.2210000000000001E-2</v>
      </c>
      <c r="O32" s="160">
        <v>5.203E-2</v>
      </c>
      <c r="P32" s="160">
        <v>3.3660000000000001</v>
      </c>
      <c r="Q32" s="160">
        <v>1.7599999999999998E-3</v>
      </c>
      <c r="R32" s="160">
        <v>8.3199999999999993E-3</v>
      </c>
      <c r="S32" s="160">
        <v>0</v>
      </c>
      <c r="T32" s="160">
        <v>0</v>
      </c>
      <c r="U32" s="160">
        <v>0</v>
      </c>
      <c r="V32" s="160">
        <v>7.0999999999999991E-4</v>
      </c>
      <c r="W32" s="160">
        <v>2.8000000000000003E-4</v>
      </c>
      <c r="X32" s="160">
        <v>5.6000000000000006E-4</v>
      </c>
      <c r="Y32" s="160">
        <v>8.4000000000000003E-4</v>
      </c>
      <c r="Z32" s="160">
        <v>0</v>
      </c>
      <c r="AA32" s="159">
        <v>1.506E-2</v>
      </c>
      <c r="AB32" s="159">
        <v>0</v>
      </c>
      <c r="AC32" s="159">
        <v>6.9399999999999991E-3</v>
      </c>
      <c r="AD32" s="159">
        <v>0.48599999999999999</v>
      </c>
    </row>
    <row r="33" spans="1:30" ht="15.75" customHeight="1">
      <c r="A33" s="266" t="s">
        <v>836</v>
      </c>
      <c r="B33" s="181" t="s">
        <v>34</v>
      </c>
      <c r="C33" s="167"/>
      <c r="D33" s="164">
        <v>0.10772999999999999</v>
      </c>
      <c r="E33" s="169">
        <v>0.64851999999999999</v>
      </c>
      <c r="F33" s="171">
        <v>3.7479999999999999E-2</v>
      </c>
      <c r="G33" s="23">
        <v>3.7240000000000002E-2</v>
      </c>
      <c r="H33" s="178">
        <v>9.358000000000001E-2</v>
      </c>
      <c r="I33" s="141">
        <v>0.12071</v>
      </c>
      <c r="J33" s="160">
        <v>6.4880000000000007E-2</v>
      </c>
      <c r="K33" s="160">
        <v>1.1990799999999999</v>
      </c>
      <c r="L33" s="160">
        <v>9.2899999999999996E-3</v>
      </c>
      <c r="M33" s="160">
        <v>2.9803500000000001</v>
      </c>
      <c r="N33" s="160">
        <v>2.665E-2</v>
      </c>
      <c r="O33" s="160">
        <v>10.725050000000001</v>
      </c>
      <c r="P33" s="160">
        <v>2.7411300000000001</v>
      </c>
      <c r="Q33" s="160">
        <v>2.1900000000000001E-3</v>
      </c>
      <c r="R33" s="160">
        <v>2.5670000000000002E-2</v>
      </c>
      <c r="S33" s="160">
        <v>0</v>
      </c>
      <c r="T33" s="160">
        <v>0</v>
      </c>
      <c r="U33" s="160">
        <v>8.1860000000000002E-2</v>
      </c>
      <c r="V33" s="160">
        <v>8.699999999999999E-4</v>
      </c>
      <c r="W33" s="160">
        <v>6.9000000000000008E-4</v>
      </c>
      <c r="X33" s="160">
        <v>1.31E-3</v>
      </c>
      <c r="Y33" s="160">
        <v>1.9210000000000001E-2</v>
      </c>
      <c r="Z33" s="160">
        <v>0</v>
      </c>
      <c r="AA33" s="159">
        <v>3.0000000000000001E-5</v>
      </c>
      <c r="AB33" s="159">
        <v>0</v>
      </c>
      <c r="AC33" s="159">
        <v>1.2350000000000002E-2</v>
      </c>
      <c r="AD33" s="159">
        <v>0.25807999999999998</v>
      </c>
    </row>
    <row r="34" spans="1:30" ht="15.75" customHeight="1">
      <c r="A34" s="266" t="s">
        <v>837</v>
      </c>
      <c r="B34" s="181" t="s">
        <v>34</v>
      </c>
      <c r="C34" s="167"/>
      <c r="D34" s="164">
        <v>2.4961126633333334E-2</v>
      </c>
      <c r="E34" s="169">
        <v>0.27784863469999993</v>
      </c>
      <c r="F34" s="171">
        <v>3.5066520000000003E-3</v>
      </c>
      <c r="G34" s="23">
        <v>5.6311779999999997E-3</v>
      </c>
      <c r="H34" s="178">
        <v>2.2219539999999999E-3</v>
      </c>
      <c r="I34" s="141">
        <v>1.5457021999999997E-2</v>
      </c>
      <c r="J34" s="160">
        <v>3.5095988666666668E-2</v>
      </c>
      <c r="K34" s="160">
        <v>2.2312506666666666E-2</v>
      </c>
      <c r="L34" s="160">
        <v>2.9375933333333332E-3</v>
      </c>
      <c r="M34" s="160">
        <v>0.17769139</v>
      </c>
      <c r="N34" s="160">
        <v>7.6405333333333326E-4</v>
      </c>
      <c r="O34" s="160">
        <v>1.1889001333333331E-2</v>
      </c>
      <c r="P34" s="160">
        <v>0.14529864733333334</v>
      </c>
      <c r="Q34" s="160">
        <v>1.4852999999999999E-4</v>
      </c>
      <c r="R34" s="160">
        <v>4.8661626666666666E-3</v>
      </c>
      <c r="S34" s="160">
        <v>0</v>
      </c>
      <c r="T34" s="160">
        <v>0</v>
      </c>
      <c r="U34" s="160">
        <v>0</v>
      </c>
      <c r="V34" s="160">
        <v>0</v>
      </c>
      <c r="W34" s="160">
        <v>0</v>
      </c>
      <c r="X34" s="160">
        <v>0</v>
      </c>
      <c r="Y34" s="160">
        <v>0</v>
      </c>
      <c r="Z34" s="160">
        <v>0</v>
      </c>
      <c r="AA34" s="159">
        <v>4.469682E-3</v>
      </c>
      <c r="AB34" s="159">
        <v>0</v>
      </c>
      <c r="AC34" s="159">
        <v>7.9781800000000005E-4</v>
      </c>
      <c r="AD34" s="159">
        <v>0</v>
      </c>
    </row>
    <row r="35" spans="1:30" ht="15.75" customHeight="1">
      <c r="A35" s="266" t="s">
        <v>838</v>
      </c>
      <c r="B35" s="181" t="s">
        <v>34</v>
      </c>
      <c r="C35" s="167"/>
      <c r="D35" s="164">
        <v>2.5628851500000001E-2</v>
      </c>
      <c r="E35" s="169">
        <v>0.25556814449999998</v>
      </c>
      <c r="F35" s="171">
        <v>4.496852E-3</v>
      </c>
      <c r="G35" s="23">
        <v>8.6017779999999992E-3</v>
      </c>
      <c r="H35" s="178">
        <v>6.1827539999999995E-3</v>
      </c>
      <c r="I35" s="141">
        <v>2.722389866666667E-2</v>
      </c>
      <c r="J35" s="160">
        <v>5.1530007999999988E-2</v>
      </c>
      <c r="K35" s="160">
        <v>0.58126720399999998</v>
      </c>
      <c r="L35" s="160">
        <v>6.2118546666666665E-3</v>
      </c>
      <c r="M35" s="160">
        <v>1.0481564060000002</v>
      </c>
      <c r="N35" s="160">
        <v>2.5992239999999998E-3</v>
      </c>
      <c r="O35" s="160">
        <v>1.2324689333333331E-2</v>
      </c>
      <c r="P35" s="160">
        <v>0.74415180333333319</v>
      </c>
      <c r="Q35" s="160">
        <v>2.0134066666666666E-4</v>
      </c>
      <c r="R35" s="160">
        <v>6.7607453333333335E-3</v>
      </c>
      <c r="S35" s="160">
        <v>0</v>
      </c>
      <c r="T35" s="160">
        <v>0</v>
      </c>
      <c r="U35" s="160">
        <v>0</v>
      </c>
      <c r="V35" s="160">
        <v>7.9215999999999998E-4</v>
      </c>
      <c r="W35" s="160">
        <v>0</v>
      </c>
      <c r="X35" s="160">
        <v>7.9215999999999998E-4</v>
      </c>
      <c r="Y35" s="160">
        <v>0</v>
      </c>
      <c r="Z35" s="160">
        <v>0</v>
      </c>
      <c r="AA35" s="159">
        <v>4.469682E-3</v>
      </c>
      <c r="AB35" s="159">
        <v>0</v>
      </c>
      <c r="AC35" s="159">
        <v>7.9781800000000005E-4</v>
      </c>
      <c r="AD35" s="159">
        <v>0</v>
      </c>
    </row>
    <row r="36" spans="1:30" ht="15.75" customHeight="1">
      <c r="A36" s="266" t="s">
        <v>839</v>
      </c>
      <c r="B36" s="181" t="s">
        <v>34</v>
      </c>
      <c r="C36" s="167"/>
      <c r="D36" s="164">
        <v>0.16639999999999999</v>
      </c>
      <c r="E36" s="169">
        <v>9.9299999999999999E-2</v>
      </c>
      <c r="F36" s="171">
        <v>1.7100000000000001E-2</v>
      </c>
      <c r="G36" s="23">
        <v>6.5890000000000004E-2</v>
      </c>
      <c r="H36" s="178">
        <v>2.5830000000000002E-2</v>
      </c>
      <c r="I36" s="141">
        <v>0.06</v>
      </c>
      <c r="J36" s="160">
        <v>1.02</v>
      </c>
      <c r="K36" s="160">
        <v>0.86</v>
      </c>
      <c r="L36" s="160">
        <v>8.2399999999999991E-3</v>
      </c>
      <c r="M36" s="160">
        <v>2.4500000000000002</v>
      </c>
      <c r="N36" s="160">
        <v>5.1409999999999997E-2</v>
      </c>
      <c r="O36" s="160">
        <v>0.01</v>
      </c>
      <c r="P36" s="160">
        <v>5.15</v>
      </c>
      <c r="Q36" s="160">
        <v>4.0699999999999998E-3</v>
      </c>
      <c r="R36" s="160">
        <v>1.15E-2</v>
      </c>
      <c r="S36" s="160">
        <v>0</v>
      </c>
      <c r="T36" s="160">
        <v>0</v>
      </c>
      <c r="U36" s="160">
        <v>4.1700000000000001E-3</v>
      </c>
      <c r="V36" s="160">
        <v>1.5499999999999999E-3</v>
      </c>
      <c r="W36" s="160">
        <v>2.8499999999999997E-3</v>
      </c>
      <c r="X36" s="160">
        <v>2.3400000000000001E-3</v>
      </c>
      <c r="Y36" s="160">
        <v>3.9900000000000005E-3</v>
      </c>
      <c r="Z36" s="160">
        <v>1.7000000000000001E-2</v>
      </c>
      <c r="AA36" s="159">
        <v>8.5099999999999995E-2</v>
      </c>
      <c r="AB36" s="159">
        <v>0</v>
      </c>
      <c r="AC36" s="159">
        <v>5.6599999999999992E-3</v>
      </c>
      <c r="AD36" s="159">
        <v>0.54</v>
      </c>
    </row>
    <row r="37" spans="1:30" ht="15.75" customHeight="1">
      <c r="A37" s="266" t="s">
        <v>840</v>
      </c>
      <c r="B37" s="181" t="s">
        <v>34</v>
      </c>
      <c r="C37" s="167"/>
      <c r="D37" s="164">
        <v>4.3650000000000001E-2</v>
      </c>
      <c r="E37" s="169">
        <v>0.19833999999999999</v>
      </c>
      <c r="F37" s="171">
        <v>6.0200000000000002E-3</v>
      </c>
      <c r="G37" s="23">
        <v>2.435E-2</v>
      </c>
      <c r="H37" s="178">
        <v>1.0580000000000001E-2</v>
      </c>
      <c r="I37" s="141">
        <v>2.1640000000000003E-2</v>
      </c>
      <c r="J37" s="160">
        <v>0.16573000000000002</v>
      </c>
      <c r="K37" s="160">
        <v>0.61582000000000003</v>
      </c>
      <c r="L37" s="160">
        <v>6.28E-3</v>
      </c>
      <c r="M37" s="160">
        <v>1.4127699999999999</v>
      </c>
      <c r="N37" s="160">
        <v>1.414E-2</v>
      </c>
      <c r="O37" s="160">
        <v>4.2709999999999998E-2</v>
      </c>
      <c r="P37" s="160">
        <v>1.7404599999999999</v>
      </c>
      <c r="Q37" s="160">
        <v>1.89E-3</v>
      </c>
      <c r="R37" s="160">
        <v>9.6499999999999989E-3</v>
      </c>
      <c r="S37" s="160">
        <v>0</v>
      </c>
      <c r="T37" s="160">
        <v>0</v>
      </c>
      <c r="U37" s="160">
        <v>2.1900000000000001E-3</v>
      </c>
      <c r="V37" s="160">
        <v>1.1100000000000001E-3</v>
      </c>
      <c r="W37" s="160">
        <v>9.7999999999999997E-4</v>
      </c>
      <c r="X37" s="160">
        <v>1.5100000000000001E-3</v>
      </c>
      <c r="Y37" s="160">
        <v>4.6999999999999993E-3</v>
      </c>
      <c r="Z37" s="160">
        <v>0</v>
      </c>
      <c r="AA37" s="159">
        <v>3.7530000000000001E-2</v>
      </c>
      <c r="AB37" s="159">
        <v>0</v>
      </c>
      <c r="AC37" s="159">
        <v>9.5499999999999995E-3</v>
      </c>
      <c r="AD37" s="159">
        <v>0.56881999999999999</v>
      </c>
    </row>
    <row r="38" spans="1:30" ht="15.75" customHeight="1">
      <c r="A38" s="266" t="s">
        <v>841</v>
      </c>
      <c r="B38" s="181" t="s">
        <v>34</v>
      </c>
      <c r="C38" s="167"/>
      <c r="D38" s="164">
        <v>0</v>
      </c>
      <c r="E38" s="169">
        <v>0</v>
      </c>
      <c r="F38" s="171">
        <v>0</v>
      </c>
      <c r="G38" s="23">
        <v>0</v>
      </c>
      <c r="H38" s="178">
        <v>0</v>
      </c>
      <c r="I38" s="141">
        <v>0</v>
      </c>
      <c r="J38" s="160">
        <v>0</v>
      </c>
      <c r="K38" s="160">
        <v>0</v>
      </c>
      <c r="L38" s="160">
        <v>0</v>
      </c>
      <c r="M38" s="160">
        <v>0</v>
      </c>
      <c r="N38" s="160">
        <v>0</v>
      </c>
      <c r="O38" s="160">
        <v>0</v>
      </c>
      <c r="P38" s="160">
        <v>0</v>
      </c>
      <c r="Q38" s="160">
        <v>0</v>
      </c>
      <c r="R38" s="160">
        <v>0</v>
      </c>
      <c r="S38" s="160">
        <v>0</v>
      </c>
      <c r="T38" s="160">
        <v>0</v>
      </c>
      <c r="U38" s="160">
        <v>0</v>
      </c>
      <c r="V38" s="160">
        <v>0</v>
      </c>
      <c r="W38" s="160">
        <v>0</v>
      </c>
      <c r="X38" s="160">
        <v>0</v>
      </c>
      <c r="Y38" s="160">
        <v>0</v>
      </c>
      <c r="Z38" s="160">
        <v>0</v>
      </c>
      <c r="AA38" s="159">
        <v>0</v>
      </c>
      <c r="AB38" s="159">
        <v>0</v>
      </c>
      <c r="AC38" s="159">
        <v>0</v>
      </c>
      <c r="AD38" s="159">
        <v>0</v>
      </c>
    </row>
    <row r="39" spans="1:30" ht="15.75" customHeight="1">
      <c r="A39" s="266" t="s">
        <v>842</v>
      </c>
      <c r="B39" s="181" t="s">
        <v>34</v>
      </c>
      <c r="C39" s="167"/>
      <c r="D39" s="164">
        <v>1.7100000000000001E-2</v>
      </c>
      <c r="E39" s="169">
        <v>0.20010000000000003</v>
      </c>
      <c r="F39" s="171">
        <v>2.5999999999999998E-4</v>
      </c>
      <c r="G39" s="23">
        <v>4.2999999999999999E-4</v>
      </c>
      <c r="H39" s="178">
        <v>2.0000000000000002E-5</v>
      </c>
      <c r="I39" s="141">
        <v>2.0499999999999997E-2</v>
      </c>
      <c r="J39" s="160">
        <v>0.08</v>
      </c>
      <c r="K39" s="160">
        <v>0.2</v>
      </c>
      <c r="L39" s="160">
        <v>1.4000000000000002E-3</v>
      </c>
      <c r="M39" s="160">
        <v>0.4</v>
      </c>
      <c r="N39" s="160">
        <v>3.0999999999999999E-3</v>
      </c>
      <c r="O39" s="160">
        <v>0.05</v>
      </c>
      <c r="P39" s="160">
        <v>3.28</v>
      </c>
      <c r="Q39" s="160">
        <v>1.67E-3</v>
      </c>
      <c r="R39" s="160">
        <v>2.7000000000000001E-3</v>
      </c>
      <c r="S39" s="160">
        <v>0</v>
      </c>
      <c r="T39" s="160">
        <v>0</v>
      </c>
      <c r="U39" s="160">
        <v>1.67E-3</v>
      </c>
      <c r="V39" s="160">
        <v>9.7999999999999997E-4</v>
      </c>
      <c r="W39" s="160">
        <v>1.8999999999999998E-4</v>
      </c>
      <c r="X39" s="160">
        <v>2.6900000000000001E-3</v>
      </c>
      <c r="Y39" s="160">
        <v>1.312E-2</v>
      </c>
      <c r="Z39" s="160">
        <v>7.400000000000001E-2</v>
      </c>
      <c r="AA39" s="159">
        <v>3.0000000000000001E-3</v>
      </c>
      <c r="AB39" s="159">
        <v>0</v>
      </c>
      <c r="AC39" s="159">
        <v>5.9999999999999995E-4</v>
      </c>
      <c r="AD39" s="159">
        <v>0.09</v>
      </c>
    </row>
    <row r="40" spans="1:30" ht="15.75" customHeight="1">
      <c r="A40" s="266" t="s">
        <v>843</v>
      </c>
      <c r="B40" s="181" t="s">
        <v>34</v>
      </c>
      <c r="C40" s="167"/>
      <c r="D40" s="164">
        <v>1.7100000000000001E-2</v>
      </c>
      <c r="E40" s="169">
        <v>0.20010000000000003</v>
      </c>
      <c r="F40" s="171">
        <v>2.5999999999999998E-4</v>
      </c>
      <c r="G40" s="23">
        <v>4.2999999999999999E-4</v>
      </c>
      <c r="H40" s="178">
        <v>2.0000000000000002E-5</v>
      </c>
      <c r="I40" s="141">
        <v>2.0499999999999997E-2</v>
      </c>
      <c r="J40" s="160">
        <v>0.08</v>
      </c>
      <c r="K40" s="160">
        <v>0.2</v>
      </c>
      <c r="L40" s="160">
        <v>1.4000000000000002E-3</v>
      </c>
      <c r="M40" s="160">
        <v>0.4</v>
      </c>
      <c r="N40" s="160">
        <v>3.0999999999999999E-3</v>
      </c>
      <c r="O40" s="160">
        <v>0.05</v>
      </c>
      <c r="P40" s="160">
        <v>3.28</v>
      </c>
      <c r="Q40" s="160">
        <v>1.67E-3</v>
      </c>
      <c r="R40" s="160">
        <v>2.7000000000000001E-3</v>
      </c>
      <c r="S40" s="160">
        <v>0</v>
      </c>
      <c r="T40" s="160">
        <v>0</v>
      </c>
      <c r="U40" s="160">
        <v>1.67E-3</v>
      </c>
      <c r="V40" s="160">
        <v>9.7999999999999997E-4</v>
      </c>
      <c r="W40" s="160">
        <v>1.8999999999999998E-4</v>
      </c>
      <c r="X40" s="160">
        <v>2.6900000000000001E-3</v>
      </c>
      <c r="Y40" s="160">
        <v>1.312E-2</v>
      </c>
      <c r="Z40" s="160">
        <v>7.400000000000001E-2</v>
      </c>
      <c r="AA40" s="159">
        <v>3.0000000000000001E-3</v>
      </c>
      <c r="AB40" s="159">
        <v>0</v>
      </c>
      <c r="AC40" s="159">
        <v>5.9999999999999995E-4</v>
      </c>
      <c r="AD40" s="159">
        <v>0.09</v>
      </c>
    </row>
    <row r="41" spans="1:30" ht="15.75" customHeight="1">
      <c r="A41" s="266" t="s">
        <v>844</v>
      </c>
      <c r="B41" s="181" t="s">
        <v>34</v>
      </c>
      <c r="C41" s="167"/>
      <c r="D41" s="164">
        <v>1.7100000000000001E-2</v>
      </c>
      <c r="E41" s="169">
        <v>0.20010000000000003</v>
      </c>
      <c r="F41" s="171">
        <v>2.5999999999999998E-4</v>
      </c>
      <c r="G41" s="23">
        <v>4.2999999999999999E-4</v>
      </c>
      <c r="H41" s="178">
        <v>2.0000000000000002E-5</v>
      </c>
      <c r="I41" s="141">
        <v>2.0499999999999997E-2</v>
      </c>
      <c r="J41" s="160">
        <v>0.08</v>
      </c>
      <c r="K41" s="160">
        <v>0.2</v>
      </c>
      <c r="L41" s="160">
        <v>1.4000000000000002E-3</v>
      </c>
      <c r="M41" s="160">
        <v>0.4</v>
      </c>
      <c r="N41" s="160">
        <v>3.0999999999999999E-3</v>
      </c>
      <c r="O41" s="160">
        <v>0.05</v>
      </c>
      <c r="P41" s="160">
        <v>3.28</v>
      </c>
      <c r="Q41" s="160">
        <v>1.67E-3</v>
      </c>
      <c r="R41" s="160">
        <v>2.7000000000000001E-3</v>
      </c>
      <c r="S41" s="160">
        <v>0</v>
      </c>
      <c r="T41" s="160">
        <v>0</v>
      </c>
      <c r="U41" s="160">
        <v>1.67E-3</v>
      </c>
      <c r="V41" s="160">
        <v>9.7999999999999997E-4</v>
      </c>
      <c r="W41" s="160">
        <v>1.8999999999999998E-4</v>
      </c>
      <c r="X41" s="160">
        <v>2.6900000000000001E-3</v>
      </c>
      <c r="Y41" s="160">
        <v>1.312E-2</v>
      </c>
      <c r="Z41" s="160">
        <v>7.400000000000001E-2</v>
      </c>
      <c r="AA41" s="159">
        <v>3.0000000000000001E-3</v>
      </c>
      <c r="AB41" s="159">
        <v>0</v>
      </c>
      <c r="AC41" s="159">
        <v>5.9999999999999995E-4</v>
      </c>
      <c r="AD41" s="159">
        <v>0.09</v>
      </c>
    </row>
    <row r="42" spans="1:30" ht="15.75" customHeight="1">
      <c r="A42" s="266" t="s">
        <v>845</v>
      </c>
      <c r="B42" s="181" t="s">
        <v>34</v>
      </c>
      <c r="C42" s="167"/>
      <c r="D42" s="164">
        <v>1.7100000000000001E-2</v>
      </c>
      <c r="E42" s="169">
        <v>0.20010000000000003</v>
      </c>
      <c r="F42" s="171">
        <v>2.5999999999999998E-4</v>
      </c>
      <c r="G42" s="23">
        <v>4.2999999999999999E-4</v>
      </c>
      <c r="H42" s="178">
        <v>2.0000000000000002E-5</v>
      </c>
      <c r="I42" s="141">
        <v>2.0499999999999997E-2</v>
      </c>
      <c r="J42" s="160">
        <v>0.08</v>
      </c>
      <c r="K42" s="160">
        <v>0.2</v>
      </c>
      <c r="L42" s="160">
        <v>1.4000000000000002E-3</v>
      </c>
      <c r="M42" s="160">
        <v>0.4</v>
      </c>
      <c r="N42" s="160">
        <v>3.0999999999999999E-3</v>
      </c>
      <c r="O42" s="160">
        <v>0.05</v>
      </c>
      <c r="P42" s="160">
        <v>3.28</v>
      </c>
      <c r="Q42" s="160">
        <v>1.67E-3</v>
      </c>
      <c r="R42" s="160">
        <v>2.7000000000000001E-3</v>
      </c>
      <c r="S42" s="160">
        <v>0</v>
      </c>
      <c r="T42" s="160">
        <v>0</v>
      </c>
      <c r="U42" s="160">
        <v>1.67E-3</v>
      </c>
      <c r="V42" s="160">
        <v>9.7999999999999997E-4</v>
      </c>
      <c r="W42" s="160">
        <v>1.8999999999999998E-4</v>
      </c>
      <c r="X42" s="160">
        <v>2.6900000000000001E-3</v>
      </c>
      <c r="Y42" s="160">
        <v>1.312E-2</v>
      </c>
      <c r="Z42" s="160">
        <v>7.400000000000001E-2</v>
      </c>
      <c r="AA42" s="159">
        <v>3.0000000000000001E-3</v>
      </c>
      <c r="AB42" s="159">
        <v>0</v>
      </c>
      <c r="AC42" s="159">
        <v>5.9999999999999995E-4</v>
      </c>
      <c r="AD42" s="159">
        <v>0.09</v>
      </c>
    </row>
    <row r="43" spans="1:30" ht="15.75" customHeight="1">
      <c r="A43" s="266" t="s">
        <v>846</v>
      </c>
      <c r="B43" s="181" t="s">
        <v>34</v>
      </c>
      <c r="C43" s="167"/>
      <c r="D43" s="164">
        <v>2.8709999999999999E-2</v>
      </c>
      <c r="E43" s="169">
        <v>0.33600000000000002</v>
      </c>
      <c r="F43" s="171">
        <v>2.5999999999999998E-4</v>
      </c>
      <c r="G43" s="23">
        <v>4.2999999999999999E-4</v>
      </c>
      <c r="H43" s="178">
        <v>2.0000000000000002E-5</v>
      </c>
      <c r="I43" s="141">
        <v>3.4419999999999999E-2</v>
      </c>
      <c r="J43" s="160">
        <v>0.08</v>
      </c>
      <c r="K43" s="160">
        <v>0.2</v>
      </c>
      <c r="L43" s="160">
        <v>1.4000000000000002E-3</v>
      </c>
      <c r="M43" s="160">
        <v>0.4</v>
      </c>
      <c r="N43" s="160">
        <v>3.0999999999999999E-3</v>
      </c>
      <c r="O43" s="160">
        <v>0.05</v>
      </c>
      <c r="P43" s="160">
        <v>3.28</v>
      </c>
      <c r="Q43" s="160">
        <v>1.67E-3</v>
      </c>
      <c r="R43" s="160">
        <v>2.7000000000000001E-3</v>
      </c>
      <c r="S43" s="160">
        <v>0</v>
      </c>
      <c r="T43" s="160">
        <v>0</v>
      </c>
      <c r="U43" s="160">
        <v>1.67E-3</v>
      </c>
      <c r="V43" s="160">
        <v>9.7999999999999997E-4</v>
      </c>
      <c r="W43" s="160">
        <v>1.8999999999999998E-4</v>
      </c>
      <c r="X43" s="160">
        <v>2.6900000000000001E-3</v>
      </c>
      <c r="Y43" s="160">
        <v>1.312E-2</v>
      </c>
      <c r="Z43" s="160">
        <v>7.400000000000001E-2</v>
      </c>
      <c r="AA43" s="159">
        <v>3.0000000000000001E-3</v>
      </c>
      <c r="AB43" s="159">
        <v>0</v>
      </c>
      <c r="AC43" s="159">
        <v>5.9999999999999995E-4</v>
      </c>
      <c r="AD43" s="159">
        <v>0.09</v>
      </c>
    </row>
    <row r="44" spans="1:30" ht="15.75" customHeight="1">
      <c r="A44" s="266" t="s">
        <v>847</v>
      </c>
      <c r="B44" s="181" t="s">
        <v>34</v>
      </c>
      <c r="C44" s="167"/>
      <c r="D44" s="164">
        <v>1.7100000000000001E-2</v>
      </c>
      <c r="E44" s="169">
        <v>0.20010000000000003</v>
      </c>
      <c r="F44" s="171">
        <v>2.5999999999999998E-4</v>
      </c>
      <c r="G44" s="23">
        <v>4.2999999999999999E-4</v>
      </c>
      <c r="H44" s="178">
        <v>2.0000000000000002E-5</v>
      </c>
      <c r="I44" s="141">
        <v>2.0499999999999997E-2</v>
      </c>
      <c r="J44" s="160">
        <v>0.08</v>
      </c>
      <c r="K44" s="160">
        <v>0.2</v>
      </c>
      <c r="L44" s="160">
        <v>1.4000000000000002E-3</v>
      </c>
      <c r="M44" s="160">
        <v>0.4</v>
      </c>
      <c r="N44" s="160">
        <v>3.0999999999999999E-3</v>
      </c>
      <c r="O44" s="160">
        <v>0.05</v>
      </c>
      <c r="P44" s="160">
        <v>3.28</v>
      </c>
      <c r="Q44" s="160">
        <v>1.67E-3</v>
      </c>
      <c r="R44" s="160">
        <v>2.7000000000000001E-3</v>
      </c>
      <c r="S44" s="160">
        <v>0</v>
      </c>
      <c r="T44" s="160">
        <v>0</v>
      </c>
      <c r="U44" s="160">
        <v>1.67E-3</v>
      </c>
      <c r="V44" s="160">
        <v>9.7999999999999997E-4</v>
      </c>
      <c r="W44" s="160">
        <v>1.8999999999999998E-4</v>
      </c>
      <c r="X44" s="160">
        <v>2.6900000000000001E-3</v>
      </c>
      <c r="Y44" s="160">
        <v>1.312E-2</v>
      </c>
      <c r="Z44" s="160">
        <v>7.400000000000001E-2</v>
      </c>
      <c r="AA44" s="159">
        <v>3.0000000000000001E-3</v>
      </c>
      <c r="AB44" s="159">
        <v>0</v>
      </c>
      <c r="AC44" s="159">
        <v>5.9999999999999995E-4</v>
      </c>
      <c r="AD44" s="159">
        <v>0.09</v>
      </c>
    </row>
    <row r="45" spans="1:30" ht="15.75" customHeight="1">
      <c r="A45" s="266" t="s">
        <v>848</v>
      </c>
      <c r="B45" s="181" t="s">
        <v>34</v>
      </c>
      <c r="C45" s="167"/>
      <c r="D45" s="164">
        <v>1.6319999999999998E-2</v>
      </c>
      <c r="E45" s="169">
        <v>0.17083999999999999</v>
      </c>
      <c r="F45" s="171">
        <v>2.5999999999999998E-4</v>
      </c>
      <c r="G45" s="23">
        <v>4.2999999999999999E-4</v>
      </c>
      <c r="H45" s="178">
        <v>2.0000000000000002E-5</v>
      </c>
      <c r="I45" s="141">
        <v>1.9400000000000001E-2</v>
      </c>
      <c r="J45" s="160">
        <v>0.08</v>
      </c>
      <c r="K45" s="160">
        <v>0.2</v>
      </c>
      <c r="L45" s="160">
        <v>1.4000000000000002E-3</v>
      </c>
      <c r="M45" s="160">
        <v>0.4</v>
      </c>
      <c r="N45" s="160">
        <v>3.0999999999999999E-3</v>
      </c>
      <c r="O45" s="160">
        <v>0.05</v>
      </c>
      <c r="P45" s="160">
        <v>3.28</v>
      </c>
      <c r="Q45" s="160">
        <v>1.67E-3</v>
      </c>
      <c r="R45" s="160">
        <v>2.7000000000000001E-3</v>
      </c>
      <c r="S45" s="160">
        <v>0</v>
      </c>
      <c r="T45" s="160">
        <v>0</v>
      </c>
      <c r="U45" s="160">
        <v>1.67E-3</v>
      </c>
      <c r="V45" s="160">
        <v>9.7999999999999997E-4</v>
      </c>
      <c r="W45" s="160">
        <v>1.8999999999999998E-4</v>
      </c>
      <c r="X45" s="160">
        <v>2.6900000000000001E-3</v>
      </c>
      <c r="Y45" s="160">
        <v>1.312E-2</v>
      </c>
      <c r="Z45" s="160">
        <v>7.400000000000001E-2</v>
      </c>
      <c r="AA45" s="159">
        <v>3.0000000000000001E-3</v>
      </c>
      <c r="AB45" s="159">
        <v>0</v>
      </c>
      <c r="AC45" s="159">
        <v>5.9999999999999995E-4</v>
      </c>
      <c r="AD45" s="159">
        <v>0.09</v>
      </c>
    </row>
    <row r="46" spans="1:30" ht="15.75" customHeight="1">
      <c r="A46" s="266" t="s">
        <v>849</v>
      </c>
      <c r="B46" s="181" t="s">
        <v>34</v>
      </c>
      <c r="C46" s="167"/>
      <c r="D46" s="164">
        <v>2.147E-2</v>
      </c>
      <c r="E46" s="169">
        <v>0.17859000000000003</v>
      </c>
      <c r="F46" s="171">
        <v>2.5999999999999998E-4</v>
      </c>
      <c r="G46" s="23">
        <v>4.2999999999999999E-4</v>
      </c>
      <c r="H46" s="178">
        <v>2.0000000000000002E-5</v>
      </c>
      <c r="I46" s="141">
        <v>1.6830000000000001E-2</v>
      </c>
      <c r="J46" s="160">
        <v>0.08</v>
      </c>
      <c r="K46" s="160">
        <v>0.2</v>
      </c>
      <c r="L46" s="160">
        <v>1.4000000000000002E-3</v>
      </c>
      <c r="M46" s="160">
        <v>0.4</v>
      </c>
      <c r="N46" s="160">
        <v>3.0999999999999999E-3</v>
      </c>
      <c r="O46" s="160">
        <v>0.05</v>
      </c>
      <c r="P46" s="160">
        <v>3.28</v>
      </c>
      <c r="Q46" s="160">
        <v>1.67E-3</v>
      </c>
      <c r="R46" s="160">
        <v>2.7000000000000001E-3</v>
      </c>
      <c r="S46" s="160">
        <v>0</v>
      </c>
      <c r="T46" s="160">
        <v>0</v>
      </c>
      <c r="U46" s="160">
        <v>1.67E-3</v>
      </c>
      <c r="V46" s="160">
        <v>9.7999999999999997E-4</v>
      </c>
      <c r="W46" s="160">
        <v>1.8999999999999998E-4</v>
      </c>
      <c r="X46" s="160">
        <v>2.6900000000000001E-3</v>
      </c>
      <c r="Y46" s="160">
        <v>1.312E-2</v>
      </c>
      <c r="Z46" s="160">
        <v>7.400000000000001E-2</v>
      </c>
      <c r="AA46" s="159">
        <v>3.0000000000000001E-3</v>
      </c>
      <c r="AB46" s="159">
        <v>0</v>
      </c>
      <c r="AC46" s="159">
        <v>5.9999999999999995E-4</v>
      </c>
      <c r="AD46" s="159">
        <v>0.09</v>
      </c>
    </row>
    <row r="47" spans="1:30" ht="15.75" customHeight="1">
      <c r="A47" s="266" t="s">
        <v>850</v>
      </c>
      <c r="B47" s="181" t="s">
        <v>34</v>
      </c>
      <c r="C47" s="167"/>
      <c r="D47" s="164">
        <v>2.8709999999999999E-2</v>
      </c>
      <c r="E47" s="169">
        <v>0.33600000000000002</v>
      </c>
      <c r="F47" s="171">
        <v>2.5999999999999998E-4</v>
      </c>
      <c r="G47" s="23">
        <v>4.2999999999999999E-4</v>
      </c>
      <c r="H47" s="178">
        <v>2.0000000000000002E-5</v>
      </c>
      <c r="I47" s="141">
        <v>3.4419999999999999E-2</v>
      </c>
      <c r="J47" s="160">
        <v>0.08</v>
      </c>
      <c r="K47" s="160">
        <v>0.2</v>
      </c>
      <c r="L47" s="160">
        <v>1.4000000000000002E-3</v>
      </c>
      <c r="M47" s="160">
        <v>0.4</v>
      </c>
      <c r="N47" s="160">
        <v>3.0999999999999999E-3</v>
      </c>
      <c r="O47" s="160">
        <v>0.05</v>
      </c>
      <c r="P47" s="160">
        <v>3.28</v>
      </c>
      <c r="Q47" s="160">
        <v>1.67E-3</v>
      </c>
      <c r="R47" s="160">
        <v>2.7000000000000001E-3</v>
      </c>
      <c r="S47" s="160">
        <v>0</v>
      </c>
      <c r="T47" s="160">
        <v>0</v>
      </c>
      <c r="U47" s="160">
        <v>1.67E-3</v>
      </c>
      <c r="V47" s="160">
        <v>9.7999999999999997E-4</v>
      </c>
      <c r="W47" s="160">
        <v>1.8999999999999998E-4</v>
      </c>
      <c r="X47" s="160">
        <v>2.6900000000000001E-3</v>
      </c>
      <c r="Y47" s="160">
        <v>1.312E-2</v>
      </c>
      <c r="Z47" s="160">
        <v>7.400000000000001E-2</v>
      </c>
      <c r="AA47" s="159">
        <v>3.0000000000000001E-3</v>
      </c>
      <c r="AB47" s="159">
        <v>0</v>
      </c>
      <c r="AC47" s="159">
        <v>5.9999999999999995E-4</v>
      </c>
      <c r="AD47" s="159">
        <v>0.09</v>
      </c>
    </row>
    <row r="48" spans="1:30" ht="15.75" customHeight="1">
      <c r="A48" s="266" t="s">
        <v>851</v>
      </c>
      <c r="B48" s="181" t="s">
        <v>34</v>
      </c>
      <c r="C48" s="167"/>
      <c r="D48" s="164">
        <v>1.7100000000000001E-2</v>
      </c>
      <c r="E48" s="169">
        <v>0.20010000000000003</v>
      </c>
      <c r="F48" s="171">
        <v>2.5999999999999998E-4</v>
      </c>
      <c r="G48" s="23">
        <v>4.2999999999999999E-4</v>
      </c>
      <c r="H48" s="178">
        <v>2.0000000000000002E-5</v>
      </c>
      <c r="I48" s="141">
        <v>2.0499999999999997E-2</v>
      </c>
      <c r="J48" s="160">
        <v>0.08</v>
      </c>
      <c r="K48" s="160">
        <v>0.2</v>
      </c>
      <c r="L48" s="160">
        <v>1.4000000000000002E-3</v>
      </c>
      <c r="M48" s="160">
        <v>0.4</v>
      </c>
      <c r="N48" s="160">
        <v>3.0999999999999999E-3</v>
      </c>
      <c r="O48" s="160">
        <v>0.05</v>
      </c>
      <c r="P48" s="160">
        <v>3.28</v>
      </c>
      <c r="Q48" s="160">
        <v>1.67E-3</v>
      </c>
      <c r="R48" s="160">
        <v>2.7000000000000001E-3</v>
      </c>
      <c r="S48" s="160">
        <v>0</v>
      </c>
      <c r="T48" s="160">
        <v>0</v>
      </c>
      <c r="U48" s="160">
        <v>1.67E-3</v>
      </c>
      <c r="V48" s="160">
        <v>9.7999999999999997E-4</v>
      </c>
      <c r="W48" s="160">
        <v>1.8999999999999998E-4</v>
      </c>
      <c r="X48" s="160">
        <v>2.6900000000000001E-3</v>
      </c>
      <c r="Y48" s="160">
        <v>1.312E-2</v>
      </c>
      <c r="Z48" s="160">
        <v>7.400000000000001E-2</v>
      </c>
      <c r="AA48" s="159">
        <v>3.0000000000000001E-3</v>
      </c>
      <c r="AB48" s="159">
        <v>0</v>
      </c>
      <c r="AC48" s="159">
        <v>5.9999999999999995E-4</v>
      </c>
      <c r="AD48" s="159">
        <v>0.09</v>
      </c>
    </row>
    <row r="49" spans="1:30" ht="15.75" customHeight="1">
      <c r="A49" s="266" t="s">
        <v>852</v>
      </c>
      <c r="B49" s="181" t="s">
        <v>34</v>
      </c>
      <c r="C49" s="167"/>
      <c r="D49" s="164">
        <v>1.7100000000000001E-2</v>
      </c>
      <c r="E49" s="169">
        <v>0.20010000000000003</v>
      </c>
      <c r="F49" s="171">
        <v>2.5999999999999998E-4</v>
      </c>
      <c r="G49" s="23">
        <v>4.2999999999999999E-4</v>
      </c>
      <c r="H49" s="178">
        <v>2.0000000000000002E-5</v>
      </c>
      <c r="I49" s="141">
        <v>2.0499999999999997E-2</v>
      </c>
      <c r="J49" s="160">
        <v>0.08</v>
      </c>
      <c r="K49" s="160">
        <v>0.2</v>
      </c>
      <c r="L49" s="160">
        <v>1.4000000000000002E-3</v>
      </c>
      <c r="M49" s="160">
        <v>0.4</v>
      </c>
      <c r="N49" s="160">
        <v>3.0999999999999999E-3</v>
      </c>
      <c r="O49" s="160">
        <v>0.05</v>
      </c>
      <c r="P49" s="160">
        <v>3.28</v>
      </c>
      <c r="Q49" s="160">
        <v>1.67E-3</v>
      </c>
      <c r="R49" s="160">
        <v>2.7000000000000001E-3</v>
      </c>
      <c r="S49" s="160">
        <v>0</v>
      </c>
      <c r="T49" s="160">
        <v>0</v>
      </c>
      <c r="U49" s="160">
        <v>1.67E-3</v>
      </c>
      <c r="V49" s="160">
        <v>9.7999999999999997E-4</v>
      </c>
      <c r="W49" s="160">
        <v>1.8999999999999998E-4</v>
      </c>
      <c r="X49" s="160">
        <v>2.6900000000000001E-3</v>
      </c>
      <c r="Y49" s="160">
        <v>1.312E-2</v>
      </c>
      <c r="Z49" s="160">
        <v>7.400000000000001E-2</v>
      </c>
      <c r="AA49" s="159">
        <v>3.0000000000000001E-3</v>
      </c>
      <c r="AB49" s="159">
        <v>0</v>
      </c>
      <c r="AC49" s="159">
        <v>5.9999999999999995E-4</v>
      </c>
      <c r="AD49" s="159">
        <v>0.09</v>
      </c>
    </row>
    <row r="50" spans="1:30" ht="15.75" customHeight="1">
      <c r="A50" s="266" t="s">
        <v>853</v>
      </c>
      <c r="B50" s="181" t="s">
        <v>34</v>
      </c>
      <c r="C50" s="167"/>
      <c r="D50" s="164">
        <v>9.4799999999999988E-3</v>
      </c>
      <c r="E50" s="169">
        <v>7.0120000000000002E-2</v>
      </c>
      <c r="F50" s="171">
        <v>2.5999999999999998E-4</v>
      </c>
      <c r="G50" s="23">
        <v>4.2999999999999999E-4</v>
      </c>
      <c r="H50" s="178">
        <v>2.0000000000000002E-5</v>
      </c>
      <c r="I50" s="141">
        <v>7.11E-3</v>
      </c>
      <c r="J50" s="160">
        <v>0.08</v>
      </c>
      <c r="K50" s="160">
        <v>0.2</v>
      </c>
      <c r="L50" s="160">
        <v>1.4000000000000002E-3</v>
      </c>
      <c r="M50" s="160">
        <v>0.4</v>
      </c>
      <c r="N50" s="160">
        <v>3.0999999999999999E-3</v>
      </c>
      <c r="O50" s="160">
        <v>0.05</v>
      </c>
      <c r="P50" s="160">
        <v>3.28</v>
      </c>
      <c r="Q50" s="160">
        <v>1.67E-3</v>
      </c>
      <c r="R50" s="160">
        <v>2.7000000000000001E-3</v>
      </c>
      <c r="S50" s="160">
        <v>0</v>
      </c>
      <c r="T50" s="160">
        <v>0</v>
      </c>
      <c r="U50" s="160">
        <v>1.67E-3</v>
      </c>
      <c r="V50" s="160">
        <v>9.7999999999999997E-4</v>
      </c>
      <c r="W50" s="160">
        <v>1.8999999999999998E-4</v>
      </c>
      <c r="X50" s="160">
        <v>2.6900000000000001E-3</v>
      </c>
      <c r="Y50" s="160">
        <v>1.312E-2</v>
      </c>
      <c r="Z50" s="160">
        <v>7.400000000000001E-2</v>
      </c>
      <c r="AA50" s="159">
        <v>3.0000000000000001E-3</v>
      </c>
      <c r="AB50" s="159">
        <v>0</v>
      </c>
      <c r="AC50" s="159">
        <v>5.9999999999999995E-4</v>
      </c>
      <c r="AD50" s="159">
        <v>0.09</v>
      </c>
    </row>
    <row r="51" spans="1:30" ht="15.75" customHeight="1">
      <c r="A51" s="266" t="s">
        <v>854</v>
      </c>
      <c r="B51" s="181" t="s">
        <v>34</v>
      </c>
      <c r="C51" s="167"/>
      <c r="D51" s="164">
        <v>1.7100000000000001E-2</v>
      </c>
      <c r="E51" s="169">
        <v>0.20010000000000003</v>
      </c>
      <c r="F51" s="171">
        <v>2.5999999999999998E-4</v>
      </c>
      <c r="G51" s="23">
        <v>4.2999999999999999E-4</v>
      </c>
      <c r="H51" s="178">
        <v>2.0000000000000002E-5</v>
      </c>
      <c r="I51" s="141">
        <v>2.0499999999999997E-2</v>
      </c>
      <c r="J51" s="160">
        <v>0.08</v>
      </c>
      <c r="K51" s="160">
        <v>0.2</v>
      </c>
      <c r="L51" s="160">
        <v>1.4000000000000002E-3</v>
      </c>
      <c r="M51" s="160">
        <v>0.4</v>
      </c>
      <c r="N51" s="160">
        <v>3.0999999999999999E-3</v>
      </c>
      <c r="O51" s="160">
        <v>0.05</v>
      </c>
      <c r="P51" s="160">
        <v>3.28</v>
      </c>
      <c r="Q51" s="160">
        <v>1.67E-3</v>
      </c>
      <c r="R51" s="160">
        <v>2.7000000000000001E-3</v>
      </c>
      <c r="S51" s="160">
        <v>0</v>
      </c>
      <c r="T51" s="160">
        <v>0</v>
      </c>
      <c r="U51" s="160">
        <v>1.67E-3</v>
      </c>
      <c r="V51" s="160">
        <v>9.7999999999999997E-4</v>
      </c>
      <c r="W51" s="160">
        <v>1.8999999999999998E-4</v>
      </c>
      <c r="X51" s="160">
        <v>2.6900000000000001E-3</v>
      </c>
      <c r="Y51" s="160">
        <v>1.312E-2</v>
      </c>
      <c r="Z51" s="160">
        <v>7.400000000000001E-2</v>
      </c>
      <c r="AA51" s="159">
        <v>3.0000000000000001E-3</v>
      </c>
      <c r="AB51" s="159">
        <v>0</v>
      </c>
      <c r="AC51" s="159">
        <v>5.9999999999999995E-4</v>
      </c>
      <c r="AD51" s="159">
        <v>0.09</v>
      </c>
    </row>
    <row r="52" spans="1:30" ht="15.75" customHeight="1">
      <c r="A52" s="266" t="s">
        <v>855</v>
      </c>
      <c r="B52" s="181" t="s">
        <v>34</v>
      </c>
      <c r="C52" s="167"/>
      <c r="D52" s="164">
        <v>1.37E-2</v>
      </c>
      <c r="E52" s="169">
        <v>0.1772</v>
      </c>
      <c r="F52" s="171">
        <v>2.9999999999999997E-4</v>
      </c>
      <c r="G52" s="23">
        <v>5.9999999999999995E-4</v>
      </c>
      <c r="H52" s="178">
        <v>0</v>
      </c>
      <c r="I52" s="141">
        <v>2.5000000000000001E-2</v>
      </c>
      <c r="J52" s="160">
        <v>0.27</v>
      </c>
      <c r="K52" s="160">
        <v>0.18</v>
      </c>
      <c r="L52" s="160">
        <v>2.7000000000000001E-3</v>
      </c>
      <c r="M52" s="160">
        <v>0.32</v>
      </c>
      <c r="N52" s="160">
        <v>7.1999999999999998E-3</v>
      </c>
      <c r="O52" s="160">
        <v>0.27</v>
      </c>
      <c r="P52" s="160">
        <v>2.2999999999999998</v>
      </c>
      <c r="Q52" s="160">
        <v>8.9999999999999998E-4</v>
      </c>
      <c r="R52" s="160">
        <v>2E-3</v>
      </c>
      <c r="S52" s="160">
        <v>0</v>
      </c>
      <c r="T52" s="160">
        <v>0</v>
      </c>
      <c r="U52" s="160">
        <v>7.87</v>
      </c>
      <c r="V52" s="160">
        <v>5.9999999999999995E-4</v>
      </c>
      <c r="W52" s="160">
        <v>5.0000000000000001E-4</v>
      </c>
      <c r="X52" s="160">
        <v>1.7000000000000001E-3</v>
      </c>
      <c r="Y52" s="160">
        <v>5.4000000000000003E-3</v>
      </c>
      <c r="Z52" s="160">
        <v>0.128</v>
      </c>
      <c r="AA52" s="159">
        <v>2E-3</v>
      </c>
      <c r="AB52" s="159">
        <v>0</v>
      </c>
      <c r="AC52" s="159">
        <v>9.3999999999999986E-3</v>
      </c>
      <c r="AD52" s="159">
        <v>0.06</v>
      </c>
    </row>
    <row r="53" spans="1:30" ht="15.75" customHeight="1">
      <c r="A53" s="266" t="s">
        <v>856</v>
      </c>
      <c r="B53" s="181" t="s">
        <v>34</v>
      </c>
      <c r="C53" s="167"/>
      <c r="D53" s="164">
        <v>1.37E-2</v>
      </c>
      <c r="E53" s="169">
        <v>0.1772</v>
      </c>
      <c r="F53" s="171">
        <v>2.9999999999999997E-4</v>
      </c>
      <c r="G53" s="23">
        <v>5.9999999999999995E-4</v>
      </c>
      <c r="H53" s="178">
        <v>0</v>
      </c>
      <c r="I53" s="141">
        <v>2.5000000000000001E-2</v>
      </c>
      <c r="J53" s="160">
        <v>0.27</v>
      </c>
      <c r="K53" s="160">
        <v>0.18</v>
      </c>
      <c r="L53" s="160">
        <v>2.7000000000000001E-3</v>
      </c>
      <c r="M53" s="160">
        <v>0.32</v>
      </c>
      <c r="N53" s="160">
        <v>7.1999999999999998E-3</v>
      </c>
      <c r="O53" s="160">
        <v>0.27</v>
      </c>
      <c r="P53" s="160">
        <v>2.2999999999999998</v>
      </c>
      <c r="Q53" s="160">
        <v>8.9999999999999998E-4</v>
      </c>
      <c r="R53" s="160">
        <v>2E-3</v>
      </c>
      <c r="S53" s="160">
        <v>0</v>
      </c>
      <c r="T53" s="160">
        <v>0</v>
      </c>
      <c r="U53" s="160">
        <v>7.87</v>
      </c>
      <c r="V53" s="160">
        <v>5.9999999999999995E-4</v>
      </c>
      <c r="W53" s="160">
        <v>5.0000000000000001E-4</v>
      </c>
      <c r="X53" s="160">
        <v>1.7000000000000001E-3</v>
      </c>
      <c r="Y53" s="160">
        <v>5.4000000000000003E-3</v>
      </c>
      <c r="Z53" s="160">
        <v>0.128</v>
      </c>
      <c r="AA53" s="159">
        <v>2E-3</v>
      </c>
      <c r="AB53" s="159">
        <v>0</v>
      </c>
      <c r="AC53" s="159">
        <v>9.3999999999999986E-3</v>
      </c>
      <c r="AD53" s="159">
        <v>0.06</v>
      </c>
    </row>
    <row r="54" spans="1:30" ht="15.75" customHeight="1">
      <c r="A54" s="266" t="s">
        <v>857</v>
      </c>
      <c r="B54" s="181" t="s">
        <v>34</v>
      </c>
      <c r="C54" s="167"/>
      <c r="D54" s="164">
        <v>1.37E-2</v>
      </c>
      <c r="E54" s="169">
        <v>0.1772</v>
      </c>
      <c r="F54" s="171">
        <v>2.9999999999999997E-4</v>
      </c>
      <c r="G54" s="23">
        <v>5.9999999999999995E-4</v>
      </c>
      <c r="H54" s="178">
        <v>0</v>
      </c>
      <c r="I54" s="141">
        <v>2.5000000000000001E-2</v>
      </c>
      <c r="J54" s="160">
        <v>0.27</v>
      </c>
      <c r="K54" s="160">
        <v>0.18</v>
      </c>
      <c r="L54" s="160">
        <v>2.7000000000000001E-3</v>
      </c>
      <c r="M54" s="160">
        <v>0.32</v>
      </c>
      <c r="N54" s="160">
        <v>7.1999999999999998E-3</v>
      </c>
      <c r="O54" s="160">
        <v>0.27</v>
      </c>
      <c r="P54" s="160">
        <v>2.2999999999999998</v>
      </c>
      <c r="Q54" s="160">
        <v>8.9999999999999998E-4</v>
      </c>
      <c r="R54" s="160">
        <v>2E-3</v>
      </c>
      <c r="S54" s="160">
        <v>0</v>
      </c>
      <c r="T54" s="160">
        <v>0</v>
      </c>
      <c r="U54" s="160">
        <v>7.87</v>
      </c>
      <c r="V54" s="160">
        <v>5.9999999999999995E-4</v>
      </c>
      <c r="W54" s="160">
        <v>5.0000000000000001E-4</v>
      </c>
      <c r="X54" s="160">
        <v>1.7000000000000001E-3</v>
      </c>
      <c r="Y54" s="160">
        <v>5.4000000000000003E-3</v>
      </c>
      <c r="Z54" s="160">
        <v>0.128</v>
      </c>
      <c r="AA54" s="159">
        <v>2E-3</v>
      </c>
      <c r="AB54" s="159">
        <v>0</v>
      </c>
      <c r="AC54" s="159">
        <v>9.3999999999999986E-3</v>
      </c>
      <c r="AD54" s="159">
        <v>0.06</v>
      </c>
    </row>
    <row r="55" spans="1:30" ht="15.75" customHeight="1">
      <c r="A55" s="266" t="s">
        <v>858</v>
      </c>
      <c r="B55" s="181" t="s">
        <v>34</v>
      </c>
      <c r="C55" s="167"/>
      <c r="D55" s="164">
        <v>1.37E-2</v>
      </c>
      <c r="E55" s="169">
        <v>0.1772</v>
      </c>
      <c r="F55" s="171">
        <v>2.9999999999999997E-4</v>
      </c>
      <c r="G55" s="23">
        <v>5.9999999999999995E-4</v>
      </c>
      <c r="H55" s="178">
        <v>0</v>
      </c>
      <c r="I55" s="141">
        <v>2.5000000000000001E-2</v>
      </c>
      <c r="J55" s="160">
        <v>0.27</v>
      </c>
      <c r="K55" s="160">
        <v>0.18</v>
      </c>
      <c r="L55" s="160">
        <v>2.7000000000000001E-3</v>
      </c>
      <c r="M55" s="160">
        <v>0.32</v>
      </c>
      <c r="N55" s="160">
        <v>7.1999999999999998E-3</v>
      </c>
      <c r="O55" s="160">
        <v>0.27</v>
      </c>
      <c r="P55" s="160">
        <v>2.2999999999999998</v>
      </c>
      <c r="Q55" s="160">
        <v>8.9999999999999998E-4</v>
      </c>
      <c r="R55" s="160">
        <v>2E-3</v>
      </c>
      <c r="S55" s="160">
        <v>0</v>
      </c>
      <c r="T55" s="160">
        <v>0</v>
      </c>
      <c r="U55" s="160">
        <v>7.87</v>
      </c>
      <c r="V55" s="160">
        <v>5.9999999999999995E-4</v>
      </c>
      <c r="W55" s="160">
        <v>5.0000000000000001E-4</v>
      </c>
      <c r="X55" s="160">
        <v>1.7000000000000001E-3</v>
      </c>
      <c r="Y55" s="160">
        <v>5.4000000000000003E-3</v>
      </c>
      <c r="Z55" s="160">
        <v>0.128</v>
      </c>
      <c r="AA55" s="159">
        <v>2E-3</v>
      </c>
      <c r="AB55" s="159">
        <v>0</v>
      </c>
      <c r="AC55" s="159">
        <v>9.3999999999999986E-3</v>
      </c>
      <c r="AD55" s="159">
        <v>0.06</v>
      </c>
    </row>
    <row r="56" spans="1:30" ht="15.75" customHeight="1">
      <c r="A56" s="266" t="s">
        <v>859</v>
      </c>
      <c r="B56" s="181" t="s">
        <v>34</v>
      </c>
      <c r="C56" s="167"/>
      <c r="D56" s="164">
        <v>1.37E-2</v>
      </c>
      <c r="E56" s="169">
        <v>0.1772</v>
      </c>
      <c r="F56" s="171">
        <v>2.9999999999999997E-4</v>
      </c>
      <c r="G56" s="23">
        <v>5.9999999999999995E-4</v>
      </c>
      <c r="H56" s="178">
        <v>0</v>
      </c>
      <c r="I56" s="141">
        <v>2.5000000000000001E-2</v>
      </c>
      <c r="J56" s="160">
        <v>0.27</v>
      </c>
      <c r="K56" s="160">
        <v>0.18</v>
      </c>
      <c r="L56" s="160">
        <v>2.7000000000000001E-3</v>
      </c>
      <c r="M56" s="160">
        <v>0.32</v>
      </c>
      <c r="N56" s="160">
        <v>7.1999999999999998E-3</v>
      </c>
      <c r="O56" s="160">
        <v>0.27</v>
      </c>
      <c r="P56" s="160">
        <v>2.2999999999999998</v>
      </c>
      <c r="Q56" s="160">
        <v>8.9999999999999998E-4</v>
      </c>
      <c r="R56" s="160">
        <v>2E-3</v>
      </c>
      <c r="S56" s="160">
        <v>0</v>
      </c>
      <c r="T56" s="160">
        <v>0</v>
      </c>
      <c r="U56" s="160">
        <v>7.87</v>
      </c>
      <c r="V56" s="160">
        <v>5.9999999999999995E-4</v>
      </c>
      <c r="W56" s="160">
        <v>5.0000000000000001E-4</v>
      </c>
      <c r="X56" s="160">
        <v>1.7000000000000001E-3</v>
      </c>
      <c r="Y56" s="160">
        <v>5.4000000000000003E-3</v>
      </c>
      <c r="Z56" s="160">
        <v>0.128</v>
      </c>
      <c r="AA56" s="159">
        <v>2E-3</v>
      </c>
      <c r="AB56" s="159">
        <v>0</v>
      </c>
      <c r="AC56" s="159">
        <v>9.3999999999999986E-3</v>
      </c>
      <c r="AD56" s="159">
        <v>0.06</v>
      </c>
    </row>
    <row r="57" spans="1:30" ht="15.75" customHeight="1">
      <c r="A57" s="266" t="s">
        <v>860</v>
      </c>
      <c r="B57" s="181" t="s">
        <v>34</v>
      </c>
      <c r="C57" s="167"/>
      <c r="D57" s="164">
        <v>1.37E-2</v>
      </c>
      <c r="E57" s="169">
        <v>0.1772</v>
      </c>
      <c r="F57" s="171">
        <v>2.9999999999999997E-4</v>
      </c>
      <c r="G57" s="23">
        <v>5.9999999999999995E-4</v>
      </c>
      <c r="H57" s="178">
        <v>0</v>
      </c>
      <c r="I57" s="141">
        <v>2.5000000000000001E-2</v>
      </c>
      <c r="J57" s="160">
        <v>0.27</v>
      </c>
      <c r="K57" s="160">
        <v>0.18</v>
      </c>
      <c r="L57" s="160">
        <v>2.7000000000000001E-3</v>
      </c>
      <c r="M57" s="160">
        <v>0.32</v>
      </c>
      <c r="N57" s="160">
        <v>7.1999999999999998E-3</v>
      </c>
      <c r="O57" s="160">
        <v>0.27</v>
      </c>
      <c r="P57" s="160">
        <v>2.2999999999999998</v>
      </c>
      <c r="Q57" s="160">
        <v>8.9999999999999998E-4</v>
      </c>
      <c r="R57" s="160">
        <v>2E-3</v>
      </c>
      <c r="S57" s="160">
        <v>0</v>
      </c>
      <c r="T57" s="160">
        <v>0</v>
      </c>
      <c r="U57" s="160">
        <v>7.87</v>
      </c>
      <c r="V57" s="160">
        <v>5.9999999999999995E-4</v>
      </c>
      <c r="W57" s="160">
        <v>5.0000000000000001E-4</v>
      </c>
      <c r="X57" s="160">
        <v>1.7000000000000001E-3</v>
      </c>
      <c r="Y57" s="160">
        <v>5.4000000000000003E-3</v>
      </c>
      <c r="Z57" s="160">
        <v>0.128</v>
      </c>
      <c r="AA57" s="159">
        <v>2E-3</v>
      </c>
      <c r="AB57" s="159">
        <v>0</v>
      </c>
      <c r="AC57" s="159">
        <v>9.3999999999999986E-3</v>
      </c>
      <c r="AD57" s="159">
        <v>0.06</v>
      </c>
    </row>
    <row r="58" spans="1:30" ht="15.75" customHeight="1">
      <c r="A58" s="266" t="s">
        <v>861</v>
      </c>
      <c r="B58" s="181" t="s">
        <v>34</v>
      </c>
      <c r="C58" s="167"/>
      <c r="D58" s="164">
        <v>1.37E-2</v>
      </c>
      <c r="E58" s="169">
        <v>0.1772</v>
      </c>
      <c r="F58" s="171">
        <v>2.9999999999999997E-4</v>
      </c>
      <c r="G58" s="23">
        <v>5.9999999999999995E-4</v>
      </c>
      <c r="H58" s="178">
        <v>0</v>
      </c>
      <c r="I58" s="141">
        <v>2.5000000000000001E-2</v>
      </c>
      <c r="J58" s="160">
        <v>0.27</v>
      </c>
      <c r="K58" s="160">
        <v>0.18</v>
      </c>
      <c r="L58" s="160">
        <v>2.7000000000000001E-3</v>
      </c>
      <c r="M58" s="160">
        <v>0.32</v>
      </c>
      <c r="N58" s="160">
        <v>7.1999999999999998E-3</v>
      </c>
      <c r="O58" s="160">
        <v>0.27</v>
      </c>
      <c r="P58" s="160">
        <v>2.2999999999999998</v>
      </c>
      <c r="Q58" s="160">
        <v>8.9999999999999998E-4</v>
      </c>
      <c r="R58" s="160">
        <v>2E-3</v>
      </c>
      <c r="S58" s="160">
        <v>0</v>
      </c>
      <c r="T58" s="160">
        <v>0</v>
      </c>
      <c r="U58" s="160">
        <v>7.87</v>
      </c>
      <c r="V58" s="160">
        <v>5.9999999999999995E-4</v>
      </c>
      <c r="W58" s="160">
        <v>5.0000000000000001E-4</v>
      </c>
      <c r="X58" s="160">
        <v>1.7000000000000001E-3</v>
      </c>
      <c r="Y58" s="160">
        <v>5.4000000000000003E-3</v>
      </c>
      <c r="Z58" s="160">
        <v>0.128</v>
      </c>
      <c r="AA58" s="159">
        <v>2E-3</v>
      </c>
      <c r="AB58" s="159">
        <v>0</v>
      </c>
      <c r="AC58" s="159">
        <v>9.3999999999999986E-3</v>
      </c>
      <c r="AD58" s="159">
        <v>0.06</v>
      </c>
    </row>
    <row r="59" spans="1:30" ht="15.75" customHeight="1">
      <c r="A59" s="266" t="s">
        <v>862</v>
      </c>
      <c r="B59" s="181" t="s">
        <v>34</v>
      </c>
      <c r="C59" s="167"/>
      <c r="D59" s="164">
        <v>2.0099999999999996E-2</v>
      </c>
      <c r="E59" s="169">
        <v>0.20710000000000001</v>
      </c>
      <c r="F59" s="171">
        <v>2.9999999999999997E-4</v>
      </c>
      <c r="G59" s="23">
        <v>5.9999999999999995E-4</v>
      </c>
      <c r="H59" s="178">
        <v>0</v>
      </c>
      <c r="I59" s="141">
        <v>3.3000000000000002E-2</v>
      </c>
      <c r="J59" s="160">
        <v>0.27</v>
      </c>
      <c r="K59" s="160">
        <v>0.18</v>
      </c>
      <c r="L59" s="160">
        <v>2.7000000000000001E-3</v>
      </c>
      <c r="M59" s="160">
        <v>0.32</v>
      </c>
      <c r="N59" s="160">
        <v>7.1999999999999998E-3</v>
      </c>
      <c r="O59" s="160">
        <v>0.27</v>
      </c>
      <c r="P59" s="160">
        <v>2.2999999999999998</v>
      </c>
      <c r="Q59" s="160">
        <v>8.9999999999999998E-4</v>
      </c>
      <c r="R59" s="160">
        <v>2E-3</v>
      </c>
      <c r="S59" s="160">
        <v>0</v>
      </c>
      <c r="T59" s="160">
        <v>0</v>
      </c>
      <c r="U59" s="160">
        <v>7.87</v>
      </c>
      <c r="V59" s="160">
        <v>5.9999999999999995E-4</v>
      </c>
      <c r="W59" s="160">
        <v>5.0000000000000001E-4</v>
      </c>
      <c r="X59" s="160">
        <v>1.7000000000000001E-3</v>
      </c>
      <c r="Y59" s="160">
        <v>5.4000000000000003E-3</v>
      </c>
      <c r="Z59" s="160">
        <v>0.128</v>
      </c>
      <c r="AA59" s="159">
        <v>2E-3</v>
      </c>
      <c r="AB59" s="159">
        <v>0</v>
      </c>
      <c r="AC59" s="159">
        <v>9.3999999999999986E-3</v>
      </c>
      <c r="AD59" s="159">
        <v>0.06</v>
      </c>
    </row>
    <row r="60" spans="1:30" ht="15.75" customHeight="1">
      <c r="A60" s="266" t="s">
        <v>863</v>
      </c>
      <c r="B60" s="181" t="s">
        <v>34</v>
      </c>
      <c r="C60" s="167"/>
      <c r="D60" s="164">
        <v>4.4000000000000004E-2</v>
      </c>
      <c r="E60" s="169">
        <v>0.56879999999999997</v>
      </c>
      <c r="F60" s="171">
        <v>2.9999999999999997E-4</v>
      </c>
      <c r="G60" s="23">
        <v>5.9999999999999995E-4</v>
      </c>
      <c r="H60" s="178">
        <v>0</v>
      </c>
      <c r="I60" s="141">
        <v>8.0299999999999996E-2</v>
      </c>
      <c r="J60" s="160">
        <v>0.27</v>
      </c>
      <c r="K60" s="160">
        <v>0.18</v>
      </c>
      <c r="L60" s="160">
        <v>2.7000000000000001E-3</v>
      </c>
      <c r="M60" s="160">
        <v>0.32</v>
      </c>
      <c r="N60" s="160">
        <v>7.1999999999999998E-3</v>
      </c>
      <c r="O60" s="160">
        <v>0.27</v>
      </c>
      <c r="P60" s="160">
        <v>2.2999999999999998</v>
      </c>
      <c r="Q60" s="160">
        <v>8.9999999999999998E-4</v>
      </c>
      <c r="R60" s="160">
        <v>2E-3</v>
      </c>
      <c r="S60" s="160">
        <v>0</v>
      </c>
      <c r="T60" s="160">
        <v>0</v>
      </c>
      <c r="U60" s="160">
        <v>7.87</v>
      </c>
      <c r="V60" s="160">
        <v>5.9999999999999995E-4</v>
      </c>
      <c r="W60" s="160">
        <v>5.0000000000000001E-4</v>
      </c>
      <c r="X60" s="160">
        <v>1.7000000000000001E-3</v>
      </c>
      <c r="Y60" s="160">
        <v>5.4000000000000003E-3</v>
      </c>
      <c r="Z60" s="160">
        <v>0.128</v>
      </c>
      <c r="AA60" s="159">
        <v>2E-3</v>
      </c>
      <c r="AB60" s="159">
        <v>0</v>
      </c>
      <c r="AC60" s="159">
        <v>9.3999999999999986E-3</v>
      </c>
      <c r="AD60" s="159">
        <v>0.06</v>
      </c>
    </row>
    <row r="61" spans="1:30" ht="15.75" customHeight="1">
      <c r="A61" s="266" t="s">
        <v>864</v>
      </c>
      <c r="B61" s="181" t="s">
        <v>34</v>
      </c>
      <c r="C61" s="167"/>
      <c r="D61" s="164">
        <v>1.37E-2</v>
      </c>
      <c r="E61" s="169">
        <v>0.1772</v>
      </c>
      <c r="F61" s="171">
        <v>2.9999999999999997E-4</v>
      </c>
      <c r="G61" s="23">
        <v>5.9999999999999995E-4</v>
      </c>
      <c r="H61" s="178">
        <v>0</v>
      </c>
      <c r="I61" s="141">
        <v>2.5000000000000001E-2</v>
      </c>
      <c r="J61" s="160">
        <v>0.27</v>
      </c>
      <c r="K61" s="160">
        <v>0.18</v>
      </c>
      <c r="L61" s="160">
        <v>2.7000000000000001E-3</v>
      </c>
      <c r="M61" s="160">
        <v>0.32</v>
      </c>
      <c r="N61" s="160">
        <v>7.1999999999999998E-3</v>
      </c>
      <c r="O61" s="160">
        <v>0.27</v>
      </c>
      <c r="P61" s="160">
        <v>2.2999999999999998</v>
      </c>
      <c r="Q61" s="160">
        <v>8.9999999999999998E-4</v>
      </c>
      <c r="R61" s="160">
        <v>2E-3</v>
      </c>
      <c r="S61" s="160">
        <v>0</v>
      </c>
      <c r="T61" s="160">
        <v>0</v>
      </c>
      <c r="U61" s="160">
        <v>7.87</v>
      </c>
      <c r="V61" s="160">
        <v>5.9999999999999995E-4</v>
      </c>
      <c r="W61" s="160">
        <v>5.0000000000000001E-4</v>
      </c>
      <c r="X61" s="160">
        <v>1.7000000000000001E-3</v>
      </c>
      <c r="Y61" s="160">
        <v>5.4000000000000003E-3</v>
      </c>
      <c r="Z61" s="160">
        <v>0.128</v>
      </c>
      <c r="AA61" s="159">
        <v>2E-3</v>
      </c>
      <c r="AB61" s="159">
        <v>0</v>
      </c>
      <c r="AC61" s="159">
        <v>9.3999999999999986E-3</v>
      </c>
      <c r="AD61" s="159">
        <v>0.06</v>
      </c>
    </row>
    <row r="62" spans="1:30" ht="15.75" customHeight="1">
      <c r="A62" s="266" t="s">
        <v>865</v>
      </c>
      <c r="B62" s="181" t="s">
        <v>34</v>
      </c>
      <c r="C62" s="167"/>
      <c r="D62" s="164">
        <v>1.37E-2</v>
      </c>
      <c r="E62" s="169">
        <v>0.1772</v>
      </c>
      <c r="F62" s="171">
        <v>2.9999999999999997E-4</v>
      </c>
      <c r="G62" s="23">
        <v>5.9999999999999995E-4</v>
      </c>
      <c r="H62" s="178">
        <v>0</v>
      </c>
      <c r="I62" s="141">
        <v>2.5000000000000001E-2</v>
      </c>
      <c r="J62" s="160">
        <v>0.27</v>
      </c>
      <c r="K62" s="160">
        <v>0.18</v>
      </c>
      <c r="L62" s="160">
        <v>2.7000000000000001E-3</v>
      </c>
      <c r="M62" s="160">
        <v>0.32</v>
      </c>
      <c r="N62" s="160">
        <v>7.1999999999999998E-3</v>
      </c>
      <c r="O62" s="160">
        <v>0.27</v>
      </c>
      <c r="P62" s="160">
        <v>2.2999999999999998</v>
      </c>
      <c r="Q62" s="160">
        <v>8.9999999999999998E-4</v>
      </c>
      <c r="R62" s="160">
        <v>2E-3</v>
      </c>
      <c r="S62" s="160">
        <v>0</v>
      </c>
      <c r="T62" s="160">
        <v>0</v>
      </c>
      <c r="U62" s="160">
        <v>7.87</v>
      </c>
      <c r="V62" s="160">
        <v>5.9999999999999995E-4</v>
      </c>
      <c r="W62" s="160">
        <v>5.0000000000000001E-4</v>
      </c>
      <c r="X62" s="160">
        <v>1.7000000000000001E-3</v>
      </c>
      <c r="Y62" s="160">
        <v>5.4000000000000003E-3</v>
      </c>
      <c r="Z62" s="160">
        <v>0.128</v>
      </c>
      <c r="AA62" s="159">
        <v>2E-3</v>
      </c>
      <c r="AB62" s="159">
        <v>0</v>
      </c>
      <c r="AC62" s="159">
        <v>9.3999999999999986E-3</v>
      </c>
      <c r="AD62" s="159">
        <v>0.06</v>
      </c>
    </row>
    <row r="63" spans="1:30" ht="15.75" customHeight="1">
      <c r="A63" s="266" t="s">
        <v>866</v>
      </c>
      <c r="B63" s="181" t="s">
        <v>34</v>
      </c>
      <c r="C63" s="167"/>
      <c r="D63" s="164">
        <v>1.37E-2</v>
      </c>
      <c r="E63" s="169">
        <v>0.1772</v>
      </c>
      <c r="F63" s="171">
        <v>2.9999999999999997E-4</v>
      </c>
      <c r="G63" s="23">
        <v>5.9999999999999995E-4</v>
      </c>
      <c r="H63" s="178">
        <v>0</v>
      </c>
      <c r="I63" s="141">
        <v>2.5000000000000001E-2</v>
      </c>
      <c r="J63" s="160">
        <v>0.27</v>
      </c>
      <c r="K63" s="160">
        <v>0.18</v>
      </c>
      <c r="L63" s="160">
        <v>2.7000000000000001E-3</v>
      </c>
      <c r="M63" s="160">
        <v>0.32</v>
      </c>
      <c r="N63" s="160">
        <v>7.1999999999999998E-3</v>
      </c>
      <c r="O63" s="160">
        <v>0.27</v>
      </c>
      <c r="P63" s="160">
        <v>2.2999999999999998</v>
      </c>
      <c r="Q63" s="160">
        <v>8.9999999999999998E-4</v>
      </c>
      <c r="R63" s="160">
        <v>2E-3</v>
      </c>
      <c r="S63" s="160">
        <v>0</v>
      </c>
      <c r="T63" s="160">
        <v>0</v>
      </c>
      <c r="U63" s="160">
        <v>7.87</v>
      </c>
      <c r="V63" s="160">
        <v>5.9999999999999995E-4</v>
      </c>
      <c r="W63" s="160">
        <v>5.0000000000000001E-4</v>
      </c>
      <c r="X63" s="160">
        <v>1.7000000000000001E-3</v>
      </c>
      <c r="Y63" s="160">
        <v>5.4000000000000003E-3</v>
      </c>
      <c r="Z63" s="160">
        <v>0.128</v>
      </c>
      <c r="AA63" s="159">
        <v>2E-3</v>
      </c>
      <c r="AB63" s="159">
        <v>0</v>
      </c>
      <c r="AC63" s="159">
        <v>9.3999999999999986E-3</v>
      </c>
      <c r="AD63" s="159">
        <v>0.06</v>
      </c>
    </row>
    <row r="64" spans="1:30" ht="15.75" customHeight="1">
      <c r="A64" s="266" t="s">
        <v>867</v>
      </c>
      <c r="B64" s="181" t="s">
        <v>34</v>
      </c>
      <c r="C64" s="167"/>
      <c r="D64" s="164">
        <v>1.7100000000000001E-2</v>
      </c>
      <c r="E64" s="169">
        <v>0.23399999999999999</v>
      </c>
      <c r="F64" s="171">
        <v>2.9999999999999997E-4</v>
      </c>
      <c r="G64" s="23">
        <v>5.0000000000000001E-4</v>
      </c>
      <c r="H64" s="178">
        <v>1E-4</v>
      </c>
      <c r="I64" s="141">
        <v>1.8000000000000002E-2</v>
      </c>
      <c r="J64" s="160">
        <v>0.35</v>
      </c>
      <c r="K64" s="160">
        <v>0.21</v>
      </c>
      <c r="L64" s="160">
        <v>6.7000000000000002E-3</v>
      </c>
      <c r="M64" s="160">
        <v>0.44</v>
      </c>
      <c r="N64" s="160">
        <v>5.4000000000000003E-3</v>
      </c>
      <c r="O64" s="160">
        <v>0.08</v>
      </c>
      <c r="P64" s="160">
        <v>3.77</v>
      </c>
      <c r="Q64" s="160">
        <v>1.8E-3</v>
      </c>
      <c r="R64" s="160">
        <v>3.0000000000000001E-3</v>
      </c>
      <c r="S64" s="160">
        <v>0</v>
      </c>
      <c r="T64" s="160">
        <v>0</v>
      </c>
      <c r="U64" s="160">
        <v>10.4346</v>
      </c>
      <c r="V64" s="160">
        <v>7.000000000000001E-4</v>
      </c>
      <c r="W64" s="160">
        <v>5.9999999999999995E-4</v>
      </c>
      <c r="X64" s="160">
        <v>1.9E-3</v>
      </c>
      <c r="Y64" s="160">
        <v>5.6000000000000008E-3</v>
      </c>
      <c r="Z64" s="160">
        <v>9.0999999999999998E-2</v>
      </c>
      <c r="AA64" s="159">
        <v>6.0000000000000001E-3</v>
      </c>
      <c r="AB64" s="159">
        <v>0</v>
      </c>
      <c r="AC64" s="159">
        <v>7.7000000000000002E-3</v>
      </c>
      <c r="AD64" s="159">
        <v>0.22</v>
      </c>
    </row>
    <row r="65" spans="1:30" ht="15.75" customHeight="1">
      <c r="A65" s="266" t="s">
        <v>868</v>
      </c>
      <c r="B65" s="181" t="s">
        <v>34</v>
      </c>
      <c r="C65" s="167"/>
      <c r="D65" s="164">
        <v>1.7100000000000001E-2</v>
      </c>
      <c r="E65" s="169">
        <v>0.23399999999999999</v>
      </c>
      <c r="F65" s="171">
        <v>2.9999999999999997E-4</v>
      </c>
      <c r="G65" s="23">
        <v>5.0000000000000001E-4</v>
      </c>
      <c r="H65" s="178">
        <v>1E-4</v>
      </c>
      <c r="I65" s="141">
        <v>1.8000000000000002E-2</v>
      </c>
      <c r="J65" s="160">
        <v>0.35</v>
      </c>
      <c r="K65" s="160">
        <v>0.21</v>
      </c>
      <c r="L65" s="160">
        <v>6.7000000000000002E-3</v>
      </c>
      <c r="M65" s="160">
        <v>0.44</v>
      </c>
      <c r="N65" s="160">
        <v>5.4000000000000003E-3</v>
      </c>
      <c r="O65" s="160">
        <v>0.08</v>
      </c>
      <c r="P65" s="160">
        <v>3.77</v>
      </c>
      <c r="Q65" s="160">
        <v>1.8E-3</v>
      </c>
      <c r="R65" s="160">
        <v>3.0000000000000001E-3</v>
      </c>
      <c r="S65" s="160">
        <v>0</v>
      </c>
      <c r="T65" s="160">
        <v>0</v>
      </c>
      <c r="U65" s="160">
        <v>10.4346</v>
      </c>
      <c r="V65" s="160">
        <v>7.000000000000001E-4</v>
      </c>
      <c r="W65" s="160">
        <v>5.9999999999999995E-4</v>
      </c>
      <c r="X65" s="160">
        <v>1.9E-3</v>
      </c>
      <c r="Y65" s="160">
        <v>5.6000000000000008E-3</v>
      </c>
      <c r="Z65" s="160">
        <v>9.0999999999999998E-2</v>
      </c>
      <c r="AA65" s="159">
        <v>6.0000000000000001E-3</v>
      </c>
      <c r="AB65" s="159">
        <v>0</v>
      </c>
      <c r="AC65" s="159">
        <v>7.7000000000000002E-3</v>
      </c>
      <c r="AD65" s="159">
        <v>0.22</v>
      </c>
    </row>
    <row r="66" spans="1:30" ht="15.75" customHeight="1">
      <c r="A66" s="266" t="s">
        <v>869</v>
      </c>
      <c r="B66" s="181" t="s">
        <v>34</v>
      </c>
      <c r="C66" s="167"/>
      <c r="D66" s="164">
        <v>2.0099999999999996E-2</v>
      </c>
      <c r="E66" s="169">
        <v>0.20710000000000001</v>
      </c>
      <c r="F66" s="171">
        <v>2.9999999999999997E-4</v>
      </c>
      <c r="G66" s="23">
        <v>5.0000000000000001E-4</v>
      </c>
      <c r="H66" s="178">
        <v>1E-4</v>
      </c>
      <c r="I66" s="141">
        <v>3.3000000000000002E-2</v>
      </c>
      <c r="J66" s="160">
        <v>0.35</v>
      </c>
      <c r="K66" s="160">
        <v>0.21</v>
      </c>
      <c r="L66" s="160">
        <v>6.7000000000000002E-3</v>
      </c>
      <c r="M66" s="160">
        <v>0.44</v>
      </c>
      <c r="N66" s="160">
        <v>5.4000000000000003E-3</v>
      </c>
      <c r="O66" s="160">
        <v>0.08</v>
      </c>
      <c r="P66" s="160">
        <v>3.77</v>
      </c>
      <c r="Q66" s="160">
        <v>1.8E-3</v>
      </c>
      <c r="R66" s="160">
        <v>3.0000000000000001E-3</v>
      </c>
      <c r="S66" s="160">
        <v>0</v>
      </c>
      <c r="T66" s="160">
        <v>0</v>
      </c>
      <c r="U66" s="160">
        <v>10.4346</v>
      </c>
      <c r="V66" s="160">
        <v>7.000000000000001E-4</v>
      </c>
      <c r="W66" s="160">
        <v>5.9999999999999995E-4</v>
      </c>
      <c r="X66" s="160">
        <v>1.9E-3</v>
      </c>
      <c r="Y66" s="160">
        <v>5.6000000000000008E-3</v>
      </c>
      <c r="Z66" s="160">
        <v>9.0999999999999998E-2</v>
      </c>
      <c r="AA66" s="159">
        <v>6.0000000000000001E-3</v>
      </c>
      <c r="AB66" s="159">
        <v>0</v>
      </c>
      <c r="AC66" s="159">
        <v>7.7000000000000002E-3</v>
      </c>
      <c r="AD66" s="159">
        <v>0.22</v>
      </c>
    </row>
    <row r="67" spans="1:30" ht="15.75" customHeight="1">
      <c r="A67" s="266" t="s">
        <v>870</v>
      </c>
      <c r="B67" s="181" t="s">
        <v>34</v>
      </c>
      <c r="C67" s="167"/>
      <c r="D67" s="164">
        <v>1.7100000000000001E-2</v>
      </c>
      <c r="E67" s="169">
        <v>0.23399999999999999</v>
      </c>
      <c r="F67" s="171">
        <v>2.9999999999999997E-4</v>
      </c>
      <c r="G67" s="23">
        <v>5.0000000000000001E-4</v>
      </c>
      <c r="H67" s="178">
        <v>1E-4</v>
      </c>
      <c r="I67" s="141">
        <v>1.8000000000000002E-2</v>
      </c>
      <c r="J67" s="160">
        <v>0.35</v>
      </c>
      <c r="K67" s="160">
        <v>0.21</v>
      </c>
      <c r="L67" s="160">
        <v>6.7000000000000002E-3</v>
      </c>
      <c r="M67" s="160">
        <v>0.44</v>
      </c>
      <c r="N67" s="160">
        <v>5.4000000000000003E-3</v>
      </c>
      <c r="O67" s="160">
        <v>0.08</v>
      </c>
      <c r="P67" s="160">
        <v>3.77</v>
      </c>
      <c r="Q67" s="160">
        <v>1.8E-3</v>
      </c>
      <c r="R67" s="160">
        <v>3.0000000000000001E-3</v>
      </c>
      <c r="S67" s="160">
        <v>0</v>
      </c>
      <c r="T67" s="160">
        <v>0</v>
      </c>
      <c r="U67" s="160">
        <v>10.4346</v>
      </c>
      <c r="V67" s="160">
        <v>7.000000000000001E-4</v>
      </c>
      <c r="W67" s="160">
        <v>5.9999999999999995E-4</v>
      </c>
      <c r="X67" s="160">
        <v>1.9E-3</v>
      </c>
      <c r="Y67" s="160">
        <v>5.6000000000000008E-3</v>
      </c>
      <c r="Z67" s="160">
        <v>9.0999999999999998E-2</v>
      </c>
      <c r="AA67" s="159">
        <v>6.0000000000000001E-3</v>
      </c>
      <c r="AB67" s="159">
        <v>0</v>
      </c>
      <c r="AC67" s="159">
        <v>7.7000000000000002E-3</v>
      </c>
      <c r="AD67" s="159">
        <v>0.22</v>
      </c>
    </row>
    <row r="68" spans="1:30" ht="15.75" customHeight="1">
      <c r="A68" s="266" t="s">
        <v>871</v>
      </c>
      <c r="B68" s="181" t="s">
        <v>34</v>
      </c>
      <c r="C68" s="167"/>
      <c r="D68" s="164">
        <v>1.7100000000000001E-2</v>
      </c>
      <c r="E68" s="169">
        <v>0.23399999999999999</v>
      </c>
      <c r="F68" s="171">
        <v>2.9999999999999997E-4</v>
      </c>
      <c r="G68" s="23">
        <v>5.0000000000000001E-4</v>
      </c>
      <c r="H68" s="178">
        <v>1E-4</v>
      </c>
      <c r="I68" s="141">
        <v>1.8000000000000002E-2</v>
      </c>
      <c r="J68" s="160">
        <v>0.35</v>
      </c>
      <c r="K68" s="160">
        <v>0.21</v>
      </c>
      <c r="L68" s="160">
        <v>6.7000000000000002E-3</v>
      </c>
      <c r="M68" s="160">
        <v>0.44</v>
      </c>
      <c r="N68" s="160">
        <v>5.4000000000000003E-3</v>
      </c>
      <c r="O68" s="160">
        <v>0.08</v>
      </c>
      <c r="P68" s="160">
        <v>3.77</v>
      </c>
      <c r="Q68" s="160">
        <v>1.8E-3</v>
      </c>
      <c r="R68" s="160">
        <v>3.0000000000000001E-3</v>
      </c>
      <c r="S68" s="160">
        <v>0</v>
      </c>
      <c r="T68" s="160">
        <v>0</v>
      </c>
      <c r="U68" s="160">
        <v>10.4346</v>
      </c>
      <c r="V68" s="160">
        <v>7.000000000000001E-4</v>
      </c>
      <c r="W68" s="160">
        <v>5.9999999999999995E-4</v>
      </c>
      <c r="X68" s="160">
        <v>1.9E-3</v>
      </c>
      <c r="Y68" s="160">
        <v>5.6000000000000008E-3</v>
      </c>
      <c r="Z68" s="160">
        <v>9.0999999999999998E-2</v>
      </c>
      <c r="AA68" s="159">
        <v>6.0000000000000001E-3</v>
      </c>
      <c r="AB68" s="159">
        <v>0</v>
      </c>
      <c r="AC68" s="159">
        <v>7.7000000000000002E-3</v>
      </c>
      <c r="AD68" s="159">
        <v>0.22</v>
      </c>
    </row>
    <row r="69" spans="1:30" ht="15.75" customHeight="1">
      <c r="A69" s="266" t="s">
        <v>872</v>
      </c>
      <c r="B69" s="181" t="s">
        <v>34</v>
      </c>
      <c r="C69" s="167"/>
      <c r="D69" s="164">
        <v>1.7100000000000001E-2</v>
      </c>
      <c r="E69" s="169">
        <v>0.23399999999999999</v>
      </c>
      <c r="F69" s="171">
        <v>2.9999999999999997E-4</v>
      </c>
      <c r="G69" s="23">
        <v>5.0000000000000001E-4</v>
      </c>
      <c r="H69" s="178">
        <v>1E-4</v>
      </c>
      <c r="I69" s="141">
        <v>1.8000000000000002E-2</v>
      </c>
      <c r="J69" s="160">
        <v>0.35</v>
      </c>
      <c r="K69" s="160">
        <v>0.21</v>
      </c>
      <c r="L69" s="160">
        <v>6.7000000000000002E-3</v>
      </c>
      <c r="M69" s="160">
        <v>0.44</v>
      </c>
      <c r="N69" s="160">
        <v>5.4000000000000003E-3</v>
      </c>
      <c r="O69" s="160">
        <v>0.08</v>
      </c>
      <c r="P69" s="160">
        <v>3.77</v>
      </c>
      <c r="Q69" s="160">
        <v>1.8E-3</v>
      </c>
      <c r="R69" s="160">
        <v>3.0000000000000001E-3</v>
      </c>
      <c r="S69" s="160">
        <v>0</v>
      </c>
      <c r="T69" s="160">
        <v>0</v>
      </c>
      <c r="U69" s="160">
        <v>10.4346</v>
      </c>
      <c r="V69" s="160">
        <v>7.000000000000001E-4</v>
      </c>
      <c r="W69" s="160">
        <v>5.9999999999999995E-4</v>
      </c>
      <c r="X69" s="160">
        <v>1.9E-3</v>
      </c>
      <c r="Y69" s="160">
        <v>5.6000000000000008E-3</v>
      </c>
      <c r="Z69" s="160">
        <v>9.0999999999999998E-2</v>
      </c>
      <c r="AA69" s="159">
        <v>6.0000000000000001E-3</v>
      </c>
      <c r="AB69" s="159">
        <v>0</v>
      </c>
      <c r="AC69" s="159">
        <v>7.7000000000000002E-3</v>
      </c>
      <c r="AD69" s="159">
        <v>0.22</v>
      </c>
    </row>
    <row r="70" spans="1:30" ht="15.75" customHeight="1">
      <c r="A70" s="266" t="s">
        <v>873</v>
      </c>
      <c r="B70" s="181" t="s">
        <v>34</v>
      </c>
      <c r="C70" s="167"/>
      <c r="D70" s="164">
        <v>9.4799999999999988E-3</v>
      </c>
      <c r="E70" s="169">
        <v>7.0120000000000002E-2</v>
      </c>
      <c r="F70" s="171">
        <v>2.9999999999999997E-4</v>
      </c>
      <c r="G70" s="23">
        <v>5.0000000000000001E-4</v>
      </c>
      <c r="H70" s="178">
        <v>1E-4</v>
      </c>
      <c r="I70" s="141">
        <v>7.11E-3</v>
      </c>
      <c r="J70" s="160">
        <v>0.35</v>
      </c>
      <c r="K70" s="160">
        <v>0.21</v>
      </c>
      <c r="L70" s="160">
        <v>6.7000000000000002E-3</v>
      </c>
      <c r="M70" s="160">
        <v>0.44</v>
      </c>
      <c r="N70" s="160">
        <v>5.4000000000000003E-3</v>
      </c>
      <c r="O70" s="160">
        <v>0.08</v>
      </c>
      <c r="P70" s="160">
        <v>3.77</v>
      </c>
      <c r="Q70" s="160">
        <v>1.8E-3</v>
      </c>
      <c r="R70" s="160">
        <v>3.0000000000000001E-3</v>
      </c>
      <c r="S70" s="160">
        <v>0</v>
      </c>
      <c r="T70" s="160">
        <v>0</v>
      </c>
      <c r="U70" s="160">
        <v>10.4346</v>
      </c>
      <c r="V70" s="160">
        <v>7.000000000000001E-4</v>
      </c>
      <c r="W70" s="160">
        <v>5.9999999999999995E-4</v>
      </c>
      <c r="X70" s="160">
        <v>1.9E-3</v>
      </c>
      <c r="Y70" s="160">
        <v>5.6000000000000008E-3</v>
      </c>
      <c r="Z70" s="160">
        <v>9.0999999999999998E-2</v>
      </c>
      <c r="AA70" s="159">
        <v>6.0000000000000001E-3</v>
      </c>
      <c r="AB70" s="159">
        <v>0</v>
      </c>
      <c r="AC70" s="159">
        <v>7.7000000000000002E-3</v>
      </c>
      <c r="AD70" s="159">
        <v>0.22</v>
      </c>
    </row>
    <row r="71" spans="1:30" ht="15.75" customHeight="1">
      <c r="A71" s="266" t="s">
        <v>874</v>
      </c>
      <c r="B71" s="181" t="s">
        <v>34</v>
      </c>
      <c r="C71" s="167"/>
      <c r="D71" s="164">
        <v>1.7100000000000001E-2</v>
      </c>
      <c r="E71" s="169">
        <v>0.23399999999999999</v>
      </c>
      <c r="F71" s="171">
        <v>2.9999999999999997E-4</v>
      </c>
      <c r="G71" s="23">
        <v>5.0000000000000001E-4</v>
      </c>
      <c r="H71" s="178">
        <v>1E-4</v>
      </c>
      <c r="I71" s="141">
        <v>1.8000000000000002E-2</v>
      </c>
      <c r="J71" s="160">
        <v>0.35</v>
      </c>
      <c r="K71" s="160">
        <v>0.21</v>
      </c>
      <c r="L71" s="160">
        <v>6.7000000000000002E-3</v>
      </c>
      <c r="M71" s="160">
        <v>0.44</v>
      </c>
      <c r="N71" s="160">
        <v>5.4000000000000003E-3</v>
      </c>
      <c r="O71" s="160">
        <v>0.08</v>
      </c>
      <c r="P71" s="160">
        <v>3.77</v>
      </c>
      <c r="Q71" s="160">
        <v>1.8E-3</v>
      </c>
      <c r="R71" s="160">
        <v>3.0000000000000001E-3</v>
      </c>
      <c r="S71" s="160">
        <v>0</v>
      </c>
      <c r="T71" s="160">
        <v>0</v>
      </c>
      <c r="U71" s="160">
        <v>10.4346</v>
      </c>
      <c r="V71" s="160">
        <v>7.000000000000001E-4</v>
      </c>
      <c r="W71" s="160">
        <v>5.9999999999999995E-4</v>
      </c>
      <c r="X71" s="160">
        <v>1.9E-3</v>
      </c>
      <c r="Y71" s="160">
        <v>5.6000000000000008E-3</v>
      </c>
      <c r="Z71" s="160">
        <v>9.0999999999999998E-2</v>
      </c>
      <c r="AA71" s="159">
        <v>6.0000000000000001E-3</v>
      </c>
      <c r="AB71" s="159">
        <v>0</v>
      </c>
      <c r="AC71" s="159">
        <v>7.7000000000000002E-3</v>
      </c>
      <c r="AD71" s="159">
        <v>0.22</v>
      </c>
    </row>
    <row r="72" spans="1:30" ht="15.75" customHeight="1">
      <c r="A72" s="266" t="s">
        <v>875</v>
      </c>
      <c r="B72" s="181" t="s">
        <v>34</v>
      </c>
      <c r="C72" s="167"/>
      <c r="D72" s="164">
        <v>6.0000000000000001E-3</v>
      </c>
      <c r="E72" s="169">
        <v>0.30099999999999999</v>
      </c>
      <c r="F72" s="171">
        <v>1E-3</v>
      </c>
      <c r="G72" s="23">
        <v>1E-3</v>
      </c>
      <c r="H72" s="178">
        <v>1E-3</v>
      </c>
      <c r="I72" s="141">
        <v>1.6E-2</v>
      </c>
      <c r="J72" s="160">
        <v>0.19</v>
      </c>
      <c r="K72" s="160">
        <v>0.27</v>
      </c>
      <c r="L72" s="160">
        <v>5.9999999999999995E-4</v>
      </c>
      <c r="M72" s="160">
        <v>0.22</v>
      </c>
      <c r="N72" s="160">
        <v>1E-3</v>
      </c>
      <c r="O72" s="160">
        <v>0.01</v>
      </c>
      <c r="P72" s="160">
        <v>1</v>
      </c>
      <c r="Q72" s="160">
        <v>1E-4</v>
      </c>
      <c r="R72" s="160">
        <v>2E-3</v>
      </c>
      <c r="S72" s="160">
        <v>0</v>
      </c>
      <c r="T72" s="160">
        <v>0</v>
      </c>
      <c r="U72" s="160">
        <v>0</v>
      </c>
      <c r="V72" s="160">
        <v>5.9999999999999995E-4</v>
      </c>
      <c r="W72" s="160">
        <v>0</v>
      </c>
      <c r="X72" s="160">
        <v>2.9999999999999997E-4</v>
      </c>
      <c r="Y72" s="160">
        <v>0</v>
      </c>
      <c r="Z72" s="160">
        <v>0.111</v>
      </c>
      <c r="AA72" s="159">
        <v>0</v>
      </c>
      <c r="AB72" s="159">
        <v>0</v>
      </c>
      <c r="AC72" s="159">
        <v>0</v>
      </c>
      <c r="AD72" s="159">
        <v>0</v>
      </c>
    </row>
    <row r="73" spans="1:30" ht="15.75" customHeight="1">
      <c r="A73" s="266" t="s">
        <v>876</v>
      </c>
      <c r="B73" s="181" t="s">
        <v>34</v>
      </c>
      <c r="C73" s="167"/>
      <c r="D73" s="164">
        <v>6.0000000000000001E-3</v>
      </c>
      <c r="E73" s="169">
        <v>0.30099999999999999</v>
      </c>
      <c r="F73" s="171">
        <v>1E-3</v>
      </c>
      <c r="G73" s="23">
        <v>1E-3</v>
      </c>
      <c r="H73" s="178">
        <v>1E-3</v>
      </c>
      <c r="I73" s="141">
        <v>1.6E-2</v>
      </c>
      <c r="J73" s="160">
        <v>0.19</v>
      </c>
      <c r="K73" s="160">
        <v>0.27</v>
      </c>
      <c r="L73" s="160">
        <v>5.9999999999999995E-4</v>
      </c>
      <c r="M73" s="160">
        <v>0.22</v>
      </c>
      <c r="N73" s="160">
        <v>1E-3</v>
      </c>
      <c r="O73" s="160">
        <v>0.01</v>
      </c>
      <c r="P73" s="160">
        <v>1</v>
      </c>
      <c r="Q73" s="160">
        <v>1E-4</v>
      </c>
      <c r="R73" s="160">
        <v>2E-3</v>
      </c>
      <c r="S73" s="160">
        <v>0</v>
      </c>
      <c r="T73" s="160">
        <v>0</v>
      </c>
      <c r="U73" s="160">
        <v>0</v>
      </c>
      <c r="V73" s="160">
        <v>5.9999999999999995E-4</v>
      </c>
      <c r="W73" s="160">
        <v>0</v>
      </c>
      <c r="X73" s="160">
        <v>2.9999999999999997E-4</v>
      </c>
      <c r="Y73" s="160">
        <v>0</v>
      </c>
      <c r="Z73" s="160">
        <v>0.111</v>
      </c>
      <c r="AA73" s="159">
        <v>0</v>
      </c>
      <c r="AB73" s="159">
        <v>0</v>
      </c>
      <c r="AC73" s="159">
        <v>0</v>
      </c>
      <c r="AD73" s="159">
        <v>0</v>
      </c>
    </row>
    <row r="74" spans="1:30" ht="15.75" customHeight="1">
      <c r="A74" s="266" t="s">
        <v>877</v>
      </c>
      <c r="B74" s="181" t="s">
        <v>34</v>
      </c>
      <c r="C74" s="167"/>
      <c r="D74" s="164">
        <v>6.0000000000000001E-3</v>
      </c>
      <c r="E74" s="169">
        <v>0.30099999999999999</v>
      </c>
      <c r="F74" s="171">
        <v>1E-3</v>
      </c>
      <c r="G74" s="23">
        <v>1E-3</v>
      </c>
      <c r="H74" s="178">
        <v>1E-3</v>
      </c>
      <c r="I74" s="141">
        <v>1.6E-2</v>
      </c>
      <c r="J74" s="160">
        <v>0.19</v>
      </c>
      <c r="K74" s="160">
        <v>0.27</v>
      </c>
      <c r="L74" s="160">
        <v>5.9999999999999995E-4</v>
      </c>
      <c r="M74" s="160">
        <v>0.22</v>
      </c>
      <c r="N74" s="160">
        <v>1E-3</v>
      </c>
      <c r="O74" s="160">
        <v>0.01</v>
      </c>
      <c r="P74" s="160">
        <v>1</v>
      </c>
      <c r="Q74" s="160">
        <v>1E-4</v>
      </c>
      <c r="R74" s="160">
        <v>2E-3</v>
      </c>
      <c r="S74" s="160">
        <v>0</v>
      </c>
      <c r="T74" s="160">
        <v>0</v>
      </c>
      <c r="U74" s="160">
        <v>0</v>
      </c>
      <c r="V74" s="160">
        <v>5.9999999999999995E-4</v>
      </c>
      <c r="W74" s="160">
        <v>0</v>
      </c>
      <c r="X74" s="160">
        <v>2.9999999999999997E-4</v>
      </c>
      <c r="Y74" s="160">
        <v>0</v>
      </c>
      <c r="Z74" s="160">
        <v>0.111</v>
      </c>
      <c r="AA74" s="159">
        <v>0</v>
      </c>
      <c r="AB74" s="159">
        <v>0</v>
      </c>
      <c r="AC74" s="159">
        <v>0</v>
      </c>
      <c r="AD74" s="159">
        <v>0</v>
      </c>
    </row>
    <row r="75" spans="1:30" ht="15.75" customHeight="1">
      <c r="A75" s="266" t="s">
        <v>878</v>
      </c>
      <c r="B75" s="181" t="s">
        <v>34</v>
      </c>
      <c r="C75" s="167"/>
      <c r="D75" s="164">
        <v>5.6999999999999993E-3</v>
      </c>
      <c r="E75" s="169">
        <v>0.28594999999999998</v>
      </c>
      <c r="F75" s="171">
        <v>1E-3</v>
      </c>
      <c r="G75" s="23">
        <v>1E-3</v>
      </c>
      <c r="H75" s="178">
        <v>1E-3</v>
      </c>
      <c r="I75" s="141">
        <v>1.52E-2</v>
      </c>
      <c r="J75" s="160">
        <v>0.19</v>
      </c>
      <c r="K75" s="160">
        <v>0.27</v>
      </c>
      <c r="L75" s="160">
        <v>5.9999999999999995E-4</v>
      </c>
      <c r="M75" s="160">
        <v>0.22</v>
      </c>
      <c r="N75" s="160">
        <v>1E-3</v>
      </c>
      <c r="O75" s="160">
        <v>0.01</v>
      </c>
      <c r="P75" s="160">
        <v>1</v>
      </c>
      <c r="Q75" s="160">
        <v>1E-4</v>
      </c>
      <c r="R75" s="160">
        <v>2E-3</v>
      </c>
      <c r="S75" s="160">
        <v>0</v>
      </c>
      <c r="T75" s="160">
        <v>0</v>
      </c>
      <c r="U75" s="160">
        <v>0</v>
      </c>
      <c r="V75" s="160">
        <v>5.9999999999999995E-4</v>
      </c>
      <c r="W75" s="160">
        <v>0</v>
      </c>
      <c r="X75" s="160">
        <v>2.9999999999999997E-4</v>
      </c>
      <c r="Y75" s="160">
        <v>0</v>
      </c>
      <c r="Z75" s="160">
        <v>0.111</v>
      </c>
      <c r="AA75" s="159">
        <v>0</v>
      </c>
      <c r="AB75" s="159">
        <v>0</v>
      </c>
      <c r="AC75" s="159">
        <v>0</v>
      </c>
      <c r="AD75" s="159">
        <v>0</v>
      </c>
    </row>
    <row r="76" spans="1:30" ht="15.75" customHeight="1">
      <c r="A76" s="266" t="s">
        <v>879</v>
      </c>
      <c r="B76" s="181" t="s">
        <v>34</v>
      </c>
      <c r="C76" s="167"/>
      <c r="D76" s="164">
        <v>5.6999999999999993E-3</v>
      </c>
      <c r="E76" s="169">
        <v>0.28594999999999998</v>
      </c>
      <c r="F76" s="171">
        <v>1E-3</v>
      </c>
      <c r="G76" s="23">
        <v>1E-3</v>
      </c>
      <c r="H76" s="178">
        <v>1E-3</v>
      </c>
      <c r="I76" s="141">
        <v>1.52E-2</v>
      </c>
      <c r="J76" s="160">
        <v>0.19</v>
      </c>
      <c r="K76" s="160">
        <v>0.27</v>
      </c>
      <c r="L76" s="160">
        <v>5.9999999999999995E-4</v>
      </c>
      <c r="M76" s="160">
        <v>0.22</v>
      </c>
      <c r="N76" s="160">
        <v>1E-3</v>
      </c>
      <c r="O76" s="160">
        <v>0.01</v>
      </c>
      <c r="P76" s="160">
        <v>1</v>
      </c>
      <c r="Q76" s="160">
        <v>1E-4</v>
      </c>
      <c r="R76" s="160">
        <v>2E-3</v>
      </c>
      <c r="S76" s="160">
        <v>0</v>
      </c>
      <c r="T76" s="160">
        <v>0</v>
      </c>
      <c r="U76" s="160">
        <v>0</v>
      </c>
      <c r="V76" s="160">
        <v>5.9999999999999995E-4</v>
      </c>
      <c r="W76" s="160">
        <v>0</v>
      </c>
      <c r="X76" s="160">
        <v>2.9999999999999997E-4</v>
      </c>
      <c r="Y76" s="160">
        <v>0</v>
      </c>
      <c r="Z76" s="160">
        <v>0.111</v>
      </c>
      <c r="AA76" s="159">
        <v>0</v>
      </c>
      <c r="AB76" s="159">
        <v>0</v>
      </c>
      <c r="AC76" s="159">
        <v>0</v>
      </c>
      <c r="AD76" s="159">
        <v>0</v>
      </c>
    </row>
    <row r="77" spans="1:30" ht="15.75" customHeight="1">
      <c r="A77" s="266" t="s">
        <v>880</v>
      </c>
      <c r="B77" s="181" t="s">
        <v>34</v>
      </c>
      <c r="C77" s="167"/>
      <c r="D77" s="164">
        <v>7.4399999999999996E-3</v>
      </c>
      <c r="E77" s="169">
        <v>0.25156000000000001</v>
      </c>
      <c r="F77" s="171">
        <v>1E-3</v>
      </c>
      <c r="G77" s="23">
        <v>1E-3</v>
      </c>
      <c r="H77" s="178">
        <v>1E-3</v>
      </c>
      <c r="I77" s="141">
        <v>1.5800000000000002E-2</v>
      </c>
      <c r="J77" s="160">
        <v>0.19</v>
      </c>
      <c r="K77" s="160">
        <v>0.27</v>
      </c>
      <c r="L77" s="160">
        <v>5.9999999999999995E-4</v>
      </c>
      <c r="M77" s="160">
        <v>0.22</v>
      </c>
      <c r="N77" s="160">
        <v>1E-3</v>
      </c>
      <c r="O77" s="160">
        <v>0.01</v>
      </c>
      <c r="P77" s="160">
        <v>1</v>
      </c>
      <c r="Q77" s="160">
        <v>1E-4</v>
      </c>
      <c r="R77" s="160">
        <v>2E-3</v>
      </c>
      <c r="S77" s="160">
        <v>0</v>
      </c>
      <c r="T77" s="160">
        <v>0</v>
      </c>
      <c r="U77" s="160">
        <v>0</v>
      </c>
      <c r="V77" s="160">
        <v>5.9999999999999995E-4</v>
      </c>
      <c r="W77" s="160">
        <v>0</v>
      </c>
      <c r="X77" s="160">
        <v>2.9999999999999997E-4</v>
      </c>
      <c r="Y77" s="160">
        <v>0</v>
      </c>
      <c r="Z77" s="160">
        <v>0.111</v>
      </c>
      <c r="AA77" s="159">
        <v>0</v>
      </c>
      <c r="AB77" s="159">
        <v>0</v>
      </c>
      <c r="AC77" s="159">
        <v>0</v>
      </c>
      <c r="AD77" s="159">
        <v>0</v>
      </c>
    </row>
    <row r="78" spans="1:30" ht="15.75" customHeight="1">
      <c r="A78" s="266" t="s">
        <v>881</v>
      </c>
      <c r="B78" s="181" t="s">
        <v>34</v>
      </c>
      <c r="C78" s="167"/>
      <c r="D78" s="164">
        <v>6.1250000000000002E-3</v>
      </c>
      <c r="E78" s="169">
        <v>0.28598000000000001</v>
      </c>
      <c r="F78" s="171">
        <v>1E-3</v>
      </c>
      <c r="G78" s="23">
        <v>1E-3</v>
      </c>
      <c r="H78" s="178">
        <v>1E-3</v>
      </c>
      <c r="I78" s="141">
        <v>1.52E-2</v>
      </c>
      <c r="J78" s="160">
        <v>0.19</v>
      </c>
      <c r="K78" s="160">
        <v>0.27</v>
      </c>
      <c r="L78" s="160">
        <v>5.9999999999999995E-4</v>
      </c>
      <c r="M78" s="160">
        <v>0.22</v>
      </c>
      <c r="N78" s="160">
        <v>1E-3</v>
      </c>
      <c r="O78" s="160">
        <v>0.01</v>
      </c>
      <c r="P78" s="160">
        <v>1</v>
      </c>
      <c r="Q78" s="160">
        <v>1E-4</v>
      </c>
      <c r="R78" s="160">
        <v>2E-3</v>
      </c>
      <c r="S78" s="160">
        <v>0</v>
      </c>
      <c r="T78" s="160">
        <v>0</v>
      </c>
      <c r="U78" s="160">
        <v>0</v>
      </c>
      <c r="V78" s="160">
        <v>5.9999999999999995E-4</v>
      </c>
      <c r="W78" s="160">
        <v>0</v>
      </c>
      <c r="X78" s="160">
        <v>2.9999999999999997E-4</v>
      </c>
      <c r="Y78" s="160">
        <v>0</v>
      </c>
      <c r="Z78" s="160">
        <v>0.111</v>
      </c>
      <c r="AA78" s="159">
        <v>0</v>
      </c>
      <c r="AB78" s="159">
        <v>0</v>
      </c>
      <c r="AC78" s="159">
        <v>0</v>
      </c>
      <c r="AD78" s="159">
        <v>0</v>
      </c>
    </row>
    <row r="79" spans="1:30" ht="15.75" customHeight="1">
      <c r="A79" s="266" t="s">
        <v>882</v>
      </c>
      <c r="B79" s="181" t="s">
        <v>34</v>
      </c>
      <c r="C79" s="167"/>
      <c r="D79" s="164">
        <v>5.6999999999999993E-3</v>
      </c>
      <c r="E79" s="169">
        <v>0.28594999999999998</v>
      </c>
      <c r="F79" s="171">
        <v>1E-3</v>
      </c>
      <c r="G79" s="23">
        <v>1E-3</v>
      </c>
      <c r="H79" s="178">
        <v>1E-3</v>
      </c>
      <c r="I79" s="141">
        <v>1.52E-2</v>
      </c>
      <c r="J79" s="160">
        <v>0.19</v>
      </c>
      <c r="K79" s="160">
        <v>0.27</v>
      </c>
      <c r="L79" s="160">
        <v>5.9999999999999995E-4</v>
      </c>
      <c r="M79" s="160">
        <v>0.22</v>
      </c>
      <c r="N79" s="160">
        <v>1E-3</v>
      </c>
      <c r="O79" s="160">
        <v>0.01</v>
      </c>
      <c r="P79" s="160">
        <v>1</v>
      </c>
      <c r="Q79" s="160">
        <v>1E-4</v>
      </c>
      <c r="R79" s="160">
        <v>2E-3</v>
      </c>
      <c r="S79" s="160">
        <v>0</v>
      </c>
      <c r="T79" s="160">
        <v>0</v>
      </c>
      <c r="U79" s="160">
        <v>0</v>
      </c>
      <c r="V79" s="160">
        <v>5.9999999999999995E-4</v>
      </c>
      <c r="W79" s="160">
        <v>0</v>
      </c>
      <c r="X79" s="160">
        <v>2.9999999999999997E-4</v>
      </c>
      <c r="Y79" s="160">
        <v>0</v>
      </c>
      <c r="Z79" s="160">
        <v>0.111</v>
      </c>
      <c r="AA79" s="159">
        <v>0</v>
      </c>
      <c r="AB79" s="159">
        <v>0</v>
      </c>
      <c r="AC79" s="159">
        <v>0</v>
      </c>
      <c r="AD79" s="159">
        <v>0</v>
      </c>
    </row>
    <row r="80" spans="1:30" ht="15.75" customHeight="1">
      <c r="A80" s="266" t="s">
        <v>883</v>
      </c>
      <c r="B80" s="181" t="s">
        <v>34</v>
      </c>
      <c r="C80" s="167"/>
      <c r="D80" s="164">
        <v>9.4799999999999988E-3</v>
      </c>
      <c r="E80" s="169">
        <v>7.0120000000000002E-2</v>
      </c>
      <c r="F80" s="171">
        <v>1E-3</v>
      </c>
      <c r="G80" s="23">
        <v>1E-3</v>
      </c>
      <c r="H80" s="178">
        <v>1E-3</v>
      </c>
      <c r="I80" s="141">
        <v>7.11E-3</v>
      </c>
      <c r="J80" s="160">
        <v>0.19</v>
      </c>
      <c r="K80" s="160">
        <v>0.27</v>
      </c>
      <c r="L80" s="160">
        <v>5.9999999999999995E-4</v>
      </c>
      <c r="M80" s="160">
        <v>0.22</v>
      </c>
      <c r="N80" s="160">
        <v>1E-3</v>
      </c>
      <c r="O80" s="160">
        <v>0.01</v>
      </c>
      <c r="P80" s="160">
        <v>1</v>
      </c>
      <c r="Q80" s="160">
        <v>1E-4</v>
      </c>
      <c r="R80" s="160">
        <v>2E-3</v>
      </c>
      <c r="S80" s="160">
        <v>0</v>
      </c>
      <c r="T80" s="160">
        <v>0</v>
      </c>
      <c r="U80" s="160">
        <v>0</v>
      </c>
      <c r="V80" s="160">
        <v>5.9999999999999995E-4</v>
      </c>
      <c r="W80" s="160">
        <v>0</v>
      </c>
      <c r="X80" s="160">
        <v>2.9999999999999997E-4</v>
      </c>
      <c r="Y80" s="160">
        <v>0</v>
      </c>
      <c r="Z80" s="160">
        <v>0.111</v>
      </c>
      <c r="AA80" s="159">
        <v>0</v>
      </c>
      <c r="AB80" s="159">
        <v>0</v>
      </c>
      <c r="AC80" s="159">
        <v>0</v>
      </c>
      <c r="AD80" s="159">
        <v>0</v>
      </c>
    </row>
    <row r="81" spans="1:30" ht="15.75" customHeight="1">
      <c r="A81" s="266" t="s">
        <v>884</v>
      </c>
      <c r="B81" s="181" t="s">
        <v>34</v>
      </c>
      <c r="C81" s="167"/>
      <c r="D81" s="164">
        <v>6.0000000000000001E-3</v>
      </c>
      <c r="E81" s="169">
        <v>0.30099999999999999</v>
      </c>
      <c r="F81" s="171">
        <v>1E-3</v>
      </c>
      <c r="G81" s="23">
        <v>1E-3</v>
      </c>
      <c r="H81" s="178">
        <v>1E-3</v>
      </c>
      <c r="I81" s="141">
        <v>1.6E-2</v>
      </c>
      <c r="J81" s="160">
        <v>0.19</v>
      </c>
      <c r="K81" s="160">
        <v>0.27</v>
      </c>
      <c r="L81" s="160">
        <v>5.9999999999999995E-4</v>
      </c>
      <c r="M81" s="160">
        <v>0.22</v>
      </c>
      <c r="N81" s="160">
        <v>1E-3</v>
      </c>
      <c r="O81" s="160">
        <v>0.01</v>
      </c>
      <c r="P81" s="160">
        <v>1</v>
      </c>
      <c r="Q81" s="160">
        <v>1E-4</v>
      </c>
      <c r="R81" s="160">
        <v>2E-3</v>
      </c>
      <c r="S81" s="160">
        <v>0</v>
      </c>
      <c r="T81" s="160">
        <v>0</v>
      </c>
      <c r="U81" s="160">
        <v>0</v>
      </c>
      <c r="V81" s="160">
        <v>5.9999999999999995E-4</v>
      </c>
      <c r="W81" s="160">
        <v>0</v>
      </c>
      <c r="X81" s="160">
        <v>2.9999999999999997E-4</v>
      </c>
      <c r="Y81" s="160">
        <v>0</v>
      </c>
      <c r="Z81" s="160">
        <v>0.111</v>
      </c>
      <c r="AA81" s="159">
        <v>0</v>
      </c>
      <c r="AB81" s="159">
        <v>0</v>
      </c>
      <c r="AC81" s="159">
        <v>0</v>
      </c>
      <c r="AD81" s="159">
        <v>0</v>
      </c>
    </row>
    <row r="82" spans="1:30" ht="15.75" customHeight="1">
      <c r="A82" s="266" t="s">
        <v>885</v>
      </c>
      <c r="B82" s="181" t="s">
        <v>34</v>
      </c>
      <c r="C82" s="167"/>
      <c r="D82" s="164">
        <v>6.0000000000000001E-3</v>
      </c>
      <c r="E82" s="169">
        <v>0.30099999999999999</v>
      </c>
      <c r="F82" s="171">
        <v>1E-3</v>
      </c>
      <c r="G82" s="23">
        <v>1E-3</v>
      </c>
      <c r="H82" s="178">
        <v>1E-3</v>
      </c>
      <c r="I82" s="141">
        <v>1.6E-2</v>
      </c>
      <c r="J82" s="160">
        <v>0.19</v>
      </c>
      <c r="K82" s="160">
        <v>0.27</v>
      </c>
      <c r="L82" s="160">
        <v>5.9999999999999995E-4</v>
      </c>
      <c r="M82" s="160">
        <v>0.22</v>
      </c>
      <c r="N82" s="160">
        <v>1E-3</v>
      </c>
      <c r="O82" s="160">
        <v>0.01</v>
      </c>
      <c r="P82" s="160">
        <v>1</v>
      </c>
      <c r="Q82" s="160">
        <v>1E-4</v>
      </c>
      <c r="R82" s="160">
        <v>2E-3</v>
      </c>
      <c r="S82" s="160">
        <v>0</v>
      </c>
      <c r="T82" s="160">
        <v>0</v>
      </c>
      <c r="U82" s="160">
        <v>0</v>
      </c>
      <c r="V82" s="160">
        <v>5.9999999999999995E-4</v>
      </c>
      <c r="W82" s="160">
        <v>0</v>
      </c>
      <c r="X82" s="160">
        <v>2.9999999999999997E-4</v>
      </c>
      <c r="Y82" s="160">
        <v>0</v>
      </c>
      <c r="Z82" s="160">
        <v>0.111</v>
      </c>
      <c r="AA82" s="159">
        <v>0</v>
      </c>
      <c r="AB82" s="159">
        <v>0</v>
      </c>
      <c r="AC82" s="159">
        <v>0</v>
      </c>
      <c r="AD82" s="159">
        <v>0</v>
      </c>
    </row>
    <row r="83" spans="1:30" ht="15.75" customHeight="1">
      <c r="A83" s="266" t="s">
        <v>886</v>
      </c>
      <c r="B83" s="181" t="s">
        <v>34</v>
      </c>
      <c r="C83" s="167"/>
      <c r="D83" s="164">
        <v>6.0000000000000001E-3</v>
      </c>
      <c r="E83" s="169">
        <v>0.30099999999999999</v>
      </c>
      <c r="F83" s="171">
        <v>1E-3</v>
      </c>
      <c r="G83" s="23">
        <v>1E-3</v>
      </c>
      <c r="H83" s="178">
        <v>1E-3</v>
      </c>
      <c r="I83" s="141">
        <v>1.6E-2</v>
      </c>
      <c r="J83" s="160">
        <v>0.19</v>
      </c>
      <c r="K83" s="160">
        <v>0.27</v>
      </c>
      <c r="L83" s="160">
        <v>5.9999999999999995E-4</v>
      </c>
      <c r="M83" s="160">
        <v>0.22</v>
      </c>
      <c r="N83" s="160">
        <v>1E-3</v>
      </c>
      <c r="O83" s="160">
        <v>0.01</v>
      </c>
      <c r="P83" s="160">
        <v>1</v>
      </c>
      <c r="Q83" s="160">
        <v>1E-4</v>
      </c>
      <c r="R83" s="160">
        <v>2E-3</v>
      </c>
      <c r="S83" s="160">
        <v>0</v>
      </c>
      <c r="T83" s="160">
        <v>0</v>
      </c>
      <c r="U83" s="160">
        <v>0</v>
      </c>
      <c r="V83" s="160">
        <v>5.9999999999999995E-4</v>
      </c>
      <c r="W83" s="160">
        <v>0</v>
      </c>
      <c r="X83" s="160">
        <v>2.9999999999999997E-4</v>
      </c>
      <c r="Y83" s="160">
        <v>0</v>
      </c>
      <c r="Z83" s="160">
        <v>0.111</v>
      </c>
      <c r="AA83" s="159">
        <v>0</v>
      </c>
      <c r="AB83" s="159">
        <v>0</v>
      </c>
      <c r="AC83" s="159">
        <v>0</v>
      </c>
      <c r="AD83" s="159">
        <v>0</v>
      </c>
    </row>
    <row r="84" spans="1:30" ht="15.75" customHeight="1">
      <c r="A84" s="266" t="s">
        <v>887</v>
      </c>
      <c r="B84" s="181" t="s">
        <v>34</v>
      </c>
      <c r="C84" s="167"/>
      <c r="D84" s="164">
        <v>5.6999999999999993E-3</v>
      </c>
      <c r="E84" s="169">
        <v>0.28594999999999998</v>
      </c>
      <c r="F84" s="171">
        <v>1E-3</v>
      </c>
      <c r="G84" s="23">
        <v>1E-3</v>
      </c>
      <c r="H84" s="178">
        <v>1E-3</v>
      </c>
      <c r="I84" s="141">
        <v>1.52E-2</v>
      </c>
      <c r="J84" s="160">
        <v>0.19</v>
      </c>
      <c r="K84" s="160">
        <v>0.27</v>
      </c>
      <c r="L84" s="160">
        <v>5.9999999999999995E-4</v>
      </c>
      <c r="M84" s="160">
        <v>0.22</v>
      </c>
      <c r="N84" s="160">
        <v>1E-3</v>
      </c>
      <c r="O84" s="160">
        <v>0.01</v>
      </c>
      <c r="P84" s="160">
        <v>1</v>
      </c>
      <c r="Q84" s="160">
        <v>1E-4</v>
      </c>
      <c r="R84" s="160">
        <v>2E-3</v>
      </c>
      <c r="S84" s="160">
        <v>0</v>
      </c>
      <c r="T84" s="160">
        <v>0</v>
      </c>
      <c r="U84" s="160">
        <v>0</v>
      </c>
      <c r="V84" s="160">
        <v>5.9999999999999995E-4</v>
      </c>
      <c r="W84" s="160">
        <v>0</v>
      </c>
      <c r="X84" s="160">
        <v>2.9999999999999997E-4</v>
      </c>
      <c r="Y84" s="160">
        <v>0</v>
      </c>
      <c r="Z84" s="160">
        <v>0.111</v>
      </c>
      <c r="AA84" s="159">
        <v>0</v>
      </c>
      <c r="AB84" s="159">
        <v>0</v>
      </c>
      <c r="AC84" s="159">
        <v>0</v>
      </c>
      <c r="AD84" s="159">
        <v>0</v>
      </c>
    </row>
    <row r="85" spans="1:30" ht="15.75" customHeight="1">
      <c r="A85" s="266" t="s">
        <v>888</v>
      </c>
      <c r="B85" s="181" t="s">
        <v>34</v>
      </c>
      <c r="C85" s="167"/>
      <c r="D85" s="164">
        <v>5.6999999999999993E-3</v>
      </c>
      <c r="E85" s="169">
        <v>0.28594999999999998</v>
      </c>
      <c r="F85" s="171">
        <v>1E-3</v>
      </c>
      <c r="G85" s="23">
        <v>1E-3</v>
      </c>
      <c r="H85" s="178">
        <v>1E-3</v>
      </c>
      <c r="I85" s="141">
        <v>1.52E-2</v>
      </c>
      <c r="J85" s="160">
        <v>0.19</v>
      </c>
      <c r="K85" s="160">
        <v>0.27</v>
      </c>
      <c r="L85" s="160">
        <v>5.9999999999999995E-4</v>
      </c>
      <c r="M85" s="160">
        <v>0.22</v>
      </c>
      <c r="N85" s="160">
        <v>1E-3</v>
      </c>
      <c r="O85" s="160">
        <v>0.01</v>
      </c>
      <c r="P85" s="160">
        <v>1</v>
      </c>
      <c r="Q85" s="160">
        <v>1E-4</v>
      </c>
      <c r="R85" s="160">
        <v>2E-3</v>
      </c>
      <c r="S85" s="160">
        <v>0</v>
      </c>
      <c r="T85" s="160">
        <v>0</v>
      </c>
      <c r="U85" s="160">
        <v>0</v>
      </c>
      <c r="V85" s="160">
        <v>5.9999999999999995E-4</v>
      </c>
      <c r="W85" s="160">
        <v>0</v>
      </c>
      <c r="X85" s="160">
        <v>2.9999999999999997E-4</v>
      </c>
      <c r="Y85" s="160">
        <v>0</v>
      </c>
      <c r="Z85" s="160">
        <v>0.111</v>
      </c>
      <c r="AA85" s="159">
        <v>0</v>
      </c>
      <c r="AB85" s="159">
        <v>0</v>
      </c>
      <c r="AC85" s="159">
        <v>0</v>
      </c>
      <c r="AD85" s="159">
        <v>0</v>
      </c>
    </row>
    <row r="86" spans="1:30" ht="15.75" customHeight="1">
      <c r="A86" s="266" t="s">
        <v>889</v>
      </c>
      <c r="B86" s="181" t="s">
        <v>34</v>
      </c>
      <c r="C86" s="167"/>
      <c r="D86" s="164">
        <v>5.6999999999999993E-3</v>
      </c>
      <c r="E86" s="169">
        <v>0.28594999999999998</v>
      </c>
      <c r="F86" s="171">
        <v>1E-3</v>
      </c>
      <c r="G86" s="23">
        <v>1E-3</v>
      </c>
      <c r="H86" s="178">
        <v>1E-3</v>
      </c>
      <c r="I86" s="141">
        <v>1.52E-2</v>
      </c>
      <c r="J86" s="160">
        <v>0.19</v>
      </c>
      <c r="K86" s="160">
        <v>0.27</v>
      </c>
      <c r="L86" s="160">
        <v>5.9999999999999995E-4</v>
      </c>
      <c r="M86" s="160">
        <v>0.22</v>
      </c>
      <c r="N86" s="160">
        <v>1E-3</v>
      </c>
      <c r="O86" s="160">
        <v>0.01</v>
      </c>
      <c r="P86" s="160">
        <v>1</v>
      </c>
      <c r="Q86" s="160">
        <v>1E-4</v>
      </c>
      <c r="R86" s="160">
        <v>2E-3</v>
      </c>
      <c r="S86" s="160">
        <v>0</v>
      </c>
      <c r="T86" s="160">
        <v>0</v>
      </c>
      <c r="U86" s="160">
        <v>0</v>
      </c>
      <c r="V86" s="160">
        <v>5.9999999999999995E-4</v>
      </c>
      <c r="W86" s="160">
        <v>0</v>
      </c>
      <c r="X86" s="160">
        <v>2.9999999999999997E-4</v>
      </c>
      <c r="Y86" s="160">
        <v>0</v>
      </c>
      <c r="Z86" s="160">
        <v>0.111</v>
      </c>
      <c r="AA86" s="159">
        <v>0</v>
      </c>
      <c r="AB86" s="159">
        <v>0</v>
      </c>
      <c r="AC86" s="159">
        <v>0</v>
      </c>
      <c r="AD86" s="159">
        <v>0</v>
      </c>
    </row>
    <row r="87" spans="1:30" ht="15.75" customHeight="1">
      <c r="A87" s="266" t="s">
        <v>890</v>
      </c>
      <c r="B87" s="181" t="s">
        <v>34</v>
      </c>
      <c r="C87" s="167"/>
      <c r="D87" s="164">
        <v>7.4399999999999996E-3</v>
      </c>
      <c r="E87" s="169">
        <v>0.25156000000000001</v>
      </c>
      <c r="F87" s="171">
        <v>1E-3</v>
      </c>
      <c r="G87" s="23">
        <v>1E-3</v>
      </c>
      <c r="H87" s="178">
        <v>1E-3</v>
      </c>
      <c r="I87" s="141">
        <v>1.5800000000000002E-2</v>
      </c>
      <c r="J87" s="160">
        <v>0.19</v>
      </c>
      <c r="K87" s="160">
        <v>0.27</v>
      </c>
      <c r="L87" s="160">
        <v>5.9999999999999995E-4</v>
      </c>
      <c r="M87" s="160">
        <v>0.22</v>
      </c>
      <c r="N87" s="160">
        <v>1E-3</v>
      </c>
      <c r="O87" s="160">
        <v>0.01</v>
      </c>
      <c r="P87" s="160">
        <v>1</v>
      </c>
      <c r="Q87" s="160">
        <v>1E-4</v>
      </c>
      <c r="R87" s="160">
        <v>2E-3</v>
      </c>
      <c r="S87" s="160">
        <v>0</v>
      </c>
      <c r="T87" s="160">
        <v>0</v>
      </c>
      <c r="U87" s="160">
        <v>0</v>
      </c>
      <c r="V87" s="160">
        <v>5.9999999999999995E-4</v>
      </c>
      <c r="W87" s="160">
        <v>0</v>
      </c>
      <c r="X87" s="160">
        <v>2.9999999999999997E-4</v>
      </c>
      <c r="Y87" s="160">
        <v>0</v>
      </c>
      <c r="Z87" s="160">
        <v>0.111</v>
      </c>
      <c r="AA87" s="159">
        <v>0</v>
      </c>
      <c r="AB87" s="159">
        <v>0</v>
      </c>
      <c r="AC87" s="159">
        <v>0</v>
      </c>
      <c r="AD87" s="159">
        <v>0</v>
      </c>
    </row>
    <row r="88" spans="1:30" ht="15.75" customHeight="1">
      <c r="A88" s="266" t="s">
        <v>891</v>
      </c>
      <c r="B88" s="181" t="s">
        <v>34</v>
      </c>
      <c r="C88" s="167"/>
      <c r="D88" s="164">
        <v>6.1250000000000002E-3</v>
      </c>
      <c r="E88" s="169">
        <v>0.28598000000000001</v>
      </c>
      <c r="F88" s="171">
        <v>1E-3</v>
      </c>
      <c r="G88" s="23">
        <v>1E-3</v>
      </c>
      <c r="H88" s="178">
        <v>1E-3</v>
      </c>
      <c r="I88" s="141">
        <v>1.52E-2</v>
      </c>
      <c r="J88" s="160">
        <v>0.19</v>
      </c>
      <c r="K88" s="160">
        <v>0.27</v>
      </c>
      <c r="L88" s="160">
        <v>5.9999999999999995E-4</v>
      </c>
      <c r="M88" s="160">
        <v>0.22</v>
      </c>
      <c r="N88" s="160">
        <v>1E-3</v>
      </c>
      <c r="O88" s="160">
        <v>0.01</v>
      </c>
      <c r="P88" s="160">
        <v>1</v>
      </c>
      <c r="Q88" s="160">
        <v>1E-4</v>
      </c>
      <c r="R88" s="160">
        <v>2E-3</v>
      </c>
      <c r="S88" s="160">
        <v>0</v>
      </c>
      <c r="T88" s="160">
        <v>0</v>
      </c>
      <c r="U88" s="160">
        <v>0</v>
      </c>
      <c r="V88" s="160">
        <v>5.9999999999999995E-4</v>
      </c>
      <c r="W88" s="160">
        <v>0</v>
      </c>
      <c r="X88" s="160">
        <v>2.9999999999999997E-4</v>
      </c>
      <c r="Y88" s="160">
        <v>0</v>
      </c>
      <c r="Z88" s="160">
        <v>0.111</v>
      </c>
      <c r="AA88" s="159">
        <v>0</v>
      </c>
      <c r="AB88" s="159">
        <v>0</v>
      </c>
      <c r="AC88" s="159">
        <v>0</v>
      </c>
      <c r="AD88" s="159">
        <v>0</v>
      </c>
    </row>
    <row r="89" spans="1:30" ht="15.75" customHeight="1">
      <c r="A89" s="266" t="s">
        <v>892</v>
      </c>
      <c r="B89" s="181" t="s">
        <v>34</v>
      </c>
      <c r="C89" s="167"/>
      <c r="D89" s="164">
        <v>5.6999999999999993E-3</v>
      </c>
      <c r="E89" s="169">
        <v>0.28594999999999998</v>
      </c>
      <c r="F89" s="171">
        <v>1E-3</v>
      </c>
      <c r="G89" s="23">
        <v>1E-3</v>
      </c>
      <c r="H89" s="178">
        <v>1E-3</v>
      </c>
      <c r="I89" s="141">
        <v>1.52E-2</v>
      </c>
      <c r="J89" s="160">
        <v>0.19</v>
      </c>
      <c r="K89" s="160">
        <v>0.27</v>
      </c>
      <c r="L89" s="160">
        <v>5.9999999999999995E-4</v>
      </c>
      <c r="M89" s="160">
        <v>0.22</v>
      </c>
      <c r="N89" s="160">
        <v>1E-3</v>
      </c>
      <c r="O89" s="160">
        <v>0.01</v>
      </c>
      <c r="P89" s="160">
        <v>1</v>
      </c>
      <c r="Q89" s="160">
        <v>1E-4</v>
      </c>
      <c r="R89" s="160">
        <v>2E-3</v>
      </c>
      <c r="S89" s="160">
        <v>0</v>
      </c>
      <c r="T89" s="160">
        <v>0</v>
      </c>
      <c r="U89" s="160">
        <v>0</v>
      </c>
      <c r="V89" s="160">
        <v>5.9999999999999995E-4</v>
      </c>
      <c r="W89" s="160">
        <v>0</v>
      </c>
      <c r="X89" s="160">
        <v>2.9999999999999997E-4</v>
      </c>
      <c r="Y89" s="160">
        <v>0</v>
      </c>
      <c r="Z89" s="160">
        <v>0.111</v>
      </c>
      <c r="AA89" s="159">
        <v>0</v>
      </c>
      <c r="AB89" s="159">
        <v>0</v>
      </c>
      <c r="AC89" s="159">
        <v>0</v>
      </c>
      <c r="AD89" s="159">
        <v>0</v>
      </c>
    </row>
    <row r="90" spans="1:30" ht="15.75" customHeight="1">
      <c r="A90" s="266" t="s">
        <v>893</v>
      </c>
      <c r="B90" s="181" t="s">
        <v>34</v>
      </c>
      <c r="C90" s="167"/>
      <c r="D90" s="164">
        <v>9.4799999999999988E-3</v>
      </c>
      <c r="E90" s="169">
        <v>7.0120000000000002E-2</v>
      </c>
      <c r="F90" s="171">
        <v>1E-3</v>
      </c>
      <c r="G90" s="23">
        <v>1E-3</v>
      </c>
      <c r="H90" s="178">
        <v>1E-3</v>
      </c>
      <c r="I90" s="141">
        <v>7.11E-3</v>
      </c>
      <c r="J90" s="160">
        <v>0.19</v>
      </c>
      <c r="K90" s="160">
        <v>0.27</v>
      </c>
      <c r="L90" s="160">
        <v>5.9999999999999995E-4</v>
      </c>
      <c r="M90" s="160">
        <v>0.22</v>
      </c>
      <c r="N90" s="160">
        <v>1E-3</v>
      </c>
      <c r="O90" s="160">
        <v>0.01</v>
      </c>
      <c r="P90" s="160">
        <v>1</v>
      </c>
      <c r="Q90" s="160">
        <v>1E-4</v>
      </c>
      <c r="R90" s="160">
        <v>2E-3</v>
      </c>
      <c r="S90" s="160">
        <v>0</v>
      </c>
      <c r="T90" s="160">
        <v>0</v>
      </c>
      <c r="U90" s="160">
        <v>0</v>
      </c>
      <c r="V90" s="160">
        <v>5.9999999999999995E-4</v>
      </c>
      <c r="W90" s="160">
        <v>0</v>
      </c>
      <c r="X90" s="160">
        <v>2.9999999999999997E-4</v>
      </c>
      <c r="Y90" s="160">
        <v>0</v>
      </c>
      <c r="Z90" s="160">
        <v>0.111</v>
      </c>
      <c r="AA90" s="159">
        <v>0</v>
      </c>
      <c r="AB90" s="159">
        <v>0</v>
      </c>
      <c r="AC90" s="159">
        <v>0</v>
      </c>
      <c r="AD90" s="159">
        <v>0</v>
      </c>
    </row>
    <row r="91" spans="1:30" ht="15.75" customHeight="1">
      <c r="A91" s="266" t="s">
        <v>894</v>
      </c>
      <c r="B91" s="181" t="s">
        <v>34</v>
      </c>
      <c r="C91" s="167"/>
      <c r="D91" s="164">
        <v>6.0000000000000001E-3</v>
      </c>
      <c r="E91" s="169">
        <v>0.30099999999999999</v>
      </c>
      <c r="F91" s="171">
        <v>1E-3</v>
      </c>
      <c r="G91" s="23">
        <v>1E-3</v>
      </c>
      <c r="H91" s="178">
        <v>1E-3</v>
      </c>
      <c r="I91" s="141">
        <v>1.6E-2</v>
      </c>
      <c r="J91" s="160">
        <v>0.19</v>
      </c>
      <c r="K91" s="160">
        <v>0.27</v>
      </c>
      <c r="L91" s="160">
        <v>5.9999999999999995E-4</v>
      </c>
      <c r="M91" s="160">
        <v>0.22</v>
      </c>
      <c r="N91" s="160">
        <v>1E-3</v>
      </c>
      <c r="O91" s="160">
        <v>0.01</v>
      </c>
      <c r="P91" s="160">
        <v>1</v>
      </c>
      <c r="Q91" s="160">
        <v>1E-4</v>
      </c>
      <c r="R91" s="160">
        <v>2E-3</v>
      </c>
      <c r="S91" s="160">
        <v>0</v>
      </c>
      <c r="T91" s="160">
        <v>0</v>
      </c>
      <c r="U91" s="160">
        <v>0</v>
      </c>
      <c r="V91" s="160">
        <v>5.9999999999999995E-4</v>
      </c>
      <c r="W91" s="160">
        <v>0</v>
      </c>
      <c r="X91" s="160">
        <v>2.9999999999999997E-4</v>
      </c>
      <c r="Y91" s="160">
        <v>0</v>
      </c>
      <c r="Z91" s="160">
        <v>0.111</v>
      </c>
      <c r="AA91" s="159">
        <v>0</v>
      </c>
      <c r="AB91" s="159">
        <v>0</v>
      </c>
      <c r="AC91" s="159">
        <v>0</v>
      </c>
      <c r="AD91" s="159">
        <v>0</v>
      </c>
    </row>
    <row r="92" spans="1:30" ht="15.75" customHeight="1">
      <c r="A92" s="266" t="s">
        <v>895</v>
      </c>
      <c r="B92" s="181" t="s">
        <v>34</v>
      </c>
      <c r="C92" s="167"/>
      <c r="D92" s="164">
        <v>6.0000000000000001E-3</v>
      </c>
      <c r="E92" s="169">
        <v>0.30099999999999999</v>
      </c>
      <c r="F92" s="171">
        <v>1E-3</v>
      </c>
      <c r="G92" s="23">
        <v>1E-3</v>
      </c>
      <c r="H92" s="178">
        <v>1E-3</v>
      </c>
      <c r="I92" s="141">
        <v>1.6E-2</v>
      </c>
      <c r="J92" s="160">
        <v>0.19</v>
      </c>
      <c r="K92" s="160">
        <v>0.27</v>
      </c>
      <c r="L92" s="160">
        <v>5.9999999999999995E-4</v>
      </c>
      <c r="M92" s="160">
        <v>0.22</v>
      </c>
      <c r="N92" s="160">
        <v>1E-3</v>
      </c>
      <c r="O92" s="160">
        <v>0.01</v>
      </c>
      <c r="P92" s="160">
        <v>1</v>
      </c>
      <c r="Q92" s="160">
        <v>1E-4</v>
      </c>
      <c r="R92" s="160">
        <v>2E-3</v>
      </c>
      <c r="S92" s="160">
        <v>0</v>
      </c>
      <c r="T92" s="160">
        <v>0</v>
      </c>
      <c r="U92" s="160">
        <v>0</v>
      </c>
      <c r="V92" s="160">
        <v>5.9999999999999995E-4</v>
      </c>
      <c r="W92" s="160">
        <v>0</v>
      </c>
      <c r="X92" s="160">
        <v>2.9999999999999997E-4</v>
      </c>
      <c r="Y92" s="160">
        <v>0</v>
      </c>
      <c r="Z92" s="160">
        <v>0.111</v>
      </c>
      <c r="AA92" s="159">
        <v>0</v>
      </c>
      <c r="AB92" s="159">
        <v>0</v>
      </c>
      <c r="AC92" s="159">
        <v>0</v>
      </c>
      <c r="AD92" s="159">
        <v>0</v>
      </c>
    </row>
    <row r="93" spans="1:30" ht="15.75" customHeight="1">
      <c r="A93" s="266" t="s">
        <v>896</v>
      </c>
      <c r="B93" s="181" t="s">
        <v>34</v>
      </c>
      <c r="C93" s="167"/>
      <c r="D93" s="164">
        <v>6.0000000000000001E-3</v>
      </c>
      <c r="E93" s="169">
        <v>0.30099999999999999</v>
      </c>
      <c r="F93" s="171">
        <v>1E-3</v>
      </c>
      <c r="G93" s="23">
        <v>1E-3</v>
      </c>
      <c r="H93" s="178">
        <v>1E-3</v>
      </c>
      <c r="I93" s="141">
        <v>1.6E-2</v>
      </c>
      <c r="J93" s="160">
        <v>0.19</v>
      </c>
      <c r="K93" s="160">
        <v>0.27</v>
      </c>
      <c r="L93" s="160">
        <v>5.9999999999999995E-4</v>
      </c>
      <c r="M93" s="160">
        <v>0.22</v>
      </c>
      <c r="N93" s="160">
        <v>1E-3</v>
      </c>
      <c r="O93" s="160">
        <v>0.01</v>
      </c>
      <c r="P93" s="160">
        <v>1</v>
      </c>
      <c r="Q93" s="160">
        <v>1E-4</v>
      </c>
      <c r="R93" s="160">
        <v>2E-3</v>
      </c>
      <c r="S93" s="160">
        <v>0</v>
      </c>
      <c r="T93" s="160">
        <v>0</v>
      </c>
      <c r="U93" s="160">
        <v>0</v>
      </c>
      <c r="V93" s="160">
        <v>5.9999999999999995E-4</v>
      </c>
      <c r="W93" s="160">
        <v>0</v>
      </c>
      <c r="X93" s="160">
        <v>2.9999999999999997E-4</v>
      </c>
      <c r="Y93" s="160">
        <v>0</v>
      </c>
      <c r="Z93" s="160">
        <v>0.111</v>
      </c>
      <c r="AA93" s="159">
        <v>0</v>
      </c>
      <c r="AB93" s="159">
        <v>0</v>
      </c>
      <c r="AC93" s="159">
        <v>0</v>
      </c>
      <c r="AD93" s="159">
        <v>0</v>
      </c>
    </row>
    <row r="94" spans="1:30" ht="15.75" customHeight="1">
      <c r="A94" s="266" t="s">
        <v>897</v>
      </c>
      <c r="B94" s="181" t="s">
        <v>34</v>
      </c>
      <c r="C94" s="167"/>
      <c r="D94" s="164">
        <v>6.0000000000000001E-3</v>
      </c>
      <c r="E94" s="169">
        <v>0.30099999999999999</v>
      </c>
      <c r="F94" s="171">
        <v>1E-3</v>
      </c>
      <c r="G94" s="23">
        <v>1E-3</v>
      </c>
      <c r="H94" s="178">
        <v>1E-3</v>
      </c>
      <c r="I94" s="141">
        <v>1.6E-2</v>
      </c>
      <c r="J94" s="160">
        <v>0.19</v>
      </c>
      <c r="K94" s="160">
        <v>0.27</v>
      </c>
      <c r="L94" s="160">
        <v>5.9999999999999995E-4</v>
      </c>
      <c r="M94" s="160">
        <v>0.22</v>
      </c>
      <c r="N94" s="160">
        <v>1E-3</v>
      </c>
      <c r="O94" s="160">
        <v>0.01</v>
      </c>
      <c r="P94" s="160">
        <v>1</v>
      </c>
      <c r="Q94" s="160">
        <v>1E-4</v>
      </c>
      <c r="R94" s="160">
        <v>2E-3</v>
      </c>
      <c r="S94" s="160">
        <v>0</v>
      </c>
      <c r="T94" s="160">
        <v>0</v>
      </c>
      <c r="U94" s="160">
        <v>0</v>
      </c>
      <c r="V94" s="160">
        <v>5.9999999999999995E-4</v>
      </c>
      <c r="W94" s="160">
        <v>0</v>
      </c>
      <c r="X94" s="160">
        <v>2.9999999999999997E-4</v>
      </c>
      <c r="Y94" s="160">
        <v>0</v>
      </c>
      <c r="Z94" s="160">
        <v>0.111</v>
      </c>
      <c r="AA94" s="159">
        <v>0</v>
      </c>
      <c r="AB94" s="159">
        <v>0</v>
      </c>
      <c r="AC94" s="159">
        <v>0</v>
      </c>
      <c r="AD94" s="159">
        <v>0</v>
      </c>
    </row>
    <row r="95" spans="1:30" ht="15.75" customHeight="1">
      <c r="A95" s="266" t="s">
        <v>898</v>
      </c>
      <c r="B95" s="181" t="s">
        <v>34</v>
      </c>
      <c r="C95" s="167"/>
      <c r="D95" s="164">
        <v>5.6999999999999993E-3</v>
      </c>
      <c r="E95" s="169">
        <v>0.28594999999999998</v>
      </c>
      <c r="F95" s="171">
        <v>1E-3</v>
      </c>
      <c r="G95" s="23">
        <v>1E-3</v>
      </c>
      <c r="H95" s="178">
        <v>1E-3</v>
      </c>
      <c r="I95" s="141">
        <v>1.52E-2</v>
      </c>
      <c r="J95" s="160">
        <v>0.19</v>
      </c>
      <c r="K95" s="160">
        <v>0.27</v>
      </c>
      <c r="L95" s="160">
        <v>5.9999999999999995E-4</v>
      </c>
      <c r="M95" s="160">
        <v>0.22</v>
      </c>
      <c r="N95" s="160">
        <v>1E-3</v>
      </c>
      <c r="O95" s="160">
        <v>0.01</v>
      </c>
      <c r="P95" s="160">
        <v>1</v>
      </c>
      <c r="Q95" s="160">
        <v>1E-4</v>
      </c>
      <c r="R95" s="160">
        <v>2E-3</v>
      </c>
      <c r="S95" s="160">
        <v>0</v>
      </c>
      <c r="T95" s="160">
        <v>0</v>
      </c>
      <c r="U95" s="160">
        <v>0</v>
      </c>
      <c r="V95" s="160">
        <v>5.9999999999999995E-4</v>
      </c>
      <c r="W95" s="160">
        <v>0</v>
      </c>
      <c r="X95" s="160">
        <v>2.9999999999999997E-4</v>
      </c>
      <c r="Y95" s="160">
        <v>0</v>
      </c>
      <c r="Z95" s="160">
        <v>0.111</v>
      </c>
      <c r="AA95" s="159">
        <v>0</v>
      </c>
      <c r="AB95" s="159">
        <v>0</v>
      </c>
      <c r="AC95" s="159">
        <v>0</v>
      </c>
      <c r="AD95" s="159">
        <v>0</v>
      </c>
    </row>
    <row r="96" spans="1:30" ht="15.75" customHeight="1">
      <c r="A96" s="266" t="s">
        <v>899</v>
      </c>
      <c r="B96" s="181" t="s">
        <v>34</v>
      </c>
      <c r="C96" s="167"/>
      <c r="D96" s="164">
        <v>1.7100000000000001E-2</v>
      </c>
      <c r="E96" s="169">
        <v>0.23399999999999999</v>
      </c>
      <c r="F96" s="171">
        <v>2.9999999999999997E-4</v>
      </c>
      <c r="G96" s="23">
        <v>5.0000000000000001E-4</v>
      </c>
      <c r="H96" s="178">
        <v>1E-4</v>
      </c>
      <c r="I96" s="141">
        <v>1.8000000000000002E-2</v>
      </c>
      <c r="J96" s="160">
        <v>0.35</v>
      </c>
      <c r="K96" s="160">
        <v>0.21</v>
      </c>
      <c r="L96" s="160">
        <v>6.7000000000000002E-3</v>
      </c>
      <c r="M96" s="160">
        <v>0.44</v>
      </c>
      <c r="N96" s="160">
        <v>5.4000000000000003E-3</v>
      </c>
      <c r="O96" s="160">
        <v>0.08</v>
      </c>
      <c r="P96" s="160">
        <v>3.77</v>
      </c>
      <c r="Q96" s="160">
        <v>1.8E-3</v>
      </c>
      <c r="R96" s="160">
        <v>3.0000000000000001E-3</v>
      </c>
      <c r="S96" s="160">
        <v>0</v>
      </c>
      <c r="T96" s="160">
        <v>0</v>
      </c>
      <c r="U96" s="160">
        <v>10.4346</v>
      </c>
      <c r="V96" s="160">
        <v>7.000000000000001E-4</v>
      </c>
      <c r="W96" s="160">
        <v>5.9999999999999995E-4</v>
      </c>
      <c r="X96" s="160">
        <v>1.9E-3</v>
      </c>
      <c r="Y96" s="160">
        <v>5.6000000000000008E-3</v>
      </c>
      <c r="Z96" s="160">
        <v>9.0999999999999998E-2</v>
      </c>
      <c r="AA96" s="159">
        <v>6.0000000000000001E-3</v>
      </c>
      <c r="AB96" s="159">
        <v>0</v>
      </c>
      <c r="AC96" s="159">
        <v>7.7000000000000002E-3</v>
      </c>
      <c r="AD96" s="159">
        <v>0.22</v>
      </c>
    </row>
    <row r="97" spans="1:30" ht="15.75" customHeight="1">
      <c r="A97" s="266" t="s">
        <v>900</v>
      </c>
      <c r="B97" s="181" t="s">
        <v>34</v>
      </c>
      <c r="C97" s="167"/>
      <c r="D97" s="164">
        <v>1.7100000000000001E-2</v>
      </c>
      <c r="E97" s="169">
        <v>0.23399999999999999</v>
      </c>
      <c r="F97" s="171">
        <v>2.9999999999999997E-4</v>
      </c>
      <c r="G97" s="23">
        <v>5.0000000000000001E-4</v>
      </c>
      <c r="H97" s="178">
        <v>1E-4</v>
      </c>
      <c r="I97" s="141">
        <v>1.8000000000000002E-2</v>
      </c>
      <c r="J97" s="160">
        <v>0.35</v>
      </c>
      <c r="K97" s="160">
        <v>0.21</v>
      </c>
      <c r="L97" s="160">
        <v>6.7000000000000002E-3</v>
      </c>
      <c r="M97" s="160">
        <v>0.44</v>
      </c>
      <c r="N97" s="160">
        <v>5.4000000000000003E-3</v>
      </c>
      <c r="O97" s="160">
        <v>0.08</v>
      </c>
      <c r="P97" s="160">
        <v>3.77</v>
      </c>
      <c r="Q97" s="160">
        <v>1.8E-3</v>
      </c>
      <c r="R97" s="160">
        <v>3.0000000000000001E-3</v>
      </c>
      <c r="S97" s="160">
        <v>0</v>
      </c>
      <c r="T97" s="160">
        <v>0</v>
      </c>
      <c r="U97" s="160">
        <v>10.4346</v>
      </c>
      <c r="V97" s="160">
        <v>7.000000000000001E-4</v>
      </c>
      <c r="W97" s="160">
        <v>5.9999999999999995E-4</v>
      </c>
      <c r="X97" s="160">
        <v>1.9E-3</v>
      </c>
      <c r="Y97" s="160">
        <v>5.6000000000000008E-3</v>
      </c>
      <c r="Z97" s="160">
        <v>9.0999999999999998E-2</v>
      </c>
      <c r="AA97" s="159">
        <v>6.0000000000000001E-3</v>
      </c>
      <c r="AB97" s="159">
        <v>0</v>
      </c>
      <c r="AC97" s="159">
        <v>7.7000000000000002E-3</v>
      </c>
      <c r="AD97" s="159">
        <v>0.22</v>
      </c>
    </row>
    <row r="98" spans="1:30" ht="15.75" customHeight="1">
      <c r="A98" s="266" t="s">
        <v>901</v>
      </c>
      <c r="B98" s="181" t="s">
        <v>34</v>
      </c>
      <c r="C98" s="167"/>
      <c r="D98" s="164">
        <v>1.7100000000000001E-2</v>
      </c>
      <c r="E98" s="169">
        <v>0.23399999999999999</v>
      </c>
      <c r="F98" s="171">
        <v>2.9999999999999997E-4</v>
      </c>
      <c r="G98" s="23">
        <v>5.0000000000000001E-4</v>
      </c>
      <c r="H98" s="178">
        <v>1E-4</v>
      </c>
      <c r="I98" s="141">
        <v>1.8000000000000002E-2</v>
      </c>
      <c r="J98" s="160">
        <v>0.35</v>
      </c>
      <c r="K98" s="160">
        <v>0.21</v>
      </c>
      <c r="L98" s="160">
        <v>6.7000000000000002E-3</v>
      </c>
      <c r="M98" s="160">
        <v>0.44</v>
      </c>
      <c r="N98" s="160">
        <v>5.4000000000000003E-3</v>
      </c>
      <c r="O98" s="160">
        <v>0.08</v>
      </c>
      <c r="P98" s="160">
        <v>3.77</v>
      </c>
      <c r="Q98" s="160">
        <v>1.8E-3</v>
      </c>
      <c r="R98" s="160">
        <v>3.0000000000000001E-3</v>
      </c>
      <c r="S98" s="160">
        <v>0</v>
      </c>
      <c r="T98" s="160">
        <v>0</v>
      </c>
      <c r="U98" s="160">
        <v>10.4346</v>
      </c>
      <c r="V98" s="160">
        <v>7.000000000000001E-4</v>
      </c>
      <c r="W98" s="160">
        <v>5.9999999999999995E-4</v>
      </c>
      <c r="X98" s="160">
        <v>1.9E-3</v>
      </c>
      <c r="Y98" s="160">
        <v>5.6000000000000008E-3</v>
      </c>
      <c r="Z98" s="160">
        <v>9.0999999999999998E-2</v>
      </c>
      <c r="AA98" s="159">
        <v>6.0000000000000001E-3</v>
      </c>
      <c r="AB98" s="159">
        <v>0</v>
      </c>
      <c r="AC98" s="159">
        <v>7.7000000000000002E-3</v>
      </c>
      <c r="AD98" s="159">
        <v>0.22</v>
      </c>
    </row>
    <row r="99" spans="1:30" ht="15.75" customHeight="1">
      <c r="A99" s="266" t="s">
        <v>902</v>
      </c>
      <c r="B99" s="181" t="s">
        <v>34</v>
      </c>
      <c r="C99" s="167"/>
      <c r="D99" s="164">
        <v>1.7100000000000001E-2</v>
      </c>
      <c r="E99" s="169">
        <v>0.23399999999999999</v>
      </c>
      <c r="F99" s="171">
        <v>2.9999999999999997E-4</v>
      </c>
      <c r="G99" s="23">
        <v>5.0000000000000001E-4</v>
      </c>
      <c r="H99" s="178">
        <v>1E-4</v>
      </c>
      <c r="I99" s="141">
        <v>1.8000000000000002E-2</v>
      </c>
      <c r="J99" s="160">
        <v>0.35</v>
      </c>
      <c r="K99" s="160">
        <v>0.21</v>
      </c>
      <c r="L99" s="160">
        <v>6.7000000000000002E-3</v>
      </c>
      <c r="M99" s="160">
        <v>0.44</v>
      </c>
      <c r="N99" s="160">
        <v>5.4000000000000003E-3</v>
      </c>
      <c r="O99" s="160">
        <v>0.08</v>
      </c>
      <c r="P99" s="160">
        <v>3.77</v>
      </c>
      <c r="Q99" s="160">
        <v>1.8E-3</v>
      </c>
      <c r="R99" s="160">
        <v>3.0000000000000001E-3</v>
      </c>
      <c r="S99" s="160">
        <v>0</v>
      </c>
      <c r="T99" s="160">
        <v>0</v>
      </c>
      <c r="U99" s="160">
        <v>10.4346</v>
      </c>
      <c r="V99" s="160">
        <v>7.000000000000001E-4</v>
      </c>
      <c r="W99" s="160">
        <v>5.9999999999999995E-4</v>
      </c>
      <c r="X99" s="160">
        <v>1.9E-3</v>
      </c>
      <c r="Y99" s="160">
        <v>5.6000000000000008E-3</v>
      </c>
      <c r="Z99" s="160">
        <v>9.0999999999999998E-2</v>
      </c>
      <c r="AA99" s="159">
        <v>6.0000000000000001E-3</v>
      </c>
      <c r="AB99" s="159">
        <v>0</v>
      </c>
      <c r="AC99" s="159">
        <v>7.7000000000000002E-3</v>
      </c>
      <c r="AD99" s="159">
        <v>0.22</v>
      </c>
    </row>
    <row r="100" spans="1:30" ht="15.75" customHeight="1">
      <c r="A100" s="266" t="s">
        <v>903</v>
      </c>
      <c r="B100" s="181" t="s">
        <v>34</v>
      </c>
      <c r="C100" s="167"/>
      <c r="D100" s="164">
        <v>1.7100000000000001E-2</v>
      </c>
      <c r="E100" s="169">
        <v>0.23399999999999999</v>
      </c>
      <c r="F100" s="171">
        <v>2.9999999999999997E-4</v>
      </c>
      <c r="G100" s="23">
        <v>5.0000000000000001E-4</v>
      </c>
      <c r="H100" s="178">
        <v>1E-4</v>
      </c>
      <c r="I100" s="141">
        <v>1.8000000000000002E-2</v>
      </c>
      <c r="J100" s="160">
        <v>0.35</v>
      </c>
      <c r="K100" s="160">
        <v>0.21</v>
      </c>
      <c r="L100" s="160">
        <v>6.7000000000000002E-3</v>
      </c>
      <c r="M100" s="160">
        <v>0.44</v>
      </c>
      <c r="N100" s="160">
        <v>5.4000000000000003E-3</v>
      </c>
      <c r="O100" s="160">
        <v>0.08</v>
      </c>
      <c r="P100" s="160">
        <v>3.77</v>
      </c>
      <c r="Q100" s="160">
        <v>1.8E-3</v>
      </c>
      <c r="R100" s="160">
        <v>3.0000000000000001E-3</v>
      </c>
      <c r="S100" s="160">
        <v>0</v>
      </c>
      <c r="T100" s="160">
        <v>0</v>
      </c>
      <c r="U100" s="160">
        <v>10.4346</v>
      </c>
      <c r="V100" s="160">
        <v>7.000000000000001E-4</v>
      </c>
      <c r="W100" s="160">
        <v>5.9999999999999995E-4</v>
      </c>
      <c r="X100" s="160">
        <v>1.9E-3</v>
      </c>
      <c r="Y100" s="160">
        <v>5.6000000000000008E-3</v>
      </c>
      <c r="Z100" s="160">
        <v>9.0999999999999998E-2</v>
      </c>
      <c r="AA100" s="159">
        <v>6.0000000000000001E-3</v>
      </c>
      <c r="AB100" s="159">
        <v>0</v>
      </c>
      <c r="AC100" s="159">
        <v>7.7000000000000002E-3</v>
      </c>
      <c r="AD100" s="159">
        <v>0.22</v>
      </c>
    </row>
    <row r="101" spans="1:30" ht="15.75" customHeight="1">
      <c r="A101" s="266" t="s">
        <v>904</v>
      </c>
      <c r="B101" s="181" t="s">
        <v>34</v>
      </c>
      <c r="C101" s="167"/>
      <c r="D101" s="164">
        <v>9.4799999999999988E-3</v>
      </c>
      <c r="E101" s="169">
        <v>7.0120000000000002E-2</v>
      </c>
      <c r="F101" s="171">
        <v>2.9999999999999997E-4</v>
      </c>
      <c r="G101" s="23">
        <v>5.0000000000000001E-4</v>
      </c>
      <c r="H101" s="178">
        <v>1E-4</v>
      </c>
      <c r="I101" s="141">
        <v>7.11E-3</v>
      </c>
      <c r="J101" s="160">
        <v>0.35</v>
      </c>
      <c r="K101" s="160">
        <v>0.21</v>
      </c>
      <c r="L101" s="160">
        <v>6.7000000000000002E-3</v>
      </c>
      <c r="M101" s="160">
        <v>0.44</v>
      </c>
      <c r="N101" s="160">
        <v>5.4000000000000003E-3</v>
      </c>
      <c r="O101" s="160">
        <v>0.08</v>
      </c>
      <c r="P101" s="160">
        <v>3.77</v>
      </c>
      <c r="Q101" s="160">
        <v>1.8E-3</v>
      </c>
      <c r="R101" s="160">
        <v>3.0000000000000001E-3</v>
      </c>
      <c r="S101" s="160">
        <v>0</v>
      </c>
      <c r="T101" s="160">
        <v>0</v>
      </c>
      <c r="U101" s="160">
        <v>10.4346</v>
      </c>
      <c r="V101" s="160">
        <v>7.000000000000001E-4</v>
      </c>
      <c r="W101" s="160">
        <v>5.9999999999999995E-4</v>
      </c>
      <c r="X101" s="160">
        <v>1.9E-3</v>
      </c>
      <c r="Y101" s="160">
        <v>5.6000000000000008E-3</v>
      </c>
      <c r="Z101" s="160">
        <v>9.0999999999999998E-2</v>
      </c>
      <c r="AA101" s="159">
        <v>6.0000000000000001E-3</v>
      </c>
      <c r="AB101" s="159">
        <v>0</v>
      </c>
      <c r="AC101" s="159">
        <v>7.7000000000000002E-3</v>
      </c>
      <c r="AD101" s="159">
        <v>0.22</v>
      </c>
    </row>
    <row r="102" spans="1:30" ht="15.75" customHeight="1">
      <c r="A102" s="266" t="s">
        <v>905</v>
      </c>
      <c r="B102" s="181" t="s">
        <v>34</v>
      </c>
      <c r="C102" s="167"/>
      <c r="D102" s="164">
        <v>1.7100000000000001E-2</v>
      </c>
      <c r="E102" s="169">
        <v>0.23399999999999999</v>
      </c>
      <c r="F102" s="171">
        <v>2.9999999999999997E-4</v>
      </c>
      <c r="G102" s="23">
        <v>5.0000000000000001E-4</v>
      </c>
      <c r="H102" s="178">
        <v>1E-4</v>
      </c>
      <c r="I102" s="141">
        <v>1.8000000000000002E-2</v>
      </c>
      <c r="J102" s="160">
        <v>0.35</v>
      </c>
      <c r="K102" s="160">
        <v>0.21</v>
      </c>
      <c r="L102" s="160">
        <v>6.7000000000000002E-3</v>
      </c>
      <c r="M102" s="160">
        <v>0.44</v>
      </c>
      <c r="N102" s="160">
        <v>5.4000000000000003E-3</v>
      </c>
      <c r="O102" s="160">
        <v>0.08</v>
      </c>
      <c r="P102" s="160">
        <v>3.77</v>
      </c>
      <c r="Q102" s="160">
        <v>1.8E-3</v>
      </c>
      <c r="R102" s="160">
        <v>3.0000000000000001E-3</v>
      </c>
      <c r="S102" s="160">
        <v>0</v>
      </c>
      <c r="T102" s="160">
        <v>0</v>
      </c>
      <c r="U102" s="160">
        <v>10.4346</v>
      </c>
      <c r="V102" s="160">
        <v>7.000000000000001E-4</v>
      </c>
      <c r="W102" s="160">
        <v>5.9999999999999995E-4</v>
      </c>
      <c r="X102" s="160">
        <v>1.9E-3</v>
      </c>
      <c r="Y102" s="160">
        <v>5.6000000000000008E-3</v>
      </c>
      <c r="Z102" s="160">
        <v>9.0999999999999998E-2</v>
      </c>
      <c r="AA102" s="159">
        <v>6.0000000000000001E-3</v>
      </c>
      <c r="AB102" s="159">
        <v>0</v>
      </c>
      <c r="AC102" s="159">
        <v>7.7000000000000002E-3</v>
      </c>
      <c r="AD102" s="159">
        <v>0.22</v>
      </c>
    </row>
    <row r="103" spans="1:30" ht="15.75" customHeight="1">
      <c r="A103" s="266" t="s">
        <v>906</v>
      </c>
      <c r="B103" s="181" t="s">
        <v>34</v>
      </c>
      <c r="C103" s="167"/>
      <c r="D103" s="164">
        <v>1.7100000000000001E-2</v>
      </c>
      <c r="E103" s="169">
        <v>0.20010000000000003</v>
      </c>
      <c r="F103" s="171">
        <v>2.5999999999999998E-4</v>
      </c>
      <c r="G103" s="23">
        <v>4.2999999999999999E-4</v>
      </c>
      <c r="H103" s="178">
        <v>2.0000000000000002E-5</v>
      </c>
      <c r="I103" s="141">
        <v>2.0499999999999997E-2</v>
      </c>
      <c r="J103" s="160">
        <v>0.08</v>
      </c>
      <c r="K103" s="160">
        <v>0.2</v>
      </c>
      <c r="L103" s="160">
        <v>1.4000000000000002E-3</v>
      </c>
      <c r="M103" s="160">
        <v>0.4</v>
      </c>
      <c r="N103" s="160">
        <v>3.0999999999999999E-3</v>
      </c>
      <c r="O103" s="160">
        <v>0.05</v>
      </c>
      <c r="P103" s="160">
        <v>3.28</v>
      </c>
      <c r="Q103" s="160">
        <v>1.67E-3</v>
      </c>
      <c r="R103" s="160">
        <v>2.7000000000000001E-3</v>
      </c>
      <c r="S103" s="160">
        <v>0</v>
      </c>
      <c r="T103" s="160">
        <v>0</v>
      </c>
      <c r="U103" s="160">
        <v>1.67E-3</v>
      </c>
      <c r="V103" s="160">
        <v>9.7999999999999997E-4</v>
      </c>
      <c r="W103" s="160">
        <v>1.8999999999999998E-4</v>
      </c>
      <c r="X103" s="160">
        <v>2.6900000000000001E-3</v>
      </c>
      <c r="Y103" s="160">
        <v>1.312E-2</v>
      </c>
      <c r="Z103" s="160">
        <v>7.400000000000001E-2</v>
      </c>
      <c r="AA103" s="159">
        <v>3.0000000000000001E-3</v>
      </c>
      <c r="AB103" s="159">
        <v>0</v>
      </c>
      <c r="AC103" s="159">
        <v>5.9999999999999995E-4</v>
      </c>
      <c r="AD103" s="159">
        <v>0.09</v>
      </c>
    </row>
    <row r="104" spans="1:30" ht="15.75" customHeight="1">
      <c r="A104" s="266" t="s">
        <v>907</v>
      </c>
      <c r="B104" s="181" t="s">
        <v>34</v>
      </c>
      <c r="C104" s="167"/>
      <c r="D104" s="164">
        <v>1.7100000000000001E-2</v>
      </c>
      <c r="E104" s="169">
        <v>0.20010000000000003</v>
      </c>
      <c r="F104" s="171">
        <v>2.5999999999999998E-4</v>
      </c>
      <c r="G104" s="23">
        <v>4.2999999999999999E-4</v>
      </c>
      <c r="H104" s="178">
        <v>2.0000000000000002E-5</v>
      </c>
      <c r="I104" s="141">
        <v>2.0499999999999997E-2</v>
      </c>
      <c r="J104" s="160">
        <v>0.08</v>
      </c>
      <c r="K104" s="160">
        <v>0.2</v>
      </c>
      <c r="L104" s="160">
        <v>1.4000000000000002E-3</v>
      </c>
      <c r="M104" s="160">
        <v>0.4</v>
      </c>
      <c r="N104" s="160">
        <v>3.0999999999999999E-3</v>
      </c>
      <c r="O104" s="160">
        <v>0.05</v>
      </c>
      <c r="P104" s="160">
        <v>3.28</v>
      </c>
      <c r="Q104" s="160">
        <v>1.67E-3</v>
      </c>
      <c r="R104" s="160">
        <v>2.7000000000000001E-3</v>
      </c>
      <c r="S104" s="160">
        <v>0</v>
      </c>
      <c r="T104" s="160">
        <v>0</v>
      </c>
      <c r="U104" s="160">
        <v>1.67E-3</v>
      </c>
      <c r="V104" s="160">
        <v>9.7999999999999997E-4</v>
      </c>
      <c r="W104" s="160">
        <v>1.8999999999999998E-4</v>
      </c>
      <c r="X104" s="160">
        <v>2.6900000000000001E-3</v>
      </c>
      <c r="Y104" s="160">
        <v>1.312E-2</v>
      </c>
      <c r="Z104" s="160">
        <v>7.400000000000001E-2</v>
      </c>
      <c r="AA104" s="159">
        <v>3.0000000000000001E-3</v>
      </c>
      <c r="AB104" s="159">
        <v>0</v>
      </c>
      <c r="AC104" s="159">
        <v>5.9999999999999995E-4</v>
      </c>
      <c r="AD104" s="159">
        <v>0.09</v>
      </c>
    </row>
    <row r="105" spans="1:30" ht="15.75" customHeight="1">
      <c r="A105" s="266" t="s">
        <v>908</v>
      </c>
      <c r="B105" s="181" t="s">
        <v>34</v>
      </c>
      <c r="C105" s="167"/>
      <c r="D105" s="164">
        <v>1.7100000000000001E-2</v>
      </c>
      <c r="E105" s="169">
        <v>0.20010000000000003</v>
      </c>
      <c r="F105" s="171">
        <v>2.5999999999999998E-4</v>
      </c>
      <c r="G105" s="23">
        <v>4.2999999999999999E-4</v>
      </c>
      <c r="H105" s="178">
        <v>2.0000000000000002E-5</v>
      </c>
      <c r="I105" s="141">
        <v>2.0499999999999997E-2</v>
      </c>
      <c r="J105" s="160">
        <v>0.08</v>
      </c>
      <c r="K105" s="160">
        <v>0.2</v>
      </c>
      <c r="L105" s="160">
        <v>1.4000000000000002E-3</v>
      </c>
      <c r="M105" s="160">
        <v>0.4</v>
      </c>
      <c r="N105" s="160">
        <v>3.0999999999999999E-3</v>
      </c>
      <c r="O105" s="160">
        <v>0.05</v>
      </c>
      <c r="P105" s="160">
        <v>3.28</v>
      </c>
      <c r="Q105" s="160">
        <v>1.67E-3</v>
      </c>
      <c r="R105" s="160">
        <v>2.7000000000000001E-3</v>
      </c>
      <c r="S105" s="160">
        <v>0</v>
      </c>
      <c r="T105" s="160">
        <v>0</v>
      </c>
      <c r="U105" s="160">
        <v>1.67E-3</v>
      </c>
      <c r="V105" s="160">
        <v>9.7999999999999997E-4</v>
      </c>
      <c r="W105" s="160">
        <v>1.8999999999999998E-4</v>
      </c>
      <c r="X105" s="160">
        <v>2.6900000000000001E-3</v>
      </c>
      <c r="Y105" s="160">
        <v>1.312E-2</v>
      </c>
      <c r="Z105" s="160">
        <v>7.400000000000001E-2</v>
      </c>
      <c r="AA105" s="159">
        <v>3.0000000000000001E-3</v>
      </c>
      <c r="AB105" s="159">
        <v>0</v>
      </c>
      <c r="AC105" s="159">
        <v>5.9999999999999995E-4</v>
      </c>
      <c r="AD105" s="159">
        <v>0.09</v>
      </c>
    </row>
    <row r="106" spans="1:30" ht="15.75" customHeight="1">
      <c r="A106" s="266" t="s">
        <v>909</v>
      </c>
      <c r="B106" s="181" t="s">
        <v>34</v>
      </c>
      <c r="C106" s="167"/>
      <c r="D106" s="164">
        <v>1.7100000000000001E-2</v>
      </c>
      <c r="E106" s="169">
        <v>0.20010000000000003</v>
      </c>
      <c r="F106" s="171">
        <v>2.5999999999999998E-4</v>
      </c>
      <c r="G106" s="23">
        <v>4.2999999999999999E-4</v>
      </c>
      <c r="H106" s="178">
        <v>2.0000000000000002E-5</v>
      </c>
      <c r="I106" s="141">
        <v>2.0499999999999997E-2</v>
      </c>
      <c r="J106" s="160">
        <v>0.08</v>
      </c>
      <c r="K106" s="160">
        <v>0.2</v>
      </c>
      <c r="L106" s="160">
        <v>1.4000000000000002E-3</v>
      </c>
      <c r="M106" s="160">
        <v>0.4</v>
      </c>
      <c r="N106" s="160">
        <v>3.0999999999999999E-3</v>
      </c>
      <c r="O106" s="160">
        <v>0.05</v>
      </c>
      <c r="P106" s="160">
        <v>3.28</v>
      </c>
      <c r="Q106" s="160">
        <v>1.67E-3</v>
      </c>
      <c r="R106" s="160">
        <v>2.7000000000000001E-3</v>
      </c>
      <c r="S106" s="160">
        <v>0</v>
      </c>
      <c r="T106" s="160">
        <v>0</v>
      </c>
      <c r="U106" s="160">
        <v>1.67E-3</v>
      </c>
      <c r="V106" s="160">
        <v>9.7999999999999997E-4</v>
      </c>
      <c r="W106" s="160">
        <v>1.8999999999999998E-4</v>
      </c>
      <c r="X106" s="160">
        <v>2.6900000000000001E-3</v>
      </c>
      <c r="Y106" s="160">
        <v>1.312E-2</v>
      </c>
      <c r="Z106" s="160">
        <v>7.400000000000001E-2</v>
      </c>
      <c r="AA106" s="159">
        <v>3.0000000000000001E-3</v>
      </c>
      <c r="AB106" s="159">
        <v>0</v>
      </c>
      <c r="AC106" s="159">
        <v>5.9999999999999995E-4</v>
      </c>
      <c r="AD106" s="159">
        <v>0.09</v>
      </c>
    </row>
    <row r="107" spans="1:30" ht="15.75" customHeight="1">
      <c r="A107" s="266" t="s">
        <v>910</v>
      </c>
      <c r="B107" s="181" t="s">
        <v>34</v>
      </c>
      <c r="C107" s="167"/>
      <c r="D107" s="164">
        <v>2.8709999999999999E-2</v>
      </c>
      <c r="E107" s="169">
        <v>0.33600000000000002</v>
      </c>
      <c r="F107" s="171">
        <v>2.5999999999999998E-4</v>
      </c>
      <c r="G107" s="23">
        <v>4.2999999999999999E-4</v>
      </c>
      <c r="H107" s="178">
        <v>2.0000000000000002E-5</v>
      </c>
      <c r="I107" s="141">
        <v>3.4419999999999999E-2</v>
      </c>
      <c r="J107" s="160">
        <v>0.08</v>
      </c>
      <c r="K107" s="160">
        <v>0.2</v>
      </c>
      <c r="L107" s="160">
        <v>1.4000000000000002E-3</v>
      </c>
      <c r="M107" s="160">
        <v>0.4</v>
      </c>
      <c r="N107" s="160">
        <v>3.0999999999999999E-3</v>
      </c>
      <c r="O107" s="160">
        <v>0.05</v>
      </c>
      <c r="P107" s="160">
        <v>3.28</v>
      </c>
      <c r="Q107" s="160">
        <v>1.67E-3</v>
      </c>
      <c r="R107" s="160">
        <v>2.7000000000000001E-3</v>
      </c>
      <c r="S107" s="160">
        <v>0</v>
      </c>
      <c r="T107" s="160">
        <v>0</v>
      </c>
      <c r="U107" s="160">
        <v>1.67E-3</v>
      </c>
      <c r="V107" s="160">
        <v>9.7999999999999997E-4</v>
      </c>
      <c r="W107" s="160">
        <v>1.8999999999999998E-4</v>
      </c>
      <c r="X107" s="160">
        <v>2.6900000000000001E-3</v>
      </c>
      <c r="Y107" s="160">
        <v>1.312E-2</v>
      </c>
      <c r="Z107" s="160">
        <v>7.400000000000001E-2</v>
      </c>
      <c r="AA107" s="159">
        <v>3.0000000000000001E-3</v>
      </c>
      <c r="AB107" s="159">
        <v>0</v>
      </c>
      <c r="AC107" s="159">
        <v>5.9999999999999995E-4</v>
      </c>
      <c r="AD107" s="159">
        <v>0.09</v>
      </c>
    </row>
    <row r="108" spans="1:30" ht="15.75" customHeight="1">
      <c r="A108" s="266" t="s">
        <v>911</v>
      </c>
      <c r="B108" s="181" t="s">
        <v>34</v>
      </c>
      <c r="C108" s="167"/>
      <c r="D108" s="164">
        <v>1.7100000000000001E-2</v>
      </c>
      <c r="E108" s="169">
        <v>0.20010000000000003</v>
      </c>
      <c r="F108" s="171">
        <v>2.5999999999999998E-4</v>
      </c>
      <c r="G108" s="23">
        <v>4.2999999999999999E-4</v>
      </c>
      <c r="H108" s="178">
        <v>2.0000000000000002E-5</v>
      </c>
      <c r="I108" s="141">
        <v>2.0499999999999997E-2</v>
      </c>
      <c r="J108" s="160">
        <v>0.08</v>
      </c>
      <c r="K108" s="160">
        <v>0.2</v>
      </c>
      <c r="L108" s="160">
        <v>1.4000000000000002E-3</v>
      </c>
      <c r="M108" s="160">
        <v>0.4</v>
      </c>
      <c r="N108" s="160">
        <v>3.0999999999999999E-3</v>
      </c>
      <c r="O108" s="160">
        <v>0.05</v>
      </c>
      <c r="P108" s="160">
        <v>3.28</v>
      </c>
      <c r="Q108" s="160">
        <v>1.67E-3</v>
      </c>
      <c r="R108" s="160">
        <v>2.7000000000000001E-3</v>
      </c>
      <c r="S108" s="160">
        <v>0</v>
      </c>
      <c r="T108" s="160">
        <v>0</v>
      </c>
      <c r="U108" s="160">
        <v>1.67E-3</v>
      </c>
      <c r="V108" s="160">
        <v>9.7999999999999997E-4</v>
      </c>
      <c r="W108" s="160">
        <v>1.8999999999999998E-4</v>
      </c>
      <c r="X108" s="160">
        <v>2.6900000000000001E-3</v>
      </c>
      <c r="Y108" s="160">
        <v>1.312E-2</v>
      </c>
      <c r="Z108" s="160">
        <v>7.400000000000001E-2</v>
      </c>
      <c r="AA108" s="159">
        <v>3.0000000000000001E-3</v>
      </c>
      <c r="AB108" s="159">
        <v>0</v>
      </c>
      <c r="AC108" s="159">
        <v>5.9999999999999995E-4</v>
      </c>
      <c r="AD108" s="159">
        <v>0.09</v>
      </c>
    </row>
    <row r="109" spans="1:30" ht="15.75" customHeight="1">
      <c r="A109" s="266" t="s">
        <v>912</v>
      </c>
      <c r="B109" s="181" t="s">
        <v>34</v>
      </c>
      <c r="C109" s="167"/>
      <c r="D109" s="164">
        <v>1.6319999999999998E-2</v>
      </c>
      <c r="E109" s="169">
        <v>0.17083999999999999</v>
      </c>
      <c r="F109" s="171">
        <v>2.5999999999999998E-4</v>
      </c>
      <c r="G109" s="23">
        <v>4.2999999999999999E-4</v>
      </c>
      <c r="H109" s="178">
        <v>2.0000000000000002E-5</v>
      </c>
      <c r="I109" s="141">
        <v>1.9400000000000001E-2</v>
      </c>
      <c r="J109" s="160">
        <v>0.08</v>
      </c>
      <c r="K109" s="160">
        <v>0.2</v>
      </c>
      <c r="L109" s="160">
        <v>1.4000000000000002E-3</v>
      </c>
      <c r="M109" s="160">
        <v>0.4</v>
      </c>
      <c r="N109" s="160">
        <v>3.0999999999999999E-3</v>
      </c>
      <c r="O109" s="160">
        <v>0.05</v>
      </c>
      <c r="P109" s="160">
        <v>3.28</v>
      </c>
      <c r="Q109" s="160">
        <v>1.67E-3</v>
      </c>
      <c r="R109" s="160">
        <v>2.7000000000000001E-3</v>
      </c>
      <c r="S109" s="160">
        <v>0</v>
      </c>
      <c r="T109" s="160">
        <v>0</v>
      </c>
      <c r="U109" s="160">
        <v>1.67E-3</v>
      </c>
      <c r="V109" s="160">
        <v>9.7999999999999997E-4</v>
      </c>
      <c r="W109" s="160">
        <v>1.8999999999999998E-4</v>
      </c>
      <c r="X109" s="160">
        <v>2.6900000000000001E-3</v>
      </c>
      <c r="Y109" s="160">
        <v>1.312E-2</v>
      </c>
      <c r="Z109" s="160">
        <v>7.400000000000001E-2</v>
      </c>
      <c r="AA109" s="159">
        <v>3.0000000000000001E-3</v>
      </c>
      <c r="AB109" s="159">
        <v>0</v>
      </c>
      <c r="AC109" s="159">
        <v>5.9999999999999995E-4</v>
      </c>
      <c r="AD109" s="159">
        <v>0.09</v>
      </c>
    </row>
    <row r="110" spans="1:30" ht="15.75" customHeight="1">
      <c r="A110" s="266" t="s">
        <v>913</v>
      </c>
      <c r="B110" s="181" t="s">
        <v>34</v>
      </c>
      <c r="C110" s="167"/>
      <c r="D110" s="164">
        <v>2.147E-2</v>
      </c>
      <c r="E110" s="169">
        <v>0.17859000000000003</v>
      </c>
      <c r="F110" s="171">
        <v>2.5999999999999998E-4</v>
      </c>
      <c r="G110" s="23">
        <v>4.2999999999999999E-4</v>
      </c>
      <c r="H110" s="178">
        <v>2.0000000000000002E-5</v>
      </c>
      <c r="I110" s="141">
        <v>1.6830000000000001E-2</v>
      </c>
      <c r="J110" s="160">
        <v>0.08</v>
      </c>
      <c r="K110" s="160">
        <v>0.2</v>
      </c>
      <c r="L110" s="160">
        <v>1.4000000000000002E-3</v>
      </c>
      <c r="M110" s="160">
        <v>0.4</v>
      </c>
      <c r="N110" s="160">
        <v>3.0999999999999999E-3</v>
      </c>
      <c r="O110" s="160">
        <v>0.05</v>
      </c>
      <c r="P110" s="160">
        <v>3.28</v>
      </c>
      <c r="Q110" s="160">
        <v>1.67E-3</v>
      </c>
      <c r="R110" s="160">
        <v>2.7000000000000001E-3</v>
      </c>
      <c r="S110" s="160">
        <v>0</v>
      </c>
      <c r="T110" s="160">
        <v>0</v>
      </c>
      <c r="U110" s="160">
        <v>1.67E-3</v>
      </c>
      <c r="V110" s="160">
        <v>9.7999999999999997E-4</v>
      </c>
      <c r="W110" s="160">
        <v>1.8999999999999998E-4</v>
      </c>
      <c r="X110" s="160">
        <v>2.6900000000000001E-3</v>
      </c>
      <c r="Y110" s="160">
        <v>1.312E-2</v>
      </c>
      <c r="Z110" s="160">
        <v>7.400000000000001E-2</v>
      </c>
      <c r="AA110" s="159">
        <v>3.0000000000000001E-3</v>
      </c>
      <c r="AB110" s="159">
        <v>0</v>
      </c>
      <c r="AC110" s="159">
        <v>5.9999999999999995E-4</v>
      </c>
      <c r="AD110" s="159">
        <v>0.09</v>
      </c>
    </row>
    <row r="111" spans="1:30" ht="15.75" customHeight="1">
      <c r="A111" s="266" t="s">
        <v>914</v>
      </c>
      <c r="B111" s="181" t="s">
        <v>34</v>
      </c>
      <c r="C111" s="167"/>
      <c r="D111" s="164">
        <v>1.7100000000000001E-2</v>
      </c>
      <c r="E111" s="169">
        <v>0.20010000000000003</v>
      </c>
      <c r="F111" s="171">
        <v>2.5999999999999998E-4</v>
      </c>
      <c r="G111" s="23">
        <v>4.2999999999999999E-4</v>
      </c>
      <c r="H111" s="178">
        <v>2.0000000000000002E-5</v>
      </c>
      <c r="I111" s="141">
        <v>2.0499999999999997E-2</v>
      </c>
      <c r="J111" s="160">
        <v>0.08</v>
      </c>
      <c r="K111" s="160">
        <v>0.2</v>
      </c>
      <c r="L111" s="160">
        <v>1.4000000000000002E-3</v>
      </c>
      <c r="M111" s="160">
        <v>0.4</v>
      </c>
      <c r="N111" s="160">
        <v>3.0999999999999999E-3</v>
      </c>
      <c r="O111" s="160">
        <v>0.05</v>
      </c>
      <c r="P111" s="160">
        <v>3.28</v>
      </c>
      <c r="Q111" s="160">
        <v>1.67E-3</v>
      </c>
      <c r="R111" s="160">
        <v>2.7000000000000001E-3</v>
      </c>
      <c r="S111" s="160">
        <v>0</v>
      </c>
      <c r="T111" s="160">
        <v>0</v>
      </c>
      <c r="U111" s="160">
        <v>1.67E-3</v>
      </c>
      <c r="V111" s="160">
        <v>9.7999999999999997E-4</v>
      </c>
      <c r="W111" s="160">
        <v>1.8999999999999998E-4</v>
      </c>
      <c r="X111" s="160">
        <v>2.6900000000000001E-3</v>
      </c>
      <c r="Y111" s="160">
        <v>1.312E-2</v>
      </c>
      <c r="Z111" s="160">
        <v>7.400000000000001E-2</v>
      </c>
      <c r="AA111" s="159">
        <v>3.0000000000000001E-3</v>
      </c>
      <c r="AB111" s="159">
        <v>0</v>
      </c>
      <c r="AC111" s="159">
        <v>5.9999999999999995E-4</v>
      </c>
      <c r="AD111" s="159">
        <v>0.09</v>
      </c>
    </row>
    <row r="112" spans="1:30" ht="15.75" customHeight="1">
      <c r="A112" s="266" t="s">
        <v>915</v>
      </c>
      <c r="B112" s="181" t="s">
        <v>34</v>
      </c>
      <c r="C112" s="167"/>
      <c r="D112" s="164">
        <v>1.7100000000000001E-2</v>
      </c>
      <c r="E112" s="169">
        <v>0.20010000000000003</v>
      </c>
      <c r="F112" s="171">
        <v>2.5999999999999998E-4</v>
      </c>
      <c r="G112" s="23">
        <v>4.2999999999999999E-4</v>
      </c>
      <c r="H112" s="178">
        <v>2.0000000000000002E-5</v>
      </c>
      <c r="I112" s="141">
        <v>2.0499999999999997E-2</v>
      </c>
      <c r="J112" s="160">
        <v>0.08</v>
      </c>
      <c r="K112" s="160">
        <v>0.2</v>
      </c>
      <c r="L112" s="160">
        <v>1.4000000000000002E-3</v>
      </c>
      <c r="M112" s="160">
        <v>0.4</v>
      </c>
      <c r="N112" s="160">
        <v>3.0999999999999999E-3</v>
      </c>
      <c r="O112" s="160">
        <v>0.05</v>
      </c>
      <c r="P112" s="160">
        <v>3.28</v>
      </c>
      <c r="Q112" s="160">
        <v>1.67E-3</v>
      </c>
      <c r="R112" s="160">
        <v>2.7000000000000001E-3</v>
      </c>
      <c r="S112" s="160">
        <v>0</v>
      </c>
      <c r="T112" s="160">
        <v>0</v>
      </c>
      <c r="U112" s="160">
        <v>1.67E-3</v>
      </c>
      <c r="V112" s="160">
        <v>9.7999999999999997E-4</v>
      </c>
      <c r="W112" s="160">
        <v>1.8999999999999998E-4</v>
      </c>
      <c r="X112" s="160">
        <v>2.6900000000000001E-3</v>
      </c>
      <c r="Y112" s="160">
        <v>1.312E-2</v>
      </c>
      <c r="Z112" s="160">
        <v>7.400000000000001E-2</v>
      </c>
      <c r="AA112" s="159">
        <v>3.0000000000000001E-3</v>
      </c>
      <c r="AB112" s="159">
        <v>0</v>
      </c>
      <c r="AC112" s="159">
        <v>5.9999999999999995E-4</v>
      </c>
      <c r="AD112" s="159">
        <v>0.09</v>
      </c>
    </row>
    <row r="113" spans="1:30" ht="15.75" customHeight="1">
      <c r="A113" s="266" t="s">
        <v>916</v>
      </c>
      <c r="B113" s="181" t="s">
        <v>34</v>
      </c>
      <c r="C113" s="167"/>
      <c r="D113" s="164">
        <v>9.4799999999999988E-3</v>
      </c>
      <c r="E113" s="169">
        <v>7.0120000000000002E-2</v>
      </c>
      <c r="F113" s="171">
        <v>2.5999999999999998E-4</v>
      </c>
      <c r="G113" s="23">
        <v>4.2999999999999999E-4</v>
      </c>
      <c r="H113" s="178">
        <v>2.0000000000000002E-5</v>
      </c>
      <c r="I113" s="141">
        <v>7.11E-3</v>
      </c>
      <c r="J113" s="160">
        <v>0.08</v>
      </c>
      <c r="K113" s="160">
        <v>0.2</v>
      </c>
      <c r="L113" s="160">
        <v>1.4000000000000002E-3</v>
      </c>
      <c r="M113" s="160">
        <v>0.4</v>
      </c>
      <c r="N113" s="160">
        <v>3.0999999999999999E-3</v>
      </c>
      <c r="O113" s="160">
        <v>0.05</v>
      </c>
      <c r="P113" s="160">
        <v>3.28</v>
      </c>
      <c r="Q113" s="160">
        <v>1.67E-3</v>
      </c>
      <c r="R113" s="160">
        <v>2.7000000000000001E-3</v>
      </c>
      <c r="S113" s="160">
        <v>0</v>
      </c>
      <c r="T113" s="160">
        <v>0</v>
      </c>
      <c r="U113" s="160">
        <v>1.67E-3</v>
      </c>
      <c r="V113" s="160">
        <v>9.7999999999999997E-4</v>
      </c>
      <c r="W113" s="160">
        <v>1.8999999999999998E-4</v>
      </c>
      <c r="X113" s="160">
        <v>2.6900000000000001E-3</v>
      </c>
      <c r="Y113" s="160">
        <v>1.312E-2</v>
      </c>
      <c r="Z113" s="160">
        <v>7.400000000000001E-2</v>
      </c>
      <c r="AA113" s="159">
        <v>3.0000000000000001E-3</v>
      </c>
      <c r="AB113" s="159">
        <v>0</v>
      </c>
      <c r="AC113" s="159">
        <v>5.9999999999999995E-4</v>
      </c>
      <c r="AD113" s="159">
        <v>0.09</v>
      </c>
    </row>
    <row r="114" spans="1:30" ht="15.75" customHeight="1">
      <c r="A114" s="266" t="s">
        <v>917</v>
      </c>
      <c r="B114" s="181" t="s">
        <v>34</v>
      </c>
      <c r="C114" s="167"/>
      <c r="D114" s="164">
        <v>1.7100000000000001E-2</v>
      </c>
      <c r="E114" s="169">
        <v>0.20010000000000003</v>
      </c>
      <c r="F114" s="171">
        <v>2.5999999999999998E-4</v>
      </c>
      <c r="G114" s="23">
        <v>4.2999999999999999E-4</v>
      </c>
      <c r="H114" s="178">
        <v>2.0000000000000002E-5</v>
      </c>
      <c r="I114" s="141">
        <v>2.0499999999999997E-2</v>
      </c>
      <c r="J114" s="160">
        <v>0.08</v>
      </c>
      <c r="K114" s="160">
        <v>0.2</v>
      </c>
      <c r="L114" s="160">
        <v>1.4000000000000002E-3</v>
      </c>
      <c r="M114" s="160">
        <v>0.4</v>
      </c>
      <c r="N114" s="160">
        <v>3.0999999999999999E-3</v>
      </c>
      <c r="O114" s="160">
        <v>0.05</v>
      </c>
      <c r="P114" s="160">
        <v>3.28</v>
      </c>
      <c r="Q114" s="160">
        <v>1.67E-3</v>
      </c>
      <c r="R114" s="160">
        <v>2.7000000000000001E-3</v>
      </c>
      <c r="S114" s="160">
        <v>0</v>
      </c>
      <c r="T114" s="160">
        <v>0</v>
      </c>
      <c r="U114" s="160">
        <v>1.67E-3</v>
      </c>
      <c r="V114" s="160">
        <v>9.7999999999999997E-4</v>
      </c>
      <c r="W114" s="160">
        <v>1.8999999999999998E-4</v>
      </c>
      <c r="X114" s="160">
        <v>2.6900000000000001E-3</v>
      </c>
      <c r="Y114" s="160">
        <v>1.312E-2</v>
      </c>
      <c r="Z114" s="160">
        <v>7.400000000000001E-2</v>
      </c>
      <c r="AA114" s="159">
        <v>3.0000000000000001E-3</v>
      </c>
      <c r="AB114" s="159">
        <v>0</v>
      </c>
      <c r="AC114" s="159">
        <v>5.9999999999999995E-4</v>
      </c>
      <c r="AD114" s="159">
        <v>0.09</v>
      </c>
    </row>
    <row r="115" spans="1:30" ht="15.75" customHeight="1">
      <c r="A115" s="266" t="s">
        <v>918</v>
      </c>
      <c r="B115" s="181" t="s">
        <v>34</v>
      </c>
      <c r="C115" s="167"/>
      <c r="D115" s="164">
        <v>1.37E-2</v>
      </c>
      <c r="E115" s="169">
        <v>0.1772</v>
      </c>
      <c r="F115" s="171">
        <v>2.9999999999999997E-4</v>
      </c>
      <c r="G115" s="23">
        <v>5.9999999999999995E-4</v>
      </c>
      <c r="H115" s="178">
        <v>0</v>
      </c>
      <c r="I115" s="141">
        <v>2.5000000000000001E-2</v>
      </c>
      <c r="J115" s="160">
        <v>0.27</v>
      </c>
      <c r="K115" s="160">
        <v>0.18</v>
      </c>
      <c r="L115" s="160">
        <v>2.7000000000000001E-3</v>
      </c>
      <c r="M115" s="160">
        <v>0.32</v>
      </c>
      <c r="N115" s="160">
        <v>7.1999999999999998E-3</v>
      </c>
      <c r="O115" s="160">
        <v>0.27</v>
      </c>
      <c r="P115" s="160">
        <v>2.2999999999999998</v>
      </c>
      <c r="Q115" s="160">
        <v>8.9999999999999998E-4</v>
      </c>
      <c r="R115" s="160">
        <v>2E-3</v>
      </c>
      <c r="S115" s="160">
        <v>0</v>
      </c>
      <c r="T115" s="160">
        <v>0</v>
      </c>
      <c r="U115" s="160">
        <v>7.87</v>
      </c>
      <c r="V115" s="160">
        <v>5.9999999999999995E-4</v>
      </c>
      <c r="W115" s="160">
        <v>5.0000000000000001E-4</v>
      </c>
      <c r="X115" s="160">
        <v>1.7000000000000001E-3</v>
      </c>
      <c r="Y115" s="160">
        <v>5.4000000000000003E-3</v>
      </c>
      <c r="Z115" s="160">
        <v>0.128</v>
      </c>
      <c r="AA115" s="159">
        <v>2E-3</v>
      </c>
      <c r="AB115" s="159">
        <v>0</v>
      </c>
      <c r="AC115" s="159">
        <v>9.3999999999999986E-3</v>
      </c>
      <c r="AD115" s="159">
        <v>0.06</v>
      </c>
    </row>
    <row r="116" spans="1:30" ht="15.75" customHeight="1">
      <c r="A116" s="266" t="s">
        <v>919</v>
      </c>
      <c r="B116" s="181" t="s">
        <v>34</v>
      </c>
      <c r="C116" s="167"/>
      <c r="D116" s="164">
        <v>1.3000000000000001E-2</v>
      </c>
      <c r="E116" s="169">
        <v>0.16829999999999998</v>
      </c>
      <c r="F116" s="171">
        <v>2.9999999999999997E-4</v>
      </c>
      <c r="G116" s="23">
        <v>5.9999999999999995E-4</v>
      </c>
      <c r="H116" s="178">
        <v>0</v>
      </c>
      <c r="I116" s="141">
        <v>2.3799999999999998E-2</v>
      </c>
      <c r="J116" s="160">
        <v>0.27</v>
      </c>
      <c r="K116" s="160">
        <v>0.18</v>
      </c>
      <c r="L116" s="160">
        <v>2.7000000000000001E-3</v>
      </c>
      <c r="M116" s="160">
        <v>0.32</v>
      </c>
      <c r="N116" s="160">
        <v>7.1999999999999998E-3</v>
      </c>
      <c r="O116" s="160">
        <v>0.27</v>
      </c>
      <c r="P116" s="160">
        <v>2.2999999999999998</v>
      </c>
      <c r="Q116" s="160">
        <v>8.9999999999999998E-4</v>
      </c>
      <c r="R116" s="160">
        <v>2E-3</v>
      </c>
      <c r="S116" s="160">
        <v>0</v>
      </c>
      <c r="T116" s="160">
        <v>0</v>
      </c>
      <c r="U116" s="160">
        <v>7.87</v>
      </c>
      <c r="V116" s="160">
        <v>5.9999999999999995E-4</v>
      </c>
      <c r="W116" s="160">
        <v>5.0000000000000001E-4</v>
      </c>
      <c r="X116" s="160">
        <v>1.7000000000000001E-3</v>
      </c>
      <c r="Y116" s="160">
        <v>5.4000000000000003E-3</v>
      </c>
      <c r="Z116" s="160">
        <v>0.128</v>
      </c>
      <c r="AA116" s="159">
        <v>2E-3</v>
      </c>
      <c r="AB116" s="159">
        <v>0</v>
      </c>
      <c r="AC116" s="159">
        <v>9.3999999999999986E-3</v>
      </c>
      <c r="AD116" s="159">
        <v>0.06</v>
      </c>
    </row>
    <row r="117" spans="1:30" ht="15.75" customHeight="1">
      <c r="A117" s="266" t="s">
        <v>920</v>
      </c>
      <c r="B117" s="181" t="s">
        <v>34</v>
      </c>
      <c r="C117" s="167"/>
      <c r="D117" s="164">
        <v>1.37E-2</v>
      </c>
      <c r="E117" s="169">
        <v>0.1772</v>
      </c>
      <c r="F117" s="171">
        <v>2.9999999999999997E-4</v>
      </c>
      <c r="G117" s="23">
        <v>5.9999999999999995E-4</v>
      </c>
      <c r="H117" s="178">
        <v>0</v>
      </c>
      <c r="I117" s="141">
        <v>2.5000000000000001E-2</v>
      </c>
      <c r="J117" s="160">
        <v>0.27</v>
      </c>
      <c r="K117" s="160">
        <v>0.18</v>
      </c>
      <c r="L117" s="160">
        <v>2.7000000000000001E-3</v>
      </c>
      <c r="M117" s="160">
        <v>0.32</v>
      </c>
      <c r="N117" s="160">
        <v>7.1999999999999998E-3</v>
      </c>
      <c r="O117" s="160">
        <v>0.27</v>
      </c>
      <c r="P117" s="160">
        <v>2.2999999999999998</v>
      </c>
      <c r="Q117" s="160">
        <v>8.9999999999999998E-4</v>
      </c>
      <c r="R117" s="160">
        <v>2E-3</v>
      </c>
      <c r="S117" s="160">
        <v>0</v>
      </c>
      <c r="T117" s="160">
        <v>0</v>
      </c>
      <c r="U117" s="160">
        <v>7.87</v>
      </c>
      <c r="V117" s="160">
        <v>5.9999999999999995E-4</v>
      </c>
      <c r="W117" s="160">
        <v>5.0000000000000001E-4</v>
      </c>
      <c r="X117" s="160">
        <v>1.7000000000000001E-3</v>
      </c>
      <c r="Y117" s="160">
        <v>5.4000000000000003E-3</v>
      </c>
      <c r="Z117" s="160">
        <v>0.128</v>
      </c>
      <c r="AA117" s="159">
        <v>2E-3</v>
      </c>
      <c r="AB117" s="159">
        <v>0</v>
      </c>
      <c r="AC117" s="159">
        <v>9.3999999999999986E-3</v>
      </c>
      <c r="AD117" s="159">
        <v>0.06</v>
      </c>
    </row>
    <row r="118" spans="1:30" ht="15.75" customHeight="1">
      <c r="A118" s="266" t="s">
        <v>921</v>
      </c>
      <c r="B118" s="181" t="s">
        <v>34</v>
      </c>
      <c r="C118" s="167"/>
      <c r="D118" s="164">
        <v>1.37E-2</v>
      </c>
      <c r="E118" s="169">
        <v>0.1772</v>
      </c>
      <c r="F118" s="171">
        <v>2.9999999999999997E-4</v>
      </c>
      <c r="G118" s="23">
        <v>5.9999999999999995E-4</v>
      </c>
      <c r="H118" s="178">
        <v>0</v>
      </c>
      <c r="I118" s="141">
        <v>2.5000000000000001E-2</v>
      </c>
      <c r="J118" s="160">
        <v>0.27</v>
      </c>
      <c r="K118" s="160">
        <v>0.18</v>
      </c>
      <c r="L118" s="160">
        <v>2.7000000000000001E-3</v>
      </c>
      <c r="M118" s="160">
        <v>0.32</v>
      </c>
      <c r="N118" s="160">
        <v>7.1999999999999998E-3</v>
      </c>
      <c r="O118" s="160">
        <v>0.27</v>
      </c>
      <c r="P118" s="160">
        <v>2.2999999999999998</v>
      </c>
      <c r="Q118" s="160">
        <v>8.9999999999999998E-4</v>
      </c>
      <c r="R118" s="160">
        <v>2E-3</v>
      </c>
      <c r="S118" s="160">
        <v>0</v>
      </c>
      <c r="T118" s="160">
        <v>0</v>
      </c>
      <c r="U118" s="160">
        <v>7.87</v>
      </c>
      <c r="V118" s="160">
        <v>5.9999999999999995E-4</v>
      </c>
      <c r="W118" s="160">
        <v>5.0000000000000001E-4</v>
      </c>
      <c r="X118" s="160">
        <v>1.7000000000000001E-3</v>
      </c>
      <c r="Y118" s="160">
        <v>5.4000000000000003E-3</v>
      </c>
      <c r="Z118" s="160">
        <v>0.128</v>
      </c>
      <c r="AA118" s="159">
        <v>2E-3</v>
      </c>
      <c r="AB118" s="159">
        <v>0</v>
      </c>
      <c r="AC118" s="159">
        <v>9.3999999999999986E-3</v>
      </c>
      <c r="AD118" s="159">
        <v>0.06</v>
      </c>
    </row>
    <row r="119" spans="1:30" ht="15.75" customHeight="1">
      <c r="A119" s="266" t="s">
        <v>922</v>
      </c>
      <c r="B119" s="181" t="s">
        <v>34</v>
      </c>
      <c r="C119" s="167"/>
      <c r="D119" s="164">
        <v>6.8000000000000005E-3</v>
      </c>
      <c r="E119" s="169">
        <v>3.4000000000000002E-2</v>
      </c>
      <c r="F119" s="171">
        <v>2.9999999999999997E-4</v>
      </c>
      <c r="G119" s="23">
        <v>5.0000000000000001E-4</v>
      </c>
      <c r="H119" s="178">
        <v>2.0000000000000001E-4</v>
      </c>
      <c r="I119" s="141">
        <v>1.6E-2</v>
      </c>
      <c r="J119" s="160">
        <v>0.25</v>
      </c>
      <c r="K119" s="160">
        <v>0.1</v>
      </c>
      <c r="L119" s="160">
        <v>7.000000000000001E-4</v>
      </c>
      <c r="M119" s="160">
        <v>0.2</v>
      </c>
      <c r="N119" s="160">
        <v>3.4000000000000002E-3</v>
      </c>
      <c r="O119" s="160">
        <v>0.39</v>
      </c>
      <c r="P119" s="160">
        <v>2.33</v>
      </c>
      <c r="Q119" s="160">
        <v>5.0000000000000001E-4</v>
      </c>
      <c r="R119" s="160">
        <v>2.8000000000000004E-3</v>
      </c>
      <c r="S119" s="160">
        <v>0</v>
      </c>
      <c r="T119" s="160">
        <v>0</v>
      </c>
      <c r="U119" s="160">
        <v>3.3E-3</v>
      </c>
      <c r="V119" s="160">
        <v>1E-4</v>
      </c>
      <c r="W119" s="160">
        <v>4.0000000000000002E-4</v>
      </c>
      <c r="X119" s="160">
        <v>7.000000000000001E-4</v>
      </c>
      <c r="Y119" s="160">
        <v>2.5000000000000001E-3</v>
      </c>
      <c r="Z119" s="160">
        <v>0.14800000000000002</v>
      </c>
      <c r="AA119" s="159">
        <v>6.0000000000000001E-3</v>
      </c>
      <c r="AB119" s="159">
        <v>0</v>
      </c>
      <c r="AC119" s="159">
        <v>0</v>
      </c>
      <c r="AD119" s="159">
        <v>0.25</v>
      </c>
    </row>
    <row r="120" spans="1:30" ht="15.75" customHeight="1">
      <c r="A120" s="266" t="s">
        <v>923</v>
      </c>
      <c r="B120" s="181" t="s">
        <v>34</v>
      </c>
      <c r="C120" s="167"/>
      <c r="D120" s="164">
        <v>6.0000000000000001E-3</v>
      </c>
      <c r="E120" s="169">
        <v>4.0999999999999995E-2</v>
      </c>
      <c r="F120" s="171">
        <v>2.9999999999999997E-4</v>
      </c>
      <c r="G120" s="23">
        <v>5.0000000000000001E-4</v>
      </c>
      <c r="H120" s="178">
        <v>2.0000000000000001E-4</v>
      </c>
      <c r="I120" s="141">
        <v>1.6E-2</v>
      </c>
      <c r="J120" s="160">
        <v>0.25</v>
      </c>
      <c r="K120" s="160">
        <v>0.1</v>
      </c>
      <c r="L120" s="160">
        <v>7.000000000000001E-4</v>
      </c>
      <c r="M120" s="160">
        <v>0.2</v>
      </c>
      <c r="N120" s="160">
        <v>3.4000000000000002E-3</v>
      </c>
      <c r="O120" s="160">
        <v>0.39</v>
      </c>
      <c r="P120" s="160">
        <v>2.33</v>
      </c>
      <c r="Q120" s="160">
        <v>5.0000000000000001E-4</v>
      </c>
      <c r="R120" s="160">
        <v>2.8000000000000004E-3</v>
      </c>
      <c r="S120" s="160">
        <v>0</v>
      </c>
      <c r="T120" s="160">
        <v>0</v>
      </c>
      <c r="U120" s="160">
        <v>3.3E-3</v>
      </c>
      <c r="V120" s="160">
        <v>1E-4</v>
      </c>
      <c r="W120" s="160">
        <v>4.0000000000000002E-4</v>
      </c>
      <c r="X120" s="160">
        <v>7.000000000000001E-4</v>
      </c>
      <c r="Y120" s="160">
        <v>2.5000000000000001E-3</v>
      </c>
      <c r="Z120" s="160">
        <v>0.14800000000000002</v>
      </c>
      <c r="AA120" s="159">
        <v>6.0000000000000001E-3</v>
      </c>
      <c r="AB120" s="159">
        <v>0</v>
      </c>
      <c r="AC120" s="159">
        <v>0</v>
      </c>
      <c r="AD120" s="159">
        <v>0.25</v>
      </c>
    </row>
    <row r="121" spans="1:30" ht="15.75" customHeight="1">
      <c r="A121" s="266" t="s">
        <v>924</v>
      </c>
      <c r="B121" s="181" t="s">
        <v>34</v>
      </c>
      <c r="C121" s="167"/>
      <c r="D121" s="164">
        <v>6.0000000000000001E-3</v>
      </c>
      <c r="E121" s="169">
        <v>4.0999999999999995E-2</v>
      </c>
      <c r="F121" s="171">
        <v>2.9999999999999997E-4</v>
      </c>
      <c r="G121" s="23">
        <v>5.0000000000000001E-4</v>
      </c>
      <c r="H121" s="178">
        <v>2.0000000000000001E-4</v>
      </c>
      <c r="I121" s="141">
        <v>1.6E-2</v>
      </c>
      <c r="J121" s="160">
        <v>0.25</v>
      </c>
      <c r="K121" s="160">
        <v>0.1</v>
      </c>
      <c r="L121" s="160">
        <v>7.000000000000001E-4</v>
      </c>
      <c r="M121" s="160">
        <v>0.2</v>
      </c>
      <c r="N121" s="160">
        <v>3.4000000000000002E-3</v>
      </c>
      <c r="O121" s="160">
        <v>0.39</v>
      </c>
      <c r="P121" s="160">
        <v>2.33</v>
      </c>
      <c r="Q121" s="160">
        <v>5.0000000000000001E-4</v>
      </c>
      <c r="R121" s="160">
        <v>2.8000000000000004E-3</v>
      </c>
      <c r="S121" s="160">
        <v>0</v>
      </c>
      <c r="T121" s="160">
        <v>0</v>
      </c>
      <c r="U121" s="160">
        <v>3.3E-3</v>
      </c>
      <c r="V121" s="160">
        <v>1E-4</v>
      </c>
      <c r="W121" s="160">
        <v>4.0000000000000002E-4</v>
      </c>
      <c r="X121" s="160">
        <v>7.000000000000001E-4</v>
      </c>
      <c r="Y121" s="160">
        <v>2.5000000000000001E-3</v>
      </c>
      <c r="Z121" s="160">
        <v>0.14800000000000002</v>
      </c>
      <c r="AA121" s="159">
        <v>6.0000000000000001E-3</v>
      </c>
      <c r="AB121" s="159">
        <v>0</v>
      </c>
      <c r="AC121" s="159">
        <v>0</v>
      </c>
      <c r="AD121" s="159">
        <v>0.25</v>
      </c>
    </row>
    <row r="122" spans="1:30" ht="15.75" customHeight="1">
      <c r="A122" s="266" t="s">
        <v>925</v>
      </c>
      <c r="B122" s="181" t="s">
        <v>34</v>
      </c>
      <c r="C122" s="167"/>
      <c r="D122" s="164">
        <v>1.61E-2</v>
      </c>
      <c r="E122" s="169">
        <v>9.5600000000000004E-2</v>
      </c>
      <c r="F122" s="171">
        <v>2.9999999999999997E-4</v>
      </c>
      <c r="G122" s="23">
        <v>5.9999999999999995E-4</v>
      </c>
      <c r="H122" s="178">
        <v>2.9999999999999997E-4</v>
      </c>
      <c r="I122" s="141">
        <v>2.7999999999999997E-2</v>
      </c>
      <c r="J122" s="160">
        <v>0.16</v>
      </c>
      <c r="K122" s="160">
        <v>0.23</v>
      </c>
      <c r="L122" s="160">
        <v>3.3E-3</v>
      </c>
      <c r="M122" s="160">
        <v>0.4</v>
      </c>
      <c r="N122" s="160">
        <v>8.0000000000000002E-3</v>
      </c>
      <c r="O122" s="160">
        <v>0.78</v>
      </c>
      <c r="P122" s="160">
        <v>3.25</v>
      </c>
      <c r="Q122" s="160">
        <v>8.0000000000000004E-4</v>
      </c>
      <c r="R122" s="160">
        <v>3.4999999999999996E-3</v>
      </c>
      <c r="S122" s="160">
        <v>0</v>
      </c>
      <c r="T122" s="160">
        <v>0</v>
      </c>
      <c r="U122" s="160">
        <v>1.67E-2</v>
      </c>
      <c r="V122" s="160">
        <v>2.9999999999999997E-4</v>
      </c>
      <c r="W122" s="160">
        <v>4.0000000000000002E-4</v>
      </c>
      <c r="X122" s="160">
        <v>7.000000000000001E-4</v>
      </c>
      <c r="Y122" s="160">
        <v>3.3E-3</v>
      </c>
      <c r="Z122" s="160">
        <v>4.9000000000000002E-2</v>
      </c>
      <c r="AA122" s="159">
        <v>6.9999999999999993E-3</v>
      </c>
      <c r="AB122" s="159">
        <v>0</v>
      </c>
      <c r="AC122" s="159">
        <v>4.0000000000000002E-4</v>
      </c>
      <c r="AD122" s="159">
        <v>1.0900000000000001</v>
      </c>
    </row>
    <row r="123" spans="1:30" ht="15.75" customHeight="1">
      <c r="A123" s="266" t="s">
        <v>926</v>
      </c>
      <c r="B123" s="181" t="s">
        <v>34</v>
      </c>
      <c r="C123" s="167"/>
      <c r="D123" s="164">
        <v>1.6799999999999999E-2</v>
      </c>
      <c r="E123" s="169">
        <v>9.9600000000000008E-2</v>
      </c>
      <c r="F123" s="171">
        <v>2.9999999999999997E-4</v>
      </c>
      <c r="G123" s="23">
        <v>5.9999999999999995E-4</v>
      </c>
      <c r="H123" s="178">
        <v>2.9999999999999997E-4</v>
      </c>
      <c r="I123" s="141">
        <v>0.02</v>
      </c>
      <c r="J123" s="160">
        <v>0.16</v>
      </c>
      <c r="K123" s="160">
        <v>0.23</v>
      </c>
      <c r="L123" s="160">
        <v>3.3E-3</v>
      </c>
      <c r="M123" s="160">
        <v>0.4</v>
      </c>
      <c r="N123" s="160">
        <v>8.0000000000000002E-3</v>
      </c>
      <c r="O123" s="160">
        <v>0.78</v>
      </c>
      <c r="P123" s="160">
        <v>3.25</v>
      </c>
      <c r="Q123" s="160">
        <v>8.0000000000000004E-4</v>
      </c>
      <c r="R123" s="160">
        <v>3.4999999999999996E-3</v>
      </c>
      <c r="S123" s="160">
        <v>0</v>
      </c>
      <c r="T123" s="160">
        <v>0</v>
      </c>
      <c r="U123" s="160">
        <v>1.67E-2</v>
      </c>
      <c r="V123" s="160">
        <v>2.9999999999999997E-4</v>
      </c>
      <c r="W123" s="160">
        <v>4.0000000000000002E-4</v>
      </c>
      <c r="X123" s="160">
        <v>7.000000000000001E-4</v>
      </c>
      <c r="Y123" s="160">
        <v>3.3E-3</v>
      </c>
      <c r="Z123" s="160">
        <v>4.9000000000000002E-2</v>
      </c>
      <c r="AA123" s="159">
        <v>6.9999999999999993E-3</v>
      </c>
      <c r="AB123" s="159">
        <v>0</v>
      </c>
      <c r="AC123" s="159">
        <v>4.0000000000000002E-4</v>
      </c>
      <c r="AD123" s="159">
        <v>1.0900000000000001</v>
      </c>
    </row>
    <row r="124" spans="1:30" ht="15.75" customHeight="1">
      <c r="A124" s="266" t="s">
        <v>927</v>
      </c>
      <c r="B124" s="181" t="s">
        <v>34</v>
      </c>
      <c r="C124" s="167"/>
      <c r="D124" s="164">
        <v>1.6799999999999999E-2</v>
      </c>
      <c r="E124" s="169">
        <v>9.9600000000000008E-2</v>
      </c>
      <c r="F124" s="171">
        <v>2.9999999999999997E-4</v>
      </c>
      <c r="G124" s="23">
        <v>5.9999999999999995E-4</v>
      </c>
      <c r="H124" s="178">
        <v>2.9999999999999997E-4</v>
      </c>
      <c r="I124" s="141">
        <v>0.02</v>
      </c>
      <c r="J124" s="160">
        <v>0.16</v>
      </c>
      <c r="K124" s="160">
        <v>0.23</v>
      </c>
      <c r="L124" s="160">
        <v>3.3E-3</v>
      </c>
      <c r="M124" s="160">
        <v>0.4</v>
      </c>
      <c r="N124" s="160">
        <v>8.0000000000000002E-3</v>
      </c>
      <c r="O124" s="160">
        <v>0.78</v>
      </c>
      <c r="P124" s="160">
        <v>3.25</v>
      </c>
      <c r="Q124" s="160">
        <v>8.0000000000000004E-4</v>
      </c>
      <c r="R124" s="160">
        <v>3.4999999999999996E-3</v>
      </c>
      <c r="S124" s="160">
        <v>0</v>
      </c>
      <c r="T124" s="160">
        <v>0</v>
      </c>
      <c r="U124" s="160">
        <v>1.67E-2</v>
      </c>
      <c r="V124" s="160">
        <v>2.9999999999999997E-4</v>
      </c>
      <c r="W124" s="160">
        <v>4.0000000000000002E-4</v>
      </c>
      <c r="X124" s="160">
        <v>7.000000000000001E-4</v>
      </c>
      <c r="Y124" s="160">
        <v>3.3E-3</v>
      </c>
      <c r="Z124" s="160">
        <v>4.9000000000000002E-2</v>
      </c>
      <c r="AA124" s="159">
        <v>6.9999999999999993E-3</v>
      </c>
      <c r="AB124" s="159">
        <v>0</v>
      </c>
      <c r="AC124" s="159">
        <v>4.0000000000000002E-4</v>
      </c>
      <c r="AD124" s="159">
        <v>1.0900000000000001</v>
      </c>
    </row>
    <row r="125" spans="1:30" ht="15.75" customHeight="1">
      <c r="A125" s="266" t="s">
        <v>928</v>
      </c>
      <c r="B125" s="181" t="s">
        <v>34</v>
      </c>
      <c r="C125" s="167"/>
      <c r="D125" s="164">
        <v>1.6799999999999999E-2</v>
      </c>
      <c r="E125" s="169">
        <v>9.9600000000000008E-2</v>
      </c>
      <c r="F125" s="171">
        <v>2.9999999999999997E-4</v>
      </c>
      <c r="G125" s="23">
        <v>5.9999999999999995E-4</v>
      </c>
      <c r="H125" s="178">
        <v>2.9999999999999997E-4</v>
      </c>
      <c r="I125" s="141">
        <v>0.02</v>
      </c>
      <c r="J125" s="160">
        <v>0.16</v>
      </c>
      <c r="K125" s="160">
        <v>0.23</v>
      </c>
      <c r="L125" s="160">
        <v>3.3E-3</v>
      </c>
      <c r="M125" s="160">
        <v>0.4</v>
      </c>
      <c r="N125" s="160">
        <v>8.0000000000000002E-3</v>
      </c>
      <c r="O125" s="160">
        <v>0.78</v>
      </c>
      <c r="P125" s="160">
        <v>3.25</v>
      </c>
      <c r="Q125" s="160">
        <v>8.0000000000000004E-4</v>
      </c>
      <c r="R125" s="160">
        <v>3.4999999999999996E-3</v>
      </c>
      <c r="S125" s="160">
        <v>0</v>
      </c>
      <c r="T125" s="160">
        <v>0</v>
      </c>
      <c r="U125" s="160">
        <v>1.67E-2</v>
      </c>
      <c r="V125" s="160">
        <v>2.9999999999999997E-4</v>
      </c>
      <c r="W125" s="160">
        <v>4.0000000000000002E-4</v>
      </c>
      <c r="X125" s="160">
        <v>7.000000000000001E-4</v>
      </c>
      <c r="Y125" s="160">
        <v>3.3E-3</v>
      </c>
      <c r="Z125" s="160">
        <v>4.9000000000000002E-2</v>
      </c>
      <c r="AA125" s="159">
        <v>6.9999999999999993E-3</v>
      </c>
      <c r="AB125" s="159">
        <v>0</v>
      </c>
      <c r="AC125" s="159">
        <v>4.0000000000000002E-4</v>
      </c>
      <c r="AD125" s="159">
        <v>1.0900000000000001</v>
      </c>
    </row>
    <row r="126" spans="1:30" ht="15.75" customHeight="1">
      <c r="A126" s="266" t="s">
        <v>929</v>
      </c>
      <c r="B126" s="181" t="s">
        <v>34</v>
      </c>
      <c r="C126" s="167"/>
      <c r="D126" s="164">
        <v>9.4799999999999988E-3</v>
      </c>
      <c r="E126" s="169">
        <v>7.0120000000000002E-2</v>
      </c>
      <c r="F126" s="171">
        <v>2.9999999999999997E-4</v>
      </c>
      <c r="G126" s="23">
        <v>5.9999999999999995E-4</v>
      </c>
      <c r="H126" s="178">
        <v>2.9999999999999997E-4</v>
      </c>
      <c r="I126" s="141">
        <v>7.11E-3</v>
      </c>
      <c r="J126" s="160">
        <v>0.16</v>
      </c>
      <c r="K126" s="160">
        <v>0.23</v>
      </c>
      <c r="L126" s="160">
        <v>3.3E-3</v>
      </c>
      <c r="M126" s="160">
        <v>0.4</v>
      </c>
      <c r="N126" s="160">
        <v>8.0000000000000002E-3</v>
      </c>
      <c r="O126" s="160">
        <v>0.78</v>
      </c>
      <c r="P126" s="160">
        <v>3.25</v>
      </c>
      <c r="Q126" s="160">
        <v>8.0000000000000004E-4</v>
      </c>
      <c r="R126" s="160">
        <v>3.4999999999999996E-3</v>
      </c>
      <c r="S126" s="160">
        <v>0</v>
      </c>
      <c r="T126" s="160">
        <v>0</v>
      </c>
      <c r="U126" s="160">
        <v>1.67E-2</v>
      </c>
      <c r="V126" s="160">
        <v>2.9999999999999997E-4</v>
      </c>
      <c r="W126" s="160">
        <v>4.0000000000000002E-4</v>
      </c>
      <c r="X126" s="160">
        <v>7.000000000000001E-4</v>
      </c>
      <c r="Y126" s="160">
        <v>3.3E-3</v>
      </c>
      <c r="Z126" s="160">
        <v>4.9000000000000002E-2</v>
      </c>
      <c r="AA126" s="159">
        <v>6.9999999999999993E-3</v>
      </c>
      <c r="AB126" s="159">
        <v>0</v>
      </c>
      <c r="AC126" s="159">
        <v>4.0000000000000002E-4</v>
      </c>
      <c r="AD126" s="159">
        <v>1.0900000000000001</v>
      </c>
    </row>
    <row r="127" spans="1:30" ht="15.75" customHeight="1">
      <c r="A127" s="266" t="s">
        <v>930</v>
      </c>
      <c r="B127" s="181" t="s">
        <v>34</v>
      </c>
      <c r="C127" s="167"/>
      <c r="D127" s="164">
        <v>1.61E-2</v>
      </c>
      <c r="E127" s="169">
        <v>9.5600000000000004E-2</v>
      </c>
      <c r="F127" s="171">
        <v>2.9999999999999997E-4</v>
      </c>
      <c r="G127" s="23">
        <v>5.9999999999999995E-4</v>
      </c>
      <c r="H127" s="178">
        <v>2.9999999999999997E-4</v>
      </c>
      <c r="I127" s="141">
        <v>2.7999999999999997E-2</v>
      </c>
      <c r="J127" s="160">
        <v>0.16</v>
      </c>
      <c r="K127" s="160">
        <v>0.23</v>
      </c>
      <c r="L127" s="160">
        <v>3.3E-3</v>
      </c>
      <c r="M127" s="160">
        <v>0.4</v>
      </c>
      <c r="N127" s="160">
        <v>8.0000000000000002E-3</v>
      </c>
      <c r="O127" s="160">
        <v>0.78</v>
      </c>
      <c r="P127" s="160">
        <v>3.25</v>
      </c>
      <c r="Q127" s="160">
        <v>8.0000000000000004E-4</v>
      </c>
      <c r="R127" s="160">
        <v>3.4999999999999996E-3</v>
      </c>
      <c r="S127" s="160">
        <v>0</v>
      </c>
      <c r="T127" s="160">
        <v>0</v>
      </c>
      <c r="U127" s="160">
        <v>1.67E-2</v>
      </c>
      <c r="V127" s="160">
        <v>2.9999999999999997E-4</v>
      </c>
      <c r="W127" s="160">
        <v>4.0000000000000002E-4</v>
      </c>
      <c r="X127" s="160">
        <v>7.000000000000001E-4</v>
      </c>
      <c r="Y127" s="160">
        <v>3.3E-3</v>
      </c>
      <c r="Z127" s="160">
        <v>4.9000000000000002E-2</v>
      </c>
      <c r="AA127" s="159">
        <v>6.9999999999999993E-3</v>
      </c>
      <c r="AB127" s="159">
        <v>0</v>
      </c>
      <c r="AC127" s="159">
        <v>4.0000000000000002E-4</v>
      </c>
      <c r="AD127" s="159">
        <v>1.0900000000000001</v>
      </c>
    </row>
    <row r="128" spans="1:30" ht="15.75" customHeight="1">
      <c r="A128" s="266" t="s">
        <v>931</v>
      </c>
      <c r="B128" s="181" t="s">
        <v>34</v>
      </c>
      <c r="C128" s="167"/>
      <c r="D128" s="164">
        <v>9.300000000000001E-3</v>
      </c>
      <c r="E128" s="169">
        <v>9.5799999999999996E-2</v>
      </c>
      <c r="F128" s="171">
        <v>4.0000000000000002E-4</v>
      </c>
      <c r="G128" s="23">
        <v>1.1999999999999999E-3</v>
      </c>
      <c r="H128" s="178">
        <v>1E-4</v>
      </c>
      <c r="I128" s="141">
        <v>2.7999999999999997E-2</v>
      </c>
      <c r="J128" s="160">
        <v>0.33</v>
      </c>
      <c r="K128" s="160">
        <v>0.12</v>
      </c>
      <c r="L128" s="160">
        <v>1.4000000000000002E-3</v>
      </c>
      <c r="M128" s="160">
        <v>0.35</v>
      </c>
      <c r="N128" s="160">
        <v>3.0000000000000001E-3</v>
      </c>
      <c r="O128" s="160">
        <v>0.69</v>
      </c>
      <c r="P128" s="160">
        <v>3.2</v>
      </c>
      <c r="Q128" s="160">
        <v>5.0000000000000001E-4</v>
      </c>
      <c r="R128" s="160">
        <v>2.3999999999999998E-3</v>
      </c>
      <c r="S128" s="160">
        <v>0</v>
      </c>
      <c r="T128" s="160">
        <v>0</v>
      </c>
      <c r="U128" s="160">
        <v>8.4049999999999994</v>
      </c>
      <c r="V128" s="160">
        <v>7.000000000000001E-4</v>
      </c>
      <c r="W128" s="160">
        <v>5.9999999999999995E-4</v>
      </c>
      <c r="X128" s="160">
        <v>1.4000000000000002E-3</v>
      </c>
      <c r="Y128" s="160">
        <v>9.7999999999999997E-3</v>
      </c>
      <c r="Z128" s="160">
        <v>5.9000000000000004E-2</v>
      </c>
      <c r="AA128" s="159">
        <v>1E-3</v>
      </c>
      <c r="AB128" s="159">
        <v>0</v>
      </c>
      <c r="AC128" s="159">
        <v>8.6E-3</v>
      </c>
      <c r="AD128" s="159">
        <v>0.19</v>
      </c>
    </row>
    <row r="129" spans="1:30" ht="15.75" customHeight="1">
      <c r="A129" s="266" t="s">
        <v>932</v>
      </c>
      <c r="B129" s="181" t="s">
        <v>34</v>
      </c>
      <c r="C129" s="167"/>
      <c r="D129" s="164">
        <v>7.6E-3</v>
      </c>
      <c r="E129" s="169">
        <v>8.2200000000000009E-2</v>
      </c>
      <c r="F129" s="171">
        <v>4.0000000000000002E-4</v>
      </c>
      <c r="G129" s="23">
        <v>1.1999999999999999E-3</v>
      </c>
      <c r="H129" s="178">
        <v>1E-4</v>
      </c>
      <c r="I129" s="141">
        <v>0.03</v>
      </c>
      <c r="J129" s="160">
        <v>0.33</v>
      </c>
      <c r="K129" s="160">
        <v>0.12</v>
      </c>
      <c r="L129" s="160">
        <v>1.4000000000000002E-3</v>
      </c>
      <c r="M129" s="160">
        <v>0.35</v>
      </c>
      <c r="N129" s="160">
        <v>3.0000000000000001E-3</v>
      </c>
      <c r="O129" s="160">
        <v>0.69</v>
      </c>
      <c r="P129" s="160">
        <v>3.2</v>
      </c>
      <c r="Q129" s="160">
        <v>5.0000000000000001E-4</v>
      </c>
      <c r="R129" s="160">
        <v>2.3999999999999998E-3</v>
      </c>
      <c r="S129" s="160">
        <v>0</v>
      </c>
      <c r="T129" s="160">
        <v>0</v>
      </c>
      <c r="U129" s="160">
        <v>8.4049999999999994</v>
      </c>
      <c r="V129" s="160">
        <v>7.000000000000001E-4</v>
      </c>
      <c r="W129" s="160">
        <v>5.9999999999999995E-4</v>
      </c>
      <c r="X129" s="160">
        <v>1.4000000000000002E-3</v>
      </c>
      <c r="Y129" s="160">
        <v>9.7999999999999997E-3</v>
      </c>
      <c r="Z129" s="160">
        <v>5.9000000000000004E-2</v>
      </c>
      <c r="AA129" s="159">
        <v>1E-3</v>
      </c>
      <c r="AB129" s="159">
        <v>0</v>
      </c>
      <c r="AC129" s="159">
        <v>8.6E-3</v>
      </c>
      <c r="AD129" s="159">
        <v>0.19</v>
      </c>
    </row>
    <row r="130" spans="1:30" ht="15.75" customHeight="1">
      <c r="A130" s="266" t="s">
        <v>933</v>
      </c>
      <c r="B130" s="181" t="s">
        <v>34</v>
      </c>
      <c r="C130" s="167"/>
      <c r="D130" s="164">
        <v>7.4000000000000003E-3</v>
      </c>
      <c r="E130" s="169">
        <v>7.9699999999999993E-2</v>
      </c>
      <c r="F130" s="171">
        <v>4.0000000000000002E-4</v>
      </c>
      <c r="G130" s="23">
        <v>1.1999999999999999E-3</v>
      </c>
      <c r="H130" s="178">
        <v>1E-4</v>
      </c>
      <c r="I130" s="141">
        <v>2.9100000000000001E-2</v>
      </c>
      <c r="J130" s="160">
        <v>0.33</v>
      </c>
      <c r="K130" s="160">
        <v>0.12</v>
      </c>
      <c r="L130" s="160">
        <v>1.4000000000000002E-3</v>
      </c>
      <c r="M130" s="160">
        <v>0.35</v>
      </c>
      <c r="N130" s="160">
        <v>3.0000000000000001E-3</v>
      </c>
      <c r="O130" s="160">
        <v>0.69</v>
      </c>
      <c r="P130" s="160">
        <v>3.2</v>
      </c>
      <c r="Q130" s="160">
        <v>5.0000000000000001E-4</v>
      </c>
      <c r="R130" s="160">
        <v>2.3999999999999998E-3</v>
      </c>
      <c r="S130" s="160">
        <v>0</v>
      </c>
      <c r="T130" s="160">
        <v>0</v>
      </c>
      <c r="U130" s="160">
        <v>8.4049999999999994</v>
      </c>
      <c r="V130" s="160">
        <v>7.000000000000001E-4</v>
      </c>
      <c r="W130" s="160">
        <v>5.9999999999999995E-4</v>
      </c>
      <c r="X130" s="160">
        <v>1.4000000000000002E-3</v>
      </c>
      <c r="Y130" s="160">
        <v>9.7999999999999997E-3</v>
      </c>
      <c r="Z130" s="160">
        <v>5.9000000000000004E-2</v>
      </c>
      <c r="AA130" s="159">
        <v>1E-3</v>
      </c>
      <c r="AB130" s="159">
        <v>0</v>
      </c>
      <c r="AC130" s="159">
        <v>8.6E-3</v>
      </c>
      <c r="AD130" s="159">
        <v>0.19</v>
      </c>
    </row>
    <row r="131" spans="1:30" ht="15.75" customHeight="1">
      <c r="A131" s="266" t="s">
        <v>934</v>
      </c>
      <c r="B131" s="181" t="s">
        <v>34</v>
      </c>
      <c r="C131" s="167"/>
      <c r="D131" s="164">
        <v>7.4000000000000003E-3</v>
      </c>
      <c r="E131" s="169">
        <v>7.9699999999999993E-2</v>
      </c>
      <c r="F131" s="171">
        <v>4.0000000000000002E-4</v>
      </c>
      <c r="G131" s="23">
        <v>1.1999999999999999E-3</v>
      </c>
      <c r="H131" s="178">
        <v>1E-4</v>
      </c>
      <c r="I131" s="141">
        <v>2.9100000000000001E-2</v>
      </c>
      <c r="J131" s="160">
        <v>0.33</v>
      </c>
      <c r="K131" s="160">
        <v>0.12</v>
      </c>
      <c r="L131" s="160">
        <v>1.4000000000000002E-3</v>
      </c>
      <c r="M131" s="160">
        <v>0.35</v>
      </c>
      <c r="N131" s="160">
        <v>3.0000000000000001E-3</v>
      </c>
      <c r="O131" s="160">
        <v>0.69</v>
      </c>
      <c r="P131" s="160">
        <v>3.2</v>
      </c>
      <c r="Q131" s="160">
        <v>5.0000000000000001E-4</v>
      </c>
      <c r="R131" s="160">
        <v>2.3999999999999998E-3</v>
      </c>
      <c r="S131" s="160">
        <v>0</v>
      </c>
      <c r="T131" s="160">
        <v>0</v>
      </c>
      <c r="U131" s="160">
        <v>8.4049999999999994</v>
      </c>
      <c r="V131" s="160">
        <v>7.000000000000001E-4</v>
      </c>
      <c r="W131" s="160">
        <v>5.9999999999999995E-4</v>
      </c>
      <c r="X131" s="160">
        <v>1.4000000000000002E-3</v>
      </c>
      <c r="Y131" s="160">
        <v>9.7999999999999997E-3</v>
      </c>
      <c r="Z131" s="160">
        <v>5.9000000000000004E-2</v>
      </c>
      <c r="AA131" s="159">
        <v>1E-3</v>
      </c>
      <c r="AB131" s="159">
        <v>0</v>
      </c>
      <c r="AC131" s="159">
        <v>8.6E-3</v>
      </c>
      <c r="AD131" s="159">
        <v>0.19</v>
      </c>
    </row>
    <row r="132" spans="1:30" ht="15.75" customHeight="1">
      <c r="A132" s="266" t="s">
        <v>935</v>
      </c>
      <c r="B132" s="181" t="s">
        <v>34</v>
      </c>
      <c r="C132" s="167"/>
      <c r="D132" s="164">
        <v>8.6999999999999994E-3</v>
      </c>
      <c r="E132" s="169">
        <v>7.6499999999999999E-2</v>
      </c>
      <c r="F132" s="171">
        <v>4.0000000000000002E-4</v>
      </c>
      <c r="G132" s="23">
        <v>1.1999999999999999E-3</v>
      </c>
      <c r="H132" s="178">
        <v>1E-4</v>
      </c>
      <c r="I132" s="141">
        <v>2.7000000000000003E-2</v>
      </c>
      <c r="J132" s="160">
        <v>0.33</v>
      </c>
      <c r="K132" s="160">
        <v>0.12</v>
      </c>
      <c r="L132" s="160">
        <v>1.4000000000000002E-3</v>
      </c>
      <c r="M132" s="160">
        <v>0.35</v>
      </c>
      <c r="N132" s="160">
        <v>3.0000000000000001E-3</v>
      </c>
      <c r="O132" s="160">
        <v>0.69</v>
      </c>
      <c r="P132" s="160">
        <v>3.2</v>
      </c>
      <c r="Q132" s="160">
        <v>5.0000000000000001E-4</v>
      </c>
      <c r="R132" s="160">
        <v>2.3999999999999998E-3</v>
      </c>
      <c r="S132" s="160">
        <v>0</v>
      </c>
      <c r="T132" s="160">
        <v>0</v>
      </c>
      <c r="U132" s="160">
        <v>8.4049999999999994</v>
      </c>
      <c r="V132" s="160">
        <v>7.000000000000001E-4</v>
      </c>
      <c r="W132" s="160">
        <v>5.9999999999999995E-4</v>
      </c>
      <c r="X132" s="160">
        <v>1.4000000000000002E-3</v>
      </c>
      <c r="Y132" s="160">
        <v>9.7999999999999997E-3</v>
      </c>
      <c r="Z132" s="160">
        <v>5.9000000000000004E-2</v>
      </c>
      <c r="AA132" s="159">
        <v>1E-3</v>
      </c>
      <c r="AB132" s="159">
        <v>0</v>
      </c>
      <c r="AC132" s="159">
        <v>8.6E-3</v>
      </c>
      <c r="AD132" s="159">
        <v>0.19</v>
      </c>
    </row>
    <row r="133" spans="1:30" ht="15.75" customHeight="1">
      <c r="A133" s="266" t="s">
        <v>936</v>
      </c>
      <c r="B133" s="181" t="s">
        <v>34</v>
      </c>
      <c r="C133" s="167"/>
      <c r="D133" s="164">
        <v>7.4000000000000003E-3</v>
      </c>
      <c r="E133" s="169">
        <v>7.9699999999999993E-2</v>
      </c>
      <c r="F133" s="171">
        <v>4.0000000000000002E-4</v>
      </c>
      <c r="G133" s="23">
        <v>1.1999999999999999E-3</v>
      </c>
      <c r="H133" s="178">
        <v>1E-4</v>
      </c>
      <c r="I133" s="141">
        <v>2.9100000000000001E-2</v>
      </c>
      <c r="J133" s="160">
        <v>0.33</v>
      </c>
      <c r="K133" s="160">
        <v>0.12</v>
      </c>
      <c r="L133" s="160">
        <v>1.4000000000000002E-3</v>
      </c>
      <c r="M133" s="160">
        <v>0.35</v>
      </c>
      <c r="N133" s="160">
        <v>3.0000000000000001E-3</v>
      </c>
      <c r="O133" s="160">
        <v>0.69</v>
      </c>
      <c r="P133" s="160">
        <v>3.2</v>
      </c>
      <c r="Q133" s="160">
        <v>5.0000000000000001E-4</v>
      </c>
      <c r="R133" s="160">
        <v>2.3999999999999998E-3</v>
      </c>
      <c r="S133" s="160">
        <v>0</v>
      </c>
      <c r="T133" s="160">
        <v>0</v>
      </c>
      <c r="U133" s="160">
        <v>8.4049999999999994</v>
      </c>
      <c r="V133" s="160">
        <v>7.000000000000001E-4</v>
      </c>
      <c r="W133" s="160">
        <v>5.9999999999999995E-4</v>
      </c>
      <c r="X133" s="160">
        <v>1.4000000000000002E-3</v>
      </c>
      <c r="Y133" s="160">
        <v>9.7999999999999997E-3</v>
      </c>
      <c r="Z133" s="160">
        <v>5.9000000000000004E-2</v>
      </c>
      <c r="AA133" s="159">
        <v>1E-3</v>
      </c>
      <c r="AB133" s="159">
        <v>0</v>
      </c>
      <c r="AC133" s="159">
        <v>8.6E-3</v>
      </c>
      <c r="AD133" s="159">
        <v>0.19</v>
      </c>
    </row>
    <row r="134" spans="1:30" ht="15.75" customHeight="1">
      <c r="A134" s="266" t="s">
        <v>937</v>
      </c>
      <c r="B134" s="181" t="s">
        <v>34</v>
      </c>
      <c r="C134" s="167"/>
      <c r="D134" s="164">
        <v>7.9000000000000008E-3</v>
      </c>
      <c r="E134" s="169">
        <v>8.2200000000000009E-2</v>
      </c>
      <c r="F134" s="171">
        <v>4.0000000000000002E-4</v>
      </c>
      <c r="G134" s="23">
        <v>1.1999999999999999E-3</v>
      </c>
      <c r="H134" s="178">
        <v>1E-4</v>
      </c>
      <c r="I134" s="141">
        <v>0.03</v>
      </c>
      <c r="J134" s="160">
        <v>0.33</v>
      </c>
      <c r="K134" s="160">
        <v>0.12</v>
      </c>
      <c r="L134" s="160">
        <v>1.4000000000000002E-3</v>
      </c>
      <c r="M134" s="160">
        <v>0.35</v>
      </c>
      <c r="N134" s="160">
        <v>3.0000000000000001E-3</v>
      </c>
      <c r="O134" s="160">
        <v>0.69</v>
      </c>
      <c r="P134" s="160">
        <v>3.2</v>
      </c>
      <c r="Q134" s="160">
        <v>5.0000000000000001E-4</v>
      </c>
      <c r="R134" s="160">
        <v>2.3999999999999998E-3</v>
      </c>
      <c r="S134" s="160">
        <v>0</v>
      </c>
      <c r="T134" s="160">
        <v>0</v>
      </c>
      <c r="U134" s="160">
        <v>8.4049999999999994</v>
      </c>
      <c r="V134" s="160">
        <v>7.000000000000001E-4</v>
      </c>
      <c r="W134" s="160">
        <v>5.9999999999999995E-4</v>
      </c>
      <c r="X134" s="160">
        <v>1.4000000000000002E-3</v>
      </c>
      <c r="Y134" s="160">
        <v>9.7999999999999997E-3</v>
      </c>
      <c r="Z134" s="160">
        <v>5.9000000000000004E-2</v>
      </c>
      <c r="AA134" s="159">
        <v>1E-3</v>
      </c>
      <c r="AB134" s="159">
        <v>0</v>
      </c>
      <c r="AC134" s="159">
        <v>8.6E-3</v>
      </c>
      <c r="AD134" s="159">
        <v>0.19</v>
      </c>
    </row>
    <row r="135" spans="1:30" ht="15.75" customHeight="1">
      <c r="A135" s="266" t="s">
        <v>938</v>
      </c>
      <c r="B135" s="181" t="s">
        <v>34</v>
      </c>
      <c r="C135" s="167"/>
      <c r="D135" s="164">
        <v>7.6E-3</v>
      </c>
      <c r="E135" s="169">
        <v>8.2200000000000009E-2</v>
      </c>
      <c r="F135" s="171">
        <v>4.0000000000000002E-4</v>
      </c>
      <c r="G135" s="23">
        <v>1.1999999999999999E-3</v>
      </c>
      <c r="H135" s="178">
        <v>1E-4</v>
      </c>
      <c r="I135" s="141">
        <v>0.03</v>
      </c>
      <c r="J135" s="160">
        <v>0.33</v>
      </c>
      <c r="K135" s="160">
        <v>0.12</v>
      </c>
      <c r="L135" s="160">
        <v>1.4000000000000002E-3</v>
      </c>
      <c r="M135" s="160">
        <v>0.35</v>
      </c>
      <c r="N135" s="160">
        <v>3.0000000000000001E-3</v>
      </c>
      <c r="O135" s="160">
        <v>0.69</v>
      </c>
      <c r="P135" s="160">
        <v>3.2</v>
      </c>
      <c r="Q135" s="160">
        <v>5.0000000000000001E-4</v>
      </c>
      <c r="R135" s="160">
        <v>2.3999999999999998E-3</v>
      </c>
      <c r="S135" s="160">
        <v>0</v>
      </c>
      <c r="T135" s="160">
        <v>0</v>
      </c>
      <c r="U135" s="160">
        <v>8.4049999999999994</v>
      </c>
      <c r="V135" s="160">
        <v>7.000000000000001E-4</v>
      </c>
      <c r="W135" s="160">
        <v>5.9999999999999995E-4</v>
      </c>
      <c r="X135" s="160">
        <v>1.4000000000000002E-3</v>
      </c>
      <c r="Y135" s="160">
        <v>9.7999999999999997E-3</v>
      </c>
      <c r="Z135" s="160">
        <v>5.9000000000000004E-2</v>
      </c>
      <c r="AA135" s="159">
        <v>1E-3</v>
      </c>
      <c r="AB135" s="159">
        <v>0</v>
      </c>
      <c r="AC135" s="159">
        <v>8.6E-3</v>
      </c>
      <c r="AD135" s="159">
        <v>0.19</v>
      </c>
    </row>
    <row r="136" spans="1:30" ht="15.75" customHeight="1">
      <c r="A136" s="266" t="s">
        <v>939</v>
      </c>
      <c r="B136" s="181" t="s">
        <v>34</v>
      </c>
      <c r="C136" s="167"/>
      <c r="D136" s="164">
        <v>7.4000000000000003E-3</v>
      </c>
      <c r="E136" s="169">
        <v>7.9699999999999993E-2</v>
      </c>
      <c r="F136" s="171">
        <v>4.0000000000000002E-4</v>
      </c>
      <c r="G136" s="23">
        <v>1.1999999999999999E-3</v>
      </c>
      <c r="H136" s="178">
        <v>1E-4</v>
      </c>
      <c r="I136" s="141">
        <v>2.9100000000000001E-2</v>
      </c>
      <c r="J136" s="160">
        <v>0.33</v>
      </c>
      <c r="K136" s="160">
        <v>0.12</v>
      </c>
      <c r="L136" s="160">
        <v>1.4000000000000002E-3</v>
      </c>
      <c r="M136" s="160">
        <v>0.35</v>
      </c>
      <c r="N136" s="160">
        <v>3.0000000000000001E-3</v>
      </c>
      <c r="O136" s="160">
        <v>0.69</v>
      </c>
      <c r="P136" s="160">
        <v>3.2</v>
      </c>
      <c r="Q136" s="160">
        <v>5.0000000000000001E-4</v>
      </c>
      <c r="R136" s="160">
        <v>2.3999999999999998E-3</v>
      </c>
      <c r="S136" s="160">
        <v>0</v>
      </c>
      <c r="T136" s="160">
        <v>0</v>
      </c>
      <c r="U136" s="160">
        <v>8.4049999999999994</v>
      </c>
      <c r="V136" s="160">
        <v>7.000000000000001E-4</v>
      </c>
      <c r="W136" s="160">
        <v>5.9999999999999995E-4</v>
      </c>
      <c r="X136" s="160">
        <v>1.4000000000000002E-3</v>
      </c>
      <c r="Y136" s="160">
        <v>9.7999999999999997E-3</v>
      </c>
      <c r="Z136" s="160">
        <v>5.9000000000000004E-2</v>
      </c>
      <c r="AA136" s="159">
        <v>1E-3</v>
      </c>
      <c r="AB136" s="159">
        <v>0</v>
      </c>
      <c r="AC136" s="159">
        <v>8.6E-3</v>
      </c>
      <c r="AD136" s="159">
        <v>0.19</v>
      </c>
    </row>
    <row r="137" spans="1:30" ht="15.75" customHeight="1">
      <c r="A137" s="266" t="s">
        <v>940</v>
      </c>
      <c r="B137" s="181" t="s">
        <v>34</v>
      </c>
      <c r="C137" s="167"/>
      <c r="D137" s="164">
        <v>9.4799999999999988E-3</v>
      </c>
      <c r="E137" s="169">
        <v>7.0120000000000002E-2</v>
      </c>
      <c r="F137" s="171">
        <v>4.0000000000000002E-4</v>
      </c>
      <c r="G137" s="23">
        <v>1.1999999999999999E-3</v>
      </c>
      <c r="H137" s="178">
        <v>1E-4</v>
      </c>
      <c r="I137" s="141">
        <v>7.11E-3</v>
      </c>
      <c r="J137" s="160">
        <v>0.33</v>
      </c>
      <c r="K137" s="160">
        <v>0.12</v>
      </c>
      <c r="L137" s="160">
        <v>1.4000000000000002E-3</v>
      </c>
      <c r="M137" s="160">
        <v>0.35</v>
      </c>
      <c r="N137" s="160">
        <v>3.0000000000000001E-3</v>
      </c>
      <c r="O137" s="160">
        <v>0.69</v>
      </c>
      <c r="P137" s="160">
        <v>3.2</v>
      </c>
      <c r="Q137" s="160">
        <v>5.0000000000000001E-4</v>
      </c>
      <c r="R137" s="160">
        <v>2.3999999999999998E-3</v>
      </c>
      <c r="S137" s="160">
        <v>0</v>
      </c>
      <c r="T137" s="160">
        <v>0</v>
      </c>
      <c r="U137" s="160">
        <v>8.4049999999999994</v>
      </c>
      <c r="V137" s="160">
        <v>7.000000000000001E-4</v>
      </c>
      <c r="W137" s="160">
        <v>5.9999999999999995E-4</v>
      </c>
      <c r="X137" s="160">
        <v>1.4000000000000002E-3</v>
      </c>
      <c r="Y137" s="160">
        <v>9.7999999999999997E-3</v>
      </c>
      <c r="Z137" s="160">
        <v>5.9000000000000004E-2</v>
      </c>
      <c r="AA137" s="159">
        <v>1E-3</v>
      </c>
      <c r="AB137" s="159">
        <v>0</v>
      </c>
      <c r="AC137" s="159">
        <v>8.6E-3</v>
      </c>
      <c r="AD137" s="159">
        <v>0.19</v>
      </c>
    </row>
    <row r="138" spans="1:30" ht="15.75" customHeight="1">
      <c r="A138" s="266" t="s">
        <v>941</v>
      </c>
      <c r="B138" s="181" t="s">
        <v>34</v>
      </c>
      <c r="C138" s="167"/>
      <c r="D138" s="164">
        <v>9.300000000000001E-3</v>
      </c>
      <c r="E138" s="169">
        <v>9.5799999999999996E-2</v>
      </c>
      <c r="F138" s="171">
        <v>4.0000000000000002E-4</v>
      </c>
      <c r="G138" s="23">
        <v>1.1999999999999999E-3</v>
      </c>
      <c r="H138" s="178">
        <v>1E-4</v>
      </c>
      <c r="I138" s="141">
        <v>2.7999999999999997E-2</v>
      </c>
      <c r="J138" s="160">
        <v>0.33</v>
      </c>
      <c r="K138" s="160">
        <v>0.12</v>
      </c>
      <c r="L138" s="160">
        <v>1.4000000000000002E-3</v>
      </c>
      <c r="M138" s="160">
        <v>0.35</v>
      </c>
      <c r="N138" s="160">
        <v>3.0000000000000001E-3</v>
      </c>
      <c r="O138" s="160">
        <v>0.69</v>
      </c>
      <c r="P138" s="160">
        <v>3.2</v>
      </c>
      <c r="Q138" s="160">
        <v>5.0000000000000001E-4</v>
      </c>
      <c r="R138" s="160">
        <v>2.3999999999999998E-3</v>
      </c>
      <c r="S138" s="160">
        <v>0</v>
      </c>
      <c r="T138" s="160">
        <v>0</v>
      </c>
      <c r="U138" s="160">
        <v>8.4049999999999994</v>
      </c>
      <c r="V138" s="160">
        <v>7.000000000000001E-4</v>
      </c>
      <c r="W138" s="160">
        <v>5.9999999999999995E-4</v>
      </c>
      <c r="X138" s="160">
        <v>1.4000000000000002E-3</v>
      </c>
      <c r="Y138" s="160">
        <v>9.7999999999999997E-3</v>
      </c>
      <c r="Z138" s="160">
        <v>5.9000000000000004E-2</v>
      </c>
      <c r="AA138" s="159">
        <v>1E-3</v>
      </c>
      <c r="AB138" s="159">
        <v>0</v>
      </c>
      <c r="AC138" s="159">
        <v>8.6E-3</v>
      </c>
      <c r="AD138" s="159">
        <v>0.19</v>
      </c>
    </row>
    <row r="139" spans="1:30" ht="15.75" customHeight="1">
      <c r="A139" s="266" t="s">
        <v>942</v>
      </c>
      <c r="B139" s="181" t="s">
        <v>34</v>
      </c>
      <c r="C139" s="167"/>
      <c r="D139" s="164">
        <v>7.0999999999999995E-3</v>
      </c>
      <c r="E139" s="169">
        <v>5.0599999999999999E-2</v>
      </c>
      <c r="F139" s="171">
        <v>8.0000000000000007E-5</v>
      </c>
      <c r="G139" s="23">
        <v>4.2000000000000002E-4</v>
      </c>
      <c r="H139" s="178">
        <v>5.0000000000000002E-5</v>
      </c>
      <c r="I139" s="141">
        <v>0.02</v>
      </c>
      <c r="J139" s="160">
        <v>0.33</v>
      </c>
      <c r="K139" s="160">
        <v>0.09</v>
      </c>
      <c r="L139" s="160">
        <v>7.0999999999999991E-4</v>
      </c>
      <c r="M139" s="160">
        <v>0.26</v>
      </c>
      <c r="N139" s="160">
        <v>1.8E-3</v>
      </c>
      <c r="O139" s="160">
        <v>0.16</v>
      </c>
      <c r="P139" s="160">
        <v>1.77</v>
      </c>
      <c r="Q139" s="160">
        <v>2.0000000000000002E-5</v>
      </c>
      <c r="R139" s="160">
        <v>1.1999999999999999E-3</v>
      </c>
      <c r="S139" s="160">
        <v>0</v>
      </c>
      <c r="T139" s="160">
        <v>0</v>
      </c>
      <c r="U139" s="160">
        <v>0</v>
      </c>
      <c r="V139" s="160">
        <v>2.7E-4</v>
      </c>
      <c r="W139" s="160">
        <v>2.3000000000000001E-4</v>
      </c>
      <c r="X139" s="160">
        <v>6.7000000000000002E-4</v>
      </c>
      <c r="Y139" s="160">
        <v>2.99E-3</v>
      </c>
      <c r="Z139" s="160">
        <v>0.11599999999999999</v>
      </c>
      <c r="AA139" s="159">
        <v>2E-3</v>
      </c>
      <c r="AB139" s="159">
        <v>0</v>
      </c>
      <c r="AC139" s="159">
        <v>2.0000000000000001E-4</v>
      </c>
      <c r="AD139" s="159">
        <v>0.09</v>
      </c>
    </row>
    <row r="140" spans="1:30" ht="15.75" customHeight="1">
      <c r="A140" s="266" t="s">
        <v>943</v>
      </c>
      <c r="B140" s="181" t="s">
        <v>34</v>
      </c>
      <c r="C140" s="167"/>
      <c r="D140" s="164">
        <v>7.0999999999999995E-3</v>
      </c>
      <c r="E140" s="169">
        <v>5.0599999999999999E-2</v>
      </c>
      <c r="F140" s="171">
        <v>8.0000000000000007E-5</v>
      </c>
      <c r="G140" s="23">
        <v>4.2000000000000002E-4</v>
      </c>
      <c r="H140" s="178">
        <v>5.0000000000000002E-5</v>
      </c>
      <c r="I140" s="141">
        <v>0.02</v>
      </c>
      <c r="J140" s="160">
        <v>0.33</v>
      </c>
      <c r="K140" s="160">
        <v>0.09</v>
      </c>
      <c r="L140" s="160">
        <v>7.0999999999999991E-4</v>
      </c>
      <c r="M140" s="160">
        <v>0.26</v>
      </c>
      <c r="N140" s="160">
        <v>1.8E-3</v>
      </c>
      <c r="O140" s="160">
        <v>0.16</v>
      </c>
      <c r="P140" s="160">
        <v>1.77</v>
      </c>
      <c r="Q140" s="160">
        <v>2.0000000000000002E-5</v>
      </c>
      <c r="R140" s="160">
        <v>1.1999999999999999E-3</v>
      </c>
      <c r="S140" s="160">
        <v>0</v>
      </c>
      <c r="T140" s="160">
        <v>0</v>
      </c>
      <c r="U140" s="160">
        <v>0</v>
      </c>
      <c r="V140" s="160">
        <v>2.7E-4</v>
      </c>
      <c r="W140" s="160">
        <v>2.3000000000000001E-4</v>
      </c>
      <c r="X140" s="160">
        <v>6.7000000000000002E-4</v>
      </c>
      <c r="Y140" s="160">
        <v>2.99E-3</v>
      </c>
      <c r="Z140" s="160">
        <v>0.11599999999999999</v>
      </c>
      <c r="AA140" s="159">
        <v>2E-3</v>
      </c>
      <c r="AB140" s="159">
        <v>0</v>
      </c>
      <c r="AC140" s="159">
        <v>2.0000000000000001E-4</v>
      </c>
      <c r="AD140" s="159">
        <v>0.09</v>
      </c>
    </row>
    <row r="141" spans="1:30" ht="15.75" customHeight="1">
      <c r="A141" s="266" t="s">
        <v>944</v>
      </c>
      <c r="B141" s="181" t="s">
        <v>34</v>
      </c>
      <c r="C141" s="167"/>
      <c r="D141" s="164">
        <v>0.1143</v>
      </c>
      <c r="E141" s="169">
        <v>0.65370000000000006</v>
      </c>
      <c r="F141" s="171">
        <v>1.5859999999999999E-2</v>
      </c>
      <c r="G141" s="23">
        <v>2.0670000000000001E-2</v>
      </c>
      <c r="H141" s="178">
        <v>4.2899999999999995E-3</v>
      </c>
      <c r="I141" s="141">
        <v>3.9E-2</v>
      </c>
      <c r="J141" s="160">
        <v>1.1100000000000001</v>
      </c>
      <c r="K141" s="160">
        <v>2.64</v>
      </c>
      <c r="L141" s="160">
        <v>0.28408</v>
      </c>
      <c r="M141" s="160">
        <v>2.52</v>
      </c>
      <c r="N141" s="160">
        <v>0.111</v>
      </c>
      <c r="O141" s="160">
        <v>1.48</v>
      </c>
      <c r="P141" s="160">
        <v>17.239999999999998</v>
      </c>
      <c r="Q141" s="160">
        <v>3.2799999999999999E-3</v>
      </c>
      <c r="R141" s="160">
        <v>1.09E-2</v>
      </c>
      <c r="S141" s="160">
        <v>0</v>
      </c>
      <c r="T141" s="160">
        <v>0</v>
      </c>
      <c r="U141" s="160">
        <v>0.26500000000000001</v>
      </c>
      <c r="V141" s="160">
        <v>1.15E-3</v>
      </c>
      <c r="W141" s="160">
        <v>2.6700000000000001E-3</v>
      </c>
      <c r="X141" s="160">
        <v>1.01E-2</v>
      </c>
      <c r="Y141" s="160">
        <v>1.46E-2</v>
      </c>
      <c r="Z141" s="160">
        <v>0.80799999999999994</v>
      </c>
      <c r="AA141" s="159">
        <v>5.5999999999999994E-2</v>
      </c>
      <c r="AB141" s="159">
        <v>0</v>
      </c>
      <c r="AC141" s="159">
        <v>1.6899999999999998E-2</v>
      </c>
      <c r="AD141" s="159">
        <v>0.93</v>
      </c>
    </row>
    <row r="142" spans="1:30" ht="15.75" customHeight="1">
      <c r="A142" s="266" t="s">
        <v>945</v>
      </c>
      <c r="B142" s="181" t="s">
        <v>34</v>
      </c>
      <c r="C142" s="167"/>
      <c r="D142" s="164">
        <v>2.8709999999999999E-2</v>
      </c>
      <c r="E142" s="169">
        <v>0.33600000000000002</v>
      </c>
      <c r="F142" s="171">
        <v>2.1520000000000001E-2</v>
      </c>
      <c r="G142" s="23">
        <v>7.8509999999999996E-2</v>
      </c>
      <c r="H142" s="178">
        <v>3.073E-2</v>
      </c>
      <c r="I142" s="141">
        <v>3.4419999999999999E-2</v>
      </c>
      <c r="J142" s="160">
        <v>0.13433</v>
      </c>
      <c r="K142" s="160">
        <v>0.33582999999999996</v>
      </c>
      <c r="L142" s="160">
        <v>2.3499999999999997E-3</v>
      </c>
      <c r="M142" s="160">
        <v>0.67165999999999992</v>
      </c>
      <c r="N142" s="160">
        <v>5.2700000000000004E-3</v>
      </c>
      <c r="O142" s="160">
        <v>8.3960000000000007E-2</v>
      </c>
      <c r="P142" s="160">
        <v>5.5076400000000003</v>
      </c>
      <c r="Q142" s="160">
        <v>2.8000000000000004E-3</v>
      </c>
      <c r="R142" s="160">
        <v>4.5500000000000002E-3</v>
      </c>
      <c r="S142" s="160">
        <v>0</v>
      </c>
      <c r="T142" s="160">
        <v>0</v>
      </c>
      <c r="U142" s="160">
        <v>2.8000000000000004E-3</v>
      </c>
      <c r="V142" s="160">
        <v>1.65E-3</v>
      </c>
      <c r="W142" s="160">
        <v>3.2000000000000003E-4</v>
      </c>
      <c r="X142" s="160">
        <v>4.5199999999999997E-3</v>
      </c>
      <c r="Y142" s="160">
        <v>2.2029999999999998E-2</v>
      </c>
      <c r="Z142" s="160">
        <v>0.12426</v>
      </c>
      <c r="AA142" s="159">
        <v>6.6780000000000006E-2</v>
      </c>
      <c r="AB142" s="159">
        <v>0</v>
      </c>
      <c r="AC142" s="159">
        <v>1.2030000000000001E-2</v>
      </c>
      <c r="AD142" s="159">
        <v>0.15112</v>
      </c>
    </row>
    <row r="143" spans="1:30" ht="15.75" customHeight="1">
      <c r="A143" s="266" t="s">
        <v>841</v>
      </c>
      <c r="B143" s="181" t="s">
        <v>34</v>
      </c>
      <c r="C143" s="167"/>
      <c r="D143" s="164">
        <v>0</v>
      </c>
      <c r="E143" s="169">
        <v>0</v>
      </c>
      <c r="F143" s="171">
        <v>0</v>
      </c>
      <c r="G143" s="23">
        <v>0</v>
      </c>
      <c r="H143" s="178">
        <v>0</v>
      </c>
      <c r="I143" s="141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160">
        <v>0</v>
      </c>
      <c r="Q143" s="160">
        <v>0</v>
      </c>
      <c r="R143" s="160">
        <v>0</v>
      </c>
      <c r="S143" s="160">
        <v>0</v>
      </c>
      <c r="T143" s="160">
        <v>0</v>
      </c>
      <c r="U143" s="160">
        <v>0</v>
      </c>
      <c r="V143" s="160">
        <v>0</v>
      </c>
      <c r="W143" s="160">
        <v>0</v>
      </c>
      <c r="X143" s="160">
        <v>0</v>
      </c>
      <c r="Y143" s="160">
        <v>0</v>
      </c>
      <c r="Z143" s="160">
        <v>0</v>
      </c>
      <c r="AA143" s="159">
        <v>0</v>
      </c>
      <c r="AB143" s="159">
        <v>0</v>
      </c>
      <c r="AC143" s="159">
        <v>0</v>
      </c>
      <c r="AD143" s="159">
        <v>0</v>
      </c>
    </row>
    <row r="144" spans="1:30" ht="15.75" customHeight="1">
      <c r="A144" s="266" t="s">
        <v>946</v>
      </c>
      <c r="B144" s="181" t="s">
        <v>34</v>
      </c>
      <c r="C144" s="167"/>
      <c r="D144" s="164">
        <v>3.798E-2</v>
      </c>
      <c r="E144" s="169">
        <v>0.26071</v>
      </c>
      <c r="F144" s="171">
        <v>1.84E-2</v>
      </c>
      <c r="G144" s="23">
        <v>2.32E-3</v>
      </c>
      <c r="H144" s="178">
        <v>8.3299999999999989E-3</v>
      </c>
      <c r="I144" s="141">
        <v>3.0100000000000001E-3</v>
      </c>
      <c r="J144" s="160">
        <v>1.10537</v>
      </c>
      <c r="K144" s="160">
        <v>0.13754</v>
      </c>
      <c r="L144" s="160">
        <v>1.4399999999999999E-3</v>
      </c>
      <c r="M144" s="160">
        <v>0.99065999999999999</v>
      </c>
      <c r="N144" s="160">
        <v>7.5999999999999993E-4</v>
      </c>
      <c r="O144" s="160">
        <v>3.8729700000000005</v>
      </c>
      <c r="P144" s="160">
        <v>1.47157</v>
      </c>
      <c r="Q144" s="160">
        <v>2.5999999999999998E-4</v>
      </c>
      <c r="R144" s="160">
        <v>4.7999999999999996E-3</v>
      </c>
      <c r="S144" s="160">
        <v>0.26951000000000003</v>
      </c>
      <c r="T144" s="160">
        <v>0</v>
      </c>
      <c r="U144" s="160">
        <v>0.27356999999999998</v>
      </c>
      <c r="V144" s="160">
        <v>5.8999999999999992E-4</v>
      </c>
      <c r="W144" s="160">
        <v>1.81E-3</v>
      </c>
      <c r="X144" s="160">
        <v>8.5999999999999998E-4</v>
      </c>
      <c r="Y144" s="160">
        <v>4.0600000000000002E-3</v>
      </c>
      <c r="Z144" s="160">
        <v>2.5400000000000002E-3</v>
      </c>
      <c r="AA144" s="159">
        <v>5.4019999999999999E-2</v>
      </c>
      <c r="AB144" s="159">
        <v>9.6299999999999997E-3</v>
      </c>
      <c r="AC144" s="159">
        <v>7.0999999999999991E-4</v>
      </c>
      <c r="AD144" s="159">
        <v>5.3060000000000003E-2</v>
      </c>
    </row>
    <row r="145" spans="1:30" ht="15.75" customHeight="1">
      <c r="A145" s="266" t="s">
        <v>947</v>
      </c>
      <c r="B145" s="181" t="s">
        <v>34</v>
      </c>
      <c r="C145" s="167"/>
      <c r="D145" s="164">
        <v>3.798E-2</v>
      </c>
      <c r="E145" s="169">
        <v>0.26071</v>
      </c>
      <c r="F145" s="171">
        <v>1.84E-2</v>
      </c>
      <c r="G145" s="23">
        <v>2.32E-3</v>
      </c>
      <c r="H145" s="178">
        <v>8.3299999999999989E-3</v>
      </c>
      <c r="I145" s="141">
        <v>3.0100000000000001E-3</v>
      </c>
      <c r="J145" s="160">
        <v>1.10537</v>
      </c>
      <c r="K145" s="160">
        <v>0.13754</v>
      </c>
      <c r="L145" s="160">
        <v>1.4399999999999999E-3</v>
      </c>
      <c r="M145" s="160">
        <v>0.99065999999999999</v>
      </c>
      <c r="N145" s="160">
        <v>7.5999999999999993E-4</v>
      </c>
      <c r="O145" s="160">
        <v>3.8729700000000005</v>
      </c>
      <c r="P145" s="160">
        <v>1.47157</v>
      </c>
      <c r="Q145" s="160">
        <v>2.5999999999999998E-4</v>
      </c>
      <c r="R145" s="160">
        <v>4.7999999999999996E-3</v>
      </c>
      <c r="S145" s="160">
        <v>0.26951000000000003</v>
      </c>
      <c r="T145" s="160">
        <v>0</v>
      </c>
      <c r="U145" s="160">
        <v>0.27356999999999998</v>
      </c>
      <c r="V145" s="160">
        <v>5.8999999999999992E-4</v>
      </c>
      <c r="W145" s="160">
        <v>1.81E-3</v>
      </c>
      <c r="X145" s="160">
        <v>8.5999999999999998E-4</v>
      </c>
      <c r="Y145" s="160">
        <v>4.0600000000000002E-3</v>
      </c>
      <c r="Z145" s="160">
        <v>2.5400000000000002E-3</v>
      </c>
      <c r="AA145" s="159">
        <v>5.4019999999999999E-2</v>
      </c>
      <c r="AB145" s="159">
        <v>9.6299999999999997E-3</v>
      </c>
      <c r="AC145" s="159">
        <v>7.0999999999999991E-4</v>
      </c>
      <c r="AD145" s="159">
        <v>5.3060000000000003E-2</v>
      </c>
    </row>
    <row r="146" spans="1:30" ht="15.75" customHeight="1">
      <c r="A146" s="266" t="s">
        <v>948</v>
      </c>
      <c r="B146" s="181" t="s">
        <v>34</v>
      </c>
      <c r="C146" s="167"/>
      <c r="D146" s="164">
        <v>2.4220000000000002E-2</v>
      </c>
      <c r="E146" s="169">
        <v>0.10456</v>
      </c>
      <c r="F146" s="171">
        <v>1.3480000000000001E-2</v>
      </c>
      <c r="G146" s="23">
        <v>5.5500000000000002E-3</v>
      </c>
      <c r="H146" s="178">
        <v>8.8999999999999999E-3</v>
      </c>
      <c r="I146" s="141">
        <v>1.7399999999999998E-3</v>
      </c>
      <c r="J146" s="160">
        <v>1.2456699999999998</v>
      </c>
      <c r="K146" s="160">
        <v>0.13224</v>
      </c>
      <c r="L146" s="160">
        <v>2.9E-4</v>
      </c>
      <c r="M146" s="160">
        <v>0.95381000000000005</v>
      </c>
      <c r="N146" s="160">
        <v>2.2100000000000002E-3</v>
      </c>
      <c r="O146" s="160">
        <v>3.1933100000000003</v>
      </c>
      <c r="P146" s="160">
        <v>1.56846</v>
      </c>
      <c r="Q146" s="160">
        <v>1.4999999999999999E-4</v>
      </c>
      <c r="R146" s="160">
        <v>4.4900000000000001E-3</v>
      </c>
      <c r="S146" s="160">
        <v>0.21165</v>
      </c>
      <c r="T146" s="160">
        <v>0</v>
      </c>
      <c r="U146" s="160">
        <v>0.30095</v>
      </c>
      <c r="V146" s="160">
        <v>6.8000000000000005E-4</v>
      </c>
      <c r="W146" s="160">
        <v>1.7699999999999999E-3</v>
      </c>
      <c r="X146" s="160">
        <v>4.2999999999999999E-4</v>
      </c>
      <c r="Y146" s="160">
        <v>3.2200000000000002E-3</v>
      </c>
      <c r="Z146" s="160">
        <v>1.47E-3</v>
      </c>
      <c r="AA146" s="159">
        <v>4.0279999999999996E-2</v>
      </c>
      <c r="AB146" s="159">
        <v>5.0800000000000003E-3</v>
      </c>
      <c r="AC146" s="159">
        <v>1.8699999999999999E-3</v>
      </c>
      <c r="AD146" s="159">
        <v>0.11233</v>
      </c>
    </row>
    <row r="147" spans="1:30" ht="15.75" customHeight="1">
      <c r="A147" s="266" t="s">
        <v>949</v>
      </c>
      <c r="B147" s="181" t="s">
        <v>34</v>
      </c>
      <c r="C147" s="167"/>
      <c r="D147" s="164">
        <v>3.798E-2</v>
      </c>
      <c r="E147" s="169">
        <v>0.26071</v>
      </c>
      <c r="F147" s="171">
        <v>1.84E-2</v>
      </c>
      <c r="G147" s="23">
        <v>2.32E-3</v>
      </c>
      <c r="H147" s="178">
        <v>8.3299999999999989E-3</v>
      </c>
      <c r="I147" s="141">
        <v>3.0100000000000001E-3</v>
      </c>
      <c r="J147" s="160">
        <v>1.10537</v>
      </c>
      <c r="K147" s="160">
        <v>0.13754</v>
      </c>
      <c r="L147" s="160">
        <v>1.4399999999999999E-3</v>
      </c>
      <c r="M147" s="160">
        <v>0.99065999999999999</v>
      </c>
      <c r="N147" s="160">
        <v>7.5999999999999993E-4</v>
      </c>
      <c r="O147" s="160">
        <v>3.8729700000000005</v>
      </c>
      <c r="P147" s="160">
        <v>1.47157</v>
      </c>
      <c r="Q147" s="160">
        <v>2.5999999999999998E-4</v>
      </c>
      <c r="R147" s="160">
        <v>4.7999999999999996E-3</v>
      </c>
      <c r="S147" s="160">
        <v>0.26951000000000003</v>
      </c>
      <c r="T147" s="160">
        <v>0</v>
      </c>
      <c r="U147" s="160">
        <v>0.27356999999999998</v>
      </c>
      <c r="V147" s="160">
        <v>5.8999999999999992E-4</v>
      </c>
      <c r="W147" s="160">
        <v>1.81E-3</v>
      </c>
      <c r="X147" s="160">
        <v>8.5999999999999998E-4</v>
      </c>
      <c r="Y147" s="160">
        <v>4.0600000000000002E-3</v>
      </c>
      <c r="Z147" s="160">
        <v>2.5400000000000002E-3</v>
      </c>
      <c r="AA147" s="159">
        <v>5.4019999999999999E-2</v>
      </c>
      <c r="AB147" s="159">
        <v>9.6299999999999997E-3</v>
      </c>
      <c r="AC147" s="159">
        <v>7.0999999999999991E-4</v>
      </c>
      <c r="AD147" s="159">
        <v>5.3060000000000003E-2</v>
      </c>
    </row>
    <row r="148" spans="1:30" ht="15.75" customHeight="1">
      <c r="A148" s="266" t="s">
        <v>950</v>
      </c>
      <c r="B148" s="181" t="s">
        <v>34</v>
      </c>
      <c r="C148" s="167"/>
      <c r="D148" s="164">
        <v>0.12939999999999999</v>
      </c>
      <c r="E148" s="169">
        <v>0.77900000000000003</v>
      </c>
      <c r="F148" s="171">
        <v>7.0299999999999998E-3</v>
      </c>
      <c r="G148" s="23">
        <v>2.5590000000000002E-2</v>
      </c>
      <c r="H148" s="178">
        <v>1.1000000000000001E-2</v>
      </c>
      <c r="I148" s="141">
        <v>0.14499999999999999</v>
      </c>
      <c r="J148" s="160">
        <v>7.0000000000000007E-2</v>
      </c>
      <c r="K148" s="160">
        <v>1.44</v>
      </c>
      <c r="L148" s="160">
        <v>1.1129999999999999E-2</v>
      </c>
      <c r="M148" s="160">
        <v>3.58</v>
      </c>
      <c r="N148" s="160">
        <v>3.1899999999999998E-2</v>
      </c>
      <c r="O148" s="160">
        <v>0.08</v>
      </c>
      <c r="P148" s="160">
        <v>3.29</v>
      </c>
      <c r="Q148" s="160">
        <v>2.6199999999999999E-3</v>
      </c>
      <c r="R148" s="160">
        <v>3.0800000000000001E-2</v>
      </c>
      <c r="S148" s="160">
        <v>0</v>
      </c>
      <c r="T148" s="160">
        <v>0</v>
      </c>
      <c r="U148" s="160">
        <v>9.8330000000000001E-2</v>
      </c>
      <c r="V148" s="160">
        <v>1.0399999999999999E-3</v>
      </c>
      <c r="W148" s="160">
        <v>8.3000000000000001E-4</v>
      </c>
      <c r="X148" s="160">
        <v>1.57E-3</v>
      </c>
      <c r="Y148" s="160">
        <v>2.308E-2</v>
      </c>
      <c r="Z148" s="160">
        <v>0</v>
      </c>
      <c r="AA148" s="159">
        <v>0</v>
      </c>
      <c r="AB148" s="159">
        <v>0</v>
      </c>
      <c r="AC148" s="159">
        <v>2.8999999999999998E-3</v>
      </c>
      <c r="AD148" s="159">
        <v>0.31</v>
      </c>
    </row>
    <row r="149" spans="1:30" ht="15.75" customHeight="1">
      <c r="A149" s="266" t="s">
        <v>951</v>
      </c>
      <c r="B149" s="181" t="s">
        <v>34</v>
      </c>
      <c r="C149" s="167"/>
      <c r="D149" s="164">
        <v>0.16</v>
      </c>
      <c r="E149" s="169">
        <v>0.67</v>
      </c>
      <c r="F149" s="171">
        <v>1.11E-2</v>
      </c>
      <c r="G149" s="23">
        <v>2.3E-2</v>
      </c>
      <c r="H149" s="178">
        <v>1.9799999999999998E-2</v>
      </c>
      <c r="I149" s="141">
        <v>9.8000000000000004E-2</v>
      </c>
      <c r="J149" s="160">
        <v>0.52</v>
      </c>
      <c r="K149" s="160">
        <v>1.48</v>
      </c>
      <c r="L149" s="160">
        <v>3.6299999999999999E-2</v>
      </c>
      <c r="M149" s="160">
        <v>4.74</v>
      </c>
      <c r="N149" s="160">
        <v>4.2000000000000003E-2</v>
      </c>
      <c r="O149" s="160">
        <v>0.04</v>
      </c>
      <c r="P149" s="160">
        <v>3.5</v>
      </c>
      <c r="Q149" s="160">
        <v>3.4000000000000002E-3</v>
      </c>
      <c r="R149" s="160">
        <v>3.0699999999999998E-2</v>
      </c>
      <c r="S149" s="160">
        <v>0</v>
      </c>
      <c r="T149" s="160">
        <v>0</v>
      </c>
      <c r="U149" s="160">
        <v>0</v>
      </c>
      <c r="V149" s="160">
        <v>7.3000000000000001E-3</v>
      </c>
      <c r="W149" s="160">
        <v>1.4000000000000002E-3</v>
      </c>
      <c r="X149" s="160">
        <v>1.1999999999999999E-3</v>
      </c>
      <c r="Y149" s="160">
        <v>7.8000000000000005E-3</v>
      </c>
      <c r="Z149" s="160">
        <v>0</v>
      </c>
      <c r="AA149" s="159">
        <v>0.34</v>
      </c>
      <c r="AB149" s="159">
        <v>0</v>
      </c>
      <c r="AC149" s="159">
        <v>6.9999999999999993E-3</v>
      </c>
      <c r="AD149" s="159">
        <v>0.32</v>
      </c>
    </row>
    <row r="150" spans="1:30" ht="15.75" customHeight="1">
      <c r="A150" s="266" t="s">
        <v>952</v>
      </c>
      <c r="B150" s="181" t="s">
        <v>34</v>
      </c>
      <c r="C150" s="167"/>
      <c r="D150" s="164">
        <v>0.16</v>
      </c>
      <c r="E150" s="169">
        <v>0.67</v>
      </c>
      <c r="F150" s="171">
        <v>1.11E-2</v>
      </c>
      <c r="G150" s="23">
        <v>2.3E-2</v>
      </c>
      <c r="H150" s="178">
        <v>1.9799999999999998E-2</v>
      </c>
      <c r="I150" s="141">
        <v>9.8000000000000004E-2</v>
      </c>
      <c r="J150" s="160">
        <v>0.52</v>
      </c>
      <c r="K150" s="160">
        <v>1.48</v>
      </c>
      <c r="L150" s="160">
        <v>3.6299999999999999E-2</v>
      </c>
      <c r="M150" s="160">
        <v>4.74</v>
      </c>
      <c r="N150" s="160">
        <v>4.2000000000000003E-2</v>
      </c>
      <c r="O150" s="160">
        <v>0.04</v>
      </c>
      <c r="P150" s="160">
        <v>3.5</v>
      </c>
      <c r="Q150" s="160">
        <v>3.4000000000000002E-3</v>
      </c>
      <c r="R150" s="160">
        <v>3.0699999999999998E-2</v>
      </c>
      <c r="S150" s="160">
        <v>0</v>
      </c>
      <c r="T150" s="160">
        <v>0</v>
      </c>
      <c r="U150" s="160">
        <v>0</v>
      </c>
      <c r="V150" s="160">
        <v>7.3000000000000001E-3</v>
      </c>
      <c r="W150" s="160">
        <v>1.4000000000000002E-3</v>
      </c>
      <c r="X150" s="160">
        <v>1.1999999999999999E-3</v>
      </c>
      <c r="Y150" s="160">
        <v>7.8000000000000005E-3</v>
      </c>
      <c r="Z150" s="160">
        <v>0</v>
      </c>
      <c r="AA150" s="159">
        <v>0.34</v>
      </c>
      <c r="AB150" s="159">
        <v>0</v>
      </c>
      <c r="AC150" s="159">
        <v>6.9999999999999993E-3</v>
      </c>
      <c r="AD150" s="159">
        <v>0.32</v>
      </c>
    </row>
    <row r="151" spans="1:30" ht="15.75" customHeight="1">
      <c r="A151" s="266" t="s">
        <v>953</v>
      </c>
      <c r="B151" s="181" t="s">
        <v>34</v>
      </c>
      <c r="C151" s="167"/>
      <c r="D151" s="164">
        <v>1.44E-2</v>
      </c>
      <c r="E151" s="169">
        <v>0.13</v>
      </c>
      <c r="F151" s="171">
        <v>2.9999999999999997E-4</v>
      </c>
      <c r="G151" s="23">
        <v>8.0000000000000004E-4</v>
      </c>
      <c r="H151" s="178">
        <v>5.0000000000000001E-4</v>
      </c>
      <c r="I151" s="141">
        <v>2.5999999999999999E-3</v>
      </c>
      <c r="J151" s="160">
        <v>2.8199999999999999E-2</v>
      </c>
      <c r="K151" s="160">
        <v>5.2400000000000002E-2</v>
      </c>
      <c r="L151" s="160">
        <v>2.0000000000000001E-4</v>
      </c>
      <c r="M151" s="160">
        <v>0.1192</v>
      </c>
      <c r="N151" s="160">
        <v>6.4000000000000003E-3</v>
      </c>
      <c r="O151" s="160">
        <v>2.6499999999999999E-2</v>
      </c>
      <c r="P151" s="160">
        <v>0.23199999999999998</v>
      </c>
      <c r="Q151" s="160">
        <v>2.0000000000000001E-4</v>
      </c>
      <c r="R151" s="160">
        <v>7.000000000000001E-4</v>
      </c>
      <c r="S151" s="160">
        <v>0</v>
      </c>
      <c r="T151" s="160">
        <v>0</v>
      </c>
      <c r="U151" s="160">
        <v>2.0000000000000001E-4</v>
      </c>
      <c r="V151" s="160">
        <v>1E-3</v>
      </c>
      <c r="W151" s="160">
        <v>5.9999999999999995E-4</v>
      </c>
      <c r="X151" s="160">
        <v>2.0000000000000001E-4</v>
      </c>
      <c r="Y151" s="160">
        <v>8.1000000000000013E-3</v>
      </c>
      <c r="Z151" s="160">
        <v>0</v>
      </c>
      <c r="AA151" s="159">
        <v>2.7799999999999998E-2</v>
      </c>
      <c r="AB151" s="159">
        <v>0</v>
      </c>
      <c r="AC151" s="159">
        <v>2.0000000000000001E-4</v>
      </c>
      <c r="AD151" s="159">
        <v>0.39439999999999997</v>
      </c>
    </row>
    <row r="152" spans="1:30" ht="15.75" customHeight="1">
      <c r="A152" s="266" t="s">
        <v>954</v>
      </c>
      <c r="B152" s="181" t="s">
        <v>34</v>
      </c>
      <c r="C152" s="167"/>
      <c r="D152" s="164">
        <v>7.2000000000000008E-2</v>
      </c>
      <c r="E152" s="169">
        <v>0.79099999999999993</v>
      </c>
      <c r="F152" s="171">
        <v>4.0000000000000001E-3</v>
      </c>
      <c r="G152" s="23">
        <v>6.0000000000000001E-3</v>
      </c>
      <c r="H152" s="178">
        <v>4.0000000000000001E-3</v>
      </c>
      <c r="I152" s="141">
        <v>5.5E-2</v>
      </c>
      <c r="J152" s="160">
        <v>0.01</v>
      </c>
      <c r="K152" s="160">
        <v>0.31</v>
      </c>
      <c r="L152" s="160">
        <v>0</v>
      </c>
      <c r="M152" s="160">
        <v>0.84</v>
      </c>
      <c r="N152" s="160">
        <v>2.3E-2</v>
      </c>
      <c r="O152" s="160">
        <v>0.45</v>
      </c>
      <c r="P152" s="160">
        <v>0.57999999999999996</v>
      </c>
      <c r="Q152" s="160">
        <v>2.7000000000000001E-3</v>
      </c>
      <c r="R152" s="160">
        <v>6.0000000000000001E-3</v>
      </c>
      <c r="S152" s="160">
        <v>0</v>
      </c>
      <c r="T152" s="160">
        <v>0</v>
      </c>
      <c r="U152" s="160">
        <v>0.09</v>
      </c>
      <c r="V152" s="160">
        <v>2.5000000000000001E-3</v>
      </c>
      <c r="W152" s="160">
        <v>0</v>
      </c>
      <c r="X152" s="160">
        <v>2.5000000000000001E-3</v>
      </c>
      <c r="Y152" s="160">
        <v>0</v>
      </c>
      <c r="Z152" s="160">
        <v>0</v>
      </c>
      <c r="AA152" s="159">
        <v>0</v>
      </c>
      <c r="AB152" s="159">
        <v>0</v>
      </c>
      <c r="AC152" s="159">
        <v>0</v>
      </c>
      <c r="AD152" s="159">
        <v>0</v>
      </c>
    </row>
    <row r="153" spans="1:30" ht="15.75" customHeight="1">
      <c r="A153" s="266" t="s">
        <v>955</v>
      </c>
      <c r="B153" s="181" t="s">
        <v>34</v>
      </c>
      <c r="C153" s="167"/>
      <c r="D153" s="164">
        <v>4.8000000000000001E-2</v>
      </c>
      <c r="E153" s="169">
        <v>0.45100000000000001</v>
      </c>
      <c r="F153" s="171">
        <v>4.4999999999999998E-2</v>
      </c>
      <c r="G153" s="23">
        <v>1.4999999999999999E-2</v>
      </c>
      <c r="H153" s="178">
        <v>3.9E-2</v>
      </c>
      <c r="I153" s="141">
        <v>6.9999999999999993E-3</v>
      </c>
      <c r="J153" s="160">
        <v>0.83</v>
      </c>
      <c r="K153" s="160">
        <v>0.1</v>
      </c>
      <c r="L153" s="160">
        <v>1.1000000000000001E-3</v>
      </c>
      <c r="M153" s="160">
        <v>1.28</v>
      </c>
      <c r="N153" s="160">
        <v>6.9999999999999993E-3</v>
      </c>
      <c r="O153" s="160">
        <v>1.34</v>
      </c>
      <c r="P153" s="160">
        <v>1.18</v>
      </c>
      <c r="Q153" s="160">
        <v>4.0000000000000002E-4</v>
      </c>
      <c r="R153" s="160">
        <v>4.0000000000000001E-3</v>
      </c>
      <c r="S153" s="160">
        <v>0.56999999999999995</v>
      </c>
      <c r="T153" s="160">
        <v>0</v>
      </c>
      <c r="U153" s="160">
        <v>0</v>
      </c>
      <c r="V153" s="160">
        <v>1.1000000000000001E-3</v>
      </c>
      <c r="W153" s="160">
        <v>5.0000000000000001E-4</v>
      </c>
      <c r="X153" s="160">
        <v>0</v>
      </c>
      <c r="Y153" s="160">
        <v>0</v>
      </c>
      <c r="Z153" s="160">
        <v>0</v>
      </c>
      <c r="AA153" s="159">
        <v>0</v>
      </c>
      <c r="AB153" s="159">
        <v>0</v>
      </c>
      <c r="AC153" s="159">
        <v>0</v>
      </c>
      <c r="AD153" s="159">
        <v>0</v>
      </c>
    </row>
    <row r="154" spans="1:30" ht="15.75" customHeight="1">
      <c r="A154" s="266" t="s">
        <v>956</v>
      </c>
      <c r="B154" s="181" t="s">
        <v>34</v>
      </c>
      <c r="C154" s="167"/>
      <c r="D154" s="164">
        <v>4.8000000000000001E-2</v>
      </c>
      <c r="E154" s="169">
        <v>0.45100000000000001</v>
      </c>
      <c r="F154" s="171">
        <v>4.4999999999999998E-2</v>
      </c>
      <c r="G154" s="23">
        <v>1.4999999999999999E-2</v>
      </c>
      <c r="H154" s="178">
        <v>3.9E-2</v>
      </c>
      <c r="I154" s="141">
        <v>6.9999999999999993E-3</v>
      </c>
      <c r="J154" s="160">
        <v>0.83</v>
      </c>
      <c r="K154" s="160">
        <v>0.1</v>
      </c>
      <c r="L154" s="160">
        <v>1.1000000000000001E-3</v>
      </c>
      <c r="M154" s="160">
        <v>1.28</v>
      </c>
      <c r="N154" s="160">
        <v>6.9999999999999993E-3</v>
      </c>
      <c r="O154" s="160">
        <v>1.34</v>
      </c>
      <c r="P154" s="160">
        <v>1.18</v>
      </c>
      <c r="Q154" s="160">
        <v>4.0000000000000002E-4</v>
      </c>
      <c r="R154" s="160">
        <v>4.0000000000000001E-3</v>
      </c>
      <c r="S154" s="160">
        <v>0.56999999999999995</v>
      </c>
      <c r="T154" s="160">
        <v>0</v>
      </c>
      <c r="U154" s="160">
        <v>0</v>
      </c>
      <c r="V154" s="160">
        <v>1.1000000000000001E-3</v>
      </c>
      <c r="W154" s="160">
        <v>5.0000000000000001E-4</v>
      </c>
      <c r="X154" s="160">
        <v>0</v>
      </c>
      <c r="Y154" s="160">
        <v>0</v>
      </c>
      <c r="Z154" s="160">
        <v>0</v>
      </c>
      <c r="AA154" s="159">
        <v>0</v>
      </c>
      <c r="AB154" s="159">
        <v>0</v>
      </c>
      <c r="AC154" s="159">
        <v>0</v>
      </c>
      <c r="AD154" s="159">
        <v>0</v>
      </c>
    </row>
    <row r="155" spans="1:30" ht="15.75" customHeight="1">
      <c r="A155" s="266" t="s">
        <v>957</v>
      </c>
      <c r="B155" s="181" t="s">
        <v>34</v>
      </c>
      <c r="C155" s="167"/>
      <c r="D155" s="164">
        <v>3.32E-2</v>
      </c>
      <c r="E155" s="169">
        <v>0.25109999999999999</v>
      </c>
      <c r="F155" s="171">
        <v>1.1200000000000002E-2</v>
      </c>
      <c r="G155" s="23">
        <v>4.0090000000000001E-2</v>
      </c>
      <c r="H155" s="178">
        <v>1.7180000000000001E-2</v>
      </c>
      <c r="I155" s="141">
        <v>4.2500000000000003E-2</v>
      </c>
      <c r="J155" s="160">
        <v>3.1519999999999999E-2</v>
      </c>
      <c r="K155" s="160">
        <v>0.26006000000000001</v>
      </c>
      <c r="L155" s="160">
        <v>1.5900000000000001E-3</v>
      </c>
      <c r="M155" s="160">
        <v>0.75</v>
      </c>
      <c r="N155" s="160">
        <v>4.45E-3</v>
      </c>
      <c r="O155" s="160">
        <v>2.44964</v>
      </c>
      <c r="P155" s="160">
        <v>2.1205099999999999</v>
      </c>
      <c r="Q155" s="160">
        <v>4.6999999999999999E-4</v>
      </c>
      <c r="R155" s="160">
        <v>6.11E-3</v>
      </c>
      <c r="S155" s="160">
        <v>0</v>
      </c>
      <c r="T155" s="160">
        <v>0</v>
      </c>
      <c r="U155" s="160">
        <v>0.13167000000000001</v>
      </c>
      <c r="V155" s="160">
        <v>2.15E-3</v>
      </c>
      <c r="W155" s="160">
        <v>7.1999999999999994E-4</v>
      </c>
      <c r="X155" s="160">
        <v>5.9999999999999995E-4</v>
      </c>
      <c r="Y155" s="160">
        <v>1.6140000000000002E-2</v>
      </c>
      <c r="Z155" s="160">
        <v>6.2E-2</v>
      </c>
      <c r="AA155" s="159">
        <v>2.904E-2</v>
      </c>
      <c r="AB155" s="159">
        <v>0</v>
      </c>
      <c r="AC155" s="159">
        <v>5.7199999999999994E-3</v>
      </c>
      <c r="AD155" s="159">
        <v>0.46</v>
      </c>
    </row>
    <row r="156" spans="1:30" ht="15.75" customHeight="1">
      <c r="A156" s="266" t="s">
        <v>958</v>
      </c>
      <c r="B156" s="181" t="s">
        <v>34</v>
      </c>
      <c r="C156" s="167"/>
      <c r="D156" s="164">
        <v>2.4220000000000002E-2</v>
      </c>
      <c r="E156" s="169">
        <v>0.10456</v>
      </c>
      <c r="F156" s="171">
        <v>1.3480000000000001E-2</v>
      </c>
      <c r="G156" s="23">
        <v>5.5500000000000002E-3</v>
      </c>
      <c r="H156" s="178">
        <v>8.8999999999999999E-3</v>
      </c>
      <c r="I156" s="141">
        <v>1.7399999999999998E-3</v>
      </c>
      <c r="J156" s="160">
        <v>1.2456699999999998</v>
      </c>
      <c r="K156" s="160">
        <v>0.13224</v>
      </c>
      <c r="L156" s="160">
        <v>2.9E-4</v>
      </c>
      <c r="M156" s="160">
        <v>0.95381000000000005</v>
      </c>
      <c r="N156" s="160">
        <v>2.2100000000000002E-3</v>
      </c>
      <c r="O156" s="160">
        <v>3.1933100000000003</v>
      </c>
      <c r="P156" s="160">
        <v>1.56846</v>
      </c>
      <c r="Q156" s="160">
        <v>1.4999999999999999E-4</v>
      </c>
      <c r="R156" s="160">
        <v>4.4900000000000001E-3</v>
      </c>
      <c r="S156" s="160">
        <v>0.21165</v>
      </c>
      <c r="T156" s="160">
        <v>0</v>
      </c>
      <c r="U156" s="160">
        <v>0.30095</v>
      </c>
      <c r="V156" s="160">
        <v>6.8000000000000005E-4</v>
      </c>
      <c r="W156" s="160">
        <v>1.7699999999999999E-3</v>
      </c>
      <c r="X156" s="160">
        <v>4.2999999999999999E-4</v>
      </c>
      <c r="Y156" s="160">
        <v>3.2200000000000002E-3</v>
      </c>
      <c r="Z156" s="160">
        <v>1.47E-3</v>
      </c>
      <c r="AA156" s="159">
        <v>4.0279999999999996E-2</v>
      </c>
      <c r="AB156" s="159">
        <v>5.0800000000000003E-3</v>
      </c>
      <c r="AC156" s="159">
        <v>1.8699999999999999E-3</v>
      </c>
      <c r="AD156" s="159">
        <v>0.11233</v>
      </c>
    </row>
    <row r="157" spans="1:30" ht="15.75" customHeight="1">
      <c r="A157" s="266" t="s">
        <v>959</v>
      </c>
      <c r="B157" s="181" t="s">
        <v>34</v>
      </c>
      <c r="C157" s="167"/>
      <c r="D157" s="164">
        <v>2.4220000000000002E-2</v>
      </c>
      <c r="E157" s="169">
        <v>0.10456</v>
      </c>
      <c r="F157" s="171">
        <v>1.3480000000000001E-2</v>
      </c>
      <c r="G157" s="23">
        <v>5.5500000000000002E-3</v>
      </c>
      <c r="H157" s="178">
        <v>8.8999999999999999E-3</v>
      </c>
      <c r="I157" s="141">
        <v>1.7399999999999998E-3</v>
      </c>
      <c r="J157" s="160">
        <v>1.2456699999999998</v>
      </c>
      <c r="K157" s="160">
        <v>0.13224</v>
      </c>
      <c r="L157" s="160">
        <v>2.9E-4</v>
      </c>
      <c r="M157" s="160">
        <v>0.95381000000000005</v>
      </c>
      <c r="N157" s="160">
        <v>2.2100000000000002E-3</v>
      </c>
      <c r="O157" s="160">
        <v>3.1933100000000003</v>
      </c>
      <c r="P157" s="160">
        <v>1.56846</v>
      </c>
      <c r="Q157" s="160">
        <v>1.4999999999999999E-4</v>
      </c>
      <c r="R157" s="160">
        <v>4.4900000000000001E-3</v>
      </c>
      <c r="S157" s="160">
        <v>0.21165</v>
      </c>
      <c r="T157" s="160">
        <v>0</v>
      </c>
      <c r="U157" s="160">
        <v>0.30095</v>
      </c>
      <c r="V157" s="160">
        <v>6.8000000000000005E-4</v>
      </c>
      <c r="W157" s="160">
        <v>1.7699999999999999E-3</v>
      </c>
      <c r="X157" s="160">
        <v>4.2999999999999999E-4</v>
      </c>
      <c r="Y157" s="160">
        <v>3.2200000000000002E-3</v>
      </c>
      <c r="Z157" s="160">
        <v>1.47E-3</v>
      </c>
      <c r="AA157" s="159">
        <v>4.0279999999999996E-2</v>
      </c>
      <c r="AB157" s="159">
        <v>5.0800000000000003E-3</v>
      </c>
      <c r="AC157" s="159">
        <v>1.8699999999999999E-3</v>
      </c>
      <c r="AD157" s="159">
        <v>0.11233</v>
      </c>
    </row>
    <row r="158" spans="1:30" ht="15.75" customHeight="1">
      <c r="A158" s="266" t="s">
        <v>960</v>
      </c>
      <c r="B158" s="181" t="s">
        <v>34</v>
      </c>
      <c r="C158" s="167"/>
      <c r="D158" s="164">
        <v>3.798E-2</v>
      </c>
      <c r="E158" s="169">
        <v>0.26071</v>
      </c>
      <c r="F158" s="171">
        <v>1.84E-2</v>
      </c>
      <c r="G158" s="23">
        <v>2.32E-3</v>
      </c>
      <c r="H158" s="178">
        <v>8.3299999999999989E-3</v>
      </c>
      <c r="I158" s="141">
        <v>3.0100000000000001E-3</v>
      </c>
      <c r="J158" s="160">
        <v>1.10537</v>
      </c>
      <c r="K158" s="160">
        <v>0.13754</v>
      </c>
      <c r="L158" s="160">
        <v>1.4399999999999999E-3</v>
      </c>
      <c r="M158" s="160">
        <v>0.99065999999999999</v>
      </c>
      <c r="N158" s="160">
        <v>7.5999999999999993E-4</v>
      </c>
      <c r="O158" s="160">
        <v>3.8729700000000005</v>
      </c>
      <c r="P158" s="160">
        <v>1.47157</v>
      </c>
      <c r="Q158" s="160">
        <v>2.5999999999999998E-4</v>
      </c>
      <c r="R158" s="160">
        <v>4.7999999999999996E-3</v>
      </c>
      <c r="S158" s="160">
        <v>0.26951000000000003</v>
      </c>
      <c r="T158" s="160">
        <v>0</v>
      </c>
      <c r="U158" s="160">
        <v>0.27356999999999998</v>
      </c>
      <c r="V158" s="160">
        <v>5.8999999999999992E-4</v>
      </c>
      <c r="W158" s="160">
        <v>1.81E-3</v>
      </c>
      <c r="X158" s="160">
        <v>8.5999999999999998E-4</v>
      </c>
      <c r="Y158" s="160">
        <v>4.0600000000000002E-3</v>
      </c>
      <c r="Z158" s="160">
        <v>2.5400000000000002E-3</v>
      </c>
      <c r="AA158" s="159">
        <v>5.4019999999999999E-2</v>
      </c>
      <c r="AB158" s="159">
        <v>9.6299999999999997E-3</v>
      </c>
      <c r="AC158" s="159">
        <v>7.0999999999999991E-4</v>
      </c>
      <c r="AD158" s="159">
        <v>5.3060000000000003E-2</v>
      </c>
    </row>
    <row r="159" spans="1:30" ht="15.75" customHeight="1">
      <c r="A159" s="266" t="s">
        <v>961</v>
      </c>
      <c r="B159" s="181" t="s">
        <v>34</v>
      </c>
      <c r="C159" s="167"/>
      <c r="D159" s="164">
        <v>2.4220000000000002E-2</v>
      </c>
      <c r="E159" s="169">
        <v>0.10456</v>
      </c>
      <c r="F159" s="171">
        <v>1.3480000000000001E-2</v>
      </c>
      <c r="G159" s="23">
        <v>5.5500000000000002E-3</v>
      </c>
      <c r="H159" s="178">
        <v>8.8999999999999999E-3</v>
      </c>
      <c r="I159" s="141">
        <v>1.7399999999999998E-3</v>
      </c>
      <c r="J159" s="160">
        <v>1.2456699999999998</v>
      </c>
      <c r="K159" s="160">
        <v>0.13224</v>
      </c>
      <c r="L159" s="160">
        <v>2.9E-4</v>
      </c>
      <c r="M159" s="160">
        <v>0.95381000000000005</v>
      </c>
      <c r="N159" s="160">
        <v>2.2100000000000002E-3</v>
      </c>
      <c r="O159" s="160">
        <v>3.1933100000000003</v>
      </c>
      <c r="P159" s="160">
        <v>1.56846</v>
      </c>
      <c r="Q159" s="160">
        <v>1.4999999999999999E-4</v>
      </c>
      <c r="R159" s="160">
        <v>4.4900000000000001E-3</v>
      </c>
      <c r="S159" s="160">
        <v>0.21165</v>
      </c>
      <c r="T159" s="160">
        <v>0</v>
      </c>
      <c r="U159" s="160">
        <v>0.30095</v>
      </c>
      <c r="V159" s="160">
        <v>6.8000000000000005E-4</v>
      </c>
      <c r="W159" s="160">
        <v>1.7699999999999999E-3</v>
      </c>
      <c r="X159" s="160">
        <v>4.2999999999999999E-4</v>
      </c>
      <c r="Y159" s="160">
        <v>3.2200000000000002E-3</v>
      </c>
      <c r="Z159" s="160">
        <v>1.47E-3</v>
      </c>
      <c r="AA159" s="159">
        <v>4.0279999999999996E-2</v>
      </c>
      <c r="AB159" s="159">
        <v>5.0800000000000003E-3</v>
      </c>
      <c r="AC159" s="159">
        <v>1.8699999999999999E-3</v>
      </c>
      <c r="AD159" s="159">
        <v>0.11233</v>
      </c>
    </row>
    <row r="160" spans="1:30" ht="15.75" customHeight="1">
      <c r="A160" s="266" t="s">
        <v>962</v>
      </c>
      <c r="B160" s="181" t="s">
        <v>34</v>
      </c>
      <c r="C160" s="167"/>
      <c r="D160" s="164">
        <v>4.3499999999999997E-2</v>
      </c>
      <c r="E160" s="169">
        <v>0.26419999999999999</v>
      </c>
      <c r="F160" s="171">
        <v>4.0000000000000002E-4</v>
      </c>
      <c r="G160" s="23">
        <v>8.9999999999999998E-4</v>
      </c>
      <c r="H160" s="178">
        <v>2.9999999999999997E-4</v>
      </c>
      <c r="I160" s="141">
        <v>1.7100000000000001E-2</v>
      </c>
      <c r="J160" s="160">
        <v>0.1074</v>
      </c>
      <c r="K160" s="160">
        <v>0.15820000000000001</v>
      </c>
      <c r="L160" s="160">
        <v>2.7000000000000001E-3</v>
      </c>
      <c r="M160" s="160">
        <v>0.58009999999999995</v>
      </c>
      <c r="N160" s="160">
        <v>3.7000000000000002E-3</v>
      </c>
      <c r="O160" s="160">
        <v>2.6148000000000002</v>
      </c>
      <c r="P160" s="160">
        <v>0.57489999999999997</v>
      </c>
      <c r="Q160" s="160">
        <v>8.9999999999999998E-4</v>
      </c>
      <c r="R160" s="160">
        <v>2.8000000000000004E-3</v>
      </c>
      <c r="S160" s="160">
        <v>0</v>
      </c>
      <c r="T160" s="160">
        <v>0</v>
      </c>
      <c r="U160" s="160">
        <v>5.9999999999999995E-4</v>
      </c>
      <c r="V160" s="160">
        <v>5.9999999999999995E-4</v>
      </c>
      <c r="W160" s="160">
        <v>2.9999999999999997E-4</v>
      </c>
      <c r="X160" s="160">
        <v>4.0000000000000002E-4</v>
      </c>
      <c r="Y160" s="160">
        <v>1.1899999999999999E-2</v>
      </c>
      <c r="Z160" s="160">
        <v>0</v>
      </c>
      <c r="AA160" s="159">
        <v>3.7499999999999999E-2</v>
      </c>
      <c r="AB160" s="159">
        <v>0</v>
      </c>
      <c r="AC160" s="159">
        <v>5.0000000000000001E-4</v>
      </c>
      <c r="AD160" s="159">
        <v>6.8199999999999997E-2</v>
      </c>
    </row>
    <row r="161" spans="1:30" ht="15.75" customHeight="1">
      <c r="A161" s="266" t="s">
        <v>963</v>
      </c>
      <c r="B161" s="181" t="s">
        <v>34</v>
      </c>
      <c r="C161" s="167"/>
      <c r="D161" s="164">
        <v>2.4220000000000002E-2</v>
      </c>
      <c r="E161" s="169">
        <v>0.10456</v>
      </c>
      <c r="F161" s="171">
        <v>1.3480000000000001E-2</v>
      </c>
      <c r="G161" s="23">
        <v>5.5500000000000002E-3</v>
      </c>
      <c r="H161" s="178">
        <v>8.8999999999999999E-3</v>
      </c>
      <c r="I161" s="141">
        <v>1.7399999999999998E-3</v>
      </c>
      <c r="J161" s="160">
        <v>1.2456699999999998</v>
      </c>
      <c r="K161" s="160">
        <v>0.13224</v>
      </c>
      <c r="L161" s="160">
        <v>2.9E-4</v>
      </c>
      <c r="M161" s="160">
        <v>0.95381000000000005</v>
      </c>
      <c r="N161" s="160">
        <v>2.2100000000000002E-3</v>
      </c>
      <c r="O161" s="160">
        <v>3.1933100000000003</v>
      </c>
      <c r="P161" s="160">
        <v>1.56846</v>
      </c>
      <c r="Q161" s="160">
        <v>1.4999999999999999E-4</v>
      </c>
      <c r="R161" s="160">
        <v>4.4900000000000001E-3</v>
      </c>
      <c r="S161" s="160">
        <v>0.21165</v>
      </c>
      <c r="T161" s="160">
        <v>0</v>
      </c>
      <c r="U161" s="160">
        <v>0.30095</v>
      </c>
      <c r="V161" s="160">
        <v>6.8000000000000005E-4</v>
      </c>
      <c r="W161" s="160">
        <v>1.7699999999999999E-3</v>
      </c>
      <c r="X161" s="160">
        <v>4.2999999999999999E-4</v>
      </c>
      <c r="Y161" s="160">
        <v>3.2200000000000002E-3</v>
      </c>
      <c r="Z161" s="160">
        <v>1.47E-3</v>
      </c>
      <c r="AA161" s="159">
        <v>4.0279999999999996E-2</v>
      </c>
      <c r="AB161" s="159">
        <v>5.0800000000000003E-3</v>
      </c>
      <c r="AC161" s="159">
        <v>1.8699999999999999E-3</v>
      </c>
      <c r="AD161" s="159">
        <v>0.11233</v>
      </c>
    </row>
    <row r="162" spans="1:30" ht="15.75" customHeight="1">
      <c r="A162" s="266" t="s">
        <v>964</v>
      </c>
      <c r="B162" s="181" t="s">
        <v>34</v>
      </c>
      <c r="C162" s="167"/>
      <c r="D162" s="164">
        <v>4.7E-2</v>
      </c>
      <c r="E162" s="169">
        <v>0.88800000000000001</v>
      </c>
      <c r="F162" s="171">
        <v>0</v>
      </c>
      <c r="G162" s="23">
        <v>0</v>
      </c>
      <c r="H162" s="178">
        <v>0</v>
      </c>
      <c r="I162" s="141">
        <v>2.1000000000000001E-2</v>
      </c>
      <c r="J162" s="160">
        <v>0.56000000000000005</v>
      </c>
      <c r="K162" s="160">
        <v>0.08</v>
      </c>
      <c r="L162" s="160">
        <v>0</v>
      </c>
      <c r="M162" s="160">
        <v>0.43</v>
      </c>
      <c r="N162" s="160">
        <v>3.9E-2</v>
      </c>
      <c r="O162" s="160">
        <v>4.05</v>
      </c>
      <c r="P162" s="160">
        <v>0.52</v>
      </c>
      <c r="Q162" s="160">
        <v>4.0000000000000002E-4</v>
      </c>
      <c r="R162" s="160">
        <v>8.5000000000000006E-2</v>
      </c>
      <c r="S162" s="160">
        <v>0</v>
      </c>
      <c r="T162" s="160">
        <v>0</v>
      </c>
      <c r="U162" s="160">
        <v>0.15</v>
      </c>
      <c r="V162" s="160">
        <v>7.3000000000000001E-3</v>
      </c>
      <c r="W162" s="160">
        <v>1.11E-2</v>
      </c>
      <c r="X162" s="160">
        <v>7.9000000000000008E-3</v>
      </c>
      <c r="Y162" s="160">
        <v>0.1013</v>
      </c>
      <c r="Z162" s="160">
        <v>0</v>
      </c>
      <c r="AA162" s="159">
        <v>0</v>
      </c>
      <c r="AB162" s="159">
        <v>0</v>
      </c>
      <c r="AC162" s="159">
        <v>0</v>
      </c>
      <c r="AD162" s="159">
        <v>0</v>
      </c>
    </row>
    <row r="163" spans="1:30" ht="15.75" customHeight="1">
      <c r="A163" s="266" t="s">
        <v>965</v>
      </c>
      <c r="B163" s="181" t="s">
        <v>34</v>
      </c>
      <c r="C163" s="167"/>
      <c r="D163" s="164">
        <v>4.7E-2</v>
      </c>
      <c r="E163" s="169">
        <v>0.88800000000000001</v>
      </c>
      <c r="F163" s="171">
        <v>0</v>
      </c>
      <c r="G163" s="23">
        <v>0</v>
      </c>
      <c r="H163" s="178">
        <v>0</v>
      </c>
      <c r="I163" s="141">
        <v>2.1000000000000001E-2</v>
      </c>
      <c r="J163" s="160">
        <v>0.56000000000000005</v>
      </c>
      <c r="K163" s="160">
        <v>0.08</v>
      </c>
      <c r="L163" s="160">
        <v>0</v>
      </c>
      <c r="M163" s="160">
        <v>0.43</v>
      </c>
      <c r="N163" s="160">
        <v>3.9E-2</v>
      </c>
      <c r="O163" s="160">
        <v>4.05</v>
      </c>
      <c r="P163" s="160">
        <v>0.52</v>
      </c>
      <c r="Q163" s="160">
        <v>4.0000000000000002E-4</v>
      </c>
      <c r="R163" s="160">
        <v>8.5000000000000006E-2</v>
      </c>
      <c r="S163" s="160">
        <v>0</v>
      </c>
      <c r="T163" s="160">
        <v>0</v>
      </c>
      <c r="U163" s="160">
        <v>0.15</v>
      </c>
      <c r="V163" s="160">
        <v>7.3000000000000001E-3</v>
      </c>
      <c r="W163" s="160">
        <v>1.11E-2</v>
      </c>
      <c r="X163" s="160">
        <v>7.9000000000000008E-3</v>
      </c>
      <c r="Y163" s="160">
        <v>0.1013</v>
      </c>
      <c r="Z163" s="160">
        <v>0</v>
      </c>
      <c r="AA163" s="159">
        <v>0</v>
      </c>
      <c r="AB163" s="159">
        <v>0</v>
      </c>
      <c r="AC163" s="159">
        <v>0</v>
      </c>
      <c r="AD163" s="159">
        <v>0</v>
      </c>
    </row>
    <row r="164" spans="1:30" ht="15.75" customHeight="1">
      <c r="A164" s="266" t="s">
        <v>966</v>
      </c>
      <c r="B164" s="181" t="s">
        <v>34</v>
      </c>
      <c r="C164" s="167"/>
      <c r="D164" s="164">
        <v>0.23149999999999998</v>
      </c>
      <c r="E164" s="169">
        <v>0.51800000000000002</v>
      </c>
      <c r="F164" s="171">
        <v>1.6650000000000002E-2</v>
      </c>
      <c r="G164" s="23">
        <v>6.0100000000000001E-2</v>
      </c>
      <c r="H164" s="178">
        <v>1.3650000000000001E-2</v>
      </c>
      <c r="I164" s="141">
        <v>0.13200000000000001</v>
      </c>
      <c r="J164" s="160">
        <v>0.39</v>
      </c>
      <c r="K164" s="160">
        <v>2.39</v>
      </c>
      <c r="L164" s="160">
        <v>0.13300999999999999</v>
      </c>
      <c r="M164" s="160">
        <v>8.42</v>
      </c>
      <c r="N164" s="160">
        <v>6.2600000000000003E-2</v>
      </c>
      <c r="O164" s="160">
        <v>0.12</v>
      </c>
      <c r="P164" s="160">
        <v>8.92</v>
      </c>
      <c r="Q164" s="160">
        <v>7.9600000000000001E-3</v>
      </c>
      <c r="R164" s="160">
        <v>0.1229</v>
      </c>
      <c r="S164" s="160">
        <v>0</v>
      </c>
      <c r="T164" s="160">
        <v>0</v>
      </c>
      <c r="U164" s="160">
        <v>5.1670000000000001E-2</v>
      </c>
      <c r="V164" s="160">
        <v>1.882E-2</v>
      </c>
      <c r="W164" s="160">
        <v>4.9899999999999996E-3</v>
      </c>
      <c r="X164" s="160">
        <v>1.3000000000000001E-2</v>
      </c>
      <c r="Y164" s="160">
        <v>6.8129999999999996E-2</v>
      </c>
      <c r="Z164" s="160">
        <v>0</v>
      </c>
      <c r="AA164" s="159">
        <v>0.79200000000000004</v>
      </c>
      <c r="AB164" s="159">
        <v>0</v>
      </c>
      <c r="AC164" s="159">
        <v>0.21804999999999999</v>
      </c>
      <c r="AD164" s="159">
        <v>2.81</v>
      </c>
    </row>
    <row r="165" spans="1:30" ht="15.75" customHeight="1">
      <c r="A165" s="266" t="s">
        <v>967</v>
      </c>
      <c r="B165" s="181" t="s">
        <v>34</v>
      </c>
      <c r="C165" s="167"/>
      <c r="D165" s="164">
        <v>0.1555</v>
      </c>
      <c r="E165" s="169">
        <v>0.64510000000000001</v>
      </c>
      <c r="F165" s="171">
        <v>6.3E-3</v>
      </c>
      <c r="G165" s="23">
        <v>2.2120000000000001E-2</v>
      </c>
      <c r="H165" s="178">
        <v>6.3699999999999998E-3</v>
      </c>
      <c r="I165" s="141">
        <v>0.42799999999999999</v>
      </c>
      <c r="J165" s="160">
        <v>0.73</v>
      </c>
      <c r="K165" s="160">
        <v>6.11</v>
      </c>
      <c r="L165" s="160">
        <v>0.115</v>
      </c>
      <c r="M165" s="160">
        <v>10.130000000000001</v>
      </c>
      <c r="N165" s="160">
        <v>0.1057</v>
      </c>
      <c r="O165" s="160">
        <v>0.02</v>
      </c>
      <c r="P165" s="160">
        <v>11.82</v>
      </c>
      <c r="Q165" s="160">
        <v>9.9799999999999993E-3</v>
      </c>
      <c r="R165" s="160">
        <v>7.2700000000000001E-2</v>
      </c>
      <c r="S165" s="160">
        <v>0</v>
      </c>
      <c r="T165" s="160">
        <v>0</v>
      </c>
      <c r="U165" s="160">
        <v>5.0000000000000001E-3</v>
      </c>
      <c r="V165" s="160">
        <v>5.2300000000000003E-3</v>
      </c>
      <c r="W165" s="160">
        <v>5.77E-3</v>
      </c>
      <c r="X165" s="160">
        <v>1.303E-2</v>
      </c>
      <c r="Y165" s="160">
        <v>0.13577999999999998</v>
      </c>
      <c r="Z165" s="160">
        <v>0</v>
      </c>
      <c r="AA165" s="159">
        <v>0.77599999999999991</v>
      </c>
      <c r="AB165" s="159">
        <v>0</v>
      </c>
      <c r="AC165" s="159">
        <v>1.49E-2</v>
      </c>
      <c r="AD165" s="159">
        <v>0.79</v>
      </c>
    </row>
    <row r="166" spans="1:30" ht="15.75" customHeight="1">
      <c r="A166" s="266" t="s">
        <v>968</v>
      </c>
      <c r="B166" s="181" t="s">
        <v>34</v>
      </c>
      <c r="C166" s="167"/>
      <c r="D166" s="164">
        <v>0.1555</v>
      </c>
      <c r="E166" s="169">
        <v>0.64510000000000001</v>
      </c>
      <c r="F166" s="171">
        <v>6.3E-3</v>
      </c>
      <c r="G166" s="23">
        <v>2.2120000000000001E-2</v>
      </c>
      <c r="H166" s="178">
        <v>6.3699999999999998E-3</v>
      </c>
      <c r="I166" s="141">
        <v>0.42799999999999999</v>
      </c>
      <c r="J166" s="160">
        <v>0.73</v>
      </c>
      <c r="K166" s="160">
        <v>6.11</v>
      </c>
      <c r="L166" s="160">
        <v>0.115</v>
      </c>
      <c r="M166" s="160">
        <v>10.130000000000001</v>
      </c>
      <c r="N166" s="160">
        <v>0.1057</v>
      </c>
      <c r="O166" s="160">
        <v>0.02</v>
      </c>
      <c r="P166" s="160">
        <v>11.82</v>
      </c>
      <c r="Q166" s="160">
        <v>9.9799999999999993E-3</v>
      </c>
      <c r="R166" s="160">
        <v>7.2700000000000001E-2</v>
      </c>
      <c r="S166" s="160">
        <v>0</v>
      </c>
      <c r="T166" s="160">
        <v>0</v>
      </c>
      <c r="U166" s="160">
        <v>5.0000000000000001E-3</v>
      </c>
      <c r="V166" s="160">
        <v>5.2300000000000003E-3</v>
      </c>
      <c r="W166" s="160">
        <v>5.77E-3</v>
      </c>
      <c r="X166" s="160">
        <v>1.303E-2</v>
      </c>
      <c r="Y166" s="160">
        <v>0.13577999999999998</v>
      </c>
      <c r="Z166" s="160">
        <v>0</v>
      </c>
      <c r="AA166" s="159">
        <v>0.77599999999999991</v>
      </c>
      <c r="AB166" s="159">
        <v>0</v>
      </c>
      <c r="AC166" s="159">
        <v>1.49E-2</v>
      </c>
      <c r="AD166" s="159">
        <v>0.79</v>
      </c>
    </row>
    <row r="167" spans="1:30" ht="15.75" customHeight="1">
      <c r="A167" s="266" t="s">
        <v>969</v>
      </c>
      <c r="B167" s="181" t="s">
        <v>34</v>
      </c>
      <c r="C167" s="167"/>
      <c r="D167" s="164">
        <v>1.6E-2</v>
      </c>
      <c r="E167" s="169">
        <v>0.879</v>
      </c>
      <c r="F167" s="171">
        <v>1E-3</v>
      </c>
      <c r="G167" s="23">
        <v>0</v>
      </c>
      <c r="H167" s="178">
        <v>1E-3</v>
      </c>
      <c r="I167" s="141">
        <v>6.4000000000000001E-2</v>
      </c>
      <c r="J167" s="160">
        <v>0.65</v>
      </c>
      <c r="K167" s="160">
        <v>0.37</v>
      </c>
      <c r="L167" s="160">
        <v>0</v>
      </c>
      <c r="M167" s="160">
        <v>0.42</v>
      </c>
      <c r="N167" s="160">
        <v>1.1000000000000001E-2</v>
      </c>
      <c r="O167" s="160">
        <v>0.01</v>
      </c>
      <c r="P167" s="160">
        <v>3.4</v>
      </c>
      <c r="Q167" s="160">
        <v>8.0000000000000004E-4</v>
      </c>
      <c r="R167" s="160">
        <v>4.0000000000000001E-3</v>
      </c>
      <c r="S167" s="160">
        <v>0</v>
      </c>
      <c r="T167" s="160">
        <v>0</v>
      </c>
      <c r="U167" s="160">
        <v>0</v>
      </c>
      <c r="V167" s="160">
        <v>1.4000000000000002E-3</v>
      </c>
      <c r="W167" s="160">
        <v>0</v>
      </c>
      <c r="X167" s="160">
        <v>0</v>
      </c>
      <c r="Y167" s="160">
        <v>0</v>
      </c>
      <c r="Z167" s="160">
        <v>0</v>
      </c>
      <c r="AA167" s="159">
        <v>0</v>
      </c>
      <c r="AB167" s="159">
        <v>0</v>
      </c>
      <c r="AC167" s="159">
        <v>0</v>
      </c>
      <c r="AD167" s="159">
        <v>0</v>
      </c>
    </row>
    <row r="168" spans="1:30" ht="15.75" customHeight="1">
      <c r="A168" s="266" t="s">
        <v>970</v>
      </c>
      <c r="B168" s="181" t="s">
        <v>34</v>
      </c>
      <c r="C168" s="167"/>
      <c r="D168" s="164">
        <v>1.6E-2</v>
      </c>
      <c r="E168" s="169">
        <v>0.879</v>
      </c>
      <c r="F168" s="171">
        <v>1E-3</v>
      </c>
      <c r="G168" s="23">
        <v>0</v>
      </c>
      <c r="H168" s="178">
        <v>1E-3</v>
      </c>
      <c r="I168" s="141">
        <v>6.4000000000000001E-2</v>
      </c>
      <c r="J168" s="160">
        <v>0.65</v>
      </c>
      <c r="K168" s="160">
        <v>0.37</v>
      </c>
      <c r="L168" s="160">
        <v>0</v>
      </c>
      <c r="M168" s="160">
        <v>0.42</v>
      </c>
      <c r="N168" s="160">
        <v>1.1000000000000001E-2</v>
      </c>
      <c r="O168" s="160">
        <v>0.01</v>
      </c>
      <c r="P168" s="160">
        <v>3.4</v>
      </c>
      <c r="Q168" s="160">
        <v>8.0000000000000004E-4</v>
      </c>
      <c r="R168" s="160">
        <v>4.0000000000000001E-3</v>
      </c>
      <c r="S168" s="160">
        <v>0</v>
      </c>
      <c r="T168" s="160">
        <v>0</v>
      </c>
      <c r="U168" s="160">
        <v>0</v>
      </c>
      <c r="V168" s="160">
        <v>1.4000000000000002E-3</v>
      </c>
      <c r="W168" s="160">
        <v>0</v>
      </c>
      <c r="X168" s="160">
        <v>0</v>
      </c>
      <c r="Y168" s="160">
        <v>0</v>
      </c>
      <c r="Z168" s="160">
        <v>0</v>
      </c>
      <c r="AA168" s="159">
        <v>0</v>
      </c>
      <c r="AB168" s="159">
        <v>0</v>
      </c>
      <c r="AC168" s="159">
        <v>0</v>
      </c>
      <c r="AD168" s="159">
        <v>0</v>
      </c>
    </row>
    <row r="169" spans="1:30" ht="15.75" customHeight="1">
      <c r="A169" s="266" t="s">
        <v>971</v>
      </c>
      <c r="B169" s="181" t="s">
        <v>34</v>
      </c>
      <c r="C169" s="167"/>
      <c r="D169" s="164">
        <v>1.6E-2</v>
      </c>
      <c r="E169" s="169">
        <v>0.879</v>
      </c>
      <c r="F169" s="171">
        <v>1E-3</v>
      </c>
      <c r="G169" s="23">
        <v>0</v>
      </c>
      <c r="H169" s="178">
        <v>1E-3</v>
      </c>
      <c r="I169" s="141">
        <v>6.4000000000000001E-2</v>
      </c>
      <c r="J169" s="160">
        <v>0.65</v>
      </c>
      <c r="K169" s="160">
        <v>0.37</v>
      </c>
      <c r="L169" s="160">
        <v>0</v>
      </c>
      <c r="M169" s="160">
        <v>0.42</v>
      </c>
      <c r="N169" s="160">
        <v>1.1000000000000001E-2</v>
      </c>
      <c r="O169" s="160">
        <v>0.01</v>
      </c>
      <c r="P169" s="160">
        <v>3.4</v>
      </c>
      <c r="Q169" s="160">
        <v>8.0000000000000004E-4</v>
      </c>
      <c r="R169" s="160">
        <v>4.0000000000000001E-3</v>
      </c>
      <c r="S169" s="160">
        <v>0</v>
      </c>
      <c r="T169" s="160">
        <v>0</v>
      </c>
      <c r="U169" s="160">
        <v>0</v>
      </c>
      <c r="V169" s="160">
        <v>1.4000000000000002E-3</v>
      </c>
      <c r="W169" s="160">
        <v>0</v>
      </c>
      <c r="X169" s="160">
        <v>0</v>
      </c>
      <c r="Y169" s="160">
        <v>0</v>
      </c>
      <c r="Z169" s="160">
        <v>0</v>
      </c>
      <c r="AA169" s="159">
        <v>0</v>
      </c>
      <c r="AB169" s="159">
        <v>0</v>
      </c>
      <c r="AC169" s="159">
        <v>0</v>
      </c>
      <c r="AD169" s="159">
        <v>0</v>
      </c>
    </row>
    <row r="170" spans="1:30" ht="15.75" customHeight="1">
      <c r="A170" s="266" t="s">
        <v>972</v>
      </c>
      <c r="B170" s="181" t="s">
        <v>34</v>
      </c>
      <c r="C170" s="167"/>
      <c r="D170" s="164">
        <v>1.6E-2</v>
      </c>
      <c r="E170" s="169">
        <v>0.879</v>
      </c>
      <c r="F170" s="171">
        <v>1E-3</v>
      </c>
      <c r="G170" s="23">
        <v>0</v>
      </c>
      <c r="H170" s="178">
        <v>1E-3</v>
      </c>
      <c r="I170" s="141">
        <v>6.4000000000000001E-2</v>
      </c>
      <c r="J170" s="160">
        <v>0.65</v>
      </c>
      <c r="K170" s="160">
        <v>0.37</v>
      </c>
      <c r="L170" s="160">
        <v>0</v>
      </c>
      <c r="M170" s="160">
        <v>0.42</v>
      </c>
      <c r="N170" s="160">
        <v>1.1000000000000001E-2</v>
      </c>
      <c r="O170" s="160">
        <v>0.01</v>
      </c>
      <c r="P170" s="160">
        <v>3.4</v>
      </c>
      <c r="Q170" s="160">
        <v>8.0000000000000004E-4</v>
      </c>
      <c r="R170" s="160">
        <v>4.0000000000000001E-3</v>
      </c>
      <c r="S170" s="160">
        <v>0</v>
      </c>
      <c r="T170" s="160">
        <v>0</v>
      </c>
      <c r="U170" s="160">
        <v>0</v>
      </c>
      <c r="V170" s="160">
        <v>1.4000000000000002E-3</v>
      </c>
      <c r="W170" s="160">
        <v>0</v>
      </c>
      <c r="X170" s="160">
        <v>0</v>
      </c>
      <c r="Y170" s="160">
        <v>0</v>
      </c>
      <c r="Z170" s="160">
        <v>0</v>
      </c>
      <c r="AA170" s="159">
        <v>0</v>
      </c>
      <c r="AB170" s="159">
        <v>0</v>
      </c>
      <c r="AC170" s="159">
        <v>0</v>
      </c>
      <c r="AD170" s="159">
        <v>0</v>
      </c>
    </row>
    <row r="171" spans="1:30" ht="15.75" customHeight="1">
      <c r="A171" s="266" t="s">
        <v>973</v>
      </c>
      <c r="B171" s="181" t="s">
        <v>34</v>
      </c>
      <c r="C171" s="167"/>
      <c r="D171" s="164">
        <v>0.02</v>
      </c>
      <c r="E171" s="169">
        <v>0.82</v>
      </c>
      <c r="F171" s="171">
        <v>0</v>
      </c>
      <c r="G171" s="23">
        <v>0</v>
      </c>
      <c r="H171" s="178">
        <v>0</v>
      </c>
      <c r="I171" s="141">
        <v>0</v>
      </c>
      <c r="J171" s="160">
        <v>0.04</v>
      </c>
      <c r="K171" s="160">
        <v>0</v>
      </c>
      <c r="L171" s="160">
        <v>0</v>
      </c>
      <c r="M171" s="160">
        <v>0</v>
      </c>
      <c r="N171" s="160">
        <v>1.6000000000000001E-3</v>
      </c>
      <c r="O171" s="160">
        <v>1.4999999999999999E-2</v>
      </c>
      <c r="P171" s="160">
        <v>0</v>
      </c>
      <c r="Q171" s="160">
        <v>0</v>
      </c>
      <c r="R171" s="160">
        <v>0</v>
      </c>
      <c r="S171" s="160">
        <v>0</v>
      </c>
      <c r="T171" s="160">
        <v>0</v>
      </c>
      <c r="U171" s="160">
        <v>0</v>
      </c>
      <c r="V171" s="160">
        <v>0</v>
      </c>
      <c r="W171" s="160">
        <v>0</v>
      </c>
      <c r="X171" s="160">
        <v>0</v>
      </c>
      <c r="Y171" s="160">
        <v>0</v>
      </c>
      <c r="Z171" s="160">
        <v>0</v>
      </c>
      <c r="AA171" s="159">
        <v>0</v>
      </c>
      <c r="AB171" s="159">
        <v>0</v>
      </c>
      <c r="AC171" s="159">
        <v>0</v>
      </c>
      <c r="AD171" s="159">
        <v>0</v>
      </c>
    </row>
    <row r="172" spans="1:30" ht="15.75" customHeight="1">
      <c r="A172" s="266" t="s">
        <v>974</v>
      </c>
      <c r="B172" s="181" t="s">
        <v>34</v>
      </c>
      <c r="C172" s="167"/>
      <c r="D172" s="164">
        <v>4.3339999999999997E-2</v>
      </c>
      <c r="E172" s="169">
        <v>0.15512000000000001</v>
      </c>
      <c r="F172" s="171">
        <v>1.9879999999999998E-2</v>
      </c>
      <c r="G172" s="23">
        <v>3.4599999999999995E-3</v>
      </c>
      <c r="H172" s="178">
        <v>1.208E-2</v>
      </c>
      <c r="I172" s="141">
        <v>2.9E-4</v>
      </c>
      <c r="J172" s="160">
        <v>1.02169</v>
      </c>
      <c r="K172" s="160">
        <v>9.7880000000000009E-2</v>
      </c>
      <c r="L172" s="160">
        <v>1.0999999999999999E-4</v>
      </c>
      <c r="M172" s="160">
        <v>0.98870000000000002</v>
      </c>
      <c r="N172" s="160">
        <v>2.32E-3</v>
      </c>
      <c r="O172" s="160">
        <v>1.0038400000000001</v>
      </c>
      <c r="P172" s="160">
        <v>1.37704</v>
      </c>
      <c r="Q172" s="160">
        <v>1.2E-4</v>
      </c>
      <c r="R172" s="160">
        <v>4.7599999999999995E-3</v>
      </c>
      <c r="S172" s="160">
        <v>0.45191000000000003</v>
      </c>
      <c r="T172" s="160">
        <v>0</v>
      </c>
      <c r="U172" s="160">
        <v>0.45713000000000004</v>
      </c>
      <c r="V172" s="160">
        <v>4.6000000000000001E-4</v>
      </c>
      <c r="W172" s="160">
        <v>2.2200000000000002E-3</v>
      </c>
      <c r="X172" s="160">
        <v>4.6000000000000001E-4</v>
      </c>
      <c r="Y172" s="160">
        <v>1E-3</v>
      </c>
      <c r="Z172" s="160">
        <v>0</v>
      </c>
      <c r="AA172" s="159">
        <v>7.1590000000000001E-2</v>
      </c>
      <c r="AB172" s="159">
        <v>1.0049999999999998E-2</v>
      </c>
      <c r="AC172" s="159">
        <v>1.83E-3</v>
      </c>
      <c r="AD172" s="159">
        <v>0.10006999999999999</v>
      </c>
    </row>
    <row r="173" spans="1:30" ht="15.75" customHeight="1">
      <c r="A173" s="266" t="s">
        <v>975</v>
      </c>
      <c r="B173" s="181" t="s">
        <v>34</v>
      </c>
      <c r="C173" s="167"/>
      <c r="D173" s="164">
        <v>5.0000000000000001E-3</v>
      </c>
      <c r="E173" s="169">
        <v>0.81099999999999994</v>
      </c>
      <c r="F173" s="171">
        <v>0</v>
      </c>
      <c r="G173" s="23">
        <v>0</v>
      </c>
      <c r="H173" s="178">
        <v>0</v>
      </c>
      <c r="I173" s="141">
        <v>6.0000000000000001E-3</v>
      </c>
      <c r="J173" s="160">
        <v>0.12</v>
      </c>
      <c r="K173" s="160">
        <v>0.03</v>
      </c>
      <c r="L173" s="160">
        <v>0</v>
      </c>
      <c r="M173" s="160">
        <v>0.6</v>
      </c>
      <c r="N173" s="160">
        <v>1E-3</v>
      </c>
      <c r="O173" s="160">
        <v>0.02</v>
      </c>
      <c r="P173" s="160">
        <v>0.48</v>
      </c>
      <c r="Q173" s="160">
        <v>0</v>
      </c>
      <c r="R173" s="160">
        <v>0</v>
      </c>
      <c r="S173" s="160">
        <v>0</v>
      </c>
      <c r="T173" s="160">
        <v>0</v>
      </c>
      <c r="U173" s="160">
        <v>0</v>
      </c>
      <c r="V173" s="160">
        <v>2.9999999999999997E-4</v>
      </c>
      <c r="W173" s="160">
        <v>0</v>
      </c>
      <c r="X173" s="160">
        <v>0</v>
      </c>
      <c r="Y173" s="160">
        <v>0</v>
      </c>
      <c r="Z173" s="160">
        <v>0</v>
      </c>
      <c r="AA173" s="159">
        <v>0</v>
      </c>
      <c r="AB173" s="159">
        <v>0</v>
      </c>
      <c r="AC173" s="159">
        <v>0</v>
      </c>
      <c r="AD173" s="159">
        <v>0</v>
      </c>
    </row>
    <row r="174" spans="1:30" ht="15.75" customHeight="1">
      <c r="A174" s="266" t="s">
        <v>976</v>
      </c>
      <c r="B174" s="181" t="s">
        <v>34</v>
      </c>
      <c r="C174" s="167"/>
      <c r="D174" s="164">
        <v>5.0000000000000001E-3</v>
      </c>
      <c r="E174" s="169">
        <v>0.81099999999999994</v>
      </c>
      <c r="F174" s="171">
        <v>0</v>
      </c>
      <c r="G174" s="23">
        <v>0</v>
      </c>
      <c r="H174" s="178">
        <v>0</v>
      </c>
      <c r="I174" s="141">
        <v>6.0000000000000001E-3</v>
      </c>
      <c r="J174" s="160">
        <v>0.12</v>
      </c>
      <c r="K174" s="160">
        <v>0.03</v>
      </c>
      <c r="L174" s="160">
        <v>0</v>
      </c>
      <c r="M174" s="160">
        <v>0.6</v>
      </c>
      <c r="N174" s="160">
        <v>1E-3</v>
      </c>
      <c r="O174" s="160">
        <v>0.02</v>
      </c>
      <c r="P174" s="160">
        <v>0.48</v>
      </c>
      <c r="Q174" s="160">
        <v>0</v>
      </c>
      <c r="R174" s="160">
        <v>0</v>
      </c>
      <c r="S174" s="160">
        <v>0</v>
      </c>
      <c r="T174" s="160">
        <v>0</v>
      </c>
      <c r="U174" s="160">
        <v>0</v>
      </c>
      <c r="V174" s="160">
        <v>2.9999999999999997E-4</v>
      </c>
      <c r="W174" s="160">
        <v>0</v>
      </c>
      <c r="X174" s="160">
        <v>0</v>
      </c>
      <c r="Y174" s="160">
        <v>0</v>
      </c>
      <c r="Z174" s="160">
        <v>0</v>
      </c>
      <c r="AA174" s="159">
        <v>0</v>
      </c>
      <c r="AB174" s="159">
        <v>0</v>
      </c>
      <c r="AC174" s="159">
        <v>0</v>
      </c>
      <c r="AD174" s="159">
        <v>0</v>
      </c>
    </row>
    <row r="175" spans="1:30" ht="15.75" customHeight="1">
      <c r="A175" s="266" t="s">
        <v>977</v>
      </c>
      <c r="B175" s="181" t="s">
        <v>34</v>
      </c>
      <c r="C175" s="167"/>
      <c r="D175" s="164">
        <v>4.3339999999999997E-2</v>
      </c>
      <c r="E175" s="169">
        <v>0.15512000000000001</v>
      </c>
      <c r="F175" s="171">
        <v>1.9879999999999998E-2</v>
      </c>
      <c r="G175" s="23">
        <v>3.4599999999999995E-3</v>
      </c>
      <c r="H175" s="178">
        <v>1.208E-2</v>
      </c>
      <c r="I175" s="141">
        <v>2.9E-4</v>
      </c>
      <c r="J175" s="160">
        <v>1.02169</v>
      </c>
      <c r="K175" s="160">
        <v>9.7880000000000009E-2</v>
      </c>
      <c r="L175" s="160">
        <v>1.0999999999999999E-4</v>
      </c>
      <c r="M175" s="160">
        <v>0.98870000000000002</v>
      </c>
      <c r="N175" s="160">
        <v>2.32E-3</v>
      </c>
      <c r="O175" s="160">
        <v>1.0038400000000001</v>
      </c>
      <c r="P175" s="160">
        <v>1.37704</v>
      </c>
      <c r="Q175" s="160">
        <v>1.2E-4</v>
      </c>
      <c r="R175" s="160">
        <v>4.7599999999999995E-3</v>
      </c>
      <c r="S175" s="160">
        <v>0.45191000000000003</v>
      </c>
      <c r="T175" s="160">
        <v>0</v>
      </c>
      <c r="U175" s="160">
        <v>0.45713000000000004</v>
      </c>
      <c r="V175" s="160">
        <v>4.6000000000000001E-4</v>
      </c>
      <c r="W175" s="160">
        <v>2.2200000000000002E-3</v>
      </c>
      <c r="X175" s="160">
        <v>4.6000000000000001E-4</v>
      </c>
      <c r="Y175" s="160">
        <v>1E-3</v>
      </c>
      <c r="Z175" s="160">
        <v>0</v>
      </c>
      <c r="AA175" s="159">
        <v>7.1590000000000001E-2</v>
      </c>
      <c r="AB175" s="159">
        <v>1.0049999999999998E-2</v>
      </c>
      <c r="AC175" s="159">
        <v>1.83E-3</v>
      </c>
      <c r="AD175" s="159">
        <v>0.10006999999999999</v>
      </c>
    </row>
    <row r="176" spans="1:30" ht="15.75" customHeight="1">
      <c r="A176" s="266" t="s">
        <v>978</v>
      </c>
      <c r="B176" s="181" t="s">
        <v>34</v>
      </c>
      <c r="C176" s="167"/>
      <c r="D176" s="164">
        <v>0.02</v>
      </c>
      <c r="E176" s="169">
        <v>0.82</v>
      </c>
      <c r="F176" s="171">
        <v>0</v>
      </c>
      <c r="G176" s="23">
        <v>0</v>
      </c>
      <c r="H176" s="178">
        <v>0</v>
      </c>
      <c r="I176" s="141">
        <v>0</v>
      </c>
      <c r="J176" s="160">
        <v>0.04</v>
      </c>
      <c r="K176" s="160">
        <v>0</v>
      </c>
      <c r="L176" s="160">
        <v>0</v>
      </c>
      <c r="M176" s="160">
        <v>0</v>
      </c>
      <c r="N176" s="160">
        <v>1.6000000000000001E-3</v>
      </c>
      <c r="O176" s="160">
        <v>1.4999999999999999E-2</v>
      </c>
      <c r="P176" s="160">
        <v>0</v>
      </c>
      <c r="Q176" s="160">
        <v>0</v>
      </c>
      <c r="R176" s="160">
        <v>0</v>
      </c>
      <c r="S176" s="160">
        <v>0</v>
      </c>
      <c r="T176" s="160">
        <v>0</v>
      </c>
      <c r="U176" s="160">
        <v>0</v>
      </c>
      <c r="V176" s="160">
        <v>0</v>
      </c>
      <c r="W176" s="160">
        <v>0</v>
      </c>
      <c r="X176" s="160">
        <v>0</v>
      </c>
      <c r="Y176" s="160">
        <v>0</v>
      </c>
      <c r="Z176" s="160">
        <v>0</v>
      </c>
      <c r="AA176" s="159">
        <v>0</v>
      </c>
      <c r="AB176" s="159">
        <v>0</v>
      </c>
      <c r="AC176" s="159">
        <v>0</v>
      </c>
      <c r="AD176" s="159">
        <v>0</v>
      </c>
    </row>
    <row r="177" spans="1:30" ht="15.75" customHeight="1">
      <c r="A177" s="266" t="s">
        <v>979</v>
      </c>
      <c r="B177" s="181" t="s">
        <v>34</v>
      </c>
      <c r="C177" s="167"/>
      <c r="D177" s="164">
        <v>0.12670000000000001</v>
      </c>
      <c r="E177" s="169">
        <v>0.73329999999999995</v>
      </c>
      <c r="F177" s="171">
        <v>0</v>
      </c>
      <c r="G177" s="23">
        <v>0</v>
      </c>
      <c r="H177" s="178">
        <v>0</v>
      </c>
      <c r="I177" s="141">
        <v>2.6699999999999998E-2</v>
      </c>
      <c r="J177" s="160">
        <v>2.9300000000000003E-2</v>
      </c>
      <c r="K177" s="160">
        <v>0</v>
      </c>
      <c r="L177" s="160">
        <v>0</v>
      </c>
      <c r="M177" s="160">
        <v>3.0332999999999997</v>
      </c>
      <c r="N177" s="160">
        <v>0.06</v>
      </c>
      <c r="O177" s="160">
        <v>1.2666999999999999</v>
      </c>
      <c r="P177" s="160">
        <v>0</v>
      </c>
      <c r="Q177" s="160">
        <v>0</v>
      </c>
      <c r="R177" s="160">
        <v>0</v>
      </c>
      <c r="S177" s="160">
        <v>4.4333</v>
      </c>
      <c r="T177" s="160">
        <v>0</v>
      </c>
      <c r="U177" s="160">
        <v>0</v>
      </c>
      <c r="V177" s="160">
        <v>6.0000000000000001E-3</v>
      </c>
      <c r="W177" s="160">
        <v>6.0000000000000001E-3</v>
      </c>
      <c r="X177" s="160">
        <v>5.0000000000000001E-3</v>
      </c>
      <c r="Y177" s="160">
        <v>0.08</v>
      </c>
      <c r="Z177" s="160">
        <v>0.29670000000000002</v>
      </c>
      <c r="AA177" s="159">
        <v>0</v>
      </c>
      <c r="AB177" s="159">
        <v>0.05</v>
      </c>
      <c r="AC177" s="159">
        <v>0</v>
      </c>
      <c r="AD177" s="159">
        <v>0</v>
      </c>
    </row>
    <row r="178" spans="1:30" ht="15.75" customHeight="1">
      <c r="A178" s="266" t="s">
        <v>980</v>
      </c>
      <c r="B178" s="181" t="s">
        <v>34</v>
      </c>
      <c r="C178" s="167"/>
      <c r="D178" s="164">
        <v>0.12920000000000001</v>
      </c>
      <c r="E178" s="169">
        <v>0.70799999999999996</v>
      </c>
      <c r="F178" s="171">
        <v>0</v>
      </c>
      <c r="G178" s="23">
        <v>0</v>
      </c>
      <c r="H178" s="178">
        <v>0</v>
      </c>
      <c r="I178" s="141">
        <v>6.25E-2</v>
      </c>
      <c r="J178" s="160">
        <v>5.08</v>
      </c>
      <c r="K178" s="160">
        <v>0</v>
      </c>
      <c r="L178" s="160">
        <v>0</v>
      </c>
      <c r="M178" s="160">
        <v>5.5</v>
      </c>
      <c r="N178" s="160">
        <v>0.125</v>
      </c>
      <c r="O178" s="160">
        <v>5.5</v>
      </c>
      <c r="P178" s="160">
        <v>0</v>
      </c>
      <c r="Q178" s="160">
        <v>0</v>
      </c>
      <c r="R178" s="160">
        <v>0</v>
      </c>
      <c r="S178" s="160">
        <v>0</v>
      </c>
      <c r="T178" s="160">
        <v>0</v>
      </c>
      <c r="U178" s="160">
        <v>0</v>
      </c>
      <c r="V178" s="160">
        <v>1.0800000000000001E-2</v>
      </c>
      <c r="W178" s="160">
        <v>1.1599999999999999E-2</v>
      </c>
      <c r="X178" s="160">
        <v>1.1599999999999999E-2</v>
      </c>
      <c r="Y178" s="160">
        <v>0.14580000000000001</v>
      </c>
      <c r="Z178" s="160">
        <v>0.4042</v>
      </c>
      <c r="AA178" s="159">
        <v>0</v>
      </c>
      <c r="AB178" s="159">
        <v>4.58E-2</v>
      </c>
      <c r="AC178" s="159">
        <v>9.1700000000000004E-2</v>
      </c>
      <c r="AD178" s="159">
        <v>0</v>
      </c>
    </row>
    <row r="179" spans="1:30" ht="15.75" customHeight="1">
      <c r="A179" s="266" t="s">
        <v>981</v>
      </c>
      <c r="B179" s="181" t="s">
        <v>34</v>
      </c>
      <c r="C179" s="167"/>
      <c r="D179" s="164">
        <v>7.2000000000000008E-2</v>
      </c>
      <c r="E179" s="169">
        <v>0.83799999999999997</v>
      </c>
      <c r="F179" s="171">
        <v>0</v>
      </c>
      <c r="G179" s="23">
        <v>0</v>
      </c>
      <c r="H179" s="178">
        <v>0</v>
      </c>
      <c r="I179" s="141">
        <v>4.0999999999999995E-2</v>
      </c>
      <c r="J179" s="160">
        <v>1.43</v>
      </c>
      <c r="K179" s="160">
        <v>0.11</v>
      </c>
      <c r="L179" s="160">
        <v>0</v>
      </c>
      <c r="M179" s="160">
        <v>1.01</v>
      </c>
      <c r="N179" s="160">
        <v>3.1E-2</v>
      </c>
      <c r="O179" s="160">
        <v>6.55</v>
      </c>
      <c r="P179" s="160">
        <v>0.83</v>
      </c>
      <c r="Q179" s="160">
        <v>5.9999999999999995E-4</v>
      </c>
      <c r="R179" s="160">
        <v>7.5999999999999998E-2</v>
      </c>
      <c r="S179" s="160">
        <v>0</v>
      </c>
      <c r="T179" s="160">
        <v>0</v>
      </c>
      <c r="U179" s="160">
        <v>0.15</v>
      </c>
      <c r="V179" s="160">
        <v>7.6E-3</v>
      </c>
      <c r="W179" s="160">
        <v>1.0200000000000001E-2</v>
      </c>
      <c r="X179" s="160">
        <v>2.2499999999999999E-2</v>
      </c>
      <c r="Y179" s="160">
        <v>0.1104</v>
      </c>
      <c r="Z179" s="160">
        <v>0</v>
      </c>
      <c r="AA179" s="159">
        <v>0</v>
      </c>
      <c r="AB179" s="159">
        <v>0</v>
      </c>
      <c r="AC179" s="159">
        <v>0</v>
      </c>
      <c r="AD179" s="159">
        <v>0</v>
      </c>
    </row>
    <row r="180" spans="1:30" ht="15.75" customHeight="1">
      <c r="A180" s="266" t="s">
        <v>982</v>
      </c>
      <c r="B180" s="181" t="s">
        <v>34</v>
      </c>
      <c r="C180" s="167"/>
      <c r="D180" s="164">
        <v>2.4220000000000002E-2</v>
      </c>
      <c r="E180" s="169">
        <v>0.10456</v>
      </c>
      <c r="F180" s="171">
        <v>1.3480000000000001E-2</v>
      </c>
      <c r="G180" s="23">
        <v>5.5500000000000002E-3</v>
      </c>
      <c r="H180" s="178">
        <v>8.8999999999999999E-3</v>
      </c>
      <c r="I180" s="141">
        <v>1.7399999999999998E-3</v>
      </c>
      <c r="J180" s="160">
        <v>1.2456699999999998</v>
      </c>
      <c r="K180" s="160">
        <v>0.13224</v>
      </c>
      <c r="L180" s="160">
        <v>2.9E-4</v>
      </c>
      <c r="M180" s="160">
        <v>0.95381000000000005</v>
      </c>
      <c r="N180" s="160">
        <v>2.2100000000000002E-3</v>
      </c>
      <c r="O180" s="160">
        <v>3.1933100000000003</v>
      </c>
      <c r="P180" s="160">
        <v>1.56846</v>
      </c>
      <c r="Q180" s="160">
        <v>1.4999999999999999E-4</v>
      </c>
      <c r="R180" s="160">
        <v>4.4900000000000001E-3</v>
      </c>
      <c r="S180" s="160">
        <v>0.21165</v>
      </c>
      <c r="T180" s="160">
        <v>0</v>
      </c>
      <c r="U180" s="160">
        <v>0.30095</v>
      </c>
      <c r="V180" s="160">
        <v>6.8000000000000005E-4</v>
      </c>
      <c r="W180" s="160">
        <v>1.7699999999999999E-3</v>
      </c>
      <c r="X180" s="160">
        <v>4.2999999999999999E-4</v>
      </c>
      <c r="Y180" s="160">
        <v>3.2200000000000002E-3</v>
      </c>
      <c r="Z180" s="160">
        <v>1.47E-3</v>
      </c>
      <c r="AA180" s="159">
        <v>4.0279999999999996E-2</v>
      </c>
      <c r="AB180" s="159">
        <v>5.0800000000000003E-3</v>
      </c>
      <c r="AC180" s="159">
        <v>1.8699999999999999E-3</v>
      </c>
      <c r="AD180" s="159">
        <v>0.11233</v>
      </c>
    </row>
    <row r="181" spans="1:30" ht="15.75" customHeight="1">
      <c r="A181" s="266" t="s">
        <v>983</v>
      </c>
      <c r="B181" s="181" t="s">
        <v>34</v>
      </c>
      <c r="C181" s="167"/>
      <c r="D181" s="164">
        <v>0.10166</v>
      </c>
      <c r="E181" s="169">
        <v>0.33724999999999999</v>
      </c>
      <c r="F181" s="171">
        <v>3.2840000000000001E-2</v>
      </c>
      <c r="G181" s="23">
        <v>2.3290000000000002E-2</v>
      </c>
      <c r="H181" s="178">
        <v>2.1049999999999999E-2</v>
      </c>
      <c r="I181" s="141">
        <v>1.7479999999999999E-2</v>
      </c>
      <c r="J181" s="160">
        <v>1.6641900000000001</v>
      </c>
      <c r="K181" s="160">
        <v>0.18906999999999999</v>
      </c>
      <c r="L181" s="160">
        <v>3.1900000000000001E-3</v>
      </c>
      <c r="M181" s="160">
        <v>1.7057499999999999</v>
      </c>
      <c r="N181" s="160">
        <v>2.2179999999999998E-2</v>
      </c>
      <c r="O181" s="160">
        <v>4.4441600000000001</v>
      </c>
      <c r="P181" s="160">
        <v>1.4069100000000001</v>
      </c>
      <c r="Q181" s="160">
        <v>9.3999999999999997E-4</v>
      </c>
      <c r="R181" s="160">
        <v>1.0249999999999999E-2</v>
      </c>
      <c r="S181" s="160">
        <v>0.27204999999999996</v>
      </c>
      <c r="T181" s="160">
        <v>0</v>
      </c>
      <c r="U181" s="160">
        <v>0.33636000000000005</v>
      </c>
      <c r="V181" s="160">
        <v>3.6700000000000001E-3</v>
      </c>
      <c r="W181" s="160">
        <v>3.2400000000000003E-3</v>
      </c>
      <c r="X181" s="160">
        <v>7.0999999999999991E-4</v>
      </c>
      <c r="Y181" s="160">
        <v>2.9900000000000003E-2</v>
      </c>
      <c r="Z181" s="160">
        <v>1.9290000000000002E-2</v>
      </c>
      <c r="AA181" s="159">
        <v>0.19272999999999998</v>
      </c>
      <c r="AB181" s="159">
        <v>3.3E-4</v>
      </c>
      <c r="AC181" s="159">
        <v>7.9900000000000006E-3</v>
      </c>
      <c r="AD181" s="159">
        <v>1.0652699999999999</v>
      </c>
    </row>
    <row r="182" spans="1:30" ht="15.75" customHeight="1">
      <c r="A182" s="266" t="s">
        <v>984</v>
      </c>
      <c r="B182" s="181" t="s">
        <v>34</v>
      </c>
      <c r="C182" s="167"/>
      <c r="D182" s="164">
        <v>0.10166</v>
      </c>
      <c r="E182" s="169">
        <v>0.33724999999999999</v>
      </c>
      <c r="F182" s="171">
        <v>3.2840000000000001E-2</v>
      </c>
      <c r="G182" s="23">
        <v>2.3290000000000002E-2</v>
      </c>
      <c r="H182" s="178">
        <v>2.1049999999999999E-2</v>
      </c>
      <c r="I182" s="141">
        <v>1.7479999999999999E-2</v>
      </c>
      <c r="J182" s="160">
        <v>1.6641900000000001</v>
      </c>
      <c r="K182" s="160">
        <v>0.18906999999999999</v>
      </c>
      <c r="L182" s="160">
        <v>3.1900000000000001E-3</v>
      </c>
      <c r="M182" s="160">
        <v>1.7057499999999999</v>
      </c>
      <c r="N182" s="160">
        <v>2.2179999999999998E-2</v>
      </c>
      <c r="O182" s="160">
        <v>4.4441600000000001</v>
      </c>
      <c r="P182" s="160">
        <v>1.4069100000000001</v>
      </c>
      <c r="Q182" s="160">
        <v>9.3999999999999997E-4</v>
      </c>
      <c r="R182" s="160">
        <v>1.0249999999999999E-2</v>
      </c>
      <c r="S182" s="160">
        <v>0.27204999999999996</v>
      </c>
      <c r="T182" s="160">
        <v>0</v>
      </c>
      <c r="U182" s="160">
        <v>0.33636000000000005</v>
      </c>
      <c r="V182" s="160">
        <v>3.6700000000000001E-3</v>
      </c>
      <c r="W182" s="160">
        <v>3.2400000000000003E-3</v>
      </c>
      <c r="X182" s="160">
        <v>7.0999999999999991E-4</v>
      </c>
      <c r="Y182" s="160">
        <v>2.9900000000000003E-2</v>
      </c>
      <c r="Z182" s="160">
        <v>1.9290000000000002E-2</v>
      </c>
      <c r="AA182" s="159">
        <v>0.19272999999999998</v>
      </c>
      <c r="AB182" s="159">
        <v>3.3E-4</v>
      </c>
      <c r="AC182" s="159">
        <v>7.9900000000000006E-3</v>
      </c>
      <c r="AD182" s="159">
        <v>1.0652699999999999</v>
      </c>
    </row>
    <row r="183" spans="1:30" ht="15.75" customHeight="1">
      <c r="A183" s="266" t="s">
        <v>985</v>
      </c>
      <c r="B183" s="181" t="s">
        <v>34</v>
      </c>
      <c r="C183" s="167"/>
      <c r="D183" s="164">
        <v>0.10166</v>
      </c>
      <c r="E183" s="169">
        <v>0.33724999999999999</v>
      </c>
      <c r="F183" s="171">
        <v>3.2840000000000001E-2</v>
      </c>
      <c r="G183" s="23">
        <v>2.3290000000000002E-2</v>
      </c>
      <c r="H183" s="178">
        <v>2.1049999999999999E-2</v>
      </c>
      <c r="I183" s="141">
        <v>1.7479999999999999E-2</v>
      </c>
      <c r="J183" s="160">
        <v>1.6641900000000001</v>
      </c>
      <c r="K183" s="160">
        <v>0.18906999999999999</v>
      </c>
      <c r="L183" s="160">
        <v>3.1900000000000001E-3</v>
      </c>
      <c r="M183" s="160">
        <v>1.7057499999999999</v>
      </c>
      <c r="N183" s="160">
        <v>2.2179999999999998E-2</v>
      </c>
      <c r="O183" s="160">
        <v>4.4441600000000001</v>
      </c>
      <c r="P183" s="160">
        <v>1.4069100000000001</v>
      </c>
      <c r="Q183" s="160">
        <v>9.3999999999999997E-4</v>
      </c>
      <c r="R183" s="160">
        <v>1.0249999999999999E-2</v>
      </c>
      <c r="S183" s="160">
        <v>0.27204999999999996</v>
      </c>
      <c r="T183" s="160">
        <v>0</v>
      </c>
      <c r="U183" s="160">
        <v>0.33636000000000005</v>
      </c>
      <c r="V183" s="160">
        <v>3.6700000000000001E-3</v>
      </c>
      <c r="W183" s="160">
        <v>3.2400000000000003E-3</v>
      </c>
      <c r="X183" s="160">
        <v>7.0999999999999991E-4</v>
      </c>
      <c r="Y183" s="160">
        <v>2.9900000000000003E-2</v>
      </c>
      <c r="Z183" s="160">
        <v>1.9290000000000002E-2</v>
      </c>
      <c r="AA183" s="159">
        <v>0.19272999999999998</v>
      </c>
      <c r="AB183" s="159">
        <v>3.3E-4</v>
      </c>
      <c r="AC183" s="159">
        <v>7.9900000000000006E-3</v>
      </c>
      <c r="AD183" s="159">
        <v>1.0652699999999999</v>
      </c>
    </row>
    <row r="184" spans="1:30" ht="15.75" customHeight="1">
      <c r="A184" s="266" t="s">
        <v>986</v>
      </c>
      <c r="B184" s="181" t="s">
        <v>34</v>
      </c>
      <c r="C184" s="167"/>
      <c r="D184" s="164">
        <v>0.10166</v>
      </c>
      <c r="E184" s="169">
        <v>0.33724999999999999</v>
      </c>
      <c r="F184" s="171">
        <v>3.2840000000000001E-2</v>
      </c>
      <c r="G184" s="23">
        <v>2.3290000000000002E-2</v>
      </c>
      <c r="H184" s="178">
        <v>2.1049999999999999E-2</v>
      </c>
      <c r="I184" s="141">
        <v>1.7479999999999999E-2</v>
      </c>
      <c r="J184" s="160">
        <v>1.6641900000000001</v>
      </c>
      <c r="K184" s="160">
        <v>0.18906999999999999</v>
      </c>
      <c r="L184" s="160">
        <v>3.1900000000000001E-3</v>
      </c>
      <c r="M184" s="160">
        <v>1.7057499999999999</v>
      </c>
      <c r="N184" s="160">
        <v>2.2179999999999998E-2</v>
      </c>
      <c r="O184" s="160">
        <v>4.4441600000000001</v>
      </c>
      <c r="P184" s="160">
        <v>1.4069100000000001</v>
      </c>
      <c r="Q184" s="160">
        <v>9.3999999999999997E-4</v>
      </c>
      <c r="R184" s="160">
        <v>1.0249999999999999E-2</v>
      </c>
      <c r="S184" s="160">
        <v>0.27204999999999996</v>
      </c>
      <c r="T184" s="160">
        <v>0</v>
      </c>
      <c r="U184" s="160">
        <v>0.33636000000000005</v>
      </c>
      <c r="V184" s="160">
        <v>3.6700000000000001E-3</v>
      </c>
      <c r="W184" s="160">
        <v>3.2400000000000003E-3</v>
      </c>
      <c r="X184" s="160">
        <v>7.0999999999999991E-4</v>
      </c>
      <c r="Y184" s="160">
        <v>2.9900000000000003E-2</v>
      </c>
      <c r="Z184" s="160">
        <v>1.9290000000000002E-2</v>
      </c>
      <c r="AA184" s="159">
        <v>0.19272999999999998</v>
      </c>
      <c r="AB184" s="159">
        <v>3.3E-4</v>
      </c>
      <c r="AC184" s="159">
        <v>7.9900000000000006E-3</v>
      </c>
      <c r="AD184" s="159">
        <v>1.0652699999999999</v>
      </c>
    </row>
    <row r="185" spans="1:30" ht="15.75" customHeight="1">
      <c r="A185" s="266" t="s">
        <v>987</v>
      </c>
      <c r="B185" s="181" t="s">
        <v>34</v>
      </c>
      <c r="C185" s="167"/>
      <c r="D185" s="164">
        <v>0.10166</v>
      </c>
      <c r="E185" s="169">
        <v>0.33724999999999999</v>
      </c>
      <c r="F185" s="171">
        <v>3.2840000000000001E-2</v>
      </c>
      <c r="G185" s="23">
        <v>2.3290000000000002E-2</v>
      </c>
      <c r="H185" s="178">
        <v>2.1049999999999999E-2</v>
      </c>
      <c r="I185" s="141">
        <v>1.7479999999999999E-2</v>
      </c>
      <c r="J185" s="160">
        <v>1.6641900000000001</v>
      </c>
      <c r="K185" s="160">
        <v>0.18906999999999999</v>
      </c>
      <c r="L185" s="160">
        <v>3.1900000000000001E-3</v>
      </c>
      <c r="M185" s="160">
        <v>1.7057499999999999</v>
      </c>
      <c r="N185" s="160">
        <v>2.2179999999999998E-2</v>
      </c>
      <c r="O185" s="160">
        <v>4.4441600000000001</v>
      </c>
      <c r="P185" s="160">
        <v>1.4069100000000001</v>
      </c>
      <c r="Q185" s="160">
        <v>9.3999999999999997E-4</v>
      </c>
      <c r="R185" s="160">
        <v>1.0249999999999999E-2</v>
      </c>
      <c r="S185" s="160">
        <v>0.27204999999999996</v>
      </c>
      <c r="T185" s="160">
        <v>0</v>
      </c>
      <c r="U185" s="160">
        <v>0.33636000000000005</v>
      </c>
      <c r="V185" s="160">
        <v>3.6700000000000001E-3</v>
      </c>
      <c r="W185" s="160">
        <v>3.2400000000000003E-3</v>
      </c>
      <c r="X185" s="160">
        <v>7.0999999999999991E-4</v>
      </c>
      <c r="Y185" s="160">
        <v>2.9900000000000003E-2</v>
      </c>
      <c r="Z185" s="160">
        <v>1.9290000000000002E-2</v>
      </c>
      <c r="AA185" s="159">
        <v>0.19272999999999998</v>
      </c>
      <c r="AB185" s="159">
        <v>3.3E-4</v>
      </c>
      <c r="AC185" s="159">
        <v>7.9900000000000006E-3</v>
      </c>
      <c r="AD185" s="159">
        <v>1.0652699999999999</v>
      </c>
    </row>
    <row r="186" spans="1:30" ht="15.75" customHeight="1">
      <c r="A186" s="266" t="s">
        <v>988</v>
      </c>
      <c r="B186" s="181" t="s">
        <v>34</v>
      </c>
      <c r="C186" s="167"/>
      <c r="D186" s="164">
        <v>0.12</v>
      </c>
      <c r="E186" s="169">
        <v>0.74</v>
      </c>
      <c r="F186" s="171">
        <v>2.8999999999999998E-3</v>
      </c>
      <c r="G186" s="23">
        <v>1.1299999999999999E-2</v>
      </c>
      <c r="H186" s="178">
        <v>4.4000000000000003E-3</v>
      </c>
      <c r="I186" s="141">
        <v>0.73</v>
      </c>
      <c r="J186" s="160">
        <v>5.21</v>
      </c>
      <c r="K186" s="160">
        <v>2.34</v>
      </c>
      <c r="L186" s="160">
        <v>0.02</v>
      </c>
      <c r="M186" s="160">
        <v>1.93</v>
      </c>
      <c r="N186" s="160">
        <v>0.4</v>
      </c>
      <c r="O186" s="160">
        <v>0.2</v>
      </c>
      <c r="P186" s="160">
        <v>14.2</v>
      </c>
      <c r="Q186" s="160">
        <v>0.01</v>
      </c>
      <c r="R186" s="160">
        <v>0.05</v>
      </c>
      <c r="S186" s="160">
        <v>0</v>
      </c>
      <c r="T186" s="160">
        <v>0</v>
      </c>
      <c r="U186" s="160">
        <v>0</v>
      </c>
      <c r="V186" s="160">
        <v>0</v>
      </c>
      <c r="W186" s="160">
        <v>0</v>
      </c>
      <c r="X186" s="160">
        <v>0</v>
      </c>
      <c r="Y186" s="160">
        <v>0</v>
      </c>
      <c r="Z186" s="160">
        <v>0</v>
      </c>
      <c r="AA186" s="159">
        <v>0</v>
      </c>
      <c r="AB186" s="159">
        <v>0</v>
      </c>
      <c r="AC186" s="159">
        <v>7.7999999999999999E-4</v>
      </c>
      <c r="AD186" s="159">
        <v>0</v>
      </c>
    </row>
    <row r="187" spans="1:30" ht="15.75" customHeight="1">
      <c r="A187" s="266" t="s">
        <v>989</v>
      </c>
      <c r="B187" s="181" t="s">
        <v>34</v>
      </c>
      <c r="C187" s="167"/>
      <c r="D187" s="164">
        <v>0.10384</v>
      </c>
      <c r="E187" s="169">
        <v>0.33512999999999998</v>
      </c>
      <c r="F187" s="171">
        <v>3.1609999999999999E-2</v>
      </c>
      <c r="G187" s="23">
        <v>7.2800000000000004E-2</v>
      </c>
      <c r="H187" s="178">
        <v>4.2439999999999999E-2</v>
      </c>
      <c r="I187" s="141">
        <v>1.447E-2</v>
      </c>
      <c r="J187" s="160">
        <v>0.18339</v>
      </c>
      <c r="K187" s="160">
        <v>0.16772999999999999</v>
      </c>
      <c r="L187" s="160">
        <v>3.0999999999999999E-3</v>
      </c>
      <c r="M187" s="160">
        <v>1.08948</v>
      </c>
      <c r="N187" s="160">
        <v>2.4750000000000001E-2</v>
      </c>
      <c r="O187" s="160">
        <v>4.1319499999999998</v>
      </c>
      <c r="P187" s="160">
        <v>1.2761199999999999</v>
      </c>
      <c r="Q187" s="160">
        <v>9.3999999999999997E-4</v>
      </c>
      <c r="R187" s="160">
        <v>9.2500000000000013E-3</v>
      </c>
      <c r="S187" s="160">
        <v>0.19178000000000001</v>
      </c>
      <c r="T187" s="160">
        <v>0</v>
      </c>
      <c r="U187" s="160">
        <v>0.20353000000000002</v>
      </c>
      <c r="V187" s="160">
        <v>4.2100000000000002E-3</v>
      </c>
      <c r="W187" s="160">
        <v>3.0299999999999997E-3</v>
      </c>
      <c r="X187" s="160">
        <v>1E-3</v>
      </c>
      <c r="Y187" s="160">
        <v>3.3300000000000003E-2</v>
      </c>
      <c r="Z187" s="160">
        <v>1.1850000000000001E-2</v>
      </c>
      <c r="AA187" s="159">
        <v>0.30806</v>
      </c>
      <c r="AB187" s="159">
        <v>4.9100000000000003E-3</v>
      </c>
      <c r="AC187" s="159">
        <v>1.2119999999999999E-2</v>
      </c>
      <c r="AD187" s="159">
        <v>0.92196</v>
      </c>
    </row>
    <row r="188" spans="1:30" ht="15.75" customHeight="1">
      <c r="A188" s="266" t="s">
        <v>990</v>
      </c>
      <c r="B188" s="181" t="s">
        <v>34</v>
      </c>
      <c r="C188" s="167"/>
      <c r="D188" s="164">
        <v>5.7999999999999996E-2</v>
      </c>
      <c r="E188" s="169">
        <v>0.30859999999999999</v>
      </c>
      <c r="F188" s="171">
        <v>1.7599999999999998E-3</v>
      </c>
      <c r="G188" s="23">
        <v>3.1900000000000001E-3</v>
      </c>
      <c r="H188" s="178">
        <v>1.31E-3</v>
      </c>
      <c r="I188" s="141">
        <v>1.8000000000000002E-2</v>
      </c>
      <c r="J188" s="160">
        <v>7.0000000000000007E-2</v>
      </c>
      <c r="K188" s="160">
        <v>0.18</v>
      </c>
      <c r="L188" s="160">
        <v>3.2200000000000002E-3</v>
      </c>
      <c r="M188" s="160">
        <v>0.57999999999999996</v>
      </c>
      <c r="N188" s="160">
        <v>1.2800000000000001E-2</v>
      </c>
      <c r="O188" s="160">
        <v>0.01</v>
      </c>
      <c r="P188" s="160">
        <v>0.44</v>
      </c>
      <c r="Q188" s="160">
        <v>1E-3</v>
      </c>
      <c r="R188" s="160">
        <v>5.1000000000000004E-3</v>
      </c>
      <c r="S188" s="160">
        <v>0</v>
      </c>
      <c r="T188" s="160">
        <v>0</v>
      </c>
      <c r="U188" s="160">
        <v>0</v>
      </c>
      <c r="V188" s="160">
        <v>2.7400000000000002E-3</v>
      </c>
      <c r="W188" s="160">
        <v>1.3600000000000001E-3</v>
      </c>
      <c r="X188" s="160">
        <v>4.8999999999999998E-4</v>
      </c>
      <c r="Y188" s="160">
        <v>1.6890000000000002E-2</v>
      </c>
      <c r="Z188" s="160">
        <v>0</v>
      </c>
      <c r="AA188" s="159">
        <v>0.26400000000000001</v>
      </c>
      <c r="AB188" s="159">
        <v>0</v>
      </c>
      <c r="AC188" s="159">
        <v>5.9999999999999995E-4</v>
      </c>
      <c r="AD188" s="159">
        <v>1.2329999999999999</v>
      </c>
    </row>
    <row r="189" spans="1:30" ht="15.75" customHeight="1">
      <c r="A189" s="266" t="s">
        <v>991</v>
      </c>
      <c r="B189" s="181" t="s">
        <v>34</v>
      </c>
      <c r="C189" s="167"/>
      <c r="D189" s="164">
        <v>5.7999999999999996E-2</v>
      </c>
      <c r="E189" s="169">
        <v>0.30859999999999999</v>
      </c>
      <c r="F189" s="171">
        <v>1.7599999999999998E-3</v>
      </c>
      <c r="G189" s="23">
        <v>3.1900000000000001E-3</v>
      </c>
      <c r="H189" s="178">
        <v>1.31E-3</v>
      </c>
      <c r="I189" s="141">
        <v>1.8000000000000002E-2</v>
      </c>
      <c r="J189" s="160">
        <v>7.0000000000000007E-2</v>
      </c>
      <c r="K189" s="160">
        <v>0.18</v>
      </c>
      <c r="L189" s="160">
        <v>3.2200000000000002E-3</v>
      </c>
      <c r="M189" s="160">
        <v>0.57999999999999996</v>
      </c>
      <c r="N189" s="160">
        <v>1.2800000000000001E-2</v>
      </c>
      <c r="O189" s="160">
        <v>0.01</v>
      </c>
      <c r="P189" s="160">
        <v>0.44</v>
      </c>
      <c r="Q189" s="160">
        <v>1E-3</v>
      </c>
      <c r="R189" s="160">
        <v>5.1000000000000004E-3</v>
      </c>
      <c r="S189" s="160">
        <v>0</v>
      </c>
      <c r="T189" s="160">
        <v>0</v>
      </c>
      <c r="U189" s="160">
        <v>0</v>
      </c>
      <c r="V189" s="160">
        <v>2.7400000000000002E-3</v>
      </c>
      <c r="W189" s="160">
        <v>1.3600000000000001E-3</v>
      </c>
      <c r="X189" s="160">
        <v>4.8999999999999998E-4</v>
      </c>
      <c r="Y189" s="160">
        <v>1.6890000000000002E-2</v>
      </c>
      <c r="Z189" s="160">
        <v>0</v>
      </c>
      <c r="AA189" s="159">
        <v>0.26400000000000001</v>
      </c>
      <c r="AB189" s="159">
        <v>0</v>
      </c>
      <c r="AC189" s="159">
        <v>5.9999999999999995E-4</v>
      </c>
      <c r="AD189" s="159">
        <v>1.2329999999999999</v>
      </c>
    </row>
    <row r="190" spans="1:30" ht="15.75" customHeight="1">
      <c r="A190" s="266" t="s">
        <v>992</v>
      </c>
      <c r="B190" s="181" t="s">
        <v>34</v>
      </c>
      <c r="C190" s="167"/>
      <c r="D190" s="164">
        <v>5.7999999999999996E-2</v>
      </c>
      <c r="E190" s="169">
        <v>0.30859999999999999</v>
      </c>
      <c r="F190" s="171">
        <v>1.7599999999999998E-3</v>
      </c>
      <c r="G190" s="23">
        <v>3.1900000000000001E-3</v>
      </c>
      <c r="H190" s="178">
        <v>1.31E-3</v>
      </c>
      <c r="I190" s="141">
        <v>1.8000000000000002E-2</v>
      </c>
      <c r="J190" s="160">
        <v>7.0000000000000007E-2</v>
      </c>
      <c r="K190" s="160">
        <v>0.18</v>
      </c>
      <c r="L190" s="160">
        <v>3.2200000000000002E-3</v>
      </c>
      <c r="M190" s="160">
        <v>0.57999999999999996</v>
      </c>
      <c r="N190" s="160">
        <v>1.2800000000000001E-2</v>
      </c>
      <c r="O190" s="160">
        <v>0.01</v>
      </c>
      <c r="P190" s="160">
        <v>0.44</v>
      </c>
      <c r="Q190" s="160">
        <v>1E-3</v>
      </c>
      <c r="R190" s="160">
        <v>5.1000000000000004E-3</v>
      </c>
      <c r="S190" s="160">
        <v>0</v>
      </c>
      <c r="T190" s="160">
        <v>0</v>
      </c>
      <c r="U190" s="160">
        <v>0</v>
      </c>
      <c r="V190" s="160">
        <v>2.7400000000000002E-3</v>
      </c>
      <c r="W190" s="160">
        <v>1.3600000000000001E-3</v>
      </c>
      <c r="X190" s="160">
        <v>4.8999999999999998E-4</v>
      </c>
      <c r="Y190" s="160">
        <v>1.6890000000000002E-2</v>
      </c>
      <c r="Z190" s="160">
        <v>0</v>
      </c>
      <c r="AA190" s="159">
        <v>0.26400000000000001</v>
      </c>
      <c r="AB190" s="159">
        <v>0</v>
      </c>
      <c r="AC190" s="159">
        <v>5.9999999999999995E-4</v>
      </c>
      <c r="AD190" s="159">
        <v>1.2329999999999999</v>
      </c>
    </row>
    <row r="191" spans="1:30" ht="15.75" customHeight="1">
      <c r="A191" s="266" t="s">
        <v>993</v>
      </c>
      <c r="B191" s="181" t="s">
        <v>34</v>
      </c>
      <c r="C191" s="167"/>
      <c r="D191" s="164">
        <v>5.7999999999999996E-2</v>
      </c>
      <c r="E191" s="169">
        <v>0.30859999999999999</v>
      </c>
      <c r="F191" s="171">
        <v>1.7599999999999998E-3</v>
      </c>
      <c r="G191" s="23">
        <v>3.1900000000000001E-3</v>
      </c>
      <c r="H191" s="178">
        <v>1.31E-3</v>
      </c>
      <c r="I191" s="141">
        <v>1.8000000000000002E-2</v>
      </c>
      <c r="J191" s="160">
        <v>7.0000000000000007E-2</v>
      </c>
      <c r="K191" s="160">
        <v>0.18</v>
      </c>
      <c r="L191" s="160">
        <v>3.2200000000000002E-3</v>
      </c>
      <c r="M191" s="160">
        <v>0.57999999999999996</v>
      </c>
      <c r="N191" s="160">
        <v>1.2800000000000001E-2</v>
      </c>
      <c r="O191" s="160">
        <v>0.01</v>
      </c>
      <c r="P191" s="160">
        <v>0.44</v>
      </c>
      <c r="Q191" s="160">
        <v>1E-3</v>
      </c>
      <c r="R191" s="160">
        <v>5.1000000000000004E-3</v>
      </c>
      <c r="S191" s="160">
        <v>0</v>
      </c>
      <c r="T191" s="160">
        <v>0</v>
      </c>
      <c r="U191" s="160">
        <v>0</v>
      </c>
      <c r="V191" s="160">
        <v>2.7400000000000002E-3</v>
      </c>
      <c r="W191" s="160">
        <v>1.3600000000000001E-3</v>
      </c>
      <c r="X191" s="160">
        <v>4.8999999999999998E-4</v>
      </c>
      <c r="Y191" s="160">
        <v>1.6890000000000002E-2</v>
      </c>
      <c r="Z191" s="160">
        <v>0</v>
      </c>
      <c r="AA191" s="159">
        <v>0.26400000000000001</v>
      </c>
      <c r="AB191" s="159">
        <v>0</v>
      </c>
      <c r="AC191" s="159">
        <v>5.9999999999999995E-4</v>
      </c>
      <c r="AD191" s="159">
        <v>1.2329999999999999</v>
      </c>
    </row>
    <row r="192" spans="1:30" ht="15.75" customHeight="1">
      <c r="A192" s="266" t="s">
        <v>994</v>
      </c>
      <c r="B192" s="181" t="s">
        <v>34</v>
      </c>
      <c r="C192" s="167"/>
      <c r="D192" s="164">
        <v>5.7999999999999996E-2</v>
      </c>
      <c r="E192" s="169">
        <v>0.30859999999999999</v>
      </c>
      <c r="F192" s="171">
        <v>1.7599999999999998E-3</v>
      </c>
      <c r="G192" s="23">
        <v>3.1900000000000001E-3</v>
      </c>
      <c r="H192" s="178">
        <v>1.31E-3</v>
      </c>
      <c r="I192" s="141">
        <v>1.8000000000000002E-2</v>
      </c>
      <c r="J192" s="160">
        <v>7.0000000000000007E-2</v>
      </c>
      <c r="K192" s="160">
        <v>0.18</v>
      </c>
      <c r="L192" s="160">
        <v>3.2200000000000002E-3</v>
      </c>
      <c r="M192" s="160">
        <v>0.57999999999999996</v>
      </c>
      <c r="N192" s="160">
        <v>1.2800000000000001E-2</v>
      </c>
      <c r="O192" s="160">
        <v>0.01</v>
      </c>
      <c r="P192" s="160">
        <v>0.44</v>
      </c>
      <c r="Q192" s="160">
        <v>1E-3</v>
      </c>
      <c r="R192" s="160">
        <v>5.1000000000000004E-3</v>
      </c>
      <c r="S192" s="160">
        <v>0</v>
      </c>
      <c r="T192" s="160">
        <v>0</v>
      </c>
      <c r="U192" s="160">
        <v>0</v>
      </c>
      <c r="V192" s="160">
        <v>2.7400000000000002E-3</v>
      </c>
      <c r="W192" s="160">
        <v>1.3600000000000001E-3</v>
      </c>
      <c r="X192" s="160">
        <v>4.8999999999999998E-4</v>
      </c>
      <c r="Y192" s="160">
        <v>1.6890000000000002E-2</v>
      </c>
      <c r="Z192" s="160">
        <v>0</v>
      </c>
      <c r="AA192" s="159">
        <v>0.26400000000000001</v>
      </c>
      <c r="AB192" s="159">
        <v>0</v>
      </c>
      <c r="AC192" s="159">
        <v>5.9999999999999995E-4</v>
      </c>
      <c r="AD192" s="159">
        <v>1.2329999999999999</v>
      </c>
    </row>
    <row r="193" spans="1:30" ht="15.75" customHeight="1">
      <c r="A193" s="266" t="s">
        <v>995</v>
      </c>
      <c r="B193" s="181" t="s">
        <v>34</v>
      </c>
      <c r="C193" s="167"/>
      <c r="D193" s="164">
        <v>5.7999999999999996E-2</v>
      </c>
      <c r="E193" s="169">
        <v>0.30859999999999999</v>
      </c>
      <c r="F193" s="171">
        <v>1.7599999999999998E-3</v>
      </c>
      <c r="G193" s="23">
        <v>3.1900000000000001E-3</v>
      </c>
      <c r="H193" s="178">
        <v>1.31E-3</v>
      </c>
      <c r="I193" s="141">
        <v>1.8000000000000002E-2</v>
      </c>
      <c r="J193" s="160">
        <v>7.0000000000000007E-2</v>
      </c>
      <c r="K193" s="160">
        <v>0.18</v>
      </c>
      <c r="L193" s="160">
        <v>3.2200000000000002E-3</v>
      </c>
      <c r="M193" s="160">
        <v>0.57999999999999996</v>
      </c>
      <c r="N193" s="160">
        <v>1.2800000000000001E-2</v>
      </c>
      <c r="O193" s="160">
        <v>0.01</v>
      </c>
      <c r="P193" s="160">
        <v>0.44</v>
      </c>
      <c r="Q193" s="160">
        <v>1E-3</v>
      </c>
      <c r="R193" s="160">
        <v>5.1000000000000004E-3</v>
      </c>
      <c r="S193" s="160">
        <v>0</v>
      </c>
      <c r="T193" s="160">
        <v>0</v>
      </c>
      <c r="U193" s="160">
        <v>0</v>
      </c>
      <c r="V193" s="160">
        <v>2.7400000000000002E-3</v>
      </c>
      <c r="W193" s="160">
        <v>1.3600000000000001E-3</v>
      </c>
      <c r="X193" s="160">
        <v>4.8999999999999998E-4</v>
      </c>
      <c r="Y193" s="160">
        <v>1.6890000000000002E-2</v>
      </c>
      <c r="Z193" s="160">
        <v>0</v>
      </c>
      <c r="AA193" s="159">
        <v>0.26400000000000001</v>
      </c>
      <c r="AB193" s="159">
        <v>0</v>
      </c>
      <c r="AC193" s="159">
        <v>5.9999999999999995E-4</v>
      </c>
      <c r="AD193" s="159">
        <v>1.2329999999999999</v>
      </c>
    </row>
    <row r="194" spans="1:30" ht="15.75" customHeight="1">
      <c r="A194" s="266" t="s">
        <v>996</v>
      </c>
      <c r="B194" s="181" t="s">
        <v>34</v>
      </c>
      <c r="C194" s="167"/>
      <c r="D194" s="164">
        <v>5.7999999999999996E-2</v>
      </c>
      <c r="E194" s="169">
        <v>0.30859999999999999</v>
      </c>
      <c r="F194" s="171">
        <v>1.7599999999999998E-3</v>
      </c>
      <c r="G194" s="23">
        <v>3.1900000000000001E-3</v>
      </c>
      <c r="H194" s="178">
        <v>1.31E-3</v>
      </c>
      <c r="I194" s="141">
        <v>1.8000000000000002E-2</v>
      </c>
      <c r="J194" s="160">
        <v>7.0000000000000007E-2</v>
      </c>
      <c r="K194" s="160">
        <v>0.18</v>
      </c>
      <c r="L194" s="160">
        <v>3.2200000000000002E-3</v>
      </c>
      <c r="M194" s="160">
        <v>0.57999999999999996</v>
      </c>
      <c r="N194" s="160">
        <v>1.2800000000000001E-2</v>
      </c>
      <c r="O194" s="160">
        <v>0.01</v>
      </c>
      <c r="P194" s="160">
        <v>0.44</v>
      </c>
      <c r="Q194" s="160">
        <v>1E-3</v>
      </c>
      <c r="R194" s="160">
        <v>5.1000000000000004E-3</v>
      </c>
      <c r="S194" s="160">
        <v>0</v>
      </c>
      <c r="T194" s="160">
        <v>0</v>
      </c>
      <c r="U194" s="160">
        <v>0</v>
      </c>
      <c r="V194" s="160">
        <v>2.7400000000000002E-3</v>
      </c>
      <c r="W194" s="160">
        <v>1.3600000000000001E-3</v>
      </c>
      <c r="X194" s="160">
        <v>4.8999999999999998E-4</v>
      </c>
      <c r="Y194" s="160">
        <v>1.6890000000000002E-2</v>
      </c>
      <c r="Z194" s="160">
        <v>0</v>
      </c>
      <c r="AA194" s="159">
        <v>0.26400000000000001</v>
      </c>
      <c r="AB194" s="159">
        <v>0</v>
      </c>
      <c r="AC194" s="159">
        <v>5.9999999999999995E-4</v>
      </c>
      <c r="AD194" s="159">
        <v>1.2329999999999999</v>
      </c>
    </row>
    <row r="195" spans="1:30" ht="15.75" customHeight="1">
      <c r="A195" s="266" t="s">
        <v>997</v>
      </c>
      <c r="B195" s="181" t="s">
        <v>34</v>
      </c>
      <c r="C195" s="167"/>
      <c r="D195" s="164">
        <v>3.499E-2</v>
      </c>
      <c r="E195" s="169">
        <v>0.1827</v>
      </c>
      <c r="F195" s="171">
        <v>1.7599999999999998E-3</v>
      </c>
      <c r="G195" s="23">
        <v>3.1900000000000001E-3</v>
      </c>
      <c r="H195" s="178">
        <v>1.31E-3</v>
      </c>
      <c r="I195" s="141">
        <v>1.4630000000000001E-2</v>
      </c>
      <c r="J195" s="160">
        <v>7.0000000000000007E-2</v>
      </c>
      <c r="K195" s="160">
        <v>0.18</v>
      </c>
      <c r="L195" s="160">
        <v>3.2200000000000002E-3</v>
      </c>
      <c r="M195" s="160">
        <v>0.57999999999999996</v>
      </c>
      <c r="N195" s="160">
        <v>1.2800000000000001E-2</v>
      </c>
      <c r="O195" s="160">
        <v>0.01</v>
      </c>
      <c r="P195" s="160">
        <v>0.44</v>
      </c>
      <c r="Q195" s="160">
        <v>1E-3</v>
      </c>
      <c r="R195" s="160">
        <v>5.1000000000000004E-3</v>
      </c>
      <c r="S195" s="160">
        <v>0</v>
      </c>
      <c r="T195" s="160">
        <v>0</v>
      </c>
      <c r="U195" s="160">
        <v>0</v>
      </c>
      <c r="V195" s="160">
        <v>2.7400000000000002E-3</v>
      </c>
      <c r="W195" s="160">
        <v>1.3600000000000001E-3</v>
      </c>
      <c r="X195" s="160">
        <v>4.8999999999999998E-4</v>
      </c>
      <c r="Y195" s="160">
        <v>1.6890000000000002E-2</v>
      </c>
      <c r="Z195" s="160">
        <v>0</v>
      </c>
      <c r="AA195" s="159">
        <v>0.26400000000000001</v>
      </c>
      <c r="AB195" s="159">
        <v>0</v>
      </c>
      <c r="AC195" s="159">
        <v>5.9999999999999995E-4</v>
      </c>
      <c r="AD195" s="159">
        <v>1.2329999999999999</v>
      </c>
    </row>
    <row r="196" spans="1:30" ht="15.75" customHeight="1">
      <c r="A196" s="266" t="s">
        <v>998</v>
      </c>
      <c r="B196" s="181" t="s">
        <v>34</v>
      </c>
      <c r="C196" s="167"/>
      <c r="D196" s="164">
        <v>5.4189999999999995E-2</v>
      </c>
      <c r="E196" s="169">
        <v>0.26539000000000001</v>
      </c>
      <c r="F196" s="171">
        <v>1.7599999999999998E-3</v>
      </c>
      <c r="G196" s="23">
        <v>3.1900000000000001E-3</v>
      </c>
      <c r="H196" s="178">
        <v>1.31E-3</v>
      </c>
      <c r="I196" s="141">
        <v>1.4830000000000001E-2</v>
      </c>
      <c r="J196" s="160">
        <v>7.0000000000000007E-2</v>
      </c>
      <c r="K196" s="160">
        <v>0.18</v>
      </c>
      <c r="L196" s="160">
        <v>3.2200000000000002E-3</v>
      </c>
      <c r="M196" s="160">
        <v>0.57999999999999996</v>
      </c>
      <c r="N196" s="160">
        <v>1.2800000000000001E-2</v>
      </c>
      <c r="O196" s="160">
        <v>0.01</v>
      </c>
      <c r="P196" s="160">
        <v>0.44</v>
      </c>
      <c r="Q196" s="160">
        <v>1E-3</v>
      </c>
      <c r="R196" s="160">
        <v>5.1000000000000004E-3</v>
      </c>
      <c r="S196" s="160">
        <v>0</v>
      </c>
      <c r="T196" s="160">
        <v>0</v>
      </c>
      <c r="U196" s="160">
        <v>0</v>
      </c>
      <c r="V196" s="160">
        <v>2.7400000000000002E-3</v>
      </c>
      <c r="W196" s="160">
        <v>1.3600000000000001E-3</v>
      </c>
      <c r="X196" s="160">
        <v>4.8999999999999998E-4</v>
      </c>
      <c r="Y196" s="160">
        <v>1.6890000000000002E-2</v>
      </c>
      <c r="Z196" s="160">
        <v>0</v>
      </c>
      <c r="AA196" s="159">
        <v>0.26400000000000001</v>
      </c>
      <c r="AB196" s="159">
        <v>0</v>
      </c>
      <c r="AC196" s="159">
        <v>5.9999999999999995E-4</v>
      </c>
      <c r="AD196" s="159">
        <v>1.2329999999999999</v>
      </c>
    </row>
    <row r="197" spans="1:30" ht="15.75" customHeight="1">
      <c r="A197" s="266" t="s">
        <v>999</v>
      </c>
      <c r="B197" s="181" t="s">
        <v>34</v>
      </c>
      <c r="C197" s="167"/>
      <c r="D197" s="164">
        <v>5.7999999999999996E-2</v>
      </c>
      <c r="E197" s="169">
        <v>0.30859999999999999</v>
      </c>
      <c r="F197" s="171">
        <v>1.7599999999999998E-3</v>
      </c>
      <c r="G197" s="23">
        <v>3.1900000000000001E-3</v>
      </c>
      <c r="H197" s="178">
        <v>1.31E-3</v>
      </c>
      <c r="I197" s="141">
        <v>1.8000000000000002E-2</v>
      </c>
      <c r="J197" s="160">
        <v>7.0000000000000007E-2</v>
      </c>
      <c r="K197" s="160">
        <v>0.18</v>
      </c>
      <c r="L197" s="160">
        <v>3.2200000000000002E-3</v>
      </c>
      <c r="M197" s="160">
        <v>0.57999999999999996</v>
      </c>
      <c r="N197" s="160">
        <v>1.2800000000000001E-2</v>
      </c>
      <c r="O197" s="160">
        <v>0.01</v>
      </c>
      <c r="P197" s="160">
        <v>0.44</v>
      </c>
      <c r="Q197" s="160">
        <v>1E-3</v>
      </c>
      <c r="R197" s="160">
        <v>5.1000000000000004E-3</v>
      </c>
      <c r="S197" s="160">
        <v>0</v>
      </c>
      <c r="T197" s="160">
        <v>0</v>
      </c>
      <c r="U197" s="160">
        <v>0</v>
      </c>
      <c r="V197" s="160">
        <v>2.7400000000000002E-3</v>
      </c>
      <c r="W197" s="160">
        <v>1.3600000000000001E-3</v>
      </c>
      <c r="X197" s="160">
        <v>4.8999999999999998E-4</v>
      </c>
      <c r="Y197" s="160">
        <v>1.6890000000000002E-2</v>
      </c>
      <c r="Z197" s="160">
        <v>0</v>
      </c>
      <c r="AA197" s="159">
        <v>0.26400000000000001</v>
      </c>
      <c r="AB197" s="159">
        <v>0</v>
      </c>
      <c r="AC197" s="159">
        <v>5.9999999999999995E-4</v>
      </c>
      <c r="AD197" s="159">
        <v>1.2329999999999999</v>
      </c>
    </row>
    <row r="198" spans="1:30" ht="15.75" customHeight="1">
      <c r="A198" s="266" t="s">
        <v>1000</v>
      </c>
      <c r="B198" s="181" t="s">
        <v>34</v>
      </c>
      <c r="C198" s="167"/>
      <c r="D198" s="164">
        <v>5.8289999999999995E-2</v>
      </c>
      <c r="E198" s="169">
        <v>0.30862000000000001</v>
      </c>
      <c r="F198" s="171">
        <v>1.7599999999999998E-3</v>
      </c>
      <c r="G198" s="23">
        <v>3.1900000000000001E-3</v>
      </c>
      <c r="H198" s="178">
        <v>1.31E-3</v>
      </c>
      <c r="I198" s="141">
        <v>1.8000000000000002E-2</v>
      </c>
      <c r="J198" s="160">
        <v>7.0000000000000007E-2</v>
      </c>
      <c r="K198" s="160">
        <v>0.18</v>
      </c>
      <c r="L198" s="160">
        <v>3.2200000000000002E-3</v>
      </c>
      <c r="M198" s="160">
        <v>0.57999999999999996</v>
      </c>
      <c r="N198" s="160">
        <v>1.2800000000000001E-2</v>
      </c>
      <c r="O198" s="160">
        <v>0.01</v>
      </c>
      <c r="P198" s="160">
        <v>0.44</v>
      </c>
      <c r="Q198" s="160">
        <v>1E-3</v>
      </c>
      <c r="R198" s="160">
        <v>5.1000000000000004E-3</v>
      </c>
      <c r="S198" s="160">
        <v>0</v>
      </c>
      <c r="T198" s="160">
        <v>0</v>
      </c>
      <c r="U198" s="160">
        <v>0</v>
      </c>
      <c r="V198" s="160">
        <v>2.7400000000000002E-3</v>
      </c>
      <c r="W198" s="160">
        <v>1.3600000000000001E-3</v>
      </c>
      <c r="X198" s="160">
        <v>4.8999999999999998E-4</v>
      </c>
      <c r="Y198" s="160">
        <v>1.6890000000000002E-2</v>
      </c>
      <c r="Z198" s="160">
        <v>0</v>
      </c>
      <c r="AA198" s="159">
        <v>0.26400000000000001</v>
      </c>
      <c r="AB198" s="159">
        <v>0</v>
      </c>
      <c r="AC198" s="159">
        <v>5.9999999999999995E-4</v>
      </c>
      <c r="AD198" s="159">
        <v>1.2329999999999999</v>
      </c>
    </row>
    <row r="199" spans="1:30" ht="15.75" customHeight="1">
      <c r="A199" s="266" t="s">
        <v>1001</v>
      </c>
      <c r="B199" s="181" t="s">
        <v>34</v>
      </c>
      <c r="C199" s="167"/>
      <c r="D199" s="164">
        <v>5.7999999999999996E-2</v>
      </c>
      <c r="E199" s="169">
        <v>0.30859999999999999</v>
      </c>
      <c r="F199" s="171">
        <v>1.7599999999999998E-3</v>
      </c>
      <c r="G199" s="23">
        <v>3.1900000000000001E-3</v>
      </c>
      <c r="H199" s="178">
        <v>1.31E-3</v>
      </c>
      <c r="I199" s="141">
        <v>1.8000000000000002E-2</v>
      </c>
      <c r="J199" s="160">
        <v>7.0000000000000007E-2</v>
      </c>
      <c r="K199" s="160">
        <v>0.18</v>
      </c>
      <c r="L199" s="160">
        <v>3.2200000000000002E-3</v>
      </c>
      <c r="M199" s="160">
        <v>0.57999999999999996</v>
      </c>
      <c r="N199" s="160">
        <v>1.2800000000000001E-2</v>
      </c>
      <c r="O199" s="160">
        <v>0.01</v>
      </c>
      <c r="P199" s="160">
        <v>0.44</v>
      </c>
      <c r="Q199" s="160">
        <v>1E-3</v>
      </c>
      <c r="R199" s="160">
        <v>5.1000000000000004E-3</v>
      </c>
      <c r="S199" s="160">
        <v>0</v>
      </c>
      <c r="T199" s="160">
        <v>0</v>
      </c>
      <c r="U199" s="160">
        <v>0</v>
      </c>
      <c r="V199" s="160">
        <v>2.7400000000000002E-3</v>
      </c>
      <c r="W199" s="160">
        <v>1.3600000000000001E-3</v>
      </c>
      <c r="X199" s="160">
        <v>4.8999999999999998E-4</v>
      </c>
      <c r="Y199" s="160">
        <v>1.6890000000000002E-2</v>
      </c>
      <c r="Z199" s="160">
        <v>0</v>
      </c>
      <c r="AA199" s="159">
        <v>0.26400000000000001</v>
      </c>
      <c r="AB199" s="159">
        <v>0</v>
      </c>
      <c r="AC199" s="159">
        <v>5.9999999999999995E-4</v>
      </c>
      <c r="AD199" s="159">
        <v>1.2329999999999999</v>
      </c>
    </row>
    <row r="200" spans="1:30" ht="15.75" customHeight="1">
      <c r="A200" s="266" t="s">
        <v>1002</v>
      </c>
      <c r="B200" s="181" t="s">
        <v>34</v>
      </c>
      <c r="C200" s="167"/>
      <c r="D200" s="164">
        <v>5.7999999999999996E-2</v>
      </c>
      <c r="E200" s="169">
        <v>0.30859999999999999</v>
      </c>
      <c r="F200" s="171">
        <v>1.7599999999999998E-3</v>
      </c>
      <c r="G200" s="23">
        <v>3.1900000000000001E-3</v>
      </c>
      <c r="H200" s="178">
        <v>1.31E-3</v>
      </c>
      <c r="I200" s="141">
        <v>1.8000000000000002E-2</v>
      </c>
      <c r="J200" s="160">
        <v>7.0000000000000007E-2</v>
      </c>
      <c r="K200" s="160">
        <v>0.18</v>
      </c>
      <c r="L200" s="160">
        <v>3.2200000000000002E-3</v>
      </c>
      <c r="M200" s="160">
        <v>0.57999999999999996</v>
      </c>
      <c r="N200" s="160">
        <v>1.2800000000000001E-2</v>
      </c>
      <c r="O200" s="160">
        <v>0.01</v>
      </c>
      <c r="P200" s="160">
        <v>0.44</v>
      </c>
      <c r="Q200" s="160">
        <v>1E-3</v>
      </c>
      <c r="R200" s="160">
        <v>5.1000000000000004E-3</v>
      </c>
      <c r="S200" s="160">
        <v>0</v>
      </c>
      <c r="T200" s="160">
        <v>0</v>
      </c>
      <c r="U200" s="160">
        <v>0</v>
      </c>
      <c r="V200" s="160">
        <v>2.7400000000000002E-3</v>
      </c>
      <c r="W200" s="160">
        <v>1.3600000000000001E-3</v>
      </c>
      <c r="X200" s="160">
        <v>4.8999999999999998E-4</v>
      </c>
      <c r="Y200" s="160">
        <v>1.6890000000000002E-2</v>
      </c>
      <c r="Z200" s="160">
        <v>0</v>
      </c>
      <c r="AA200" s="159">
        <v>0.26400000000000001</v>
      </c>
      <c r="AB200" s="159">
        <v>0</v>
      </c>
      <c r="AC200" s="159">
        <v>5.9999999999999995E-4</v>
      </c>
      <c r="AD200" s="159">
        <v>1.2329999999999999</v>
      </c>
    </row>
    <row r="201" spans="1:30" ht="15.75" customHeight="1">
      <c r="A201" s="266" t="s">
        <v>1003</v>
      </c>
      <c r="B201" s="181" t="s">
        <v>34</v>
      </c>
      <c r="C201" s="167"/>
      <c r="D201" s="164">
        <v>5.7999999999999996E-2</v>
      </c>
      <c r="E201" s="169">
        <v>0.30859999999999999</v>
      </c>
      <c r="F201" s="171">
        <v>1.7599999999999998E-3</v>
      </c>
      <c r="G201" s="23">
        <v>3.1900000000000001E-3</v>
      </c>
      <c r="H201" s="178">
        <v>1.31E-3</v>
      </c>
      <c r="I201" s="141">
        <v>1.8000000000000002E-2</v>
      </c>
      <c r="J201" s="160">
        <v>7.0000000000000007E-2</v>
      </c>
      <c r="K201" s="160">
        <v>0.18</v>
      </c>
      <c r="L201" s="160">
        <v>3.2200000000000002E-3</v>
      </c>
      <c r="M201" s="160">
        <v>0.57999999999999996</v>
      </c>
      <c r="N201" s="160">
        <v>1.2800000000000001E-2</v>
      </c>
      <c r="O201" s="160">
        <v>0.01</v>
      </c>
      <c r="P201" s="160">
        <v>0.44</v>
      </c>
      <c r="Q201" s="160">
        <v>1E-3</v>
      </c>
      <c r="R201" s="160">
        <v>5.1000000000000004E-3</v>
      </c>
      <c r="S201" s="160">
        <v>0</v>
      </c>
      <c r="T201" s="160">
        <v>0</v>
      </c>
      <c r="U201" s="160">
        <v>0</v>
      </c>
      <c r="V201" s="160">
        <v>2.7400000000000002E-3</v>
      </c>
      <c r="W201" s="160">
        <v>1.3600000000000001E-3</v>
      </c>
      <c r="X201" s="160">
        <v>4.8999999999999998E-4</v>
      </c>
      <c r="Y201" s="160">
        <v>1.6890000000000002E-2</v>
      </c>
      <c r="Z201" s="160">
        <v>0</v>
      </c>
      <c r="AA201" s="159">
        <v>0.26400000000000001</v>
      </c>
      <c r="AB201" s="159">
        <v>0</v>
      </c>
      <c r="AC201" s="159">
        <v>5.9999999999999995E-4</v>
      </c>
      <c r="AD201" s="159">
        <v>1.2329999999999999</v>
      </c>
    </row>
    <row r="202" spans="1:30" ht="15.75" customHeight="1">
      <c r="A202" s="266" t="s">
        <v>1004</v>
      </c>
      <c r="B202" s="181" t="s">
        <v>34</v>
      </c>
      <c r="C202" s="167"/>
      <c r="D202" s="164">
        <v>5.7999999999999996E-2</v>
      </c>
      <c r="E202" s="169">
        <v>0.30859999999999999</v>
      </c>
      <c r="F202" s="171">
        <v>1.7599999999999998E-3</v>
      </c>
      <c r="G202" s="23">
        <v>3.1900000000000001E-3</v>
      </c>
      <c r="H202" s="178">
        <v>1.31E-3</v>
      </c>
      <c r="I202" s="141">
        <v>1.8000000000000002E-2</v>
      </c>
      <c r="J202" s="160">
        <v>7.0000000000000007E-2</v>
      </c>
      <c r="K202" s="160">
        <v>0.18</v>
      </c>
      <c r="L202" s="160">
        <v>3.2200000000000002E-3</v>
      </c>
      <c r="M202" s="160">
        <v>0.57999999999999996</v>
      </c>
      <c r="N202" s="160">
        <v>1.2800000000000001E-2</v>
      </c>
      <c r="O202" s="160">
        <v>0.01</v>
      </c>
      <c r="P202" s="160">
        <v>0.44</v>
      </c>
      <c r="Q202" s="160">
        <v>1E-3</v>
      </c>
      <c r="R202" s="160">
        <v>5.1000000000000004E-3</v>
      </c>
      <c r="S202" s="160">
        <v>0</v>
      </c>
      <c r="T202" s="160">
        <v>0</v>
      </c>
      <c r="U202" s="160">
        <v>0</v>
      </c>
      <c r="V202" s="160">
        <v>2.7400000000000002E-3</v>
      </c>
      <c r="W202" s="160">
        <v>1.3600000000000001E-3</v>
      </c>
      <c r="X202" s="160">
        <v>4.8999999999999998E-4</v>
      </c>
      <c r="Y202" s="160">
        <v>1.6890000000000002E-2</v>
      </c>
      <c r="Z202" s="160">
        <v>0</v>
      </c>
      <c r="AA202" s="159">
        <v>0.26400000000000001</v>
      </c>
      <c r="AB202" s="159">
        <v>0</v>
      </c>
      <c r="AC202" s="159">
        <v>5.9999999999999995E-4</v>
      </c>
      <c r="AD202" s="159">
        <v>1.2329999999999999</v>
      </c>
    </row>
    <row r="203" spans="1:30" ht="15.75" customHeight="1">
      <c r="A203" s="266" t="s">
        <v>1005</v>
      </c>
      <c r="B203" s="181" t="s">
        <v>34</v>
      </c>
      <c r="C203" s="167"/>
      <c r="D203" s="164">
        <v>1.8110000000000001E-2</v>
      </c>
      <c r="E203" s="169">
        <v>0.17763000000000001</v>
      </c>
      <c r="F203" s="171">
        <v>2.7120000000000002E-2</v>
      </c>
      <c r="G203" s="23">
        <v>2.0399999999999997E-3</v>
      </c>
      <c r="H203" s="178">
        <v>1.107E-2</v>
      </c>
      <c r="I203" s="141">
        <v>1.7780000000000001E-2</v>
      </c>
      <c r="J203" s="160">
        <v>0.18209</v>
      </c>
      <c r="K203" s="160">
        <v>0.18339</v>
      </c>
      <c r="L203" s="160">
        <v>1.2199999999999999E-3</v>
      </c>
      <c r="M203" s="160">
        <v>0.43955</v>
      </c>
      <c r="N203" s="160">
        <v>2.7300000000000002E-3</v>
      </c>
      <c r="O203" s="160">
        <v>1.38256</v>
      </c>
      <c r="P203" s="160">
        <v>2.9843900000000003</v>
      </c>
      <c r="Q203" s="160">
        <v>1.4599999999999999E-3</v>
      </c>
      <c r="R203" s="160">
        <v>2.7400000000000002E-3</v>
      </c>
      <c r="S203" s="160">
        <v>0.35453000000000001</v>
      </c>
      <c r="T203" s="160">
        <v>0</v>
      </c>
      <c r="U203" s="160">
        <v>0.36281999999999998</v>
      </c>
      <c r="V203" s="160">
        <v>8.8999999999999995E-4</v>
      </c>
      <c r="W203" s="160">
        <v>3.4000000000000002E-4</v>
      </c>
      <c r="X203" s="160">
        <v>2.3699999999999997E-3</v>
      </c>
      <c r="Y203" s="160">
        <v>1.15E-2</v>
      </c>
      <c r="Z203" s="160">
        <v>6.4199999999999993E-2</v>
      </c>
      <c r="AA203" s="159">
        <v>6.3800000000000003E-3</v>
      </c>
      <c r="AB203" s="159">
        <v>1.58E-3</v>
      </c>
      <c r="AC203" s="159">
        <v>1.7100000000000001E-3</v>
      </c>
      <c r="AD203" s="159">
        <v>8.3989999999999995E-2</v>
      </c>
    </row>
    <row r="204" spans="1:30" ht="15.75" customHeight="1">
      <c r="A204" s="266" t="s">
        <v>1006</v>
      </c>
      <c r="B204" s="181" t="s">
        <v>34</v>
      </c>
      <c r="C204" s="167"/>
      <c r="D204" s="164">
        <v>0.18507000000000001</v>
      </c>
      <c r="E204" s="169">
        <v>5.8029999999999998E-2</v>
      </c>
      <c r="F204" s="171">
        <v>8.2799999999999992E-3</v>
      </c>
      <c r="G204" s="23">
        <v>3.0179999999999998E-2</v>
      </c>
      <c r="H204" s="178">
        <v>1.158E-2</v>
      </c>
      <c r="I204" s="141">
        <v>4.4000000000000003E-3</v>
      </c>
      <c r="J204" s="160">
        <v>0.49837999999999999</v>
      </c>
      <c r="K204" s="160">
        <v>0.13019</v>
      </c>
      <c r="L204" s="160">
        <v>2.7500000000000003E-3</v>
      </c>
      <c r="M204" s="160">
        <v>0.98</v>
      </c>
      <c r="N204" s="160">
        <v>2.6210000000000001E-2</v>
      </c>
      <c r="O204" s="160">
        <v>4.5573399999999999</v>
      </c>
      <c r="P204" s="160">
        <v>0.44683</v>
      </c>
      <c r="Q204" s="160">
        <v>9.1E-4</v>
      </c>
      <c r="R204" s="160">
        <v>4.13E-3</v>
      </c>
      <c r="S204" s="160">
        <v>0</v>
      </c>
      <c r="T204" s="160">
        <v>0</v>
      </c>
      <c r="U204" s="160">
        <v>0</v>
      </c>
      <c r="V204" s="160">
        <v>2.1900000000000001E-3</v>
      </c>
      <c r="W204" s="160">
        <v>1.8599999999999999E-3</v>
      </c>
      <c r="X204" s="160">
        <v>3.64E-3</v>
      </c>
      <c r="Y204" s="160">
        <v>2.9100000000000001E-2</v>
      </c>
      <c r="Z204" s="160">
        <v>0</v>
      </c>
      <c r="AA204" s="159">
        <v>0.11041000000000001</v>
      </c>
      <c r="AB204" s="159">
        <v>0</v>
      </c>
      <c r="AC204" s="159">
        <v>4.0400000000000002E-3</v>
      </c>
      <c r="AD204" s="159">
        <v>0.18545</v>
      </c>
    </row>
    <row r="205" spans="1:30" ht="15.75" customHeight="1">
      <c r="A205" s="266" t="s">
        <v>1007</v>
      </c>
      <c r="B205" s="181" t="s">
        <v>34</v>
      </c>
      <c r="C205" s="167"/>
      <c r="D205" s="164">
        <v>0.18507000000000001</v>
      </c>
      <c r="E205" s="169">
        <v>5.8029999999999998E-2</v>
      </c>
      <c r="F205" s="171">
        <v>8.2799999999999992E-3</v>
      </c>
      <c r="G205" s="23">
        <v>3.0179999999999998E-2</v>
      </c>
      <c r="H205" s="178">
        <v>1.158E-2</v>
      </c>
      <c r="I205" s="141">
        <v>4.4000000000000003E-3</v>
      </c>
      <c r="J205" s="160">
        <v>0.49837999999999999</v>
      </c>
      <c r="K205" s="160">
        <v>0.13019</v>
      </c>
      <c r="L205" s="160">
        <v>2.7500000000000003E-3</v>
      </c>
      <c r="M205" s="160">
        <v>0.98</v>
      </c>
      <c r="N205" s="160">
        <v>2.6210000000000001E-2</v>
      </c>
      <c r="O205" s="160">
        <v>4.5573399999999999</v>
      </c>
      <c r="P205" s="160">
        <v>0.44683</v>
      </c>
      <c r="Q205" s="160">
        <v>9.1E-4</v>
      </c>
      <c r="R205" s="160">
        <v>4.13E-3</v>
      </c>
      <c r="S205" s="160">
        <v>0</v>
      </c>
      <c r="T205" s="160">
        <v>0</v>
      </c>
      <c r="U205" s="160">
        <v>0</v>
      </c>
      <c r="V205" s="160">
        <v>2.1900000000000001E-3</v>
      </c>
      <c r="W205" s="160">
        <v>1.8599999999999999E-3</v>
      </c>
      <c r="X205" s="160">
        <v>3.64E-3</v>
      </c>
      <c r="Y205" s="160">
        <v>2.9100000000000001E-2</v>
      </c>
      <c r="Z205" s="160">
        <v>0</v>
      </c>
      <c r="AA205" s="159">
        <v>0.11041000000000001</v>
      </c>
      <c r="AB205" s="159">
        <v>0</v>
      </c>
      <c r="AC205" s="159">
        <v>4.0400000000000002E-3</v>
      </c>
      <c r="AD205" s="159">
        <v>0.18545</v>
      </c>
    </row>
    <row r="206" spans="1:30" ht="15.75" customHeight="1">
      <c r="A206" s="266" t="s">
        <v>1008</v>
      </c>
      <c r="B206" s="181" t="s">
        <v>34</v>
      </c>
      <c r="C206" s="167"/>
      <c r="D206" s="164">
        <v>6.9000000000000006E-2</v>
      </c>
      <c r="E206" s="169">
        <v>2.4E-2</v>
      </c>
      <c r="F206" s="171">
        <v>4.0600000000000002E-3</v>
      </c>
      <c r="G206" s="23">
        <v>1.485E-2</v>
      </c>
      <c r="H206" s="178">
        <v>5.3900000000000007E-3</v>
      </c>
      <c r="I206" s="141">
        <v>1E-3</v>
      </c>
      <c r="J206" s="160">
        <v>0.32</v>
      </c>
      <c r="K206" s="160">
        <v>0.27</v>
      </c>
      <c r="L206" s="160">
        <v>4.0999999999999995E-3</v>
      </c>
      <c r="M206" s="160">
        <v>0.9</v>
      </c>
      <c r="N206" s="160">
        <v>1.03E-2</v>
      </c>
      <c r="O206" s="160">
        <v>0.36</v>
      </c>
      <c r="P206" s="160">
        <v>1.94</v>
      </c>
      <c r="Q206" s="160">
        <v>2.0300000000000001E-3</v>
      </c>
      <c r="R206" s="160">
        <v>6.0999999999999995E-3</v>
      </c>
      <c r="S206" s="160">
        <v>0</v>
      </c>
      <c r="T206" s="160">
        <v>0</v>
      </c>
      <c r="U206" s="160">
        <v>0</v>
      </c>
      <c r="V206" s="160">
        <v>1.01E-3</v>
      </c>
      <c r="W206" s="160">
        <v>4.0999999999999999E-4</v>
      </c>
      <c r="X206" s="160">
        <v>1.0999999999999999E-4</v>
      </c>
      <c r="Y206" s="160">
        <v>2.47E-3</v>
      </c>
      <c r="Z206" s="160">
        <v>0</v>
      </c>
      <c r="AA206" s="159">
        <v>9.3759999999999996E-2</v>
      </c>
      <c r="AB206" s="159">
        <v>0</v>
      </c>
      <c r="AC206" s="159">
        <v>1.9E-3</v>
      </c>
      <c r="AD206" s="159">
        <v>0.46</v>
      </c>
    </row>
    <row r="207" spans="1:30" ht="15.75" customHeight="1">
      <c r="A207" s="266" t="s">
        <v>1009</v>
      </c>
      <c r="B207" s="181" t="s">
        <v>34</v>
      </c>
      <c r="C207" s="167"/>
      <c r="D207" s="164">
        <v>0.18507000000000001</v>
      </c>
      <c r="E207" s="169">
        <v>5.8029999999999998E-2</v>
      </c>
      <c r="F207" s="171">
        <v>8.2799999999999992E-3</v>
      </c>
      <c r="G207" s="23">
        <v>3.0179999999999998E-2</v>
      </c>
      <c r="H207" s="178">
        <v>1.158E-2</v>
      </c>
      <c r="I207" s="141">
        <v>4.4000000000000003E-3</v>
      </c>
      <c r="J207" s="160">
        <v>0.49837999999999999</v>
      </c>
      <c r="K207" s="160">
        <v>0.13019</v>
      </c>
      <c r="L207" s="160">
        <v>2.7500000000000003E-3</v>
      </c>
      <c r="M207" s="160">
        <v>0.98</v>
      </c>
      <c r="N207" s="160">
        <v>2.6210000000000001E-2</v>
      </c>
      <c r="O207" s="160">
        <v>4.5573399999999999</v>
      </c>
      <c r="P207" s="160">
        <v>0.44683</v>
      </c>
      <c r="Q207" s="160">
        <v>9.1E-4</v>
      </c>
      <c r="R207" s="160">
        <v>4.13E-3</v>
      </c>
      <c r="S207" s="160">
        <v>0</v>
      </c>
      <c r="T207" s="160">
        <v>0</v>
      </c>
      <c r="U207" s="160">
        <v>0</v>
      </c>
      <c r="V207" s="160">
        <v>2.1900000000000001E-3</v>
      </c>
      <c r="W207" s="160">
        <v>1.8599999999999999E-3</v>
      </c>
      <c r="X207" s="160">
        <v>3.64E-3</v>
      </c>
      <c r="Y207" s="160">
        <v>2.9100000000000001E-2</v>
      </c>
      <c r="Z207" s="160">
        <v>0</v>
      </c>
      <c r="AA207" s="159">
        <v>0.11041000000000001</v>
      </c>
      <c r="AB207" s="159">
        <v>0</v>
      </c>
      <c r="AC207" s="159">
        <v>4.0400000000000002E-3</v>
      </c>
      <c r="AD207" s="159">
        <v>0.18545</v>
      </c>
    </row>
    <row r="208" spans="1:30" ht="15.75" customHeight="1">
      <c r="A208" s="266" t="s">
        <v>1010</v>
      </c>
      <c r="B208" s="181" t="s">
        <v>34</v>
      </c>
      <c r="C208" s="167"/>
      <c r="D208" s="164">
        <v>0.25800000000000001</v>
      </c>
      <c r="E208" s="169">
        <v>0.1613</v>
      </c>
      <c r="F208" s="171">
        <v>6.8339999999999998E-2</v>
      </c>
      <c r="G208" s="23">
        <v>0.15559000000000001</v>
      </c>
      <c r="H208" s="178">
        <v>0.24428999999999998</v>
      </c>
      <c r="I208" s="141">
        <v>8.5000000000000006E-2</v>
      </c>
      <c r="J208" s="160">
        <v>0.92</v>
      </c>
      <c r="K208" s="160">
        <v>1.68</v>
      </c>
      <c r="L208" s="160">
        <v>1.934E-2</v>
      </c>
      <c r="M208" s="160">
        <v>3.76</v>
      </c>
      <c r="N208" s="160">
        <v>4.58E-2</v>
      </c>
      <c r="O208" s="160">
        <v>0.18</v>
      </c>
      <c r="P208" s="160">
        <v>7.05</v>
      </c>
      <c r="Q208" s="160">
        <v>1.1439999999999999E-2</v>
      </c>
      <c r="R208" s="160">
        <v>3.27E-2</v>
      </c>
      <c r="S208" s="160">
        <v>0</v>
      </c>
      <c r="T208" s="160">
        <v>0</v>
      </c>
      <c r="U208" s="160">
        <v>0</v>
      </c>
      <c r="V208" s="160">
        <v>6.4000000000000003E-3</v>
      </c>
      <c r="W208" s="160">
        <v>1.3500000000000001E-3</v>
      </c>
      <c r="X208" s="160">
        <v>3.4799999999999996E-3</v>
      </c>
      <c r="Y208" s="160">
        <v>0.12066</v>
      </c>
      <c r="Z208" s="160">
        <v>0</v>
      </c>
      <c r="AA208" s="159">
        <v>7.2000000000000008E-2</v>
      </c>
      <c r="AB208" s="159">
        <v>0</v>
      </c>
      <c r="AC208" s="159">
        <v>8.3299999999999999E-2</v>
      </c>
      <c r="AD208" s="159">
        <v>2.4</v>
      </c>
    </row>
    <row r="209" spans="1:30" ht="15.75" customHeight="1">
      <c r="A209" s="266" t="s">
        <v>1011</v>
      </c>
      <c r="B209" s="181" t="s">
        <v>34</v>
      </c>
      <c r="C209" s="167"/>
      <c r="D209" s="164">
        <v>9.5000000000000001E-2</v>
      </c>
      <c r="E209" s="169">
        <v>0.73799999999999999</v>
      </c>
      <c r="F209" s="171">
        <v>7.11E-3</v>
      </c>
      <c r="G209" s="23">
        <v>1.6559999999999998E-2</v>
      </c>
      <c r="H209" s="178">
        <v>3.2050000000000002E-2</v>
      </c>
      <c r="I209" s="141">
        <v>8.5000000000000006E-2</v>
      </c>
      <c r="J209" s="160">
        <v>0.33329999999999999</v>
      </c>
      <c r="K209" s="160">
        <v>3.17</v>
      </c>
      <c r="L209" s="160">
        <v>3.2300000000000002E-2</v>
      </c>
      <c r="M209" s="160">
        <v>3.37</v>
      </c>
      <c r="N209" s="160">
        <v>2.7799999999999998E-2</v>
      </c>
      <c r="O209" s="160">
        <v>0.5</v>
      </c>
      <c r="P209" s="160">
        <v>4.9400000000000004</v>
      </c>
      <c r="Q209" s="160">
        <v>4.0699999999999998E-3</v>
      </c>
      <c r="R209" s="160">
        <v>1.9199999999999998E-2</v>
      </c>
      <c r="S209" s="160">
        <v>0</v>
      </c>
      <c r="T209" s="160">
        <v>0</v>
      </c>
      <c r="U209" s="160">
        <v>2.9199999999999999E-3</v>
      </c>
      <c r="V209" s="160">
        <v>3.2000000000000002E-3</v>
      </c>
      <c r="W209" s="160">
        <v>5.5000000000000005E-3</v>
      </c>
      <c r="X209" s="160">
        <v>1E-3</v>
      </c>
      <c r="Y209" s="160">
        <v>1.8000000000000002E-2</v>
      </c>
      <c r="Z209" s="160">
        <v>6.0000000000000001E-3</v>
      </c>
      <c r="AA209" s="159">
        <v>0.17300000000000001</v>
      </c>
      <c r="AB209" s="159">
        <v>0</v>
      </c>
      <c r="AC209" s="159">
        <v>1.1599999999999999E-2</v>
      </c>
      <c r="AD209" s="159">
        <v>0.16</v>
      </c>
    </row>
    <row r="210" spans="1:30" ht="15.75" customHeight="1">
      <c r="A210" s="266" t="s">
        <v>1012</v>
      </c>
      <c r="B210" s="181" t="s">
        <v>34</v>
      </c>
      <c r="C210" s="167"/>
      <c r="D210" s="164">
        <v>9.5000000000000001E-2</v>
      </c>
      <c r="E210" s="169">
        <v>0.73799999999999999</v>
      </c>
      <c r="F210" s="171">
        <v>7.11E-3</v>
      </c>
      <c r="G210" s="23">
        <v>1.6559999999999998E-2</v>
      </c>
      <c r="H210" s="178">
        <v>3.2050000000000002E-2</v>
      </c>
      <c r="I210" s="141">
        <v>8.5000000000000006E-2</v>
      </c>
      <c r="J210" s="160">
        <v>0.33329999999999999</v>
      </c>
      <c r="K210" s="160">
        <v>3.17</v>
      </c>
      <c r="L210" s="160">
        <v>3.2300000000000002E-2</v>
      </c>
      <c r="M210" s="160">
        <v>3.37</v>
      </c>
      <c r="N210" s="160">
        <v>2.7799999999999998E-2</v>
      </c>
      <c r="O210" s="160">
        <v>0.5</v>
      </c>
      <c r="P210" s="160">
        <v>4.9400000000000004</v>
      </c>
      <c r="Q210" s="160">
        <v>4.0699999999999998E-3</v>
      </c>
      <c r="R210" s="160">
        <v>1.9199999999999998E-2</v>
      </c>
      <c r="S210" s="160">
        <v>0</v>
      </c>
      <c r="T210" s="160">
        <v>0</v>
      </c>
      <c r="U210" s="160">
        <v>2.9199999999999999E-3</v>
      </c>
      <c r="V210" s="160">
        <v>3.2000000000000002E-3</v>
      </c>
      <c r="W210" s="160">
        <v>5.5000000000000005E-3</v>
      </c>
      <c r="X210" s="160">
        <v>1E-3</v>
      </c>
      <c r="Y210" s="160">
        <v>1.8000000000000002E-2</v>
      </c>
      <c r="Z210" s="160">
        <v>6.0000000000000001E-3</v>
      </c>
      <c r="AA210" s="159">
        <v>0.17300000000000001</v>
      </c>
      <c r="AB210" s="159">
        <v>0</v>
      </c>
      <c r="AC210" s="159">
        <v>1.1599999999999999E-2</v>
      </c>
      <c r="AD210" s="159">
        <v>0.16</v>
      </c>
    </row>
    <row r="211" spans="1:30" ht="15.75" customHeight="1">
      <c r="A211" s="266" t="s">
        <v>1013</v>
      </c>
      <c r="B211" s="181" t="s">
        <v>34</v>
      </c>
      <c r="C211" s="167"/>
      <c r="D211" s="164">
        <v>9.5000000000000001E-2</v>
      </c>
      <c r="E211" s="169">
        <v>0.73799999999999999</v>
      </c>
      <c r="F211" s="171">
        <v>7.11E-3</v>
      </c>
      <c r="G211" s="23">
        <v>1.6559999999999998E-2</v>
      </c>
      <c r="H211" s="178">
        <v>3.2050000000000002E-2</v>
      </c>
      <c r="I211" s="141">
        <v>8.5000000000000006E-2</v>
      </c>
      <c r="J211" s="160">
        <v>0.33329999999999999</v>
      </c>
      <c r="K211" s="160">
        <v>3.17</v>
      </c>
      <c r="L211" s="160">
        <v>3.2300000000000002E-2</v>
      </c>
      <c r="M211" s="160">
        <v>3.37</v>
      </c>
      <c r="N211" s="160">
        <v>2.7799999999999998E-2</v>
      </c>
      <c r="O211" s="160">
        <v>0.5</v>
      </c>
      <c r="P211" s="160">
        <v>4.9400000000000004</v>
      </c>
      <c r="Q211" s="160">
        <v>4.0699999999999998E-3</v>
      </c>
      <c r="R211" s="160">
        <v>1.9199999999999998E-2</v>
      </c>
      <c r="S211" s="160">
        <v>0</v>
      </c>
      <c r="T211" s="160">
        <v>0</v>
      </c>
      <c r="U211" s="160">
        <v>2.9199999999999999E-3</v>
      </c>
      <c r="V211" s="160">
        <v>3.2000000000000002E-3</v>
      </c>
      <c r="W211" s="160">
        <v>5.5000000000000005E-3</v>
      </c>
      <c r="X211" s="160">
        <v>1E-3</v>
      </c>
      <c r="Y211" s="160">
        <v>1.8000000000000002E-2</v>
      </c>
      <c r="Z211" s="160">
        <v>6.0000000000000001E-3</v>
      </c>
      <c r="AA211" s="159">
        <v>0.17300000000000001</v>
      </c>
      <c r="AB211" s="159">
        <v>0</v>
      </c>
      <c r="AC211" s="159">
        <v>1.1599999999999999E-2</v>
      </c>
      <c r="AD211" s="159">
        <v>0.16</v>
      </c>
    </row>
    <row r="212" spans="1:30" ht="15.75" customHeight="1">
      <c r="A212" s="266" t="s">
        <v>1014</v>
      </c>
      <c r="B212" s="181" t="s">
        <v>34</v>
      </c>
      <c r="C212" s="167"/>
      <c r="D212" s="164">
        <v>5.6449999999999993E-2</v>
      </c>
      <c r="E212" s="169">
        <v>0.25536999999999999</v>
      </c>
      <c r="F212" s="171">
        <v>2.3629999999999998E-2</v>
      </c>
      <c r="G212" s="23">
        <v>2.4849999999999997E-2</v>
      </c>
      <c r="H212" s="178">
        <v>1.822E-2</v>
      </c>
      <c r="I212" s="141">
        <v>1.1599999999999999E-2</v>
      </c>
      <c r="J212" s="160">
        <v>0.9404300000000001</v>
      </c>
      <c r="K212" s="160">
        <v>0.19725999999999999</v>
      </c>
      <c r="L212" s="160">
        <v>2.0899999999999998E-3</v>
      </c>
      <c r="M212" s="160">
        <v>1.01257</v>
      </c>
      <c r="N212" s="160">
        <v>8.6899999999999998E-3</v>
      </c>
      <c r="O212" s="160">
        <v>4.2967599999999999</v>
      </c>
      <c r="P212" s="160">
        <v>1.2816099999999999</v>
      </c>
      <c r="Q212" s="160">
        <v>7.2999999999999996E-4</v>
      </c>
      <c r="R212" s="160">
        <v>6.3699999999999998E-3</v>
      </c>
      <c r="S212" s="160">
        <v>0.33878000000000003</v>
      </c>
      <c r="T212" s="160">
        <v>0</v>
      </c>
      <c r="U212" s="160">
        <v>0.33492</v>
      </c>
      <c r="V212" s="160">
        <v>2.0300000000000001E-3</v>
      </c>
      <c r="W212" s="160">
        <v>1.9500000000000001E-3</v>
      </c>
      <c r="X212" s="160">
        <v>5.8E-4</v>
      </c>
      <c r="Y212" s="160">
        <v>1.1339999999999999E-2</v>
      </c>
      <c r="Z212" s="160">
        <v>9.2000000000000003E-4</v>
      </c>
      <c r="AA212" s="159">
        <v>0.20213</v>
      </c>
      <c r="AB212" s="159">
        <v>3.7299999999999998E-3</v>
      </c>
      <c r="AC212" s="159">
        <v>4.2699999999999995E-3</v>
      </c>
      <c r="AD212" s="159">
        <v>0.81111999999999995</v>
      </c>
    </row>
    <row r="213" spans="1:30" ht="15.75" customHeight="1">
      <c r="A213" s="266" t="s">
        <v>1015</v>
      </c>
      <c r="B213" s="181" t="s">
        <v>34</v>
      </c>
      <c r="C213" s="167"/>
      <c r="D213" s="164">
        <v>5.6449999999999993E-2</v>
      </c>
      <c r="E213" s="169">
        <v>0.25536999999999999</v>
      </c>
      <c r="F213" s="171">
        <v>2.3629999999999998E-2</v>
      </c>
      <c r="G213" s="23">
        <v>2.4849999999999997E-2</v>
      </c>
      <c r="H213" s="178">
        <v>1.822E-2</v>
      </c>
      <c r="I213" s="141">
        <v>1.1599999999999999E-2</v>
      </c>
      <c r="J213" s="160">
        <v>0.9404300000000001</v>
      </c>
      <c r="K213" s="160">
        <v>0.19725999999999999</v>
      </c>
      <c r="L213" s="160">
        <v>2.0899999999999998E-3</v>
      </c>
      <c r="M213" s="160">
        <v>1.01257</v>
      </c>
      <c r="N213" s="160">
        <v>8.6899999999999998E-3</v>
      </c>
      <c r="O213" s="160">
        <v>4.2967599999999999</v>
      </c>
      <c r="P213" s="160">
        <v>1.2816099999999999</v>
      </c>
      <c r="Q213" s="160">
        <v>7.2999999999999996E-4</v>
      </c>
      <c r="R213" s="160">
        <v>6.3699999999999998E-3</v>
      </c>
      <c r="S213" s="160">
        <v>0.33878000000000003</v>
      </c>
      <c r="T213" s="160">
        <v>0</v>
      </c>
      <c r="U213" s="160">
        <v>0.33492</v>
      </c>
      <c r="V213" s="160">
        <v>2.0300000000000001E-3</v>
      </c>
      <c r="W213" s="160">
        <v>1.9500000000000001E-3</v>
      </c>
      <c r="X213" s="160">
        <v>5.8E-4</v>
      </c>
      <c r="Y213" s="160">
        <v>1.1339999999999999E-2</v>
      </c>
      <c r="Z213" s="160">
        <v>9.2000000000000003E-4</v>
      </c>
      <c r="AA213" s="159">
        <v>0.20213</v>
      </c>
      <c r="AB213" s="159">
        <v>3.7299999999999998E-3</v>
      </c>
      <c r="AC213" s="159">
        <v>4.2699999999999995E-3</v>
      </c>
      <c r="AD213" s="159">
        <v>0.81111999999999995</v>
      </c>
    </row>
    <row r="214" spans="1:30" ht="15.75" customHeight="1">
      <c r="A214" s="266" t="s">
        <v>1016</v>
      </c>
      <c r="B214" s="181" t="s">
        <v>34</v>
      </c>
      <c r="C214" s="167"/>
      <c r="D214" s="164">
        <v>0.24050000000000002</v>
      </c>
      <c r="E214" s="169">
        <v>0.68016999999999994</v>
      </c>
      <c r="F214" s="171">
        <v>3.2200000000000002E-3</v>
      </c>
      <c r="G214" s="23">
        <v>2.1000000000000001E-4</v>
      </c>
      <c r="H214" s="178">
        <v>1.2999999999999999E-3</v>
      </c>
      <c r="I214" s="141">
        <v>0</v>
      </c>
      <c r="J214" s="160">
        <v>5.3828599999999991</v>
      </c>
      <c r="K214" s="160">
        <v>1.94445</v>
      </c>
      <c r="L214" s="160">
        <v>1.8530000000000001E-2</v>
      </c>
      <c r="M214" s="160">
        <v>4.633</v>
      </c>
      <c r="N214" s="160">
        <v>0.11109999999999999</v>
      </c>
      <c r="O214" s="160">
        <v>3.5116000000000001</v>
      </c>
      <c r="P214" s="160">
        <v>10.385450000000001</v>
      </c>
      <c r="Q214" s="160">
        <v>1.298E-2</v>
      </c>
      <c r="R214" s="160">
        <v>7.4060000000000001E-2</v>
      </c>
      <c r="S214" s="160">
        <v>7.1662999999999997</v>
      </c>
      <c r="T214" s="160">
        <v>0</v>
      </c>
      <c r="U214" s="160">
        <v>7.1668700000000003</v>
      </c>
      <c r="V214" s="160">
        <v>7.4000000000000003E-3</v>
      </c>
      <c r="W214" s="160">
        <v>3.7299999999999998E-3</v>
      </c>
      <c r="X214" s="160">
        <v>1.018E-2</v>
      </c>
      <c r="Y214" s="160">
        <v>0.12592</v>
      </c>
      <c r="Z214" s="160">
        <v>0.37036999999999998</v>
      </c>
      <c r="AA214" s="159">
        <v>0.18952000000000002</v>
      </c>
      <c r="AB214" s="159">
        <v>1.528E-2</v>
      </c>
      <c r="AC214" s="159">
        <v>8.3320000000000005E-2</v>
      </c>
      <c r="AD214" s="159">
        <v>3.9436800000000001</v>
      </c>
    </row>
    <row r="215" spans="1:30" ht="15.75" customHeight="1">
      <c r="A215" s="266" t="s">
        <v>1017</v>
      </c>
      <c r="B215" s="181" t="s">
        <v>34</v>
      </c>
      <c r="C215" s="167"/>
      <c r="D215" s="164">
        <v>0.18507000000000001</v>
      </c>
      <c r="E215" s="169">
        <v>5.8029999999999998E-2</v>
      </c>
      <c r="F215" s="171">
        <v>8.2799999999999992E-3</v>
      </c>
      <c r="G215" s="23">
        <v>3.0179999999999998E-2</v>
      </c>
      <c r="H215" s="178">
        <v>1.158E-2</v>
      </c>
      <c r="I215" s="141">
        <v>4.4000000000000003E-3</v>
      </c>
      <c r="J215" s="160">
        <v>0.49837999999999999</v>
      </c>
      <c r="K215" s="160">
        <v>0.13019</v>
      </c>
      <c r="L215" s="160">
        <v>2.7500000000000003E-3</v>
      </c>
      <c r="M215" s="160">
        <v>0.98</v>
      </c>
      <c r="N215" s="160">
        <v>2.6210000000000001E-2</v>
      </c>
      <c r="O215" s="160">
        <v>4.5573399999999999</v>
      </c>
      <c r="P215" s="160">
        <v>0.44683</v>
      </c>
      <c r="Q215" s="160">
        <v>9.1E-4</v>
      </c>
      <c r="R215" s="160">
        <v>4.13E-3</v>
      </c>
      <c r="S215" s="160">
        <v>0</v>
      </c>
      <c r="T215" s="160">
        <v>0</v>
      </c>
      <c r="U215" s="160">
        <v>0</v>
      </c>
      <c r="V215" s="160">
        <v>2.1900000000000001E-3</v>
      </c>
      <c r="W215" s="160">
        <v>1.8599999999999999E-3</v>
      </c>
      <c r="X215" s="160">
        <v>3.64E-3</v>
      </c>
      <c r="Y215" s="160">
        <v>2.9100000000000001E-2</v>
      </c>
      <c r="Z215" s="160">
        <v>0</v>
      </c>
      <c r="AA215" s="159">
        <v>0.11041000000000001</v>
      </c>
      <c r="AB215" s="159">
        <v>0</v>
      </c>
      <c r="AC215" s="159">
        <v>4.0400000000000002E-3</v>
      </c>
      <c r="AD215" s="159">
        <v>0.18545</v>
      </c>
    </row>
    <row r="216" spans="1:30" ht="15.75" customHeight="1">
      <c r="A216" s="266" t="s">
        <v>1018</v>
      </c>
      <c r="B216" s="181" t="s">
        <v>34</v>
      </c>
      <c r="C216" s="167"/>
      <c r="D216" s="164">
        <v>0.18507000000000001</v>
      </c>
      <c r="E216" s="169">
        <v>5.8029999999999998E-2</v>
      </c>
      <c r="F216" s="171">
        <v>8.2799999999999992E-3</v>
      </c>
      <c r="G216" s="23">
        <v>3.0179999999999998E-2</v>
      </c>
      <c r="H216" s="178">
        <v>1.158E-2</v>
      </c>
      <c r="I216" s="141">
        <v>4.4000000000000003E-3</v>
      </c>
      <c r="J216" s="160">
        <v>0.49837999999999999</v>
      </c>
      <c r="K216" s="160">
        <v>0.13019</v>
      </c>
      <c r="L216" s="160">
        <v>2.7500000000000003E-3</v>
      </c>
      <c r="M216" s="160">
        <v>0.98</v>
      </c>
      <c r="N216" s="160">
        <v>2.6210000000000001E-2</v>
      </c>
      <c r="O216" s="160">
        <v>4.5573399999999999</v>
      </c>
      <c r="P216" s="160">
        <v>0.44683</v>
      </c>
      <c r="Q216" s="160">
        <v>9.1E-4</v>
      </c>
      <c r="R216" s="160">
        <v>4.13E-3</v>
      </c>
      <c r="S216" s="160">
        <v>0</v>
      </c>
      <c r="T216" s="160">
        <v>0</v>
      </c>
      <c r="U216" s="160">
        <v>0</v>
      </c>
      <c r="V216" s="160">
        <v>2.1900000000000001E-3</v>
      </c>
      <c r="W216" s="160">
        <v>1.8599999999999999E-3</v>
      </c>
      <c r="X216" s="160">
        <v>3.64E-3</v>
      </c>
      <c r="Y216" s="160">
        <v>2.9100000000000001E-2</v>
      </c>
      <c r="Z216" s="160">
        <v>0</v>
      </c>
      <c r="AA216" s="159">
        <v>0.11041000000000001</v>
      </c>
      <c r="AB216" s="159">
        <v>0</v>
      </c>
      <c r="AC216" s="159">
        <v>4.0400000000000002E-3</v>
      </c>
      <c r="AD216" s="159">
        <v>0.18545</v>
      </c>
    </row>
    <row r="217" spans="1:30" ht="15.75" customHeight="1">
      <c r="A217" s="266" t="s">
        <v>1019</v>
      </c>
      <c r="B217" s="181" t="s">
        <v>34</v>
      </c>
      <c r="C217" s="167"/>
      <c r="D217" s="164">
        <v>0.24050000000000002</v>
      </c>
      <c r="E217" s="169">
        <v>0.68016999999999994</v>
      </c>
      <c r="F217" s="171">
        <v>3.2200000000000002E-3</v>
      </c>
      <c r="G217" s="23">
        <v>2.1000000000000001E-4</v>
      </c>
      <c r="H217" s="178">
        <v>1.2999999999999999E-3</v>
      </c>
      <c r="I217" s="141">
        <v>0</v>
      </c>
      <c r="J217" s="160">
        <v>5.3828599999999991</v>
      </c>
      <c r="K217" s="160">
        <v>1.94445</v>
      </c>
      <c r="L217" s="160">
        <v>1.8530000000000001E-2</v>
      </c>
      <c r="M217" s="160">
        <v>4.633</v>
      </c>
      <c r="N217" s="160">
        <v>0.11109999999999999</v>
      </c>
      <c r="O217" s="160">
        <v>3.5116000000000001</v>
      </c>
      <c r="P217" s="160">
        <v>10.385450000000001</v>
      </c>
      <c r="Q217" s="160">
        <v>1.298E-2</v>
      </c>
      <c r="R217" s="160">
        <v>7.4060000000000001E-2</v>
      </c>
      <c r="S217" s="160">
        <v>7.1662999999999997</v>
      </c>
      <c r="T217" s="160">
        <v>0</v>
      </c>
      <c r="U217" s="160">
        <v>7.1668700000000003</v>
      </c>
      <c r="V217" s="160">
        <v>7.4000000000000003E-3</v>
      </c>
      <c r="W217" s="160">
        <v>3.7299999999999998E-3</v>
      </c>
      <c r="X217" s="160">
        <v>1.018E-2</v>
      </c>
      <c r="Y217" s="160">
        <v>0.12592</v>
      </c>
      <c r="Z217" s="160">
        <v>0.37036999999999998</v>
      </c>
      <c r="AA217" s="159">
        <v>0.18952000000000002</v>
      </c>
      <c r="AB217" s="159">
        <v>1.528E-2</v>
      </c>
      <c r="AC217" s="159">
        <v>8.3320000000000005E-2</v>
      </c>
      <c r="AD217" s="159">
        <v>3.9436800000000001</v>
      </c>
    </row>
    <row r="218" spans="1:30" ht="15.75" customHeight="1">
      <c r="A218" s="266" t="s">
        <v>1020</v>
      </c>
      <c r="B218" s="181" t="s">
        <v>34</v>
      </c>
      <c r="C218" s="167"/>
      <c r="D218" s="164">
        <v>7.2000000000000008E-2</v>
      </c>
      <c r="E218" s="169">
        <v>0.83799999999999997</v>
      </c>
      <c r="F218" s="171">
        <v>0</v>
      </c>
      <c r="G218" s="23">
        <v>0</v>
      </c>
      <c r="H218" s="178">
        <v>0</v>
      </c>
      <c r="I218" s="141">
        <v>4.0999999999999995E-2</v>
      </c>
      <c r="J218" s="160">
        <v>1.43</v>
      </c>
      <c r="K218" s="160">
        <v>0.11</v>
      </c>
      <c r="L218" s="160">
        <v>0</v>
      </c>
      <c r="M218" s="160">
        <v>1.01</v>
      </c>
      <c r="N218" s="160">
        <v>3.1E-2</v>
      </c>
      <c r="O218" s="160">
        <v>6.55</v>
      </c>
      <c r="P218" s="160">
        <v>0.83</v>
      </c>
      <c r="Q218" s="160">
        <v>5.9999999999999995E-4</v>
      </c>
      <c r="R218" s="160">
        <v>7.5999999999999998E-2</v>
      </c>
      <c r="S218" s="160">
        <v>0</v>
      </c>
      <c r="T218" s="160">
        <v>0</v>
      </c>
      <c r="U218" s="160">
        <v>0.15</v>
      </c>
      <c r="V218" s="160">
        <v>7.6E-3</v>
      </c>
      <c r="W218" s="160">
        <v>1.0200000000000001E-2</v>
      </c>
      <c r="X218" s="160">
        <v>2.2499999999999999E-2</v>
      </c>
      <c r="Y218" s="160">
        <v>0.1104</v>
      </c>
      <c r="Z218" s="160">
        <v>0</v>
      </c>
      <c r="AA218" s="159">
        <v>0</v>
      </c>
      <c r="AB218" s="159">
        <v>0</v>
      </c>
      <c r="AC218" s="159">
        <v>0</v>
      </c>
      <c r="AD218" s="159">
        <v>0</v>
      </c>
    </row>
    <row r="219" spans="1:30" ht="15.75" customHeight="1">
      <c r="A219" s="266" t="s">
        <v>1021</v>
      </c>
      <c r="B219" s="181" t="s">
        <v>34</v>
      </c>
      <c r="C219" s="167"/>
      <c r="D219" s="164">
        <v>0.14596999999999999</v>
      </c>
      <c r="E219" s="169">
        <v>0.29819000000000001</v>
      </c>
      <c r="F219" s="171">
        <v>5.1159999999999997E-2</v>
      </c>
      <c r="G219" s="23">
        <v>4.3E-3</v>
      </c>
      <c r="H219" s="178">
        <v>2.3550000000000001E-2</v>
      </c>
      <c r="I219" s="141">
        <v>1.7390000000000003E-2</v>
      </c>
      <c r="J219" s="160">
        <v>3.0876799999999998</v>
      </c>
      <c r="K219" s="160">
        <v>0.24059</v>
      </c>
      <c r="L219" s="160">
        <v>2.8799999999999997E-3</v>
      </c>
      <c r="M219" s="160">
        <v>2.6419099999999998</v>
      </c>
      <c r="N219" s="160">
        <v>2.1589999999999998E-2</v>
      </c>
      <c r="O219" s="160">
        <v>7.36754</v>
      </c>
      <c r="P219" s="160">
        <v>1.8462000000000001</v>
      </c>
      <c r="Q219" s="160">
        <v>1.06E-3</v>
      </c>
      <c r="R219" s="160">
        <v>1.5949999999999999E-2</v>
      </c>
      <c r="S219" s="160">
        <v>0.51246000000000003</v>
      </c>
      <c r="T219" s="160">
        <v>0</v>
      </c>
      <c r="U219" s="160">
        <v>0.57591999999999999</v>
      </c>
      <c r="V219" s="160">
        <v>3.2600000000000003E-3</v>
      </c>
      <c r="W219" s="160">
        <v>3.5499999999999998E-3</v>
      </c>
      <c r="X219" s="160">
        <v>9.7000000000000005E-4</v>
      </c>
      <c r="Y219" s="160">
        <v>2.5659999999999999E-2</v>
      </c>
      <c r="Z219" s="160">
        <v>2.1680000000000001E-2</v>
      </c>
      <c r="AA219" s="159">
        <v>0.17980000000000002</v>
      </c>
      <c r="AB219" s="159">
        <v>8.0000000000000004E-4</v>
      </c>
      <c r="AC219" s="159">
        <v>5.45E-3</v>
      </c>
      <c r="AD219" s="159">
        <v>0.93332999999999999</v>
      </c>
    </row>
    <row r="220" spans="1:30" ht="15.75" customHeight="1">
      <c r="A220" s="266" t="s">
        <v>1022</v>
      </c>
      <c r="B220" s="181" t="s">
        <v>34</v>
      </c>
      <c r="C220" s="167"/>
      <c r="D220" s="164">
        <v>5.6449999999999993E-2</v>
      </c>
      <c r="E220" s="169">
        <v>0.25536999999999999</v>
      </c>
      <c r="F220" s="171">
        <v>2.3629999999999998E-2</v>
      </c>
      <c r="G220" s="23">
        <v>2.4849999999999997E-2</v>
      </c>
      <c r="H220" s="178">
        <v>1.822E-2</v>
      </c>
      <c r="I220" s="141">
        <v>1.1599999999999999E-2</v>
      </c>
      <c r="J220" s="160">
        <v>0.9404300000000001</v>
      </c>
      <c r="K220" s="160">
        <v>0.19725999999999999</v>
      </c>
      <c r="L220" s="160">
        <v>2.0899999999999998E-3</v>
      </c>
      <c r="M220" s="160">
        <v>1.01257</v>
      </c>
      <c r="N220" s="160">
        <v>8.6899999999999998E-3</v>
      </c>
      <c r="O220" s="160">
        <v>4.2967599999999999</v>
      </c>
      <c r="P220" s="160">
        <v>1.2816099999999999</v>
      </c>
      <c r="Q220" s="160">
        <v>7.2999999999999996E-4</v>
      </c>
      <c r="R220" s="160">
        <v>6.3699999999999998E-3</v>
      </c>
      <c r="S220" s="160">
        <v>0.33878000000000003</v>
      </c>
      <c r="T220" s="160">
        <v>0</v>
      </c>
      <c r="U220" s="160">
        <v>0.33492</v>
      </c>
      <c r="V220" s="160">
        <v>2.0300000000000001E-3</v>
      </c>
      <c r="W220" s="160">
        <v>1.9500000000000001E-3</v>
      </c>
      <c r="X220" s="160">
        <v>5.8E-4</v>
      </c>
      <c r="Y220" s="160">
        <v>1.1339999999999999E-2</v>
      </c>
      <c r="Z220" s="160">
        <v>9.2000000000000003E-4</v>
      </c>
      <c r="AA220" s="159">
        <v>0.20213</v>
      </c>
      <c r="AB220" s="159">
        <v>3.7299999999999998E-3</v>
      </c>
      <c r="AC220" s="159">
        <v>4.2699999999999995E-3</v>
      </c>
      <c r="AD220" s="159">
        <v>0.81111999999999995</v>
      </c>
    </row>
    <row r="221" spans="1:30" ht="15.75" customHeight="1">
      <c r="A221" s="266" t="s">
        <v>1023</v>
      </c>
      <c r="B221" s="181" t="s">
        <v>34</v>
      </c>
      <c r="C221" s="167"/>
      <c r="D221" s="164">
        <v>5.6449999999999993E-2</v>
      </c>
      <c r="E221" s="169">
        <v>0.25536999999999999</v>
      </c>
      <c r="F221" s="171">
        <v>2.3629999999999998E-2</v>
      </c>
      <c r="G221" s="23">
        <v>2.4849999999999997E-2</v>
      </c>
      <c r="H221" s="178">
        <v>1.822E-2</v>
      </c>
      <c r="I221" s="141">
        <v>1.1599999999999999E-2</v>
      </c>
      <c r="J221" s="160">
        <v>0.9404300000000001</v>
      </c>
      <c r="K221" s="160">
        <v>0.19725999999999999</v>
      </c>
      <c r="L221" s="160">
        <v>2.0899999999999998E-3</v>
      </c>
      <c r="M221" s="160">
        <v>1.01257</v>
      </c>
      <c r="N221" s="160">
        <v>8.6899999999999998E-3</v>
      </c>
      <c r="O221" s="160">
        <v>4.2967599999999999</v>
      </c>
      <c r="P221" s="160">
        <v>1.2816099999999999</v>
      </c>
      <c r="Q221" s="160">
        <v>7.2999999999999996E-4</v>
      </c>
      <c r="R221" s="160">
        <v>6.3699999999999998E-3</v>
      </c>
      <c r="S221" s="160">
        <v>0.33878000000000003</v>
      </c>
      <c r="T221" s="160">
        <v>0</v>
      </c>
      <c r="U221" s="160">
        <v>0.33492</v>
      </c>
      <c r="V221" s="160">
        <v>2.0300000000000001E-3</v>
      </c>
      <c r="W221" s="160">
        <v>1.9500000000000001E-3</v>
      </c>
      <c r="X221" s="160">
        <v>5.8E-4</v>
      </c>
      <c r="Y221" s="160">
        <v>1.1339999999999999E-2</v>
      </c>
      <c r="Z221" s="160">
        <v>9.2000000000000003E-4</v>
      </c>
      <c r="AA221" s="159">
        <v>0.20213</v>
      </c>
      <c r="AB221" s="159">
        <v>3.7299999999999998E-3</v>
      </c>
      <c r="AC221" s="159">
        <v>4.2699999999999995E-3</v>
      </c>
      <c r="AD221" s="159">
        <v>0.81111999999999995</v>
      </c>
    </row>
    <row r="222" spans="1:30" ht="15.75" customHeight="1">
      <c r="A222" s="266" t="s">
        <v>1024</v>
      </c>
      <c r="B222" s="181" t="s">
        <v>34</v>
      </c>
      <c r="C222" s="167"/>
      <c r="D222" s="164">
        <v>0.18507000000000001</v>
      </c>
      <c r="E222" s="169">
        <v>5.8029999999999998E-2</v>
      </c>
      <c r="F222" s="171">
        <v>8.2799999999999992E-3</v>
      </c>
      <c r="G222" s="23">
        <v>3.0179999999999998E-2</v>
      </c>
      <c r="H222" s="178">
        <v>1.158E-2</v>
      </c>
      <c r="I222" s="141">
        <v>4.4000000000000003E-3</v>
      </c>
      <c r="J222" s="160">
        <v>0.49837999999999999</v>
      </c>
      <c r="K222" s="160">
        <v>0.13019</v>
      </c>
      <c r="L222" s="160">
        <v>2.7500000000000003E-3</v>
      </c>
      <c r="M222" s="160">
        <v>0.98</v>
      </c>
      <c r="N222" s="160">
        <v>2.6210000000000001E-2</v>
      </c>
      <c r="O222" s="160">
        <v>4.5573399999999999</v>
      </c>
      <c r="P222" s="160">
        <v>0.44683</v>
      </c>
      <c r="Q222" s="160">
        <v>9.1E-4</v>
      </c>
      <c r="R222" s="160">
        <v>4.13E-3</v>
      </c>
      <c r="S222" s="160">
        <v>0</v>
      </c>
      <c r="T222" s="160">
        <v>0</v>
      </c>
      <c r="U222" s="160">
        <v>0</v>
      </c>
      <c r="V222" s="160">
        <v>2.1900000000000001E-3</v>
      </c>
      <c r="W222" s="160">
        <v>1.8599999999999999E-3</v>
      </c>
      <c r="X222" s="160">
        <v>3.64E-3</v>
      </c>
      <c r="Y222" s="160">
        <v>2.9100000000000001E-2</v>
      </c>
      <c r="Z222" s="160">
        <v>0</v>
      </c>
      <c r="AA222" s="159">
        <v>0.11041000000000001</v>
      </c>
      <c r="AB222" s="159">
        <v>0</v>
      </c>
      <c r="AC222" s="159">
        <v>4.0400000000000002E-3</v>
      </c>
      <c r="AD222" s="159">
        <v>0.18545</v>
      </c>
    </row>
    <row r="223" spans="1:30" ht="15.75" customHeight="1">
      <c r="A223" s="266" t="s">
        <v>1025</v>
      </c>
      <c r="B223" s="181" t="s">
        <v>34</v>
      </c>
      <c r="C223" s="167"/>
      <c r="D223" s="164">
        <v>6.2230000000000001E-2</v>
      </c>
      <c r="E223" s="169">
        <v>0.17418</v>
      </c>
      <c r="F223" s="171">
        <v>7.4199999999999995E-3</v>
      </c>
      <c r="G223" s="23">
        <v>8.2799999999999992E-3</v>
      </c>
      <c r="H223" s="178">
        <v>8.2699999999999996E-3</v>
      </c>
      <c r="I223" s="141">
        <v>1.2500000000000001E-2</v>
      </c>
      <c r="J223" s="160">
        <v>0.12243999999999999</v>
      </c>
      <c r="K223" s="160">
        <v>0.15384999999999999</v>
      </c>
      <c r="L223" s="160">
        <v>2.0999999999999999E-3</v>
      </c>
      <c r="M223" s="160">
        <v>0.61222999999999994</v>
      </c>
      <c r="N223" s="160">
        <v>1.3380000000000001E-2</v>
      </c>
      <c r="O223" s="160">
        <v>0.82208000000000003</v>
      </c>
      <c r="P223" s="160">
        <v>1.3720300000000001</v>
      </c>
      <c r="Q223" s="160">
        <v>8.7999999999999992E-4</v>
      </c>
      <c r="R223" s="160">
        <v>1.0540000000000001E-2</v>
      </c>
      <c r="S223" s="160">
        <v>0</v>
      </c>
      <c r="T223" s="160">
        <v>0</v>
      </c>
      <c r="U223" s="160">
        <v>0.12706000000000001</v>
      </c>
      <c r="V223" s="160">
        <v>1.56E-3</v>
      </c>
      <c r="W223" s="160">
        <v>9.6000000000000002E-4</v>
      </c>
      <c r="X223" s="160">
        <v>9.3999999999999997E-4</v>
      </c>
      <c r="Y223" s="160">
        <v>1.6140000000000002E-2</v>
      </c>
      <c r="Z223" s="160">
        <v>8.9369999999999991E-2</v>
      </c>
      <c r="AA223" s="159">
        <v>0.16280999999999998</v>
      </c>
      <c r="AB223" s="159">
        <v>4.8999999999999998E-4</v>
      </c>
      <c r="AC223" s="159">
        <v>3.4100000000000003E-3</v>
      </c>
      <c r="AD223" s="159">
        <v>0.69108999999999998</v>
      </c>
    </row>
    <row r="224" spans="1:30" ht="15.75" customHeight="1">
      <c r="A224" s="266" t="s">
        <v>1026</v>
      </c>
      <c r="B224" s="181" t="s">
        <v>34</v>
      </c>
      <c r="C224" s="167"/>
      <c r="D224" s="164">
        <v>0.14980000000000002</v>
      </c>
      <c r="E224" s="169">
        <v>0.15429999999999999</v>
      </c>
      <c r="F224" s="171">
        <v>7.2399999999999999E-3</v>
      </c>
      <c r="G224" s="23">
        <v>2.1589999999999998E-2</v>
      </c>
      <c r="H224" s="178">
        <v>8.6499999999999997E-3</v>
      </c>
      <c r="I224" s="141">
        <v>9.0000000000000011E-3</v>
      </c>
      <c r="J224" s="160">
        <v>0.125</v>
      </c>
      <c r="K224" s="160">
        <v>0.38</v>
      </c>
      <c r="L224" s="160">
        <v>1.7100000000000001E-3</v>
      </c>
      <c r="M224" s="160">
        <v>1.7350000000000001</v>
      </c>
      <c r="N224" s="160">
        <v>8.1100000000000009E-3</v>
      </c>
      <c r="O224" s="160">
        <v>0.53</v>
      </c>
      <c r="P224" s="160">
        <v>1.94</v>
      </c>
      <c r="Q224" s="160">
        <v>6.3000000000000003E-4</v>
      </c>
      <c r="R224" s="160">
        <v>5.6999999999999993E-3</v>
      </c>
      <c r="S224" s="160">
        <v>6.5000000000000002E-2</v>
      </c>
      <c r="T224" s="160">
        <v>0</v>
      </c>
      <c r="U224" s="160">
        <v>6.5000000000000002E-2</v>
      </c>
      <c r="V224" s="160">
        <v>1.7699999999999999E-3</v>
      </c>
      <c r="W224" s="160">
        <v>1.25E-3</v>
      </c>
      <c r="X224" s="160">
        <v>1.4499999999999999E-3</v>
      </c>
      <c r="Y224" s="160">
        <v>1.934E-2</v>
      </c>
      <c r="Z224" s="160">
        <v>0</v>
      </c>
      <c r="AA224" s="159">
        <v>0.43630999999999998</v>
      </c>
      <c r="AB224" s="159">
        <v>5.5000000000000005E-3</v>
      </c>
      <c r="AC224" s="159">
        <v>5.9800000000000001E-3</v>
      </c>
      <c r="AD224" s="159">
        <v>0.66150000000000009</v>
      </c>
    </row>
    <row r="225" spans="1:30" ht="15.75" customHeight="1">
      <c r="A225" s="266" t="s">
        <v>841</v>
      </c>
      <c r="B225" s="181" t="s">
        <v>34</v>
      </c>
      <c r="C225" s="167"/>
      <c r="D225" s="164">
        <v>0</v>
      </c>
      <c r="E225" s="169">
        <v>0</v>
      </c>
      <c r="F225" s="171">
        <v>0</v>
      </c>
      <c r="G225" s="23">
        <v>0</v>
      </c>
      <c r="H225" s="178">
        <v>0</v>
      </c>
      <c r="I225" s="141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60">
        <v>0</v>
      </c>
      <c r="Q225" s="160">
        <v>0</v>
      </c>
      <c r="R225" s="160">
        <v>0</v>
      </c>
      <c r="S225" s="160">
        <v>0</v>
      </c>
      <c r="T225" s="160">
        <v>0</v>
      </c>
      <c r="U225" s="160">
        <v>0</v>
      </c>
      <c r="V225" s="160">
        <v>0</v>
      </c>
      <c r="W225" s="160">
        <v>0</v>
      </c>
      <c r="X225" s="160">
        <v>0</v>
      </c>
      <c r="Y225" s="160">
        <v>0</v>
      </c>
      <c r="Z225" s="160">
        <v>0</v>
      </c>
      <c r="AA225" s="159">
        <v>0</v>
      </c>
      <c r="AB225" s="159">
        <v>0</v>
      </c>
      <c r="AC225" s="159">
        <v>0</v>
      </c>
      <c r="AD225" s="159">
        <v>0</v>
      </c>
    </row>
    <row r="226" spans="1:30" ht="15.75" customHeight="1">
      <c r="A226" s="266" t="s">
        <v>1027</v>
      </c>
      <c r="B226" s="181" t="s">
        <v>34</v>
      </c>
      <c r="C226" s="167"/>
      <c r="D226" s="164">
        <v>3.3300000000000003E-2</v>
      </c>
      <c r="E226" s="169">
        <v>0.15229999999999999</v>
      </c>
      <c r="F226" s="171">
        <v>0.29699999999999999</v>
      </c>
      <c r="G226" s="23">
        <v>3.7000000000000002E-3</v>
      </c>
      <c r="H226" s="178">
        <v>1.43E-2</v>
      </c>
      <c r="I226" s="141">
        <v>0.09</v>
      </c>
      <c r="J226" s="160">
        <v>0.14000000000000001</v>
      </c>
      <c r="K226" s="160">
        <v>0.32</v>
      </c>
      <c r="L226" s="160">
        <v>1.4999999999999999E-2</v>
      </c>
      <c r="M226" s="160">
        <v>1.1299999999999999</v>
      </c>
      <c r="N226" s="160">
        <v>2.4300000000000002E-2</v>
      </c>
      <c r="O226" s="160">
        <v>0.2</v>
      </c>
      <c r="P226" s="160">
        <v>3.56</v>
      </c>
      <c r="Q226" s="160">
        <v>4.4000000000000003E-3</v>
      </c>
      <c r="R226" s="160">
        <v>1.1000000000000001E-2</v>
      </c>
      <c r="S226" s="160">
        <v>0</v>
      </c>
      <c r="T226" s="160">
        <v>0</v>
      </c>
      <c r="U226" s="160">
        <v>0</v>
      </c>
      <c r="V226" s="160">
        <v>7.000000000000001E-4</v>
      </c>
      <c r="W226" s="160">
        <v>2.0000000000000001E-4</v>
      </c>
      <c r="X226" s="160">
        <v>5.0000000000000001E-4</v>
      </c>
      <c r="Y226" s="160">
        <v>5.4000000000000003E-3</v>
      </c>
      <c r="Z226" s="160">
        <v>3.3000000000000002E-2</v>
      </c>
      <c r="AA226" s="159">
        <v>0.10099999999999999</v>
      </c>
      <c r="AB226" s="159">
        <v>0</v>
      </c>
      <c r="AC226" s="159">
        <v>0</v>
      </c>
      <c r="AD226" s="159">
        <v>0.26</v>
      </c>
    </row>
    <row r="227" spans="1:30" ht="15.75" customHeight="1">
      <c r="A227" s="266" t="s">
        <v>1028</v>
      </c>
      <c r="B227" s="181" t="s">
        <v>34</v>
      </c>
      <c r="C227" s="167"/>
      <c r="D227" s="164">
        <v>0.02</v>
      </c>
      <c r="E227" s="169">
        <v>0.27760000000000001</v>
      </c>
      <c r="F227" s="171">
        <v>2.5999999999999999E-3</v>
      </c>
      <c r="G227" s="23">
        <v>5.45E-3</v>
      </c>
      <c r="H227" s="178">
        <v>4.7599999999999995E-3</v>
      </c>
      <c r="I227" s="141">
        <v>4.1399999999999999E-2</v>
      </c>
      <c r="J227" s="160">
        <v>0.46</v>
      </c>
      <c r="K227" s="160">
        <v>0.54</v>
      </c>
      <c r="L227" s="160">
        <v>8.539999999999999E-3</v>
      </c>
      <c r="M227" s="160">
        <v>0.99</v>
      </c>
      <c r="N227" s="160">
        <v>1.7299999999999999E-2</v>
      </c>
      <c r="O227" s="160">
        <v>0.27</v>
      </c>
      <c r="P227" s="160">
        <v>7.15</v>
      </c>
      <c r="Q227" s="160">
        <v>4.7199999999999994E-3</v>
      </c>
      <c r="R227" s="160">
        <v>2.5000000000000001E-3</v>
      </c>
      <c r="S227" s="160">
        <v>0</v>
      </c>
      <c r="T227" s="160">
        <v>0</v>
      </c>
      <c r="U227" s="160">
        <v>0</v>
      </c>
      <c r="V227" s="160">
        <v>1.48E-3</v>
      </c>
      <c r="W227" s="160">
        <v>1.0399999999999999E-3</v>
      </c>
      <c r="X227" s="160">
        <v>2.33E-3</v>
      </c>
      <c r="Y227" s="160">
        <v>7.3099999999999997E-3</v>
      </c>
      <c r="Z227" s="160">
        <v>0.26700000000000002</v>
      </c>
      <c r="AA227" s="159">
        <v>6.4000000000000003E-3</v>
      </c>
      <c r="AB227" s="159">
        <v>0</v>
      </c>
      <c r="AC227" s="159">
        <v>1.7699999999999999E-3</v>
      </c>
      <c r="AD227" s="159">
        <v>0.38</v>
      </c>
    </row>
    <row r="228" spans="1:30" ht="15.75" customHeight="1">
      <c r="A228" s="266" t="s">
        <v>1029</v>
      </c>
      <c r="B228" s="181" t="s">
        <v>34</v>
      </c>
      <c r="C228" s="167"/>
      <c r="D228" s="164">
        <v>2.9803666666666659E-2</v>
      </c>
      <c r="E228" s="169">
        <v>0.43917633333333334</v>
      </c>
      <c r="F228" s="171">
        <v>3.0000000000000001E-3</v>
      </c>
      <c r="G228" s="23">
        <v>2E-3</v>
      </c>
      <c r="H228" s="178">
        <v>1E-3</v>
      </c>
      <c r="I228" s="141">
        <v>0.156033333333333</v>
      </c>
      <c r="J228" s="160">
        <v>0.15767333333333333</v>
      </c>
      <c r="K228" s="160">
        <v>0.52974333333333334</v>
      </c>
      <c r="L228" s="160">
        <v>4.0933333333333334E-3</v>
      </c>
      <c r="M228" s="160">
        <v>1.6584100000000002</v>
      </c>
      <c r="N228" s="160">
        <v>7.5533333333333329E-3</v>
      </c>
      <c r="O228" s="160">
        <v>8.6266666666666662E-3</v>
      </c>
      <c r="P228" s="160">
        <v>7.2700633333333329</v>
      </c>
      <c r="Q228" s="160">
        <v>1.8333333333333335E-3</v>
      </c>
      <c r="R228" s="160">
        <v>8.2699999999999996E-3</v>
      </c>
      <c r="S228" s="160">
        <v>0</v>
      </c>
      <c r="T228" s="160">
        <v>0</v>
      </c>
      <c r="U228" s="160">
        <v>0</v>
      </c>
      <c r="V228" s="160">
        <v>0</v>
      </c>
      <c r="W228" s="160">
        <v>0</v>
      </c>
      <c r="X228" s="160">
        <v>0</v>
      </c>
      <c r="Y228" s="160">
        <v>0</v>
      </c>
      <c r="Z228" s="160">
        <v>0.27690000000000003</v>
      </c>
      <c r="AA228" s="159">
        <v>0</v>
      </c>
      <c r="AB228" s="159">
        <v>0</v>
      </c>
      <c r="AC228" s="159">
        <v>0</v>
      </c>
      <c r="AD228" s="159">
        <v>0</v>
      </c>
    </row>
    <row r="229" spans="1:30" ht="15.75" customHeight="1">
      <c r="A229" s="266" t="s">
        <v>1030</v>
      </c>
      <c r="B229" s="181" t="s">
        <v>34</v>
      </c>
      <c r="C229" s="167"/>
      <c r="D229" s="164">
        <v>0.21260000000000001</v>
      </c>
      <c r="E229" s="169">
        <v>0.19739999999999999</v>
      </c>
      <c r="F229" s="171">
        <v>3.8800000000000001E-2</v>
      </c>
      <c r="G229" s="23">
        <v>0.12210000000000001</v>
      </c>
      <c r="H229" s="178">
        <v>0.32159999999999994</v>
      </c>
      <c r="I229" s="141">
        <v>0.11800000000000001</v>
      </c>
      <c r="J229" s="160">
        <v>2.48</v>
      </c>
      <c r="K229" s="160">
        <v>2.75</v>
      </c>
      <c r="L229" s="160">
        <v>2.5399999999999999E-2</v>
      </c>
      <c r="M229" s="160">
        <v>4.74</v>
      </c>
      <c r="N229" s="160">
        <v>4.2999999999999997E-2</v>
      </c>
      <c r="O229" s="160">
        <v>0.01</v>
      </c>
      <c r="P229" s="160">
        <v>7.28</v>
      </c>
      <c r="Q229" s="160">
        <v>1.11E-2</v>
      </c>
      <c r="R229" s="160">
        <v>3.3599999999999998E-2</v>
      </c>
      <c r="S229" s="160">
        <v>0</v>
      </c>
      <c r="T229" s="160">
        <v>0</v>
      </c>
      <c r="U229" s="160">
        <v>2.5000000000000001E-3</v>
      </c>
      <c r="V229" s="160">
        <v>2.3999999999999998E-3</v>
      </c>
      <c r="W229" s="160">
        <v>8.1000000000000013E-3</v>
      </c>
      <c r="X229" s="160">
        <v>1.2999999999999999E-3</v>
      </c>
      <c r="Y229" s="160">
        <v>3.9300000000000002E-2</v>
      </c>
      <c r="Z229" s="160">
        <v>0</v>
      </c>
      <c r="AA229" s="159">
        <v>2.7999999999999997E-2</v>
      </c>
      <c r="AB229" s="159">
        <v>0</v>
      </c>
      <c r="AC229" s="159">
        <v>0.25869999999999999</v>
      </c>
      <c r="AD229" s="159">
        <v>0.28999999999999998</v>
      </c>
    </row>
    <row r="230" spans="1:30" ht="15.75" customHeight="1">
      <c r="A230" s="266" t="s">
        <v>1031</v>
      </c>
      <c r="B230" s="181" t="s">
        <v>34</v>
      </c>
      <c r="C230" s="167"/>
      <c r="D230" s="164">
        <v>0.14949999999999999</v>
      </c>
      <c r="E230" s="169">
        <v>0.16699999999999998</v>
      </c>
      <c r="F230" s="171">
        <v>4.4640000000000006E-2</v>
      </c>
      <c r="G230" s="23">
        <v>7.9199999999999993E-2</v>
      </c>
      <c r="H230" s="178">
        <v>0.45652000000000004</v>
      </c>
      <c r="I230" s="141">
        <v>9.6999999999999989E-2</v>
      </c>
      <c r="J230" s="160">
        <v>1.1399999999999999</v>
      </c>
      <c r="K230" s="160">
        <v>1.63</v>
      </c>
      <c r="L230" s="160">
        <v>6.1749999999999999E-2</v>
      </c>
      <c r="M230" s="160">
        <v>2.9</v>
      </c>
      <c r="N230" s="160">
        <v>4.7E-2</v>
      </c>
      <c r="O230" s="160">
        <v>0</v>
      </c>
      <c r="P230" s="160">
        <v>6.8</v>
      </c>
      <c r="Q230" s="160">
        <v>1.7250000000000001E-2</v>
      </c>
      <c r="R230" s="160">
        <v>2.4500000000000001E-2</v>
      </c>
      <c r="S230" s="160">
        <v>0</v>
      </c>
      <c r="T230" s="160">
        <v>0</v>
      </c>
      <c r="U230" s="160">
        <v>1.042E-2</v>
      </c>
      <c r="V230" s="160">
        <v>6.43E-3</v>
      </c>
      <c r="W230" s="160">
        <v>1.1299999999999999E-3</v>
      </c>
      <c r="X230" s="160">
        <v>5.6299999999999996E-3</v>
      </c>
      <c r="Y230" s="160">
        <v>1.8000000000000002E-2</v>
      </c>
      <c r="Z230" s="160">
        <v>6.3E-2</v>
      </c>
      <c r="AA230" s="159">
        <v>2.4E-2</v>
      </c>
      <c r="AB230" s="159">
        <v>0</v>
      </c>
      <c r="AC230" s="159">
        <v>0.15029999999999999</v>
      </c>
      <c r="AD230" s="159">
        <v>1.1299999999999999</v>
      </c>
    </row>
    <row r="231" spans="1:30" ht="15.75" customHeight="1">
      <c r="A231" s="266" t="s">
        <v>1032</v>
      </c>
      <c r="B231" s="181" t="s">
        <v>34</v>
      </c>
      <c r="C231" s="167"/>
      <c r="D231" s="164">
        <v>0.14319999999999999</v>
      </c>
      <c r="E231" s="169">
        <v>0.12269999999999999</v>
      </c>
      <c r="F231" s="171">
        <v>0.15140000000000001</v>
      </c>
      <c r="G231" s="23">
        <v>0.20579999999999998</v>
      </c>
      <c r="H231" s="178">
        <v>0.2455</v>
      </c>
      <c r="I231" s="141">
        <v>7.4999999999999997E-2</v>
      </c>
      <c r="J231" s="160">
        <v>1.6</v>
      </c>
      <c r="K231" s="160">
        <v>3.76</v>
      </c>
      <c r="L231" s="160">
        <v>1.2199999999999999E-2</v>
      </c>
      <c r="M231" s="160">
        <v>7.25</v>
      </c>
      <c r="N231" s="160">
        <v>2.4300000000000002E-2</v>
      </c>
      <c r="O231" s="160">
        <v>0.03</v>
      </c>
      <c r="P231" s="160">
        <v>6.59</v>
      </c>
      <c r="Q231" s="160">
        <v>1.7399999999999999E-2</v>
      </c>
      <c r="R231" s="160">
        <v>4.0599999999999997E-2</v>
      </c>
      <c r="S231" s="160">
        <v>0</v>
      </c>
      <c r="T231" s="160">
        <v>0</v>
      </c>
      <c r="U231" s="160">
        <v>0</v>
      </c>
      <c r="V231" s="160">
        <v>6.1999999999999998E-3</v>
      </c>
      <c r="W231" s="160">
        <v>4.0000000000000002E-4</v>
      </c>
      <c r="X231" s="160">
        <v>1E-3</v>
      </c>
      <c r="Y231" s="160">
        <v>3.0000000000000001E-3</v>
      </c>
      <c r="Z231" s="160">
        <v>6.9999999999999993E-3</v>
      </c>
      <c r="AA231" s="159">
        <v>19.170000000000002</v>
      </c>
      <c r="AB231" s="159">
        <v>0</v>
      </c>
      <c r="AC231" s="159">
        <v>5.7300000000000004E-2</v>
      </c>
      <c r="AD231" s="159">
        <v>0.22</v>
      </c>
    </row>
    <row r="232" spans="1:30" ht="15.75" customHeight="1">
      <c r="A232" s="266" t="s">
        <v>1033</v>
      </c>
      <c r="B232" s="181" t="s">
        <v>34</v>
      </c>
      <c r="C232" s="167"/>
      <c r="D232" s="164">
        <v>0.15310000000000001</v>
      </c>
      <c r="E232" s="169">
        <v>0.32689999999999997</v>
      </c>
      <c r="F232" s="171">
        <v>9.1600000000000001E-2</v>
      </c>
      <c r="G232" s="23">
        <v>7.8399999999999997E-2</v>
      </c>
      <c r="H232" s="178">
        <v>0.2732</v>
      </c>
      <c r="I232" s="141">
        <v>0.03</v>
      </c>
      <c r="J232" s="160">
        <v>0.45</v>
      </c>
      <c r="K232" s="160">
        <v>2.6</v>
      </c>
      <c r="L232" s="160">
        <v>8.3000000000000001E-3</v>
      </c>
      <c r="M232" s="160">
        <v>4.9000000000000004</v>
      </c>
      <c r="N232" s="160">
        <v>0.06</v>
      </c>
      <c r="O232" s="160">
        <v>0.16</v>
      </c>
      <c r="P232" s="160">
        <v>5.65</v>
      </c>
      <c r="Q232" s="160">
        <v>2.2200000000000001E-2</v>
      </c>
      <c r="R232" s="160">
        <v>5.5999999999999994E-2</v>
      </c>
      <c r="S232" s="160">
        <v>0</v>
      </c>
      <c r="T232" s="160">
        <v>0</v>
      </c>
      <c r="U232" s="160">
        <v>0</v>
      </c>
      <c r="V232" s="160">
        <v>2E-3</v>
      </c>
      <c r="W232" s="160">
        <v>2E-3</v>
      </c>
      <c r="X232" s="160">
        <v>2.5999999999999999E-3</v>
      </c>
      <c r="Y232" s="160">
        <v>1.3999999999999999E-2</v>
      </c>
      <c r="Z232" s="160">
        <v>0</v>
      </c>
      <c r="AA232" s="159">
        <v>0.11699999999999999</v>
      </c>
      <c r="AB232" s="159">
        <v>0</v>
      </c>
      <c r="AC232" s="159">
        <v>9.1999999999999998E-3</v>
      </c>
      <c r="AD232" s="159">
        <v>0.69</v>
      </c>
    </row>
    <row r="233" spans="1:30" ht="15.75" customHeight="1">
      <c r="A233" s="266" t="s">
        <v>1034</v>
      </c>
      <c r="B233" s="181" t="s">
        <v>34</v>
      </c>
      <c r="C233" s="167"/>
      <c r="D233" s="164">
        <v>1.9E-2</v>
      </c>
      <c r="E233" s="169">
        <v>0.22800000000000001</v>
      </c>
      <c r="F233" s="171">
        <v>0</v>
      </c>
      <c r="G233" s="23">
        <v>0</v>
      </c>
      <c r="H233" s="178">
        <v>0</v>
      </c>
      <c r="I233" s="141">
        <v>7.400000000000001E-2</v>
      </c>
      <c r="J233" s="160">
        <v>0.2</v>
      </c>
      <c r="K233" s="160">
        <v>0</v>
      </c>
      <c r="L233" s="160">
        <v>0</v>
      </c>
      <c r="M233" s="160">
        <v>0.36</v>
      </c>
      <c r="N233" s="160">
        <v>2.2000000000000002E-2</v>
      </c>
      <c r="O233" s="160">
        <v>0</v>
      </c>
      <c r="P233" s="160">
        <v>0</v>
      </c>
      <c r="Q233" s="160">
        <v>0</v>
      </c>
      <c r="R233" s="160">
        <v>0</v>
      </c>
      <c r="S233" s="160">
        <v>0.3</v>
      </c>
      <c r="T233" s="160">
        <v>0</v>
      </c>
      <c r="U233" s="160">
        <v>0</v>
      </c>
      <c r="V233" s="160">
        <v>4.0000000000000002E-4</v>
      </c>
      <c r="W233" s="160">
        <v>4.0000000000000002E-4</v>
      </c>
      <c r="X233" s="160">
        <v>0</v>
      </c>
      <c r="Y233" s="160">
        <v>5.0000000000000001E-3</v>
      </c>
      <c r="Z233" s="160">
        <v>0.33</v>
      </c>
      <c r="AA233" s="159">
        <v>0</v>
      </c>
      <c r="AB233" s="159">
        <v>0</v>
      </c>
      <c r="AC233" s="159">
        <v>0</v>
      </c>
      <c r="AD233" s="159">
        <v>0</v>
      </c>
    </row>
    <row r="234" spans="1:30" ht="15.75" customHeight="1">
      <c r="A234" s="266" t="s">
        <v>1035</v>
      </c>
      <c r="B234" s="181" t="s">
        <v>34</v>
      </c>
      <c r="C234" s="167"/>
      <c r="D234" s="164">
        <v>5.5E-2</v>
      </c>
      <c r="E234" s="169">
        <v>6.8000000000000005E-2</v>
      </c>
      <c r="F234" s="171">
        <v>0</v>
      </c>
      <c r="G234" s="23">
        <v>0</v>
      </c>
      <c r="H234" s="178">
        <v>0</v>
      </c>
      <c r="I234" s="141">
        <v>0.192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60">
        <v>0</v>
      </c>
      <c r="Q234" s="160">
        <v>0</v>
      </c>
      <c r="R234" s="160">
        <v>0</v>
      </c>
      <c r="S234" s="160">
        <v>51.7</v>
      </c>
      <c r="T234" s="160">
        <v>0</v>
      </c>
      <c r="U234" s="160">
        <v>0</v>
      </c>
      <c r="V234" s="160">
        <v>0</v>
      </c>
      <c r="W234" s="160">
        <v>0</v>
      </c>
      <c r="X234" s="160">
        <v>0</v>
      </c>
      <c r="Y234" s="160">
        <v>0</v>
      </c>
      <c r="Z234" s="160">
        <v>0</v>
      </c>
      <c r="AA234" s="159">
        <v>0</v>
      </c>
      <c r="AB234" s="159">
        <v>0</v>
      </c>
      <c r="AC234" s="159">
        <v>0</v>
      </c>
      <c r="AD234" s="159">
        <v>0</v>
      </c>
    </row>
    <row r="235" spans="1:30" ht="15.75" customHeight="1">
      <c r="A235" s="266" t="s">
        <v>1036</v>
      </c>
      <c r="B235" s="181" t="s">
        <v>34</v>
      </c>
      <c r="C235" s="167"/>
      <c r="D235" s="164">
        <v>2.0828999999999997E-2</v>
      </c>
      <c r="E235" s="169">
        <v>0.13945433333333337</v>
      </c>
      <c r="F235" s="171">
        <v>7.0999999999999994E-2</v>
      </c>
      <c r="G235" s="23">
        <v>6.5000000000000002E-2</v>
      </c>
      <c r="H235" s="178">
        <v>0.253</v>
      </c>
      <c r="I235" s="141">
        <v>0.134435</v>
      </c>
      <c r="J235" s="160">
        <v>0.66532333333333338</v>
      </c>
      <c r="K235" s="160">
        <v>0.66053333333333331</v>
      </c>
      <c r="L235" s="160">
        <v>7.5000000000000002E-4</v>
      </c>
      <c r="M235" s="160">
        <v>0.43867666666666671</v>
      </c>
      <c r="N235" s="160">
        <v>8.0800000000000021E-3</v>
      </c>
      <c r="O235" s="160">
        <v>6.5433333333333333E-3</v>
      </c>
      <c r="P235" s="160">
        <v>3.0581300000000002</v>
      </c>
      <c r="Q235" s="160">
        <v>3.5299999999999997E-3</v>
      </c>
      <c r="R235" s="160">
        <v>6.6433333333333336E-3</v>
      </c>
      <c r="S235" s="160">
        <v>0</v>
      </c>
      <c r="T235" s="160">
        <v>0</v>
      </c>
      <c r="U235" s="160">
        <v>5.0999999999999996</v>
      </c>
      <c r="V235" s="160">
        <v>1.1333333333333332E-3</v>
      </c>
      <c r="W235" s="160">
        <v>1.1333333333333332E-3</v>
      </c>
      <c r="X235" s="160">
        <v>2.9999999999999997E-4</v>
      </c>
      <c r="Y235" s="160">
        <v>0</v>
      </c>
      <c r="Z235" s="160">
        <v>0.134435</v>
      </c>
      <c r="AA235" s="159">
        <v>0</v>
      </c>
      <c r="AB235" s="159">
        <v>0</v>
      </c>
      <c r="AC235" s="159">
        <v>0</v>
      </c>
      <c r="AD235" s="159">
        <v>0</v>
      </c>
    </row>
    <row r="236" spans="1:30" ht="15.75" customHeight="1">
      <c r="A236" s="266" t="s">
        <v>1037</v>
      </c>
      <c r="B236" s="181" t="s">
        <v>34</v>
      </c>
      <c r="C236" s="167"/>
      <c r="D236" s="164">
        <v>0.15229999999999999</v>
      </c>
      <c r="E236" s="169">
        <v>0.1371</v>
      </c>
      <c r="F236" s="171">
        <v>6.13E-2</v>
      </c>
      <c r="G236" s="23">
        <v>0.47170000000000001</v>
      </c>
      <c r="H236" s="178">
        <v>8.929999999999999E-2</v>
      </c>
      <c r="I236" s="141">
        <v>6.7000000000000004E-2</v>
      </c>
      <c r="J236" s="160">
        <v>0.98</v>
      </c>
      <c r="K236" s="160">
        <v>1.58</v>
      </c>
      <c r="L236" s="160">
        <v>3.4099999999999998E-2</v>
      </c>
      <c r="M236" s="160">
        <v>3.46</v>
      </c>
      <c r="N236" s="160">
        <v>2.9100000000000001E-2</v>
      </c>
      <c r="O236" s="160">
        <v>0.02</v>
      </c>
      <c r="P236" s="160">
        <v>4.41</v>
      </c>
      <c r="Q236" s="160">
        <v>1.5900000000000001E-2</v>
      </c>
      <c r="R236" s="160">
        <v>3.0899999999999997E-2</v>
      </c>
      <c r="S236" s="160">
        <v>0</v>
      </c>
      <c r="T236" s="160">
        <v>0</v>
      </c>
      <c r="U236" s="160">
        <v>0.01</v>
      </c>
      <c r="V236" s="160">
        <v>3.4000000000000002E-3</v>
      </c>
      <c r="W236" s="160">
        <v>1.5E-3</v>
      </c>
      <c r="X236" s="160">
        <v>5.4000000000000003E-3</v>
      </c>
      <c r="Y236" s="160">
        <v>1.1299999999999999E-2</v>
      </c>
      <c r="Z236" s="160">
        <v>1.3000000000000001E-2</v>
      </c>
      <c r="AA236" s="159">
        <v>4.9000000000000002E-2</v>
      </c>
      <c r="AB236" s="159">
        <v>0</v>
      </c>
      <c r="AC236" s="159">
        <v>6.9999999999999993E-3</v>
      </c>
      <c r="AD236" s="159">
        <v>0.98</v>
      </c>
    </row>
    <row r="237" spans="1:30" ht="15.75" customHeight="1">
      <c r="A237" s="266" t="s">
        <v>1038</v>
      </c>
      <c r="B237" s="181" t="s">
        <v>34</v>
      </c>
      <c r="C237" s="167"/>
      <c r="D237" s="164">
        <v>3.6000000000000004E-2</v>
      </c>
      <c r="E237" s="169">
        <v>0.57399999999999995</v>
      </c>
      <c r="F237" s="171">
        <v>0</v>
      </c>
      <c r="G237" s="23">
        <v>0</v>
      </c>
      <c r="H237" s="178">
        <v>0</v>
      </c>
      <c r="I237" s="141">
        <v>5.9200000000000003E-2</v>
      </c>
      <c r="J237" s="160">
        <v>1.18</v>
      </c>
      <c r="K237" s="160">
        <v>0</v>
      </c>
      <c r="L237" s="160">
        <v>0</v>
      </c>
      <c r="M237" s="160">
        <v>0.57999999999999996</v>
      </c>
      <c r="N237" s="160">
        <v>1.09E-2</v>
      </c>
      <c r="O237" s="160">
        <v>0</v>
      </c>
      <c r="P237" s="160">
        <v>0</v>
      </c>
      <c r="Q237" s="160">
        <v>0</v>
      </c>
      <c r="R237" s="160">
        <v>0</v>
      </c>
      <c r="S237" s="160">
        <v>0.11800000000000001</v>
      </c>
      <c r="T237" s="160">
        <v>0</v>
      </c>
      <c r="U237" s="160">
        <v>0</v>
      </c>
      <c r="V237" s="160">
        <v>3.5999999999999999E-3</v>
      </c>
      <c r="W237" s="160">
        <v>1E-4</v>
      </c>
      <c r="X237" s="160">
        <v>0</v>
      </c>
      <c r="Y237" s="160">
        <v>4.0000000000000001E-3</v>
      </c>
      <c r="Z237" s="160">
        <v>0.09</v>
      </c>
      <c r="AA237" s="159">
        <v>0</v>
      </c>
      <c r="AB237" s="159">
        <v>0</v>
      </c>
      <c r="AC237" s="159">
        <v>0</v>
      </c>
      <c r="AD237" s="159">
        <v>0</v>
      </c>
    </row>
    <row r="238" spans="1:30" ht="15.75" customHeight="1">
      <c r="A238" s="266" t="s">
        <v>1039</v>
      </c>
      <c r="B238" s="181" t="s">
        <v>34</v>
      </c>
      <c r="C238" s="167"/>
      <c r="D238" s="164">
        <v>3.6000000000000004E-2</v>
      </c>
      <c r="E238" s="169">
        <v>0.57399999999999995</v>
      </c>
      <c r="F238" s="171">
        <v>0</v>
      </c>
      <c r="G238" s="23">
        <v>0</v>
      </c>
      <c r="H238" s="178">
        <v>0</v>
      </c>
      <c r="I238" s="141">
        <v>5.9200000000000003E-2</v>
      </c>
      <c r="J238" s="160">
        <v>1.18</v>
      </c>
      <c r="K238" s="160">
        <v>0</v>
      </c>
      <c r="L238" s="160">
        <v>0</v>
      </c>
      <c r="M238" s="160">
        <v>0.57999999999999996</v>
      </c>
      <c r="N238" s="160">
        <v>1.09E-2</v>
      </c>
      <c r="O238" s="160">
        <v>0</v>
      </c>
      <c r="P238" s="160">
        <v>0</v>
      </c>
      <c r="Q238" s="160">
        <v>0</v>
      </c>
      <c r="R238" s="160">
        <v>0</v>
      </c>
      <c r="S238" s="160">
        <v>0.11800000000000001</v>
      </c>
      <c r="T238" s="160">
        <v>0</v>
      </c>
      <c r="U238" s="160">
        <v>0</v>
      </c>
      <c r="V238" s="160">
        <v>3.5999999999999999E-3</v>
      </c>
      <c r="W238" s="160">
        <v>1E-4</v>
      </c>
      <c r="X238" s="160">
        <v>0</v>
      </c>
      <c r="Y238" s="160">
        <v>4.0000000000000001E-3</v>
      </c>
      <c r="Z238" s="160">
        <v>0.09</v>
      </c>
      <c r="AA238" s="159">
        <v>0</v>
      </c>
      <c r="AB238" s="159">
        <v>0</v>
      </c>
      <c r="AC238" s="159">
        <v>0</v>
      </c>
      <c r="AD238" s="159">
        <v>0</v>
      </c>
    </row>
    <row r="239" spans="1:30" ht="15.75" customHeight="1">
      <c r="A239" s="266" t="s">
        <v>1040</v>
      </c>
      <c r="B239" s="181" t="s">
        <v>34</v>
      </c>
      <c r="C239" s="167"/>
      <c r="D239" s="164">
        <v>3.6000000000000004E-2</v>
      </c>
      <c r="E239" s="169">
        <v>0.57399999999999995</v>
      </c>
      <c r="F239" s="171">
        <v>0</v>
      </c>
      <c r="G239" s="23">
        <v>0</v>
      </c>
      <c r="H239" s="178">
        <v>0</v>
      </c>
      <c r="I239" s="141">
        <v>5.9200000000000003E-2</v>
      </c>
      <c r="J239" s="160">
        <v>1.18</v>
      </c>
      <c r="K239" s="160">
        <v>0</v>
      </c>
      <c r="L239" s="160">
        <v>0</v>
      </c>
      <c r="M239" s="160">
        <v>0.57999999999999996</v>
      </c>
      <c r="N239" s="160">
        <v>1.09E-2</v>
      </c>
      <c r="O239" s="160">
        <v>0</v>
      </c>
      <c r="P239" s="160">
        <v>0</v>
      </c>
      <c r="Q239" s="160">
        <v>0</v>
      </c>
      <c r="R239" s="160">
        <v>0</v>
      </c>
      <c r="S239" s="160">
        <v>0.11800000000000001</v>
      </c>
      <c r="T239" s="160">
        <v>0</v>
      </c>
      <c r="U239" s="160">
        <v>0</v>
      </c>
      <c r="V239" s="160">
        <v>3.5999999999999999E-3</v>
      </c>
      <c r="W239" s="160">
        <v>1E-4</v>
      </c>
      <c r="X239" s="160">
        <v>0</v>
      </c>
      <c r="Y239" s="160">
        <v>4.0000000000000001E-3</v>
      </c>
      <c r="Z239" s="160">
        <v>0.09</v>
      </c>
      <c r="AA239" s="159">
        <v>0</v>
      </c>
      <c r="AB239" s="159">
        <v>0</v>
      </c>
      <c r="AC239" s="159">
        <v>0</v>
      </c>
      <c r="AD239" s="159">
        <v>0</v>
      </c>
    </row>
    <row r="240" spans="1:30" ht="15.75" customHeight="1">
      <c r="A240" s="266" t="s">
        <v>1041</v>
      </c>
      <c r="B240" s="181" t="s">
        <v>34</v>
      </c>
      <c r="C240" s="167"/>
      <c r="D240" s="164">
        <v>3.6000000000000004E-2</v>
      </c>
      <c r="E240" s="169">
        <v>0.57399999999999995</v>
      </c>
      <c r="F240" s="171">
        <v>0</v>
      </c>
      <c r="G240" s="23">
        <v>0</v>
      </c>
      <c r="H240" s="178">
        <v>0</v>
      </c>
      <c r="I240" s="141">
        <v>5.9200000000000003E-2</v>
      </c>
      <c r="J240" s="160">
        <v>1.18</v>
      </c>
      <c r="K240" s="160">
        <v>0</v>
      </c>
      <c r="L240" s="160">
        <v>0</v>
      </c>
      <c r="M240" s="160">
        <v>0.57999999999999996</v>
      </c>
      <c r="N240" s="160">
        <v>1.09E-2</v>
      </c>
      <c r="O240" s="160">
        <v>0</v>
      </c>
      <c r="P240" s="160">
        <v>0</v>
      </c>
      <c r="Q240" s="160">
        <v>0</v>
      </c>
      <c r="R240" s="160">
        <v>0</v>
      </c>
      <c r="S240" s="160">
        <v>0.11800000000000001</v>
      </c>
      <c r="T240" s="160">
        <v>0</v>
      </c>
      <c r="U240" s="160">
        <v>0</v>
      </c>
      <c r="V240" s="160">
        <v>3.5999999999999999E-3</v>
      </c>
      <c r="W240" s="160">
        <v>1E-4</v>
      </c>
      <c r="X240" s="160">
        <v>0</v>
      </c>
      <c r="Y240" s="160">
        <v>4.0000000000000001E-3</v>
      </c>
      <c r="Z240" s="160">
        <v>0.09</v>
      </c>
      <c r="AA240" s="159">
        <v>0</v>
      </c>
      <c r="AB240" s="159">
        <v>0</v>
      </c>
      <c r="AC240" s="159">
        <v>0</v>
      </c>
      <c r="AD240" s="159">
        <v>0</v>
      </c>
    </row>
    <row r="241" spans="1:30" ht="15.75" customHeight="1">
      <c r="A241" s="266" t="s">
        <v>1042</v>
      </c>
      <c r="B241" s="181" t="s">
        <v>34</v>
      </c>
      <c r="C241" s="167"/>
      <c r="D241" s="164">
        <v>2.52E-2</v>
      </c>
      <c r="E241" s="169">
        <v>4.6199999999999998E-2</v>
      </c>
      <c r="F241" s="171">
        <v>1.2999999999999999E-3</v>
      </c>
      <c r="G241" s="23">
        <v>2E-3</v>
      </c>
      <c r="H241" s="178">
        <v>1E-3</v>
      </c>
      <c r="I241" s="141">
        <v>2.4E-2</v>
      </c>
      <c r="J241" s="160">
        <v>0.57999999999999996</v>
      </c>
      <c r="K241" s="160">
        <v>0.38</v>
      </c>
      <c r="L241" s="160">
        <v>1.3899999999999999E-2</v>
      </c>
      <c r="M241" s="160">
        <v>0.65</v>
      </c>
      <c r="N241" s="160">
        <v>3.1300000000000001E-2</v>
      </c>
      <c r="O241" s="160">
        <v>4.26</v>
      </c>
      <c r="P241" s="160">
        <v>1.77</v>
      </c>
      <c r="Q241" s="160">
        <v>1.2999999999999999E-3</v>
      </c>
      <c r="R241" s="160">
        <v>1.15E-2</v>
      </c>
      <c r="S241" s="160">
        <v>0</v>
      </c>
      <c r="T241" s="160">
        <v>0</v>
      </c>
      <c r="U241" s="160">
        <v>0</v>
      </c>
      <c r="V241" s="160">
        <v>1E-4</v>
      </c>
      <c r="W241" s="160">
        <v>5.9999999999999995E-4</v>
      </c>
      <c r="X241" s="160">
        <v>2.0000000000000001E-4</v>
      </c>
      <c r="Y241" s="160">
        <v>4.4000000000000003E-3</v>
      </c>
      <c r="Z241" s="160">
        <v>7.9000000000000001E-2</v>
      </c>
      <c r="AA241" s="159">
        <v>6.9999999999999993E-3</v>
      </c>
      <c r="AB241" s="159">
        <v>0</v>
      </c>
      <c r="AC241" s="159">
        <v>5.0000000000000001E-3</v>
      </c>
      <c r="AD241" s="159">
        <v>0.39</v>
      </c>
    </row>
    <row r="242" spans="1:30" ht="15.75" customHeight="1">
      <c r="A242" s="266" t="s">
        <v>1043</v>
      </c>
      <c r="B242" s="181" t="s">
        <v>34</v>
      </c>
      <c r="C242" s="167"/>
      <c r="D242" s="164">
        <v>3.1200000000000002E-2</v>
      </c>
      <c r="E242" s="169">
        <v>6.6000000000000003E-2</v>
      </c>
      <c r="F242" s="171">
        <v>0</v>
      </c>
      <c r="G242" s="23">
        <v>0</v>
      </c>
      <c r="H242" s="178">
        <v>0</v>
      </c>
      <c r="I242" s="141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60">
        <v>0</v>
      </c>
      <c r="Q242" s="160">
        <v>0</v>
      </c>
      <c r="R242" s="160">
        <v>0</v>
      </c>
      <c r="S242" s="160">
        <v>0</v>
      </c>
      <c r="T242" s="160">
        <v>0</v>
      </c>
      <c r="U242" s="160">
        <v>0</v>
      </c>
      <c r="V242" s="160">
        <v>0</v>
      </c>
      <c r="W242" s="160">
        <v>0</v>
      </c>
      <c r="X242" s="160">
        <v>0</v>
      </c>
      <c r="Y242" s="160">
        <v>0</v>
      </c>
      <c r="Z242" s="160">
        <v>0</v>
      </c>
      <c r="AA242" s="159">
        <v>0</v>
      </c>
      <c r="AB242" s="159">
        <v>0</v>
      </c>
      <c r="AC242" s="159">
        <v>0</v>
      </c>
      <c r="AD242" s="159">
        <v>0</v>
      </c>
    </row>
    <row r="243" spans="1:30" ht="15.75" customHeight="1">
      <c r="A243" s="266" t="s">
        <v>1044</v>
      </c>
      <c r="B243" s="181" t="s">
        <v>34</v>
      </c>
      <c r="C243" s="167"/>
      <c r="D243" s="164">
        <v>3.1200000000000002E-2</v>
      </c>
      <c r="E243" s="169">
        <v>6.6000000000000003E-2</v>
      </c>
      <c r="F243" s="171">
        <v>0</v>
      </c>
      <c r="G243" s="23">
        <v>0</v>
      </c>
      <c r="H243" s="178">
        <v>0</v>
      </c>
      <c r="I243" s="141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60">
        <v>0</v>
      </c>
      <c r="Q243" s="160">
        <v>0</v>
      </c>
      <c r="R243" s="160">
        <v>0</v>
      </c>
      <c r="S243" s="160">
        <v>0</v>
      </c>
      <c r="T243" s="160">
        <v>0</v>
      </c>
      <c r="U243" s="160">
        <v>0</v>
      </c>
      <c r="V243" s="160">
        <v>0</v>
      </c>
      <c r="W243" s="160">
        <v>0</v>
      </c>
      <c r="X243" s="160">
        <v>0</v>
      </c>
      <c r="Y243" s="160">
        <v>0</v>
      </c>
      <c r="Z243" s="160">
        <v>0</v>
      </c>
      <c r="AA243" s="159">
        <v>0</v>
      </c>
      <c r="AB243" s="159">
        <v>0</v>
      </c>
      <c r="AC243" s="159">
        <v>0</v>
      </c>
      <c r="AD243" s="159">
        <v>0</v>
      </c>
    </row>
    <row r="244" spans="1:30" ht="15.75" customHeight="1">
      <c r="A244" s="266" t="s">
        <v>1045</v>
      </c>
      <c r="B244" s="181" t="s">
        <v>34</v>
      </c>
      <c r="C244" s="167"/>
      <c r="D244" s="164">
        <v>0.14319999999999999</v>
      </c>
      <c r="E244" s="169">
        <v>0.12269999999999999</v>
      </c>
      <c r="F244" s="171">
        <v>0.15140000000000001</v>
      </c>
      <c r="G244" s="23">
        <v>0.20579999999999998</v>
      </c>
      <c r="H244" s="178">
        <v>0.2455</v>
      </c>
      <c r="I244" s="141">
        <v>7.4999999999999997E-2</v>
      </c>
      <c r="J244" s="160">
        <v>1.6</v>
      </c>
      <c r="K244" s="160">
        <v>3.76</v>
      </c>
      <c r="L244" s="160">
        <v>1.2199999999999999E-2</v>
      </c>
      <c r="M244" s="160">
        <v>7.25</v>
      </c>
      <c r="N244" s="160">
        <v>2.4300000000000002E-2</v>
      </c>
      <c r="O244" s="160">
        <v>0.03</v>
      </c>
      <c r="P244" s="160">
        <v>6.59</v>
      </c>
      <c r="Q244" s="160">
        <v>1.7399999999999999E-2</v>
      </c>
      <c r="R244" s="160">
        <v>4.0599999999999997E-2</v>
      </c>
      <c r="S244" s="160">
        <v>0</v>
      </c>
      <c r="T244" s="160">
        <v>0</v>
      </c>
      <c r="U244" s="160">
        <v>0</v>
      </c>
      <c r="V244" s="160">
        <v>6.1999999999999998E-3</v>
      </c>
      <c r="W244" s="160">
        <v>4.0000000000000002E-4</v>
      </c>
      <c r="X244" s="160">
        <v>1E-3</v>
      </c>
      <c r="Y244" s="160">
        <v>3.0000000000000001E-3</v>
      </c>
      <c r="Z244" s="160">
        <v>6.9999999999999993E-3</v>
      </c>
      <c r="AA244" s="159">
        <v>19.170000000000002</v>
      </c>
      <c r="AB244" s="159">
        <v>0</v>
      </c>
      <c r="AC244" s="159">
        <v>5.7300000000000004E-2</v>
      </c>
      <c r="AD244" s="159">
        <v>0.22</v>
      </c>
    </row>
    <row r="245" spans="1:30" ht="15.75" customHeight="1">
      <c r="A245" s="266" t="s">
        <v>1046</v>
      </c>
      <c r="B245" s="181" t="s">
        <v>34</v>
      </c>
      <c r="C245" s="167"/>
      <c r="D245" s="164">
        <v>0.20610000000000001</v>
      </c>
      <c r="E245" s="169">
        <v>0.2797</v>
      </c>
      <c r="F245" s="171">
        <v>5.4400000000000004E-2</v>
      </c>
      <c r="G245" s="23">
        <v>0.13455</v>
      </c>
      <c r="H245" s="178">
        <v>0.23318999999999998</v>
      </c>
      <c r="I245" s="141">
        <v>0.10300000000000001</v>
      </c>
      <c r="J245" s="160">
        <v>1.07</v>
      </c>
      <c r="K245" s="160">
        <v>1.21</v>
      </c>
      <c r="L245" s="160">
        <v>1.2E-2</v>
      </c>
      <c r="M245" s="160">
        <v>4.9000000000000004</v>
      </c>
      <c r="N245" s="160">
        <v>4.1500000000000002E-2</v>
      </c>
      <c r="O245" s="160">
        <v>0.01</v>
      </c>
      <c r="P245" s="160">
        <v>10.25</v>
      </c>
      <c r="Q245" s="160">
        <v>1.3000000000000001E-2</v>
      </c>
      <c r="R245" s="160">
        <v>2.2000000000000002E-2</v>
      </c>
      <c r="S245" s="160">
        <v>0</v>
      </c>
      <c r="T245" s="160">
        <v>0</v>
      </c>
      <c r="U245" s="160">
        <v>0.27667000000000003</v>
      </c>
      <c r="V245" s="160">
        <v>8.6999999999999994E-3</v>
      </c>
      <c r="W245" s="160">
        <v>1.6000000000000001E-3</v>
      </c>
      <c r="X245" s="160">
        <v>1.7000000000000001E-2</v>
      </c>
      <c r="Y245" s="160">
        <v>1.3000000000000001E-2</v>
      </c>
      <c r="Z245" s="160">
        <v>0.05</v>
      </c>
      <c r="AA245" s="159">
        <v>7.0000000000000007E-2</v>
      </c>
      <c r="AB245" s="159">
        <v>0</v>
      </c>
      <c r="AC245" s="159">
        <v>2.3E-2</v>
      </c>
      <c r="AD245" s="159">
        <v>0.51</v>
      </c>
    </row>
    <row r="246" spans="1:30" ht="15.75" customHeight="1">
      <c r="A246" s="266" t="s">
        <v>1047</v>
      </c>
      <c r="B246" s="181" t="s">
        <v>34</v>
      </c>
      <c r="C246" s="167"/>
      <c r="D246" s="164">
        <v>1.8000000000000002E-2</v>
      </c>
      <c r="E246" s="169">
        <v>0.10199999999999999</v>
      </c>
      <c r="F246" s="171">
        <v>0</v>
      </c>
      <c r="G246" s="23">
        <v>0</v>
      </c>
      <c r="H246" s="178">
        <v>0</v>
      </c>
      <c r="I246" s="141">
        <v>9.6000000000000002E-2</v>
      </c>
      <c r="J246" s="160">
        <v>1.56</v>
      </c>
      <c r="K246" s="160">
        <v>0</v>
      </c>
      <c r="L246" s="160">
        <v>0</v>
      </c>
      <c r="M246" s="160">
        <v>0.54</v>
      </c>
      <c r="N246" s="160">
        <v>0.05</v>
      </c>
      <c r="O246" s="160">
        <v>0</v>
      </c>
      <c r="P246" s="160">
        <v>0</v>
      </c>
      <c r="Q246" s="160">
        <v>0</v>
      </c>
      <c r="R246" s="160">
        <v>0</v>
      </c>
      <c r="S246" s="160">
        <v>41.04</v>
      </c>
      <c r="T246" s="160">
        <v>0</v>
      </c>
      <c r="U246" s="160">
        <v>0</v>
      </c>
      <c r="V246" s="160">
        <v>2.9999999999999997E-4</v>
      </c>
      <c r="W246" s="160">
        <v>2.3E-3</v>
      </c>
      <c r="X246" s="160">
        <v>0</v>
      </c>
      <c r="Y246" s="160">
        <v>6.9999999999999993E-3</v>
      </c>
      <c r="Z246" s="160">
        <v>0.26</v>
      </c>
      <c r="AA246" s="159">
        <v>0</v>
      </c>
      <c r="AB246" s="159">
        <v>0</v>
      </c>
      <c r="AC246" s="159">
        <v>0</v>
      </c>
      <c r="AD246" s="159">
        <v>0</v>
      </c>
    </row>
    <row r="247" spans="1:30" ht="15.75" customHeight="1">
      <c r="A247" s="266" t="s">
        <v>1048</v>
      </c>
      <c r="B247" s="181" t="s">
        <v>34</v>
      </c>
      <c r="C247" s="167"/>
      <c r="D247" s="164">
        <v>3.3300000000000003E-2</v>
      </c>
      <c r="E247" s="169">
        <v>0.15229999999999999</v>
      </c>
      <c r="F247" s="171">
        <v>0.29699999999999999</v>
      </c>
      <c r="G247" s="23">
        <v>3.7000000000000002E-3</v>
      </c>
      <c r="H247" s="178">
        <v>1.43E-2</v>
      </c>
      <c r="I247" s="141">
        <v>0.09</v>
      </c>
      <c r="J247" s="160">
        <v>0.14000000000000001</v>
      </c>
      <c r="K247" s="160">
        <v>0.32</v>
      </c>
      <c r="L247" s="160">
        <v>1.4999999999999999E-2</v>
      </c>
      <c r="M247" s="160">
        <v>1.1299999999999999</v>
      </c>
      <c r="N247" s="160">
        <v>2.4300000000000002E-2</v>
      </c>
      <c r="O247" s="160">
        <v>0.2</v>
      </c>
      <c r="P247" s="160">
        <v>3.56</v>
      </c>
      <c r="Q247" s="160">
        <v>4.4000000000000003E-3</v>
      </c>
      <c r="R247" s="160">
        <v>1.1000000000000001E-2</v>
      </c>
      <c r="S247" s="160">
        <v>0</v>
      </c>
      <c r="T247" s="160">
        <v>0</v>
      </c>
      <c r="U247" s="160">
        <v>0</v>
      </c>
      <c r="V247" s="160">
        <v>7.000000000000001E-4</v>
      </c>
      <c r="W247" s="160">
        <v>2.0000000000000001E-4</v>
      </c>
      <c r="X247" s="160">
        <v>5.0000000000000001E-4</v>
      </c>
      <c r="Y247" s="160">
        <v>5.4000000000000003E-3</v>
      </c>
      <c r="Z247" s="160">
        <v>3.3000000000000002E-2</v>
      </c>
      <c r="AA247" s="159">
        <v>0.10099999999999999</v>
      </c>
      <c r="AB247" s="159">
        <v>0</v>
      </c>
      <c r="AC247" s="159">
        <v>0</v>
      </c>
      <c r="AD247" s="159">
        <v>0.26</v>
      </c>
    </row>
    <row r="248" spans="1:30" ht="15.75" customHeight="1">
      <c r="A248" s="266" t="s">
        <v>1049</v>
      </c>
      <c r="B248" s="181" t="s">
        <v>34</v>
      </c>
      <c r="C248" s="167"/>
      <c r="D248" s="164">
        <v>1.9E-2</v>
      </c>
      <c r="E248" s="169">
        <v>0.22800000000000001</v>
      </c>
      <c r="F248" s="171">
        <v>0</v>
      </c>
      <c r="G248" s="23">
        <v>0</v>
      </c>
      <c r="H248" s="178">
        <v>0</v>
      </c>
      <c r="I248" s="141">
        <v>7.400000000000001E-2</v>
      </c>
      <c r="J248" s="160">
        <v>0.2</v>
      </c>
      <c r="K248" s="160">
        <v>0</v>
      </c>
      <c r="L248" s="160">
        <v>0</v>
      </c>
      <c r="M248" s="160">
        <v>0.36</v>
      </c>
      <c r="N248" s="160">
        <v>2.2000000000000002E-2</v>
      </c>
      <c r="O248" s="160">
        <v>0</v>
      </c>
      <c r="P248" s="160">
        <v>0</v>
      </c>
      <c r="Q248" s="160">
        <v>0</v>
      </c>
      <c r="R248" s="160">
        <v>0</v>
      </c>
      <c r="S248" s="160">
        <v>0.3</v>
      </c>
      <c r="T248" s="160">
        <v>0</v>
      </c>
      <c r="U248" s="160">
        <v>0</v>
      </c>
      <c r="V248" s="160">
        <v>4.0000000000000002E-4</v>
      </c>
      <c r="W248" s="160">
        <v>4.0000000000000002E-4</v>
      </c>
      <c r="X248" s="160">
        <v>0</v>
      </c>
      <c r="Y248" s="160">
        <v>5.0000000000000001E-3</v>
      </c>
      <c r="Z248" s="160">
        <v>0.33</v>
      </c>
      <c r="AA248" s="159">
        <v>0</v>
      </c>
      <c r="AB248" s="159">
        <v>0</v>
      </c>
      <c r="AC248" s="159">
        <v>0</v>
      </c>
      <c r="AD248" s="159">
        <v>0</v>
      </c>
    </row>
    <row r="249" spans="1:30" ht="15.75" customHeight="1">
      <c r="A249" s="266" t="s">
        <v>841</v>
      </c>
      <c r="B249" s="181" t="s">
        <v>34</v>
      </c>
      <c r="C249" s="167"/>
      <c r="D249" s="164">
        <v>0</v>
      </c>
      <c r="E249" s="169">
        <v>0</v>
      </c>
      <c r="F249" s="171">
        <v>0</v>
      </c>
      <c r="G249" s="23">
        <v>0</v>
      </c>
      <c r="H249" s="178">
        <v>0</v>
      </c>
      <c r="I249" s="141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60">
        <v>0</v>
      </c>
      <c r="Q249" s="160">
        <v>0</v>
      </c>
      <c r="R249" s="160">
        <v>0</v>
      </c>
      <c r="S249" s="160">
        <v>0</v>
      </c>
      <c r="T249" s="160">
        <v>0</v>
      </c>
      <c r="U249" s="160">
        <v>0</v>
      </c>
      <c r="V249" s="160">
        <v>0</v>
      </c>
      <c r="W249" s="160">
        <v>0</v>
      </c>
      <c r="X249" s="160">
        <v>0</v>
      </c>
      <c r="Y249" s="160">
        <v>0</v>
      </c>
      <c r="Z249" s="160">
        <v>0</v>
      </c>
      <c r="AA249" s="159">
        <v>0</v>
      </c>
      <c r="AB249" s="159">
        <v>0</v>
      </c>
      <c r="AC249" s="159">
        <v>0</v>
      </c>
      <c r="AD249" s="159">
        <v>0</v>
      </c>
    </row>
    <row r="250" spans="1:30" ht="15.75" customHeight="1">
      <c r="A250" s="266" t="s">
        <v>1050</v>
      </c>
      <c r="B250" s="181" t="s">
        <v>34</v>
      </c>
      <c r="C250" s="167"/>
      <c r="D250" s="164">
        <v>1.3600000000000001E-2</v>
      </c>
      <c r="E250" s="169">
        <v>2.7900000000000001E-2</v>
      </c>
      <c r="F250" s="171">
        <v>2.0000000000000001E-4</v>
      </c>
      <c r="G250" s="23">
        <v>8.0000000000000004E-4</v>
      </c>
      <c r="H250" s="178">
        <v>1E-4</v>
      </c>
      <c r="I250" s="141">
        <v>1.3000000000000001E-2</v>
      </c>
      <c r="J250" s="160">
        <v>0.36</v>
      </c>
      <c r="K250" s="160">
        <v>0.13</v>
      </c>
      <c r="L250" s="160">
        <v>2.5000000000000001E-3</v>
      </c>
      <c r="M250" s="160">
        <v>0.28999999999999998</v>
      </c>
      <c r="N250" s="160">
        <v>8.6E-3</v>
      </c>
      <c r="O250" s="160">
        <v>0.28000000000000003</v>
      </c>
      <c r="P250" s="160">
        <v>1.94</v>
      </c>
      <c r="Q250" s="160">
        <v>2.9999999999999997E-4</v>
      </c>
      <c r="R250" s="160">
        <v>1.8E-3</v>
      </c>
      <c r="S250" s="160">
        <v>0</v>
      </c>
      <c r="T250" s="160">
        <v>0</v>
      </c>
      <c r="U250" s="160">
        <v>3.7025000000000001</v>
      </c>
      <c r="V250" s="160">
        <v>7.000000000000001E-4</v>
      </c>
      <c r="W250" s="160">
        <v>8.0000000000000004E-4</v>
      </c>
      <c r="X250" s="160">
        <v>8.9999999999999998E-4</v>
      </c>
      <c r="Y250" s="160">
        <v>3.8E-3</v>
      </c>
      <c r="Z250" s="160">
        <v>0.18</v>
      </c>
      <c r="AA250" s="159">
        <v>6.0000000000000001E-3</v>
      </c>
      <c r="AB250" s="159">
        <v>0</v>
      </c>
      <c r="AC250" s="159">
        <v>3.0999999999999999E-3</v>
      </c>
      <c r="AD250" s="159">
        <v>0.38</v>
      </c>
    </row>
    <row r="251" spans="1:30" ht="15.75" customHeight="1">
      <c r="A251" s="266" t="s">
        <v>1051</v>
      </c>
      <c r="B251" s="181" t="s">
        <v>34</v>
      </c>
      <c r="C251" s="167"/>
      <c r="D251" s="164">
        <v>2.9700000000000001E-2</v>
      </c>
      <c r="E251" s="169">
        <v>3.7499999999999999E-2</v>
      </c>
      <c r="F251" s="171">
        <v>4.0999999999999995E-3</v>
      </c>
      <c r="G251" s="23">
        <v>1.5700000000000002E-2</v>
      </c>
      <c r="H251" s="178">
        <v>5.8999999999999999E-3</v>
      </c>
      <c r="I251" s="141">
        <v>2.4E-2</v>
      </c>
      <c r="J251" s="160">
        <v>1.36</v>
      </c>
      <c r="K251" s="160">
        <v>0.87</v>
      </c>
      <c r="L251" s="160">
        <v>9.3999999999999986E-3</v>
      </c>
      <c r="M251" s="160">
        <v>0.56000000000000005</v>
      </c>
      <c r="N251" s="160">
        <v>3.5699999999999996E-2</v>
      </c>
      <c r="O251" s="160">
        <v>0.7</v>
      </c>
      <c r="P251" s="160">
        <v>4.66</v>
      </c>
      <c r="Q251" s="160">
        <v>1.7000000000000001E-3</v>
      </c>
      <c r="R251" s="160">
        <v>7.6E-3</v>
      </c>
      <c r="S251" s="160">
        <v>0</v>
      </c>
      <c r="T251" s="160">
        <v>0</v>
      </c>
      <c r="U251" s="160">
        <v>5.24</v>
      </c>
      <c r="V251" s="160">
        <v>1E-3</v>
      </c>
      <c r="W251" s="160">
        <v>2.3999999999999998E-3</v>
      </c>
      <c r="X251" s="160">
        <v>2.3999999999999998E-3</v>
      </c>
      <c r="Y251" s="160">
        <v>4.8999999999999998E-3</v>
      </c>
      <c r="Z251" s="160">
        <v>9.8000000000000004E-2</v>
      </c>
      <c r="AA251" s="159">
        <v>2.6600000000000002E-2</v>
      </c>
      <c r="AB251" s="159">
        <v>0</v>
      </c>
      <c r="AC251" s="159">
        <v>2.3099999999999999E-2</v>
      </c>
      <c r="AD251" s="159">
        <v>1.46</v>
      </c>
    </row>
    <row r="252" spans="1:30" ht="15.75" customHeight="1">
      <c r="A252" s="266" t="s">
        <v>1052</v>
      </c>
      <c r="B252" s="181" t="s">
        <v>34</v>
      </c>
      <c r="C252" s="167"/>
      <c r="D252" s="164">
        <v>1.2500000000000001E-2</v>
      </c>
      <c r="E252" s="169">
        <v>3.3500000000000002E-2</v>
      </c>
      <c r="F252" s="171">
        <v>5.0000000000000001E-4</v>
      </c>
      <c r="G252" s="23">
        <v>8.9999999999999998E-4</v>
      </c>
      <c r="H252" s="178">
        <v>0</v>
      </c>
      <c r="I252" s="141">
        <v>3.1E-2</v>
      </c>
      <c r="J252" s="160">
        <v>0.52</v>
      </c>
      <c r="K252" s="160">
        <v>0.15</v>
      </c>
      <c r="L252" s="160">
        <v>4.1999999999999997E-3</v>
      </c>
      <c r="M252" s="160">
        <v>0.28000000000000003</v>
      </c>
      <c r="N252" s="160">
        <v>8.3000000000000001E-3</v>
      </c>
      <c r="O252" s="160">
        <v>0.22</v>
      </c>
      <c r="P252" s="160">
        <v>3.14</v>
      </c>
      <c r="Q252" s="160">
        <v>1E-3</v>
      </c>
      <c r="R252" s="160">
        <v>7.9000000000000008E-3</v>
      </c>
      <c r="S252" s="160">
        <v>0</v>
      </c>
      <c r="T252" s="160">
        <v>0</v>
      </c>
      <c r="U252" s="160">
        <v>1.0832999999999999</v>
      </c>
      <c r="V252" s="160">
        <v>8.0000000000000004E-4</v>
      </c>
      <c r="W252" s="160">
        <v>8.0000000000000004E-4</v>
      </c>
      <c r="X252" s="160">
        <v>2.0000000000000001E-4</v>
      </c>
      <c r="Y252" s="160">
        <v>4.0000000000000001E-3</v>
      </c>
      <c r="Z252" s="160">
        <v>6.5000000000000002E-2</v>
      </c>
      <c r="AA252" s="159">
        <v>2E-3</v>
      </c>
      <c r="AB252" s="159">
        <v>0</v>
      </c>
      <c r="AC252" s="159">
        <v>4.4000000000000003E-3</v>
      </c>
      <c r="AD252" s="159">
        <v>1.42</v>
      </c>
    </row>
    <row r="253" spans="1:30" ht="15.75" customHeight="1">
      <c r="A253" s="266" t="s">
        <v>1053</v>
      </c>
      <c r="B253" s="181" t="s">
        <v>34</v>
      </c>
      <c r="C253" s="167"/>
      <c r="D253" s="164">
        <v>1.9E-2</v>
      </c>
      <c r="E253" s="169">
        <v>5.6299999999999996E-2</v>
      </c>
      <c r="F253" s="171">
        <v>5.0000000000000001E-4</v>
      </c>
      <c r="G253" s="23">
        <v>8.9999999999999998E-4</v>
      </c>
      <c r="H253" s="178">
        <v>0</v>
      </c>
      <c r="I253" s="141">
        <v>0.02</v>
      </c>
      <c r="J253" s="160">
        <v>0.52</v>
      </c>
      <c r="K253" s="160">
        <v>0.15</v>
      </c>
      <c r="L253" s="160">
        <v>4.1999999999999997E-3</v>
      </c>
      <c r="M253" s="160">
        <v>0.28000000000000003</v>
      </c>
      <c r="N253" s="160">
        <v>8.3000000000000001E-3</v>
      </c>
      <c r="O253" s="160">
        <v>0.22</v>
      </c>
      <c r="P253" s="160">
        <v>3.14</v>
      </c>
      <c r="Q253" s="160">
        <v>1E-3</v>
      </c>
      <c r="R253" s="160">
        <v>7.9000000000000008E-3</v>
      </c>
      <c r="S253" s="160">
        <v>0</v>
      </c>
      <c r="T253" s="160">
        <v>0</v>
      </c>
      <c r="U253" s="160">
        <v>1.0832999999999999</v>
      </c>
      <c r="V253" s="160">
        <v>8.0000000000000004E-4</v>
      </c>
      <c r="W253" s="160">
        <v>8.0000000000000004E-4</v>
      </c>
      <c r="X253" s="160">
        <v>2.0000000000000001E-4</v>
      </c>
      <c r="Y253" s="160">
        <v>4.0000000000000001E-3</v>
      </c>
      <c r="Z253" s="160">
        <v>6.5000000000000002E-2</v>
      </c>
      <c r="AA253" s="159">
        <v>2E-3</v>
      </c>
      <c r="AB253" s="159">
        <v>0</v>
      </c>
      <c r="AC253" s="159">
        <v>4.4000000000000003E-3</v>
      </c>
      <c r="AD253" s="159">
        <v>1.42</v>
      </c>
    </row>
    <row r="254" spans="1:30" ht="15.75" customHeight="1">
      <c r="A254" s="266" t="s">
        <v>1054</v>
      </c>
      <c r="B254" s="181" t="s">
        <v>34</v>
      </c>
      <c r="C254" s="167"/>
      <c r="D254" s="164">
        <v>1.9E-2</v>
      </c>
      <c r="E254" s="169">
        <v>5.6299999999999996E-2</v>
      </c>
      <c r="F254" s="171">
        <v>5.0000000000000001E-4</v>
      </c>
      <c r="G254" s="23">
        <v>8.9999999999999998E-4</v>
      </c>
      <c r="H254" s="178">
        <v>0</v>
      </c>
      <c r="I254" s="141">
        <v>0.02</v>
      </c>
      <c r="J254" s="160">
        <v>0.52</v>
      </c>
      <c r="K254" s="160">
        <v>0.15</v>
      </c>
      <c r="L254" s="160">
        <v>4.1999999999999997E-3</v>
      </c>
      <c r="M254" s="160">
        <v>0.28000000000000003</v>
      </c>
      <c r="N254" s="160">
        <v>8.3000000000000001E-3</v>
      </c>
      <c r="O254" s="160">
        <v>0.22</v>
      </c>
      <c r="P254" s="160">
        <v>3.14</v>
      </c>
      <c r="Q254" s="160">
        <v>1E-3</v>
      </c>
      <c r="R254" s="160">
        <v>7.9000000000000008E-3</v>
      </c>
      <c r="S254" s="160">
        <v>0</v>
      </c>
      <c r="T254" s="160">
        <v>0</v>
      </c>
      <c r="U254" s="160">
        <v>1.0832999999999999</v>
      </c>
      <c r="V254" s="160">
        <v>8.0000000000000004E-4</v>
      </c>
      <c r="W254" s="160">
        <v>8.0000000000000004E-4</v>
      </c>
      <c r="X254" s="160">
        <v>2.0000000000000001E-4</v>
      </c>
      <c r="Y254" s="160">
        <v>4.0000000000000001E-3</v>
      </c>
      <c r="Z254" s="160">
        <v>6.5000000000000002E-2</v>
      </c>
      <c r="AA254" s="159">
        <v>2E-3</v>
      </c>
      <c r="AB254" s="159">
        <v>0</v>
      </c>
      <c r="AC254" s="159">
        <v>4.4000000000000003E-3</v>
      </c>
      <c r="AD254" s="159">
        <v>1.42</v>
      </c>
    </row>
    <row r="255" spans="1:30" ht="15.75" customHeight="1">
      <c r="A255" s="266" t="s">
        <v>1055</v>
      </c>
      <c r="B255" s="181" t="s">
        <v>34</v>
      </c>
      <c r="C255" s="167"/>
      <c r="D255" s="164">
        <v>1.9E-2</v>
      </c>
      <c r="E255" s="169">
        <v>5.6299999999999996E-2</v>
      </c>
      <c r="F255" s="171">
        <v>5.0000000000000001E-4</v>
      </c>
      <c r="G255" s="23">
        <v>8.9999999999999998E-4</v>
      </c>
      <c r="H255" s="178">
        <v>0</v>
      </c>
      <c r="I255" s="141">
        <v>0.02</v>
      </c>
      <c r="J255" s="160">
        <v>0.52</v>
      </c>
      <c r="K255" s="160">
        <v>0.15</v>
      </c>
      <c r="L255" s="160">
        <v>4.1999999999999997E-3</v>
      </c>
      <c r="M255" s="160">
        <v>0.28000000000000003</v>
      </c>
      <c r="N255" s="160">
        <v>8.3000000000000001E-3</v>
      </c>
      <c r="O255" s="160">
        <v>0.22</v>
      </c>
      <c r="P255" s="160">
        <v>3.14</v>
      </c>
      <c r="Q255" s="160">
        <v>1E-3</v>
      </c>
      <c r="R255" s="160">
        <v>7.9000000000000008E-3</v>
      </c>
      <c r="S255" s="160">
        <v>0</v>
      </c>
      <c r="T255" s="160">
        <v>0</v>
      </c>
      <c r="U255" s="160">
        <v>1.0832999999999999</v>
      </c>
      <c r="V255" s="160">
        <v>8.0000000000000004E-4</v>
      </c>
      <c r="W255" s="160">
        <v>8.0000000000000004E-4</v>
      </c>
      <c r="X255" s="160">
        <v>2.0000000000000001E-4</v>
      </c>
      <c r="Y255" s="160">
        <v>4.0000000000000001E-3</v>
      </c>
      <c r="Z255" s="160">
        <v>6.5000000000000002E-2</v>
      </c>
      <c r="AA255" s="159">
        <v>2E-3</v>
      </c>
      <c r="AB255" s="159">
        <v>0</v>
      </c>
      <c r="AC255" s="159">
        <v>4.4000000000000003E-3</v>
      </c>
      <c r="AD255" s="159">
        <v>1.42</v>
      </c>
    </row>
    <row r="256" spans="1:30" ht="15.75" customHeight="1">
      <c r="A256" s="266" t="s">
        <v>1056</v>
      </c>
      <c r="B256" s="181" t="s">
        <v>34</v>
      </c>
      <c r="C256" s="167"/>
      <c r="D256" s="164">
        <v>1.61E-2</v>
      </c>
      <c r="E256" s="169">
        <v>4.3099999999999999E-2</v>
      </c>
      <c r="F256" s="171">
        <v>5.6000000000000008E-3</v>
      </c>
      <c r="G256" s="23">
        <v>2.1299999999999999E-2</v>
      </c>
      <c r="H256" s="178">
        <v>8.1000000000000013E-3</v>
      </c>
      <c r="I256" s="141">
        <v>3.9900000000000005E-2</v>
      </c>
      <c r="J256" s="160">
        <v>0.64</v>
      </c>
      <c r="K256" s="160">
        <v>0.18</v>
      </c>
      <c r="L256" s="160">
        <v>5.5000000000000005E-3</v>
      </c>
      <c r="M256" s="160">
        <v>0.32</v>
      </c>
      <c r="N256" s="160">
        <v>1.0200000000000001E-2</v>
      </c>
      <c r="O256" s="160">
        <v>0.28999999999999998</v>
      </c>
      <c r="P256" s="160">
        <v>3.64</v>
      </c>
      <c r="Q256" s="160">
        <v>1.1999999999999999E-3</v>
      </c>
      <c r="R256" s="160">
        <v>9.7000000000000003E-3</v>
      </c>
      <c r="S256" s="160">
        <v>0</v>
      </c>
      <c r="T256" s="160">
        <v>0</v>
      </c>
      <c r="U256" s="160">
        <v>0.8</v>
      </c>
      <c r="V256" s="160">
        <v>8.9999999999999998E-4</v>
      </c>
      <c r="W256" s="160">
        <v>8.9999999999999998E-4</v>
      </c>
      <c r="X256" s="160">
        <v>2.0000000000000001E-4</v>
      </c>
      <c r="Y256" s="160">
        <v>4.5999999999999999E-3</v>
      </c>
      <c r="Z256" s="160">
        <v>5.0199999999999995E-2</v>
      </c>
      <c r="AA256" s="159">
        <v>1.8600000000000002E-2</v>
      </c>
      <c r="AB256" s="159">
        <v>0</v>
      </c>
      <c r="AC256" s="159">
        <v>9.7000000000000003E-3</v>
      </c>
      <c r="AD256" s="159">
        <v>1.19</v>
      </c>
    </row>
    <row r="257" spans="1:30" ht="15.75" customHeight="1">
      <c r="A257" s="266" t="s">
        <v>1057</v>
      </c>
      <c r="B257" s="181" t="s">
        <v>34</v>
      </c>
      <c r="C257" s="167"/>
      <c r="D257" s="164">
        <v>2.4500000000000001E-2</v>
      </c>
      <c r="E257" s="169">
        <v>5.6900000000000006E-2</v>
      </c>
      <c r="F257" s="171">
        <v>5.9999999999999995E-4</v>
      </c>
      <c r="G257" s="23">
        <v>2E-3</v>
      </c>
      <c r="H257" s="178">
        <v>2.9999999999999997E-4</v>
      </c>
      <c r="I257" s="141">
        <v>3.6000000000000004E-2</v>
      </c>
      <c r="J257" s="160">
        <v>1.45</v>
      </c>
      <c r="K257" s="160">
        <v>0.09</v>
      </c>
      <c r="L257" s="160">
        <v>2.8000000000000004E-3</v>
      </c>
      <c r="M257" s="160">
        <v>0.1</v>
      </c>
      <c r="N257" s="160">
        <v>1.9E-3</v>
      </c>
      <c r="O257" s="160">
        <v>0.2</v>
      </c>
      <c r="P257" s="160">
        <v>1.69</v>
      </c>
      <c r="Q257" s="160">
        <v>4.0000000000000002E-4</v>
      </c>
      <c r="R257" s="160">
        <v>1.2999999999999999E-3</v>
      </c>
      <c r="S257" s="160">
        <v>0</v>
      </c>
      <c r="T257" s="160">
        <v>0</v>
      </c>
      <c r="U257" s="160">
        <v>3.3342000000000001</v>
      </c>
      <c r="V257" s="160">
        <v>5.0000000000000001E-4</v>
      </c>
      <c r="W257" s="160">
        <v>1.2999999999999999E-3</v>
      </c>
      <c r="X257" s="160">
        <v>1.7000000000000001E-3</v>
      </c>
      <c r="Y257" s="160">
        <v>7.4000000000000003E-3</v>
      </c>
      <c r="Z257" s="160">
        <v>0.35299999999999998</v>
      </c>
      <c r="AA257" s="159">
        <v>1.3000000000000001E-2</v>
      </c>
      <c r="AB257" s="159">
        <v>0</v>
      </c>
      <c r="AC257" s="159">
        <v>2.2599999999999999E-2</v>
      </c>
      <c r="AD257" s="159">
        <v>1.66</v>
      </c>
    </row>
    <row r="258" spans="1:30" ht="15.75" customHeight="1">
      <c r="A258" s="266" t="s">
        <v>1058</v>
      </c>
      <c r="B258" s="181" t="s">
        <v>34</v>
      </c>
      <c r="C258" s="167"/>
      <c r="D258" s="164">
        <v>2.1099999999999997E-2</v>
      </c>
      <c r="E258" s="169">
        <v>4.9100000000000005E-2</v>
      </c>
      <c r="F258" s="171">
        <v>5.9999999999999995E-4</v>
      </c>
      <c r="G258" s="23">
        <v>2E-3</v>
      </c>
      <c r="H258" s="178">
        <v>2.9999999999999997E-4</v>
      </c>
      <c r="I258" s="141">
        <v>2.7999999999999997E-2</v>
      </c>
      <c r="J258" s="160">
        <v>1.45</v>
      </c>
      <c r="K258" s="160">
        <v>0.09</v>
      </c>
      <c r="L258" s="160">
        <v>2.8000000000000004E-3</v>
      </c>
      <c r="M258" s="160">
        <v>0.1</v>
      </c>
      <c r="N258" s="160">
        <v>1.9E-3</v>
      </c>
      <c r="O258" s="160">
        <v>0.2</v>
      </c>
      <c r="P258" s="160">
        <v>1.69</v>
      </c>
      <c r="Q258" s="160">
        <v>4.0000000000000002E-4</v>
      </c>
      <c r="R258" s="160">
        <v>1.2999999999999999E-3</v>
      </c>
      <c r="S258" s="160">
        <v>0</v>
      </c>
      <c r="T258" s="160">
        <v>0</v>
      </c>
      <c r="U258" s="160">
        <v>3.3342000000000001</v>
      </c>
      <c r="V258" s="160">
        <v>5.0000000000000001E-4</v>
      </c>
      <c r="W258" s="160">
        <v>1.2999999999999999E-3</v>
      </c>
      <c r="X258" s="160">
        <v>1.7000000000000001E-3</v>
      </c>
      <c r="Y258" s="160">
        <v>7.4000000000000003E-3</v>
      </c>
      <c r="Z258" s="160">
        <v>0.35299999999999998</v>
      </c>
      <c r="AA258" s="159">
        <v>1.3000000000000001E-2</v>
      </c>
      <c r="AB258" s="159">
        <v>0</v>
      </c>
      <c r="AC258" s="159">
        <v>2.2599999999999999E-2</v>
      </c>
      <c r="AD258" s="159">
        <v>1.66</v>
      </c>
    </row>
    <row r="259" spans="1:30" ht="15.75" customHeight="1">
      <c r="A259" s="266" t="s">
        <v>1059</v>
      </c>
      <c r="B259" s="181" t="s">
        <v>34</v>
      </c>
      <c r="C259" s="167"/>
      <c r="D259" s="164">
        <v>2.1099999999999997E-2</v>
      </c>
      <c r="E259" s="169">
        <v>4.9100000000000005E-2</v>
      </c>
      <c r="F259" s="171">
        <v>5.9999999999999995E-4</v>
      </c>
      <c r="G259" s="23">
        <v>2E-3</v>
      </c>
      <c r="H259" s="178">
        <v>2.9999999999999997E-4</v>
      </c>
      <c r="I259" s="141">
        <v>2.7999999999999997E-2</v>
      </c>
      <c r="J259" s="160">
        <v>1.45</v>
      </c>
      <c r="K259" s="160">
        <v>0.09</v>
      </c>
      <c r="L259" s="160">
        <v>2.8000000000000004E-3</v>
      </c>
      <c r="M259" s="160">
        <v>0.1</v>
      </c>
      <c r="N259" s="160">
        <v>1.9E-3</v>
      </c>
      <c r="O259" s="160">
        <v>0.2</v>
      </c>
      <c r="P259" s="160">
        <v>1.69</v>
      </c>
      <c r="Q259" s="160">
        <v>4.0000000000000002E-4</v>
      </c>
      <c r="R259" s="160">
        <v>1.2999999999999999E-3</v>
      </c>
      <c r="S259" s="160">
        <v>0</v>
      </c>
      <c r="T259" s="160">
        <v>0</v>
      </c>
      <c r="U259" s="160">
        <v>3.3342000000000001</v>
      </c>
      <c r="V259" s="160">
        <v>5.0000000000000001E-4</v>
      </c>
      <c r="W259" s="160">
        <v>1.2999999999999999E-3</v>
      </c>
      <c r="X259" s="160">
        <v>1.7000000000000001E-3</v>
      </c>
      <c r="Y259" s="160">
        <v>7.4000000000000003E-3</v>
      </c>
      <c r="Z259" s="160">
        <v>0.35299999999999998</v>
      </c>
      <c r="AA259" s="159">
        <v>1.3000000000000001E-2</v>
      </c>
      <c r="AB259" s="159">
        <v>0</v>
      </c>
      <c r="AC259" s="159">
        <v>2.2599999999999999E-2</v>
      </c>
      <c r="AD259" s="159">
        <v>1.66</v>
      </c>
    </row>
    <row r="260" spans="1:30" ht="15.75" customHeight="1">
      <c r="A260" s="266" t="s">
        <v>1060</v>
      </c>
      <c r="B260" s="181" t="s">
        <v>34</v>
      </c>
      <c r="C260" s="167"/>
      <c r="D260" s="164">
        <v>2.1099999999999997E-2</v>
      </c>
      <c r="E260" s="169">
        <v>4.9100000000000005E-2</v>
      </c>
      <c r="F260" s="171">
        <v>5.9999999999999995E-4</v>
      </c>
      <c r="G260" s="23">
        <v>2E-3</v>
      </c>
      <c r="H260" s="178">
        <v>2.9999999999999997E-4</v>
      </c>
      <c r="I260" s="141">
        <v>2.7999999999999997E-2</v>
      </c>
      <c r="J260" s="160">
        <v>1.45</v>
      </c>
      <c r="K260" s="160">
        <v>0.09</v>
      </c>
      <c r="L260" s="160">
        <v>2.8000000000000004E-3</v>
      </c>
      <c r="M260" s="160">
        <v>0.1</v>
      </c>
      <c r="N260" s="160">
        <v>1.9E-3</v>
      </c>
      <c r="O260" s="160">
        <v>0.2</v>
      </c>
      <c r="P260" s="160">
        <v>1.69</v>
      </c>
      <c r="Q260" s="160">
        <v>4.0000000000000002E-4</v>
      </c>
      <c r="R260" s="160">
        <v>1.2999999999999999E-3</v>
      </c>
      <c r="S260" s="160">
        <v>0</v>
      </c>
      <c r="T260" s="160">
        <v>0</v>
      </c>
      <c r="U260" s="160">
        <v>3.3342000000000001</v>
      </c>
      <c r="V260" s="160">
        <v>5.0000000000000001E-4</v>
      </c>
      <c r="W260" s="160">
        <v>1.2999999999999999E-3</v>
      </c>
      <c r="X260" s="160">
        <v>1.7000000000000001E-3</v>
      </c>
      <c r="Y260" s="160">
        <v>7.4000000000000003E-3</v>
      </c>
      <c r="Z260" s="160">
        <v>0.35299999999999998</v>
      </c>
      <c r="AA260" s="159">
        <v>1.3000000000000001E-2</v>
      </c>
      <c r="AB260" s="159">
        <v>0</v>
      </c>
      <c r="AC260" s="159">
        <v>2.2599999999999999E-2</v>
      </c>
      <c r="AD260" s="159">
        <v>1.66</v>
      </c>
    </row>
    <row r="261" spans="1:30" ht="15.75" customHeight="1">
      <c r="A261" s="266" t="s">
        <v>1061</v>
      </c>
      <c r="B261" s="181" t="s">
        <v>34</v>
      </c>
      <c r="C261" s="167"/>
      <c r="D261" s="164">
        <v>1.9519999999999999E-2</v>
      </c>
      <c r="E261" s="169">
        <v>5.0039999999999994E-2</v>
      </c>
      <c r="F261" s="171">
        <v>5.9999999999999995E-4</v>
      </c>
      <c r="G261" s="23">
        <v>2E-3</v>
      </c>
      <c r="H261" s="178">
        <v>2.9999999999999997E-4</v>
      </c>
      <c r="I261" s="141">
        <v>2.5399999999999999E-2</v>
      </c>
      <c r="J261" s="160">
        <v>1.45</v>
      </c>
      <c r="K261" s="160">
        <v>0.09</v>
      </c>
      <c r="L261" s="160">
        <v>2.8000000000000004E-3</v>
      </c>
      <c r="M261" s="160">
        <v>0.1</v>
      </c>
      <c r="N261" s="160">
        <v>1.9E-3</v>
      </c>
      <c r="O261" s="160">
        <v>0.2</v>
      </c>
      <c r="P261" s="160">
        <v>1.69</v>
      </c>
      <c r="Q261" s="160">
        <v>4.0000000000000002E-4</v>
      </c>
      <c r="R261" s="160">
        <v>1.2999999999999999E-3</v>
      </c>
      <c r="S261" s="160">
        <v>0</v>
      </c>
      <c r="T261" s="160">
        <v>0</v>
      </c>
      <c r="U261" s="160">
        <v>3.3342000000000001</v>
      </c>
      <c r="V261" s="160">
        <v>5.0000000000000001E-4</v>
      </c>
      <c r="W261" s="160">
        <v>1.2999999999999999E-3</v>
      </c>
      <c r="X261" s="160">
        <v>1.7000000000000001E-3</v>
      </c>
      <c r="Y261" s="160">
        <v>7.4000000000000003E-3</v>
      </c>
      <c r="Z261" s="160">
        <v>0.35299999999999998</v>
      </c>
      <c r="AA261" s="159">
        <v>1.3000000000000001E-2</v>
      </c>
      <c r="AB261" s="159">
        <v>0</v>
      </c>
      <c r="AC261" s="159">
        <v>2.2599999999999999E-2</v>
      </c>
      <c r="AD261" s="159">
        <v>1.66</v>
      </c>
    </row>
    <row r="262" spans="1:30" ht="15.75" customHeight="1">
      <c r="A262" s="266" t="s">
        <v>1062</v>
      </c>
      <c r="B262" s="181" t="s">
        <v>34</v>
      </c>
      <c r="C262" s="167"/>
      <c r="D262" s="164">
        <v>2.1099999999999997E-2</v>
      </c>
      <c r="E262" s="169">
        <v>4.9100000000000005E-2</v>
      </c>
      <c r="F262" s="171">
        <v>5.9999999999999995E-4</v>
      </c>
      <c r="G262" s="23">
        <v>2E-3</v>
      </c>
      <c r="H262" s="178">
        <v>2.9999999999999997E-4</v>
      </c>
      <c r="I262" s="141">
        <v>2.7999999999999997E-2</v>
      </c>
      <c r="J262" s="160">
        <v>1.45</v>
      </c>
      <c r="K262" s="160">
        <v>0.09</v>
      </c>
      <c r="L262" s="160">
        <v>2.8000000000000004E-3</v>
      </c>
      <c r="M262" s="160">
        <v>0.1</v>
      </c>
      <c r="N262" s="160">
        <v>1.9E-3</v>
      </c>
      <c r="O262" s="160">
        <v>0.2</v>
      </c>
      <c r="P262" s="160">
        <v>1.69</v>
      </c>
      <c r="Q262" s="160">
        <v>4.0000000000000002E-4</v>
      </c>
      <c r="R262" s="160">
        <v>1.2999999999999999E-3</v>
      </c>
      <c r="S262" s="160">
        <v>0</v>
      </c>
      <c r="T262" s="160">
        <v>0</v>
      </c>
      <c r="U262" s="160">
        <v>3.3342000000000001</v>
      </c>
      <c r="V262" s="160">
        <v>5.0000000000000001E-4</v>
      </c>
      <c r="W262" s="160">
        <v>1.2999999999999999E-3</v>
      </c>
      <c r="X262" s="160">
        <v>1.7000000000000001E-3</v>
      </c>
      <c r="Y262" s="160">
        <v>7.4000000000000003E-3</v>
      </c>
      <c r="Z262" s="160">
        <v>0.35299999999999998</v>
      </c>
      <c r="AA262" s="159">
        <v>1.3000000000000001E-2</v>
      </c>
      <c r="AB262" s="159">
        <v>0</v>
      </c>
      <c r="AC262" s="159">
        <v>2.2599999999999999E-2</v>
      </c>
      <c r="AD262" s="159">
        <v>1.66</v>
      </c>
    </row>
    <row r="263" spans="1:30" ht="15.75" customHeight="1">
      <c r="A263" s="266" t="s">
        <v>1063</v>
      </c>
      <c r="B263" s="181" t="s">
        <v>34</v>
      </c>
      <c r="C263" s="167"/>
      <c r="D263" s="164">
        <v>2.1309999999999999E-2</v>
      </c>
      <c r="E263" s="169">
        <v>4.9109999999999994E-2</v>
      </c>
      <c r="F263" s="171">
        <v>5.9999999999999995E-4</v>
      </c>
      <c r="G263" s="23">
        <v>2E-3</v>
      </c>
      <c r="H263" s="178">
        <v>2.9999999999999997E-4</v>
      </c>
      <c r="I263" s="141">
        <v>2.7999999999999997E-2</v>
      </c>
      <c r="J263" s="160">
        <v>1.45</v>
      </c>
      <c r="K263" s="160">
        <v>0.09</v>
      </c>
      <c r="L263" s="160">
        <v>2.8000000000000004E-3</v>
      </c>
      <c r="M263" s="160">
        <v>0.1</v>
      </c>
      <c r="N263" s="160">
        <v>1.9E-3</v>
      </c>
      <c r="O263" s="160">
        <v>0.2</v>
      </c>
      <c r="P263" s="160">
        <v>1.69</v>
      </c>
      <c r="Q263" s="160">
        <v>4.0000000000000002E-4</v>
      </c>
      <c r="R263" s="160">
        <v>1.2999999999999999E-3</v>
      </c>
      <c r="S263" s="160">
        <v>0</v>
      </c>
      <c r="T263" s="160">
        <v>0</v>
      </c>
      <c r="U263" s="160">
        <v>3.3342000000000001</v>
      </c>
      <c r="V263" s="160">
        <v>5.0000000000000001E-4</v>
      </c>
      <c r="W263" s="160">
        <v>1.2999999999999999E-3</v>
      </c>
      <c r="X263" s="160">
        <v>1.7000000000000001E-3</v>
      </c>
      <c r="Y263" s="160">
        <v>7.4000000000000003E-3</v>
      </c>
      <c r="Z263" s="160">
        <v>0.35299999999999998</v>
      </c>
      <c r="AA263" s="159">
        <v>1.3000000000000001E-2</v>
      </c>
      <c r="AB263" s="159">
        <v>0</v>
      </c>
      <c r="AC263" s="159">
        <v>2.2599999999999999E-2</v>
      </c>
      <c r="AD263" s="159">
        <v>1.66</v>
      </c>
    </row>
    <row r="264" spans="1:30" ht="15.75" customHeight="1">
      <c r="A264" s="266" t="s">
        <v>1064</v>
      </c>
      <c r="B264" s="181" t="s">
        <v>34</v>
      </c>
      <c r="C264" s="167"/>
      <c r="D264" s="164">
        <v>2.1099999999999997E-2</v>
      </c>
      <c r="E264" s="169">
        <v>4.9100000000000005E-2</v>
      </c>
      <c r="F264" s="171">
        <v>5.9999999999999995E-4</v>
      </c>
      <c r="G264" s="23">
        <v>2E-3</v>
      </c>
      <c r="H264" s="178">
        <v>2.9999999999999997E-4</v>
      </c>
      <c r="I264" s="141">
        <v>2.7999999999999997E-2</v>
      </c>
      <c r="J264" s="160">
        <v>1.45</v>
      </c>
      <c r="K264" s="160">
        <v>0.09</v>
      </c>
      <c r="L264" s="160">
        <v>2.8000000000000004E-3</v>
      </c>
      <c r="M264" s="160">
        <v>0.1</v>
      </c>
      <c r="N264" s="160">
        <v>1.9E-3</v>
      </c>
      <c r="O264" s="160">
        <v>0.2</v>
      </c>
      <c r="P264" s="160">
        <v>1.69</v>
      </c>
      <c r="Q264" s="160">
        <v>4.0000000000000002E-4</v>
      </c>
      <c r="R264" s="160">
        <v>1.2999999999999999E-3</v>
      </c>
      <c r="S264" s="160">
        <v>0</v>
      </c>
      <c r="T264" s="160">
        <v>0</v>
      </c>
      <c r="U264" s="160">
        <v>3.3342000000000001</v>
      </c>
      <c r="V264" s="160">
        <v>5.0000000000000001E-4</v>
      </c>
      <c r="W264" s="160">
        <v>1.2999999999999999E-3</v>
      </c>
      <c r="X264" s="160">
        <v>1.7000000000000001E-3</v>
      </c>
      <c r="Y264" s="160">
        <v>7.4000000000000003E-3</v>
      </c>
      <c r="Z264" s="160">
        <v>0.35299999999999998</v>
      </c>
      <c r="AA264" s="159">
        <v>1.3000000000000001E-2</v>
      </c>
      <c r="AB264" s="159">
        <v>0</v>
      </c>
      <c r="AC264" s="159">
        <v>2.2599999999999999E-2</v>
      </c>
      <c r="AD264" s="159">
        <v>1.66</v>
      </c>
    </row>
    <row r="265" spans="1:30" ht="15.75" customHeight="1">
      <c r="A265" s="266" t="s">
        <v>1065</v>
      </c>
      <c r="B265" s="181" t="s">
        <v>34</v>
      </c>
      <c r="C265" s="167"/>
      <c r="D265" s="164">
        <v>2.1099999999999997E-2</v>
      </c>
      <c r="E265" s="169">
        <v>4.9100000000000005E-2</v>
      </c>
      <c r="F265" s="171">
        <v>5.9999999999999995E-4</v>
      </c>
      <c r="G265" s="23">
        <v>2E-3</v>
      </c>
      <c r="H265" s="178">
        <v>2.9999999999999997E-4</v>
      </c>
      <c r="I265" s="141">
        <v>2.7999999999999997E-2</v>
      </c>
      <c r="J265" s="160">
        <v>1.45</v>
      </c>
      <c r="K265" s="160">
        <v>0.09</v>
      </c>
      <c r="L265" s="160">
        <v>2.8000000000000004E-3</v>
      </c>
      <c r="M265" s="160">
        <v>0.1</v>
      </c>
      <c r="N265" s="160">
        <v>1.9E-3</v>
      </c>
      <c r="O265" s="160">
        <v>0.2</v>
      </c>
      <c r="P265" s="160">
        <v>1.69</v>
      </c>
      <c r="Q265" s="160">
        <v>4.0000000000000002E-4</v>
      </c>
      <c r="R265" s="160">
        <v>1.2999999999999999E-3</v>
      </c>
      <c r="S265" s="160">
        <v>0</v>
      </c>
      <c r="T265" s="160">
        <v>0</v>
      </c>
      <c r="U265" s="160">
        <v>3.3342000000000001</v>
      </c>
      <c r="V265" s="160">
        <v>5.0000000000000001E-4</v>
      </c>
      <c r="W265" s="160">
        <v>1.2999999999999999E-3</v>
      </c>
      <c r="X265" s="160">
        <v>1.7000000000000001E-3</v>
      </c>
      <c r="Y265" s="160">
        <v>7.4000000000000003E-3</v>
      </c>
      <c r="Z265" s="160">
        <v>0.35299999999999998</v>
      </c>
      <c r="AA265" s="159">
        <v>1.3000000000000001E-2</v>
      </c>
      <c r="AB265" s="159">
        <v>0</v>
      </c>
      <c r="AC265" s="159">
        <v>2.2599999999999999E-2</v>
      </c>
      <c r="AD265" s="159">
        <v>1.66</v>
      </c>
    </row>
    <row r="266" spans="1:30" ht="15.75" customHeight="1">
      <c r="A266" s="266" t="s">
        <v>1066</v>
      </c>
      <c r="B266" s="181" t="s">
        <v>34</v>
      </c>
      <c r="C266" s="167"/>
      <c r="D266" s="164">
        <v>2.1099999999999997E-2</v>
      </c>
      <c r="E266" s="169">
        <v>4.9100000000000005E-2</v>
      </c>
      <c r="F266" s="171">
        <v>5.9999999999999995E-4</v>
      </c>
      <c r="G266" s="23">
        <v>2E-3</v>
      </c>
      <c r="H266" s="178">
        <v>2.9999999999999997E-4</v>
      </c>
      <c r="I266" s="141">
        <v>2.7999999999999997E-2</v>
      </c>
      <c r="J266" s="160">
        <v>1.45</v>
      </c>
      <c r="K266" s="160">
        <v>0.09</v>
      </c>
      <c r="L266" s="160">
        <v>2.8000000000000004E-3</v>
      </c>
      <c r="M266" s="160">
        <v>0.1</v>
      </c>
      <c r="N266" s="160">
        <v>1.9E-3</v>
      </c>
      <c r="O266" s="160">
        <v>0.2</v>
      </c>
      <c r="P266" s="160">
        <v>1.69</v>
      </c>
      <c r="Q266" s="160">
        <v>4.0000000000000002E-4</v>
      </c>
      <c r="R266" s="160">
        <v>1.2999999999999999E-3</v>
      </c>
      <c r="S266" s="160">
        <v>0</v>
      </c>
      <c r="T266" s="160">
        <v>0</v>
      </c>
      <c r="U266" s="160">
        <v>3.3342000000000001</v>
      </c>
      <c r="V266" s="160">
        <v>5.0000000000000001E-4</v>
      </c>
      <c r="W266" s="160">
        <v>1.2999999999999999E-3</v>
      </c>
      <c r="X266" s="160">
        <v>1.7000000000000001E-3</v>
      </c>
      <c r="Y266" s="160">
        <v>7.4000000000000003E-3</v>
      </c>
      <c r="Z266" s="160">
        <v>0.35299999999999998</v>
      </c>
      <c r="AA266" s="159">
        <v>1.3000000000000001E-2</v>
      </c>
      <c r="AB266" s="159">
        <v>0</v>
      </c>
      <c r="AC266" s="159">
        <v>2.2599999999999999E-2</v>
      </c>
      <c r="AD266" s="159">
        <v>1.66</v>
      </c>
    </row>
    <row r="267" spans="1:30" ht="15.75" customHeight="1">
      <c r="A267" s="266" t="s">
        <v>1067</v>
      </c>
      <c r="B267" s="181" t="s">
        <v>34</v>
      </c>
      <c r="C267" s="167"/>
      <c r="D267" s="164">
        <v>2.1099999999999997E-2</v>
      </c>
      <c r="E267" s="169">
        <v>4.9100000000000005E-2</v>
      </c>
      <c r="F267" s="171">
        <v>5.9999999999999995E-4</v>
      </c>
      <c r="G267" s="23">
        <v>2E-3</v>
      </c>
      <c r="H267" s="178">
        <v>2.9999999999999997E-4</v>
      </c>
      <c r="I267" s="141">
        <v>2.7999999999999997E-2</v>
      </c>
      <c r="J267" s="160">
        <v>1.45</v>
      </c>
      <c r="K267" s="160">
        <v>0.09</v>
      </c>
      <c r="L267" s="160">
        <v>2.8000000000000004E-3</v>
      </c>
      <c r="M267" s="160">
        <v>0.1</v>
      </c>
      <c r="N267" s="160">
        <v>1.9E-3</v>
      </c>
      <c r="O267" s="160">
        <v>0.2</v>
      </c>
      <c r="P267" s="160">
        <v>1.69</v>
      </c>
      <c r="Q267" s="160">
        <v>4.0000000000000002E-4</v>
      </c>
      <c r="R267" s="160">
        <v>1.2999999999999999E-3</v>
      </c>
      <c r="S267" s="160">
        <v>0</v>
      </c>
      <c r="T267" s="160">
        <v>0</v>
      </c>
      <c r="U267" s="160">
        <v>3.3342000000000001</v>
      </c>
      <c r="V267" s="160">
        <v>5.0000000000000001E-4</v>
      </c>
      <c r="W267" s="160">
        <v>1.2999999999999999E-3</v>
      </c>
      <c r="X267" s="160">
        <v>1.7000000000000001E-3</v>
      </c>
      <c r="Y267" s="160">
        <v>7.4000000000000003E-3</v>
      </c>
      <c r="Z267" s="160">
        <v>0.35299999999999998</v>
      </c>
      <c r="AA267" s="159">
        <v>1.3000000000000001E-2</v>
      </c>
      <c r="AB267" s="159">
        <v>0</v>
      </c>
      <c r="AC267" s="159">
        <v>2.2599999999999999E-2</v>
      </c>
      <c r="AD267" s="159">
        <v>1.66</v>
      </c>
    </row>
    <row r="268" spans="1:30" ht="15.75" customHeight="1">
      <c r="A268" s="266" t="s">
        <v>1068</v>
      </c>
      <c r="B268" s="181" t="s">
        <v>34</v>
      </c>
      <c r="C268" s="167"/>
      <c r="D268" s="164">
        <v>1.84E-2</v>
      </c>
      <c r="E268" s="169">
        <v>4.1100000000000005E-2</v>
      </c>
      <c r="F268" s="171">
        <v>7.000000000000001E-4</v>
      </c>
      <c r="G268" s="23">
        <v>2.2000000000000001E-3</v>
      </c>
      <c r="H268" s="178">
        <v>2.9999999999999997E-4</v>
      </c>
      <c r="I268" s="141">
        <v>2.3E-2</v>
      </c>
      <c r="J268" s="160">
        <v>0.16</v>
      </c>
      <c r="K268" s="160">
        <v>0.09</v>
      </c>
      <c r="L268" s="160">
        <v>1.2999999999999999E-3</v>
      </c>
      <c r="M268" s="160">
        <v>0.32</v>
      </c>
      <c r="N268" s="160">
        <v>3.2000000000000002E-3</v>
      </c>
      <c r="O268" s="160">
        <v>0.15</v>
      </c>
      <c r="P268" s="160">
        <v>1.42</v>
      </c>
      <c r="Q268" s="160">
        <v>2.0000000000000001E-4</v>
      </c>
      <c r="R268" s="160">
        <v>1.7000000000000001E-3</v>
      </c>
      <c r="S268" s="160">
        <v>0</v>
      </c>
      <c r="T268" s="160">
        <v>0</v>
      </c>
      <c r="U268" s="160">
        <v>5.7999999999999996E-3</v>
      </c>
      <c r="V268" s="160">
        <v>4.0000000000000002E-4</v>
      </c>
      <c r="W268" s="160">
        <v>5.0000000000000001E-4</v>
      </c>
      <c r="X268" s="160">
        <v>1.7000000000000001E-3</v>
      </c>
      <c r="Y268" s="160">
        <v>4.0999999999999995E-3</v>
      </c>
      <c r="Z268" s="160">
        <v>0.44299999999999995</v>
      </c>
      <c r="AA268" s="159">
        <v>6.0000000000000001E-3</v>
      </c>
      <c r="AB268" s="159">
        <v>0</v>
      </c>
      <c r="AC268" s="159">
        <v>7.000000000000001E-4</v>
      </c>
      <c r="AD268" s="159">
        <v>0.44</v>
      </c>
    </row>
    <row r="269" spans="1:30" ht="15.75" customHeight="1">
      <c r="A269" s="266" t="s">
        <v>1069</v>
      </c>
      <c r="B269" s="181" t="s">
        <v>34</v>
      </c>
      <c r="C269" s="167"/>
      <c r="D269" s="164">
        <v>1.84E-2</v>
      </c>
      <c r="E269" s="169">
        <v>4.1100000000000005E-2</v>
      </c>
      <c r="F269" s="171">
        <v>7.000000000000001E-4</v>
      </c>
      <c r="G269" s="23">
        <v>2.2000000000000001E-3</v>
      </c>
      <c r="H269" s="178">
        <v>2.9999999999999997E-4</v>
      </c>
      <c r="I269" s="141">
        <v>2.3E-2</v>
      </c>
      <c r="J269" s="160">
        <v>0.16</v>
      </c>
      <c r="K269" s="160">
        <v>0.09</v>
      </c>
      <c r="L269" s="160">
        <v>1.2999999999999999E-3</v>
      </c>
      <c r="M269" s="160">
        <v>0.32</v>
      </c>
      <c r="N269" s="160">
        <v>3.2000000000000002E-3</v>
      </c>
      <c r="O269" s="160">
        <v>0.15</v>
      </c>
      <c r="P269" s="160">
        <v>1.42</v>
      </c>
      <c r="Q269" s="160">
        <v>2.0000000000000001E-4</v>
      </c>
      <c r="R269" s="160">
        <v>1.7000000000000001E-3</v>
      </c>
      <c r="S269" s="160">
        <v>0</v>
      </c>
      <c r="T269" s="160">
        <v>0</v>
      </c>
      <c r="U269" s="160">
        <v>5.7999999999999996E-3</v>
      </c>
      <c r="V269" s="160">
        <v>4.0000000000000002E-4</v>
      </c>
      <c r="W269" s="160">
        <v>5.0000000000000001E-4</v>
      </c>
      <c r="X269" s="160">
        <v>1.7000000000000001E-3</v>
      </c>
      <c r="Y269" s="160">
        <v>4.0999999999999995E-3</v>
      </c>
      <c r="Z269" s="160">
        <v>0.44299999999999995</v>
      </c>
      <c r="AA269" s="159">
        <v>6.0000000000000001E-3</v>
      </c>
      <c r="AB269" s="159">
        <v>0</v>
      </c>
      <c r="AC269" s="159">
        <v>7.000000000000001E-4</v>
      </c>
      <c r="AD269" s="159">
        <v>0.44</v>
      </c>
    </row>
    <row r="270" spans="1:30" ht="15.75" customHeight="1">
      <c r="A270" s="266" t="s">
        <v>1070</v>
      </c>
      <c r="B270" s="181" t="s">
        <v>34</v>
      </c>
      <c r="C270" s="167"/>
      <c r="D270" s="164">
        <v>1.84E-2</v>
      </c>
      <c r="E270" s="169">
        <v>4.1100000000000005E-2</v>
      </c>
      <c r="F270" s="171">
        <v>7.000000000000001E-4</v>
      </c>
      <c r="G270" s="23">
        <v>2.2000000000000001E-3</v>
      </c>
      <c r="H270" s="178">
        <v>2.9999999999999997E-4</v>
      </c>
      <c r="I270" s="141">
        <v>2.3E-2</v>
      </c>
      <c r="J270" s="160">
        <v>0.16</v>
      </c>
      <c r="K270" s="160">
        <v>0.09</v>
      </c>
      <c r="L270" s="160">
        <v>1.2999999999999999E-3</v>
      </c>
      <c r="M270" s="160">
        <v>0.32</v>
      </c>
      <c r="N270" s="160">
        <v>3.2000000000000002E-3</v>
      </c>
      <c r="O270" s="160">
        <v>0.15</v>
      </c>
      <c r="P270" s="160">
        <v>1.42</v>
      </c>
      <c r="Q270" s="160">
        <v>2.0000000000000001E-4</v>
      </c>
      <c r="R270" s="160">
        <v>1.7000000000000001E-3</v>
      </c>
      <c r="S270" s="160">
        <v>0</v>
      </c>
      <c r="T270" s="160">
        <v>0</v>
      </c>
      <c r="U270" s="160">
        <v>5.7999999999999996E-3</v>
      </c>
      <c r="V270" s="160">
        <v>4.0000000000000002E-4</v>
      </c>
      <c r="W270" s="160">
        <v>5.0000000000000001E-4</v>
      </c>
      <c r="X270" s="160">
        <v>1.7000000000000001E-3</v>
      </c>
      <c r="Y270" s="160">
        <v>4.0999999999999995E-3</v>
      </c>
      <c r="Z270" s="160">
        <v>0.44299999999999995</v>
      </c>
      <c r="AA270" s="159">
        <v>6.0000000000000001E-3</v>
      </c>
      <c r="AB270" s="159">
        <v>0</v>
      </c>
      <c r="AC270" s="159">
        <v>7.000000000000001E-4</v>
      </c>
      <c r="AD270" s="159">
        <v>0.44</v>
      </c>
    </row>
    <row r="271" spans="1:30" ht="15.75" customHeight="1">
      <c r="A271" s="266" t="s">
        <v>1071</v>
      </c>
      <c r="B271" s="181" t="s">
        <v>34</v>
      </c>
      <c r="C271" s="167"/>
      <c r="D271" s="164">
        <v>4.1700000000000001E-2</v>
      </c>
      <c r="E271" s="169">
        <v>0.10310000000000001</v>
      </c>
      <c r="F271" s="171">
        <v>7.000000000000001E-4</v>
      </c>
      <c r="G271" s="23">
        <v>2.2000000000000001E-3</v>
      </c>
      <c r="H271" s="178">
        <v>2.9999999999999997E-4</v>
      </c>
      <c r="I271" s="141">
        <v>2.0799999999999999E-2</v>
      </c>
      <c r="J271" s="160">
        <v>0.16</v>
      </c>
      <c r="K271" s="160">
        <v>0.09</v>
      </c>
      <c r="L271" s="160">
        <v>1.2999999999999999E-3</v>
      </c>
      <c r="M271" s="160">
        <v>0.32</v>
      </c>
      <c r="N271" s="160">
        <v>3.2000000000000002E-3</v>
      </c>
      <c r="O271" s="160">
        <v>0.15</v>
      </c>
      <c r="P271" s="160">
        <v>1.42</v>
      </c>
      <c r="Q271" s="160">
        <v>2.0000000000000001E-4</v>
      </c>
      <c r="R271" s="160">
        <v>1.7000000000000001E-3</v>
      </c>
      <c r="S271" s="160">
        <v>0</v>
      </c>
      <c r="T271" s="160">
        <v>0</v>
      </c>
      <c r="U271" s="160">
        <v>5.7999999999999996E-3</v>
      </c>
      <c r="V271" s="160">
        <v>4.0000000000000002E-4</v>
      </c>
      <c r="W271" s="160">
        <v>5.0000000000000001E-4</v>
      </c>
      <c r="X271" s="160">
        <v>1.7000000000000001E-3</v>
      </c>
      <c r="Y271" s="160">
        <v>4.0999999999999995E-3</v>
      </c>
      <c r="Z271" s="160">
        <v>0.44299999999999995</v>
      </c>
      <c r="AA271" s="159">
        <v>6.0000000000000001E-3</v>
      </c>
      <c r="AB271" s="159">
        <v>0</v>
      </c>
      <c r="AC271" s="159">
        <v>7.000000000000001E-4</v>
      </c>
      <c r="AD271" s="159">
        <v>0.44</v>
      </c>
    </row>
    <row r="272" spans="1:30" ht="15.75" customHeight="1">
      <c r="A272" s="266" t="s">
        <v>1072</v>
      </c>
      <c r="B272" s="181" t="s">
        <v>34</v>
      </c>
      <c r="C272" s="167"/>
      <c r="D272" s="164">
        <v>1.84E-2</v>
      </c>
      <c r="E272" s="169">
        <v>4.1100000000000005E-2</v>
      </c>
      <c r="F272" s="171">
        <v>7.000000000000001E-4</v>
      </c>
      <c r="G272" s="23">
        <v>2.2000000000000001E-3</v>
      </c>
      <c r="H272" s="178">
        <v>2.9999999999999997E-4</v>
      </c>
      <c r="I272" s="141">
        <v>2.3E-2</v>
      </c>
      <c r="J272" s="160">
        <v>0.16</v>
      </c>
      <c r="K272" s="160">
        <v>0.09</v>
      </c>
      <c r="L272" s="160">
        <v>1.2999999999999999E-3</v>
      </c>
      <c r="M272" s="160">
        <v>0.32</v>
      </c>
      <c r="N272" s="160">
        <v>3.2000000000000002E-3</v>
      </c>
      <c r="O272" s="160">
        <v>0.15</v>
      </c>
      <c r="P272" s="160">
        <v>1.42</v>
      </c>
      <c r="Q272" s="160">
        <v>2.0000000000000001E-4</v>
      </c>
      <c r="R272" s="160">
        <v>1.7000000000000001E-3</v>
      </c>
      <c r="S272" s="160">
        <v>0</v>
      </c>
      <c r="T272" s="160">
        <v>0</v>
      </c>
      <c r="U272" s="160">
        <v>5.7999999999999996E-3</v>
      </c>
      <c r="V272" s="160">
        <v>4.0000000000000002E-4</v>
      </c>
      <c r="W272" s="160">
        <v>5.0000000000000001E-4</v>
      </c>
      <c r="X272" s="160">
        <v>1.7000000000000001E-3</v>
      </c>
      <c r="Y272" s="160">
        <v>4.0999999999999995E-3</v>
      </c>
      <c r="Z272" s="160">
        <v>0.44299999999999995</v>
      </c>
      <c r="AA272" s="159">
        <v>6.0000000000000001E-3</v>
      </c>
      <c r="AB272" s="159">
        <v>0</v>
      </c>
      <c r="AC272" s="159">
        <v>7.000000000000001E-4</v>
      </c>
      <c r="AD272" s="159">
        <v>0.44</v>
      </c>
    </row>
    <row r="273" spans="1:30" ht="15.75" customHeight="1">
      <c r="A273" s="266" t="s">
        <v>1073</v>
      </c>
      <c r="B273" s="181" t="s">
        <v>34</v>
      </c>
      <c r="C273" s="167"/>
      <c r="D273" s="164">
        <v>1.84E-2</v>
      </c>
      <c r="E273" s="169">
        <v>4.1100000000000005E-2</v>
      </c>
      <c r="F273" s="171">
        <v>7.000000000000001E-4</v>
      </c>
      <c r="G273" s="23">
        <v>2.2000000000000001E-3</v>
      </c>
      <c r="H273" s="178">
        <v>2.9999999999999997E-4</v>
      </c>
      <c r="I273" s="141">
        <v>2.3E-2</v>
      </c>
      <c r="J273" s="160">
        <v>0.16</v>
      </c>
      <c r="K273" s="160">
        <v>0.09</v>
      </c>
      <c r="L273" s="160">
        <v>1.2999999999999999E-3</v>
      </c>
      <c r="M273" s="160">
        <v>0.32</v>
      </c>
      <c r="N273" s="160">
        <v>3.2000000000000002E-3</v>
      </c>
      <c r="O273" s="160">
        <v>0.15</v>
      </c>
      <c r="P273" s="160">
        <v>1.42</v>
      </c>
      <c r="Q273" s="160">
        <v>2.0000000000000001E-4</v>
      </c>
      <c r="R273" s="160">
        <v>1.7000000000000001E-3</v>
      </c>
      <c r="S273" s="160">
        <v>0</v>
      </c>
      <c r="T273" s="160">
        <v>0</v>
      </c>
      <c r="U273" s="160">
        <v>5.7999999999999996E-3</v>
      </c>
      <c r="V273" s="160">
        <v>4.0000000000000002E-4</v>
      </c>
      <c r="W273" s="160">
        <v>5.0000000000000001E-4</v>
      </c>
      <c r="X273" s="160">
        <v>1.7000000000000001E-3</v>
      </c>
      <c r="Y273" s="160">
        <v>4.0999999999999995E-3</v>
      </c>
      <c r="Z273" s="160">
        <v>0.44299999999999995</v>
      </c>
      <c r="AA273" s="159">
        <v>6.0000000000000001E-3</v>
      </c>
      <c r="AB273" s="159">
        <v>0</v>
      </c>
      <c r="AC273" s="159">
        <v>7.000000000000001E-4</v>
      </c>
      <c r="AD273" s="159">
        <v>0.44</v>
      </c>
    </row>
    <row r="274" spans="1:30" ht="15.75" customHeight="1">
      <c r="A274" s="266" t="s">
        <v>1074</v>
      </c>
      <c r="B274" s="181" t="s">
        <v>34</v>
      </c>
      <c r="C274" s="167"/>
      <c r="D274" s="164">
        <v>1.84E-2</v>
      </c>
      <c r="E274" s="169">
        <v>4.1100000000000005E-2</v>
      </c>
      <c r="F274" s="171">
        <v>7.000000000000001E-4</v>
      </c>
      <c r="G274" s="23">
        <v>2.2000000000000001E-3</v>
      </c>
      <c r="H274" s="178">
        <v>2.9999999999999997E-4</v>
      </c>
      <c r="I274" s="141">
        <v>2.3E-2</v>
      </c>
      <c r="J274" s="160">
        <v>0.16</v>
      </c>
      <c r="K274" s="160">
        <v>0.09</v>
      </c>
      <c r="L274" s="160">
        <v>1.2999999999999999E-3</v>
      </c>
      <c r="M274" s="160">
        <v>0.32</v>
      </c>
      <c r="N274" s="160">
        <v>3.2000000000000002E-3</v>
      </c>
      <c r="O274" s="160">
        <v>0.15</v>
      </c>
      <c r="P274" s="160">
        <v>1.42</v>
      </c>
      <c r="Q274" s="160">
        <v>2.0000000000000001E-4</v>
      </c>
      <c r="R274" s="160">
        <v>1.7000000000000001E-3</v>
      </c>
      <c r="S274" s="160">
        <v>0</v>
      </c>
      <c r="T274" s="160">
        <v>0</v>
      </c>
      <c r="U274" s="160">
        <v>5.7999999999999996E-3</v>
      </c>
      <c r="V274" s="160">
        <v>4.0000000000000002E-4</v>
      </c>
      <c r="W274" s="160">
        <v>5.0000000000000001E-4</v>
      </c>
      <c r="X274" s="160">
        <v>1.7000000000000001E-3</v>
      </c>
      <c r="Y274" s="160">
        <v>4.0999999999999995E-3</v>
      </c>
      <c r="Z274" s="160">
        <v>0.44299999999999995</v>
      </c>
      <c r="AA274" s="159">
        <v>6.0000000000000001E-3</v>
      </c>
      <c r="AB274" s="159">
        <v>0</v>
      </c>
      <c r="AC274" s="159">
        <v>7.000000000000001E-4</v>
      </c>
      <c r="AD274" s="159">
        <v>0.44</v>
      </c>
    </row>
    <row r="275" spans="1:30" ht="15.75" customHeight="1">
      <c r="A275" s="266" t="s">
        <v>1075</v>
      </c>
      <c r="B275" s="181" t="s">
        <v>34</v>
      </c>
      <c r="C275" s="167"/>
      <c r="D275" s="164">
        <v>2.9700000000000001E-2</v>
      </c>
      <c r="E275" s="169">
        <v>3.7499999999999999E-2</v>
      </c>
      <c r="F275" s="171">
        <v>4.0000000000000002E-4</v>
      </c>
      <c r="G275" s="23">
        <v>1.1000000000000001E-3</v>
      </c>
      <c r="H275" s="178">
        <v>1E-4</v>
      </c>
      <c r="I275" s="141">
        <v>2.4E-2</v>
      </c>
      <c r="J275" s="160">
        <v>1.36</v>
      </c>
      <c r="K275" s="160">
        <v>0.87</v>
      </c>
      <c r="L275" s="160">
        <v>9.3999999999999986E-3</v>
      </c>
      <c r="M275" s="160">
        <v>0.56000000000000005</v>
      </c>
      <c r="N275" s="160">
        <v>3.5699999999999996E-2</v>
      </c>
      <c r="O275" s="160">
        <v>0.7</v>
      </c>
      <c r="P275" s="160">
        <v>4.66</v>
      </c>
      <c r="Q275" s="160">
        <v>1.7000000000000001E-3</v>
      </c>
      <c r="R275" s="160">
        <v>7.6E-3</v>
      </c>
      <c r="S275" s="160">
        <v>0</v>
      </c>
      <c r="T275" s="160">
        <v>0</v>
      </c>
      <c r="U275" s="160">
        <v>5.24</v>
      </c>
      <c r="V275" s="160">
        <v>1E-3</v>
      </c>
      <c r="W275" s="160">
        <v>2.3999999999999998E-3</v>
      </c>
      <c r="X275" s="160">
        <v>2.3999999999999998E-3</v>
      </c>
      <c r="Y275" s="160">
        <v>4.8999999999999998E-3</v>
      </c>
      <c r="Z275" s="160">
        <v>9.8000000000000004E-2</v>
      </c>
      <c r="AA275" s="159">
        <v>1.4999999999999999E-2</v>
      </c>
      <c r="AB275" s="159">
        <v>0</v>
      </c>
      <c r="AC275" s="159">
        <v>2.0799999999999999E-2</v>
      </c>
      <c r="AD275" s="159">
        <v>1.46</v>
      </c>
    </row>
    <row r="276" spans="1:30" ht="15.75" customHeight="1">
      <c r="A276" s="266" t="s">
        <v>1076</v>
      </c>
      <c r="B276" s="181" t="s">
        <v>34</v>
      </c>
      <c r="C276" s="167"/>
      <c r="D276" s="164">
        <v>2.9700000000000001E-2</v>
      </c>
      <c r="E276" s="169">
        <v>3.7499999999999999E-2</v>
      </c>
      <c r="F276" s="171">
        <v>4.0000000000000002E-4</v>
      </c>
      <c r="G276" s="23">
        <v>1.1000000000000001E-3</v>
      </c>
      <c r="H276" s="178">
        <v>1E-4</v>
      </c>
      <c r="I276" s="141">
        <v>2.4E-2</v>
      </c>
      <c r="J276" s="160">
        <v>1.36</v>
      </c>
      <c r="K276" s="160">
        <v>0.87</v>
      </c>
      <c r="L276" s="160">
        <v>9.3999999999999986E-3</v>
      </c>
      <c r="M276" s="160">
        <v>0.56000000000000005</v>
      </c>
      <c r="N276" s="160">
        <v>3.5699999999999996E-2</v>
      </c>
      <c r="O276" s="160">
        <v>0.7</v>
      </c>
      <c r="P276" s="160">
        <v>4.66</v>
      </c>
      <c r="Q276" s="160">
        <v>1.7000000000000001E-3</v>
      </c>
      <c r="R276" s="160">
        <v>7.6E-3</v>
      </c>
      <c r="S276" s="160">
        <v>0</v>
      </c>
      <c r="T276" s="160">
        <v>0</v>
      </c>
      <c r="U276" s="160">
        <v>5.24</v>
      </c>
      <c r="V276" s="160">
        <v>1E-3</v>
      </c>
      <c r="W276" s="160">
        <v>2.3999999999999998E-3</v>
      </c>
      <c r="X276" s="160">
        <v>2.3999999999999998E-3</v>
      </c>
      <c r="Y276" s="160">
        <v>4.8999999999999998E-3</v>
      </c>
      <c r="Z276" s="160">
        <v>9.8000000000000004E-2</v>
      </c>
      <c r="AA276" s="159">
        <v>1.4999999999999999E-2</v>
      </c>
      <c r="AB276" s="159">
        <v>0</v>
      </c>
      <c r="AC276" s="159">
        <v>2.0799999999999999E-2</v>
      </c>
      <c r="AD276" s="159">
        <v>1.46</v>
      </c>
    </row>
    <row r="277" spans="1:30" ht="15.75" customHeight="1">
      <c r="A277" s="266" t="s">
        <v>1077</v>
      </c>
      <c r="B277" s="181" t="s">
        <v>34</v>
      </c>
      <c r="C277" s="167"/>
      <c r="D277" s="164">
        <v>2.9700000000000001E-2</v>
      </c>
      <c r="E277" s="169">
        <v>3.7499999999999999E-2</v>
      </c>
      <c r="F277" s="171">
        <v>4.0000000000000002E-4</v>
      </c>
      <c r="G277" s="23">
        <v>1.1000000000000001E-3</v>
      </c>
      <c r="H277" s="178">
        <v>1E-4</v>
      </c>
      <c r="I277" s="141">
        <v>2.4E-2</v>
      </c>
      <c r="J277" s="160">
        <v>1.36</v>
      </c>
      <c r="K277" s="160">
        <v>0.87</v>
      </c>
      <c r="L277" s="160">
        <v>9.3999999999999986E-3</v>
      </c>
      <c r="M277" s="160">
        <v>0.56000000000000005</v>
      </c>
      <c r="N277" s="160">
        <v>3.5699999999999996E-2</v>
      </c>
      <c r="O277" s="160">
        <v>0.7</v>
      </c>
      <c r="P277" s="160">
        <v>4.66</v>
      </c>
      <c r="Q277" s="160">
        <v>1.7000000000000001E-3</v>
      </c>
      <c r="R277" s="160">
        <v>7.6E-3</v>
      </c>
      <c r="S277" s="160">
        <v>0</v>
      </c>
      <c r="T277" s="160">
        <v>0</v>
      </c>
      <c r="U277" s="160">
        <v>5.24</v>
      </c>
      <c r="V277" s="160">
        <v>1E-3</v>
      </c>
      <c r="W277" s="160">
        <v>2.3999999999999998E-3</v>
      </c>
      <c r="X277" s="160">
        <v>2.3999999999999998E-3</v>
      </c>
      <c r="Y277" s="160">
        <v>4.8999999999999998E-3</v>
      </c>
      <c r="Z277" s="160">
        <v>9.8000000000000004E-2</v>
      </c>
      <c r="AA277" s="159">
        <v>1.4999999999999999E-2</v>
      </c>
      <c r="AB277" s="159">
        <v>0</v>
      </c>
      <c r="AC277" s="159">
        <v>2.0799999999999999E-2</v>
      </c>
      <c r="AD277" s="159">
        <v>1.46</v>
      </c>
    </row>
    <row r="278" spans="1:30" ht="15.75" customHeight="1">
      <c r="A278" s="266" t="s">
        <v>1078</v>
      </c>
      <c r="B278" s="181" t="s">
        <v>34</v>
      </c>
      <c r="C278" s="167"/>
      <c r="D278" s="164">
        <v>2.9700000000000001E-2</v>
      </c>
      <c r="E278" s="169">
        <v>3.7499999999999999E-2</v>
      </c>
      <c r="F278" s="171">
        <v>4.0000000000000002E-4</v>
      </c>
      <c r="G278" s="23">
        <v>1.1000000000000001E-3</v>
      </c>
      <c r="H278" s="178">
        <v>1E-4</v>
      </c>
      <c r="I278" s="141">
        <v>2.4E-2</v>
      </c>
      <c r="J278" s="160">
        <v>1.36</v>
      </c>
      <c r="K278" s="160">
        <v>0.87</v>
      </c>
      <c r="L278" s="160">
        <v>9.3999999999999986E-3</v>
      </c>
      <c r="M278" s="160">
        <v>0.56000000000000005</v>
      </c>
      <c r="N278" s="160">
        <v>3.5699999999999996E-2</v>
      </c>
      <c r="O278" s="160">
        <v>0.7</v>
      </c>
      <c r="P278" s="160">
        <v>4.66</v>
      </c>
      <c r="Q278" s="160">
        <v>1.7000000000000001E-3</v>
      </c>
      <c r="R278" s="160">
        <v>7.6E-3</v>
      </c>
      <c r="S278" s="160">
        <v>0</v>
      </c>
      <c r="T278" s="160">
        <v>0</v>
      </c>
      <c r="U278" s="160">
        <v>5.24</v>
      </c>
      <c r="V278" s="160">
        <v>1E-3</v>
      </c>
      <c r="W278" s="160">
        <v>2.3999999999999998E-3</v>
      </c>
      <c r="X278" s="160">
        <v>2.3999999999999998E-3</v>
      </c>
      <c r="Y278" s="160">
        <v>4.8999999999999998E-3</v>
      </c>
      <c r="Z278" s="160">
        <v>9.8000000000000004E-2</v>
      </c>
      <c r="AA278" s="159">
        <v>1.4999999999999999E-2</v>
      </c>
      <c r="AB278" s="159">
        <v>0</v>
      </c>
      <c r="AC278" s="159">
        <v>2.0799999999999999E-2</v>
      </c>
      <c r="AD278" s="159">
        <v>1.46</v>
      </c>
    </row>
    <row r="279" spans="1:30" ht="15.75" customHeight="1">
      <c r="A279" s="266" t="s">
        <v>1079</v>
      </c>
      <c r="B279" s="181" t="s">
        <v>34</v>
      </c>
      <c r="C279" s="167"/>
      <c r="D279" s="164">
        <v>2.9700000000000001E-2</v>
      </c>
      <c r="E279" s="169">
        <v>3.7499999999999999E-2</v>
      </c>
      <c r="F279" s="171">
        <v>4.0000000000000002E-4</v>
      </c>
      <c r="G279" s="23">
        <v>1.1000000000000001E-3</v>
      </c>
      <c r="H279" s="178">
        <v>1E-4</v>
      </c>
      <c r="I279" s="141">
        <v>2.4E-2</v>
      </c>
      <c r="J279" s="160">
        <v>1.36</v>
      </c>
      <c r="K279" s="160">
        <v>0.87</v>
      </c>
      <c r="L279" s="160">
        <v>9.3999999999999986E-3</v>
      </c>
      <c r="M279" s="160">
        <v>0.56000000000000005</v>
      </c>
      <c r="N279" s="160">
        <v>3.5699999999999996E-2</v>
      </c>
      <c r="O279" s="160">
        <v>0.7</v>
      </c>
      <c r="P279" s="160">
        <v>4.66</v>
      </c>
      <c r="Q279" s="160">
        <v>1.7000000000000001E-3</v>
      </c>
      <c r="R279" s="160">
        <v>7.6E-3</v>
      </c>
      <c r="S279" s="160">
        <v>0</v>
      </c>
      <c r="T279" s="160">
        <v>0</v>
      </c>
      <c r="U279" s="160">
        <v>5.24</v>
      </c>
      <c r="V279" s="160">
        <v>1E-3</v>
      </c>
      <c r="W279" s="160">
        <v>2.3999999999999998E-3</v>
      </c>
      <c r="X279" s="160">
        <v>2.3999999999999998E-3</v>
      </c>
      <c r="Y279" s="160">
        <v>4.8999999999999998E-3</v>
      </c>
      <c r="Z279" s="160">
        <v>9.8000000000000004E-2</v>
      </c>
      <c r="AA279" s="159">
        <v>1.4999999999999999E-2</v>
      </c>
      <c r="AB279" s="159">
        <v>0</v>
      </c>
      <c r="AC279" s="159">
        <v>2.0799999999999999E-2</v>
      </c>
      <c r="AD279" s="159">
        <v>1.46</v>
      </c>
    </row>
    <row r="280" spans="1:30" ht="15.75" customHeight="1">
      <c r="A280" s="266" t="s">
        <v>1080</v>
      </c>
      <c r="B280" s="181" t="s">
        <v>34</v>
      </c>
      <c r="C280" s="167"/>
      <c r="D280" s="164">
        <v>2.7000000000000003E-2</v>
      </c>
      <c r="E280" s="169">
        <v>4.9000000000000002E-2</v>
      </c>
      <c r="F280" s="171">
        <v>1E-4</v>
      </c>
      <c r="G280" s="23">
        <v>4.0000000000000002E-4</v>
      </c>
      <c r="H280" s="178">
        <v>8.9999999999999998E-4</v>
      </c>
      <c r="I280" s="141">
        <v>3.3000000000000002E-2</v>
      </c>
      <c r="J280" s="160">
        <v>1.03</v>
      </c>
      <c r="K280" s="160">
        <v>0.32</v>
      </c>
      <c r="L280" s="160">
        <v>4.7999999999999996E-3</v>
      </c>
      <c r="M280" s="160">
        <v>0.43</v>
      </c>
      <c r="N280" s="160">
        <v>1.46E-2</v>
      </c>
      <c r="O280" s="160">
        <v>0.25</v>
      </c>
      <c r="P280" s="160">
        <v>3.54</v>
      </c>
      <c r="Q280" s="160">
        <v>1.5E-3</v>
      </c>
      <c r="R280" s="160">
        <v>2E-3</v>
      </c>
      <c r="S280" s="160">
        <v>0</v>
      </c>
      <c r="T280" s="160">
        <v>0</v>
      </c>
      <c r="U280" s="160">
        <v>5.25</v>
      </c>
      <c r="V280" s="160">
        <v>8.0000000000000004E-4</v>
      </c>
      <c r="W280" s="160">
        <v>1.1000000000000001E-3</v>
      </c>
      <c r="X280" s="160">
        <v>1.8E-3</v>
      </c>
      <c r="Y280" s="160">
        <v>8.0000000000000002E-3</v>
      </c>
      <c r="Z280" s="160">
        <v>0.7</v>
      </c>
      <c r="AA280" s="159">
        <v>9.0000000000000011E-3</v>
      </c>
      <c r="AB280" s="159">
        <v>0</v>
      </c>
      <c r="AC280" s="159">
        <v>2.0099999999999996E-2</v>
      </c>
      <c r="AD280" s="159">
        <v>1.87</v>
      </c>
    </row>
    <row r="281" spans="1:30" ht="15.75" customHeight="1">
      <c r="A281" s="266" t="s">
        <v>1081</v>
      </c>
      <c r="B281" s="181" t="s">
        <v>34</v>
      </c>
      <c r="C281" s="167"/>
      <c r="D281" s="164">
        <v>2.2599999999999999E-2</v>
      </c>
      <c r="E281" s="169">
        <v>2.1000000000000001E-2</v>
      </c>
      <c r="F281" s="171">
        <v>1E-4</v>
      </c>
      <c r="G281" s="23">
        <v>4.0000000000000002E-4</v>
      </c>
      <c r="H281" s="178">
        <v>8.9999999999999998E-4</v>
      </c>
      <c r="I281" s="141">
        <v>0.02</v>
      </c>
      <c r="J281" s="160">
        <v>1.03</v>
      </c>
      <c r="K281" s="160">
        <v>0.32</v>
      </c>
      <c r="L281" s="160">
        <v>4.7999999999999996E-3</v>
      </c>
      <c r="M281" s="160">
        <v>0.43</v>
      </c>
      <c r="N281" s="160">
        <v>1.46E-2</v>
      </c>
      <c r="O281" s="160">
        <v>0.25</v>
      </c>
      <c r="P281" s="160">
        <v>3.54</v>
      </c>
      <c r="Q281" s="160">
        <v>1.5E-3</v>
      </c>
      <c r="R281" s="160">
        <v>2E-3</v>
      </c>
      <c r="S281" s="160">
        <v>0</v>
      </c>
      <c r="T281" s="160">
        <v>0</v>
      </c>
      <c r="U281" s="160">
        <v>5.25</v>
      </c>
      <c r="V281" s="160">
        <v>8.0000000000000004E-4</v>
      </c>
      <c r="W281" s="160">
        <v>1.1000000000000001E-3</v>
      </c>
      <c r="X281" s="160">
        <v>1.8E-3</v>
      </c>
      <c r="Y281" s="160">
        <v>8.0000000000000002E-3</v>
      </c>
      <c r="Z281" s="160">
        <v>0.7</v>
      </c>
      <c r="AA281" s="159">
        <v>9.0000000000000011E-3</v>
      </c>
      <c r="AB281" s="159">
        <v>0</v>
      </c>
      <c r="AC281" s="159">
        <v>2.0099999999999996E-2</v>
      </c>
      <c r="AD281" s="159">
        <v>1.87</v>
      </c>
    </row>
    <row r="282" spans="1:30" ht="15.75" customHeight="1">
      <c r="A282" s="266" t="s">
        <v>1082</v>
      </c>
      <c r="B282" s="181" t="s">
        <v>34</v>
      </c>
      <c r="C282" s="167"/>
      <c r="D282" s="164">
        <v>2.2599999999999999E-2</v>
      </c>
      <c r="E282" s="169">
        <v>2.1000000000000001E-2</v>
      </c>
      <c r="F282" s="171">
        <v>1E-4</v>
      </c>
      <c r="G282" s="23">
        <v>4.0000000000000002E-4</v>
      </c>
      <c r="H282" s="178">
        <v>8.9999999999999998E-4</v>
      </c>
      <c r="I282" s="141">
        <v>0.02</v>
      </c>
      <c r="J282" s="160">
        <v>1.03</v>
      </c>
      <c r="K282" s="160">
        <v>0.32</v>
      </c>
      <c r="L282" s="160">
        <v>4.7999999999999996E-3</v>
      </c>
      <c r="M282" s="160">
        <v>0.43</v>
      </c>
      <c r="N282" s="160">
        <v>1.46E-2</v>
      </c>
      <c r="O282" s="160">
        <v>0.25</v>
      </c>
      <c r="P282" s="160">
        <v>3.54</v>
      </c>
      <c r="Q282" s="160">
        <v>1.5E-3</v>
      </c>
      <c r="R282" s="160">
        <v>2E-3</v>
      </c>
      <c r="S282" s="160">
        <v>0</v>
      </c>
      <c r="T282" s="160">
        <v>0</v>
      </c>
      <c r="U282" s="160">
        <v>5.25</v>
      </c>
      <c r="V282" s="160">
        <v>8.0000000000000004E-4</v>
      </c>
      <c r="W282" s="160">
        <v>1.1000000000000001E-3</v>
      </c>
      <c r="X282" s="160">
        <v>1.8E-3</v>
      </c>
      <c r="Y282" s="160">
        <v>8.0000000000000002E-3</v>
      </c>
      <c r="Z282" s="160">
        <v>0.7</v>
      </c>
      <c r="AA282" s="159">
        <v>9.0000000000000011E-3</v>
      </c>
      <c r="AB282" s="159">
        <v>0</v>
      </c>
      <c r="AC282" s="159">
        <v>2.0099999999999996E-2</v>
      </c>
      <c r="AD282" s="159">
        <v>1.87</v>
      </c>
    </row>
    <row r="283" spans="1:30" ht="15.75" customHeight="1">
      <c r="A283" s="266" t="s">
        <v>1083</v>
      </c>
      <c r="B283" s="181" t="s">
        <v>34</v>
      </c>
      <c r="C283" s="167"/>
      <c r="D283" s="164">
        <v>2.2599999999999999E-2</v>
      </c>
      <c r="E283" s="169">
        <v>2.1000000000000001E-2</v>
      </c>
      <c r="F283" s="171">
        <v>1E-4</v>
      </c>
      <c r="G283" s="23">
        <v>4.0000000000000002E-4</v>
      </c>
      <c r="H283" s="178">
        <v>8.9999999999999998E-4</v>
      </c>
      <c r="I283" s="141">
        <v>0.02</v>
      </c>
      <c r="J283" s="160">
        <v>1.03</v>
      </c>
      <c r="K283" s="160">
        <v>0.32</v>
      </c>
      <c r="L283" s="160">
        <v>4.7999999999999996E-3</v>
      </c>
      <c r="M283" s="160">
        <v>0.43</v>
      </c>
      <c r="N283" s="160">
        <v>1.46E-2</v>
      </c>
      <c r="O283" s="160">
        <v>0.25</v>
      </c>
      <c r="P283" s="160">
        <v>3.54</v>
      </c>
      <c r="Q283" s="160">
        <v>1.5E-3</v>
      </c>
      <c r="R283" s="160">
        <v>2E-3</v>
      </c>
      <c r="S283" s="160">
        <v>0</v>
      </c>
      <c r="T283" s="160">
        <v>0</v>
      </c>
      <c r="U283" s="160">
        <v>5.25</v>
      </c>
      <c r="V283" s="160">
        <v>8.0000000000000004E-4</v>
      </c>
      <c r="W283" s="160">
        <v>1.1000000000000001E-3</v>
      </c>
      <c r="X283" s="160">
        <v>1.8E-3</v>
      </c>
      <c r="Y283" s="160">
        <v>8.0000000000000002E-3</v>
      </c>
      <c r="Z283" s="160">
        <v>0.7</v>
      </c>
      <c r="AA283" s="159">
        <v>9.0000000000000011E-3</v>
      </c>
      <c r="AB283" s="159">
        <v>0</v>
      </c>
      <c r="AC283" s="159">
        <v>2.0099999999999996E-2</v>
      </c>
      <c r="AD283" s="159">
        <v>1.87</v>
      </c>
    </row>
    <row r="284" spans="1:30" ht="15.75" customHeight="1">
      <c r="A284" s="266" t="s">
        <v>1084</v>
      </c>
      <c r="B284" s="181" t="s">
        <v>34</v>
      </c>
      <c r="C284" s="167"/>
      <c r="D284" s="164">
        <v>1.2800000000000001E-2</v>
      </c>
      <c r="E284" s="169">
        <v>5.7999999999999996E-2</v>
      </c>
      <c r="F284" s="171">
        <v>2.9999999999999997E-4</v>
      </c>
      <c r="G284" s="23">
        <v>2.0000000000000001E-4</v>
      </c>
      <c r="H284" s="178">
        <v>2.0000000000000001E-4</v>
      </c>
      <c r="I284" s="141">
        <v>2.2400000000000003E-2</v>
      </c>
      <c r="J284" s="160">
        <v>0.4</v>
      </c>
      <c r="K284" s="160">
        <v>0.12</v>
      </c>
      <c r="L284" s="160">
        <v>1.6000000000000001E-3</v>
      </c>
      <c r="M284" s="160">
        <v>0.26</v>
      </c>
      <c r="N284" s="160">
        <v>4.6999999999999993E-3</v>
      </c>
      <c r="O284" s="160">
        <v>0.18</v>
      </c>
      <c r="P284" s="160">
        <v>1.7</v>
      </c>
      <c r="Q284" s="160">
        <v>2.0000000000000001E-4</v>
      </c>
      <c r="R284" s="160">
        <v>1.8E-3</v>
      </c>
      <c r="S284" s="160">
        <v>0</v>
      </c>
      <c r="T284" s="160">
        <v>0</v>
      </c>
      <c r="U284" s="160">
        <v>4.8799999999999996E-2</v>
      </c>
      <c r="V284" s="160">
        <v>5.9999999999999995E-4</v>
      </c>
      <c r="W284" s="160">
        <v>4.0000000000000002E-4</v>
      </c>
      <c r="X284" s="160">
        <v>1.1999999999999999E-3</v>
      </c>
      <c r="Y284" s="160">
        <v>2.3E-3</v>
      </c>
      <c r="Z284" s="160">
        <v>0.36599999999999999</v>
      </c>
      <c r="AA284" s="159">
        <v>3.0000000000000001E-3</v>
      </c>
      <c r="AB284" s="159">
        <v>0</v>
      </c>
      <c r="AC284" s="159">
        <v>1.5E-3</v>
      </c>
      <c r="AD284" s="159">
        <v>0.43</v>
      </c>
    </row>
    <row r="285" spans="1:30" ht="15.75" customHeight="1">
      <c r="A285" s="266" t="s">
        <v>1085</v>
      </c>
      <c r="B285" s="181" t="s">
        <v>34</v>
      </c>
      <c r="C285" s="167"/>
      <c r="D285" s="164">
        <v>1.2699999999999999E-2</v>
      </c>
      <c r="E285" s="169">
        <v>5.5099999999999996E-2</v>
      </c>
      <c r="F285" s="171">
        <v>2.9999999999999997E-4</v>
      </c>
      <c r="G285" s="23">
        <v>2.0000000000000001E-4</v>
      </c>
      <c r="H285" s="178">
        <v>2.0000000000000001E-4</v>
      </c>
      <c r="I285" s="141">
        <v>1.9E-2</v>
      </c>
      <c r="J285" s="160">
        <v>0.4</v>
      </c>
      <c r="K285" s="160">
        <v>0.12</v>
      </c>
      <c r="L285" s="160">
        <v>1.6000000000000001E-3</v>
      </c>
      <c r="M285" s="160">
        <v>0.26</v>
      </c>
      <c r="N285" s="160">
        <v>4.6999999999999993E-3</v>
      </c>
      <c r="O285" s="160">
        <v>0.18</v>
      </c>
      <c r="P285" s="160">
        <v>1.7</v>
      </c>
      <c r="Q285" s="160">
        <v>2.0000000000000001E-4</v>
      </c>
      <c r="R285" s="160">
        <v>1.8E-3</v>
      </c>
      <c r="S285" s="160">
        <v>0</v>
      </c>
      <c r="T285" s="160">
        <v>0</v>
      </c>
      <c r="U285" s="160">
        <v>4.8799999999999996E-2</v>
      </c>
      <c r="V285" s="160">
        <v>5.9999999999999995E-4</v>
      </c>
      <c r="W285" s="160">
        <v>4.0000000000000002E-4</v>
      </c>
      <c r="X285" s="160">
        <v>1.1999999999999999E-3</v>
      </c>
      <c r="Y285" s="160">
        <v>2.3E-3</v>
      </c>
      <c r="Z285" s="160">
        <v>0.36599999999999999</v>
      </c>
      <c r="AA285" s="159">
        <v>3.0000000000000001E-3</v>
      </c>
      <c r="AB285" s="159">
        <v>0</v>
      </c>
      <c r="AC285" s="159">
        <v>1.5E-3</v>
      </c>
      <c r="AD285" s="159">
        <v>0.43</v>
      </c>
    </row>
    <row r="286" spans="1:30" ht="15.75" customHeight="1">
      <c r="A286" s="266" t="s">
        <v>1086</v>
      </c>
      <c r="B286" s="181" t="s">
        <v>34</v>
      </c>
      <c r="C286" s="167"/>
      <c r="D286" s="164">
        <v>1.2699999999999999E-2</v>
      </c>
      <c r="E286" s="169">
        <v>5.5099999999999996E-2</v>
      </c>
      <c r="F286" s="171">
        <v>2.9999999999999997E-4</v>
      </c>
      <c r="G286" s="23">
        <v>2.0000000000000001E-4</v>
      </c>
      <c r="H286" s="178">
        <v>2.0000000000000001E-4</v>
      </c>
      <c r="I286" s="141">
        <v>1.9E-2</v>
      </c>
      <c r="J286" s="160">
        <v>0.4</v>
      </c>
      <c r="K286" s="160">
        <v>0.12</v>
      </c>
      <c r="L286" s="160">
        <v>1.6000000000000001E-3</v>
      </c>
      <c r="M286" s="160">
        <v>0.26</v>
      </c>
      <c r="N286" s="160">
        <v>4.6999999999999993E-3</v>
      </c>
      <c r="O286" s="160">
        <v>0.18</v>
      </c>
      <c r="P286" s="160">
        <v>1.7</v>
      </c>
      <c r="Q286" s="160">
        <v>2.0000000000000001E-4</v>
      </c>
      <c r="R286" s="160">
        <v>1.8E-3</v>
      </c>
      <c r="S286" s="160">
        <v>0</v>
      </c>
      <c r="T286" s="160">
        <v>0</v>
      </c>
      <c r="U286" s="160">
        <v>4.8799999999999996E-2</v>
      </c>
      <c r="V286" s="160">
        <v>5.9999999999999995E-4</v>
      </c>
      <c r="W286" s="160">
        <v>4.0000000000000002E-4</v>
      </c>
      <c r="X286" s="160">
        <v>1.1999999999999999E-3</v>
      </c>
      <c r="Y286" s="160">
        <v>2.3E-3</v>
      </c>
      <c r="Z286" s="160">
        <v>0.36599999999999999</v>
      </c>
      <c r="AA286" s="159">
        <v>3.0000000000000001E-3</v>
      </c>
      <c r="AB286" s="159">
        <v>0</v>
      </c>
      <c r="AC286" s="159">
        <v>1.5E-3</v>
      </c>
      <c r="AD286" s="159">
        <v>0.43</v>
      </c>
    </row>
    <row r="287" spans="1:30" ht="15.75" customHeight="1">
      <c r="A287" s="266" t="s">
        <v>1087</v>
      </c>
      <c r="B287" s="181" t="s">
        <v>34</v>
      </c>
      <c r="C287" s="167"/>
      <c r="D287" s="164">
        <v>1.2699999999999999E-2</v>
      </c>
      <c r="E287" s="169">
        <v>5.5099999999999996E-2</v>
      </c>
      <c r="F287" s="171">
        <v>2.9999999999999997E-4</v>
      </c>
      <c r="G287" s="23">
        <v>2.0000000000000001E-4</v>
      </c>
      <c r="H287" s="178">
        <v>2.0000000000000001E-4</v>
      </c>
      <c r="I287" s="141">
        <v>1.9E-2</v>
      </c>
      <c r="J287" s="160">
        <v>0.4</v>
      </c>
      <c r="K287" s="160">
        <v>0.12</v>
      </c>
      <c r="L287" s="160">
        <v>1.6000000000000001E-3</v>
      </c>
      <c r="M287" s="160">
        <v>0.26</v>
      </c>
      <c r="N287" s="160">
        <v>4.6999999999999993E-3</v>
      </c>
      <c r="O287" s="160">
        <v>0.18</v>
      </c>
      <c r="P287" s="160">
        <v>1.7</v>
      </c>
      <c r="Q287" s="160">
        <v>2.0000000000000001E-4</v>
      </c>
      <c r="R287" s="160">
        <v>1.8E-3</v>
      </c>
      <c r="S287" s="160">
        <v>0</v>
      </c>
      <c r="T287" s="160">
        <v>0</v>
      </c>
      <c r="U287" s="160">
        <v>4.8799999999999996E-2</v>
      </c>
      <c r="V287" s="160">
        <v>5.9999999999999995E-4</v>
      </c>
      <c r="W287" s="160">
        <v>4.0000000000000002E-4</v>
      </c>
      <c r="X287" s="160">
        <v>1.1999999999999999E-3</v>
      </c>
      <c r="Y287" s="160">
        <v>2.3E-3</v>
      </c>
      <c r="Z287" s="160">
        <v>0.36599999999999999</v>
      </c>
      <c r="AA287" s="159">
        <v>3.0000000000000001E-3</v>
      </c>
      <c r="AB287" s="159">
        <v>0</v>
      </c>
      <c r="AC287" s="159">
        <v>1.5E-3</v>
      </c>
      <c r="AD287" s="159">
        <v>0.43</v>
      </c>
    </row>
    <row r="288" spans="1:30" ht="15.75" customHeight="1">
      <c r="A288" s="266" t="s">
        <v>1088</v>
      </c>
      <c r="B288" s="181" t="s">
        <v>34</v>
      </c>
      <c r="C288" s="167"/>
      <c r="D288" s="164">
        <v>1.2699999999999999E-2</v>
      </c>
      <c r="E288" s="169">
        <v>5.5099999999999996E-2</v>
      </c>
      <c r="F288" s="171">
        <v>2.9999999999999997E-4</v>
      </c>
      <c r="G288" s="23">
        <v>2.0000000000000001E-4</v>
      </c>
      <c r="H288" s="178">
        <v>2.0000000000000001E-4</v>
      </c>
      <c r="I288" s="141">
        <v>1.9E-2</v>
      </c>
      <c r="J288" s="160">
        <v>0.4</v>
      </c>
      <c r="K288" s="160">
        <v>0.12</v>
      </c>
      <c r="L288" s="160">
        <v>1.6000000000000001E-3</v>
      </c>
      <c r="M288" s="160">
        <v>0.26</v>
      </c>
      <c r="N288" s="160">
        <v>4.6999999999999993E-3</v>
      </c>
      <c r="O288" s="160">
        <v>0.18</v>
      </c>
      <c r="P288" s="160">
        <v>1.7</v>
      </c>
      <c r="Q288" s="160">
        <v>2.0000000000000001E-4</v>
      </c>
      <c r="R288" s="160">
        <v>1.8E-3</v>
      </c>
      <c r="S288" s="160">
        <v>0</v>
      </c>
      <c r="T288" s="160">
        <v>0</v>
      </c>
      <c r="U288" s="160">
        <v>4.8799999999999996E-2</v>
      </c>
      <c r="V288" s="160">
        <v>5.9999999999999995E-4</v>
      </c>
      <c r="W288" s="160">
        <v>4.0000000000000002E-4</v>
      </c>
      <c r="X288" s="160">
        <v>1.1999999999999999E-3</v>
      </c>
      <c r="Y288" s="160">
        <v>2.3E-3</v>
      </c>
      <c r="Z288" s="160">
        <v>0.36599999999999999</v>
      </c>
      <c r="AA288" s="159">
        <v>3.0000000000000001E-3</v>
      </c>
      <c r="AB288" s="159">
        <v>0</v>
      </c>
      <c r="AC288" s="159">
        <v>1.5E-3</v>
      </c>
      <c r="AD288" s="159">
        <v>0.43</v>
      </c>
    </row>
    <row r="289" spans="1:30" ht="15.75" customHeight="1">
      <c r="A289" s="266" t="s">
        <v>1089</v>
      </c>
      <c r="B289" s="181" t="s">
        <v>34</v>
      </c>
      <c r="C289" s="167"/>
      <c r="D289" s="164">
        <v>1.2699999999999999E-2</v>
      </c>
      <c r="E289" s="169">
        <v>5.5099999999999996E-2</v>
      </c>
      <c r="F289" s="171">
        <v>2.9999999999999997E-4</v>
      </c>
      <c r="G289" s="23">
        <v>2.0000000000000001E-4</v>
      </c>
      <c r="H289" s="178">
        <v>2.0000000000000001E-4</v>
      </c>
      <c r="I289" s="141">
        <v>1.9E-2</v>
      </c>
      <c r="J289" s="160">
        <v>0.4</v>
      </c>
      <c r="K289" s="160">
        <v>0.12</v>
      </c>
      <c r="L289" s="160">
        <v>1.6000000000000001E-3</v>
      </c>
      <c r="M289" s="160">
        <v>0.26</v>
      </c>
      <c r="N289" s="160">
        <v>4.6999999999999993E-3</v>
      </c>
      <c r="O289" s="160">
        <v>0.18</v>
      </c>
      <c r="P289" s="160">
        <v>1.7</v>
      </c>
      <c r="Q289" s="160">
        <v>2.0000000000000001E-4</v>
      </c>
      <c r="R289" s="160">
        <v>1.8E-3</v>
      </c>
      <c r="S289" s="160">
        <v>0</v>
      </c>
      <c r="T289" s="160">
        <v>0</v>
      </c>
      <c r="U289" s="160">
        <v>4.8799999999999996E-2</v>
      </c>
      <c r="V289" s="160">
        <v>5.9999999999999995E-4</v>
      </c>
      <c r="W289" s="160">
        <v>4.0000000000000002E-4</v>
      </c>
      <c r="X289" s="160">
        <v>1.1999999999999999E-3</v>
      </c>
      <c r="Y289" s="160">
        <v>2.3E-3</v>
      </c>
      <c r="Z289" s="160">
        <v>0.36599999999999999</v>
      </c>
      <c r="AA289" s="159">
        <v>3.0000000000000001E-3</v>
      </c>
      <c r="AB289" s="159">
        <v>0</v>
      </c>
      <c r="AC289" s="159">
        <v>1.5E-3</v>
      </c>
      <c r="AD289" s="159">
        <v>0.43</v>
      </c>
    </row>
    <row r="290" spans="1:30" ht="15.75" customHeight="1">
      <c r="A290" s="266" t="s">
        <v>1090</v>
      </c>
      <c r="B290" s="181" t="s">
        <v>34</v>
      </c>
      <c r="C290" s="167"/>
      <c r="D290" s="164">
        <v>1.2699999999999999E-2</v>
      </c>
      <c r="E290" s="169">
        <v>5.5099999999999996E-2</v>
      </c>
      <c r="F290" s="171">
        <v>2.9999999999999997E-4</v>
      </c>
      <c r="G290" s="23">
        <v>2.0000000000000001E-4</v>
      </c>
      <c r="H290" s="178">
        <v>2.0000000000000001E-4</v>
      </c>
      <c r="I290" s="141">
        <v>1.9E-2</v>
      </c>
      <c r="J290" s="160">
        <v>0.4</v>
      </c>
      <c r="K290" s="160">
        <v>0.12</v>
      </c>
      <c r="L290" s="160">
        <v>1.6000000000000001E-3</v>
      </c>
      <c r="M290" s="160">
        <v>0.26</v>
      </c>
      <c r="N290" s="160">
        <v>4.6999999999999993E-3</v>
      </c>
      <c r="O290" s="160">
        <v>0.18</v>
      </c>
      <c r="P290" s="160">
        <v>1.7</v>
      </c>
      <c r="Q290" s="160">
        <v>2.0000000000000001E-4</v>
      </c>
      <c r="R290" s="160">
        <v>1.8E-3</v>
      </c>
      <c r="S290" s="160">
        <v>0</v>
      </c>
      <c r="T290" s="160">
        <v>0</v>
      </c>
      <c r="U290" s="160">
        <v>4.8799999999999996E-2</v>
      </c>
      <c r="V290" s="160">
        <v>5.9999999999999995E-4</v>
      </c>
      <c r="W290" s="160">
        <v>4.0000000000000002E-4</v>
      </c>
      <c r="X290" s="160">
        <v>1.1999999999999999E-3</v>
      </c>
      <c r="Y290" s="160">
        <v>2.3E-3</v>
      </c>
      <c r="Z290" s="160">
        <v>0.36599999999999999</v>
      </c>
      <c r="AA290" s="159">
        <v>3.0000000000000001E-3</v>
      </c>
      <c r="AB290" s="159">
        <v>0</v>
      </c>
      <c r="AC290" s="159">
        <v>1.5E-3</v>
      </c>
      <c r="AD290" s="159">
        <v>0.43</v>
      </c>
    </row>
    <row r="291" spans="1:30" ht="15.75" customHeight="1">
      <c r="A291" s="266" t="s">
        <v>1091</v>
      </c>
      <c r="B291" s="181" t="s">
        <v>34</v>
      </c>
      <c r="C291" s="167"/>
      <c r="D291" s="164">
        <v>1.2699999999999999E-2</v>
      </c>
      <c r="E291" s="169">
        <v>5.5099999999999996E-2</v>
      </c>
      <c r="F291" s="171">
        <v>2.9999999999999997E-4</v>
      </c>
      <c r="G291" s="23">
        <v>2.0000000000000001E-4</v>
      </c>
      <c r="H291" s="178">
        <v>2.0000000000000001E-4</v>
      </c>
      <c r="I291" s="141">
        <v>1.9E-2</v>
      </c>
      <c r="J291" s="160">
        <v>0.4</v>
      </c>
      <c r="K291" s="160">
        <v>0.12</v>
      </c>
      <c r="L291" s="160">
        <v>1.6000000000000001E-3</v>
      </c>
      <c r="M291" s="160">
        <v>0.26</v>
      </c>
      <c r="N291" s="160">
        <v>4.6999999999999993E-3</v>
      </c>
      <c r="O291" s="160">
        <v>0.18</v>
      </c>
      <c r="P291" s="160">
        <v>1.7</v>
      </c>
      <c r="Q291" s="160">
        <v>2.0000000000000001E-4</v>
      </c>
      <c r="R291" s="160">
        <v>1.8E-3</v>
      </c>
      <c r="S291" s="160">
        <v>0</v>
      </c>
      <c r="T291" s="160">
        <v>0</v>
      </c>
      <c r="U291" s="160">
        <v>4.8799999999999996E-2</v>
      </c>
      <c r="V291" s="160">
        <v>5.9999999999999995E-4</v>
      </c>
      <c r="W291" s="160">
        <v>4.0000000000000002E-4</v>
      </c>
      <c r="X291" s="160">
        <v>1.1999999999999999E-3</v>
      </c>
      <c r="Y291" s="160">
        <v>2.3E-3</v>
      </c>
      <c r="Z291" s="160">
        <v>0.36599999999999999</v>
      </c>
      <c r="AA291" s="159">
        <v>3.0000000000000001E-3</v>
      </c>
      <c r="AB291" s="159">
        <v>0</v>
      </c>
      <c r="AC291" s="159">
        <v>1.5E-3</v>
      </c>
      <c r="AD291" s="159">
        <v>0.43</v>
      </c>
    </row>
    <row r="292" spans="1:30" ht="15.75" customHeight="1">
      <c r="A292" s="266" t="s">
        <v>1092</v>
      </c>
      <c r="B292" s="181" t="s">
        <v>34</v>
      </c>
      <c r="C292" s="167"/>
      <c r="D292" s="164">
        <v>9.4799999999999988E-3</v>
      </c>
      <c r="E292" s="169">
        <v>7.0120000000000002E-2</v>
      </c>
      <c r="F292" s="171">
        <v>2.9999999999999997E-4</v>
      </c>
      <c r="G292" s="23">
        <v>2.0000000000000001E-4</v>
      </c>
      <c r="H292" s="178">
        <v>2.0000000000000001E-4</v>
      </c>
      <c r="I292" s="141">
        <v>7.11E-3</v>
      </c>
      <c r="J292" s="160">
        <v>0.4</v>
      </c>
      <c r="K292" s="160">
        <v>0.12</v>
      </c>
      <c r="L292" s="160">
        <v>1.6000000000000001E-3</v>
      </c>
      <c r="M292" s="160">
        <v>0.26</v>
      </c>
      <c r="N292" s="160">
        <v>4.6999999999999993E-3</v>
      </c>
      <c r="O292" s="160">
        <v>0.18</v>
      </c>
      <c r="P292" s="160">
        <v>1.7</v>
      </c>
      <c r="Q292" s="160">
        <v>2.0000000000000001E-4</v>
      </c>
      <c r="R292" s="160">
        <v>1.8E-3</v>
      </c>
      <c r="S292" s="160">
        <v>0</v>
      </c>
      <c r="T292" s="160">
        <v>0</v>
      </c>
      <c r="U292" s="160">
        <v>4.8799999999999996E-2</v>
      </c>
      <c r="V292" s="160">
        <v>5.9999999999999995E-4</v>
      </c>
      <c r="W292" s="160">
        <v>4.0000000000000002E-4</v>
      </c>
      <c r="X292" s="160">
        <v>1.1999999999999999E-3</v>
      </c>
      <c r="Y292" s="160">
        <v>2.3E-3</v>
      </c>
      <c r="Z292" s="160">
        <v>0.36599999999999999</v>
      </c>
      <c r="AA292" s="159">
        <v>3.0000000000000001E-3</v>
      </c>
      <c r="AB292" s="159">
        <v>0</v>
      </c>
      <c r="AC292" s="159">
        <v>1.5E-3</v>
      </c>
      <c r="AD292" s="159">
        <v>0.43</v>
      </c>
    </row>
    <row r="293" spans="1:30" ht="15.75" customHeight="1">
      <c r="A293" s="266" t="s">
        <v>1093</v>
      </c>
      <c r="B293" s="181" t="s">
        <v>34</v>
      </c>
      <c r="C293" s="167"/>
      <c r="D293" s="164">
        <v>1.2699999999999999E-2</v>
      </c>
      <c r="E293" s="169">
        <v>5.5099999999999996E-2</v>
      </c>
      <c r="F293" s="171">
        <v>2.9999999999999997E-4</v>
      </c>
      <c r="G293" s="23">
        <v>2.0000000000000001E-4</v>
      </c>
      <c r="H293" s="178">
        <v>2.0000000000000001E-4</v>
      </c>
      <c r="I293" s="141">
        <v>1.9E-2</v>
      </c>
      <c r="J293" s="160">
        <v>0.4</v>
      </c>
      <c r="K293" s="160">
        <v>0.12</v>
      </c>
      <c r="L293" s="160">
        <v>1.6000000000000001E-3</v>
      </c>
      <c r="M293" s="160">
        <v>0.26</v>
      </c>
      <c r="N293" s="160">
        <v>4.6999999999999993E-3</v>
      </c>
      <c r="O293" s="160">
        <v>0.18</v>
      </c>
      <c r="P293" s="160">
        <v>1.7</v>
      </c>
      <c r="Q293" s="160">
        <v>2.0000000000000001E-4</v>
      </c>
      <c r="R293" s="160">
        <v>1.8E-3</v>
      </c>
      <c r="S293" s="160">
        <v>0</v>
      </c>
      <c r="T293" s="160">
        <v>0</v>
      </c>
      <c r="U293" s="160">
        <v>4.8799999999999996E-2</v>
      </c>
      <c r="V293" s="160">
        <v>5.9999999999999995E-4</v>
      </c>
      <c r="W293" s="160">
        <v>4.0000000000000002E-4</v>
      </c>
      <c r="X293" s="160">
        <v>1.1999999999999999E-3</v>
      </c>
      <c r="Y293" s="160">
        <v>2.3E-3</v>
      </c>
      <c r="Z293" s="160">
        <v>0.36599999999999999</v>
      </c>
      <c r="AA293" s="159">
        <v>3.0000000000000001E-3</v>
      </c>
      <c r="AB293" s="159">
        <v>0</v>
      </c>
      <c r="AC293" s="159">
        <v>1.5E-3</v>
      </c>
      <c r="AD293" s="159">
        <v>0.43</v>
      </c>
    </row>
    <row r="294" spans="1:30" ht="15.75" customHeight="1">
      <c r="A294" s="266" t="s">
        <v>1094</v>
      </c>
      <c r="B294" s="181" t="s">
        <v>34</v>
      </c>
      <c r="C294" s="167"/>
      <c r="D294" s="164">
        <v>1.8000000000000002E-2</v>
      </c>
      <c r="E294" s="169">
        <v>5.6500000000000002E-2</v>
      </c>
      <c r="F294" s="171">
        <v>2.0000000000000001E-4</v>
      </c>
      <c r="G294" s="23">
        <v>4.0000000000000002E-4</v>
      </c>
      <c r="H294" s="178">
        <v>1E-4</v>
      </c>
      <c r="I294" s="141">
        <v>3.5000000000000003E-2</v>
      </c>
      <c r="J294" s="160">
        <v>0.61</v>
      </c>
      <c r="K294" s="160">
        <v>0.2</v>
      </c>
      <c r="L294" s="160">
        <v>1.2999999999999999E-3</v>
      </c>
      <c r="M294" s="160">
        <v>0.33</v>
      </c>
      <c r="N294" s="160">
        <v>1.9199999999999998E-2</v>
      </c>
      <c r="O294" s="160">
        <v>0.04</v>
      </c>
      <c r="P294" s="160">
        <v>2.6</v>
      </c>
      <c r="Q294" s="160">
        <v>5.9999999999999995E-4</v>
      </c>
      <c r="R294" s="160">
        <v>4.5000000000000005E-3</v>
      </c>
      <c r="S294" s="160">
        <v>0</v>
      </c>
      <c r="T294" s="160">
        <v>0</v>
      </c>
      <c r="U294" s="160">
        <v>2</v>
      </c>
      <c r="V294" s="160">
        <v>7.000000000000001E-4</v>
      </c>
      <c r="W294" s="160">
        <v>1.4000000000000002E-3</v>
      </c>
      <c r="X294" s="160">
        <v>5.9999999999999995E-4</v>
      </c>
      <c r="Y294" s="160">
        <v>2E-3</v>
      </c>
      <c r="Z294" s="160">
        <v>0.45600000000000002</v>
      </c>
      <c r="AA294" s="159">
        <v>5.0000000000000001E-3</v>
      </c>
      <c r="AB294" s="159">
        <v>0</v>
      </c>
      <c r="AC294" s="159">
        <v>2.0999999999999999E-3</v>
      </c>
      <c r="AD294" s="159">
        <v>0.14000000000000001</v>
      </c>
    </row>
    <row r="295" spans="1:30" ht="15.75" customHeight="1">
      <c r="A295" s="266" t="s">
        <v>1095</v>
      </c>
      <c r="B295" s="181" t="s">
        <v>34</v>
      </c>
      <c r="C295" s="167"/>
      <c r="D295" s="164">
        <v>2.58E-2</v>
      </c>
      <c r="E295" s="169">
        <v>3.6499999999999998E-2</v>
      </c>
      <c r="F295" s="171">
        <v>8.9999999999999998E-4</v>
      </c>
      <c r="G295" s="23">
        <v>3.2000000000000002E-3</v>
      </c>
      <c r="H295" s="178">
        <v>5.0000000000000001E-4</v>
      </c>
      <c r="I295" s="141">
        <v>1.6E-2</v>
      </c>
      <c r="J295" s="160">
        <v>1.6</v>
      </c>
      <c r="K295" s="160">
        <v>0.47</v>
      </c>
      <c r="L295" s="160">
        <v>3.2000000000000002E-3</v>
      </c>
      <c r="M295" s="160">
        <v>0.52</v>
      </c>
      <c r="N295" s="160">
        <v>1.46E-2</v>
      </c>
      <c r="O295" s="160">
        <v>0.27</v>
      </c>
      <c r="P295" s="160">
        <v>3.69</v>
      </c>
      <c r="Q295" s="160">
        <v>8.0000000000000004E-4</v>
      </c>
      <c r="R295" s="160">
        <v>4.6999999999999993E-3</v>
      </c>
      <c r="S295" s="160">
        <v>0</v>
      </c>
      <c r="T295" s="160">
        <v>0</v>
      </c>
      <c r="U295" s="160">
        <v>1.1867000000000001</v>
      </c>
      <c r="V295" s="160">
        <v>4.0000000000000002E-4</v>
      </c>
      <c r="W295" s="160">
        <v>8.9999999999999998E-4</v>
      </c>
      <c r="X295" s="160">
        <v>7.000000000000001E-4</v>
      </c>
      <c r="Y295" s="160">
        <v>3.0999999999999999E-3</v>
      </c>
      <c r="Z295" s="160">
        <v>0.15</v>
      </c>
      <c r="AA295" s="159">
        <v>3.0000000000000001E-3</v>
      </c>
      <c r="AB295" s="159">
        <v>0</v>
      </c>
      <c r="AC295" s="159">
        <v>4.3E-3</v>
      </c>
      <c r="AD295" s="159">
        <v>0.97</v>
      </c>
    </row>
    <row r="296" spans="1:30" ht="15.75" customHeight="1">
      <c r="A296" s="266" t="s">
        <v>1096</v>
      </c>
      <c r="B296" s="181" t="s">
        <v>34</v>
      </c>
      <c r="C296" s="167"/>
      <c r="D296" s="164">
        <v>2.3E-2</v>
      </c>
      <c r="E296" s="169">
        <v>1.29E-2</v>
      </c>
      <c r="F296" s="171">
        <v>8.9999999999999998E-4</v>
      </c>
      <c r="G296" s="23">
        <v>3.2000000000000002E-3</v>
      </c>
      <c r="H296" s="178">
        <v>5.0000000000000001E-4</v>
      </c>
      <c r="I296" s="141">
        <v>5.0000000000000001E-3</v>
      </c>
      <c r="J296" s="160">
        <v>1.6</v>
      </c>
      <c r="K296" s="160">
        <v>0.47</v>
      </c>
      <c r="L296" s="160">
        <v>3.2000000000000002E-3</v>
      </c>
      <c r="M296" s="160">
        <v>0.52</v>
      </c>
      <c r="N296" s="160">
        <v>1.46E-2</v>
      </c>
      <c r="O296" s="160">
        <v>0.27</v>
      </c>
      <c r="P296" s="160">
        <v>3.69</v>
      </c>
      <c r="Q296" s="160">
        <v>8.0000000000000004E-4</v>
      </c>
      <c r="R296" s="160">
        <v>4.6999999999999993E-3</v>
      </c>
      <c r="S296" s="160">
        <v>0</v>
      </c>
      <c r="T296" s="160">
        <v>0</v>
      </c>
      <c r="U296" s="160">
        <v>1.1867000000000001</v>
      </c>
      <c r="V296" s="160">
        <v>4.0000000000000002E-4</v>
      </c>
      <c r="W296" s="160">
        <v>8.9999999999999998E-4</v>
      </c>
      <c r="X296" s="160">
        <v>7.000000000000001E-4</v>
      </c>
      <c r="Y296" s="160">
        <v>3.0999999999999999E-3</v>
      </c>
      <c r="Z296" s="160">
        <v>0.15</v>
      </c>
      <c r="AA296" s="159">
        <v>3.0000000000000001E-3</v>
      </c>
      <c r="AB296" s="159">
        <v>0</v>
      </c>
      <c r="AC296" s="159">
        <v>4.3E-3</v>
      </c>
      <c r="AD296" s="159">
        <v>0.97</v>
      </c>
    </row>
    <row r="297" spans="1:30" ht="15.75" customHeight="1">
      <c r="A297" s="266" t="s">
        <v>1097</v>
      </c>
      <c r="B297" s="181" t="s">
        <v>34</v>
      </c>
      <c r="C297" s="167"/>
      <c r="D297" s="164">
        <v>2.3E-2</v>
      </c>
      <c r="E297" s="169">
        <v>1.29E-2</v>
      </c>
      <c r="F297" s="171">
        <v>8.9999999999999998E-4</v>
      </c>
      <c r="G297" s="23">
        <v>3.2000000000000002E-3</v>
      </c>
      <c r="H297" s="178">
        <v>5.0000000000000001E-4</v>
      </c>
      <c r="I297" s="141">
        <v>5.0000000000000001E-3</v>
      </c>
      <c r="J297" s="160">
        <v>1.6</v>
      </c>
      <c r="K297" s="160">
        <v>0.47</v>
      </c>
      <c r="L297" s="160">
        <v>3.2000000000000002E-3</v>
      </c>
      <c r="M297" s="160">
        <v>0.52</v>
      </c>
      <c r="N297" s="160">
        <v>1.46E-2</v>
      </c>
      <c r="O297" s="160">
        <v>0.27</v>
      </c>
      <c r="P297" s="160">
        <v>3.69</v>
      </c>
      <c r="Q297" s="160">
        <v>8.0000000000000004E-4</v>
      </c>
      <c r="R297" s="160">
        <v>4.6999999999999993E-3</v>
      </c>
      <c r="S297" s="160">
        <v>0</v>
      </c>
      <c r="T297" s="160">
        <v>0</v>
      </c>
      <c r="U297" s="160">
        <v>1.1867000000000001</v>
      </c>
      <c r="V297" s="160">
        <v>4.0000000000000002E-4</v>
      </c>
      <c r="W297" s="160">
        <v>8.9999999999999998E-4</v>
      </c>
      <c r="X297" s="160">
        <v>7.000000000000001E-4</v>
      </c>
      <c r="Y297" s="160">
        <v>3.0999999999999999E-3</v>
      </c>
      <c r="Z297" s="160">
        <v>0.15</v>
      </c>
      <c r="AA297" s="159">
        <v>3.0000000000000001E-3</v>
      </c>
      <c r="AB297" s="159">
        <v>0</v>
      </c>
      <c r="AC297" s="159">
        <v>4.3E-3</v>
      </c>
      <c r="AD297" s="159">
        <v>0.97</v>
      </c>
    </row>
    <row r="298" spans="1:30" ht="15.75" customHeight="1">
      <c r="A298" s="266" t="s">
        <v>1098</v>
      </c>
      <c r="B298" s="181" t="s">
        <v>34</v>
      </c>
      <c r="C298" s="167"/>
      <c r="D298" s="164">
        <v>2.3290000000000002E-2</v>
      </c>
      <c r="E298" s="169">
        <v>1.2920000000000001E-2</v>
      </c>
      <c r="F298" s="171">
        <v>8.9999999999999998E-4</v>
      </c>
      <c r="G298" s="23">
        <v>3.2000000000000002E-3</v>
      </c>
      <c r="H298" s="178">
        <v>5.0000000000000001E-4</v>
      </c>
      <c r="I298" s="141">
        <v>5.0000000000000001E-3</v>
      </c>
      <c r="J298" s="160">
        <v>1.6</v>
      </c>
      <c r="K298" s="160">
        <v>0.47</v>
      </c>
      <c r="L298" s="160">
        <v>3.2000000000000002E-3</v>
      </c>
      <c r="M298" s="160">
        <v>0.52</v>
      </c>
      <c r="N298" s="160">
        <v>1.46E-2</v>
      </c>
      <c r="O298" s="160">
        <v>0.27</v>
      </c>
      <c r="P298" s="160">
        <v>3.69</v>
      </c>
      <c r="Q298" s="160">
        <v>8.0000000000000004E-4</v>
      </c>
      <c r="R298" s="160">
        <v>4.6999999999999993E-3</v>
      </c>
      <c r="S298" s="160">
        <v>0</v>
      </c>
      <c r="T298" s="160">
        <v>0</v>
      </c>
      <c r="U298" s="160">
        <v>1.1867000000000001</v>
      </c>
      <c r="V298" s="160">
        <v>4.0000000000000002E-4</v>
      </c>
      <c r="W298" s="160">
        <v>8.9999999999999998E-4</v>
      </c>
      <c r="X298" s="160">
        <v>7.000000000000001E-4</v>
      </c>
      <c r="Y298" s="160">
        <v>3.0999999999999999E-3</v>
      </c>
      <c r="Z298" s="160">
        <v>0.15</v>
      </c>
      <c r="AA298" s="159">
        <v>3.0000000000000001E-3</v>
      </c>
      <c r="AB298" s="159">
        <v>0</v>
      </c>
      <c r="AC298" s="159">
        <v>4.3E-3</v>
      </c>
      <c r="AD298" s="159">
        <v>0.97</v>
      </c>
    </row>
    <row r="299" spans="1:30" ht="15.75" customHeight="1">
      <c r="A299" s="266" t="s">
        <v>1099</v>
      </c>
      <c r="B299" s="181" t="s">
        <v>34</v>
      </c>
      <c r="C299" s="167"/>
      <c r="D299" s="164">
        <v>2.58E-2</v>
      </c>
      <c r="E299" s="169">
        <v>3.6499999999999998E-2</v>
      </c>
      <c r="F299" s="171">
        <v>8.9999999999999998E-4</v>
      </c>
      <c r="G299" s="23">
        <v>3.2000000000000002E-3</v>
      </c>
      <c r="H299" s="178">
        <v>5.0000000000000001E-4</v>
      </c>
      <c r="I299" s="141">
        <v>1.6E-2</v>
      </c>
      <c r="J299" s="160">
        <v>1.6</v>
      </c>
      <c r="K299" s="160">
        <v>0.47</v>
      </c>
      <c r="L299" s="160">
        <v>3.2000000000000002E-3</v>
      </c>
      <c r="M299" s="160">
        <v>0.52</v>
      </c>
      <c r="N299" s="160">
        <v>1.46E-2</v>
      </c>
      <c r="O299" s="160">
        <v>0.27</v>
      </c>
      <c r="P299" s="160">
        <v>3.69</v>
      </c>
      <c r="Q299" s="160">
        <v>8.0000000000000004E-4</v>
      </c>
      <c r="R299" s="160">
        <v>4.6999999999999993E-3</v>
      </c>
      <c r="S299" s="160">
        <v>0</v>
      </c>
      <c r="T299" s="160">
        <v>0</v>
      </c>
      <c r="U299" s="160">
        <v>1.1867000000000001</v>
      </c>
      <c r="V299" s="160">
        <v>4.0000000000000002E-4</v>
      </c>
      <c r="W299" s="160">
        <v>8.9999999999999998E-4</v>
      </c>
      <c r="X299" s="160">
        <v>7.000000000000001E-4</v>
      </c>
      <c r="Y299" s="160">
        <v>3.0999999999999999E-3</v>
      </c>
      <c r="Z299" s="160">
        <v>0.15</v>
      </c>
      <c r="AA299" s="159">
        <v>3.0000000000000001E-3</v>
      </c>
      <c r="AB299" s="159">
        <v>0</v>
      </c>
      <c r="AC299" s="159">
        <v>4.3E-3</v>
      </c>
      <c r="AD299" s="159">
        <v>0.97</v>
      </c>
    </row>
    <row r="300" spans="1:30" ht="15.75" customHeight="1">
      <c r="A300" s="266" t="s">
        <v>1100</v>
      </c>
      <c r="B300" s="181" t="s">
        <v>34</v>
      </c>
      <c r="C300" s="167"/>
      <c r="D300" s="164">
        <v>2.8999999999999998E-2</v>
      </c>
      <c r="E300" s="169">
        <v>5.4000000000000006E-2</v>
      </c>
      <c r="F300" s="171">
        <v>2E-3</v>
      </c>
      <c r="G300" s="23">
        <v>4.0000000000000001E-3</v>
      </c>
      <c r="H300" s="178">
        <v>1E-3</v>
      </c>
      <c r="I300" s="141">
        <v>4.4999999999999998E-2</v>
      </c>
      <c r="J300" s="160">
        <v>1.41</v>
      </c>
      <c r="K300" s="160">
        <v>0.38</v>
      </c>
      <c r="L300" s="160">
        <v>6.6E-3</v>
      </c>
      <c r="M300" s="160">
        <v>0.53</v>
      </c>
      <c r="N300" s="160">
        <v>1.9E-2</v>
      </c>
      <c r="O300" s="160">
        <v>0.01</v>
      </c>
      <c r="P300" s="160">
        <v>2.9</v>
      </c>
      <c r="Q300" s="160">
        <v>1.6000000000000001E-3</v>
      </c>
      <c r="R300" s="160">
        <v>6.0000000000000001E-3</v>
      </c>
      <c r="S300" s="160">
        <v>0</v>
      </c>
      <c r="T300" s="160">
        <v>0</v>
      </c>
      <c r="U300" s="160">
        <v>5.8</v>
      </c>
      <c r="V300" s="160">
        <v>0</v>
      </c>
      <c r="W300" s="160">
        <v>1E-3</v>
      </c>
      <c r="X300" s="160">
        <v>1E-3</v>
      </c>
      <c r="Y300" s="160">
        <v>0</v>
      </c>
      <c r="Z300" s="160">
        <v>0.17899999999999999</v>
      </c>
      <c r="AA300" s="159">
        <v>0</v>
      </c>
      <c r="AB300" s="159">
        <v>0</v>
      </c>
      <c r="AC300" s="159">
        <v>0</v>
      </c>
      <c r="AD300" s="159">
        <v>0</v>
      </c>
    </row>
    <row r="301" spans="1:30" ht="15.75" customHeight="1">
      <c r="A301" s="266" t="s">
        <v>1101</v>
      </c>
      <c r="B301" s="181" t="s">
        <v>34</v>
      </c>
      <c r="C301" s="167"/>
      <c r="D301" s="164">
        <v>2.1099999999999997E-2</v>
      </c>
      <c r="E301" s="169">
        <v>4.9100000000000005E-2</v>
      </c>
      <c r="F301" s="171">
        <v>2E-3</v>
      </c>
      <c r="G301" s="23">
        <v>4.0000000000000001E-3</v>
      </c>
      <c r="H301" s="178">
        <v>1E-3</v>
      </c>
      <c r="I301" s="141">
        <v>2.7999999999999997E-2</v>
      </c>
      <c r="J301" s="160">
        <v>1.41</v>
      </c>
      <c r="K301" s="160">
        <v>0.38</v>
      </c>
      <c r="L301" s="160">
        <v>6.6E-3</v>
      </c>
      <c r="M301" s="160">
        <v>0.53</v>
      </c>
      <c r="N301" s="160">
        <v>1.9E-2</v>
      </c>
      <c r="O301" s="160">
        <v>0.01</v>
      </c>
      <c r="P301" s="160">
        <v>2.9</v>
      </c>
      <c r="Q301" s="160">
        <v>1.6000000000000001E-3</v>
      </c>
      <c r="R301" s="160">
        <v>6.0000000000000001E-3</v>
      </c>
      <c r="S301" s="160">
        <v>0</v>
      </c>
      <c r="T301" s="160">
        <v>0</v>
      </c>
      <c r="U301" s="160">
        <v>5.8</v>
      </c>
      <c r="V301" s="160">
        <v>0</v>
      </c>
      <c r="W301" s="160">
        <v>1E-3</v>
      </c>
      <c r="X301" s="160">
        <v>1E-3</v>
      </c>
      <c r="Y301" s="160">
        <v>0</v>
      </c>
      <c r="Z301" s="160">
        <v>0.17899999999999999</v>
      </c>
      <c r="AA301" s="159">
        <v>0</v>
      </c>
      <c r="AB301" s="159">
        <v>0</v>
      </c>
      <c r="AC301" s="159">
        <v>0</v>
      </c>
      <c r="AD301" s="159">
        <v>0</v>
      </c>
    </row>
    <row r="302" spans="1:30" ht="15.75" customHeight="1">
      <c r="A302" s="266" t="s">
        <v>1102</v>
      </c>
      <c r="B302" s="181" t="s">
        <v>34</v>
      </c>
      <c r="C302" s="167"/>
      <c r="D302" s="164">
        <v>2.1099999999999997E-2</v>
      </c>
      <c r="E302" s="169">
        <v>4.9100000000000005E-2</v>
      </c>
      <c r="F302" s="171">
        <v>2E-3</v>
      </c>
      <c r="G302" s="23">
        <v>4.0000000000000001E-3</v>
      </c>
      <c r="H302" s="178">
        <v>1E-3</v>
      </c>
      <c r="I302" s="141">
        <v>2.7999999999999997E-2</v>
      </c>
      <c r="J302" s="160">
        <v>1.41</v>
      </c>
      <c r="K302" s="160">
        <v>0.38</v>
      </c>
      <c r="L302" s="160">
        <v>6.6E-3</v>
      </c>
      <c r="M302" s="160">
        <v>0.53</v>
      </c>
      <c r="N302" s="160">
        <v>1.9E-2</v>
      </c>
      <c r="O302" s="160">
        <v>0.01</v>
      </c>
      <c r="P302" s="160">
        <v>2.9</v>
      </c>
      <c r="Q302" s="160">
        <v>1.6000000000000001E-3</v>
      </c>
      <c r="R302" s="160">
        <v>6.0000000000000001E-3</v>
      </c>
      <c r="S302" s="160">
        <v>0</v>
      </c>
      <c r="T302" s="160">
        <v>0</v>
      </c>
      <c r="U302" s="160">
        <v>5.8</v>
      </c>
      <c r="V302" s="160">
        <v>0</v>
      </c>
      <c r="W302" s="160">
        <v>1E-3</v>
      </c>
      <c r="X302" s="160">
        <v>1E-3</v>
      </c>
      <c r="Y302" s="160">
        <v>0</v>
      </c>
      <c r="Z302" s="160">
        <v>0.17899999999999999</v>
      </c>
      <c r="AA302" s="159">
        <v>0</v>
      </c>
      <c r="AB302" s="159">
        <v>0</v>
      </c>
      <c r="AC302" s="159">
        <v>0</v>
      </c>
      <c r="AD302" s="159">
        <v>0</v>
      </c>
    </row>
    <row r="303" spans="1:30" ht="15.75" customHeight="1">
      <c r="A303" s="266" t="s">
        <v>1103</v>
      </c>
      <c r="B303" s="181" t="s">
        <v>34</v>
      </c>
      <c r="C303" s="167"/>
      <c r="D303" s="164">
        <v>1.8000000000000002E-2</v>
      </c>
      <c r="E303" s="169">
        <v>3.7400000000000003E-2</v>
      </c>
      <c r="F303" s="171">
        <v>2.9999999999999997E-4</v>
      </c>
      <c r="G303" s="23">
        <v>7.000000000000001E-4</v>
      </c>
      <c r="H303" s="178">
        <v>4.0000000000000002E-4</v>
      </c>
      <c r="I303" s="141">
        <v>1.6E-2</v>
      </c>
      <c r="J303" s="160">
        <v>0.51</v>
      </c>
      <c r="K303" s="160">
        <v>0.81</v>
      </c>
      <c r="L303" s="160">
        <v>3.7000000000000002E-3</v>
      </c>
      <c r="M303" s="160">
        <v>0.46</v>
      </c>
      <c r="N303" s="160">
        <v>1.8000000000000002E-2</v>
      </c>
      <c r="O303" s="160">
        <v>2.13</v>
      </c>
      <c r="P303" s="160">
        <v>3.79</v>
      </c>
      <c r="Q303" s="160">
        <v>1.8E-3</v>
      </c>
      <c r="R303" s="160">
        <v>3.5999999999999999E-3</v>
      </c>
      <c r="S303" s="160">
        <v>0</v>
      </c>
      <c r="T303" s="160">
        <v>0</v>
      </c>
      <c r="U303" s="160">
        <v>3.0579000000000001</v>
      </c>
      <c r="V303" s="160">
        <v>4.0000000000000002E-4</v>
      </c>
      <c r="W303" s="160">
        <v>8.9999999999999998E-4</v>
      </c>
      <c r="X303" s="160">
        <v>1E-3</v>
      </c>
      <c r="Y303" s="160">
        <v>4.0000000000000001E-3</v>
      </c>
      <c r="Z303" s="160">
        <v>0.3</v>
      </c>
      <c r="AA303" s="159">
        <v>9.0000000000000011E-3</v>
      </c>
      <c r="AB303" s="159">
        <v>0</v>
      </c>
      <c r="AC303" s="159">
        <v>1.89E-2</v>
      </c>
      <c r="AD303" s="159">
        <v>0.14000000000000001</v>
      </c>
    </row>
    <row r="304" spans="1:30" ht="15.75" customHeight="1">
      <c r="A304" s="266" t="s">
        <v>1104</v>
      </c>
      <c r="B304" s="181" t="s">
        <v>34</v>
      </c>
      <c r="C304" s="167"/>
      <c r="D304" s="164">
        <v>1.4999999999999999E-2</v>
      </c>
      <c r="E304" s="169">
        <v>2.41E-2</v>
      </c>
      <c r="F304" s="171">
        <v>2.9999999999999997E-4</v>
      </c>
      <c r="G304" s="23">
        <v>7.000000000000001E-4</v>
      </c>
      <c r="H304" s="178">
        <v>4.0000000000000002E-4</v>
      </c>
      <c r="I304" s="141">
        <v>1.7000000000000001E-2</v>
      </c>
      <c r="J304" s="160">
        <v>0.51</v>
      </c>
      <c r="K304" s="160">
        <v>0.81</v>
      </c>
      <c r="L304" s="160">
        <v>3.7000000000000002E-3</v>
      </c>
      <c r="M304" s="160">
        <v>0.46</v>
      </c>
      <c r="N304" s="160">
        <v>1.8000000000000002E-2</v>
      </c>
      <c r="O304" s="160">
        <v>2.13</v>
      </c>
      <c r="P304" s="160">
        <v>3.79</v>
      </c>
      <c r="Q304" s="160">
        <v>1.8E-3</v>
      </c>
      <c r="R304" s="160">
        <v>3.5999999999999999E-3</v>
      </c>
      <c r="S304" s="160">
        <v>0</v>
      </c>
      <c r="T304" s="160">
        <v>0</v>
      </c>
      <c r="U304" s="160">
        <v>3.0579000000000001</v>
      </c>
      <c r="V304" s="160">
        <v>4.0000000000000002E-4</v>
      </c>
      <c r="W304" s="160">
        <v>8.9999999999999998E-4</v>
      </c>
      <c r="X304" s="160">
        <v>1E-3</v>
      </c>
      <c r="Y304" s="160">
        <v>4.0000000000000001E-3</v>
      </c>
      <c r="Z304" s="160">
        <v>0.3</v>
      </c>
      <c r="AA304" s="159">
        <v>9.0000000000000011E-3</v>
      </c>
      <c r="AB304" s="159">
        <v>0</v>
      </c>
      <c r="AC304" s="159">
        <v>1.89E-2</v>
      </c>
      <c r="AD304" s="159">
        <v>0.14000000000000001</v>
      </c>
    </row>
    <row r="305" spans="1:30" ht="15.75" customHeight="1">
      <c r="A305" s="266" t="s">
        <v>1105</v>
      </c>
      <c r="B305" s="181" t="s">
        <v>34</v>
      </c>
      <c r="C305" s="167"/>
      <c r="D305" s="164">
        <v>1.4999999999999999E-2</v>
      </c>
      <c r="E305" s="169">
        <v>2.41E-2</v>
      </c>
      <c r="F305" s="171">
        <v>2.9999999999999997E-4</v>
      </c>
      <c r="G305" s="23">
        <v>7.000000000000001E-4</v>
      </c>
      <c r="H305" s="178">
        <v>4.0000000000000002E-4</v>
      </c>
      <c r="I305" s="141">
        <v>1.7000000000000001E-2</v>
      </c>
      <c r="J305" s="160">
        <v>0.51</v>
      </c>
      <c r="K305" s="160">
        <v>0.81</v>
      </c>
      <c r="L305" s="160">
        <v>3.7000000000000002E-3</v>
      </c>
      <c r="M305" s="160">
        <v>0.46</v>
      </c>
      <c r="N305" s="160">
        <v>1.8000000000000002E-2</v>
      </c>
      <c r="O305" s="160">
        <v>2.13</v>
      </c>
      <c r="P305" s="160">
        <v>3.79</v>
      </c>
      <c r="Q305" s="160">
        <v>1.8E-3</v>
      </c>
      <c r="R305" s="160">
        <v>3.5999999999999999E-3</v>
      </c>
      <c r="S305" s="160">
        <v>0</v>
      </c>
      <c r="T305" s="160">
        <v>0</v>
      </c>
      <c r="U305" s="160">
        <v>3.0579000000000001</v>
      </c>
      <c r="V305" s="160">
        <v>4.0000000000000002E-4</v>
      </c>
      <c r="W305" s="160">
        <v>8.9999999999999998E-4</v>
      </c>
      <c r="X305" s="160">
        <v>1E-3</v>
      </c>
      <c r="Y305" s="160">
        <v>4.0000000000000001E-3</v>
      </c>
      <c r="Z305" s="160">
        <v>0.3</v>
      </c>
      <c r="AA305" s="159">
        <v>9.0000000000000011E-3</v>
      </c>
      <c r="AB305" s="159">
        <v>0</v>
      </c>
      <c r="AC305" s="159">
        <v>1.89E-2</v>
      </c>
      <c r="AD305" s="159">
        <v>0.14000000000000001</v>
      </c>
    </row>
    <row r="306" spans="1:30" ht="15.75" customHeight="1">
      <c r="A306" s="266" t="s">
        <v>1106</v>
      </c>
      <c r="B306" s="181" t="s">
        <v>34</v>
      </c>
      <c r="C306" s="167"/>
      <c r="D306" s="164">
        <v>1.8000000000000002E-2</v>
      </c>
      <c r="E306" s="169">
        <v>3.7400000000000003E-2</v>
      </c>
      <c r="F306" s="171">
        <v>2.9999999999999997E-4</v>
      </c>
      <c r="G306" s="23">
        <v>7.000000000000001E-4</v>
      </c>
      <c r="H306" s="178">
        <v>4.0000000000000002E-4</v>
      </c>
      <c r="I306" s="141">
        <v>1.6E-2</v>
      </c>
      <c r="J306" s="160">
        <v>0.51</v>
      </c>
      <c r="K306" s="160">
        <v>0.81</v>
      </c>
      <c r="L306" s="160">
        <v>3.7000000000000002E-3</v>
      </c>
      <c r="M306" s="160">
        <v>0.46</v>
      </c>
      <c r="N306" s="160">
        <v>1.8000000000000002E-2</v>
      </c>
      <c r="O306" s="160">
        <v>2.13</v>
      </c>
      <c r="P306" s="160">
        <v>3.79</v>
      </c>
      <c r="Q306" s="160">
        <v>1.8E-3</v>
      </c>
      <c r="R306" s="160">
        <v>3.5999999999999999E-3</v>
      </c>
      <c r="S306" s="160">
        <v>0</v>
      </c>
      <c r="T306" s="160">
        <v>0</v>
      </c>
      <c r="U306" s="160">
        <v>3.0579000000000001</v>
      </c>
      <c r="V306" s="160">
        <v>4.0000000000000002E-4</v>
      </c>
      <c r="W306" s="160">
        <v>8.9999999999999998E-4</v>
      </c>
      <c r="X306" s="160">
        <v>1E-3</v>
      </c>
      <c r="Y306" s="160">
        <v>4.0000000000000001E-3</v>
      </c>
      <c r="Z306" s="160">
        <v>0.3</v>
      </c>
      <c r="AA306" s="159">
        <v>9.0000000000000011E-3</v>
      </c>
      <c r="AB306" s="159">
        <v>0</v>
      </c>
      <c r="AC306" s="159">
        <v>1.89E-2</v>
      </c>
      <c r="AD306" s="159">
        <v>0.14000000000000001</v>
      </c>
    </row>
    <row r="307" spans="1:30" ht="15.75" customHeight="1">
      <c r="A307" s="266" t="s">
        <v>1107</v>
      </c>
      <c r="B307" s="181" t="s">
        <v>34</v>
      </c>
      <c r="C307" s="167"/>
      <c r="D307" s="164">
        <v>1.4999999999999999E-2</v>
      </c>
      <c r="E307" s="169">
        <v>2.41E-2</v>
      </c>
      <c r="F307" s="171">
        <v>3.5999999999999997E-4</v>
      </c>
      <c r="G307" s="23">
        <v>6.0999999999999997E-4</v>
      </c>
      <c r="H307" s="178">
        <v>2.0000000000000001E-4</v>
      </c>
      <c r="I307" s="141">
        <v>1.7000000000000001E-2</v>
      </c>
      <c r="J307" s="160">
        <v>0.32</v>
      </c>
      <c r="K307" s="160">
        <v>0.1</v>
      </c>
      <c r="L307" s="160">
        <v>1.5299999999999999E-3</v>
      </c>
      <c r="M307" s="160">
        <v>0.39</v>
      </c>
      <c r="N307" s="160">
        <v>3.0000000000000001E-3</v>
      </c>
      <c r="O307" s="160">
        <v>0.09</v>
      </c>
      <c r="P307" s="160">
        <v>2.25</v>
      </c>
      <c r="Q307" s="160">
        <v>2.9E-4</v>
      </c>
      <c r="R307" s="160">
        <v>1.8E-3</v>
      </c>
      <c r="S307" s="160">
        <v>0</v>
      </c>
      <c r="T307" s="160">
        <v>0</v>
      </c>
      <c r="U307" s="160">
        <v>0.13458000000000001</v>
      </c>
      <c r="V307" s="160">
        <v>4.3999999999999996E-4</v>
      </c>
      <c r="W307" s="160">
        <v>4.3999999999999996E-4</v>
      </c>
      <c r="X307" s="160">
        <v>1.7699999999999999E-3</v>
      </c>
      <c r="Y307" s="160">
        <v>5.0000000000000001E-3</v>
      </c>
      <c r="Z307" s="160">
        <v>0.158</v>
      </c>
      <c r="AA307" s="159">
        <v>4.0000000000000001E-3</v>
      </c>
      <c r="AB307" s="159">
        <v>0</v>
      </c>
      <c r="AC307" s="159">
        <v>1.1999999999999999E-3</v>
      </c>
      <c r="AD307" s="159">
        <v>0.53</v>
      </c>
    </row>
    <row r="308" spans="1:30" ht="15.75" customHeight="1">
      <c r="A308" s="266" t="s">
        <v>1108</v>
      </c>
      <c r="B308" s="181" t="s">
        <v>34</v>
      </c>
      <c r="C308" s="167"/>
      <c r="D308" s="164">
        <v>1.2500000000000001E-2</v>
      </c>
      <c r="E308" s="169">
        <v>3.3500000000000002E-2</v>
      </c>
      <c r="F308" s="171">
        <v>5.0000000000000001E-4</v>
      </c>
      <c r="G308" s="23">
        <v>8.9999999999999998E-4</v>
      </c>
      <c r="H308" s="178">
        <v>0</v>
      </c>
      <c r="I308" s="141">
        <v>3.1E-2</v>
      </c>
      <c r="J308" s="160">
        <v>0.52</v>
      </c>
      <c r="K308" s="160">
        <v>0.15</v>
      </c>
      <c r="L308" s="160">
        <v>4.1999999999999997E-3</v>
      </c>
      <c r="M308" s="160">
        <v>0.28000000000000003</v>
      </c>
      <c r="N308" s="160">
        <v>8.3000000000000001E-3</v>
      </c>
      <c r="O308" s="160">
        <v>0.22</v>
      </c>
      <c r="P308" s="160">
        <v>3.14</v>
      </c>
      <c r="Q308" s="160">
        <v>1E-3</v>
      </c>
      <c r="R308" s="160">
        <v>7.9000000000000008E-3</v>
      </c>
      <c r="S308" s="160">
        <v>0</v>
      </c>
      <c r="T308" s="160">
        <v>0</v>
      </c>
      <c r="U308" s="160">
        <v>1.0832999999999999</v>
      </c>
      <c r="V308" s="160">
        <v>8.0000000000000004E-4</v>
      </c>
      <c r="W308" s="160">
        <v>8.0000000000000004E-4</v>
      </c>
      <c r="X308" s="160">
        <v>2.0000000000000001E-4</v>
      </c>
      <c r="Y308" s="160">
        <v>4.0000000000000001E-3</v>
      </c>
      <c r="Z308" s="160">
        <v>6.5000000000000002E-2</v>
      </c>
      <c r="AA308" s="159">
        <v>2E-3</v>
      </c>
      <c r="AB308" s="159">
        <v>0</v>
      </c>
      <c r="AC308" s="159">
        <v>4.4000000000000003E-3</v>
      </c>
      <c r="AD308" s="159">
        <v>1.42</v>
      </c>
    </row>
    <row r="309" spans="1:30" ht="15.75" customHeight="1">
      <c r="A309" s="266" t="s">
        <v>1109</v>
      </c>
      <c r="B309" s="181" t="s">
        <v>34</v>
      </c>
      <c r="C309" s="167"/>
      <c r="D309" s="164">
        <v>1.61E-2</v>
      </c>
      <c r="E309" s="169">
        <v>4.3099999999999999E-2</v>
      </c>
      <c r="F309" s="171">
        <v>5.0000000000000001E-4</v>
      </c>
      <c r="G309" s="23">
        <v>8.9999999999999998E-4</v>
      </c>
      <c r="H309" s="178">
        <v>0</v>
      </c>
      <c r="I309" s="141">
        <v>3.9900000000000005E-2</v>
      </c>
      <c r="J309" s="160">
        <v>0.52</v>
      </c>
      <c r="K309" s="160">
        <v>0.15</v>
      </c>
      <c r="L309" s="160">
        <v>4.1999999999999997E-3</v>
      </c>
      <c r="M309" s="160">
        <v>0.28000000000000003</v>
      </c>
      <c r="N309" s="160">
        <v>8.3000000000000001E-3</v>
      </c>
      <c r="O309" s="160">
        <v>0.22</v>
      </c>
      <c r="P309" s="160">
        <v>3.14</v>
      </c>
      <c r="Q309" s="160">
        <v>1E-3</v>
      </c>
      <c r="R309" s="160">
        <v>7.9000000000000008E-3</v>
      </c>
      <c r="S309" s="160">
        <v>0</v>
      </c>
      <c r="T309" s="160">
        <v>0</v>
      </c>
      <c r="U309" s="160">
        <v>1.0832999999999999</v>
      </c>
      <c r="V309" s="160">
        <v>8.0000000000000004E-4</v>
      </c>
      <c r="W309" s="160">
        <v>8.0000000000000004E-4</v>
      </c>
      <c r="X309" s="160">
        <v>2.0000000000000001E-4</v>
      </c>
      <c r="Y309" s="160">
        <v>4.0000000000000001E-3</v>
      </c>
      <c r="Z309" s="160">
        <v>6.5000000000000002E-2</v>
      </c>
      <c r="AA309" s="159">
        <v>2E-3</v>
      </c>
      <c r="AB309" s="159">
        <v>0</v>
      </c>
      <c r="AC309" s="159">
        <v>4.4000000000000003E-3</v>
      </c>
      <c r="AD309" s="159">
        <v>1.42</v>
      </c>
    </row>
    <row r="310" spans="1:30" ht="15.75" customHeight="1">
      <c r="A310" s="266" t="s">
        <v>1110</v>
      </c>
      <c r="B310" s="181" t="s">
        <v>34</v>
      </c>
      <c r="C310" s="167"/>
      <c r="D310" s="164">
        <v>1.61E-2</v>
      </c>
      <c r="E310" s="169">
        <v>4.3099999999999999E-2</v>
      </c>
      <c r="F310" s="171">
        <v>5.0000000000000001E-4</v>
      </c>
      <c r="G310" s="23">
        <v>8.9999999999999998E-4</v>
      </c>
      <c r="H310" s="178">
        <v>0</v>
      </c>
      <c r="I310" s="141">
        <v>3.9900000000000005E-2</v>
      </c>
      <c r="J310" s="160">
        <v>0.52</v>
      </c>
      <c r="K310" s="160">
        <v>0.15</v>
      </c>
      <c r="L310" s="160">
        <v>4.1999999999999997E-3</v>
      </c>
      <c r="M310" s="160">
        <v>0.28000000000000003</v>
      </c>
      <c r="N310" s="160">
        <v>8.3000000000000001E-3</v>
      </c>
      <c r="O310" s="160">
        <v>0.22</v>
      </c>
      <c r="P310" s="160">
        <v>3.14</v>
      </c>
      <c r="Q310" s="160">
        <v>1E-3</v>
      </c>
      <c r="R310" s="160">
        <v>7.9000000000000008E-3</v>
      </c>
      <c r="S310" s="160">
        <v>0</v>
      </c>
      <c r="T310" s="160">
        <v>0</v>
      </c>
      <c r="U310" s="160">
        <v>1.0832999999999999</v>
      </c>
      <c r="V310" s="160">
        <v>8.0000000000000004E-4</v>
      </c>
      <c r="W310" s="160">
        <v>8.0000000000000004E-4</v>
      </c>
      <c r="X310" s="160">
        <v>2.0000000000000001E-4</v>
      </c>
      <c r="Y310" s="160">
        <v>4.0000000000000001E-3</v>
      </c>
      <c r="Z310" s="160">
        <v>6.5000000000000002E-2</v>
      </c>
      <c r="AA310" s="159">
        <v>2E-3</v>
      </c>
      <c r="AB310" s="159">
        <v>0</v>
      </c>
      <c r="AC310" s="159">
        <v>4.4000000000000003E-3</v>
      </c>
      <c r="AD310" s="159">
        <v>1.42</v>
      </c>
    </row>
    <row r="311" spans="1:30" ht="15.75" customHeight="1">
      <c r="A311" s="266" t="s">
        <v>1111</v>
      </c>
      <c r="B311" s="181" t="s">
        <v>34</v>
      </c>
      <c r="C311" s="167"/>
      <c r="D311" s="164">
        <v>1.61E-2</v>
      </c>
      <c r="E311" s="169">
        <v>4.3099999999999999E-2</v>
      </c>
      <c r="F311" s="171">
        <v>5.0000000000000001E-4</v>
      </c>
      <c r="G311" s="23">
        <v>8.9999999999999998E-4</v>
      </c>
      <c r="H311" s="178">
        <v>0</v>
      </c>
      <c r="I311" s="141">
        <v>3.9900000000000005E-2</v>
      </c>
      <c r="J311" s="160">
        <v>0.52</v>
      </c>
      <c r="K311" s="160">
        <v>0.15</v>
      </c>
      <c r="L311" s="160">
        <v>4.1999999999999997E-3</v>
      </c>
      <c r="M311" s="160">
        <v>0.28000000000000003</v>
      </c>
      <c r="N311" s="160">
        <v>8.3000000000000001E-3</v>
      </c>
      <c r="O311" s="160">
        <v>0.22</v>
      </c>
      <c r="P311" s="160">
        <v>3.14</v>
      </c>
      <c r="Q311" s="160">
        <v>1E-3</v>
      </c>
      <c r="R311" s="160">
        <v>7.9000000000000008E-3</v>
      </c>
      <c r="S311" s="160">
        <v>0</v>
      </c>
      <c r="T311" s="160">
        <v>0</v>
      </c>
      <c r="U311" s="160">
        <v>1.0832999999999999</v>
      </c>
      <c r="V311" s="160">
        <v>8.0000000000000004E-4</v>
      </c>
      <c r="W311" s="160">
        <v>8.0000000000000004E-4</v>
      </c>
      <c r="X311" s="160">
        <v>2.0000000000000001E-4</v>
      </c>
      <c r="Y311" s="160">
        <v>4.0000000000000001E-3</v>
      </c>
      <c r="Z311" s="160">
        <v>6.5000000000000002E-2</v>
      </c>
      <c r="AA311" s="159">
        <v>2E-3</v>
      </c>
      <c r="AB311" s="159">
        <v>0</v>
      </c>
      <c r="AC311" s="159">
        <v>4.4000000000000003E-3</v>
      </c>
      <c r="AD311" s="159">
        <v>1.42</v>
      </c>
    </row>
    <row r="312" spans="1:30" ht="15.75" customHeight="1">
      <c r="A312" s="266" t="s">
        <v>1112</v>
      </c>
      <c r="B312" s="181" t="s">
        <v>34</v>
      </c>
      <c r="C312" s="167"/>
      <c r="D312" s="164">
        <v>1.2500000000000001E-2</v>
      </c>
      <c r="E312" s="169">
        <v>3.3500000000000002E-2</v>
      </c>
      <c r="F312" s="171">
        <v>5.0000000000000001E-4</v>
      </c>
      <c r="G312" s="23">
        <v>8.9999999999999998E-4</v>
      </c>
      <c r="H312" s="178">
        <v>0</v>
      </c>
      <c r="I312" s="141">
        <v>3.1E-2</v>
      </c>
      <c r="J312" s="160">
        <v>0.52</v>
      </c>
      <c r="K312" s="160">
        <v>0.15</v>
      </c>
      <c r="L312" s="160">
        <v>4.1999999999999997E-3</v>
      </c>
      <c r="M312" s="160">
        <v>0.28000000000000003</v>
      </c>
      <c r="N312" s="160">
        <v>8.3000000000000001E-3</v>
      </c>
      <c r="O312" s="160">
        <v>0.22</v>
      </c>
      <c r="P312" s="160">
        <v>3.14</v>
      </c>
      <c r="Q312" s="160">
        <v>1E-3</v>
      </c>
      <c r="R312" s="160">
        <v>7.9000000000000008E-3</v>
      </c>
      <c r="S312" s="160">
        <v>0</v>
      </c>
      <c r="T312" s="160">
        <v>0</v>
      </c>
      <c r="U312" s="160">
        <v>1.0832999999999999</v>
      </c>
      <c r="V312" s="160">
        <v>8.0000000000000004E-4</v>
      </c>
      <c r="W312" s="160">
        <v>8.0000000000000004E-4</v>
      </c>
      <c r="X312" s="160">
        <v>2.0000000000000001E-4</v>
      </c>
      <c r="Y312" s="160">
        <v>4.0000000000000001E-3</v>
      </c>
      <c r="Z312" s="160">
        <v>6.5000000000000002E-2</v>
      </c>
      <c r="AA312" s="159">
        <v>2E-3</v>
      </c>
      <c r="AB312" s="159">
        <v>0</v>
      </c>
      <c r="AC312" s="159">
        <v>4.4000000000000003E-3</v>
      </c>
      <c r="AD312" s="159">
        <v>1.42</v>
      </c>
    </row>
    <row r="313" spans="1:30" ht="15.75" customHeight="1">
      <c r="A313" s="266" t="s">
        <v>1113</v>
      </c>
      <c r="B313" s="181" t="s">
        <v>34</v>
      </c>
      <c r="C313" s="167"/>
      <c r="D313" s="164">
        <v>1.61E-2</v>
      </c>
      <c r="E313" s="169">
        <v>4.3099999999999999E-2</v>
      </c>
      <c r="F313" s="171">
        <v>5.0000000000000001E-4</v>
      </c>
      <c r="G313" s="23">
        <v>8.9999999999999998E-4</v>
      </c>
      <c r="H313" s="178">
        <v>0</v>
      </c>
      <c r="I313" s="141">
        <v>3.9900000000000005E-2</v>
      </c>
      <c r="J313" s="160">
        <v>0.52</v>
      </c>
      <c r="K313" s="160">
        <v>0.15</v>
      </c>
      <c r="L313" s="160">
        <v>4.1999999999999997E-3</v>
      </c>
      <c r="M313" s="160">
        <v>0.28000000000000003</v>
      </c>
      <c r="N313" s="160">
        <v>8.3000000000000001E-3</v>
      </c>
      <c r="O313" s="160">
        <v>0.22</v>
      </c>
      <c r="P313" s="160">
        <v>3.14</v>
      </c>
      <c r="Q313" s="160">
        <v>1E-3</v>
      </c>
      <c r="R313" s="160">
        <v>7.9000000000000008E-3</v>
      </c>
      <c r="S313" s="160">
        <v>0</v>
      </c>
      <c r="T313" s="160">
        <v>0</v>
      </c>
      <c r="U313" s="160">
        <v>1.0832999999999999</v>
      </c>
      <c r="V313" s="160">
        <v>8.0000000000000004E-4</v>
      </c>
      <c r="W313" s="160">
        <v>8.0000000000000004E-4</v>
      </c>
      <c r="X313" s="160">
        <v>2.0000000000000001E-4</v>
      </c>
      <c r="Y313" s="160">
        <v>4.0000000000000001E-3</v>
      </c>
      <c r="Z313" s="160">
        <v>6.5000000000000002E-2</v>
      </c>
      <c r="AA313" s="159">
        <v>2E-3</v>
      </c>
      <c r="AB313" s="159">
        <v>0</v>
      </c>
      <c r="AC313" s="159">
        <v>4.4000000000000003E-3</v>
      </c>
      <c r="AD313" s="159">
        <v>1.42</v>
      </c>
    </row>
    <row r="314" spans="1:30" ht="15.75" customHeight="1">
      <c r="A314" s="266" t="s">
        <v>1114</v>
      </c>
      <c r="B314" s="181" t="s">
        <v>34</v>
      </c>
      <c r="C314" s="167"/>
      <c r="D314" s="164">
        <v>1.61E-2</v>
      </c>
      <c r="E314" s="169">
        <v>4.3099999999999999E-2</v>
      </c>
      <c r="F314" s="171">
        <v>5.0000000000000001E-4</v>
      </c>
      <c r="G314" s="23">
        <v>8.9999999999999998E-4</v>
      </c>
      <c r="H314" s="178">
        <v>0</v>
      </c>
      <c r="I314" s="141">
        <v>3.9900000000000005E-2</v>
      </c>
      <c r="J314" s="160">
        <v>0.52</v>
      </c>
      <c r="K314" s="160">
        <v>0.15</v>
      </c>
      <c r="L314" s="160">
        <v>4.1999999999999997E-3</v>
      </c>
      <c r="M314" s="160">
        <v>0.28000000000000003</v>
      </c>
      <c r="N314" s="160">
        <v>8.3000000000000001E-3</v>
      </c>
      <c r="O314" s="160">
        <v>0.22</v>
      </c>
      <c r="P314" s="160">
        <v>3.14</v>
      </c>
      <c r="Q314" s="160">
        <v>1E-3</v>
      </c>
      <c r="R314" s="160">
        <v>7.9000000000000008E-3</v>
      </c>
      <c r="S314" s="160">
        <v>0</v>
      </c>
      <c r="T314" s="160">
        <v>0</v>
      </c>
      <c r="U314" s="160">
        <v>1.0832999999999999</v>
      </c>
      <c r="V314" s="160">
        <v>8.0000000000000004E-4</v>
      </c>
      <c r="W314" s="160">
        <v>8.0000000000000004E-4</v>
      </c>
      <c r="X314" s="160">
        <v>2.0000000000000001E-4</v>
      </c>
      <c r="Y314" s="160">
        <v>4.0000000000000001E-3</v>
      </c>
      <c r="Z314" s="160">
        <v>6.5000000000000002E-2</v>
      </c>
      <c r="AA314" s="159">
        <v>2E-3</v>
      </c>
      <c r="AB314" s="159">
        <v>0</v>
      </c>
      <c r="AC314" s="159">
        <v>4.4000000000000003E-3</v>
      </c>
      <c r="AD314" s="159">
        <v>1.42</v>
      </c>
    </row>
    <row r="315" spans="1:30" ht="15.75" customHeight="1">
      <c r="A315" s="266" t="s">
        <v>1115</v>
      </c>
      <c r="B315" s="181" t="s">
        <v>34</v>
      </c>
      <c r="C315" s="167"/>
      <c r="D315" s="164">
        <v>2.8199999999999999E-2</v>
      </c>
      <c r="E315" s="169">
        <v>6.6400000000000001E-2</v>
      </c>
      <c r="F315" s="171">
        <v>3.8999999999999999E-4</v>
      </c>
      <c r="G315" s="23">
        <v>3.7999999999999997E-4</v>
      </c>
      <c r="H315" s="178">
        <v>1.0999999999999999E-4</v>
      </c>
      <c r="I315" s="141">
        <v>2.6000000000000002E-2</v>
      </c>
      <c r="J315" s="160">
        <v>0.47</v>
      </c>
      <c r="K315" s="160">
        <v>0.21</v>
      </c>
      <c r="L315" s="160">
        <v>2.0999999999999999E-3</v>
      </c>
      <c r="M315" s="160">
        <v>0.66</v>
      </c>
      <c r="N315" s="160">
        <v>7.3000000000000001E-3</v>
      </c>
      <c r="O315" s="160">
        <v>0.33</v>
      </c>
      <c r="P315" s="160">
        <v>3.16</v>
      </c>
      <c r="Q315" s="160">
        <v>4.8999999999999998E-4</v>
      </c>
      <c r="R315" s="160">
        <v>4.0999999999999995E-3</v>
      </c>
      <c r="S315" s="160">
        <v>0</v>
      </c>
      <c r="T315" s="160">
        <v>0</v>
      </c>
      <c r="U315" s="160">
        <v>0.31167</v>
      </c>
      <c r="V315" s="160">
        <v>7.0999999999999991E-4</v>
      </c>
      <c r="W315" s="160">
        <v>1.17E-3</v>
      </c>
      <c r="X315" s="160">
        <v>1.7499999999999998E-3</v>
      </c>
      <c r="Y315" s="160">
        <v>6.3899999999999998E-3</v>
      </c>
      <c r="Z315" s="160">
        <v>0.89200000000000002</v>
      </c>
      <c r="AA315" s="159">
        <v>2.5000000000000001E-2</v>
      </c>
      <c r="AB315" s="159">
        <v>0</v>
      </c>
      <c r="AC315" s="159">
        <v>1.44E-2</v>
      </c>
      <c r="AD315" s="159">
        <v>0.63</v>
      </c>
    </row>
    <row r="316" spans="1:30" ht="15.75" customHeight="1">
      <c r="A316" s="266" t="s">
        <v>1116</v>
      </c>
      <c r="B316" s="181" t="s">
        <v>34</v>
      </c>
      <c r="C316" s="167"/>
      <c r="D316" s="164">
        <v>2.3799999999999998E-2</v>
      </c>
      <c r="E316" s="169">
        <v>7.1800000000000003E-2</v>
      </c>
      <c r="F316" s="171">
        <v>3.8999999999999999E-4</v>
      </c>
      <c r="G316" s="23">
        <v>3.7999999999999997E-4</v>
      </c>
      <c r="H316" s="178">
        <v>1.0999999999999999E-4</v>
      </c>
      <c r="I316" s="141">
        <v>3.3000000000000002E-2</v>
      </c>
      <c r="J316" s="160">
        <v>0.47</v>
      </c>
      <c r="K316" s="160">
        <v>0.21</v>
      </c>
      <c r="L316" s="160">
        <v>2.0999999999999999E-3</v>
      </c>
      <c r="M316" s="160">
        <v>0.66</v>
      </c>
      <c r="N316" s="160">
        <v>7.3000000000000001E-3</v>
      </c>
      <c r="O316" s="160">
        <v>0.33</v>
      </c>
      <c r="P316" s="160">
        <v>3.16</v>
      </c>
      <c r="Q316" s="160">
        <v>4.8999999999999998E-4</v>
      </c>
      <c r="R316" s="160">
        <v>4.0999999999999995E-3</v>
      </c>
      <c r="S316" s="160">
        <v>0</v>
      </c>
      <c r="T316" s="160">
        <v>0</v>
      </c>
      <c r="U316" s="160">
        <v>0.31167</v>
      </c>
      <c r="V316" s="160">
        <v>7.0999999999999991E-4</v>
      </c>
      <c r="W316" s="160">
        <v>1.17E-3</v>
      </c>
      <c r="X316" s="160">
        <v>1.7499999999999998E-3</v>
      </c>
      <c r="Y316" s="160">
        <v>6.3899999999999998E-3</v>
      </c>
      <c r="Z316" s="160">
        <v>0.89200000000000002</v>
      </c>
      <c r="AA316" s="159">
        <v>2.5000000000000001E-2</v>
      </c>
      <c r="AB316" s="159">
        <v>0</v>
      </c>
      <c r="AC316" s="159">
        <v>1.44E-2</v>
      </c>
      <c r="AD316" s="159">
        <v>0.63</v>
      </c>
    </row>
    <row r="317" spans="1:30" ht="15.75" customHeight="1">
      <c r="A317" s="266" t="s">
        <v>1117</v>
      </c>
      <c r="B317" s="181" t="s">
        <v>34</v>
      </c>
      <c r="C317" s="167"/>
      <c r="D317" s="164">
        <v>4.1799999999999997E-2</v>
      </c>
      <c r="E317" s="169">
        <v>0.15429999999999999</v>
      </c>
      <c r="F317" s="171">
        <v>3.8999999999999999E-4</v>
      </c>
      <c r="G317" s="23">
        <v>3.7999999999999997E-4</v>
      </c>
      <c r="H317" s="178">
        <v>1.0999999999999999E-4</v>
      </c>
      <c r="I317" s="141">
        <v>2.06E-2</v>
      </c>
      <c r="J317" s="160">
        <v>0.47</v>
      </c>
      <c r="K317" s="160">
        <v>0.21</v>
      </c>
      <c r="L317" s="160">
        <v>2.0999999999999999E-3</v>
      </c>
      <c r="M317" s="160">
        <v>0.66</v>
      </c>
      <c r="N317" s="160">
        <v>7.3000000000000001E-3</v>
      </c>
      <c r="O317" s="160">
        <v>0.33</v>
      </c>
      <c r="P317" s="160">
        <v>3.16</v>
      </c>
      <c r="Q317" s="160">
        <v>4.8999999999999998E-4</v>
      </c>
      <c r="R317" s="160">
        <v>4.0999999999999995E-3</v>
      </c>
      <c r="S317" s="160">
        <v>0</v>
      </c>
      <c r="T317" s="160">
        <v>0</v>
      </c>
      <c r="U317" s="160">
        <v>0.31167</v>
      </c>
      <c r="V317" s="160">
        <v>7.0999999999999991E-4</v>
      </c>
      <c r="W317" s="160">
        <v>1.17E-3</v>
      </c>
      <c r="X317" s="160">
        <v>1.7499999999999998E-3</v>
      </c>
      <c r="Y317" s="160">
        <v>6.3899999999999998E-3</v>
      </c>
      <c r="Z317" s="160">
        <v>0.89200000000000002</v>
      </c>
      <c r="AA317" s="159">
        <v>2.5000000000000001E-2</v>
      </c>
      <c r="AB317" s="159">
        <v>0</v>
      </c>
      <c r="AC317" s="159">
        <v>1.44E-2</v>
      </c>
      <c r="AD317" s="159">
        <v>0.63</v>
      </c>
    </row>
    <row r="318" spans="1:30" ht="15.75" customHeight="1">
      <c r="A318" s="266" t="s">
        <v>1118</v>
      </c>
      <c r="B318" s="181" t="s">
        <v>34</v>
      </c>
      <c r="C318" s="167"/>
      <c r="D318" s="164">
        <v>2.3799999999999998E-2</v>
      </c>
      <c r="E318" s="169">
        <v>7.1800000000000003E-2</v>
      </c>
      <c r="F318" s="171">
        <v>3.8999999999999999E-4</v>
      </c>
      <c r="G318" s="23">
        <v>3.7999999999999997E-4</v>
      </c>
      <c r="H318" s="178">
        <v>1.0999999999999999E-4</v>
      </c>
      <c r="I318" s="141">
        <v>3.3000000000000002E-2</v>
      </c>
      <c r="J318" s="160">
        <v>0.47</v>
      </c>
      <c r="K318" s="160">
        <v>0.21</v>
      </c>
      <c r="L318" s="160">
        <v>2.0999999999999999E-3</v>
      </c>
      <c r="M318" s="160">
        <v>0.66</v>
      </c>
      <c r="N318" s="160">
        <v>7.3000000000000001E-3</v>
      </c>
      <c r="O318" s="160">
        <v>0.33</v>
      </c>
      <c r="P318" s="160">
        <v>3.16</v>
      </c>
      <c r="Q318" s="160">
        <v>4.8999999999999998E-4</v>
      </c>
      <c r="R318" s="160">
        <v>4.0999999999999995E-3</v>
      </c>
      <c r="S318" s="160">
        <v>0</v>
      </c>
      <c r="T318" s="160">
        <v>0</v>
      </c>
      <c r="U318" s="160">
        <v>0.31167</v>
      </c>
      <c r="V318" s="160">
        <v>7.0999999999999991E-4</v>
      </c>
      <c r="W318" s="160">
        <v>1.17E-3</v>
      </c>
      <c r="X318" s="160">
        <v>1.7499999999999998E-3</v>
      </c>
      <c r="Y318" s="160">
        <v>6.3899999999999998E-3</v>
      </c>
      <c r="Z318" s="160">
        <v>0.89200000000000002</v>
      </c>
      <c r="AA318" s="159">
        <v>2.5000000000000001E-2</v>
      </c>
      <c r="AB318" s="159">
        <v>0</v>
      </c>
      <c r="AC318" s="159">
        <v>1.44E-2</v>
      </c>
      <c r="AD318" s="159">
        <v>0.63</v>
      </c>
    </row>
    <row r="319" spans="1:30" ht="15.75" customHeight="1">
      <c r="A319" s="266" t="s">
        <v>1119</v>
      </c>
      <c r="B319" s="181" t="s">
        <v>34</v>
      </c>
      <c r="C319" s="167"/>
      <c r="D319" s="164">
        <v>2.3799999999999998E-2</v>
      </c>
      <c r="E319" s="169">
        <v>7.1800000000000003E-2</v>
      </c>
      <c r="F319" s="171">
        <v>3.8999999999999999E-4</v>
      </c>
      <c r="G319" s="23">
        <v>3.7999999999999997E-4</v>
      </c>
      <c r="H319" s="178">
        <v>1.0999999999999999E-4</v>
      </c>
      <c r="I319" s="141">
        <v>3.3000000000000002E-2</v>
      </c>
      <c r="J319" s="160">
        <v>0.47</v>
      </c>
      <c r="K319" s="160">
        <v>0.21</v>
      </c>
      <c r="L319" s="160">
        <v>2.0999999999999999E-3</v>
      </c>
      <c r="M319" s="160">
        <v>0.66</v>
      </c>
      <c r="N319" s="160">
        <v>7.3000000000000001E-3</v>
      </c>
      <c r="O319" s="160">
        <v>0.33</v>
      </c>
      <c r="P319" s="160">
        <v>3.16</v>
      </c>
      <c r="Q319" s="160">
        <v>4.8999999999999998E-4</v>
      </c>
      <c r="R319" s="160">
        <v>4.0999999999999995E-3</v>
      </c>
      <c r="S319" s="160">
        <v>0</v>
      </c>
      <c r="T319" s="160">
        <v>0</v>
      </c>
      <c r="U319" s="160">
        <v>0.31167</v>
      </c>
      <c r="V319" s="160">
        <v>7.0999999999999991E-4</v>
      </c>
      <c r="W319" s="160">
        <v>1.17E-3</v>
      </c>
      <c r="X319" s="160">
        <v>1.7499999999999998E-3</v>
      </c>
      <c r="Y319" s="160">
        <v>6.3899999999999998E-3</v>
      </c>
      <c r="Z319" s="160">
        <v>0.89200000000000002</v>
      </c>
      <c r="AA319" s="159">
        <v>2.5000000000000001E-2</v>
      </c>
      <c r="AB319" s="159">
        <v>0</v>
      </c>
      <c r="AC319" s="159">
        <v>1.44E-2</v>
      </c>
      <c r="AD319" s="159">
        <v>0.63</v>
      </c>
    </row>
    <row r="320" spans="1:30" ht="15.75" customHeight="1">
      <c r="A320" s="266" t="s">
        <v>1120</v>
      </c>
      <c r="B320" s="181" t="s">
        <v>34</v>
      </c>
      <c r="C320" s="167"/>
      <c r="D320" s="164">
        <v>2.3799999999999998E-2</v>
      </c>
      <c r="E320" s="169">
        <v>7.1800000000000003E-2</v>
      </c>
      <c r="F320" s="171">
        <v>3.8999999999999999E-4</v>
      </c>
      <c r="G320" s="23">
        <v>3.7999999999999997E-4</v>
      </c>
      <c r="H320" s="178">
        <v>1.0999999999999999E-4</v>
      </c>
      <c r="I320" s="141">
        <v>3.3000000000000002E-2</v>
      </c>
      <c r="J320" s="160">
        <v>0.47</v>
      </c>
      <c r="K320" s="160">
        <v>0.21</v>
      </c>
      <c r="L320" s="160">
        <v>2.0999999999999999E-3</v>
      </c>
      <c r="M320" s="160">
        <v>0.66</v>
      </c>
      <c r="N320" s="160">
        <v>7.3000000000000001E-3</v>
      </c>
      <c r="O320" s="160">
        <v>0.33</v>
      </c>
      <c r="P320" s="160">
        <v>3.16</v>
      </c>
      <c r="Q320" s="160">
        <v>4.8999999999999998E-4</v>
      </c>
      <c r="R320" s="160">
        <v>4.0999999999999995E-3</v>
      </c>
      <c r="S320" s="160">
        <v>0</v>
      </c>
      <c r="T320" s="160">
        <v>0</v>
      </c>
      <c r="U320" s="160">
        <v>0.31167</v>
      </c>
      <c r="V320" s="160">
        <v>7.0999999999999991E-4</v>
      </c>
      <c r="W320" s="160">
        <v>1.17E-3</v>
      </c>
      <c r="X320" s="160">
        <v>1.7499999999999998E-3</v>
      </c>
      <c r="Y320" s="160">
        <v>6.3899999999999998E-3</v>
      </c>
      <c r="Z320" s="160">
        <v>0.89200000000000002</v>
      </c>
      <c r="AA320" s="159">
        <v>2.5000000000000001E-2</v>
      </c>
      <c r="AB320" s="159">
        <v>0</v>
      </c>
      <c r="AC320" s="159">
        <v>1.44E-2</v>
      </c>
      <c r="AD320" s="159">
        <v>0.63</v>
      </c>
    </row>
    <row r="321" spans="1:30" ht="15.75" customHeight="1">
      <c r="A321" s="266" t="s">
        <v>1121</v>
      </c>
      <c r="B321" s="181" t="s">
        <v>34</v>
      </c>
      <c r="C321" s="167"/>
      <c r="D321" s="164">
        <v>2.3799999999999998E-2</v>
      </c>
      <c r="E321" s="169">
        <v>7.1800000000000003E-2</v>
      </c>
      <c r="F321" s="171">
        <v>3.8999999999999999E-4</v>
      </c>
      <c r="G321" s="23">
        <v>3.7999999999999997E-4</v>
      </c>
      <c r="H321" s="178">
        <v>1.0999999999999999E-4</v>
      </c>
      <c r="I321" s="141">
        <v>3.3000000000000002E-2</v>
      </c>
      <c r="J321" s="160">
        <v>0.47</v>
      </c>
      <c r="K321" s="160">
        <v>0.21</v>
      </c>
      <c r="L321" s="160">
        <v>2.0999999999999999E-3</v>
      </c>
      <c r="M321" s="160">
        <v>0.66</v>
      </c>
      <c r="N321" s="160">
        <v>7.3000000000000001E-3</v>
      </c>
      <c r="O321" s="160">
        <v>0.33</v>
      </c>
      <c r="P321" s="160">
        <v>3.16</v>
      </c>
      <c r="Q321" s="160">
        <v>4.8999999999999998E-4</v>
      </c>
      <c r="R321" s="160">
        <v>4.0999999999999995E-3</v>
      </c>
      <c r="S321" s="160">
        <v>0</v>
      </c>
      <c r="T321" s="160">
        <v>0</v>
      </c>
      <c r="U321" s="160">
        <v>0.31167</v>
      </c>
      <c r="V321" s="160">
        <v>7.0999999999999991E-4</v>
      </c>
      <c r="W321" s="160">
        <v>1.17E-3</v>
      </c>
      <c r="X321" s="160">
        <v>1.7499999999999998E-3</v>
      </c>
      <c r="Y321" s="160">
        <v>6.3899999999999998E-3</v>
      </c>
      <c r="Z321" s="160">
        <v>0.89200000000000002</v>
      </c>
      <c r="AA321" s="159">
        <v>2.5000000000000001E-2</v>
      </c>
      <c r="AB321" s="159">
        <v>0</v>
      </c>
      <c r="AC321" s="159">
        <v>1.44E-2</v>
      </c>
      <c r="AD321" s="159">
        <v>0.63</v>
      </c>
    </row>
    <row r="322" spans="1:30" ht="15.75" customHeight="1">
      <c r="A322" s="266" t="s">
        <v>1122</v>
      </c>
      <c r="B322" s="181" t="s">
        <v>34</v>
      </c>
      <c r="C322" s="167"/>
      <c r="D322" s="164">
        <v>2.9700000000000001E-2</v>
      </c>
      <c r="E322" s="169">
        <v>3.7499999999999999E-2</v>
      </c>
      <c r="F322" s="171">
        <v>4.0000000000000002E-4</v>
      </c>
      <c r="G322" s="23">
        <v>1.1000000000000001E-3</v>
      </c>
      <c r="H322" s="178">
        <v>1E-4</v>
      </c>
      <c r="I322" s="141">
        <v>2.4E-2</v>
      </c>
      <c r="J322" s="160">
        <v>1.36</v>
      </c>
      <c r="K322" s="160">
        <v>0.87</v>
      </c>
      <c r="L322" s="160">
        <v>9.3999999999999986E-3</v>
      </c>
      <c r="M322" s="160">
        <v>0.56000000000000005</v>
      </c>
      <c r="N322" s="160">
        <v>3.5699999999999996E-2</v>
      </c>
      <c r="O322" s="160">
        <v>0.7</v>
      </c>
      <c r="P322" s="160">
        <v>4.66</v>
      </c>
      <c r="Q322" s="160">
        <v>1.7000000000000001E-3</v>
      </c>
      <c r="R322" s="160">
        <v>7.6E-3</v>
      </c>
      <c r="S322" s="160">
        <v>0</v>
      </c>
      <c r="T322" s="160">
        <v>0</v>
      </c>
      <c r="U322" s="160">
        <v>5.24</v>
      </c>
      <c r="V322" s="160">
        <v>1E-3</v>
      </c>
      <c r="W322" s="160">
        <v>2.3999999999999998E-3</v>
      </c>
      <c r="X322" s="160">
        <v>2.3999999999999998E-3</v>
      </c>
      <c r="Y322" s="160">
        <v>4.8999999999999998E-3</v>
      </c>
      <c r="Z322" s="160">
        <v>9.8000000000000004E-2</v>
      </c>
      <c r="AA322" s="159">
        <v>1.4999999999999999E-2</v>
      </c>
      <c r="AB322" s="159">
        <v>0</v>
      </c>
      <c r="AC322" s="159">
        <v>2.0799999999999999E-2</v>
      </c>
      <c r="AD322" s="159">
        <v>1.46</v>
      </c>
    </row>
    <row r="323" spans="1:30" ht="15.75" customHeight="1">
      <c r="A323" s="266" t="s">
        <v>1123</v>
      </c>
      <c r="B323" s="181" t="s">
        <v>34</v>
      </c>
      <c r="C323" s="167"/>
      <c r="D323" s="164">
        <v>2.9700000000000001E-2</v>
      </c>
      <c r="E323" s="169">
        <v>3.7499999999999999E-2</v>
      </c>
      <c r="F323" s="171">
        <v>4.0000000000000002E-4</v>
      </c>
      <c r="G323" s="23">
        <v>1.1000000000000001E-3</v>
      </c>
      <c r="H323" s="178">
        <v>1E-4</v>
      </c>
      <c r="I323" s="141">
        <v>2.4E-2</v>
      </c>
      <c r="J323" s="160">
        <v>1.36</v>
      </c>
      <c r="K323" s="160">
        <v>0.87</v>
      </c>
      <c r="L323" s="160">
        <v>9.3999999999999986E-3</v>
      </c>
      <c r="M323" s="160">
        <v>0.56000000000000005</v>
      </c>
      <c r="N323" s="160">
        <v>3.5699999999999996E-2</v>
      </c>
      <c r="O323" s="160">
        <v>0.7</v>
      </c>
      <c r="P323" s="160">
        <v>4.66</v>
      </c>
      <c r="Q323" s="160">
        <v>1.7000000000000001E-3</v>
      </c>
      <c r="R323" s="160">
        <v>7.6E-3</v>
      </c>
      <c r="S323" s="160">
        <v>0</v>
      </c>
      <c r="T323" s="160">
        <v>0</v>
      </c>
      <c r="U323" s="160">
        <v>5.24</v>
      </c>
      <c r="V323" s="160">
        <v>1E-3</v>
      </c>
      <c r="W323" s="160">
        <v>2.3999999999999998E-3</v>
      </c>
      <c r="X323" s="160">
        <v>2.3999999999999998E-3</v>
      </c>
      <c r="Y323" s="160">
        <v>4.8999999999999998E-3</v>
      </c>
      <c r="Z323" s="160">
        <v>9.8000000000000004E-2</v>
      </c>
      <c r="AA323" s="159">
        <v>1.4999999999999999E-2</v>
      </c>
      <c r="AB323" s="159">
        <v>0</v>
      </c>
      <c r="AC323" s="159">
        <v>2.0799999999999999E-2</v>
      </c>
      <c r="AD323" s="159">
        <v>1.46</v>
      </c>
    </row>
    <row r="324" spans="1:30" ht="15.75" customHeight="1">
      <c r="A324" s="266" t="s">
        <v>1124</v>
      </c>
      <c r="B324" s="181" t="s">
        <v>34</v>
      </c>
      <c r="C324" s="167"/>
      <c r="D324" s="164">
        <v>2.9700000000000001E-2</v>
      </c>
      <c r="E324" s="169">
        <v>3.7499999999999999E-2</v>
      </c>
      <c r="F324" s="171">
        <v>4.0000000000000002E-4</v>
      </c>
      <c r="G324" s="23">
        <v>1.1000000000000001E-3</v>
      </c>
      <c r="H324" s="178">
        <v>1E-4</v>
      </c>
      <c r="I324" s="141">
        <v>2.4E-2</v>
      </c>
      <c r="J324" s="160">
        <v>1.36</v>
      </c>
      <c r="K324" s="160">
        <v>0.87</v>
      </c>
      <c r="L324" s="160">
        <v>9.3999999999999986E-3</v>
      </c>
      <c r="M324" s="160">
        <v>0.56000000000000005</v>
      </c>
      <c r="N324" s="160">
        <v>3.5699999999999996E-2</v>
      </c>
      <c r="O324" s="160">
        <v>0.7</v>
      </c>
      <c r="P324" s="160">
        <v>4.66</v>
      </c>
      <c r="Q324" s="160">
        <v>1.7000000000000001E-3</v>
      </c>
      <c r="R324" s="160">
        <v>7.6E-3</v>
      </c>
      <c r="S324" s="160">
        <v>0</v>
      </c>
      <c r="T324" s="160">
        <v>0</v>
      </c>
      <c r="U324" s="160">
        <v>5.24</v>
      </c>
      <c r="V324" s="160">
        <v>1E-3</v>
      </c>
      <c r="W324" s="160">
        <v>2.3999999999999998E-3</v>
      </c>
      <c r="X324" s="160">
        <v>2.3999999999999998E-3</v>
      </c>
      <c r="Y324" s="160">
        <v>4.8999999999999998E-3</v>
      </c>
      <c r="Z324" s="160">
        <v>9.8000000000000004E-2</v>
      </c>
      <c r="AA324" s="159">
        <v>1.4999999999999999E-2</v>
      </c>
      <c r="AB324" s="159">
        <v>0</v>
      </c>
      <c r="AC324" s="159">
        <v>2.0799999999999999E-2</v>
      </c>
      <c r="AD324" s="159">
        <v>1.46</v>
      </c>
    </row>
    <row r="325" spans="1:30" ht="15.75" customHeight="1">
      <c r="A325" s="266" t="s">
        <v>1125</v>
      </c>
      <c r="B325" s="181" t="s">
        <v>34</v>
      </c>
      <c r="C325" s="167"/>
      <c r="D325" s="164">
        <v>2.1099999999999997E-2</v>
      </c>
      <c r="E325" s="169">
        <v>4.9100000000000005E-2</v>
      </c>
      <c r="F325" s="171">
        <v>5.0000000000000001E-4</v>
      </c>
      <c r="G325" s="23">
        <v>1.7000000000000001E-3</v>
      </c>
      <c r="H325" s="178">
        <v>2.9999999999999997E-4</v>
      </c>
      <c r="I325" s="141">
        <v>2.7999999999999997E-2</v>
      </c>
      <c r="J325" s="160">
        <v>1.4</v>
      </c>
      <c r="K325" s="160">
        <v>0.2</v>
      </c>
      <c r="L325" s="160">
        <v>4.4000000000000003E-3</v>
      </c>
      <c r="M325" s="160">
        <v>0.3</v>
      </c>
      <c r="N325" s="160">
        <v>1.1599999999999999E-2</v>
      </c>
      <c r="O325" s="160">
        <v>0.16</v>
      </c>
      <c r="P325" s="160">
        <v>1.1599999999999999</v>
      </c>
      <c r="Q325" s="160">
        <v>4.0000000000000002E-4</v>
      </c>
      <c r="R325" s="160">
        <v>2.3E-3</v>
      </c>
      <c r="S325" s="160">
        <v>0</v>
      </c>
      <c r="T325" s="160">
        <v>0</v>
      </c>
      <c r="U325" s="160">
        <v>4.0575000000000001</v>
      </c>
      <c r="V325" s="160">
        <v>4.0000000000000002E-4</v>
      </c>
      <c r="W325" s="160">
        <v>1.1000000000000001E-3</v>
      </c>
      <c r="X325" s="160">
        <v>1.2999999999999999E-3</v>
      </c>
      <c r="Y325" s="160">
        <v>5.7999999999999996E-3</v>
      </c>
      <c r="Z325" s="160">
        <v>0.182</v>
      </c>
      <c r="AA325" s="159">
        <v>5.0000000000000001E-3</v>
      </c>
      <c r="AB325" s="159">
        <v>0</v>
      </c>
      <c r="AC325" s="159">
        <v>8.8000000000000005E-3</v>
      </c>
      <c r="AD325" s="159">
        <v>0.93</v>
      </c>
    </row>
    <row r="326" spans="1:30" ht="15.75" customHeight="1">
      <c r="A326" s="266" t="s">
        <v>1126</v>
      </c>
      <c r="B326" s="181" t="s">
        <v>34</v>
      </c>
      <c r="C326" s="167"/>
      <c r="D326" s="164">
        <v>2.1099999999999997E-2</v>
      </c>
      <c r="E326" s="169">
        <v>4.9100000000000005E-2</v>
      </c>
      <c r="F326" s="171">
        <v>5.0000000000000001E-4</v>
      </c>
      <c r="G326" s="23">
        <v>1.7000000000000001E-3</v>
      </c>
      <c r="H326" s="178">
        <v>2.9999999999999997E-4</v>
      </c>
      <c r="I326" s="141">
        <v>2.7999999999999997E-2</v>
      </c>
      <c r="J326" s="160">
        <v>1.4</v>
      </c>
      <c r="K326" s="160">
        <v>0.2</v>
      </c>
      <c r="L326" s="160">
        <v>4.4000000000000003E-3</v>
      </c>
      <c r="M326" s="160">
        <v>0.3</v>
      </c>
      <c r="N326" s="160">
        <v>1.1599999999999999E-2</v>
      </c>
      <c r="O326" s="160">
        <v>0.16</v>
      </c>
      <c r="P326" s="160">
        <v>1.1599999999999999</v>
      </c>
      <c r="Q326" s="160">
        <v>4.0000000000000002E-4</v>
      </c>
      <c r="R326" s="160">
        <v>2.3E-3</v>
      </c>
      <c r="S326" s="160">
        <v>0</v>
      </c>
      <c r="T326" s="160">
        <v>0</v>
      </c>
      <c r="U326" s="160">
        <v>4.0575000000000001</v>
      </c>
      <c r="V326" s="160">
        <v>4.0000000000000002E-4</v>
      </c>
      <c r="W326" s="160">
        <v>1.1000000000000001E-3</v>
      </c>
      <c r="X326" s="160">
        <v>1.2999999999999999E-3</v>
      </c>
      <c r="Y326" s="160">
        <v>5.7999999999999996E-3</v>
      </c>
      <c r="Z326" s="160">
        <v>0.182</v>
      </c>
      <c r="AA326" s="159">
        <v>5.0000000000000001E-3</v>
      </c>
      <c r="AB326" s="159">
        <v>0</v>
      </c>
      <c r="AC326" s="159">
        <v>8.8000000000000005E-3</v>
      </c>
      <c r="AD326" s="159">
        <v>0.93</v>
      </c>
    </row>
    <row r="327" spans="1:30" ht="15.75" customHeight="1">
      <c r="A327" s="266" t="s">
        <v>1127</v>
      </c>
      <c r="B327" s="181" t="s">
        <v>34</v>
      </c>
      <c r="C327" s="167"/>
      <c r="D327" s="164">
        <v>2.1099999999999997E-2</v>
      </c>
      <c r="E327" s="169">
        <v>4.9100000000000005E-2</v>
      </c>
      <c r="F327" s="171">
        <v>5.0000000000000001E-4</v>
      </c>
      <c r="G327" s="23">
        <v>1.7000000000000001E-3</v>
      </c>
      <c r="H327" s="178">
        <v>2.9999999999999997E-4</v>
      </c>
      <c r="I327" s="141">
        <v>2.7999999999999997E-2</v>
      </c>
      <c r="J327" s="160">
        <v>1.4</v>
      </c>
      <c r="K327" s="160">
        <v>0.2</v>
      </c>
      <c r="L327" s="160">
        <v>4.4000000000000003E-3</v>
      </c>
      <c r="M327" s="160">
        <v>0.3</v>
      </c>
      <c r="N327" s="160">
        <v>1.1599999999999999E-2</v>
      </c>
      <c r="O327" s="160">
        <v>0.16</v>
      </c>
      <c r="P327" s="160">
        <v>1.1599999999999999</v>
      </c>
      <c r="Q327" s="160">
        <v>4.0000000000000002E-4</v>
      </c>
      <c r="R327" s="160">
        <v>2.3E-3</v>
      </c>
      <c r="S327" s="160">
        <v>0</v>
      </c>
      <c r="T327" s="160">
        <v>0</v>
      </c>
      <c r="U327" s="160">
        <v>4.0575000000000001</v>
      </c>
      <c r="V327" s="160">
        <v>4.0000000000000002E-4</v>
      </c>
      <c r="W327" s="160">
        <v>1.1000000000000001E-3</v>
      </c>
      <c r="X327" s="160">
        <v>1.2999999999999999E-3</v>
      </c>
      <c r="Y327" s="160">
        <v>5.7999999999999996E-3</v>
      </c>
      <c r="Z327" s="160">
        <v>0.182</v>
      </c>
      <c r="AA327" s="159">
        <v>5.0000000000000001E-3</v>
      </c>
      <c r="AB327" s="159">
        <v>0</v>
      </c>
      <c r="AC327" s="159">
        <v>8.8000000000000005E-3</v>
      </c>
      <c r="AD327" s="159">
        <v>0.93</v>
      </c>
    </row>
    <row r="328" spans="1:30" ht="15.75" customHeight="1">
      <c r="A328" s="266" t="s">
        <v>1128</v>
      </c>
      <c r="B328" s="181" t="s">
        <v>34</v>
      </c>
      <c r="C328" s="167"/>
      <c r="D328" s="164">
        <v>2.1099999999999997E-2</v>
      </c>
      <c r="E328" s="169">
        <v>4.9100000000000005E-2</v>
      </c>
      <c r="F328" s="171">
        <v>5.0000000000000001E-4</v>
      </c>
      <c r="G328" s="23">
        <v>1.7000000000000001E-3</v>
      </c>
      <c r="H328" s="178">
        <v>2.9999999999999997E-4</v>
      </c>
      <c r="I328" s="141">
        <v>2.7999999999999997E-2</v>
      </c>
      <c r="J328" s="160">
        <v>1.4</v>
      </c>
      <c r="K328" s="160">
        <v>0.2</v>
      </c>
      <c r="L328" s="160">
        <v>4.4000000000000003E-3</v>
      </c>
      <c r="M328" s="160">
        <v>0.3</v>
      </c>
      <c r="N328" s="160">
        <v>1.1599999999999999E-2</v>
      </c>
      <c r="O328" s="160">
        <v>0.16</v>
      </c>
      <c r="P328" s="160">
        <v>1.1599999999999999</v>
      </c>
      <c r="Q328" s="160">
        <v>4.0000000000000002E-4</v>
      </c>
      <c r="R328" s="160">
        <v>2.3E-3</v>
      </c>
      <c r="S328" s="160">
        <v>0</v>
      </c>
      <c r="T328" s="160">
        <v>0</v>
      </c>
      <c r="U328" s="160">
        <v>4.0575000000000001</v>
      </c>
      <c r="V328" s="160">
        <v>4.0000000000000002E-4</v>
      </c>
      <c r="W328" s="160">
        <v>1.1000000000000001E-3</v>
      </c>
      <c r="X328" s="160">
        <v>1.2999999999999999E-3</v>
      </c>
      <c r="Y328" s="160">
        <v>5.7999999999999996E-3</v>
      </c>
      <c r="Z328" s="160">
        <v>0.182</v>
      </c>
      <c r="AA328" s="159">
        <v>5.0000000000000001E-3</v>
      </c>
      <c r="AB328" s="159">
        <v>0</v>
      </c>
      <c r="AC328" s="159">
        <v>8.8000000000000005E-3</v>
      </c>
      <c r="AD328" s="159">
        <v>0.93</v>
      </c>
    </row>
    <row r="329" spans="1:30" ht="15.75" customHeight="1">
      <c r="A329" s="266" t="s">
        <v>1129</v>
      </c>
      <c r="B329" s="181" t="s">
        <v>34</v>
      </c>
      <c r="C329" s="167"/>
      <c r="D329" s="164">
        <v>2.58E-2</v>
      </c>
      <c r="E329" s="169">
        <v>3.6499999999999998E-2</v>
      </c>
      <c r="F329" s="171">
        <v>8.5999999999999998E-4</v>
      </c>
      <c r="G329" s="23">
        <v>3.1900000000000001E-3</v>
      </c>
      <c r="H329" s="178">
        <v>4.8999999999999998E-4</v>
      </c>
      <c r="I329" s="141">
        <v>1.6E-2</v>
      </c>
      <c r="J329" s="160">
        <v>1.6</v>
      </c>
      <c r="K329" s="160">
        <v>0.47</v>
      </c>
      <c r="L329" s="160">
        <v>3.2100000000000002E-3</v>
      </c>
      <c r="M329" s="160">
        <v>0.52</v>
      </c>
      <c r="N329" s="160">
        <v>1.46E-2</v>
      </c>
      <c r="O329" s="160">
        <v>0.27</v>
      </c>
      <c r="P329" s="160">
        <v>3.69</v>
      </c>
      <c r="Q329" s="160">
        <v>7.5999999999999993E-4</v>
      </c>
      <c r="R329" s="160">
        <v>4.6999999999999993E-3</v>
      </c>
      <c r="S329" s="160">
        <v>0</v>
      </c>
      <c r="T329" s="160">
        <v>0</v>
      </c>
      <c r="U329" s="160">
        <v>1.1866700000000001</v>
      </c>
      <c r="V329" s="160">
        <v>4.3999999999999996E-4</v>
      </c>
      <c r="W329" s="160">
        <v>8.5999999999999998E-4</v>
      </c>
      <c r="X329" s="160">
        <v>7.2999999999999996E-4</v>
      </c>
      <c r="Y329" s="160">
        <v>3.0499999999999998E-3</v>
      </c>
      <c r="Z329" s="160">
        <v>0.15</v>
      </c>
      <c r="AA329" s="159">
        <v>3.0000000000000001E-3</v>
      </c>
      <c r="AB329" s="159">
        <v>0</v>
      </c>
      <c r="AC329" s="159">
        <v>4.3E-3</v>
      </c>
      <c r="AD329" s="159">
        <v>0.97</v>
      </c>
    </row>
    <row r="330" spans="1:30" ht="15.75" customHeight="1">
      <c r="A330" s="266" t="s">
        <v>1130</v>
      </c>
      <c r="B330" s="181" t="s">
        <v>34</v>
      </c>
      <c r="C330" s="167"/>
      <c r="D330" s="164">
        <v>1.9E-2</v>
      </c>
      <c r="E330" s="169">
        <v>7.2000000000000008E-2</v>
      </c>
      <c r="F330" s="171">
        <v>0</v>
      </c>
      <c r="G330" s="23">
        <v>0</v>
      </c>
      <c r="H330" s="178">
        <v>0</v>
      </c>
      <c r="I330" s="141">
        <v>1.3000000000000001E-2</v>
      </c>
      <c r="J330" s="160">
        <v>1.62</v>
      </c>
      <c r="K330" s="160">
        <v>0</v>
      </c>
      <c r="L330" s="160">
        <v>0</v>
      </c>
      <c r="M330" s="160">
        <v>0.41</v>
      </c>
      <c r="N330" s="160">
        <v>0.04</v>
      </c>
      <c r="O330" s="160">
        <v>0</v>
      </c>
      <c r="P330" s="160">
        <v>0</v>
      </c>
      <c r="Q330" s="160">
        <v>0</v>
      </c>
      <c r="R330" s="160">
        <v>0</v>
      </c>
      <c r="S330" s="160">
        <v>3.92</v>
      </c>
      <c r="T330" s="160">
        <v>0</v>
      </c>
      <c r="U330" s="160">
        <v>0</v>
      </c>
      <c r="V330" s="160">
        <v>2.9999999999999997E-4</v>
      </c>
      <c r="W330" s="160">
        <v>2.0999999999999999E-3</v>
      </c>
      <c r="X330" s="160">
        <v>0</v>
      </c>
      <c r="Y330" s="160">
        <v>0.01</v>
      </c>
      <c r="Z330" s="160">
        <v>0.2</v>
      </c>
      <c r="AA330" s="159">
        <v>0</v>
      </c>
      <c r="AB330" s="159">
        <v>0</v>
      </c>
      <c r="AC330" s="159">
        <v>0</v>
      </c>
      <c r="AD330" s="159">
        <v>0</v>
      </c>
    </row>
    <row r="331" spans="1:30" ht="15.75" customHeight="1">
      <c r="A331" s="266" t="s">
        <v>1131</v>
      </c>
      <c r="B331" s="181" t="s">
        <v>34</v>
      </c>
      <c r="C331" s="167"/>
      <c r="D331" s="164">
        <v>2.4500000000000001E-2</v>
      </c>
      <c r="E331" s="169">
        <v>5.6900000000000006E-2</v>
      </c>
      <c r="F331" s="171">
        <v>5.9999999999999995E-4</v>
      </c>
      <c r="G331" s="23">
        <v>2E-3</v>
      </c>
      <c r="H331" s="178">
        <v>2.9999999999999997E-4</v>
      </c>
      <c r="I331" s="141">
        <v>3.6000000000000004E-2</v>
      </c>
      <c r="J331" s="160">
        <v>1.45</v>
      </c>
      <c r="K331" s="160">
        <v>0.09</v>
      </c>
      <c r="L331" s="160">
        <v>2.8000000000000004E-3</v>
      </c>
      <c r="M331" s="160">
        <v>0.1</v>
      </c>
      <c r="N331" s="160">
        <v>1.9E-3</v>
      </c>
      <c r="O331" s="160">
        <v>0.2</v>
      </c>
      <c r="P331" s="160">
        <v>1.69</v>
      </c>
      <c r="Q331" s="160">
        <v>4.0000000000000002E-4</v>
      </c>
      <c r="R331" s="160">
        <v>1.2999999999999999E-3</v>
      </c>
      <c r="S331" s="160">
        <v>0</v>
      </c>
      <c r="T331" s="160">
        <v>0</v>
      </c>
      <c r="U331" s="160">
        <v>3.3342000000000001</v>
      </c>
      <c r="V331" s="160">
        <v>5.0000000000000001E-4</v>
      </c>
      <c r="W331" s="160">
        <v>1.2999999999999999E-3</v>
      </c>
      <c r="X331" s="160">
        <v>1.7000000000000001E-3</v>
      </c>
      <c r="Y331" s="160">
        <v>7.4000000000000003E-3</v>
      </c>
      <c r="Z331" s="160">
        <v>0.35299999999999998</v>
      </c>
      <c r="AA331" s="159">
        <v>1.3000000000000001E-2</v>
      </c>
      <c r="AB331" s="159">
        <v>0</v>
      </c>
      <c r="AC331" s="159">
        <v>2.2599999999999999E-2</v>
      </c>
      <c r="AD331" s="159">
        <v>1.66</v>
      </c>
    </row>
    <row r="332" spans="1:30" ht="15.75" customHeight="1">
      <c r="A332" s="266" t="s">
        <v>1132</v>
      </c>
      <c r="B332" s="181" t="s">
        <v>34</v>
      </c>
      <c r="C332" s="167"/>
      <c r="D332" s="164">
        <v>2.8900000000000002E-2</v>
      </c>
      <c r="E332" s="169">
        <v>0.1195</v>
      </c>
      <c r="F332" s="171">
        <v>8.1000000000000006E-4</v>
      </c>
      <c r="G332" s="23">
        <v>1.4299999999999998E-3</v>
      </c>
      <c r="H332" s="178">
        <v>1.0999999999999999E-4</v>
      </c>
      <c r="I332" s="141">
        <v>8.5999999999999993E-2</v>
      </c>
      <c r="J332" s="160">
        <v>0.21</v>
      </c>
      <c r="K332" s="160">
        <v>0.42</v>
      </c>
      <c r="L332" s="160">
        <v>2.2500000000000003E-3</v>
      </c>
      <c r="M332" s="160">
        <v>0.73</v>
      </c>
      <c r="N332" s="160">
        <v>6.0999999999999995E-3</v>
      </c>
      <c r="O332" s="160">
        <v>0.6</v>
      </c>
      <c r="P332" s="160">
        <v>2.86</v>
      </c>
      <c r="Q332" s="160">
        <v>1.2700000000000001E-3</v>
      </c>
      <c r="R332" s="160">
        <v>4.0000000000000001E-3</v>
      </c>
      <c r="S332" s="160">
        <v>0</v>
      </c>
      <c r="T332" s="160">
        <v>0</v>
      </c>
      <c r="U332" s="160">
        <v>6.6700000000000006E-3</v>
      </c>
      <c r="V332" s="160">
        <v>5.0000000000000001E-4</v>
      </c>
      <c r="W332" s="160">
        <v>8.8999999999999995E-4</v>
      </c>
      <c r="X332" s="160">
        <v>8.1000000000000006E-4</v>
      </c>
      <c r="Y332" s="160">
        <v>1.11E-2</v>
      </c>
      <c r="Z332" s="160">
        <v>7.400000000000001E-2</v>
      </c>
      <c r="AA332" s="159">
        <v>2E-3</v>
      </c>
      <c r="AB332" s="159">
        <v>0</v>
      </c>
      <c r="AC332" s="159">
        <v>1.9E-3</v>
      </c>
      <c r="AD332" s="159">
        <v>0.89</v>
      </c>
    </row>
    <row r="333" spans="1:30" ht="15.75" customHeight="1">
      <c r="A333" s="266" t="s">
        <v>1133</v>
      </c>
      <c r="B333" s="181" t="s">
        <v>34</v>
      </c>
      <c r="C333" s="167"/>
      <c r="D333" s="164">
        <v>2.1099999999999997E-2</v>
      </c>
      <c r="E333" s="169">
        <v>4.9100000000000005E-2</v>
      </c>
      <c r="F333" s="171">
        <v>5.0000000000000001E-4</v>
      </c>
      <c r="G333" s="23">
        <v>1.7000000000000001E-3</v>
      </c>
      <c r="H333" s="178">
        <v>2.9999999999999997E-4</v>
      </c>
      <c r="I333" s="141">
        <v>2.7999999999999997E-2</v>
      </c>
      <c r="J333" s="160">
        <v>1.4</v>
      </c>
      <c r="K333" s="160">
        <v>0.2</v>
      </c>
      <c r="L333" s="160">
        <v>4.4000000000000003E-3</v>
      </c>
      <c r="M333" s="160">
        <v>0.3</v>
      </c>
      <c r="N333" s="160">
        <v>1.1599999999999999E-2</v>
      </c>
      <c r="O333" s="160">
        <v>0.16</v>
      </c>
      <c r="P333" s="160">
        <v>1.1599999999999999</v>
      </c>
      <c r="Q333" s="160">
        <v>4.0000000000000002E-4</v>
      </c>
      <c r="R333" s="160">
        <v>2.3E-3</v>
      </c>
      <c r="S333" s="160">
        <v>0</v>
      </c>
      <c r="T333" s="160">
        <v>0</v>
      </c>
      <c r="U333" s="160">
        <v>4.0575000000000001</v>
      </c>
      <c r="V333" s="160">
        <v>4.0000000000000002E-4</v>
      </c>
      <c r="W333" s="160">
        <v>1.1000000000000001E-3</v>
      </c>
      <c r="X333" s="160">
        <v>1.2999999999999999E-3</v>
      </c>
      <c r="Y333" s="160">
        <v>5.7999999999999996E-3</v>
      </c>
      <c r="Z333" s="160">
        <v>0.182</v>
      </c>
      <c r="AA333" s="159">
        <v>5.0000000000000001E-3</v>
      </c>
      <c r="AB333" s="159">
        <v>0</v>
      </c>
      <c r="AC333" s="159">
        <v>8.8000000000000005E-3</v>
      </c>
      <c r="AD333" s="159">
        <v>0.93</v>
      </c>
    </row>
    <row r="334" spans="1:30" ht="15.75" customHeight="1">
      <c r="A334" s="266" t="s">
        <v>1134</v>
      </c>
      <c r="B334" s="181" t="s">
        <v>34</v>
      </c>
      <c r="C334" s="167"/>
      <c r="D334" s="164">
        <v>8.3000000000000001E-3</v>
      </c>
      <c r="E334" s="169">
        <v>0.04</v>
      </c>
      <c r="F334" s="171">
        <v>4.0000000000000002E-4</v>
      </c>
      <c r="G334" s="23">
        <v>7.5000000000000002E-4</v>
      </c>
      <c r="H334" s="178">
        <v>2.9999999999999997E-4</v>
      </c>
      <c r="I334" s="141">
        <v>1.6E-2</v>
      </c>
      <c r="J334" s="160">
        <v>0.42</v>
      </c>
      <c r="K334" s="160">
        <v>0.12</v>
      </c>
      <c r="L334" s="160">
        <v>1.06E-3</v>
      </c>
      <c r="M334" s="160">
        <v>0.25</v>
      </c>
      <c r="N334" s="160">
        <v>4.1999999999999997E-3</v>
      </c>
      <c r="O334" s="160">
        <v>0.91</v>
      </c>
      <c r="P334" s="160">
        <v>2.84</v>
      </c>
      <c r="Q334" s="160">
        <v>3.5999999999999997E-4</v>
      </c>
      <c r="R334" s="160">
        <v>1.4000000000000002E-3</v>
      </c>
      <c r="S334" s="160">
        <v>0</v>
      </c>
      <c r="T334" s="160">
        <v>0</v>
      </c>
      <c r="U334" s="160">
        <v>0.26083000000000001</v>
      </c>
      <c r="V334" s="160">
        <v>4.2999999999999999E-4</v>
      </c>
      <c r="W334" s="160">
        <v>4.6999999999999999E-4</v>
      </c>
      <c r="X334" s="160">
        <v>8.5999999999999998E-4</v>
      </c>
      <c r="Y334" s="160">
        <v>3.1900000000000001E-3</v>
      </c>
      <c r="Z334" s="160">
        <v>6.0999999999999999E-2</v>
      </c>
      <c r="AA334" s="159">
        <v>0.01</v>
      </c>
      <c r="AB334" s="159">
        <v>0</v>
      </c>
      <c r="AC334" s="159">
        <v>3.4999999999999996E-3</v>
      </c>
      <c r="AD334" s="159">
        <v>0.22</v>
      </c>
    </row>
    <row r="335" spans="1:30" ht="15.75" customHeight="1">
      <c r="A335" s="266" t="s">
        <v>1135</v>
      </c>
      <c r="B335" s="181" t="s">
        <v>34</v>
      </c>
      <c r="C335" s="167"/>
      <c r="D335" s="164">
        <v>1.24E-2</v>
      </c>
      <c r="E335" s="169">
        <v>7.2900000000000006E-2</v>
      </c>
      <c r="F335" s="171">
        <v>0</v>
      </c>
      <c r="G335" s="23">
        <v>0</v>
      </c>
      <c r="H335" s="178">
        <v>0</v>
      </c>
      <c r="I335" s="141">
        <v>3.1E-2</v>
      </c>
      <c r="J335" s="160">
        <v>0.49</v>
      </c>
      <c r="K335" s="160">
        <v>0.17</v>
      </c>
      <c r="L335" s="160">
        <v>1.91E-3</v>
      </c>
      <c r="M335" s="160">
        <v>0.5</v>
      </c>
      <c r="N335" s="160">
        <v>7.3000000000000001E-3</v>
      </c>
      <c r="O335" s="160">
        <v>0.52</v>
      </c>
      <c r="P335" s="160">
        <v>4.1399999999999997</v>
      </c>
      <c r="Q335" s="160">
        <v>6.6E-4</v>
      </c>
      <c r="R335" s="160">
        <v>2E-3</v>
      </c>
      <c r="S335" s="160">
        <v>0</v>
      </c>
      <c r="T335" s="160">
        <v>0</v>
      </c>
      <c r="U335" s="160">
        <v>6.6669999999999993E-2</v>
      </c>
      <c r="V335" s="160">
        <v>1E-4</v>
      </c>
      <c r="W335" s="160">
        <v>3.2000000000000003E-4</v>
      </c>
      <c r="X335" s="160">
        <v>4.6999999999999999E-4</v>
      </c>
      <c r="Y335" s="160">
        <v>6.4000000000000003E-3</v>
      </c>
      <c r="Z335" s="160">
        <v>0.12</v>
      </c>
      <c r="AA335" s="159">
        <v>6.9999999999999993E-3</v>
      </c>
      <c r="AB335" s="159">
        <v>0</v>
      </c>
      <c r="AC335" s="159">
        <v>2.0000000000000001E-4</v>
      </c>
      <c r="AD335" s="159">
        <v>0.27</v>
      </c>
    </row>
    <row r="336" spans="1:30" ht="15.75" customHeight="1">
      <c r="A336" s="266" t="s">
        <v>1136</v>
      </c>
      <c r="B336" s="181" t="s">
        <v>34</v>
      </c>
      <c r="C336" s="167"/>
      <c r="D336" s="164">
        <v>2.4500000000000001E-2</v>
      </c>
      <c r="E336" s="169">
        <v>5.6900000000000006E-2</v>
      </c>
      <c r="F336" s="171">
        <v>5.9999999999999995E-4</v>
      </c>
      <c r="G336" s="23">
        <v>2E-3</v>
      </c>
      <c r="H336" s="178">
        <v>2.9999999999999997E-4</v>
      </c>
      <c r="I336" s="141">
        <v>3.6000000000000004E-2</v>
      </c>
      <c r="J336" s="160">
        <v>1.45</v>
      </c>
      <c r="K336" s="160">
        <v>0.09</v>
      </c>
      <c r="L336" s="160">
        <v>2.8000000000000004E-3</v>
      </c>
      <c r="M336" s="160">
        <v>0.1</v>
      </c>
      <c r="N336" s="160">
        <v>1.9E-3</v>
      </c>
      <c r="O336" s="160">
        <v>0.2</v>
      </c>
      <c r="P336" s="160">
        <v>1.69</v>
      </c>
      <c r="Q336" s="160">
        <v>4.0000000000000002E-4</v>
      </c>
      <c r="R336" s="160">
        <v>1.2999999999999999E-3</v>
      </c>
      <c r="S336" s="160">
        <v>0</v>
      </c>
      <c r="T336" s="160">
        <v>0</v>
      </c>
      <c r="U336" s="160">
        <v>3.3342000000000001</v>
      </c>
      <c r="V336" s="160">
        <v>5.0000000000000001E-4</v>
      </c>
      <c r="W336" s="160">
        <v>1.2999999999999999E-3</v>
      </c>
      <c r="X336" s="160">
        <v>1.7000000000000001E-3</v>
      </c>
      <c r="Y336" s="160">
        <v>7.4000000000000003E-3</v>
      </c>
      <c r="Z336" s="160">
        <v>0.35299999999999998</v>
      </c>
      <c r="AA336" s="159">
        <v>1.3000000000000001E-2</v>
      </c>
      <c r="AB336" s="159">
        <v>0</v>
      </c>
      <c r="AC336" s="159">
        <v>2.2599999999999999E-2</v>
      </c>
      <c r="AD336" s="159">
        <v>1.66</v>
      </c>
    </row>
    <row r="337" spans="1:30" ht="15.75" customHeight="1">
      <c r="A337" s="266" t="s">
        <v>1137</v>
      </c>
      <c r="B337" s="181" t="s">
        <v>34</v>
      </c>
      <c r="C337" s="167"/>
      <c r="D337" s="164">
        <v>2.1099999999999997E-2</v>
      </c>
      <c r="E337" s="169">
        <v>4.9100000000000005E-2</v>
      </c>
      <c r="F337" s="171">
        <v>5.0000000000000001E-4</v>
      </c>
      <c r="G337" s="23">
        <v>1.7000000000000001E-3</v>
      </c>
      <c r="H337" s="178">
        <v>2.9999999999999997E-4</v>
      </c>
      <c r="I337" s="141">
        <v>2.7999999999999997E-2</v>
      </c>
      <c r="J337" s="160">
        <v>1.4</v>
      </c>
      <c r="K337" s="160">
        <v>0.2</v>
      </c>
      <c r="L337" s="160">
        <v>4.4000000000000003E-3</v>
      </c>
      <c r="M337" s="160">
        <v>0.3</v>
      </c>
      <c r="N337" s="160">
        <v>1.1599999999999999E-2</v>
      </c>
      <c r="O337" s="160">
        <v>0.16</v>
      </c>
      <c r="P337" s="160">
        <v>1.1599999999999999</v>
      </c>
      <c r="Q337" s="160">
        <v>4.0000000000000002E-4</v>
      </c>
      <c r="R337" s="160">
        <v>2.3E-3</v>
      </c>
      <c r="S337" s="160">
        <v>0</v>
      </c>
      <c r="T337" s="160">
        <v>0</v>
      </c>
      <c r="U337" s="160">
        <v>4.0575000000000001</v>
      </c>
      <c r="V337" s="160">
        <v>4.0000000000000002E-4</v>
      </c>
      <c r="W337" s="160">
        <v>1.1000000000000001E-3</v>
      </c>
      <c r="X337" s="160">
        <v>1.2999999999999999E-3</v>
      </c>
      <c r="Y337" s="160">
        <v>5.7999999999999996E-3</v>
      </c>
      <c r="Z337" s="160">
        <v>0.182</v>
      </c>
      <c r="AA337" s="159">
        <v>5.0000000000000001E-3</v>
      </c>
      <c r="AB337" s="159">
        <v>0</v>
      </c>
      <c r="AC337" s="159">
        <v>8.8000000000000005E-3</v>
      </c>
      <c r="AD337" s="159">
        <v>0.93</v>
      </c>
    </row>
    <row r="338" spans="1:30" ht="15.75" customHeight="1">
      <c r="A338" s="266" t="s">
        <v>1138</v>
      </c>
      <c r="B338" s="181" t="s">
        <v>34</v>
      </c>
      <c r="C338" s="167"/>
      <c r="D338" s="164">
        <v>3.04E-2</v>
      </c>
      <c r="E338" s="169">
        <v>5.9400000000000001E-2</v>
      </c>
      <c r="F338" s="171">
        <v>4.6000000000000001E-4</v>
      </c>
      <c r="G338" s="23">
        <v>5.8E-4</v>
      </c>
      <c r="H338" s="178">
        <v>2.1999999999999998E-4</v>
      </c>
      <c r="I338" s="141">
        <v>1.8000000000000002E-2</v>
      </c>
      <c r="J338" s="160">
        <v>0.13</v>
      </c>
      <c r="K338" s="160">
        <v>0.21</v>
      </c>
      <c r="L338" s="160">
        <v>1.8799999999999999E-3</v>
      </c>
      <c r="M338" s="160">
        <v>0.54</v>
      </c>
      <c r="N338" s="160">
        <v>9.1000000000000004E-3</v>
      </c>
      <c r="O338" s="160">
        <v>0.06</v>
      </c>
      <c r="P338" s="160">
        <v>1.49</v>
      </c>
      <c r="Q338" s="160">
        <v>1.64E-3</v>
      </c>
      <c r="R338" s="160">
        <v>4.0999999999999995E-3</v>
      </c>
      <c r="S338" s="160">
        <v>0.02</v>
      </c>
      <c r="T338" s="160">
        <v>0</v>
      </c>
      <c r="U338" s="160">
        <v>0.01</v>
      </c>
      <c r="V338" s="160">
        <v>8.4000000000000003E-4</v>
      </c>
      <c r="W338" s="160">
        <v>1.24E-3</v>
      </c>
      <c r="X338" s="160">
        <v>8.7999999999999992E-4</v>
      </c>
      <c r="Y338" s="160">
        <v>7.4900000000000001E-3</v>
      </c>
      <c r="Z338" s="160">
        <v>0.13200000000000001</v>
      </c>
      <c r="AA338" s="159">
        <v>6.0000000000000001E-3</v>
      </c>
      <c r="AB338" s="159">
        <v>0</v>
      </c>
      <c r="AC338" s="159">
        <v>1E-3</v>
      </c>
      <c r="AD338" s="159">
        <v>0.61</v>
      </c>
    </row>
    <row r="339" spans="1:30" ht="15.75" customHeight="1">
      <c r="A339" s="266" t="s">
        <v>1139</v>
      </c>
      <c r="B339" s="181" t="s">
        <v>34</v>
      </c>
      <c r="C339" s="167"/>
      <c r="D339" s="164">
        <v>2.0299999999999999E-2</v>
      </c>
      <c r="E339" s="169">
        <v>4.1900000000000007E-2</v>
      </c>
      <c r="F339" s="171">
        <v>4.6000000000000001E-4</v>
      </c>
      <c r="G339" s="23">
        <v>5.8E-4</v>
      </c>
      <c r="H339" s="178">
        <v>2.1999999999999998E-4</v>
      </c>
      <c r="I339" s="141">
        <v>8.0000000000000002E-3</v>
      </c>
      <c r="J339" s="160">
        <v>0.13</v>
      </c>
      <c r="K339" s="160">
        <v>0.21</v>
      </c>
      <c r="L339" s="160">
        <v>1.8799999999999999E-3</v>
      </c>
      <c r="M339" s="160">
        <v>0.54</v>
      </c>
      <c r="N339" s="160">
        <v>9.1000000000000004E-3</v>
      </c>
      <c r="O339" s="160">
        <v>0.06</v>
      </c>
      <c r="P339" s="160">
        <v>1.49</v>
      </c>
      <c r="Q339" s="160">
        <v>1.64E-3</v>
      </c>
      <c r="R339" s="160">
        <v>4.0999999999999995E-3</v>
      </c>
      <c r="S339" s="160">
        <v>0.02</v>
      </c>
      <c r="T339" s="160">
        <v>0</v>
      </c>
      <c r="U339" s="160">
        <v>0.01</v>
      </c>
      <c r="V339" s="160">
        <v>8.4000000000000003E-4</v>
      </c>
      <c r="W339" s="160">
        <v>1.24E-3</v>
      </c>
      <c r="X339" s="160">
        <v>8.7999999999999992E-4</v>
      </c>
      <c r="Y339" s="160">
        <v>7.4900000000000001E-3</v>
      </c>
      <c r="Z339" s="160">
        <v>0.13200000000000001</v>
      </c>
      <c r="AA339" s="159">
        <v>6.0000000000000001E-3</v>
      </c>
      <c r="AB339" s="159">
        <v>0</v>
      </c>
      <c r="AC339" s="159">
        <v>1E-3</v>
      </c>
      <c r="AD339" s="159">
        <v>0.61</v>
      </c>
    </row>
    <row r="340" spans="1:30" ht="15.75" customHeight="1">
      <c r="A340" s="266" t="s">
        <v>1140</v>
      </c>
      <c r="B340" s="181" t="s">
        <v>34</v>
      </c>
      <c r="C340" s="167"/>
      <c r="D340" s="164">
        <v>7.1999999999999998E-3</v>
      </c>
      <c r="E340" s="169">
        <v>4.9000000000000002E-2</v>
      </c>
      <c r="F340" s="171">
        <v>4.0000000000000002E-4</v>
      </c>
      <c r="G340" s="23">
        <v>0</v>
      </c>
      <c r="H340" s="178">
        <v>1E-4</v>
      </c>
      <c r="I340" s="141">
        <v>1.1000000000000001E-2</v>
      </c>
      <c r="J340" s="160">
        <v>0.15</v>
      </c>
      <c r="K340" s="160">
        <v>0.09</v>
      </c>
      <c r="L340" s="160">
        <v>8.9999999999999998E-4</v>
      </c>
      <c r="M340" s="160">
        <v>0.3</v>
      </c>
      <c r="N340" s="160">
        <v>5.6999999999999993E-3</v>
      </c>
      <c r="O340" s="160">
        <v>0.01</v>
      </c>
      <c r="P340" s="160">
        <v>2.2999999999999998</v>
      </c>
      <c r="Q340" s="160">
        <v>8.9999999999999998E-4</v>
      </c>
      <c r="R340" s="160">
        <v>2.3E-3</v>
      </c>
      <c r="S340" s="160">
        <v>0</v>
      </c>
      <c r="T340" s="160">
        <v>0</v>
      </c>
      <c r="U340" s="160">
        <v>2.4958</v>
      </c>
      <c r="V340" s="160">
        <v>2.9999999999999997E-4</v>
      </c>
      <c r="W340" s="160">
        <v>8.0000000000000004E-4</v>
      </c>
      <c r="X340" s="160">
        <v>4.0000000000000002E-4</v>
      </c>
      <c r="Y340" s="160">
        <v>4.0999999999999995E-3</v>
      </c>
      <c r="Z340" s="160">
        <v>4.7E-2</v>
      </c>
      <c r="AA340" s="159">
        <v>2E-3</v>
      </c>
      <c r="AB340" s="159">
        <v>0</v>
      </c>
      <c r="AC340" s="159">
        <v>8.0000000000000002E-3</v>
      </c>
      <c r="AD340" s="159">
        <v>0.09</v>
      </c>
    </row>
    <row r="341" spans="1:30" ht="15.75" customHeight="1">
      <c r="A341" s="266" t="s">
        <v>1141</v>
      </c>
      <c r="B341" s="181" t="s">
        <v>34</v>
      </c>
      <c r="C341" s="167"/>
      <c r="D341" s="164">
        <v>7.1999999999999998E-3</v>
      </c>
      <c r="E341" s="169">
        <v>4.9000000000000002E-2</v>
      </c>
      <c r="F341" s="171">
        <v>4.0000000000000002E-4</v>
      </c>
      <c r="G341" s="23">
        <v>0</v>
      </c>
      <c r="H341" s="178">
        <v>1E-4</v>
      </c>
      <c r="I341" s="141">
        <v>1.1000000000000001E-2</v>
      </c>
      <c r="J341" s="160">
        <v>0.15</v>
      </c>
      <c r="K341" s="160">
        <v>0.09</v>
      </c>
      <c r="L341" s="160">
        <v>8.9999999999999998E-4</v>
      </c>
      <c r="M341" s="160">
        <v>0.3</v>
      </c>
      <c r="N341" s="160">
        <v>5.6999999999999993E-3</v>
      </c>
      <c r="O341" s="160">
        <v>0.01</v>
      </c>
      <c r="P341" s="160">
        <v>2.2999999999999998</v>
      </c>
      <c r="Q341" s="160">
        <v>8.9999999999999998E-4</v>
      </c>
      <c r="R341" s="160">
        <v>2.3E-3</v>
      </c>
      <c r="S341" s="160">
        <v>0</v>
      </c>
      <c r="T341" s="160">
        <v>0</v>
      </c>
      <c r="U341" s="160">
        <v>2.4958</v>
      </c>
      <c r="V341" s="160">
        <v>2.9999999999999997E-4</v>
      </c>
      <c r="W341" s="160">
        <v>8.0000000000000004E-4</v>
      </c>
      <c r="X341" s="160">
        <v>4.0000000000000002E-4</v>
      </c>
      <c r="Y341" s="160">
        <v>4.0999999999999995E-3</v>
      </c>
      <c r="Z341" s="160">
        <v>4.7E-2</v>
      </c>
      <c r="AA341" s="159">
        <v>2E-3</v>
      </c>
      <c r="AB341" s="159">
        <v>0</v>
      </c>
      <c r="AC341" s="159">
        <v>8.0000000000000002E-3</v>
      </c>
      <c r="AD341" s="159">
        <v>0.09</v>
      </c>
    </row>
    <row r="342" spans="1:30" ht="15.75" customHeight="1">
      <c r="A342" s="266" t="s">
        <v>1142</v>
      </c>
      <c r="B342" s="181" t="s">
        <v>34</v>
      </c>
      <c r="C342" s="167"/>
      <c r="D342" s="164">
        <v>7.1999999999999998E-3</v>
      </c>
      <c r="E342" s="169">
        <v>4.9000000000000002E-2</v>
      </c>
      <c r="F342" s="171">
        <v>4.0000000000000002E-4</v>
      </c>
      <c r="G342" s="23">
        <v>0</v>
      </c>
      <c r="H342" s="178">
        <v>1E-4</v>
      </c>
      <c r="I342" s="141">
        <v>1.1000000000000001E-2</v>
      </c>
      <c r="J342" s="160">
        <v>0.15</v>
      </c>
      <c r="K342" s="160">
        <v>0.09</v>
      </c>
      <c r="L342" s="160">
        <v>8.9999999999999998E-4</v>
      </c>
      <c r="M342" s="160">
        <v>0.3</v>
      </c>
      <c r="N342" s="160">
        <v>5.6999999999999993E-3</v>
      </c>
      <c r="O342" s="160">
        <v>0.01</v>
      </c>
      <c r="P342" s="160">
        <v>2.2999999999999998</v>
      </c>
      <c r="Q342" s="160">
        <v>8.9999999999999998E-4</v>
      </c>
      <c r="R342" s="160">
        <v>2.3E-3</v>
      </c>
      <c r="S342" s="160">
        <v>0</v>
      </c>
      <c r="T342" s="160">
        <v>0</v>
      </c>
      <c r="U342" s="160">
        <v>2.4958</v>
      </c>
      <c r="V342" s="160">
        <v>2.9999999999999997E-4</v>
      </c>
      <c r="W342" s="160">
        <v>8.0000000000000004E-4</v>
      </c>
      <c r="X342" s="160">
        <v>4.0000000000000002E-4</v>
      </c>
      <c r="Y342" s="160">
        <v>4.0999999999999995E-3</v>
      </c>
      <c r="Z342" s="160">
        <v>4.7E-2</v>
      </c>
      <c r="AA342" s="159">
        <v>2E-3</v>
      </c>
      <c r="AB342" s="159">
        <v>0</v>
      </c>
      <c r="AC342" s="159">
        <v>8.0000000000000002E-3</v>
      </c>
      <c r="AD342" s="159">
        <v>0.09</v>
      </c>
    </row>
    <row r="343" spans="1:30" ht="15.75" customHeight="1">
      <c r="A343" s="266" t="s">
        <v>1143</v>
      </c>
      <c r="B343" s="181" t="s">
        <v>34</v>
      </c>
      <c r="C343" s="167"/>
      <c r="D343" s="164">
        <v>7.1999999999999998E-3</v>
      </c>
      <c r="E343" s="169">
        <v>4.9000000000000002E-2</v>
      </c>
      <c r="F343" s="171">
        <v>4.0000000000000002E-4</v>
      </c>
      <c r="G343" s="23">
        <v>0</v>
      </c>
      <c r="H343" s="178">
        <v>1E-4</v>
      </c>
      <c r="I343" s="141">
        <v>1.1000000000000001E-2</v>
      </c>
      <c r="J343" s="160">
        <v>0.15</v>
      </c>
      <c r="K343" s="160">
        <v>0.09</v>
      </c>
      <c r="L343" s="160">
        <v>8.9999999999999998E-4</v>
      </c>
      <c r="M343" s="160">
        <v>0.3</v>
      </c>
      <c r="N343" s="160">
        <v>5.6999999999999993E-3</v>
      </c>
      <c r="O343" s="160">
        <v>0.01</v>
      </c>
      <c r="P343" s="160">
        <v>2.2999999999999998</v>
      </c>
      <c r="Q343" s="160">
        <v>8.9999999999999998E-4</v>
      </c>
      <c r="R343" s="160">
        <v>2.3E-3</v>
      </c>
      <c r="S343" s="160">
        <v>0</v>
      </c>
      <c r="T343" s="160">
        <v>0</v>
      </c>
      <c r="U343" s="160">
        <v>2.4958</v>
      </c>
      <c r="V343" s="160">
        <v>2.9999999999999997E-4</v>
      </c>
      <c r="W343" s="160">
        <v>8.0000000000000004E-4</v>
      </c>
      <c r="X343" s="160">
        <v>4.0000000000000002E-4</v>
      </c>
      <c r="Y343" s="160">
        <v>4.0999999999999995E-3</v>
      </c>
      <c r="Z343" s="160">
        <v>4.7E-2</v>
      </c>
      <c r="AA343" s="159">
        <v>2E-3</v>
      </c>
      <c r="AB343" s="159">
        <v>0</v>
      </c>
      <c r="AC343" s="159">
        <v>8.0000000000000002E-3</v>
      </c>
      <c r="AD343" s="159">
        <v>0.09</v>
      </c>
    </row>
    <row r="344" spans="1:30" ht="15.75" customHeight="1">
      <c r="A344" s="266" t="s">
        <v>1144</v>
      </c>
      <c r="B344" s="181" t="s">
        <v>34</v>
      </c>
      <c r="C344" s="167"/>
      <c r="D344" s="164">
        <v>1.21E-2</v>
      </c>
      <c r="E344" s="169">
        <v>3.3500000000000002E-2</v>
      </c>
      <c r="F344" s="171">
        <v>4.0000000000000002E-4</v>
      </c>
      <c r="G344" s="23">
        <v>8.9999999999999998E-4</v>
      </c>
      <c r="H344" s="178">
        <v>2.0000000000000001E-4</v>
      </c>
      <c r="I344" s="141">
        <v>1.1000000000000001E-2</v>
      </c>
      <c r="J344" s="160">
        <v>0.15</v>
      </c>
      <c r="K344" s="160">
        <v>0.17</v>
      </c>
      <c r="L344" s="160">
        <v>1.8E-3</v>
      </c>
      <c r="M344" s="160">
        <v>0.38</v>
      </c>
      <c r="N344" s="160">
        <v>3.4999999999999996E-3</v>
      </c>
      <c r="O344" s="160">
        <v>0.02</v>
      </c>
      <c r="P344" s="160">
        <v>2.62</v>
      </c>
      <c r="Q344" s="160">
        <v>5.0000000000000001E-4</v>
      </c>
      <c r="R344" s="160">
        <v>2.8999999999999998E-3</v>
      </c>
      <c r="S344" s="160">
        <v>0</v>
      </c>
      <c r="T344" s="160">
        <v>0</v>
      </c>
      <c r="U344" s="160">
        <v>0.1</v>
      </c>
      <c r="V344" s="160">
        <v>5.0000000000000001E-4</v>
      </c>
      <c r="W344" s="160">
        <v>1.4000000000000002E-3</v>
      </c>
      <c r="X344" s="160">
        <v>2.2000000000000001E-3</v>
      </c>
      <c r="Y344" s="160">
        <v>4.8999999999999998E-3</v>
      </c>
      <c r="Z344" s="160">
        <v>0.17</v>
      </c>
      <c r="AA344" s="159">
        <v>2E-3</v>
      </c>
      <c r="AB344" s="159">
        <v>0</v>
      </c>
      <c r="AC344" s="159">
        <v>1.1999999999999999E-3</v>
      </c>
      <c r="AD344" s="159">
        <v>0.28999999999999998</v>
      </c>
    </row>
    <row r="345" spans="1:30" ht="15.75" customHeight="1">
      <c r="A345" s="266" t="s">
        <v>1145</v>
      </c>
      <c r="B345" s="181" t="s">
        <v>34</v>
      </c>
      <c r="C345" s="167"/>
      <c r="D345" s="164">
        <v>9.1000000000000004E-3</v>
      </c>
      <c r="E345" s="169">
        <v>4.3099999999999999E-2</v>
      </c>
      <c r="F345" s="171">
        <v>4.0000000000000002E-4</v>
      </c>
      <c r="G345" s="23">
        <v>8.9999999999999998E-4</v>
      </c>
      <c r="H345" s="178">
        <v>2.0000000000000001E-4</v>
      </c>
      <c r="I345" s="141">
        <v>1.3999999999999999E-2</v>
      </c>
      <c r="J345" s="160">
        <v>0.15</v>
      </c>
      <c r="K345" s="160">
        <v>0.17</v>
      </c>
      <c r="L345" s="160">
        <v>1.8E-3</v>
      </c>
      <c r="M345" s="160">
        <v>0.38</v>
      </c>
      <c r="N345" s="160">
        <v>3.4999999999999996E-3</v>
      </c>
      <c r="O345" s="160">
        <v>0.02</v>
      </c>
      <c r="P345" s="160">
        <v>2.62</v>
      </c>
      <c r="Q345" s="160">
        <v>5.0000000000000001E-4</v>
      </c>
      <c r="R345" s="160">
        <v>2.8999999999999998E-3</v>
      </c>
      <c r="S345" s="160">
        <v>0</v>
      </c>
      <c r="T345" s="160">
        <v>0</v>
      </c>
      <c r="U345" s="160">
        <v>0.1</v>
      </c>
      <c r="V345" s="160">
        <v>5.0000000000000001E-4</v>
      </c>
      <c r="W345" s="160">
        <v>1.4000000000000002E-3</v>
      </c>
      <c r="X345" s="160">
        <v>2.2000000000000001E-3</v>
      </c>
      <c r="Y345" s="160">
        <v>4.8999999999999998E-3</v>
      </c>
      <c r="Z345" s="160">
        <v>0.17</v>
      </c>
      <c r="AA345" s="159">
        <v>2E-3</v>
      </c>
      <c r="AB345" s="159">
        <v>0</v>
      </c>
      <c r="AC345" s="159">
        <v>1.1999999999999999E-3</v>
      </c>
      <c r="AD345" s="159">
        <v>0.28999999999999998</v>
      </c>
    </row>
    <row r="346" spans="1:30" ht="15.75" customHeight="1">
      <c r="A346" s="266" t="s">
        <v>1146</v>
      </c>
      <c r="B346" s="181" t="s">
        <v>34</v>
      </c>
      <c r="C346" s="167"/>
      <c r="D346" s="164">
        <v>9.1000000000000004E-3</v>
      </c>
      <c r="E346" s="169">
        <v>4.3099999999999999E-2</v>
      </c>
      <c r="F346" s="171">
        <v>4.0000000000000002E-4</v>
      </c>
      <c r="G346" s="23">
        <v>8.9999999999999998E-4</v>
      </c>
      <c r="H346" s="178">
        <v>2.0000000000000001E-4</v>
      </c>
      <c r="I346" s="141">
        <v>1.3999999999999999E-2</v>
      </c>
      <c r="J346" s="160">
        <v>0.15</v>
      </c>
      <c r="K346" s="160">
        <v>0.17</v>
      </c>
      <c r="L346" s="160">
        <v>1.8E-3</v>
      </c>
      <c r="M346" s="160">
        <v>0.38</v>
      </c>
      <c r="N346" s="160">
        <v>3.4999999999999996E-3</v>
      </c>
      <c r="O346" s="160">
        <v>0.02</v>
      </c>
      <c r="P346" s="160">
        <v>2.62</v>
      </c>
      <c r="Q346" s="160">
        <v>5.0000000000000001E-4</v>
      </c>
      <c r="R346" s="160">
        <v>2.8999999999999998E-3</v>
      </c>
      <c r="S346" s="160">
        <v>0</v>
      </c>
      <c r="T346" s="160">
        <v>0</v>
      </c>
      <c r="U346" s="160">
        <v>0.1</v>
      </c>
      <c r="V346" s="160">
        <v>5.0000000000000001E-4</v>
      </c>
      <c r="W346" s="160">
        <v>1.4000000000000002E-3</v>
      </c>
      <c r="X346" s="160">
        <v>2.2000000000000001E-3</v>
      </c>
      <c r="Y346" s="160">
        <v>4.8999999999999998E-3</v>
      </c>
      <c r="Z346" s="160">
        <v>0.17</v>
      </c>
      <c r="AA346" s="159">
        <v>2E-3</v>
      </c>
      <c r="AB346" s="159">
        <v>0</v>
      </c>
      <c r="AC346" s="159">
        <v>1.1999999999999999E-3</v>
      </c>
      <c r="AD346" s="159">
        <v>0.28999999999999998</v>
      </c>
    </row>
    <row r="347" spans="1:30" ht="15.75" customHeight="1">
      <c r="A347" s="266" t="s">
        <v>1147</v>
      </c>
      <c r="B347" s="181" t="s">
        <v>34</v>
      </c>
      <c r="C347" s="167"/>
      <c r="D347" s="164">
        <v>9.1000000000000004E-3</v>
      </c>
      <c r="E347" s="169">
        <v>4.3099999999999999E-2</v>
      </c>
      <c r="F347" s="171">
        <v>4.0000000000000002E-4</v>
      </c>
      <c r="G347" s="23">
        <v>8.9999999999999998E-4</v>
      </c>
      <c r="H347" s="178">
        <v>2.0000000000000001E-4</v>
      </c>
      <c r="I347" s="141">
        <v>1.3999999999999999E-2</v>
      </c>
      <c r="J347" s="160">
        <v>0.15</v>
      </c>
      <c r="K347" s="160">
        <v>0.17</v>
      </c>
      <c r="L347" s="160">
        <v>1.8E-3</v>
      </c>
      <c r="M347" s="160">
        <v>0.38</v>
      </c>
      <c r="N347" s="160">
        <v>3.4999999999999996E-3</v>
      </c>
      <c r="O347" s="160">
        <v>0.02</v>
      </c>
      <c r="P347" s="160">
        <v>2.62</v>
      </c>
      <c r="Q347" s="160">
        <v>5.0000000000000001E-4</v>
      </c>
      <c r="R347" s="160">
        <v>2.8999999999999998E-3</v>
      </c>
      <c r="S347" s="160">
        <v>0</v>
      </c>
      <c r="T347" s="160">
        <v>0</v>
      </c>
      <c r="U347" s="160">
        <v>0.1</v>
      </c>
      <c r="V347" s="160">
        <v>5.0000000000000001E-4</v>
      </c>
      <c r="W347" s="160">
        <v>1.4000000000000002E-3</v>
      </c>
      <c r="X347" s="160">
        <v>2.2000000000000001E-3</v>
      </c>
      <c r="Y347" s="160">
        <v>4.8999999999999998E-3</v>
      </c>
      <c r="Z347" s="160">
        <v>0.17</v>
      </c>
      <c r="AA347" s="159">
        <v>2E-3</v>
      </c>
      <c r="AB347" s="159">
        <v>0</v>
      </c>
      <c r="AC347" s="159">
        <v>1.1999999999999999E-3</v>
      </c>
      <c r="AD347" s="159">
        <v>0.28999999999999998</v>
      </c>
    </row>
    <row r="348" spans="1:30" ht="15.75" customHeight="1">
      <c r="A348" s="266" t="s">
        <v>1148</v>
      </c>
      <c r="B348" s="181" t="s">
        <v>34</v>
      </c>
      <c r="C348" s="167"/>
      <c r="D348" s="164">
        <v>9.1000000000000004E-3</v>
      </c>
      <c r="E348" s="169">
        <v>4.3099999999999999E-2</v>
      </c>
      <c r="F348" s="171">
        <v>4.0000000000000002E-4</v>
      </c>
      <c r="G348" s="23">
        <v>8.9999999999999998E-4</v>
      </c>
      <c r="H348" s="178">
        <v>2.0000000000000001E-4</v>
      </c>
      <c r="I348" s="141">
        <v>1.3999999999999999E-2</v>
      </c>
      <c r="J348" s="160">
        <v>0.15</v>
      </c>
      <c r="K348" s="160">
        <v>0.17</v>
      </c>
      <c r="L348" s="160">
        <v>1.8E-3</v>
      </c>
      <c r="M348" s="160">
        <v>0.38</v>
      </c>
      <c r="N348" s="160">
        <v>3.4999999999999996E-3</v>
      </c>
      <c r="O348" s="160">
        <v>0.02</v>
      </c>
      <c r="P348" s="160">
        <v>2.62</v>
      </c>
      <c r="Q348" s="160">
        <v>5.0000000000000001E-4</v>
      </c>
      <c r="R348" s="160">
        <v>2.8999999999999998E-3</v>
      </c>
      <c r="S348" s="160">
        <v>0</v>
      </c>
      <c r="T348" s="160">
        <v>0</v>
      </c>
      <c r="U348" s="160">
        <v>0.1</v>
      </c>
      <c r="V348" s="160">
        <v>5.0000000000000001E-4</v>
      </c>
      <c r="W348" s="160">
        <v>1.4000000000000002E-3</v>
      </c>
      <c r="X348" s="160">
        <v>2.2000000000000001E-3</v>
      </c>
      <c r="Y348" s="160">
        <v>4.8999999999999998E-3</v>
      </c>
      <c r="Z348" s="160">
        <v>0.17</v>
      </c>
      <c r="AA348" s="159">
        <v>2E-3</v>
      </c>
      <c r="AB348" s="159">
        <v>0</v>
      </c>
      <c r="AC348" s="159">
        <v>1.1999999999999999E-3</v>
      </c>
      <c r="AD348" s="159">
        <v>0.28999999999999998</v>
      </c>
    </row>
    <row r="349" spans="1:30" ht="15.75" customHeight="1">
      <c r="A349" s="266" t="s">
        <v>1149</v>
      </c>
      <c r="B349" s="181" t="s">
        <v>34</v>
      </c>
      <c r="C349" s="167"/>
      <c r="D349" s="164">
        <v>4.3499999999999997E-2</v>
      </c>
      <c r="E349" s="169">
        <v>0.16010000000000002</v>
      </c>
      <c r="F349" s="171">
        <v>4.0000000000000002E-4</v>
      </c>
      <c r="G349" s="23">
        <v>8.9999999999999998E-4</v>
      </c>
      <c r="H349" s="178">
        <v>2.0000000000000001E-4</v>
      </c>
      <c r="I349" s="141">
        <v>1.5600000000000001E-2</v>
      </c>
      <c r="J349" s="160">
        <v>0.15</v>
      </c>
      <c r="K349" s="160">
        <v>0.17</v>
      </c>
      <c r="L349" s="160">
        <v>1.8E-3</v>
      </c>
      <c r="M349" s="160">
        <v>0.38</v>
      </c>
      <c r="N349" s="160">
        <v>3.4999999999999996E-3</v>
      </c>
      <c r="O349" s="160">
        <v>0.02</v>
      </c>
      <c r="P349" s="160">
        <v>2.62</v>
      </c>
      <c r="Q349" s="160">
        <v>5.0000000000000001E-4</v>
      </c>
      <c r="R349" s="160">
        <v>2.8999999999999998E-3</v>
      </c>
      <c r="S349" s="160">
        <v>0</v>
      </c>
      <c r="T349" s="160">
        <v>0</v>
      </c>
      <c r="U349" s="160">
        <v>0.1</v>
      </c>
      <c r="V349" s="160">
        <v>5.0000000000000001E-4</v>
      </c>
      <c r="W349" s="160">
        <v>1.4000000000000002E-3</v>
      </c>
      <c r="X349" s="160">
        <v>2.2000000000000001E-3</v>
      </c>
      <c r="Y349" s="160">
        <v>4.8999999999999998E-3</v>
      </c>
      <c r="Z349" s="160">
        <v>0.17</v>
      </c>
      <c r="AA349" s="159">
        <v>2E-3</v>
      </c>
      <c r="AB349" s="159">
        <v>0</v>
      </c>
      <c r="AC349" s="159">
        <v>1.1999999999999999E-3</v>
      </c>
      <c r="AD349" s="159">
        <v>0.28999999999999998</v>
      </c>
    </row>
    <row r="350" spans="1:30" ht="15.75" customHeight="1">
      <c r="A350" s="266" t="s">
        <v>1150</v>
      </c>
      <c r="B350" s="181" t="s">
        <v>34</v>
      </c>
      <c r="C350" s="167"/>
      <c r="D350" s="164">
        <v>9.1000000000000004E-3</v>
      </c>
      <c r="E350" s="169">
        <v>4.3099999999999999E-2</v>
      </c>
      <c r="F350" s="171">
        <v>4.0000000000000002E-4</v>
      </c>
      <c r="G350" s="23">
        <v>8.9999999999999998E-4</v>
      </c>
      <c r="H350" s="178">
        <v>2.0000000000000001E-4</v>
      </c>
      <c r="I350" s="141">
        <v>1.3999999999999999E-2</v>
      </c>
      <c r="J350" s="160">
        <v>0.15</v>
      </c>
      <c r="K350" s="160">
        <v>0.17</v>
      </c>
      <c r="L350" s="160">
        <v>1.8E-3</v>
      </c>
      <c r="M350" s="160">
        <v>0.38</v>
      </c>
      <c r="N350" s="160">
        <v>3.4999999999999996E-3</v>
      </c>
      <c r="O350" s="160">
        <v>0.02</v>
      </c>
      <c r="P350" s="160">
        <v>2.62</v>
      </c>
      <c r="Q350" s="160">
        <v>5.0000000000000001E-4</v>
      </c>
      <c r="R350" s="160">
        <v>2.8999999999999998E-3</v>
      </c>
      <c r="S350" s="160">
        <v>0</v>
      </c>
      <c r="T350" s="160">
        <v>0</v>
      </c>
      <c r="U350" s="160">
        <v>0.1</v>
      </c>
      <c r="V350" s="160">
        <v>5.0000000000000001E-4</v>
      </c>
      <c r="W350" s="160">
        <v>1.4000000000000002E-3</v>
      </c>
      <c r="X350" s="160">
        <v>2.2000000000000001E-3</v>
      </c>
      <c r="Y350" s="160">
        <v>4.8999999999999998E-3</v>
      </c>
      <c r="Z350" s="160">
        <v>0.17</v>
      </c>
      <c r="AA350" s="159">
        <v>2E-3</v>
      </c>
      <c r="AB350" s="159">
        <v>0</v>
      </c>
      <c r="AC350" s="159">
        <v>1.1999999999999999E-3</v>
      </c>
      <c r="AD350" s="159">
        <v>0.28999999999999998</v>
      </c>
    </row>
    <row r="351" spans="1:30" ht="15.75" customHeight="1">
      <c r="A351" s="266" t="s">
        <v>1151</v>
      </c>
      <c r="B351" s="181" t="s">
        <v>34</v>
      </c>
      <c r="C351" s="167"/>
      <c r="D351" s="164">
        <v>9.1000000000000004E-3</v>
      </c>
      <c r="E351" s="169">
        <v>4.3099999999999999E-2</v>
      </c>
      <c r="F351" s="171">
        <v>4.0000000000000002E-4</v>
      </c>
      <c r="G351" s="23">
        <v>8.9999999999999998E-4</v>
      </c>
      <c r="H351" s="178">
        <v>2.0000000000000001E-4</v>
      </c>
      <c r="I351" s="141">
        <v>1.3999999999999999E-2</v>
      </c>
      <c r="J351" s="160">
        <v>0.15</v>
      </c>
      <c r="K351" s="160">
        <v>0.17</v>
      </c>
      <c r="L351" s="160">
        <v>1.8E-3</v>
      </c>
      <c r="M351" s="160">
        <v>0.38</v>
      </c>
      <c r="N351" s="160">
        <v>3.4999999999999996E-3</v>
      </c>
      <c r="O351" s="160">
        <v>0.02</v>
      </c>
      <c r="P351" s="160">
        <v>2.62</v>
      </c>
      <c r="Q351" s="160">
        <v>5.0000000000000001E-4</v>
      </c>
      <c r="R351" s="160">
        <v>2.8999999999999998E-3</v>
      </c>
      <c r="S351" s="160">
        <v>0</v>
      </c>
      <c r="T351" s="160">
        <v>0</v>
      </c>
      <c r="U351" s="160">
        <v>0.1</v>
      </c>
      <c r="V351" s="160">
        <v>5.0000000000000001E-4</v>
      </c>
      <c r="W351" s="160">
        <v>1.4000000000000002E-3</v>
      </c>
      <c r="X351" s="160">
        <v>2.2000000000000001E-3</v>
      </c>
      <c r="Y351" s="160">
        <v>4.8999999999999998E-3</v>
      </c>
      <c r="Z351" s="160">
        <v>0.17</v>
      </c>
      <c r="AA351" s="159">
        <v>2E-3</v>
      </c>
      <c r="AB351" s="159">
        <v>0</v>
      </c>
      <c r="AC351" s="159">
        <v>1.1999999999999999E-3</v>
      </c>
      <c r="AD351" s="159">
        <v>0.28999999999999998</v>
      </c>
    </row>
    <row r="352" spans="1:30" ht="15.75" customHeight="1">
      <c r="A352" s="266" t="s">
        <v>1152</v>
      </c>
      <c r="B352" s="181" t="s">
        <v>34</v>
      </c>
      <c r="C352" s="167"/>
      <c r="D352" s="164">
        <v>7.1999999999999998E-3</v>
      </c>
      <c r="E352" s="169">
        <v>4.9000000000000002E-2</v>
      </c>
      <c r="F352" s="171">
        <v>4.0000000000000002E-4</v>
      </c>
      <c r="G352" s="23">
        <v>0</v>
      </c>
      <c r="H352" s="178">
        <v>1E-4</v>
      </c>
      <c r="I352" s="141">
        <v>1.1000000000000001E-2</v>
      </c>
      <c r="J352" s="160">
        <v>0.15</v>
      </c>
      <c r="K352" s="160">
        <v>0.09</v>
      </c>
      <c r="L352" s="160">
        <v>8.9999999999999998E-4</v>
      </c>
      <c r="M352" s="160">
        <v>0.3</v>
      </c>
      <c r="N352" s="160">
        <v>5.6999999999999993E-3</v>
      </c>
      <c r="O352" s="160">
        <v>0.01</v>
      </c>
      <c r="P352" s="160">
        <v>2.2999999999999998</v>
      </c>
      <c r="Q352" s="160">
        <v>8.9999999999999998E-4</v>
      </c>
      <c r="R352" s="160">
        <v>2.3E-3</v>
      </c>
      <c r="S352" s="160">
        <v>0</v>
      </c>
      <c r="T352" s="160">
        <v>0</v>
      </c>
      <c r="U352" s="160">
        <v>2.4958</v>
      </c>
      <c r="V352" s="160">
        <v>2.9999999999999997E-4</v>
      </c>
      <c r="W352" s="160">
        <v>8.0000000000000004E-4</v>
      </c>
      <c r="X352" s="160">
        <v>4.0000000000000002E-4</v>
      </c>
      <c r="Y352" s="160">
        <v>4.0999999999999995E-3</v>
      </c>
      <c r="Z352" s="160">
        <v>4.7E-2</v>
      </c>
      <c r="AA352" s="159">
        <v>2E-3</v>
      </c>
      <c r="AB352" s="159">
        <v>0</v>
      </c>
      <c r="AC352" s="159">
        <v>8.0000000000000002E-3</v>
      </c>
      <c r="AD352" s="159">
        <v>0.09</v>
      </c>
    </row>
    <row r="353" spans="1:30" ht="15.75" customHeight="1">
      <c r="A353" s="266" t="s">
        <v>1153</v>
      </c>
      <c r="B353" s="181" t="s">
        <v>34</v>
      </c>
      <c r="C353" s="167"/>
      <c r="D353" s="164">
        <v>7.1999999999999998E-3</v>
      </c>
      <c r="E353" s="169">
        <v>4.9000000000000002E-2</v>
      </c>
      <c r="F353" s="171">
        <v>4.0000000000000002E-4</v>
      </c>
      <c r="G353" s="23">
        <v>0</v>
      </c>
      <c r="H353" s="178">
        <v>1E-4</v>
      </c>
      <c r="I353" s="141">
        <v>1.1000000000000001E-2</v>
      </c>
      <c r="J353" s="160">
        <v>0.15</v>
      </c>
      <c r="K353" s="160">
        <v>0.09</v>
      </c>
      <c r="L353" s="160">
        <v>8.9999999999999998E-4</v>
      </c>
      <c r="M353" s="160">
        <v>0.3</v>
      </c>
      <c r="N353" s="160">
        <v>5.6999999999999993E-3</v>
      </c>
      <c r="O353" s="160">
        <v>0.01</v>
      </c>
      <c r="P353" s="160">
        <v>2.2999999999999998</v>
      </c>
      <c r="Q353" s="160">
        <v>8.9999999999999998E-4</v>
      </c>
      <c r="R353" s="160">
        <v>2.3E-3</v>
      </c>
      <c r="S353" s="160">
        <v>0</v>
      </c>
      <c r="T353" s="160">
        <v>0</v>
      </c>
      <c r="U353" s="160">
        <v>2.4958</v>
      </c>
      <c r="V353" s="160">
        <v>2.9999999999999997E-4</v>
      </c>
      <c r="W353" s="160">
        <v>8.0000000000000004E-4</v>
      </c>
      <c r="X353" s="160">
        <v>4.0000000000000002E-4</v>
      </c>
      <c r="Y353" s="160">
        <v>4.0999999999999995E-3</v>
      </c>
      <c r="Z353" s="160">
        <v>4.7E-2</v>
      </c>
      <c r="AA353" s="159">
        <v>2E-3</v>
      </c>
      <c r="AB353" s="159">
        <v>0</v>
      </c>
      <c r="AC353" s="159">
        <v>8.0000000000000002E-3</v>
      </c>
      <c r="AD353" s="159">
        <v>0.09</v>
      </c>
    </row>
    <row r="354" spans="1:30" ht="15.75" customHeight="1">
      <c r="A354" s="266" t="s">
        <v>1154</v>
      </c>
      <c r="B354" s="181" t="s">
        <v>34</v>
      </c>
      <c r="C354" s="167"/>
      <c r="D354" s="164">
        <v>7.1999999999999998E-3</v>
      </c>
      <c r="E354" s="169">
        <v>4.9000000000000002E-2</v>
      </c>
      <c r="F354" s="171">
        <v>4.0000000000000002E-4</v>
      </c>
      <c r="G354" s="23">
        <v>0</v>
      </c>
      <c r="H354" s="178">
        <v>1E-4</v>
      </c>
      <c r="I354" s="141">
        <v>1.1000000000000001E-2</v>
      </c>
      <c r="J354" s="160">
        <v>0.15</v>
      </c>
      <c r="K354" s="160">
        <v>0.09</v>
      </c>
      <c r="L354" s="160">
        <v>8.9999999999999998E-4</v>
      </c>
      <c r="M354" s="160">
        <v>0.3</v>
      </c>
      <c r="N354" s="160">
        <v>5.6999999999999993E-3</v>
      </c>
      <c r="O354" s="160">
        <v>0.01</v>
      </c>
      <c r="P354" s="160">
        <v>2.2999999999999998</v>
      </c>
      <c r="Q354" s="160">
        <v>8.9999999999999998E-4</v>
      </c>
      <c r="R354" s="160">
        <v>2.3E-3</v>
      </c>
      <c r="S354" s="160">
        <v>0</v>
      </c>
      <c r="T354" s="160">
        <v>0</v>
      </c>
      <c r="U354" s="160">
        <v>2.4958</v>
      </c>
      <c r="V354" s="160">
        <v>2.9999999999999997E-4</v>
      </c>
      <c r="W354" s="160">
        <v>8.0000000000000004E-4</v>
      </c>
      <c r="X354" s="160">
        <v>4.0000000000000002E-4</v>
      </c>
      <c r="Y354" s="160">
        <v>4.0999999999999995E-3</v>
      </c>
      <c r="Z354" s="160">
        <v>4.7E-2</v>
      </c>
      <c r="AA354" s="159">
        <v>2E-3</v>
      </c>
      <c r="AB354" s="159">
        <v>0</v>
      </c>
      <c r="AC354" s="159">
        <v>8.0000000000000002E-3</v>
      </c>
      <c r="AD354" s="159">
        <v>0.09</v>
      </c>
    </row>
    <row r="355" spans="1:30" ht="15.75" customHeight="1">
      <c r="A355" s="266" t="s">
        <v>1155</v>
      </c>
      <c r="B355" s="181" t="s">
        <v>34</v>
      </c>
      <c r="C355" s="167"/>
      <c r="D355" s="164">
        <v>7.1999999999999998E-3</v>
      </c>
      <c r="E355" s="169">
        <v>4.9000000000000002E-2</v>
      </c>
      <c r="F355" s="171">
        <v>4.0000000000000002E-4</v>
      </c>
      <c r="G355" s="23">
        <v>0</v>
      </c>
      <c r="H355" s="178">
        <v>1E-4</v>
      </c>
      <c r="I355" s="141">
        <v>1.1000000000000001E-2</v>
      </c>
      <c r="J355" s="160">
        <v>0.15</v>
      </c>
      <c r="K355" s="160">
        <v>0.09</v>
      </c>
      <c r="L355" s="160">
        <v>8.9999999999999998E-4</v>
      </c>
      <c r="M355" s="160">
        <v>0.3</v>
      </c>
      <c r="N355" s="160">
        <v>5.6999999999999993E-3</v>
      </c>
      <c r="O355" s="160">
        <v>0.01</v>
      </c>
      <c r="P355" s="160">
        <v>2.2999999999999998</v>
      </c>
      <c r="Q355" s="160">
        <v>8.9999999999999998E-4</v>
      </c>
      <c r="R355" s="160">
        <v>2.3E-3</v>
      </c>
      <c r="S355" s="160">
        <v>0</v>
      </c>
      <c r="T355" s="160">
        <v>0</v>
      </c>
      <c r="U355" s="160">
        <v>2.4958</v>
      </c>
      <c r="V355" s="160">
        <v>2.9999999999999997E-4</v>
      </c>
      <c r="W355" s="160">
        <v>8.0000000000000004E-4</v>
      </c>
      <c r="X355" s="160">
        <v>4.0000000000000002E-4</v>
      </c>
      <c r="Y355" s="160">
        <v>4.0999999999999995E-3</v>
      </c>
      <c r="Z355" s="160">
        <v>4.7E-2</v>
      </c>
      <c r="AA355" s="159">
        <v>2E-3</v>
      </c>
      <c r="AB355" s="159">
        <v>0</v>
      </c>
      <c r="AC355" s="159">
        <v>8.0000000000000002E-3</v>
      </c>
      <c r="AD355" s="159">
        <v>0.09</v>
      </c>
    </row>
    <row r="356" spans="1:30" ht="15.75" customHeight="1">
      <c r="A356" s="266" t="s">
        <v>1156</v>
      </c>
      <c r="B356" s="181" t="s">
        <v>34</v>
      </c>
      <c r="C356" s="167"/>
      <c r="D356" s="164">
        <v>7.1999999999999998E-3</v>
      </c>
      <c r="E356" s="169">
        <v>4.9000000000000002E-2</v>
      </c>
      <c r="F356" s="171">
        <v>4.0000000000000002E-4</v>
      </c>
      <c r="G356" s="23">
        <v>0</v>
      </c>
      <c r="H356" s="178">
        <v>1E-4</v>
      </c>
      <c r="I356" s="141">
        <v>1.1000000000000001E-2</v>
      </c>
      <c r="J356" s="160">
        <v>0.15</v>
      </c>
      <c r="K356" s="160">
        <v>0.09</v>
      </c>
      <c r="L356" s="160">
        <v>8.9999999999999998E-4</v>
      </c>
      <c r="M356" s="160">
        <v>0.3</v>
      </c>
      <c r="N356" s="160">
        <v>5.6999999999999993E-3</v>
      </c>
      <c r="O356" s="160">
        <v>0.01</v>
      </c>
      <c r="P356" s="160">
        <v>2.2999999999999998</v>
      </c>
      <c r="Q356" s="160">
        <v>8.9999999999999998E-4</v>
      </c>
      <c r="R356" s="160">
        <v>2.3E-3</v>
      </c>
      <c r="S356" s="160">
        <v>0</v>
      </c>
      <c r="T356" s="160">
        <v>0</v>
      </c>
      <c r="U356" s="160">
        <v>2.4958</v>
      </c>
      <c r="V356" s="160">
        <v>2.9999999999999997E-4</v>
      </c>
      <c r="W356" s="160">
        <v>8.0000000000000004E-4</v>
      </c>
      <c r="X356" s="160">
        <v>4.0000000000000002E-4</v>
      </c>
      <c r="Y356" s="160">
        <v>4.0999999999999995E-3</v>
      </c>
      <c r="Z356" s="160">
        <v>4.7E-2</v>
      </c>
      <c r="AA356" s="159">
        <v>2E-3</v>
      </c>
      <c r="AB356" s="159">
        <v>0</v>
      </c>
      <c r="AC356" s="159">
        <v>8.0000000000000002E-3</v>
      </c>
      <c r="AD356" s="159">
        <v>0.09</v>
      </c>
    </row>
    <row r="357" spans="1:30" ht="15.75" customHeight="1">
      <c r="A357" s="266" t="s">
        <v>1157</v>
      </c>
      <c r="B357" s="181" t="s">
        <v>34</v>
      </c>
      <c r="C357" s="167"/>
      <c r="D357" s="164">
        <v>7.1999999999999998E-3</v>
      </c>
      <c r="E357" s="169">
        <v>4.9000000000000002E-2</v>
      </c>
      <c r="F357" s="171">
        <v>4.0000000000000002E-4</v>
      </c>
      <c r="G357" s="23">
        <v>0</v>
      </c>
      <c r="H357" s="178">
        <v>1E-4</v>
      </c>
      <c r="I357" s="141">
        <v>1.1000000000000001E-2</v>
      </c>
      <c r="J357" s="160">
        <v>0.15</v>
      </c>
      <c r="K357" s="160">
        <v>0.09</v>
      </c>
      <c r="L357" s="160">
        <v>8.9999999999999998E-4</v>
      </c>
      <c r="M357" s="160">
        <v>0.3</v>
      </c>
      <c r="N357" s="160">
        <v>5.6999999999999993E-3</v>
      </c>
      <c r="O357" s="160">
        <v>0.01</v>
      </c>
      <c r="P357" s="160">
        <v>2.2999999999999998</v>
      </c>
      <c r="Q357" s="160">
        <v>8.9999999999999998E-4</v>
      </c>
      <c r="R357" s="160">
        <v>2.3E-3</v>
      </c>
      <c r="S357" s="160">
        <v>0</v>
      </c>
      <c r="T357" s="160">
        <v>0</v>
      </c>
      <c r="U357" s="160">
        <v>2.4958</v>
      </c>
      <c r="V357" s="160">
        <v>2.9999999999999997E-4</v>
      </c>
      <c r="W357" s="160">
        <v>8.0000000000000004E-4</v>
      </c>
      <c r="X357" s="160">
        <v>4.0000000000000002E-4</v>
      </c>
      <c r="Y357" s="160">
        <v>4.0999999999999995E-3</v>
      </c>
      <c r="Z357" s="160">
        <v>4.7E-2</v>
      </c>
      <c r="AA357" s="159">
        <v>2E-3</v>
      </c>
      <c r="AB357" s="159">
        <v>0</v>
      </c>
      <c r="AC357" s="159">
        <v>8.0000000000000002E-3</v>
      </c>
      <c r="AD357" s="159">
        <v>0.09</v>
      </c>
    </row>
    <row r="358" spans="1:30" ht="15.75" customHeight="1">
      <c r="A358" s="266" t="s">
        <v>1158</v>
      </c>
      <c r="B358" s="181" t="s">
        <v>34</v>
      </c>
      <c r="C358" s="167"/>
      <c r="D358" s="164">
        <v>7.1999999999999998E-3</v>
      </c>
      <c r="E358" s="169">
        <v>4.9000000000000002E-2</v>
      </c>
      <c r="F358" s="171">
        <v>4.0000000000000002E-4</v>
      </c>
      <c r="G358" s="23">
        <v>0</v>
      </c>
      <c r="H358" s="178">
        <v>1E-4</v>
      </c>
      <c r="I358" s="141">
        <v>1.1000000000000001E-2</v>
      </c>
      <c r="J358" s="160">
        <v>0.15</v>
      </c>
      <c r="K358" s="160">
        <v>0.09</v>
      </c>
      <c r="L358" s="160">
        <v>8.9999999999999998E-4</v>
      </c>
      <c r="M358" s="160">
        <v>0.3</v>
      </c>
      <c r="N358" s="160">
        <v>5.6999999999999993E-3</v>
      </c>
      <c r="O358" s="160">
        <v>0.01</v>
      </c>
      <c r="P358" s="160">
        <v>2.2999999999999998</v>
      </c>
      <c r="Q358" s="160">
        <v>8.9999999999999998E-4</v>
      </c>
      <c r="R358" s="160">
        <v>2.3E-3</v>
      </c>
      <c r="S358" s="160">
        <v>0</v>
      </c>
      <c r="T358" s="160">
        <v>0</v>
      </c>
      <c r="U358" s="160">
        <v>2.4958</v>
      </c>
      <c r="V358" s="160">
        <v>2.9999999999999997E-4</v>
      </c>
      <c r="W358" s="160">
        <v>8.0000000000000004E-4</v>
      </c>
      <c r="X358" s="160">
        <v>4.0000000000000002E-4</v>
      </c>
      <c r="Y358" s="160">
        <v>4.0999999999999995E-3</v>
      </c>
      <c r="Z358" s="160">
        <v>4.7E-2</v>
      </c>
      <c r="AA358" s="159">
        <v>2E-3</v>
      </c>
      <c r="AB358" s="159">
        <v>0</v>
      </c>
      <c r="AC358" s="159">
        <v>8.0000000000000002E-3</v>
      </c>
      <c r="AD358" s="159">
        <v>0.09</v>
      </c>
    </row>
    <row r="359" spans="1:30" ht="15.75" customHeight="1">
      <c r="A359" s="266" t="s">
        <v>1159</v>
      </c>
      <c r="B359" s="181" t="s">
        <v>34</v>
      </c>
      <c r="C359" s="167"/>
      <c r="D359" s="164">
        <v>8.3999999999999995E-3</v>
      </c>
      <c r="E359" s="169">
        <v>4.9960000000000004E-2</v>
      </c>
      <c r="F359" s="171">
        <v>4.0000000000000002E-4</v>
      </c>
      <c r="G359" s="23">
        <v>0</v>
      </c>
      <c r="H359" s="178">
        <v>1E-4</v>
      </c>
      <c r="I359" s="141">
        <v>1.18E-2</v>
      </c>
      <c r="J359" s="160">
        <v>0.15</v>
      </c>
      <c r="K359" s="160">
        <v>0.09</v>
      </c>
      <c r="L359" s="160">
        <v>8.9999999999999998E-4</v>
      </c>
      <c r="M359" s="160">
        <v>0.3</v>
      </c>
      <c r="N359" s="160">
        <v>5.6999999999999993E-3</v>
      </c>
      <c r="O359" s="160">
        <v>0.01</v>
      </c>
      <c r="P359" s="160">
        <v>2.2999999999999998</v>
      </c>
      <c r="Q359" s="160">
        <v>8.9999999999999998E-4</v>
      </c>
      <c r="R359" s="160">
        <v>2.3E-3</v>
      </c>
      <c r="S359" s="160">
        <v>0</v>
      </c>
      <c r="T359" s="160">
        <v>0</v>
      </c>
      <c r="U359" s="160">
        <v>2.4958</v>
      </c>
      <c r="V359" s="160">
        <v>2.9999999999999997E-4</v>
      </c>
      <c r="W359" s="160">
        <v>8.0000000000000004E-4</v>
      </c>
      <c r="X359" s="160">
        <v>4.0000000000000002E-4</v>
      </c>
      <c r="Y359" s="160">
        <v>4.0999999999999995E-3</v>
      </c>
      <c r="Z359" s="160">
        <v>4.7E-2</v>
      </c>
      <c r="AA359" s="159">
        <v>2E-3</v>
      </c>
      <c r="AB359" s="159">
        <v>0</v>
      </c>
      <c r="AC359" s="159">
        <v>8.0000000000000002E-3</v>
      </c>
      <c r="AD359" s="159">
        <v>0.09</v>
      </c>
    </row>
    <row r="360" spans="1:30" ht="15.75" customHeight="1">
      <c r="A360" s="266" t="s">
        <v>1160</v>
      </c>
      <c r="B360" s="181" t="s">
        <v>34</v>
      </c>
      <c r="C360" s="167"/>
      <c r="D360" s="164">
        <v>7.1999999999999998E-3</v>
      </c>
      <c r="E360" s="169">
        <v>4.9000000000000002E-2</v>
      </c>
      <c r="F360" s="171">
        <v>4.0000000000000002E-4</v>
      </c>
      <c r="G360" s="23">
        <v>0</v>
      </c>
      <c r="H360" s="178">
        <v>1E-4</v>
      </c>
      <c r="I360" s="141">
        <v>1.1000000000000001E-2</v>
      </c>
      <c r="J360" s="160">
        <v>0.15</v>
      </c>
      <c r="K360" s="160">
        <v>0.09</v>
      </c>
      <c r="L360" s="160">
        <v>8.9999999999999998E-4</v>
      </c>
      <c r="M360" s="160">
        <v>0.3</v>
      </c>
      <c r="N360" s="160">
        <v>5.6999999999999993E-3</v>
      </c>
      <c r="O360" s="160">
        <v>0.01</v>
      </c>
      <c r="P360" s="160">
        <v>2.2999999999999998</v>
      </c>
      <c r="Q360" s="160">
        <v>8.9999999999999998E-4</v>
      </c>
      <c r="R360" s="160">
        <v>2.3E-3</v>
      </c>
      <c r="S360" s="160">
        <v>0</v>
      </c>
      <c r="T360" s="160">
        <v>0</v>
      </c>
      <c r="U360" s="160">
        <v>2.4958</v>
      </c>
      <c r="V360" s="160">
        <v>2.9999999999999997E-4</v>
      </c>
      <c r="W360" s="160">
        <v>8.0000000000000004E-4</v>
      </c>
      <c r="X360" s="160">
        <v>4.0000000000000002E-4</v>
      </c>
      <c r="Y360" s="160">
        <v>4.0999999999999995E-3</v>
      </c>
      <c r="Z360" s="160">
        <v>4.7E-2</v>
      </c>
      <c r="AA360" s="159">
        <v>2E-3</v>
      </c>
      <c r="AB360" s="159">
        <v>0</v>
      </c>
      <c r="AC360" s="159">
        <v>8.0000000000000002E-3</v>
      </c>
      <c r="AD360" s="159">
        <v>0.09</v>
      </c>
    </row>
    <row r="361" spans="1:30" ht="15.75" customHeight="1">
      <c r="A361" s="266" t="s">
        <v>1161</v>
      </c>
      <c r="B361" s="181" t="s">
        <v>34</v>
      </c>
      <c r="C361" s="167"/>
      <c r="D361" s="164">
        <v>9.4799999999999988E-3</v>
      </c>
      <c r="E361" s="169">
        <v>7.0120000000000002E-2</v>
      </c>
      <c r="F361" s="171">
        <v>4.0000000000000002E-4</v>
      </c>
      <c r="G361" s="23">
        <v>0</v>
      </c>
      <c r="H361" s="178">
        <v>1E-4</v>
      </c>
      <c r="I361" s="141">
        <v>7.11E-3</v>
      </c>
      <c r="J361" s="160">
        <v>0.15</v>
      </c>
      <c r="K361" s="160">
        <v>0.09</v>
      </c>
      <c r="L361" s="160">
        <v>8.9999999999999998E-4</v>
      </c>
      <c r="M361" s="160">
        <v>0.3</v>
      </c>
      <c r="N361" s="160">
        <v>5.6999999999999993E-3</v>
      </c>
      <c r="O361" s="160">
        <v>0.01</v>
      </c>
      <c r="P361" s="160">
        <v>2.2999999999999998</v>
      </c>
      <c r="Q361" s="160">
        <v>8.9999999999999998E-4</v>
      </c>
      <c r="R361" s="160">
        <v>2.3E-3</v>
      </c>
      <c r="S361" s="160">
        <v>0</v>
      </c>
      <c r="T361" s="160">
        <v>0</v>
      </c>
      <c r="U361" s="160">
        <v>2.4958</v>
      </c>
      <c r="V361" s="160">
        <v>2.9999999999999997E-4</v>
      </c>
      <c r="W361" s="160">
        <v>8.0000000000000004E-4</v>
      </c>
      <c r="X361" s="160">
        <v>4.0000000000000002E-4</v>
      </c>
      <c r="Y361" s="160">
        <v>4.0999999999999995E-3</v>
      </c>
      <c r="Z361" s="160">
        <v>4.7E-2</v>
      </c>
      <c r="AA361" s="159">
        <v>2E-3</v>
      </c>
      <c r="AB361" s="159">
        <v>0</v>
      </c>
      <c r="AC361" s="159">
        <v>8.0000000000000002E-3</v>
      </c>
      <c r="AD361" s="159">
        <v>0.09</v>
      </c>
    </row>
    <row r="362" spans="1:30" ht="15.75" customHeight="1">
      <c r="A362" s="266" t="s">
        <v>1162</v>
      </c>
      <c r="B362" s="181" t="s">
        <v>34</v>
      </c>
      <c r="C362" s="167"/>
      <c r="D362" s="164">
        <v>7.1999999999999998E-3</v>
      </c>
      <c r="E362" s="169">
        <v>4.9000000000000002E-2</v>
      </c>
      <c r="F362" s="171">
        <v>4.0000000000000002E-4</v>
      </c>
      <c r="G362" s="23">
        <v>0</v>
      </c>
      <c r="H362" s="178">
        <v>1E-4</v>
      </c>
      <c r="I362" s="141">
        <v>1.1000000000000001E-2</v>
      </c>
      <c r="J362" s="160">
        <v>0.15</v>
      </c>
      <c r="K362" s="160">
        <v>0.09</v>
      </c>
      <c r="L362" s="160">
        <v>8.9999999999999998E-4</v>
      </c>
      <c r="M362" s="160">
        <v>0.3</v>
      </c>
      <c r="N362" s="160">
        <v>5.6999999999999993E-3</v>
      </c>
      <c r="O362" s="160">
        <v>0.01</v>
      </c>
      <c r="P362" s="160">
        <v>2.2999999999999998</v>
      </c>
      <c r="Q362" s="160">
        <v>8.9999999999999998E-4</v>
      </c>
      <c r="R362" s="160">
        <v>2.3E-3</v>
      </c>
      <c r="S362" s="160">
        <v>0</v>
      </c>
      <c r="T362" s="160">
        <v>0</v>
      </c>
      <c r="U362" s="160">
        <v>2.4958</v>
      </c>
      <c r="V362" s="160">
        <v>2.9999999999999997E-4</v>
      </c>
      <c r="W362" s="160">
        <v>8.0000000000000004E-4</v>
      </c>
      <c r="X362" s="160">
        <v>4.0000000000000002E-4</v>
      </c>
      <c r="Y362" s="160">
        <v>4.0999999999999995E-3</v>
      </c>
      <c r="Z362" s="160">
        <v>4.7E-2</v>
      </c>
      <c r="AA362" s="159">
        <v>2E-3</v>
      </c>
      <c r="AB362" s="159">
        <v>0</v>
      </c>
      <c r="AC362" s="159">
        <v>8.0000000000000002E-3</v>
      </c>
      <c r="AD362" s="159">
        <v>0.09</v>
      </c>
    </row>
    <row r="363" spans="1:30" ht="15.75" customHeight="1">
      <c r="A363" s="266" t="s">
        <v>1163</v>
      </c>
      <c r="B363" s="181" t="s">
        <v>34</v>
      </c>
      <c r="C363" s="167"/>
      <c r="D363" s="164">
        <v>6.5000000000000006E-3</v>
      </c>
      <c r="E363" s="169">
        <v>3.6299999999999999E-2</v>
      </c>
      <c r="F363" s="171">
        <v>4.0000000000000002E-4</v>
      </c>
      <c r="G363" s="23">
        <v>2.9999999999999997E-4</v>
      </c>
      <c r="H363" s="178">
        <v>1E-4</v>
      </c>
      <c r="I363" s="141">
        <v>1.1399999999999999E-2</v>
      </c>
      <c r="J363" s="160">
        <v>0.16</v>
      </c>
      <c r="K363" s="160">
        <v>0.13</v>
      </c>
      <c r="L363" s="160">
        <v>8.0000000000000004E-4</v>
      </c>
      <c r="M363" s="160">
        <v>0.24</v>
      </c>
      <c r="N363" s="160">
        <v>2.8000000000000004E-3</v>
      </c>
      <c r="O363" s="160">
        <v>0.02</v>
      </c>
      <c r="P363" s="160">
        <v>1.47</v>
      </c>
      <c r="Q363" s="160">
        <v>4.0000000000000002E-4</v>
      </c>
      <c r="R363" s="160">
        <v>2E-3</v>
      </c>
      <c r="S363" s="160">
        <v>0</v>
      </c>
      <c r="T363" s="160">
        <v>0</v>
      </c>
      <c r="U363" s="160">
        <v>5.2900000000000003E-2</v>
      </c>
      <c r="V363" s="160">
        <v>2.9999999999999997E-4</v>
      </c>
      <c r="W363" s="160">
        <v>2.9999999999999997E-4</v>
      </c>
      <c r="X363" s="160">
        <v>4.0000000000000002E-4</v>
      </c>
      <c r="Y363" s="160">
        <v>1E-3</v>
      </c>
      <c r="Z363" s="160">
        <v>2.7999999999999997E-2</v>
      </c>
      <c r="AA363" s="159">
        <v>3.0000000000000001E-3</v>
      </c>
      <c r="AB363" s="159">
        <v>0</v>
      </c>
      <c r="AC363" s="159">
        <v>2.9999999999999997E-4</v>
      </c>
      <c r="AD363" s="159">
        <v>7.0000000000000007E-2</v>
      </c>
    </row>
    <row r="364" spans="1:30" ht="15.75" customHeight="1">
      <c r="A364" s="266" t="s">
        <v>1164</v>
      </c>
      <c r="B364" s="181" t="s">
        <v>34</v>
      </c>
      <c r="C364" s="167"/>
      <c r="D364" s="164">
        <v>6.1999999999999998E-3</v>
      </c>
      <c r="E364" s="169">
        <v>5.0900000000000001E-2</v>
      </c>
      <c r="F364" s="171">
        <v>8.9999999999999998E-4</v>
      </c>
      <c r="G364" s="23">
        <v>0</v>
      </c>
      <c r="H364" s="178">
        <v>0</v>
      </c>
      <c r="I364" s="141">
        <v>2.7999999999999997E-2</v>
      </c>
      <c r="J364" s="160">
        <v>0.13</v>
      </c>
      <c r="K364" s="160">
        <v>0.12</v>
      </c>
      <c r="L364" s="160">
        <v>1.7000000000000001E-3</v>
      </c>
      <c r="M364" s="160">
        <v>0.28999999999999998</v>
      </c>
      <c r="N364" s="160">
        <v>2.2000000000000001E-3</v>
      </c>
      <c r="O364" s="160">
        <v>0.01</v>
      </c>
      <c r="P364" s="160">
        <v>1.73</v>
      </c>
      <c r="Q364" s="160">
        <v>1.1000000000000001E-3</v>
      </c>
      <c r="R364" s="160">
        <v>3.0999999999999999E-3</v>
      </c>
      <c r="S364" s="160">
        <v>0</v>
      </c>
      <c r="T364" s="160">
        <v>0</v>
      </c>
      <c r="U364" s="160">
        <v>0</v>
      </c>
      <c r="V364" s="160">
        <v>2.9999999999999997E-4</v>
      </c>
      <c r="W364" s="160">
        <v>4.0000000000000002E-4</v>
      </c>
      <c r="X364" s="160">
        <v>1.1999999999999999E-3</v>
      </c>
      <c r="Y364" s="160">
        <v>4.1999999999999997E-3</v>
      </c>
      <c r="Z364" s="160">
        <v>0.08</v>
      </c>
      <c r="AA364" s="159">
        <v>3.0000000000000001E-3</v>
      </c>
      <c r="AB364" s="159">
        <v>0</v>
      </c>
      <c r="AC364" s="159">
        <v>1.1999999999999999E-3</v>
      </c>
      <c r="AD364" s="159">
        <v>0.18</v>
      </c>
    </row>
    <row r="365" spans="1:30" ht="15.75" customHeight="1">
      <c r="A365" s="266" t="s">
        <v>1165</v>
      </c>
      <c r="B365" s="181" t="s">
        <v>34</v>
      </c>
      <c r="C365" s="167"/>
      <c r="D365" s="164">
        <v>6.1999999999999998E-3</v>
      </c>
      <c r="E365" s="169">
        <v>5.0900000000000001E-2</v>
      </c>
      <c r="F365" s="171">
        <v>8.9999999999999998E-4</v>
      </c>
      <c r="G365" s="23">
        <v>0</v>
      </c>
      <c r="H365" s="178">
        <v>0</v>
      </c>
      <c r="I365" s="141">
        <v>2.7999999999999997E-2</v>
      </c>
      <c r="J365" s="160">
        <v>0.13</v>
      </c>
      <c r="K365" s="160">
        <v>0.12</v>
      </c>
      <c r="L365" s="160">
        <v>1.7000000000000001E-3</v>
      </c>
      <c r="M365" s="160">
        <v>0.28999999999999998</v>
      </c>
      <c r="N365" s="160">
        <v>2.2000000000000001E-3</v>
      </c>
      <c r="O365" s="160">
        <v>0.01</v>
      </c>
      <c r="P365" s="160">
        <v>1.73</v>
      </c>
      <c r="Q365" s="160">
        <v>1.1000000000000001E-3</v>
      </c>
      <c r="R365" s="160">
        <v>3.0999999999999999E-3</v>
      </c>
      <c r="S365" s="160">
        <v>0</v>
      </c>
      <c r="T365" s="160">
        <v>0</v>
      </c>
      <c r="U365" s="160">
        <v>0</v>
      </c>
      <c r="V365" s="160">
        <v>2.9999999999999997E-4</v>
      </c>
      <c r="W365" s="160">
        <v>4.0000000000000002E-4</v>
      </c>
      <c r="X365" s="160">
        <v>1.1999999999999999E-3</v>
      </c>
      <c r="Y365" s="160">
        <v>4.1999999999999997E-3</v>
      </c>
      <c r="Z365" s="160">
        <v>0.08</v>
      </c>
      <c r="AA365" s="159">
        <v>3.0000000000000001E-3</v>
      </c>
      <c r="AB365" s="159">
        <v>0</v>
      </c>
      <c r="AC365" s="159">
        <v>1.1999999999999999E-3</v>
      </c>
      <c r="AD365" s="159">
        <v>0.18</v>
      </c>
    </row>
    <row r="366" spans="1:30" ht="15.75" customHeight="1">
      <c r="A366" s="266" t="s">
        <v>1166</v>
      </c>
      <c r="B366" s="181" t="s">
        <v>34</v>
      </c>
      <c r="C366" s="167"/>
      <c r="D366" s="164">
        <v>7.6E-3</v>
      </c>
      <c r="E366" s="169">
        <v>5.1500000000000004E-2</v>
      </c>
      <c r="F366" s="171">
        <v>8.9999999999999998E-4</v>
      </c>
      <c r="G366" s="23">
        <v>0</v>
      </c>
      <c r="H366" s="178">
        <v>0</v>
      </c>
      <c r="I366" s="141">
        <v>2.5399999999999999E-2</v>
      </c>
      <c r="J366" s="160">
        <v>0.13</v>
      </c>
      <c r="K366" s="160">
        <v>0.12</v>
      </c>
      <c r="L366" s="160">
        <v>1.7000000000000001E-3</v>
      </c>
      <c r="M366" s="160">
        <v>0.28999999999999998</v>
      </c>
      <c r="N366" s="160">
        <v>2.2000000000000001E-3</v>
      </c>
      <c r="O366" s="160">
        <v>0.01</v>
      </c>
      <c r="P366" s="160">
        <v>1.73</v>
      </c>
      <c r="Q366" s="160">
        <v>1.1000000000000001E-3</v>
      </c>
      <c r="R366" s="160">
        <v>3.0999999999999999E-3</v>
      </c>
      <c r="S366" s="160">
        <v>0</v>
      </c>
      <c r="T366" s="160">
        <v>0</v>
      </c>
      <c r="U366" s="160">
        <v>0</v>
      </c>
      <c r="V366" s="160">
        <v>2.9999999999999997E-4</v>
      </c>
      <c r="W366" s="160">
        <v>4.0000000000000002E-4</v>
      </c>
      <c r="X366" s="160">
        <v>1.1999999999999999E-3</v>
      </c>
      <c r="Y366" s="160">
        <v>4.1999999999999997E-3</v>
      </c>
      <c r="Z366" s="160">
        <v>0.08</v>
      </c>
      <c r="AA366" s="159">
        <v>3.0000000000000001E-3</v>
      </c>
      <c r="AB366" s="159">
        <v>0</v>
      </c>
      <c r="AC366" s="159">
        <v>1.1999999999999999E-3</v>
      </c>
      <c r="AD366" s="159">
        <v>0.18</v>
      </c>
    </row>
    <row r="367" spans="1:30" ht="15.75" customHeight="1">
      <c r="A367" s="266" t="s">
        <v>1167</v>
      </c>
      <c r="B367" s="181" t="s">
        <v>34</v>
      </c>
      <c r="C367" s="167"/>
      <c r="D367" s="164">
        <v>6.1999999999999998E-3</v>
      </c>
      <c r="E367" s="169">
        <v>5.0900000000000001E-2</v>
      </c>
      <c r="F367" s="171">
        <v>8.9999999999999998E-4</v>
      </c>
      <c r="G367" s="23">
        <v>0</v>
      </c>
      <c r="H367" s="178">
        <v>0</v>
      </c>
      <c r="I367" s="141">
        <v>2.7999999999999997E-2</v>
      </c>
      <c r="J367" s="160">
        <v>0.13</v>
      </c>
      <c r="K367" s="160">
        <v>0.12</v>
      </c>
      <c r="L367" s="160">
        <v>1.7000000000000001E-3</v>
      </c>
      <c r="M367" s="160">
        <v>0.28999999999999998</v>
      </c>
      <c r="N367" s="160">
        <v>2.2000000000000001E-3</v>
      </c>
      <c r="O367" s="160">
        <v>0.01</v>
      </c>
      <c r="P367" s="160">
        <v>1.73</v>
      </c>
      <c r="Q367" s="160">
        <v>1.1000000000000001E-3</v>
      </c>
      <c r="R367" s="160">
        <v>3.0999999999999999E-3</v>
      </c>
      <c r="S367" s="160">
        <v>0</v>
      </c>
      <c r="T367" s="160">
        <v>0</v>
      </c>
      <c r="U367" s="160">
        <v>0</v>
      </c>
      <c r="V367" s="160">
        <v>2.9999999999999997E-4</v>
      </c>
      <c r="W367" s="160">
        <v>4.0000000000000002E-4</v>
      </c>
      <c r="X367" s="160">
        <v>1.1999999999999999E-3</v>
      </c>
      <c r="Y367" s="160">
        <v>4.1999999999999997E-3</v>
      </c>
      <c r="Z367" s="160">
        <v>0.08</v>
      </c>
      <c r="AA367" s="159">
        <v>3.0000000000000001E-3</v>
      </c>
      <c r="AB367" s="159">
        <v>0</v>
      </c>
      <c r="AC367" s="159">
        <v>1.1999999999999999E-3</v>
      </c>
      <c r="AD367" s="159">
        <v>0.18</v>
      </c>
    </row>
    <row r="368" spans="1:30" ht="15.75" customHeight="1">
      <c r="A368" s="266" t="s">
        <v>1168</v>
      </c>
      <c r="B368" s="181" t="s">
        <v>34</v>
      </c>
      <c r="C368" s="167"/>
      <c r="D368" s="164">
        <v>7.6E-3</v>
      </c>
      <c r="E368" s="169">
        <v>5.1479999999999998E-2</v>
      </c>
      <c r="F368" s="171">
        <v>8.9999999999999998E-4</v>
      </c>
      <c r="G368" s="23">
        <v>0</v>
      </c>
      <c r="H368" s="178">
        <v>0</v>
      </c>
      <c r="I368" s="141">
        <v>2.5399999999999999E-2</v>
      </c>
      <c r="J368" s="160">
        <v>0.13</v>
      </c>
      <c r="K368" s="160">
        <v>0.12</v>
      </c>
      <c r="L368" s="160">
        <v>1.7000000000000001E-3</v>
      </c>
      <c r="M368" s="160">
        <v>0.28999999999999998</v>
      </c>
      <c r="N368" s="160">
        <v>2.2000000000000001E-3</v>
      </c>
      <c r="O368" s="160">
        <v>0.01</v>
      </c>
      <c r="P368" s="160">
        <v>1.73</v>
      </c>
      <c r="Q368" s="160">
        <v>1.1000000000000001E-3</v>
      </c>
      <c r="R368" s="160">
        <v>3.0999999999999999E-3</v>
      </c>
      <c r="S368" s="160">
        <v>0</v>
      </c>
      <c r="T368" s="160">
        <v>0</v>
      </c>
      <c r="U368" s="160">
        <v>0</v>
      </c>
      <c r="V368" s="160">
        <v>2.9999999999999997E-4</v>
      </c>
      <c r="W368" s="160">
        <v>4.0000000000000002E-4</v>
      </c>
      <c r="X368" s="160">
        <v>1.1999999999999999E-3</v>
      </c>
      <c r="Y368" s="160">
        <v>4.1999999999999997E-3</v>
      </c>
      <c r="Z368" s="160">
        <v>0.08</v>
      </c>
      <c r="AA368" s="159">
        <v>3.0000000000000001E-3</v>
      </c>
      <c r="AB368" s="159">
        <v>0</v>
      </c>
      <c r="AC368" s="159">
        <v>1.1999999999999999E-3</v>
      </c>
      <c r="AD368" s="159">
        <v>0.18</v>
      </c>
    </row>
    <row r="369" spans="1:30" ht="15.75" customHeight="1">
      <c r="A369" s="266" t="s">
        <v>1169</v>
      </c>
      <c r="B369" s="181" t="s">
        <v>34</v>
      </c>
      <c r="C369" s="167"/>
      <c r="D369" s="164">
        <v>6.1999999999999998E-3</v>
      </c>
      <c r="E369" s="169">
        <v>5.0900000000000001E-2</v>
      </c>
      <c r="F369" s="171">
        <v>8.9999999999999998E-4</v>
      </c>
      <c r="G369" s="23">
        <v>0</v>
      </c>
      <c r="H369" s="178">
        <v>0</v>
      </c>
      <c r="I369" s="141">
        <v>2.7999999999999997E-2</v>
      </c>
      <c r="J369" s="160">
        <v>0.13</v>
      </c>
      <c r="K369" s="160">
        <v>0.12</v>
      </c>
      <c r="L369" s="160">
        <v>1.7000000000000001E-3</v>
      </c>
      <c r="M369" s="160">
        <v>0.28999999999999998</v>
      </c>
      <c r="N369" s="160">
        <v>2.2000000000000001E-3</v>
      </c>
      <c r="O369" s="160">
        <v>0.01</v>
      </c>
      <c r="P369" s="160">
        <v>1.73</v>
      </c>
      <c r="Q369" s="160">
        <v>1.1000000000000001E-3</v>
      </c>
      <c r="R369" s="160">
        <v>3.0999999999999999E-3</v>
      </c>
      <c r="S369" s="160">
        <v>0</v>
      </c>
      <c r="T369" s="160">
        <v>0</v>
      </c>
      <c r="U369" s="160">
        <v>0</v>
      </c>
      <c r="V369" s="160">
        <v>2.9999999999999997E-4</v>
      </c>
      <c r="W369" s="160">
        <v>4.0000000000000002E-4</v>
      </c>
      <c r="X369" s="160">
        <v>1.1999999999999999E-3</v>
      </c>
      <c r="Y369" s="160">
        <v>4.1999999999999997E-3</v>
      </c>
      <c r="Z369" s="160">
        <v>0.08</v>
      </c>
      <c r="AA369" s="159">
        <v>3.0000000000000001E-3</v>
      </c>
      <c r="AB369" s="159">
        <v>0</v>
      </c>
      <c r="AC369" s="159">
        <v>1.1999999999999999E-3</v>
      </c>
      <c r="AD369" s="159">
        <v>0.18</v>
      </c>
    </row>
    <row r="370" spans="1:30" ht="15.75" customHeight="1">
      <c r="A370" s="266" t="s">
        <v>1170</v>
      </c>
      <c r="B370" s="181" t="s">
        <v>34</v>
      </c>
      <c r="C370" s="167"/>
      <c r="D370" s="164">
        <v>6.1999999999999998E-3</v>
      </c>
      <c r="E370" s="169">
        <v>5.0900000000000001E-2</v>
      </c>
      <c r="F370" s="171">
        <v>8.9999999999999998E-4</v>
      </c>
      <c r="G370" s="23">
        <v>0</v>
      </c>
      <c r="H370" s="178">
        <v>0</v>
      </c>
      <c r="I370" s="141">
        <v>2.7999999999999997E-2</v>
      </c>
      <c r="J370" s="160">
        <v>0.13</v>
      </c>
      <c r="K370" s="160">
        <v>0.12</v>
      </c>
      <c r="L370" s="160">
        <v>1.7000000000000001E-3</v>
      </c>
      <c r="M370" s="160">
        <v>0.28999999999999998</v>
      </c>
      <c r="N370" s="160">
        <v>2.2000000000000001E-3</v>
      </c>
      <c r="O370" s="160">
        <v>0.01</v>
      </c>
      <c r="P370" s="160">
        <v>1.73</v>
      </c>
      <c r="Q370" s="160">
        <v>1.1000000000000001E-3</v>
      </c>
      <c r="R370" s="160">
        <v>3.0999999999999999E-3</v>
      </c>
      <c r="S370" s="160">
        <v>0</v>
      </c>
      <c r="T370" s="160">
        <v>0</v>
      </c>
      <c r="U370" s="160">
        <v>0</v>
      </c>
      <c r="V370" s="160">
        <v>2.9999999999999997E-4</v>
      </c>
      <c r="W370" s="160">
        <v>4.0000000000000002E-4</v>
      </c>
      <c r="X370" s="160">
        <v>1.1999999999999999E-3</v>
      </c>
      <c r="Y370" s="160">
        <v>4.1999999999999997E-3</v>
      </c>
      <c r="Z370" s="160">
        <v>0.08</v>
      </c>
      <c r="AA370" s="159">
        <v>3.0000000000000001E-3</v>
      </c>
      <c r="AB370" s="159">
        <v>0</v>
      </c>
      <c r="AC370" s="159">
        <v>1.1999999999999999E-3</v>
      </c>
      <c r="AD370" s="159">
        <v>0.18</v>
      </c>
    </row>
    <row r="371" spans="1:30" ht="15.75" customHeight="1">
      <c r="A371" s="266" t="s">
        <v>1171</v>
      </c>
      <c r="B371" s="181" t="s">
        <v>34</v>
      </c>
      <c r="C371" s="167"/>
      <c r="D371" s="164">
        <v>6.1999999999999998E-3</v>
      </c>
      <c r="E371" s="169">
        <v>5.0900000000000001E-2</v>
      </c>
      <c r="F371" s="171">
        <v>8.9999999999999998E-4</v>
      </c>
      <c r="G371" s="23">
        <v>0</v>
      </c>
      <c r="H371" s="178">
        <v>0</v>
      </c>
      <c r="I371" s="141">
        <v>2.7999999999999997E-2</v>
      </c>
      <c r="J371" s="160">
        <v>0.13</v>
      </c>
      <c r="K371" s="160">
        <v>0.12</v>
      </c>
      <c r="L371" s="160">
        <v>1.7000000000000001E-3</v>
      </c>
      <c r="M371" s="160">
        <v>0.28999999999999998</v>
      </c>
      <c r="N371" s="160">
        <v>2.2000000000000001E-3</v>
      </c>
      <c r="O371" s="160">
        <v>0.01</v>
      </c>
      <c r="P371" s="160">
        <v>1.73</v>
      </c>
      <c r="Q371" s="160">
        <v>1.1000000000000001E-3</v>
      </c>
      <c r="R371" s="160">
        <v>3.0999999999999999E-3</v>
      </c>
      <c r="S371" s="160">
        <v>0</v>
      </c>
      <c r="T371" s="160">
        <v>0</v>
      </c>
      <c r="U371" s="160">
        <v>0</v>
      </c>
      <c r="V371" s="160">
        <v>2.9999999999999997E-4</v>
      </c>
      <c r="W371" s="160">
        <v>4.0000000000000002E-4</v>
      </c>
      <c r="X371" s="160">
        <v>1.1999999999999999E-3</v>
      </c>
      <c r="Y371" s="160">
        <v>4.1999999999999997E-3</v>
      </c>
      <c r="Z371" s="160">
        <v>0.08</v>
      </c>
      <c r="AA371" s="159">
        <v>3.0000000000000001E-3</v>
      </c>
      <c r="AB371" s="159">
        <v>0</v>
      </c>
      <c r="AC371" s="159">
        <v>1.1999999999999999E-3</v>
      </c>
      <c r="AD371" s="159">
        <v>0.18</v>
      </c>
    </row>
    <row r="372" spans="1:30" ht="15.75" customHeight="1">
      <c r="A372" s="266" t="s">
        <v>1172</v>
      </c>
      <c r="B372" s="181" t="s">
        <v>34</v>
      </c>
      <c r="C372" s="167"/>
      <c r="D372" s="164">
        <v>9.4799999999999988E-3</v>
      </c>
      <c r="E372" s="169">
        <v>7.0120000000000002E-2</v>
      </c>
      <c r="F372" s="171">
        <v>8.9999999999999998E-4</v>
      </c>
      <c r="G372" s="23">
        <v>0</v>
      </c>
      <c r="H372" s="178">
        <v>0</v>
      </c>
      <c r="I372" s="141">
        <v>7.11E-3</v>
      </c>
      <c r="J372" s="160">
        <v>0.13</v>
      </c>
      <c r="K372" s="160">
        <v>0.12</v>
      </c>
      <c r="L372" s="160">
        <v>1.7000000000000001E-3</v>
      </c>
      <c r="M372" s="160">
        <v>0.28999999999999998</v>
      </c>
      <c r="N372" s="160">
        <v>2.2000000000000001E-3</v>
      </c>
      <c r="O372" s="160">
        <v>0.01</v>
      </c>
      <c r="P372" s="160">
        <v>1.73</v>
      </c>
      <c r="Q372" s="160">
        <v>1.1000000000000001E-3</v>
      </c>
      <c r="R372" s="160">
        <v>3.0999999999999999E-3</v>
      </c>
      <c r="S372" s="160">
        <v>0</v>
      </c>
      <c r="T372" s="160">
        <v>0</v>
      </c>
      <c r="U372" s="160">
        <v>0</v>
      </c>
      <c r="V372" s="160">
        <v>2.9999999999999997E-4</v>
      </c>
      <c r="W372" s="160">
        <v>4.0000000000000002E-4</v>
      </c>
      <c r="X372" s="160">
        <v>1.1999999999999999E-3</v>
      </c>
      <c r="Y372" s="160">
        <v>4.1999999999999997E-3</v>
      </c>
      <c r="Z372" s="160">
        <v>0.08</v>
      </c>
      <c r="AA372" s="159">
        <v>3.0000000000000001E-3</v>
      </c>
      <c r="AB372" s="159">
        <v>0</v>
      </c>
      <c r="AC372" s="159">
        <v>1.1999999999999999E-3</v>
      </c>
      <c r="AD372" s="159">
        <v>0.18</v>
      </c>
    </row>
    <row r="373" spans="1:30" ht="15.75" customHeight="1">
      <c r="A373" s="266" t="s">
        <v>1173</v>
      </c>
      <c r="B373" s="181" t="s">
        <v>34</v>
      </c>
      <c r="C373" s="167"/>
      <c r="D373" s="164">
        <v>1.8700000000000001E-2</v>
      </c>
      <c r="E373" s="169">
        <v>4.5100000000000001E-2</v>
      </c>
      <c r="F373" s="171">
        <v>4.4999999999999999E-4</v>
      </c>
      <c r="G373" s="23">
        <v>4.6000000000000001E-4</v>
      </c>
      <c r="H373" s="178">
        <v>2.8000000000000003E-4</v>
      </c>
      <c r="I373" s="141">
        <v>2.5000000000000001E-2</v>
      </c>
      <c r="J373" s="160">
        <v>0.77</v>
      </c>
      <c r="K373" s="160">
        <v>0.36</v>
      </c>
      <c r="L373" s="160">
        <v>2.9399999999999999E-3</v>
      </c>
      <c r="M373" s="160">
        <v>0.32</v>
      </c>
      <c r="N373" s="160">
        <v>2.8000000000000004E-3</v>
      </c>
      <c r="O373" s="160">
        <v>0.06</v>
      </c>
      <c r="P373" s="160">
        <v>1.35</v>
      </c>
      <c r="Q373" s="160">
        <v>8.5000000000000006E-4</v>
      </c>
      <c r="R373" s="160">
        <v>4.3E-3</v>
      </c>
      <c r="S373" s="160">
        <v>0</v>
      </c>
      <c r="T373" s="160">
        <v>0</v>
      </c>
      <c r="U373" s="160">
        <v>0.14166999999999999</v>
      </c>
      <c r="V373" s="160">
        <v>1.32E-3</v>
      </c>
      <c r="W373" s="160">
        <v>5.5000000000000003E-4</v>
      </c>
      <c r="X373" s="160">
        <v>1.8699999999999999E-3</v>
      </c>
      <c r="Y373" s="160">
        <v>8.7100000000000007E-3</v>
      </c>
      <c r="Z373" s="160">
        <v>0.16300000000000001</v>
      </c>
      <c r="AA373" s="159">
        <v>4.0000000000000001E-3</v>
      </c>
      <c r="AB373" s="159">
        <v>0</v>
      </c>
      <c r="AC373" s="159">
        <v>2.7000000000000001E-3</v>
      </c>
      <c r="AD373" s="159">
        <v>0.46</v>
      </c>
    </row>
    <row r="374" spans="1:30" ht="15.75" customHeight="1">
      <c r="A374" s="266" t="s">
        <v>1174</v>
      </c>
      <c r="B374" s="181" t="s">
        <v>34</v>
      </c>
      <c r="C374" s="167"/>
      <c r="D374" s="164">
        <v>1.8700000000000001E-2</v>
      </c>
      <c r="E374" s="169">
        <v>4.5100000000000001E-2</v>
      </c>
      <c r="F374" s="171">
        <v>4.4999999999999999E-4</v>
      </c>
      <c r="G374" s="23">
        <v>4.6000000000000001E-4</v>
      </c>
      <c r="H374" s="178">
        <v>2.8000000000000003E-4</v>
      </c>
      <c r="I374" s="141">
        <v>2.5000000000000001E-2</v>
      </c>
      <c r="J374" s="160">
        <v>0.77</v>
      </c>
      <c r="K374" s="160">
        <v>0.36</v>
      </c>
      <c r="L374" s="160">
        <v>2.9399999999999999E-3</v>
      </c>
      <c r="M374" s="160">
        <v>0.32</v>
      </c>
      <c r="N374" s="160">
        <v>2.8000000000000004E-3</v>
      </c>
      <c r="O374" s="160">
        <v>0.06</v>
      </c>
      <c r="P374" s="160">
        <v>1.35</v>
      </c>
      <c r="Q374" s="160">
        <v>8.5000000000000006E-4</v>
      </c>
      <c r="R374" s="160">
        <v>4.3E-3</v>
      </c>
      <c r="S374" s="160">
        <v>0</v>
      </c>
      <c r="T374" s="160">
        <v>0</v>
      </c>
      <c r="U374" s="160">
        <v>0.14166999999999999</v>
      </c>
      <c r="V374" s="160">
        <v>1.32E-3</v>
      </c>
      <c r="W374" s="160">
        <v>5.5000000000000003E-4</v>
      </c>
      <c r="X374" s="160">
        <v>1.8699999999999999E-3</v>
      </c>
      <c r="Y374" s="160">
        <v>8.7100000000000007E-3</v>
      </c>
      <c r="Z374" s="160">
        <v>0.16300000000000001</v>
      </c>
      <c r="AA374" s="159">
        <v>4.0000000000000001E-3</v>
      </c>
      <c r="AB374" s="159">
        <v>0</v>
      </c>
      <c r="AC374" s="159">
        <v>2.7000000000000001E-3</v>
      </c>
      <c r="AD374" s="159">
        <v>0.46</v>
      </c>
    </row>
    <row r="375" spans="1:30" ht="15.75" customHeight="1">
      <c r="A375" s="266" t="s">
        <v>1175</v>
      </c>
      <c r="B375" s="181" t="s">
        <v>34</v>
      </c>
      <c r="C375" s="167"/>
      <c r="D375" s="164">
        <v>1.8700000000000001E-2</v>
      </c>
      <c r="E375" s="169">
        <v>4.5100000000000001E-2</v>
      </c>
      <c r="F375" s="171">
        <v>4.4999999999999999E-4</v>
      </c>
      <c r="G375" s="23">
        <v>4.6000000000000001E-4</v>
      </c>
      <c r="H375" s="178">
        <v>2.8000000000000003E-4</v>
      </c>
      <c r="I375" s="141">
        <v>2.5000000000000001E-2</v>
      </c>
      <c r="J375" s="160">
        <v>0.77</v>
      </c>
      <c r="K375" s="160">
        <v>0.36</v>
      </c>
      <c r="L375" s="160">
        <v>2.9399999999999999E-3</v>
      </c>
      <c r="M375" s="160">
        <v>0.32</v>
      </c>
      <c r="N375" s="160">
        <v>2.8000000000000004E-3</v>
      </c>
      <c r="O375" s="160">
        <v>0.06</v>
      </c>
      <c r="P375" s="160">
        <v>1.35</v>
      </c>
      <c r="Q375" s="160">
        <v>8.5000000000000006E-4</v>
      </c>
      <c r="R375" s="160">
        <v>4.3E-3</v>
      </c>
      <c r="S375" s="160">
        <v>0</v>
      </c>
      <c r="T375" s="160">
        <v>0</v>
      </c>
      <c r="U375" s="160">
        <v>0.14166999999999999</v>
      </c>
      <c r="V375" s="160">
        <v>1.32E-3</v>
      </c>
      <c r="W375" s="160">
        <v>5.5000000000000003E-4</v>
      </c>
      <c r="X375" s="160">
        <v>1.8699999999999999E-3</v>
      </c>
      <c r="Y375" s="160">
        <v>8.7100000000000007E-3</v>
      </c>
      <c r="Z375" s="160">
        <v>0.16300000000000001</v>
      </c>
      <c r="AA375" s="159">
        <v>4.0000000000000001E-3</v>
      </c>
      <c r="AB375" s="159">
        <v>0</v>
      </c>
      <c r="AC375" s="159">
        <v>2.7000000000000001E-3</v>
      </c>
      <c r="AD375" s="159">
        <v>0.46</v>
      </c>
    </row>
    <row r="376" spans="1:30" ht="15.75" customHeight="1">
      <c r="A376" s="266" t="s">
        <v>1176</v>
      </c>
      <c r="B376" s="181" t="s">
        <v>34</v>
      </c>
      <c r="C376" s="167"/>
      <c r="D376" s="164">
        <v>1.8700000000000001E-2</v>
      </c>
      <c r="E376" s="169">
        <v>4.5100000000000001E-2</v>
      </c>
      <c r="F376" s="171">
        <v>4.4999999999999999E-4</v>
      </c>
      <c r="G376" s="23">
        <v>4.6000000000000001E-4</v>
      </c>
      <c r="H376" s="178">
        <v>2.8000000000000003E-4</v>
      </c>
      <c r="I376" s="141">
        <v>2.5000000000000001E-2</v>
      </c>
      <c r="J376" s="160">
        <v>0.77</v>
      </c>
      <c r="K376" s="160">
        <v>0.36</v>
      </c>
      <c r="L376" s="160">
        <v>2.9399999999999999E-3</v>
      </c>
      <c r="M376" s="160">
        <v>0.32</v>
      </c>
      <c r="N376" s="160">
        <v>2.8000000000000004E-3</v>
      </c>
      <c r="O376" s="160">
        <v>0.06</v>
      </c>
      <c r="P376" s="160">
        <v>1.35</v>
      </c>
      <c r="Q376" s="160">
        <v>8.5000000000000006E-4</v>
      </c>
      <c r="R376" s="160">
        <v>4.3E-3</v>
      </c>
      <c r="S376" s="160">
        <v>0</v>
      </c>
      <c r="T376" s="160">
        <v>0</v>
      </c>
      <c r="U376" s="160">
        <v>0.14166999999999999</v>
      </c>
      <c r="V376" s="160">
        <v>1.32E-3</v>
      </c>
      <c r="W376" s="160">
        <v>5.5000000000000003E-4</v>
      </c>
      <c r="X376" s="160">
        <v>1.8699999999999999E-3</v>
      </c>
      <c r="Y376" s="160">
        <v>8.7100000000000007E-3</v>
      </c>
      <c r="Z376" s="160">
        <v>0.16300000000000001</v>
      </c>
      <c r="AA376" s="159">
        <v>4.0000000000000001E-3</v>
      </c>
      <c r="AB376" s="159">
        <v>0</v>
      </c>
      <c r="AC376" s="159">
        <v>2.7000000000000001E-3</v>
      </c>
      <c r="AD376" s="159">
        <v>0.46</v>
      </c>
    </row>
    <row r="377" spans="1:30" ht="15.75" customHeight="1">
      <c r="A377" s="266" t="s">
        <v>1177</v>
      </c>
      <c r="B377" s="181" t="s">
        <v>34</v>
      </c>
      <c r="C377" s="167"/>
      <c r="D377" s="164">
        <v>1.8700000000000001E-2</v>
      </c>
      <c r="E377" s="169">
        <v>4.5100000000000001E-2</v>
      </c>
      <c r="F377" s="171">
        <v>4.4999999999999999E-4</v>
      </c>
      <c r="G377" s="23">
        <v>4.6000000000000001E-4</v>
      </c>
      <c r="H377" s="178">
        <v>2.8000000000000003E-4</v>
      </c>
      <c r="I377" s="141">
        <v>2.5000000000000001E-2</v>
      </c>
      <c r="J377" s="160">
        <v>0.77</v>
      </c>
      <c r="K377" s="160">
        <v>0.36</v>
      </c>
      <c r="L377" s="160">
        <v>2.9399999999999999E-3</v>
      </c>
      <c r="M377" s="160">
        <v>0.32</v>
      </c>
      <c r="N377" s="160">
        <v>2.8000000000000004E-3</v>
      </c>
      <c r="O377" s="160">
        <v>0.06</v>
      </c>
      <c r="P377" s="160">
        <v>1.35</v>
      </c>
      <c r="Q377" s="160">
        <v>8.5000000000000006E-4</v>
      </c>
      <c r="R377" s="160">
        <v>4.3E-3</v>
      </c>
      <c r="S377" s="160">
        <v>0</v>
      </c>
      <c r="T377" s="160">
        <v>0</v>
      </c>
      <c r="U377" s="160">
        <v>0.14166999999999999</v>
      </c>
      <c r="V377" s="160">
        <v>1.32E-3</v>
      </c>
      <c r="W377" s="160">
        <v>5.5000000000000003E-4</v>
      </c>
      <c r="X377" s="160">
        <v>1.8699999999999999E-3</v>
      </c>
      <c r="Y377" s="160">
        <v>8.7100000000000007E-3</v>
      </c>
      <c r="Z377" s="160">
        <v>0.16300000000000001</v>
      </c>
      <c r="AA377" s="159">
        <v>4.0000000000000001E-3</v>
      </c>
      <c r="AB377" s="159">
        <v>0</v>
      </c>
      <c r="AC377" s="159">
        <v>2.7000000000000001E-3</v>
      </c>
      <c r="AD377" s="159">
        <v>0.46</v>
      </c>
    </row>
    <row r="378" spans="1:30" ht="15.75" customHeight="1">
      <c r="A378" s="266" t="s">
        <v>1178</v>
      </c>
      <c r="B378" s="181" t="s">
        <v>34</v>
      </c>
      <c r="C378" s="167"/>
      <c r="D378" s="164">
        <v>1.8950000000000002E-2</v>
      </c>
      <c r="E378" s="169">
        <v>4.5119999999999993E-2</v>
      </c>
      <c r="F378" s="171">
        <v>4.4999999999999999E-4</v>
      </c>
      <c r="G378" s="23">
        <v>4.6000000000000001E-4</v>
      </c>
      <c r="H378" s="178">
        <v>2.8000000000000003E-4</v>
      </c>
      <c r="I378" s="141">
        <v>2.5000000000000001E-2</v>
      </c>
      <c r="J378" s="160">
        <v>0.77</v>
      </c>
      <c r="K378" s="160">
        <v>0.36</v>
      </c>
      <c r="L378" s="160">
        <v>2.9399999999999999E-3</v>
      </c>
      <c r="M378" s="160">
        <v>0.32</v>
      </c>
      <c r="N378" s="160">
        <v>2.8000000000000004E-3</v>
      </c>
      <c r="O378" s="160">
        <v>0.06</v>
      </c>
      <c r="P378" s="160">
        <v>1.35</v>
      </c>
      <c r="Q378" s="160">
        <v>8.5000000000000006E-4</v>
      </c>
      <c r="R378" s="160">
        <v>4.3E-3</v>
      </c>
      <c r="S378" s="160">
        <v>0</v>
      </c>
      <c r="T378" s="160">
        <v>0</v>
      </c>
      <c r="U378" s="160">
        <v>0.14166999999999999</v>
      </c>
      <c r="V378" s="160">
        <v>1.32E-3</v>
      </c>
      <c r="W378" s="160">
        <v>5.5000000000000003E-4</v>
      </c>
      <c r="X378" s="160">
        <v>1.8699999999999999E-3</v>
      </c>
      <c r="Y378" s="160">
        <v>8.7100000000000007E-3</v>
      </c>
      <c r="Z378" s="160">
        <v>0.16300000000000001</v>
      </c>
      <c r="AA378" s="159">
        <v>4.0000000000000001E-3</v>
      </c>
      <c r="AB378" s="159">
        <v>0</v>
      </c>
      <c r="AC378" s="159">
        <v>2.7000000000000001E-3</v>
      </c>
      <c r="AD378" s="159">
        <v>0.46</v>
      </c>
    </row>
    <row r="379" spans="1:30" ht="15.75" customHeight="1">
      <c r="A379" s="266" t="s">
        <v>1179</v>
      </c>
      <c r="B379" s="181" t="s">
        <v>34</v>
      </c>
      <c r="C379" s="167"/>
      <c r="D379" s="164">
        <v>1.8700000000000001E-2</v>
      </c>
      <c r="E379" s="169">
        <v>4.5100000000000001E-2</v>
      </c>
      <c r="F379" s="171">
        <v>4.4999999999999999E-4</v>
      </c>
      <c r="G379" s="23">
        <v>4.6000000000000001E-4</v>
      </c>
      <c r="H379" s="178">
        <v>2.8000000000000003E-4</v>
      </c>
      <c r="I379" s="141">
        <v>2.5000000000000001E-2</v>
      </c>
      <c r="J379" s="160">
        <v>0.77</v>
      </c>
      <c r="K379" s="160">
        <v>0.36</v>
      </c>
      <c r="L379" s="160">
        <v>2.9399999999999999E-3</v>
      </c>
      <c r="M379" s="160">
        <v>0.32</v>
      </c>
      <c r="N379" s="160">
        <v>2.8000000000000004E-3</v>
      </c>
      <c r="O379" s="160">
        <v>0.06</v>
      </c>
      <c r="P379" s="160">
        <v>1.35</v>
      </c>
      <c r="Q379" s="160">
        <v>8.5000000000000006E-4</v>
      </c>
      <c r="R379" s="160">
        <v>4.3E-3</v>
      </c>
      <c r="S379" s="160">
        <v>0</v>
      </c>
      <c r="T379" s="160">
        <v>0</v>
      </c>
      <c r="U379" s="160">
        <v>0.14166999999999999</v>
      </c>
      <c r="V379" s="160">
        <v>1.32E-3</v>
      </c>
      <c r="W379" s="160">
        <v>5.5000000000000003E-4</v>
      </c>
      <c r="X379" s="160">
        <v>1.8699999999999999E-3</v>
      </c>
      <c r="Y379" s="160">
        <v>8.7100000000000007E-3</v>
      </c>
      <c r="Z379" s="160">
        <v>0.16300000000000001</v>
      </c>
      <c r="AA379" s="159">
        <v>4.0000000000000001E-3</v>
      </c>
      <c r="AB379" s="159">
        <v>0</v>
      </c>
      <c r="AC379" s="159">
        <v>2.7000000000000001E-3</v>
      </c>
      <c r="AD379" s="159">
        <v>0.46</v>
      </c>
    </row>
    <row r="380" spans="1:30" ht="15.75" customHeight="1">
      <c r="A380" s="266" t="s">
        <v>1180</v>
      </c>
      <c r="B380" s="181" t="s">
        <v>34</v>
      </c>
      <c r="C380" s="167"/>
      <c r="D380" s="164">
        <v>1.8700000000000001E-2</v>
      </c>
      <c r="E380" s="169">
        <v>4.5100000000000001E-2</v>
      </c>
      <c r="F380" s="171">
        <v>4.4999999999999999E-4</v>
      </c>
      <c r="G380" s="23">
        <v>4.6000000000000001E-4</v>
      </c>
      <c r="H380" s="178">
        <v>2.8000000000000003E-4</v>
      </c>
      <c r="I380" s="141">
        <v>2.5000000000000001E-2</v>
      </c>
      <c r="J380" s="160">
        <v>0.77</v>
      </c>
      <c r="K380" s="160">
        <v>0.36</v>
      </c>
      <c r="L380" s="160">
        <v>2.9399999999999999E-3</v>
      </c>
      <c r="M380" s="160">
        <v>0.32</v>
      </c>
      <c r="N380" s="160">
        <v>2.8000000000000004E-3</v>
      </c>
      <c r="O380" s="160">
        <v>0.06</v>
      </c>
      <c r="P380" s="160">
        <v>1.35</v>
      </c>
      <c r="Q380" s="160">
        <v>8.5000000000000006E-4</v>
      </c>
      <c r="R380" s="160">
        <v>4.3E-3</v>
      </c>
      <c r="S380" s="160">
        <v>0</v>
      </c>
      <c r="T380" s="160">
        <v>0</v>
      </c>
      <c r="U380" s="160">
        <v>0.14166999999999999</v>
      </c>
      <c r="V380" s="160">
        <v>1.32E-3</v>
      </c>
      <c r="W380" s="160">
        <v>5.5000000000000003E-4</v>
      </c>
      <c r="X380" s="160">
        <v>1.8699999999999999E-3</v>
      </c>
      <c r="Y380" s="160">
        <v>8.7100000000000007E-3</v>
      </c>
      <c r="Z380" s="160">
        <v>0.16300000000000001</v>
      </c>
      <c r="AA380" s="159">
        <v>4.0000000000000001E-3</v>
      </c>
      <c r="AB380" s="159">
        <v>0</v>
      </c>
      <c r="AC380" s="159">
        <v>2.7000000000000001E-3</v>
      </c>
      <c r="AD380" s="159">
        <v>0.46</v>
      </c>
    </row>
    <row r="381" spans="1:30" ht="15.75" customHeight="1">
      <c r="A381" s="266" t="s">
        <v>1181</v>
      </c>
      <c r="B381" s="181" t="s">
        <v>34</v>
      </c>
      <c r="C381" s="167"/>
      <c r="D381" s="164">
        <v>1.3999999999999999E-2</v>
      </c>
      <c r="E381" s="169">
        <v>2.7000000000000003E-2</v>
      </c>
      <c r="F381" s="171">
        <v>0</v>
      </c>
      <c r="G381" s="23">
        <v>0</v>
      </c>
      <c r="H381" s="178">
        <v>0</v>
      </c>
      <c r="I381" s="141">
        <v>2.2000000000000002E-2</v>
      </c>
      <c r="J381" s="160">
        <v>0.21</v>
      </c>
      <c r="K381" s="160">
        <v>0.1</v>
      </c>
      <c r="L381" s="160">
        <v>7.000000000000001E-4</v>
      </c>
      <c r="M381" s="160">
        <v>0.25</v>
      </c>
      <c r="N381" s="160">
        <v>4.0000000000000001E-3</v>
      </c>
      <c r="O381" s="160">
        <v>0.11</v>
      </c>
      <c r="P381" s="160">
        <v>3.28</v>
      </c>
      <c r="Q381" s="160">
        <v>2.0000000000000001E-4</v>
      </c>
      <c r="R381" s="160">
        <v>2E-3</v>
      </c>
      <c r="S381" s="160">
        <v>0</v>
      </c>
      <c r="T381" s="160">
        <v>0</v>
      </c>
      <c r="U381" s="160">
        <v>0.03</v>
      </c>
      <c r="V381" s="160">
        <v>5.9999999999999995E-4</v>
      </c>
      <c r="W381" s="160">
        <v>2.0000000000000001E-4</v>
      </c>
      <c r="X381" s="160">
        <v>4.0000000000000002E-4</v>
      </c>
      <c r="Y381" s="160">
        <v>0</v>
      </c>
      <c r="Z381" s="160">
        <v>9.6000000000000002E-2</v>
      </c>
      <c r="AA381" s="159">
        <v>0</v>
      </c>
      <c r="AB381" s="159">
        <v>0</v>
      </c>
      <c r="AC381" s="159">
        <v>0</v>
      </c>
      <c r="AD381" s="159">
        <v>0</v>
      </c>
    </row>
    <row r="382" spans="1:30" ht="15.75" customHeight="1">
      <c r="A382" s="266" t="s">
        <v>1182</v>
      </c>
      <c r="B382" s="181" t="s">
        <v>34</v>
      </c>
      <c r="C382" s="167"/>
      <c r="D382" s="164">
        <v>4.0000000000000001E-3</v>
      </c>
      <c r="E382" s="169">
        <v>3.04E-2</v>
      </c>
      <c r="F382" s="171">
        <v>0</v>
      </c>
      <c r="G382" s="23">
        <v>0</v>
      </c>
      <c r="H382" s="178">
        <v>0</v>
      </c>
      <c r="I382" s="141">
        <v>0.01</v>
      </c>
      <c r="J382" s="160">
        <v>0.21</v>
      </c>
      <c r="K382" s="160">
        <v>0.1</v>
      </c>
      <c r="L382" s="160">
        <v>7.000000000000001E-4</v>
      </c>
      <c r="M382" s="160">
        <v>0.25</v>
      </c>
      <c r="N382" s="160">
        <v>4.0000000000000001E-3</v>
      </c>
      <c r="O382" s="160">
        <v>0.11</v>
      </c>
      <c r="P382" s="160">
        <v>3.28</v>
      </c>
      <c r="Q382" s="160">
        <v>2.0000000000000001E-4</v>
      </c>
      <c r="R382" s="160">
        <v>2E-3</v>
      </c>
      <c r="S382" s="160">
        <v>0</v>
      </c>
      <c r="T382" s="160">
        <v>0</v>
      </c>
      <c r="U382" s="160">
        <v>0.03</v>
      </c>
      <c r="V382" s="160">
        <v>5.9999999999999995E-4</v>
      </c>
      <c r="W382" s="160">
        <v>2.0000000000000001E-4</v>
      </c>
      <c r="X382" s="160">
        <v>4.0000000000000002E-4</v>
      </c>
      <c r="Y382" s="160">
        <v>0</v>
      </c>
      <c r="Z382" s="160">
        <v>9.6000000000000002E-2</v>
      </c>
      <c r="AA382" s="159">
        <v>0</v>
      </c>
      <c r="AB382" s="159">
        <v>0</v>
      </c>
      <c r="AC382" s="159">
        <v>0</v>
      </c>
      <c r="AD382" s="159">
        <v>0</v>
      </c>
    </row>
    <row r="383" spans="1:30" ht="15.75" customHeight="1">
      <c r="A383" s="266" t="s">
        <v>1183</v>
      </c>
      <c r="B383" s="181" t="s">
        <v>34</v>
      </c>
      <c r="C383" s="167"/>
      <c r="D383" s="164">
        <v>4.0000000000000001E-3</v>
      </c>
      <c r="E383" s="169">
        <v>3.04E-2</v>
      </c>
      <c r="F383" s="171">
        <v>0</v>
      </c>
      <c r="G383" s="23">
        <v>0</v>
      </c>
      <c r="H383" s="178">
        <v>0</v>
      </c>
      <c r="I383" s="141">
        <v>0.01</v>
      </c>
      <c r="J383" s="160">
        <v>0.21</v>
      </c>
      <c r="K383" s="160">
        <v>0.1</v>
      </c>
      <c r="L383" s="160">
        <v>7.000000000000001E-4</v>
      </c>
      <c r="M383" s="160">
        <v>0.25</v>
      </c>
      <c r="N383" s="160">
        <v>4.0000000000000001E-3</v>
      </c>
      <c r="O383" s="160">
        <v>0.11</v>
      </c>
      <c r="P383" s="160">
        <v>3.28</v>
      </c>
      <c r="Q383" s="160">
        <v>2.0000000000000001E-4</v>
      </c>
      <c r="R383" s="160">
        <v>2E-3</v>
      </c>
      <c r="S383" s="160">
        <v>0</v>
      </c>
      <c r="T383" s="160">
        <v>0</v>
      </c>
      <c r="U383" s="160">
        <v>0.03</v>
      </c>
      <c r="V383" s="160">
        <v>5.9999999999999995E-4</v>
      </c>
      <c r="W383" s="160">
        <v>2.0000000000000001E-4</v>
      </c>
      <c r="X383" s="160">
        <v>4.0000000000000002E-4</v>
      </c>
      <c r="Y383" s="160">
        <v>0</v>
      </c>
      <c r="Z383" s="160">
        <v>9.6000000000000002E-2</v>
      </c>
      <c r="AA383" s="159">
        <v>0</v>
      </c>
      <c r="AB383" s="159">
        <v>0</v>
      </c>
      <c r="AC383" s="159">
        <v>0</v>
      </c>
      <c r="AD383" s="159">
        <v>0</v>
      </c>
    </row>
    <row r="384" spans="1:30" ht="15.75" customHeight="1">
      <c r="A384" s="266" t="s">
        <v>1184</v>
      </c>
      <c r="B384" s="181" t="s">
        <v>34</v>
      </c>
      <c r="C384" s="167"/>
      <c r="D384" s="164">
        <v>4.0000000000000001E-3</v>
      </c>
      <c r="E384" s="169">
        <v>3.04E-2</v>
      </c>
      <c r="F384" s="171">
        <v>0</v>
      </c>
      <c r="G384" s="23">
        <v>0</v>
      </c>
      <c r="H384" s="178">
        <v>0</v>
      </c>
      <c r="I384" s="141">
        <v>0.01</v>
      </c>
      <c r="J384" s="160">
        <v>0.21</v>
      </c>
      <c r="K384" s="160">
        <v>0.1</v>
      </c>
      <c r="L384" s="160">
        <v>7.000000000000001E-4</v>
      </c>
      <c r="M384" s="160">
        <v>0.25</v>
      </c>
      <c r="N384" s="160">
        <v>4.0000000000000001E-3</v>
      </c>
      <c r="O384" s="160">
        <v>0.11</v>
      </c>
      <c r="P384" s="160">
        <v>3.28</v>
      </c>
      <c r="Q384" s="160">
        <v>2.0000000000000001E-4</v>
      </c>
      <c r="R384" s="160">
        <v>2E-3</v>
      </c>
      <c r="S384" s="160">
        <v>0</v>
      </c>
      <c r="T384" s="160">
        <v>0</v>
      </c>
      <c r="U384" s="160">
        <v>0.03</v>
      </c>
      <c r="V384" s="160">
        <v>5.9999999999999995E-4</v>
      </c>
      <c r="W384" s="160">
        <v>2.0000000000000001E-4</v>
      </c>
      <c r="X384" s="160">
        <v>4.0000000000000002E-4</v>
      </c>
      <c r="Y384" s="160">
        <v>0</v>
      </c>
      <c r="Z384" s="160">
        <v>9.6000000000000002E-2</v>
      </c>
      <c r="AA384" s="159">
        <v>0</v>
      </c>
      <c r="AB384" s="159">
        <v>0</v>
      </c>
      <c r="AC384" s="159">
        <v>0</v>
      </c>
      <c r="AD384" s="159">
        <v>0</v>
      </c>
    </row>
    <row r="385" spans="1:30" ht="15.75" customHeight="1">
      <c r="A385" s="266" t="s">
        <v>1185</v>
      </c>
      <c r="B385" s="181" t="s">
        <v>34</v>
      </c>
      <c r="C385" s="167"/>
      <c r="D385" s="164">
        <v>4.0000000000000001E-3</v>
      </c>
      <c r="E385" s="169">
        <v>3.04E-2</v>
      </c>
      <c r="F385" s="171">
        <v>2.0000000000000001E-4</v>
      </c>
      <c r="G385" s="23">
        <v>8.9999999999999998E-4</v>
      </c>
      <c r="H385" s="178">
        <v>4.0000000000000002E-4</v>
      </c>
      <c r="I385" s="141">
        <v>0.01</v>
      </c>
      <c r="J385" s="160">
        <v>0.18</v>
      </c>
      <c r="K385" s="160">
        <v>0.1</v>
      </c>
      <c r="L385" s="160">
        <v>5.9999999999999995E-4</v>
      </c>
      <c r="M385" s="160">
        <v>0.17</v>
      </c>
      <c r="N385" s="160">
        <v>3.8E-3</v>
      </c>
      <c r="O385" s="160">
        <v>1.07</v>
      </c>
      <c r="P385" s="160">
        <v>0.05</v>
      </c>
      <c r="Q385" s="160">
        <v>2.0000000000000001E-4</v>
      </c>
      <c r="R385" s="160">
        <v>5.8999999999999999E-3</v>
      </c>
      <c r="S385" s="160">
        <v>0</v>
      </c>
      <c r="T385" s="160">
        <v>0</v>
      </c>
      <c r="U385" s="160">
        <v>0</v>
      </c>
      <c r="V385" s="160">
        <v>2.9999999999999997E-4</v>
      </c>
      <c r="W385" s="160">
        <v>0</v>
      </c>
      <c r="X385" s="160">
        <v>2.9999999999999997E-4</v>
      </c>
      <c r="Y385" s="160">
        <v>3.8E-3</v>
      </c>
      <c r="Z385" s="160">
        <v>0.105</v>
      </c>
      <c r="AA385" s="159">
        <v>2E-3</v>
      </c>
      <c r="AB385" s="159">
        <v>0</v>
      </c>
      <c r="AC385" s="159">
        <v>3.9000000000000003E-3</v>
      </c>
      <c r="AD385" s="159">
        <v>0.04</v>
      </c>
    </row>
    <row r="386" spans="1:30" ht="15.75" customHeight="1">
      <c r="A386" s="266" t="s">
        <v>1186</v>
      </c>
      <c r="B386" s="181" t="s">
        <v>34</v>
      </c>
      <c r="C386" s="167"/>
      <c r="D386" s="164">
        <v>4.0000000000000001E-3</v>
      </c>
      <c r="E386" s="169">
        <v>3.04E-2</v>
      </c>
      <c r="F386" s="171">
        <v>2.0000000000000001E-4</v>
      </c>
      <c r="G386" s="23">
        <v>8.9999999999999998E-4</v>
      </c>
      <c r="H386" s="178">
        <v>4.0000000000000002E-4</v>
      </c>
      <c r="I386" s="141">
        <v>0.01</v>
      </c>
      <c r="J386" s="160">
        <v>0.18</v>
      </c>
      <c r="K386" s="160">
        <v>0.1</v>
      </c>
      <c r="L386" s="160">
        <v>5.9999999999999995E-4</v>
      </c>
      <c r="M386" s="160">
        <v>0.17</v>
      </c>
      <c r="N386" s="160">
        <v>3.8E-3</v>
      </c>
      <c r="O386" s="160">
        <v>1.07</v>
      </c>
      <c r="P386" s="160">
        <v>0.05</v>
      </c>
      <c r="Q386" s="160">
        <v>2.0000000000000001E-4</v>
      </c>
      <c r="R386" s="160">
        <v>5.8999999999999999E-3</v>
      </c>
      <c r="S386" s="160">
        <v>0</v>
      </c>
      <c r="T386" s="160">
        <v>0</v>
      </c>
      <c r="U386" s="160">
        <v>0</v>
      </c>
      <c r="V386" s="160">
        <v>2.9999999999999997E-4</v>
      </c>
      <c r="W386" s="160">
        <v>0</v>
      </c>
      <c r="X386" s="160">
        <v>2.9999999999999997E-4</v>
      </c>
      <c r="Y386" s="160">
        <v>3.8E-3</v>
      </c>
      <c r="Z386" s="160">
        <v>0.105</v>
      </c>
      <c r="AA386" s="159">
        <v>2E-3</v>
      </c>
      <c r="AB386" s="159">
        <v>0</v>
      </c>
      <c r="AC386" s="159">
        <v>3.9000000000000003E-3</v>
      </c>
      <c r="AD386" s="159">
        <v>0.04</v>
      </c>
    </row>
    <row r="387" spans="1:30" ht="15.75" customHeight="1">
      <c r="A387" s="266" t="s">
        <v>1187</v>
      </c>
      <c r="B387" s="181" t="s">
        <v>34</v>
      </c>
      <c r="C387" s="167"/>
      <c r="D387" s="164">
        <v>2.52E-2</v>
      </c>
      <c r="E387" s="169">
        <v>4.6199999999999998E-2</v>
      </c>
      <c r="F387" s="171">
        <v>1.2999999999999999E-3</v>
      </c>
      <c r="G387" s="23">
        <v>2E-3</v>
      </c>
      <c r="H387" s="178">
        <v>1E-3</v>
      </c>
      <c r="I387" s="141">
        <v>2.4E-2</v>
      </c>
      <c r="J387" s="160">
        <v>0.57999999999999996</v>
      </c>
      <c r="K387" s="160">
        <v>0.38</v>
      </c>
      <c r="L387" s="160">
        <v>1.3899999999999999E-2</v>
      </c>
      <c r="M387" s="160">
        <v>0.65</v>
      </c>
      <c r="N387" s="160">
        <v>3.1300000000000001E-2</v>
      </c>
      <c r="O387" s="160">
        <v>4.26</v>
      </c>
      <c r="P387" s="160">
        <v>1.77</v>
      </c>
      <c r="Q387" s="160">
        <v>1.2999999999999999E-3</v>
      </c>
      <c r="R387" s="160">
        <v>1.15E-2</v>
      </c>
      <c r="S387" s="160">
        <v>0</v>
      </c>
      <c r="T387" s="160">
        <v>0</v>
      </c>
      <c r="U387" s="160">
        <v>0</v>
      </c>
      <c r="V387" s="160">
        <v>1E-4</v>
      </c>
      <c r="W387" s="160">
        <v>5.9999999999999995E-4</v>
      </c>
      <c r="X387" s="160">
        <v>2.0000000000000001E-4</v>
      </c>
      <c r="Y387" s="160">
        <v>4.4000000000000003E-3</v>
      </c>
      <c r="Z387" s="160">
        <v>7.9000000000000001E-2</v>
      </c>
      <c r="AA387" s="159">
        <v>6.9999999999999993E-3</v>
      </c>
      <c r="AB387" s="159">
        <v>0</v>
      </c>
      <c r="AC387" s="159">
        <v>5.0000000000000001E-3</v>
      </c>
      <c r="AD387" s="159">
        <v>0.39</v>
      </c>
    </row>
    <row r="388" spans="1:30" ht="15.75" customHeight="1">
      <c r="A388" s="266" t="s">
        <v>1188</v>
      </c>
      <c r="B388" s="181" t="s">
        <v>34</v>
      </c>
      <c r="C388" s="167"/>
      <c r="D388" s="164">
        <v>2.52E-2</v>
      </c>
      <c r="E388" s="169">
        <v>4.6199999999999998E-2</v>
      </c>
      <c r="F388" s="171">
        <v>1.2999999999999999E-3</v>
      </c>
      <c r="G388" s="23">
        <v>2E-3</v>
      </c>
      <c r="H388" s="178">
        <v>1E-3</v>
      </c>
      <c r="I388" s="141">
        <v>2.4E-2</v>
      </c>
      <c r="J388" s="160">
        <v>0.57999999999999996</v>
      </c>
      <c r="K388" s="160">
        <v>0.38</v>
      </c>
      <c r="L388" s="160">
        <v>1.3899999999999999E-2</v>
      </c>
      <c r="M388" s="160">
        <v>0.65</v>
      </c>
      <c r="N388" s="160">
        <v>3.1300000000000001E-2</v>
      </c>
      <c r="O388" s="160">
        <v>4.26</v>
      </c>
      <c r="P388" s="160">
        <v>1.77</v>
      </c>
      <c r="Q388" s="160">
        <v>1.2999999999999999E-3</v>
      </c>
      <c r="R388" s="160">
        <v>1.15E-2</v>
      </c>
      <c r="S388" s="160">
        <v>0</v>
      </c>
      <c r="T388" s="160">
        <v>0</v>
      </c>
      <c r="U388" s="160">
        <v>0</v>
      </c>
      <c r="V388" s="160">
        <v>1E-4</v>
      </c>
      <c r="W388" s="160">
        <v>5.9999999999999995E-4</v>
      </c>
      <c r="X388" s="160">
        <v>2.0000000000000001E-4</v>
      </c>
      <c r="Y388" s="160">
        <v>4.4000000000000003E-3</v>
      </c>
      <c r="Z388" s="160">
        <v>7.9000000000000001E-2</v>
      </c>
      <c r="AA388" s="159">
        <v>6.9999999999999993E-3</v>
      </c>
      <c r="AB388" s="159">
        <v>0</v>
      </c>
      <c r="AC388" s="159">
        <v>5.0000000000000001E-3</v>
      </c>
      <c r="AD388" s="159">
        <v>0.39</v>
      </c>
    </row>
    <row r="389" spans="1:30" ht="15.75" customHeight="1">
      <c r="A389" s="266" t="s">
        <v>1189</v>
      </c>
      <c r="B389" s="181" t="s">
        <v>34</v>
      </c>
      <c r="C389" s="167"/>
      <c r="D389" s="164">
        <v>2.52E-2</v>
      </c>
      <c r="E389" s="169">
        <v>4.6199999999999998E-2</v>
      </c>
      <c r="F389" s="171">
        <v>1.2999999999999999E-3</v>
      </c>
      <c r="G389" s="23">
        <v>2E-3</v>
      </c>
      <c r="H389" s="178">
        <v>1E-3</v>
      </c>
      <c r="I389" s="141">
        <v>2.4E-2</v>
      </c>
      <c r="J389" s="160">
        <v>0.57999999999999996</v>
      </c>
      <c r="K389" s="160">
        <v>0.38</v>
      </c>
      <c r="L389" s="160">
        <v>1.3899999999999999E-2</v>
      </c>
      <c r="M389" s="160">
        <v>0.65</v>
      </c>
      <c r="N389" s="160">
        <v>3.1300000000000001E-2</v>
      </c>
      <c r="O389" s="160">
        <v>4.26</v>
      </c>
      <c r="P389" s="160">
        <v>1.77</v>
      </c>
      <c r="Q389" s="160">
        <v>1.2999999999999999E-3</v>
      </c>
      <c r="R389" s="160">
        <v>1.15E-2</v>
      </c>
      <c r="S389" s="160">
        <v>0</v>
      </c>
      <c r="T389" s="160">
        <v>0</v>
      </c>
      <c r="U389" s="160">
        <v>0</v>
      </c>
      <c r="V389" s="160">
        <v>1E-4</v>
      </c>
      <c r="W389" s="160">
        <v>5.9999999999999995E-4</v>
      </c>
      <c r="X389" s="160">
        <v>2.0000000000000001E-4</v>
      </c>
      <c r="Y389" s="160">
        <v>4.4000000000000003E-3</v>
      </c>
      <c r="Z389" s="160">
        <v>7.9000000000000001E-2</v>
      </c>
      <c r="AA389" s="159">
        <v>6.9999999999999993E-3</v>
      </c>
      <c r="AB389" s="159">
        <v>0</v>
      </c>
      <c r="AC389" s="159">
        <v>5.0000000000000001E-3</v>
      </c>
      <c r="AD389" s="159">
        <v>0.39</v>
      </c>
    </row>
    <row r="390" spans="1:30" ht="15.75" customHeight="1">
      <c r="A390" s="266" t="s">
        <v>1190</v>
      </c>
      <c r="B390" s="181" t="s">
        <v>34</v>
      </c>
      <c r="C390" s="167"/>
      <c r="D390" s="164">
        <v>2.52E-2</v>
      </c>
      <c r="E390" s="169">
        <v>4.6199999999999998E-2</v>
      </c>
      <c r="F390" s="171">
        <v>1.2999999999999999E-3</v>
      </c>
      <c r="G390" s="23">
        <v>2E-3</v>
      </c>
      <c r="H390" s="178">
        <v>1E-3</v>
      </c>
      <c r="I390" s="141">
        <v>2.4E-2</v>
      </c>
      <c r="J390" s="160">
        <v>0.57999999999999996</v>
      </c>
      <c r="K390" s="160">
        <v>0.38</v>
      </c>
      <c r="L390" s="160">
        <v>1.3899999999999999E-2</v>
      </c>
      <c r="M390" s="160">
        <v>0.65</v>
      </c>
      <c r="N390" s="160">
        <v>3.1300000000000001E-2</v>
      </c>
      <c r="O390" s="160">
        <v>4.26</v>
      </c>
      <c r="P390" s="160">
        <v>1.77</v>
      </c>
      <c r="Q390" s="160">
        <v>1.2999999999999999E-3</v>
      </c>
      <c r="R390" s="160">
        <v>1.15E-2</v>
      </c>
      <c r="S390" s="160">
        <v>0</v>
      </c>
      <c r="T390" s="160">
        <v>0</v>
      </c>
      <c r="U390" s="160">
        <v>0</v>
      </c>
      <c r="V390" s="160">
        <v>1E-4</v>
      </c>
      <c r="W390" s="160">
        <v>5.9999999999999995E-4</v>
      </c>
      <c r="X390" s="160">
        <v>2.0000000000000001E-4</v>
      </c>
      <c r="Y390" s="160">
        <v>4.4000000000000003E-3</v>
      </c>
      <c r="Z390" s="160">
        <v>7.9000000000000001E-2</v>
      </c>
      <c r="AA390" s="159">
        <v>6.9999999999999993E-3</v>
      </c>
      <c r="AB390" s="159">
        <v>0</v>
      </c>
      <c r="AC390" s="159">
        <v>5.0000000000000001E-3</v>
      </c>
      <c r="AD390" s="159">
        <v>0.39</v>
      </c>
    </row>
    <row r="391" spans="1:30" ht="15.75" customHeight="1">
      <c r="A391" s="266" t="s">
        <v>1191</v>
      </c>
      <c r="B391" s="181" t="s">
        <v>34</v>
      </c>
      <c r="C391" s="167"/>
      <c r="D391" s="164">
        <v>2.52E-2</v>
      </c>
      <c r="E391" s="169">
        <v>4.6199999999999998E-2</v>
      </c>
      <c r="F391" s="171">
        <v>1.2999999999999999E-3</v>
      </c>
      <c r="G391" s="23">
        <v>2E-3</v>
      </c>
      <c r="H391" s="178">
        <v>1E-3</v>
      </c>
      <c r="I391" s="141">
        <v>2.4E-2</v>
      </c>
      <c r="J391" s="160">
        <v>0.57999999999999996</v>
      </c>
      <c r="K391" s="160">
        <v>0.38</v>
      </c>
      <c r="L391" s="160">
        <v>1.3899999999999999E-2</v>
      </c>
      <c r="M391" s="160">
        <v>0.65</v>
      </c>
      <c r="N391" s="160">
        <v>3.1300000000000001E-2</v>
      </c>
      <c r="O391" s="160">
        <v>4.26</v>
      </c>
      <c r="P391" s="160">
        <v>1.77</v>
      </c>
      <c r="Q391" s="160">
        <v>1.2999999999999999E-3</v>
      </c>
      <c r="R391" s="160">
        <v>1.15E-2</v>
      </c>
      <c r="S391" s="160">
        <v>0</v>
      </c>
      <c r="T391" s="160">
        <v>0</v>
      </c>
      <c r="U391" s="160">
        <v>0</v>
      </c>
      <c r="V391" s="160">
        <v>1E-4</v>
      </c>
      <c r="W391" s="160">
        <v>5.9999999999999995E-4</v>
      </c>
      <c r="X391" s="160">
        <v>2.0000000000000001E-4</v>
      </c>
      <c r="Y391" s="160">
        <v>4.4000000000000003E-3</v>
      </c>
      <c r="Z391" s="160">
        <v>7.9000000000000001E-2</v>
      </c>
      <c r="AA391" s="159">
        <v>6.9999999999999993E-3</v>
      </c>
      <c r="AB391" s="159">
        <v>0</v>
      </c>
      <c r="AC391" s="159">
        <v>5.0000000000000001E-3</v>
      </c>
      <c r="AD391" s="159">
        <v>0.39</v>
      </c>
    </row>
    <row r="392" spans="1:30" ht="15.75" customHeight="1">
      <c r="A392" s="266" t="s">
        <v>1192</v>
      </c>
      <c r="B392" s="181" t="s">
        <v>34</v>
      </c>
      <c r="C392" s="167"/>
      <c r="D392" s="164">
        <v>2.52E-2</v>
      </c>
      <c r="E392" s="169">
        <v>4.6199999999999998E-2</v>
      </c>
      <c r="F392" s="171">
        <v>1.2999999999999999E-3</v>
      </c>
      <c r="G392" s="23">
        <v>2E-3</v>
      </c>
      <c r="H392" s="178">
        <v>1E-3</v>
      </c>
      <c r="I392" s="141">
        <v>2.4E-2</v>
      </c>
      <c r="J392" s="160">
        <v>0.57999999999999996</v>
      </c>
      <c r="K392" s="160">
        <v>0.38</v>
      </c>
      <c r="L392" s="160">
        <v>1.3899999999999999E-2</v>
      </c>
      <c r="M392" s="160">
        <v>0.65</v>
      </c>
      <c r="N392" s="160">
        <v>3.1300000000000001E-2</v>
      </c>
      <c r="O392" s="160">
        <v>4.26</v>
      </c>
      <c r="P392" s="160">
        <v>1.77</v>
      </c>
      <c r="Q392" s="160">
        <v>1.2999999999999999E-3</v>
      </c>
      <c r="R392" s="160">
        <v>1.15E-2</v>
      </c>
      <c r="S392" s="160">
        <v>0</v>
      </c>
      <c r="T392" s="160">
        <v>0</v>
      </c>
      <c r="U392" s="160">
        <v>0</v>
      </c>
      <c r="V392" s="160">
        <v>1E-4</v>
      </c>
      <c r="W392" s="160">
        <v>5.9999999999999995E-4</v>
      </c>
      <c r="X392" s="160">
        <v>2.0000000000000001E-4</v>
      </c>
      <c r="Y392" s="160">
        <v>4.4000000000000003E-3</v>
      </c>
      <c r="Z392" s="160">
        <v>7.9000000000000001E-2</v>
      </c>
      <c r="AA392" s="159">
        <v>6.9999999999999993E-3</v>
      </c>
      <c r="AB392" s="159">
        <v>0</v>
      </c>
      <c r="AC392" s="159">
        <v>5.0000000000000001E-3</v>
      </c>
      <c r="AD392" s="159">
        <v>0.39</v>
      </c>
    </row>
    <row r="393" spans="1:30" ht="15.75" customHeight="1">
      <c r="A393" s="266" t="s">
        <v>1193</v>
      </c>
      <c r="B393" s="181" t="s">
        <v>34</v>
      </c>
      <c r="C393" s="167"/>
      <c r="D393" s="164">
        <v>2.52E-2</v>
      </c>
      <c r="E393" s="169">
        <v>4.6199999999999998E-2</v>
      </c>
      <c r="F393" s="171">
        <v>1.2999999999999999E-3</v>
      </c>
      <c r="G393" s="23">
        <v>2E-3</v>
      </c>
      <c r="H393" s="178">
        <v>1E-3</v>
      </c>
      <c r="I393" s="141">
        <v>2.4E-2</v>
      </c>
      <c r="J393" s="160">
        <v>0.57999999999999996</v>
      </c>
      <c r="K393" s="160">
        <v>0.38</v>
      </c>
      <c r="L393" s="160">
        <v>1.3899999999999999E-2</v>
      </c>
      <c r="M393" s="160">
        <v>0.65</v>
      </c>
      <c r="N393" s="160">
        <v>3.1300000000000001E-2</v>
      </c>
      <c r="O393" s="160">
        <v>4.26</v>
      </c>
      <c r="P393" s="160">
        <v>1.77</v>
      </c>
      <c r="Q393" s="160">
        <v>1.2999999999999999E-3</v>
      </c>
      <c r="R393" s="160">
        <v>1.15E-2</v>
      </c>
      <c r="S393" s="160">
        <v>0</v>
      </c>
      <c r="T393" s="160">
        <v>0</v>
      </c>
      <c r="U393" s="160">
        <v>0</v>
      </c>
      <c r="V393" s="160">
        <v>1E-4</v>
      </c>
      <c r="W393" s="160">
        <v>5.9999999999999995E-4</v>
      </c>
      <c r="X393" s="160">
        <v>2.0000000000000001E-4</v>
      </c>
      <c r="Y393" s="160">
        <v>4.4000000000000003E-3</v>
      </c>
      <c r="Z393" s="160">
        <v>7.9000000000000001E-2</v>
      </c>
      <c r="AA393" s="159">
        <v>6.9999999999999993E-3</v>
      </c>
      <c r="AB393" s="159">
        <v>0</v>
      </c>
      <c r="AC393" s="159">
        <v>5.0000000000000001E-3</v>
      </c>
      <c r="AD393" s="159">
        <v>0.39</v>
      </c>
    </row>
    <row r="394" spans="1:30" ht="15.75" customHeight="1">
      <c r="A394" s="266" t="s">
        <v>1194</v>
      </c>
      <c r="B394" s="181" t="s">
        <v>34</v>
      </c>
      <c r="C394" s="167"/>
      <c r="D394" s="164">
        <v>2.52E-2</v>
      </c>
      <c r="E394" s="169">
        <v>4.6199999999999998E-2</v>
      </c>
      <c r="F394" s="171">
        <v>1.2999999999999999E-3</v>
      </c>
      <c r="G394" s="23">
        <v>2E-3</v>
      </c>
      <c r="H394" s="178">
        <v>1E-3</v>
      </c>
      <c r="I394" s="141">
        <v>2.4E-2</v>
      </c>
      <c r="J394" s="160">
        <v>0.57999999999999996</v>
      </c>
      <c r="K394" s="160">
        <v>0.38</v>
      </c>
      <c r="L394" s="160">
        <v>1.3899999999999999E-2</v>
      </c>
      <c r="M394" s="160">
        <v>0.65</v>
      </c>
      <c r="N394" s="160">
        <v>3.1300000000000001E-2</v>
      </c>
      <c r="O394" s="160">
        <v>4.26</v>
      </c>
      <c r="P394" s="160">
        <v>1.77</v>
      </c>
      <c r="Q394" s="160">
        <v>1.2999999999999999E-3</v>
      </c>
      <c r="R394" s="160">
        <v>1.15E-2</v>
      </c>
      <c r="S394" s="160">
        <v>0</v>
      </c>
      <c r="T394" s="160">
        <v>0</v>
      </c>
      <c r="U394" s="160">
        <v>0</v>
      </c>
      <c r="V394" s="160">
        <v>1E-4</v>
      </c>
      <c r="W394" s="160">
        <v>5.9999999999999995E-4</v>
      </c>
      <c r="X394" s="160">
        <v>2.0000000000000001E-4</v>
      </c>
      <c r="Y394" s="160">
        <v>4.4000000000000003E-3</v>
      </c>
      <c r="Z394" s="160">
        <v>7.9000000000000001E-2</v>
      </c>
      <c r="AA394" s="159">
        <v>6.9999999999999993E-3</v>
      </c>
      <c r="AB394" s="159">
        <v>0</v>
      </c>
      <c r="AC394" s="159">
        <v>5.0000000000000001E-3</v>
      </c>
      <c r="AD394" s="159">
        <v>0.39</v>
      </c>
    </row>
    <row r="395" spans="1:30" ht="15.75" customHeight="1">
      <c r="A395" s="266" t="s">
        <v>1195</v>
      </c>
      <c r="B395" s="181" t="s">
        <v>34</v>
      </c>
      <c r="C395" s="167"/>
      <c r="D395" s="164">
        <v>2.52E-2</v>
      </c>
      <c r="E395" s="169">
        <v>4.6199999999999998E-2</v>
      </c>
      <c r="F395" s="171">
        <v>1.2999999999999999E-3</v>
      </c>
      <c r="G395" s="23">
        <v>2E-3</v>
      </c>
      <c r="H395" s="178">
        <v>1E-3</v>
      </c>
      <c r="I395" s="141">
        <v>2.4E-2</v>
      </c>
      <c r="J395" s="160">
        <v>0.57999999999999996</v>
      </c>
      <c r="K395" s="160">
        <v>0.38</v>
      </c>
      <c r="L395" s="160">
        <v>1.3899999999999999E-2</v>
      </c>
      <c r="M395" s="160">
        <v>0.65</v>
      </c>
      <c r="N395" s="160">
        <v>3.1300000000000001E-2</v>
      </c>
      <c r="O395" s="160">
        <v>4.26</v>
      </c>
      <c r="P395" s="160">
        <v>1.77</v>
      </c>
      <c r="Q395" s="160">
        <v>1.2999999999999999E-3</v>
      </c>
      <c r="R395" s="160">
        <v>1.15E-2</v>
      </c>
      <c r="S395" s="160">
        <v>0</v>
      </c>
      <c r="T395" s="160">
        <v>0</v>
      </c>
      <c r="U395" s="160">
        <v>0</v>
      </c>
      <c r="V395" s="160">
        <v>1E-4</v>
      </c>
      <c r="W395" s="160">
        <v>5.9999999999999995E-4</v>
      </c>
      <c r="X395" s="160">
        <v>2.0000000000000001E-4</v>
      </c>
      <c r="Y395" s="160">
        <v>4.4000000000000003E-3</v>
      </c>
      <c r="Z395" s="160">
        <v>7.9000000000000001E-2</v>
      </c>
      <c r="AA395" s="159">
        <v>6.9999999999999993E-3</v>
      </c>
      <c r="AB395" s="159">
        <v>0</v>
      </c>
      <c r="AC395" s="159">
        <v>5.0000000000000001E-3</v>
      </c>
      <c r="AD395" s="159">
        <v>0.39</v>
      </c>
    </row>
    <row r="396" spans="1:30" ht="15.75" customHeight="1">
      <c r="A396" s="266" t="s">
        <v>1196</v>
      </c>
      <c r="B396" s="181" t="s">
        <v>34</v>
      </c>
      <c r="C396" s="167"/>
      <c r="D396" s="164">
        <v>8.6E-3</v>
      </c>
      <c r="E396" s="169">
        <v>4.6399999999999997E-2</v>
      </c>
      <c r="F396" s="171">
        <v>5.9999999999999995E-4</v>
      </c>
      <c r="G396" s="23">
        <v>5.9999999999999995E-4</v>
      </c>
      <c r="H396" s="178">
        <v>1E-4</v>
      </c>
      <c r="I396" s="141">
        <v>1.7000000000000001E-2</v>
      </c>
      <c r="J396" s="160">
        <v>0.1</v>
      </c>
      <c r="K396" s="160">
        <v>0.1</v>
      </c>
      <c r="L396" s="160">
        <v>1.1999999999999999E-3</v>
      </c>
      <c r="M396" s="160">
        <v>0.2</v>
      </c>
      <c r="N396" s="160">
        <v>3.4000000000000002E-3</v>
      </c>
      <c r="O396" s="160">
        <v>0.03</v>
      </c>
      <c r="P396" s="160">
        <v>1.75</v>
      </c>
      <c r="Q396" s="160">
        <v>7.000000000000001E-4</v>
      </c>
      <c r="R396" s="160">
        <v>1.2999999999999999E-3</v>
      </c>
      <c r="S396" s="160">
        <v>0</v>
      </c>
      <c r="T396" s="160">
        <v>0</v>
      </c>
      <c r="U396" s="160">
        <v>0.185</v>
      </c>
      <c r="V396" s="160">
        <v>5.9999999999999995E-4</v>
      </c>
      <c r="W396" s="160">
        <v>2.9999999999999997E-4</v>
      </c>
      <c r="X396" s="160">
        <v>2.2000000000000001E-3</v>
      </c>
      <c r="Y396" s="160">
        <v>4.7999999999999996E-3</v>
      </c>
      <c r="Z396" s="160">
        <v>0.80400000000000005</v>
      </c>
      <c r="AA396" s="159">
        <v>0</v>
      </c>
      <c r="AB396" s="159">
        <v>0</v>
      </c>
      <c r="AC396" s="159">
        <v>8.0000000000000004E-4</v>
      </c>
      <c r="AD396" s="159">
        <v>0.1</v>
      </c>
    </row>
    <row r="397" spans="1:30" ht="15.75" customHeight="1">
      <c r="A397" s="266" t="s">
        <v>1197</v>
      </c>
      <c r="B397" s="181" t="s">
        <v>34</v>
      </c>
      <c r="C397" s="167"/>
      <c r="D397" s="164">
        <v>1.8700000000000001E-2</v>
      </c>
      <c r="E397" s="169">
        <v>4.5100000000000001E-2</v>
      </c>
      <c r="F397" s="171">
        <v>4.4999999999999999E-4</v>
      </c>
      <c r="G397" s="23">
        <v>4.6000000000000001E-4</v>
      </c>
      <c r="H397" s="178">
        <v>2.8000000000000003E-4</v>
      </c>
      <c r="I397" s="141">
        <v>2.5000000000000001E-2</v>
      </c>
      <c r="J397" s="160">
        <v>0.77</v>
      </c>
      <c r="K397" s="160">
        <v>0.36</v>
      </c>
      <c r="L397" s="160">
        <v>2.9399999999999999E-3</v>
      </c>
      <c r="M397" s="160">
        <v>0.32</v>
      </c>
      <c r="N397" s="160">
        <v>2.8000000000000004E-3</v>
      </c>
      <c r="O397" s="160">
        <v>0.06</v>
      </c>
      <c r="P397" s="160">
        <v>1.35</v>
      </c>
      <c r="Q397" s="160">
        <v>8.5000000000000006E-4</v>
      </c>
      <c r="R397" s="160">
        <v>4.3E-3</v>
      </c>
      <c r="S397" s="160">
        <v>0</v>
      </c>
      <c r="T397" s="160">
        <v>0</v>
      </c>
      <c r="U397" s="160">
        <v>0.14166999999999999</v>
      </c>
      <c r="V397" s="160">
        <v>1.32E-3</v>
      </c>
      <c r="W397" s="160">
        <v>5.5000000000000003E-4</v>
      </c>
      <c r="X397" s="160">
        <v>1.8699999999999999E-3</v>
      </c>
      <c r="Y397" s="160">
        <v>8.7100000000000007E-3</v>
      </c>
      <c r="Z397" s="160">
        <v>0.16300000000000001</v>
      </c>
      <c r="AA397" s="159">
        <v>4.0000000000000001E-3</v>
      </c>
      <c r="AB397" s="159">
        <v>0</v>
      </c>
      <c r="AC397" s="159">
        <v>2.7000000000000001E-3</v>
      </c>
      <c r="AD397" s="159">
        <v>0.46</v>
      </c>
    </row>
    <row r="398" spans="1:30" ht="15.75" customHeight="1">
      <c r="A398" s="266" t="s">
        <v>1198</v>
      </c>
      <c r="B398" s="181" t="s">
        <v>34</v>
      </c>
      <c r="C398" s="167"/>
      <c r="D398" s="164">
        <v>1.8700000000000001E-2</v>
      </c>
      <c r="E398" s="169">
        <v>4.5100000000000001E-2</v>
      </c>
      <c r="F398" s="171">
        <v>4.4999999999999999E-4</v>
      </c>
      <c r="G398" s="23">
        <v>4.6000000000000001E-4</v>
      </c>
      <c r="H398" s="178">
        <v>2.8000000000000003E-4</v>
      </c>
      <c r="I398" s="141">
        <v>2.5000000000000001E-2</v>
      </c>
      <c r="J398" s="160">
        <v>0.77</v>
      </c>
      <c r="K398" s="160">
        <v>0.36</v>
      </c>
      <c r="L398" s="160">
        <v>2.9399999999999999E-3</v>
      </c>
      <c r="M398" s="160">
        <v>0.32</v>
      </c>
      <c r="N398" s="160">
        <v>2.8000000000000004E-3</v>
      </c>
      <c r="O398" s="160">
        <v>0.06</v>
      </c>
      <c r="P398" s="160">
        <v>1.35</v>
      </c>
      <c r="Q398" s="160">
        <v>8.5000000000000006E-4</v>
      </c>
      <c r="R398" s="160">
        <v>4.3E-3</v>
      </c>
      <c r="S398" s="160">
        <v>0</v>
      </c>
      <c r="T398" s="160">
        <v>0</v>
      </c>
      <c r="U398" s="160">
        <v>0.14166999999999999</v>
      </c>
      <c r="V398" s="160">
        <v>1.32E-3</v>
      </c>
      <c r="W398" s="160">
        <v>5.5000000000000003E-4</v>
      </c>
      <c r="X398" s="160">
        <v>1.8699999999999999E-3</v>
      </c>
      <c r="Y398" s="160">
        <v>8.7100000000000007E-3</v>
      </c>
      <c r="Z398" s="160">
        <v>0.16300000000000001</v>
      </c>
      <c r="AA398" s="159">
        <v>4.0000000000000001E-3</v>
      </c>
      <c r="AB398" s="159">
        <v>0</v>
      </c>
      <c r="AC398" s="159">
        <v>2.7000000000000001E-3</v>
      </c>
      <c r="AD398" s="159">
        <v>0.46</v>
      </c>
    </row>
    <row r="399" spans="1:30" ht="15.75" customHeight="1">
      <c r="A399" s="266" t="s">
        <v>1199</v>
      </c>
      <c r="B399" s="181" t="s">
        <v>34</v>
      </c>
      <c r="C399" s="167"/>
      <c r="D399" s="164">
        <v>1.8700000000000001E-2</v>
      </c>
      <c r="E399" s="169">
        <v>4.5100000000000001E-2</v>
      </c>
      <c r="F399" s="171">
        <v>4.4999999999999999E-4</v>
      </c>
      <c r="G399" s="23">
        <v>4.6000000000000001E-4</v>
      </c>
      <c r="H399" s="178">
        <v>2.8000000000000003E-4</v>
      </c>
      <c r="I399" s="141">
        <v>2.5000000000000001E-2</v>
      </c>
      <c r="J399" s="160">
        <v>0.77</v>
      </c>
      <c r="K399" s="160">
        <v>0.36</v>
      </c>
      <c r="L399" s="160">
        <v>2.9399999999999999E-3</v>
      </c>
      <c r="M399" s="160">
        <v>0.32</v>
      </c>
      <c r="N399" s="160">
        <v>2.8000000000000004E-3</v>
      </c>
      <c r="O399" s="160">
        <v>0.06</v>
      </c>
      <c r="P399" s="160">
        <v>1.35</v>
      </c>
      <c r="Q399" s="160">
        <v>8.5000000000000006E-4</v>
      </c>
      <c r="R399" s="160">
        <v>4.3E-3</v>
      </c>
      <c r="S399" s="160">
        <v>0</v>
      </c>
      <c r="T399" s="160">
        <v>0</v>
      </c>
      <c r="U399" s="160">
        <v>0.14166999999999999</v>
      </c>
      <c r="V399" s="160">
        <v>1.32E-3</v>
      </c>
      <c r="W399" s="160">
        <v>5.5000000000000003E-4</v>
      </c>
      <c r="X399" s="160">
        <v>1.8699999999999999E-3</v>
      </c>
      <c r="Y399" s="160">
        <v>8.7100000000000007E-3</v>
      </c>
      <c r="Z399" s="160">
        <v>0.16300000000000001</v>
      </c>
      <c r="AA399" s="159">
        <v>4.0000000000000001E-3</v>
      </c>
      <c r="AB399" s="159">
        <v>0</v>
      </c>
      <c r="AC399" s="159">
        <v>2.7000000000000001E-3</v>
      </c>
      <c r="AD399" s="159">
        <v>0.46</v>
      </c>
    </row>
    <row r="400" spans="1:30" ht="15.75" customHeight="1">
      <c r="A400" s="266" t="s">
        <v>1200</v>
      </c>
      <c r="B400" s="181" t="s">
        <v>34</v>
      </c>
      <c r="C400" s="167"/>
      <c r="D400" s="164">
        <v>1.8700000000000001E-2</v>
      </c>
      <c r="E400" s="169">
        <v>4.5100000000000001E-2</v>
      </c>
      <c r="F400" s="171">
        <v>4.4999999999999999E-4</v>
      </c>
      <c r="G400" s="23">
        <v>4.6000000000000001E-4</v>
      </c>
      <c r="H400" s="178">
        <v>2.8000000000000003E-4</v>
      </c>
      <c r="I400" s="141">
        <v>2.5000000000000001E-2</v>
      </c>
      <c r="J400" s="160">
        <v>0.77</v>
      </c>
      <c r="K400" s="160">
        <v>0.36</v>
      </c>
      <c r="L400" s="160">
        <v>2.9399999999999999E-3</v>
      </c>
      <c r="M400" s="160">
        <v>0.32</v>
      </c>
      <c r="N400" s="160">
        <v>2.8000000000000004E-3</v>
      </c>
      <c r="O400" s="160">
        <v>0.06</v>
      </c>
      <c r="P400" s="160">
        <v>1.35</v>
      </c>
      <c r="Q400" s="160">
        <v>8.5000000000000006E-4</v>
      </c>
      <c r="R400" s="160">
        <v>4.3E-3</v>
      </c>
      <c r="S400" s="160">
        <v>0</v>
      </c>
      <c r="T400" s="160">
        <v>0</v>
      </c>
      <c r="U400" s="160">
        <v>0.14166999999999999</v>
      </c>
      <c r="V400" s="160">
        <v>1.32E-3</v>
      </c>
      <c r="W400" s="160">
        <v>5.5000000000000003E-4</v>
      </c>
      <c r="X400" s="160">
        <v>1.8699999999999999E-3</v>
      </c>
      <c r="Y400" s="160">
        <v>8.7100000000000007E-3</v>
      </c>
      <c r="Z400" s="160">
        <v>0.16300000000000001</v>
      </c>
      <c r="AA400" s="159">
        <v>4.0000000000000001E-3</v>
      </c>
      <c r="AB400" s="159">
        <v>0</v>
      </c>
      <c r="AC400" s="159">
        <v>2.7000000000000001E-3</v>
      </c>
      <c r="AD400" s="159">
        <v>0.46</v>
      </c>
    </row>
    <row r="401" spans="1:30" ht="15.75" customHeight="1">
      <c r="A401" s="266" t="s">
        <v>1201</v>
      </c>
      <c r="B401" s="181" t="s">
        <v>34</v>
      </c>
      <c r="C401" s="167"/>
      <c r="D401" s="164">
        <v>1.8700000000000001E-2</v>
      </c>
      <c r="E401" s="169">
        <v>4.5100000000000001E-2</v>
      </c>
      <c r="F401" s="171">
        <v>4.4999999999999999E-4</v>
      </c>
      <c r="G401" s="23">
        <v>4.6000000000000001E-4</v>
      </c>
      <c r="H401" s="178">
        <v>2.8000000000000003E-4</v>
      </c>
      <c r="I401" s="141">
        <v>2.5000000000000001E-2</v>
      </c>
      <c r="J401" s="160">
        <v>0.77</v>
      </c>
      <c r="K401" s="160">
        <v>0.36</v>
      </c>
      <c r="L401" s="160">
        <v>2.9399999999999999E-3</v>
      </c>
      <c r="M401" s="160">
        <v>0.32</v>
      </c>
      <c r="N401" s="160">
        <v>2.8000000000000004E-3</v>
      </c>
      <c r="O401" s="160">
        <v>0.06</v>
      </c>
      <c r="P401" s="160">
        <v>1.35</v>
      </c>
      <c r="Q401" s="160">
        <v>8.5000000000000006E-4</v>
      </c>
      <c r="R401" s="160">
        <v>4.3E-3</v>
      </c>
      <c r="S401" s="160">
        <v>0</v>
      </c>
      <c r="T401" s="160">
        <v>0</v>
      </c>
      <c r="U401" s="160">
        <v>0.14166999999999999</v>
      </c>
      <c r="V401" s="160">
        <v>1.32E-3</v>
      </c>
      <c r="W401" s="160">
        <v>5.5000000000000003E-4</v>
      </c>
      <c r="X401" s="160">
        <v>1.8699999999999999E-3</v>
      </c>
      <c r="Y401" s="160">
        <v>8.7100000000000007E-3</v>
      </c>
      <c r="Z401" s="160">
        <v>0.16300000000000001</v>
      </c>
      <c r="AA401" s="159">
        <v>4.0000000000000001E-3</v>
      </c>
      <c r="AB401" s="159">
        <v>0</v>
      </c>
      <c r="AC401" s="159">
        <v>2.7000000000000001E-3</v>
      </c>
      <c r="AD401" s="159">
        <v>0.46</v>
      </c>
    </row>
    <row r="402" spans="1:30" ht="15.75" customHeight="1">
      <c r="A402" s="266" t="s">
        <v>1202</v>
      </c>
      <c r="B402" s="181" t="s">
        <v>34</v>
      </c>
      <c r="C402" s="167"/>
      <c r="D402" s="164">
        <v>1.8700000000000001E-2</v>
      </c>
      <c r="E402" s="169">
        <v>4.5100000000000001E-2</v>
      </c>
      <c r="F402" s="171">
        <v>4.4999999999999999E-4</v>
      </c>
      <c r="G402" s="23">
        <v>4.6000000000000001E-4</v>
      </c>
      <c r="H402" s="178">
        <v>2.8000000000000003E-4</v>
      </c>
      <c r="I402" s="141">
        <v>2.5000000000000001E-2</v>
      </c>
      <c r="J402" s="160">
        <v>0.77</v>
      </c>
      <c r="K402" s="160">
        <v>0.36</v>
      </c>
      <c r="L402" s="160">
        <v>2.9399999999999999E-3</v>
      </c>
      <c r="M402" s="160">
        <v>0.32</v>
      </c>
      <c r="N402" s="160">
        <v>2.8000000000000004E-3</v>
      </c>
      <c r="O402" s="160">
        <v>0.06</v>
      </c>
      <c r="P402" s="160">
        <v>1.35</v>
      </c>
      <c r="Q402" s="160">
        <v>8.5000000000000006E-4</v>
      </c>
      <c r="R402" s="160">
        <v>4.3E-3</v>
      </c>
      <c r="S402" s="160">
        <v>0</v>
      </c>
      <c r="T402" s="160">
        <v>0</v>
      </c>
      <c r="U402" s="160">
        <v>0.14166999999999999</v>
      </c>
      <c r="V402" s="160">
        <v>1.32E-3</v>
      </c>
      <c r="W402" s="160">
        <v>5.5000000000000003E-4</v>
      </c>
      <c r="X402" s="160">
        <v>1.8699999999999999E-3</v>
      </c>
      <c r="Y402" s="160">
        <v>8.7100000000000007E-3</v>
      </c>
      <c r="Z402" s="160">
        <v>0.16300000000000001</v>
      </c>
      <c r="AA402" s="159">
        <v>4.0000000000000001E-3</v>
      </c>
      <c r="AB402" s="159">
        <v>0</v>
      </c>
      <c r="AC402" s="159">
        <v>2.7000000000000001E-3</v>
      </c>
      <c r="AD402" s="159">
        <v>0.46</v>
      </c>
    </row>
    <row r="403" spans="1:30" ht="15.75" customHeight="1">
      <c r="A403" s="266" t="s">
        <v>1203</v>
      </c>
      <c r="B403" s="181" t="s">
        <v>34</v>
      </c>
      <c r="C403" s="167"/>
      <c r="D403" s="164">
        <v>1.8700000000000001E-2</v>
      </c>
      <c r="E403" s="169">
        <v>4.5100000000000001E-2</v>
      </c>
      <c r="F403" s="171">
        <v>4.4999999999999999E-4</v>
      </c>
      <c r="G403" s="23">
        <v>4.6000000000000001E-4</v>
      </c>
      <c r="H403" s="178">
        <v>2.8000000000000003E-4</v>
      </c>
      <c r="I403" s="141">
        <v>2.5000000000000001E-2</v>
      </c>
      <c r="J403" s="160">
        <v>0.77</v>
      </c>
      <c r="K403" s="160">
        <v>0.36</v>
      </c>
      <c r="L403" s="160">
        <v>2.9399999999999999E-3</v>
      </c>
      <c r="M403" s="160">
        <v>0.32</v>
      </c>
      <c r="N403" s="160">
        <v>2.8000000000000004E-3</v>
      </c>
      <c r="O403" s="160">
        <v>0.06</v>
      </c>
      <c r="P403" s="160">
        <v>1.35</v>
      </c>
      <c r="Q403" s="160">
        <v>8.5000000000000006E-4</v>
      </c>
      <c r="R403" s="160">
        <v>4.3E-3</v>
      </c>
      <c r="S403" s="160">
        <v>0</v>
      </c>
      <c r="T403" s="160">
        <v>0</v>
      </c>
      <c r="U403" s="160">
        <v>0.14166999999999999</v>
      </c>
      <c r="V403" s="160">
        <v>1.32E-3</v>
      </c>
      <c r="W403" s="160">
        <v>5.5000000000000003E-4</v>
      </c>
      <c r="X403" s="160">
        <v>1.8699999999999999E-3</v>
      </c>
      <c r="Y403" s="160">
        <v>8.7100000000000007E-3</v>
      </c>
      <c r="Z403" s="160">
        <v>0.16300000000000001</v>
      </c>
      <c r="AA403" s="159">
        <v>4.0000000000000001E-3</v>
      </c>
      <c r="AB403" s="159">
        <v>0</v>
      </c>
      <c r="AC403" s="159">
        <v>2.7000000000000001E-3</v>
      </c>
      <c r="AD403" s="159">
        <v>0.46</v>
      </c>
    </row>
    <row r="404" spans="1:30" ht="15.75" customHeight="1">
      <c r="A404" s="266" t="s">
        <v>1204</v>
      </c>
      <c r="B404" s="181" t="s">
        <v>34</v>
      </c>
      <c r="C404" s="167"/>
      <c r="D404" s="164">
        <v>8.8000000000000005E-3</v>
      </c>
      <c r="E404" s="169">
        <v>3.9199999999999999E-2</v>
      </c>
      <c r="F404" s="171">
        <v>2.9999999999999997E-4</v>
      </c>
      <c r="G404" s="23">
        <v>8.0000000000000004E-4</v>
      </c>
      <c r="H404" s="178">
        <v>2.9999999999999997E-4</v>
      </c>
      <c r="I404" s="141">
        <v>1.2E-2</v>
      </c>
      <c r="J404" s="160">
        <v>0.1</v>
      </c>
      <c r="K404" s="160">
        <v>0.11</v>
      </c>
      <c r="L404" s="160">
        <v>1.1000000000000001E-3</v>
      </c>
      <c r="M404" s="160">
        <v>0.24</v>
      </c>
      <c r="N404" s="160">
        <v>2.7000000000000001E-3</v>
      </c>
      <c r="O404" s="160">
        <v>0.05</v>
      </c>
      <c r="P404" s="160">
        <v>2.37</v>
      </c>
      <c r="Q404" s="160">
        <v>5.9999999999999995E-4</v>
      </c>
      <c r="R404" s="160">
        <v>1.7000000000000001E-3</v>
      </c>
      <c r="S404" s="160">
        <v>0</v>
      </c>
      <c r="T404" s="160">
        <v>0</v>
      </c>
      <c r="U404" s="160">
        <v>0.4163</v>
      </c>
      <c r="V404" s="160">
        <v>4.0000000000000002E-4</v>
      </c>
      <c r="W404" s="160">
        <v>2.0000000000000001E-4</v>
      </c>
      <c r="X404" s="160">
        <v>8.0000000000000004E-4</v>
      </c>
      <c r="Y404" s="160">
        <v>5.8999999999999999E-3</v>
      </c>
      <c r="Z404" s="160">
        <v>0.127</v>
      </c>
      <c r="AA404" s="159">
        <v>0</v>
      </c>
      <c r="AB404" s="159">
        <v>0</v>
      </c>
      <c r="AC404" s="159">
        <v>5.4000000000000003E-3</v>
      </c>
      <c r="AD404" s="159">
        <v>0.15</v>
      </c>
    </row>
    <row r="405" spans="1:30" ht="15.75" customHeight="1">
      <c r="A405" s="266" t="s">
        <v>1205</v>
      </c>
      <c r="B405" s="181" t="s">
        <v>34</v>
      </c>
      <c r="C405" s="167"/>
      <c r="D405" s="164">
        <v>1.89E-2</v>
      </c>
      <c r="E405" s="169">
        <v>7.8799999999999995E-2</v>
      </c>
      <c r="F405" s="171">
        <v>6.2E-4</v>
      </c>
      <c r="G405" s="23">
        <v>1.4499999999999999E-3</v>
      </c>
      <c r="H405" s="178">
        <v>1.2E-4</v>
      </c>
      <c r="I405" s="141">
        <v>3.2000000000000001E-2</v>
      </c>
      <c r="J405" s="160">
        <v>0.44</v>
      </c>
      <c r="K405" s="160">
        <v>0.18</v>
      </c>
      <c r="L405" s="160">
        <v>2.8499999999999997E-3</v>
      </c>
      <c r="M405" s="160">
        <v>0.28999999999999998</v>
      </c>
      <c r="N405" s="160">
        <v>6.5000000000000006E-3</v>
      </c>
      <c r="O405" s="160">
        <v>0.01</v>
      </c>
      <c r="P405" s="160">
        <v>1.46</v>
      </c>
      <c r="Q405" s="160">
        <v>5.6999999999999998E-4</v>
      </c>
      <c r="R405" s="160">
        <v>2.5000000000000001E-3</v>
      </c>
      <c r="S405" s="160">
        <v>0</v>
      </c>
      <c r="T405" s="160">
        <v>0</v>
      </c>
      <c r="U405" s="160">
        <v>0.35</v>
      </c>
      <c r="V405" s="160">
        <v>7.3999999999999999E-4</v>
      </c>
      <c r="W405" s="160">
        <v>9.7000000000000005E-4</v>
      </c>
      <c r="X405" s="160">
        <v>5.6000000000000006E-4</v>
      </c>
      <c r="Y405" s="160">
        <v>6.1399999999999996E-3</v>
      </c>
      <c r="Z405" s="160">
        <v>9.6999999999999989E-2</v>
      </c>
      <c r="AA405" s="159">
        <v>2E-3</v>
      </c>
      <c r="AB405" s="159">
        <v>0</v>
      </c>
      <c r="AC405" s="159">
        <v>4.5000000000000005E-3</v>
      </c>
      <c r="AD405" s="159">
        <v>0.33</v>
      </c>
    </row>
    <row r="406" spans="1:30" ht="15.75" customHeight="1">
      <c r="A406" s="266" t="s">
        <v>1206</v>
      </c>
      <c r="B406" s="181" t="s">
        <v>34</v>
      </c>
      <c r="C406" s="167"/>
      <c r="D406" s="164">
        <v>1.89E-2</v>
      </c>
      <c r="E406" s="169">
        <v>7.8799999999999995E-2</v>
      </c>
      <c r="F406" s="171">
        <v>6.2E-4</v>
      </c>
      <c r="G406" s="23">
        <v>1.4499999999999999E-3</v>
      </c>
      <c r="H406" s="178">
        <v>1.2E-4</v>
      </c>
      <c r="I406" s="141">
        <v>3.2000000000000001E-2</v>
      </c>
      <c r="J406" s="160">
        <v>0.44</v>
      </c>
      <c r="K406" s="160">
        <v>0.18</v>
      </c>
      <c r="L406" s="160">
        <v>2.8499999999999997E-3</v>
      </c>
      <c r="M406" s="160">
        <v>0.28999999999999998</v>
      </c>
      <c r="N406" s="160">
        <v>6.5000000000000006E-3</v>
      </c>
      <c r="O406" s="160">
        <v>0.01</v>
      </c>
      <c r="P406" s="160">
        <v>1.46</v>
      </c>
      <c r="Q406" s="160">
        <v>5.6999999999999998E-4</v>
      </c>
      <c r="R406" s="160">
        <v>2.5000000000000001E-3</v>
      </c>
      <c r="S406" s="160">
        <v>0</v>
      </c>
      <c r="T406" s="160">
        <v>0</v>
      </c>
      <c r="U406" s="160">
        <v>0.35</v>
      </c>
      <c r="V406" s="160">
        <v>7.3999999999999999E-4</v>
      </c>
      <c r="W406" s="160">
        <v>9.7000000000000005E-4</v>
      </c>
      <c r="X406" s="160">
        <v>5.6000000000000006E-4</v>
      </c>
      <c r="Y406" s="160">
        <v>6.1399999999999996E-3</v>
      </c>
      <c r="Z406" s="160">
        <v>9.6999999999999989E-2</v>
      </c>
      <c r="AA406" s="159">
        <v>2E-3</v>
      </c>
      <c r="AB406" s="159">
        <v>0</v>
      </c>
      <c r="AC406" s="159">
        <v>4.5000000000000005E-3</v>
      </c>
      <c r="AD406" s="159">
        <v>0.33</v>
      </c>
    </row>
    <row r="407" spans="1:30" ht="15.75" customHeight="1">
      <c r="A407" s="266" t="s">
        <v>1207</v>
      </c>
      <c r="B407" s="181" t="s">
        <v>34</v>
      </c>
      <c r="C407" s="167"/>
      <c r="D407" s="164">
        <v>1.89E-2</v>
      </c>
      <c r="E407" s="169">
        <v>7.8799999999999995E-2</v>
      </c>
      <c r="F407" s="171">
        <v>6.2E-4</v>
      </c>
      <c r="G407" s="23">
        <v>1.4499999999999999E-3</v>
      </c>
      <c r="H407" s="178">
        <v>1.2E-4</v>
      </c>
      <c r="I407" s="141">
        <v>3.2000000000000001E-2</v>
      </c>
      <c r="J407" s="160">
        <v>0.44</v>
      </c>
      <c r="K407" s="160">
        <v>0.18</v>
      </c>
      <c r="L407" s="160">
        <v>2.8499999999999997E-3</v>
      </c>
      <c r="M407" s="160">
        <v>0.28999999999999998</v>
      </c>
      <c r="N407" s="160">
        <v>6.5000000000000006E-3</v>
      </c>
      <c r="O407" s="160">
        <v>0.01</v>
      </c>
      <c r="P407" s="160">
        <v>1.46</v>
      </c>
      <c r="Q407" s="160">
        <v>5.6999999999999998E-4</v>
      </c>
      <c r="R407" s="160">
        <v>2.5000000000000001E-3</v>
      </c>
      <c r="S407" s="160">
        <v>0</v>
      </c>
      <c r="T407" s="160">
        <v>0</v>
      </c>
      <c r="U407" s="160">
        <v>0.35</v>
      </c>
      <c r="V407" s="160">
        <v>7.3999999999999999E-4</v>
      </c>
      <c r="W407" s="160">
        <v>9.7000000000000005E-4</v>
      </c>
      <c r="X407" s="160">
        <v>5.6000000000000006E-4</v>
      </c>
      <c r="Y407" s="160">
        <v>6.1399999999999996E-3</v>
      </c>
      <c r="Z407" s="160">
        <v>9.6999999999999989E-2</v>
      </c>
      <c r="AA407" s="159">
        <v>2E-3</v>
      </c>
      <c r="AB407" s="159">
        <v>0</v>
      </c>
      <c r="AC407" s="159">
        <v>4.5000000000000005E-3</v>
      </c>
      <c r="AD407" s="159">
        <v>0.33</v>
      </c>
    </row>
    <row r="408" spans="1:30" ht="15.75" customHeight="1">
      <c r="A408" s="266" t="s">
        <v>1208</v>
      </c>
      <c r="B408" s="181" t="s">
        <v>34</v>
      </c>
      <c r="C408" s="167"/>
      <c r="D408" s="164">
        <v>1.89E-2</v>
      </c>
      <c r="E408" s="169">
        <v>7.8799999999999995E-2</v>
      </c>
      <c r="F408" s="171">
        <v>6.2E-4</v>
      </c>
      <c r="G408" s="23">
        <v>1.4499999999999999E-3</v>
      </c>
      <c r="H408" s="178">
        <v>1.2E-4</v>
      </c>
      <c r="I408" s="141">
        <v>3.2000000000000001E-2</v>
      </c>
      <c r="J408" s="160">
        <v>0.44</v>
      </c>
      <c r="K408" s="160">
        <v>0.18</v>
      </c>
      <c r="L408" s="160">
        <v>2.8499999999999997E-3</v>
      </c>
      <c r="M408" s="160">
        <v>0.28999999999999998</v>
      </c>
      <c r="N408" s="160">
        <v>6.5000000000000006E-3</v>
      </c>
      <c r="O408" s="160">
        <v>0.01</v>
      </c>
      <c r="P408" s="160">
        <v>1.46</v>
      </c>
      <c r="Q408" s="160">
        <v>5.6999999999999998E-4</v>
      </c>
      <c r="R408" s="160">
        <v>2.5000000000000001E-3</v>
      </c>
      <c r="S408" s="160">
        <v>0</v>
      </c>
      <c r="T408" s="160">
        <v>0</v>
      </c>
      <c r="U408" s="160">
        <v>0.35</v>
      </c>
      <c r="V408" s="160">
        <v>7.3999999999999999E-4</v>
      </c>
      <c r="W408" s="160">
        <v>9.7000000000000005E-4</v>
      </c>
      <c r="X408" s="160">
        <v>5.6000000000000006E-4</v>
      </c>
      <c r="Y408" s="160">
        <v>6.1399999999999996E-3</v>
      </c>
      <c r="Z408" s="160">
        <v>9.6999999999999989E-2</v>
      </c>
      <c r="AA408" s="159">
        <v>2E-3</v>
      </c>
      <c r="AB408" s="159">
        <v>0</v>
      </c>
      <c r="AC408" s="159">
        <v>4.5000000000000005E-3</v>
      </c>
      <c r="AD408" s="159">
        <v>0.33</v>
      </c>
    </row>
    <row r="409" spans="1:30" ht="15.75" customHeight="1">
      <c r="A409" s="266" t="s">
        <v>1209</v>
      </c>
      <c r="B409" s="181" t="s">
        <v>34</v>
      </c>
      <c r="C409" s="167"/>
      <c r="D409" s="164">
        <v>1.89E-2</v>
      </c>
      <c r="E409" s="169">
        <v>7.8799999999999995E-2</v>
      </c>
      <c r="F409" s="171">
        <v>6.2E-4</v>
      </c>
      <c r="G409" s="23">
        <v>1.4499999999999999E-3</v>
      </c>
      <c r="H409" s="178">
        <v>1.2E-4</v>
      </c>
      <c r="I409" s="141">
        <v>3.2000000000000001E-2</v>
      </c>
      <c r="J409" s="160">
        <v>0.44</v>
      </c>
      <c r="K409" s="160">
        <v>0.18</v>
      </c>
      <c r="L409" s="160">
        <v>2.8499999999999997E-3</v>
      </c>
      <c r="M409" s="160">
        <v>0.28999999999999998</v>
      </c>
      <c r="N409" s="160">
        <v>6.5000000000000006E-3</v>
      </c>
      <c r="O409" s="160">
        <v>0.01</v>
      </c>
      <c r="P409" s="160">
        <v>1.46</v>
      </c>
      <c r="Q409" s="160">
        <v>5.6999999999999998E-4</v>
      </c>
      <c r="R409" s="160">
        <v>2.5000000000000001E-3</v>
      </c>
      <c r="S409" s="160">
        <v>0</v>
      </c>
      <c r="T409" s="160">
        <v>0</v>
      </c>
      <c r="U409" s="160">
        <v>0.35</v>
      </c>
      <c r="V409" s="160">
        <v>7.3999999999999999E-4</v>
      </c>
      <c r="W409" s="160">
        <v>9.7000000000000005E-4</v>
      </c>
      <c r="X409" s="160">
        <v>5.6000000000000006E-4</v>
      </c>
      <c r="Y409" s="160">
        <v>6.1399999999999996E-3</v>
      </c>
      <c r="Z409" s="160">
        <v>9.6999999999999989E-2</v>
      </c>
      <c r="AA409" s="159">
        <v>2E-3</v>
      </c>
      <c r="AB409" s="159">
        <v>0</v>
      </c>
      <c r="AC409" s="159">
        <v>4.5000000000000005E-3</v>
      </c>
      <c r="AD409" s="159">
        <v>0.33</v>
      </c>
    </row>
    <row r="410" spans="1:30" ht="15.75" customHeight="1">
      <c r="A410" s="266" t="s">
        <v>1210</v>
      </c>
      <c r="B410" s="181" t="s">
        <v>34</v>
      </c>
      <c r="C410" s="167"/>
      <c r="D410" s="164">
        <v>1.89E-2</v>
      </c>
      <c r="E410" s="169">
        <v>7.8799999999999995E-2</v>
      </c>
      <c r="F410" s="171">
        <v>6.2E-4</v>
      </c>
      <c r="G410" s="23">
        <v>1.4499999999999999E-3</v>
      </c>
      <c r="H410" s="178">
        <v>1.2E-4</v>
      </c>
      <c r="I410" s="141">
        <v>3.2000000000000001E-2</v>
      </c>
      <c r="J410" s="160">
        <v>0.44</v>
      </c>
      <c r="K410" s="160">
        <v>0.18</v>
      </c>
      <c r="L410" s="160">
        <v>2.8499999999999997E-3</v>
      </c>
      <c r="M410" s="160">
        <v>0.28999999999999998</v>
      </c>
      <c r="N410" s="160">
        <v>6.5000000000000006E-3</v>
      </c>
      <c r="O410" s="160">
        <v>0.01</v>
      </c>
      <c r="P410" s="160">
        <v>1.46</v>
      </c>
      <c r="Q410" s="160">
        <v>5.6999999999999998E-4</v>
      </c>
      <c r="R410" s="160">
        <v>2.5000000000000001E-3</v>
      </c>
      <c r="S410" s="160">
        <v>0</v>
      </c>
      <c r="T410" s="160">
        <v>0</v>
      </c>
      <c r="U410" s="160">
        <v>0.35</v>
      </c>
      <c r="V410" s="160">
        <v>7.3999999999999999E-4</v>
      </c>
      <c r="W410" s="160">
        <v>9.7000000000000005E-4</v>
      </c>
      <c r="X410" s="160">
        <v>5.6000000000000006E-4</v>
      </c>
      <c r="Y410" s="160">
        <v>6.1399999999999996E-3</v>
      </c>
      <c r="Z410" s="160">
        <v>9.6999999999999989E-2</v>
      </c>
      <c r="AA410" s="159">
        <v>2E-3</v>
      </c>
      <c r="AB410" s="159">
        <v>0</v>
      </c>
      <c r="AC410" s="159">
        <v>4.5000000000000005E-3</v>
      </c>
      <c r="AD410" s="159">
        <v>0.33</v>
      </c>
    </row>
    <row r="411" spans="1:30" ht="15.75" customHeight="1">
      <c r="A411" s="266" t="s">
        <v>1211</v>
      </c>
      <c r="B411" s="181" t="s">
        <v>34</v>
      </c>
      <c r="C411" s="167"/>
      <c r="D411" s="164">
        <v>2.1700000000000001E-2</v>
      </c>
      <c r="E411" s="169">
        <v>5.2900000000000003E-2</v>
      </c>
      <c r="F411" s="171">
        <v>5.0999999999999993E-4</v>
      </c>
      <c r="G411" s="23">
        <v>1.91E-3</v>
      </c>
      <c r="H411" s="178">
        <v>7.0000000000000007E-5</v>
      </c>
      <c r="I411" s="141">
        <v>2.2000000000000002E-2</v>
      </c>
      <c r="J411" s="160">
        <v>0.06</v>
      </c>
      <c r="K411" s="160">
        <v>0.12</v>
      </c>
      <c r="L411" s="160">
        <v>1.15E-3</v>
      </c>
      <c r="M411" s="160">
        <v>0.87</v>
      </c>
      <c r="N411" s="160">
        <v>1.7399999999999999E-2</v>
      </c>
      <c r="O411" s="160">
        <v>0.02</v>
      </c>
      <c r="P411" s="160">
        <v>3.56</v>
      </c>
      <c r="Q411" s="160">
        <v>5.0400000000000002E-3</v>
      </c>
      <c r="R411" s="160">
        <v>8.6999999999999994E-3</v>
      </c>
      <c r="S411" s="160">
        <v>0</v>
      </c>
      <c r="T411" s="160">
        <v>0</v>
      </c>
      <c r="U411" s="160">
        <v>0</v>
      </c>
      <c r="V411" s="160">
        <v>7.2999999999999996E-4</v>
      </c>
      <c r="W411" s="160">
        <v>3.0000000000000001E-3</v>
      </c>
      <c r="X411" s="160">
        <v>9.5E-4</v>
      </c>
      <c r="Y411" s="160">
        <v>4.4600000000000001E-2</v>
      </c>
      <c r="Z411" s="160">
        <v>0.04</v>
      </c>
      <c r="AA411" s="159">
        <v>0.11900000000000001</v>
      </c>
      <c r="AB411" s="159">
        <v>5.2500000000000003E-3</v>
      </c>
      <c r="AC411" s="159">
        <v>1E-4</v>
      </c>
      <c r="AD411" s="159">
        <v>0.18</v>
      </c>
    </row>
    <row r="412" spans="1:30" ht="15.75" customHeight="1">
      <c r="A412" s="266" t="s">
        <v>1212</v>
      </c>
      <c r="B412" s="181" t="s">
        <v>34</v>
      </c>
      <c r="C412" s="167"/>
      <c r="D412" s="164">
        <v>7.8000000000000005E-3</v>
      </c>
      <c r="E412" s="169">
        <v>8.2100000000000006E-2</v>
      </c>
      <c r="F412" s="171">
        <v>4.0000000000000002E-4</v>
      </c>
      <c r="G412" s="23">
        <v>8.9999999999999998E-4</v>
      </c>
      <c r="H412" s="178">
        <v>2.0000000000000001E-4</v>
      </c>
      <c r="I412" s="141">
        <v>2.35E-2</v>
      </c>
      <c r="J412" s="160">
        <v>5.6399999999999999E-2</v>
      </c>
      <c r="K412" s="160">
        <v>0.10339999999999999</v>
      </c>
      <c r="L412" s="160">
        <v>1.1000000000000001E-3</v>
      </c>
      <c r="M412" s="160">
        <v>0.14099999999999999</v>
      </c>
      <c r="N412" s="160">
        <v>2.3999999999999998E-3</v>
      </c>
      <c r="O412" s="160">
        <v>9.3999999999999986E-3</v>
      </c>
      <c r="P412" s="160">
        <v>1.1562000000000001</v>
      </c>
      <c r="Q412" s="160">
        <v>5.9999999999999995E-4</v>
      </c>
      <c r="R412" s="160">
        <v>1.1000000000000001E-3</v>
      </c>
      <c r="S412" s="160">
        <v>0</v>
      </c>
      <c r="T412" s="160">
        <v>0</v>
      </c>
      <c r="U412" s="160">
        <v>1.72E-2</v>
      </c>
      <c r="V412" s="160">
        <v>7.000000000000001E-4</v>
      </c>
      <c r="W412" s="160">
        <v>2.0000000000000001E-4</v>
      </c>
      <c r="X412" s="160">
        <v>8.0000000000000004E-4</v>
      </c>
      <c r="Y412" s="160">
        <v>5.6000000000000008E-3</v>
      </c>
      <c r="Z412" s="160">
        <v>1.2199999999999999E-2</v>
      </c>
      <c r="AA412" s="159">
        <v>8.9999999999999998E-4</v>
      </c>
      <c r="AB412" s="159">
        <v>0</v>
      </c>
      <c r="AC412" s="159">
        <v>3.9000000000000003E-3</v>
      </c>
      <c r="AD412" s="159">
        <v>0.13159999999999999</v>
      </c>
    </row>
    <row r="413" spans="1:30" ht="15.75" customHeight="1">
      <c r="A413" s="266" t="s">
        <v>1213</v>
      </c>
      <c r="B413" s="181" t="s">
        <v>34</v>
      </c>
      <c r="C413" s="167"/>
      <c r="D413" s="164">
        <v>8.3000000000000001E-3</v>
      </c>
      <c r="E413" s="169">
        <v>8.7300000000000003E-2</v>
      </c>
      <c r="F413" s="171">
        <v>4.0000000000000002E-4</v>
      </c>
      <c r="G413" s="23">
        <v>8.9999999999999998E-4</v>
      </c>
      <c r="H413" s="178">
        <v>2.0000000000000001E-4</v>
      </c>
      <c r="I413" s="141">
        <v>2.5000000000000001E-2</v>
      </c>
      <c r="J413" s="160">
        <v>5.6399999999999999E-2</v>
      </c>
      <c r="K413" s="160">
        <v>0.10339999999999999</v>
      </c>
      <c r="L413" s="160">
        <v>1.1000000000000001E-3</v>
      </c>
      <c r="M413" s="160">
        <v>0.14099999999999999</v>
      </c>
      <c r="N413" s="160">
        <v>2.3999999999999998E-3</v>
      </c>
      <c r="O413" s="160">
        <v>9.3999999999999986E-3</v>
      </c>
      <c r="P413" s="160">
        <v>1.1562000000000001</v>
      </c>
      <c r="Q413" s="160">
        <v>5.9999999999999995E-4</v>
      </c>
      <c r="R413" s="160">
        <v>1.1000000000000001E-3</v>
      </c>
      <c r="S413" s="160">
        <v>0</v>
      </c>
      <c r="T413" s="160">
        <v>0</v>
      </c>
      <c r="U413" s="160">
        <v>1.72E-2</v>
      </c>
      <c r="V413" s="160">
        <v>7.000000000000001E-4</v>
      </c>
      <c r="W413" s="160">
        <v>2.0000000000000001E-4</v>
      </c>
      <c r="X413" s="160">
        <v>8.0000000000000004E-4</v>
      </c>
      <c r="Y413" s="160">
        <v>5.6000000000000008E-3</v>
      </c>
      <c r="Z413" s="160">
        <v>1.2199999999999999E-2</v>
      </c>
      <c r="AA413" s="159">
        <v>8.9999999999999998E-4</v>
      </c>
      <c r="AB413" s="159">
        <v>0</v>
      </c>
      <c r="AC413" s="159">
        <v>3.9000000000000003E-3</v>
      </c>
      <c r="AD413" s="159">
        <v>0.13159999999999999</v>
      </c>
    </row>
    <row r="414" spans="1:30" ht="15.75" customHeight="1">
      <c r="A414" s="266" t="s">
        <v>1214</v>
      </c>
      <c r="B414" s="181" t="s">
        <v>34</v>
      </c>
      <c r="C414" s="167"/>
      <c r="D414" s="164">
        <v>8.3000000000000001E-3</v>
      </c>
      <c r="E414" s="169">
        <v>8.7300000000000003E-2</v>
      </c>
      <c r="F414" s="171">
        <v>4.0000000000000002E-4</v>
      </c>
      <c r="G414" s="23">
        <v>8.9999999999999998E-4</v>
      </c>
      <c r="H414" s="178">
        <v>2.0000000000000001E-4</v>
      </c>
      <c r="I414" s="141">
        <v>2.5000000000000001E-2</v>
      </c>
      <c r="J414" s="160">
        <v>5.6399999999999999E-2</v>
      </c>
      <c r="K414" s="160">
        <v>0.10339999999999999</v>
      </c>
      <c r="L414" s="160">
        <v>1.1000000000000001E-3</v>
      </c>
      <c r="M414" s="160">
        <v>0.14099999999999999</v>
      </c>
      <c r="N414" s="160">
        <v>2.3999999999999998E-3</v>
      </c>
      <c r="O414" s="160">
        <v>9.3999999999999986E-3</v>
      </c>
      <c r="P414" s="160">
        <v>1.1562000000000001</v>
      </c>
      <c r="Q414" s="160">
        <v>5.9999999999999995E-4</v>
      </c>
      <c r="R414" s="160">
        <v>1.1000000000000001E-3</v>
      </c>
      <c r="S414" s="160">
        <v>0</v>
      </c>
      <c r="T414" s="160">
        <v>0</v>
      </c>
      <c r="U414" s="160">
        <v>1.72E-2</v>
      </c>
      <c r="V414" s="160">
        <v>7.000000000000001E-4</v>
      </c>
      <c r="W414" s="160">
        <v>2.0000000000000001E-4</v>
      </c>
      <c r="X414" s="160">
        <v>8.0000000000000004E-4</v>
      </c>
      <c r="Y414" s="160">
        <v>5.6000000000000008E-3</v>
      </c>
      <c r="Z414" s="160">
        <v>1.2199999999999999E-2</v>
      </c>
      <c r="AA414" s="159">
        <v>8.9999999999999998E-4</v>
      </c>
      <c r="AB414" s="159">
        <v>0</v>
      </c>
      <c r="AC414" s="159">
        <v>3.9000000000000003E-3</v>
      </c>
      <c r="AD414" s="159">
        <v>0.13159999999999999</v>
      </c>
    </row>
    <row r="415" spans="1:30" ht="15.75" customHeight="1">
      <c r="A415" s="266" t="s">
        <v>1215</v>
      </c>
      <c r="B415" s="181" t="s">
        <v>34</v>
      </c>
      <c r="C415" s="167"/>
      <c r="D415" s="164">
        <v>8.3000000000000001E-3</v>
      </c>
      <c r="E415" s="169">
        <v>8.7300000000000003E-2</v>
      </c>
      <c r="F415" s="171">
        <v>4.0000000000000002E-4</v>
      </c>
      <c r="G415" s="23">
        <v>8.9999999999999998E-4</v>
      </c>
      <c r="H415" s="178">
        <v>2.0000000000000001E-4</v>
      </c>
      <c r="I415" s="141">
        <v>2.5000000000000001E-2</v>
      </c>
      <c r="J415" s="160">
        <v>5.6399999999999999E-2</v>
      </c>
      <c r="K415" s="160">
        <v>0.10339999999999999</v>
      </c>
      <c r="L415" s="160">
        <v>1.1000000000000001E-3</v>
      </c>
      <c r="M415" s="160">
        <v>0.14099999999999999</v>
      </c>
      <c r="N415" s="160">
        <v>2.3999999999999998E-3</v>
      </c>
      <c r="O415" s="160">
        <v>9.3999999999999986E-3</v>
      </c>
      <c r="P415" s="160">
        <v>1.1562000000000001</v>
      </c>
      <c r="Q415" s="160">
        <v>5.9999999999999995E-4</v>
      </c>
      <c r="R415" s="160">
        <v>1.1000000000000001E-3</v>
      </c>
      <c r="S415" s="160">
        <v>0</v>
      </c>
      <c r="T415" s="160">
        <v>0</v>
      </c>
      <c r="U415" s="160">
        <v>1.72E-2</v>
      </c>
      <c r="V415" s="160">
        <v>7.000000000000001E-4</v>
      </c>
      <c r="W415" s="160">
        <v>2.0000000000000001E-4</v>
      </c>
      <c r="X415" s="160">
        <v>8.0000000000000004E-4</v>
      </c>
      <c r="Y415" s="160">
        <v>5.6000000000000008E-3</v>
      </c>
      <c r="Z415" s="160">
        <v>1.2199999999999999E-2</v>
      </c>
      <c r="AA415" s="159">
        <v>8.9999999999999998E-4</v>
      </c>
      <c r="AB415" s="159">
        <v>0</v>
      </c>
      <c r="AC415" s="159">
        <v>3.9000000000000003E-3</v>
      </c>
      <c r="AD415" s="159">
        <v>0.13159999999999999</v>
      </c>
    </row>
    <row r="416" spans="1:30" ht="15.75" customHeight="1">
      <c r="A416" s="266" t="s">
        <v>1216</v>
      </c>
      <c r="B416" s="181" t="s">
        <v>34</v>
      </c>
      <c r="C416" s="167"/>
      <c r="D416" s="164">
        <v>3.6900000000000002E-2</v>
      </c>
      <c r="E416" s="169">
        <v>0.15859999999999999</v>
      </c>
      <c r="F416" s="171">
        <v>4.0000000000000002E-4</v>
      </c>
      <c r="G416" s="23">
        <v>8.9999999999999998E-4</v>
      </c>
      <c r="H416" s="178">
        <v>2.0000000000000001E-4</v>
      </c>
      <c r="I416" s="141">
        <v>2.7099999999999999E-2</v>
      </c>
      <c r="J416" s="160">
        <v>5.6399999999999999E-2</v>
      </c>
      <c r="K416" s="160">
        <v>0.10339999999999999</v>
      </c>
      <c r="L416" s="160">
        <v>1.1000000000000001E-3</v>
      </c>
      <c r="M416" s="160">
        <v>0.14099999999999999</v>
      </c>
      <c r="N416" s="160">
        <v>2.3999999999999998E-3</v>
      </c>
      <c r="O416" s="160">
        <v>9.3999999999999986E-3</v>
      </c>
      <c r="P416" s="160">
        <v>1.1562000000000001</v>
      </c>
      <c r="Q416" s="160">
        <v>5.9999999999999995E-4</v>
      </c>
      <c r="R416" s="160">
        <v>1.1000000000000001E-3</v>
      </c>
      <c r="S416" s="160">
        <v>0</v>
      </c>
      <c r="T416" s="160">
        <v>0</v>
      </c>
      <c r="U416" s="160">
        <v>1.72E-2</v>
      </c>
      <c r="V416" s="160">
        <v>7.000000000000001E-4</v>
      </c>
      <c r="W416" s="160">
        <v>2.0000000000000001E-4</v>
      </c>
      <c r="X416" s="160">
        <v>8.0000000000000004E-4</v>
      </c>
      <c r="Y416" s="160">
        <v>5.6000000000000008E-3</v>
      </c>
      <c r="Z416" s="160">
        <v>1.2199999999999999E-2</v>
      </c>
      <c r="AA416" s="159">
        <v>8.9999999999999998E-4</v>
      </c>
      <c r="AB416" s="159">
        <v>0</v>
      </c>
      <c r="AC416" s="159">
        <v>3.9000000000000003E-3</v>
      </c>
      <c r="AD416" s="159">
        <v>0.13159999999999999</v>
      </c>
    </row>
    <row r="417" spans="1:30" ht="15.75" customHeight="1">
      <c r="A417" s="266" t="s">
        <v>1217</v>
      </c>
      <c r="B417" s="181" t="s">
        <v>34</v>
      </c>
      <c r="C417" s="167"/>
      <c r="D417" s="164">
        <v>8.3000000000000001E-3</v>
      </c>
      <c r="E417" s="169">
        <v>8.7300000000000003E-2</v>
      </c>
      <c r="F417" s="171">
        <v>4.0000000000000002E-4</v>
      </c>
      <c r="G417" s="23">
        <v>8.9999999999999998E-4</v>
      </c>
      <c r="H417" s="178">
        <v>2.0000000000000001E-4</v>
      </c>
      <c r="I417" s="141">
        <v>2.5000000000000001E-2</v>
      </c>
      <c r="J417" s="160">
        <v>5.6399999999999999E-2</v>
      </c>
      <c r="K417" s="160">
        <v>0.10339999999999999</v>
      </c>
      <c r="L417" s="160">
        <v>1.1000000000000001E-3</v>
      </c>
      <c r="M417" s="160">
        <v>0.14099999999999999</v>
      </c>
      <c r="N417" s="160">
        <v>2.3999999999999998E-3</v>
      </c>
      <c r="O417" s="160">
        <v>9.3999999999999986E-3</v>
      </c>
      <c r="P417" s="160">
        <v>1.1562000000000001</v>
      </c>
      <c r="Q417" s="160">
        <v>5.9999999999999995E-4</v>
      </c>
      <c r="R417" s="160">
        <v>1.1000000000000001E-3</v>
      </c>
      <c r="S417" s="160">
        <v>0</v>
      </c>
      <c r="T417" s="160">
        <v>0</v>
      </c>
      <c r="U417" s="160">
        <v>1.72E-2</v>
      </c>
      <c r="V417" s="160">
        <v>7.000000000000001E-4</v>
      </c>
      <c r="W417" s="160">
        <v>2.0000000000000001E-4</v>
      </c>
      <c r="X417" s="160">
        <v>8.0000000000000004E-4</v>
      </c>
      <c r="Y417" s="160">
        <v>5.6000000000000008E-3</v>
      </c>
      <c r="Z417" s="160">
        <v>1.2199999999999999E-2</v>
      </c>
      <c r="AA417" s="159">
        <v>8.9999999999999998E-4</v>
      </c>
      <c r="AB417" s="159">
        <v>0</v>
      </c>
      <c r="AC417" s="159">
        <v>3.9000000000000003E-3</v>
      </c>
      <c r="AD417" s="159">
        <v>0.13159999999999999</v>
      </c>
    </row>
    <row r="418" spans="1:30" ht="15.75" customHeight="1">
      <c r="A418" s="266" t="s">
        <v>1218</v>
      </c>
      <c r="B418" s="181" t="s">
        <v>34</v>
      </c>
      <c r="C418" s="167"/>
      <c r="D418" s="164">
        <v>8.3000000000000001E-3</v>
      </c>
      <c r="E418" s="169">
        <v>8.7300000000000003E-2</v>
      </c>
      <c r="F418" s="171">
        <v>4.0000000000000002E-4</v>
      </c>
      <c r="G418" s="23">
        <v>8.9999999999999998E-4</v>
      </c>
      <c r="H418" s="178">
        <v>2.0000000000000001E-4</v>
      </c>
      <c r="I418" s="141">
        <v>2.5000000000000001E-2</v>
      </c>
      <c r="J418" s="160">
        <v>5.6399999999999999E-2</v>
      </c>
      <c r="K418" s="160">
        <v>0.10339999999999999</v>
      </c>
      <c r="L418" s="160">
        <v>1.1000000000000001E-3</v>
      </c>
      <c r="M418" s="160">
        <v>0.14099999999999999</v>
      </c>
      <c r="N418" s="160">
        <v>2.3999999999999998E-3</v>
      </c>
      <c r="O418" s="160">
        <v>9.3999999999999986E-3</v>
      </c>
      <c r="P418" s="160">
        <v>1.1562000000000001</v>
      </c>
      <c r="Q418" s="160">
        <v>5.9999999999999995E-4</v>
      </c>
      <c r="R418" s="160">
        <v>1.1000000000000001E-3</v>
      </c>
      <c r="S418" s="160">
        <v>0</v>
      </c>
      <c r="T418" s="160">
        <v>0</v>
      </c>
      <c r="U418" s="160">
        <v>1.72E-2</v>
      </c>
      <c r="V418" s="160">
        <v>7.000000000000001E-4</v>
      </c>
      <c r="W418" s="160">
        <v>2.0000000000000001E-4</v>
      </c>
      <c r="X418" s="160">
        <v>8.0000000000000004E-4</v>
      </c>
      <c r="Y418" s="160">
        <v>5.6000000000000008E-3</v>
      </c>
      <c r="Z418" s="160">
        <v>1.2199999999999999E-2</v>
      </c>
      <c r="AA418" s="159">
        <v>8.9999999999999998E-4</v>
      </c>
      <c r="AB418" s="159">
        <v>0</v>
      </c>
      <c r="AC418" s="159">
        <v>3.9000000000000003E-3</v>
      </c>
      <c r="AD418" s="159">
        <v>0.13159999999999999</v>
      </c>
    </row>
    <row r="419" spans="1:30" ht="15.75" customHeight="1">
      <c r="A419" s="266" t="s">
        <v>1219</v>
      </c>
      <c r="B419" s="181" t="s">
        <v>34</v>
      </c>
      <c r="C419" s="167"/>
      <c r="D419" s="164">
        <v>8.3000000000000001E-3</v>
      </c>
      <c r="E419" s="169">
        <v>8.7300000000000003E-2</v>
      </c>
      <c r="F419" s="171">
        <v>4.0000000000000002E-4</v>
      </c>
      <c r="G419" s="23">
        <v>8.9999999999999998E-4</v>
      </c>
      <c r="H419" s="178">
        <v>2.0000000000000001E-4</v>
      </c>
      <c r="I419" s="141">
        <v>2.5000000000000001E-2</v>
      </c>
      <c r="J419" s="160">
        <v>5.6399999999999999E-2</v>
      </c>
      <c r="K419" s="160">
        <v>0.10339999999999999</v>
      </c>
      <c r="L419" s="160">
        <v>1.1000000000000001E-3</v>
      </c>
      <c r="M419" s="160">
        <v>0.14099999999999999</v>
      </c>
      <c r="N419" s="160">
        <v>2.3999999999999998E-3</v>
      </c>
      <c r="O419" s="160">
        <v>9.3999999999999986E-3</v>
      </c>
      <c r="P419" s="160">
        <v>1.1562000000000001</v>
      </c>
      <c r="Q419" s="160">
        <v>5.9999999999999995E-4</v>
      </c>
      <c r="R419" s="160">
        <v>1.1000000000000001E-3</v>
      </c>
      <c r="S419" s="160">
        <v>0</v>
      </c>
      <c r="T419" s="160">
        <v>0</v>
      </c>
      <c r="U419" s="160">
        <v>1.72E-2</v>
      </c>
      <c r="V419" s="160">
        <v>7.000000000000001E-4</v>
      </c>
      <c r="W419" s="160">
        <v>2.0000000000000001E-4</v>
      </c>
      <c r="X419" s="160">
        <v>8.0000000000000004E-4</v>
      </c>
      <c r="Y419" s="160">
        <v>5.6000000000000008E-3</v>
      </c>
      <c r="Z419" s="160">
        <v>1.2199999999999999E-2</v>
      </c>
      <c r="AA419" s="159">
        <v>8.9999999999999998E-4</v>
      </c>
      <c r="AB419" s="159">
        <v>0</v>
      </c>
      <c r="AC419" s="159">
        <v>3.9000000000000003E-3</v>
      </c>
      <c r="AD419" s="159">
        <v>0.13159999999999999</v>
      </c>
    </row>
    <row r="420" spans="1:30" ht="15.75" customHeight="1">
      <c r="A420" s="266" t="s">
        <v>1220</v>
      </c>
      <c r="B420" s="181" t="s">
        <v>34</v>
      </c>
      <c r="C420" s="167"/>
      <c r="D420" s="164">
        <v>8.3000000000000001E-3</v>
      </c>
      <c r="E420" s="169">
        <v>8.7300000000000003E-2</v>
      </c>
      <c r="F420" s="171">
        <v>4.0000000000000002E-4</v>
      </c>
      <c r="G420" s="23">
        <v>8.9999999999999998E-4</v>
      </c>
      <c r="H420" s="178">
        <v>2.0000000000000001E-4</v>
      </c>
      <c r="I420" s="141">
        <v>2.5000000000000001E-2</v>
      </c>
      <c r="J420" s="160">
        <v>5.6399999999999999E-2</v>
      </c>
      <c r="K420" s="160">
        <v>0.10339999999999999</v>
      </c>
      <c r="L420" s="160">
        <v>1.1000000000000001E-3</v>
      </c>
      <c r="M420" s="160">
        <v>0.14099999999999999</v>
      </c>
      <c r="N420" s="160">
        <v>2.3999999999999998E-3</v>
      </c>
      <c r="O420" s="160">
        <v>9.3999999999999986E-3</v>
      </c>
      <c r="P420" s="160">
        <v>1.1562000000000001</v>
      </c>
      <c r="Q420" s="160">
        <v>5.9999999999999995E-4</v>
      </c>
      <c r="R420" s="160">
        <v>1.1000000000000001E-3</v>
      </c>
      <c r="S420" s="160">
        <v>0</v>
      </c>
      <c r="T420" s="160">
        <v>0</v>
      </c>
      <c r="U420" s="160">
        <v>1.72E-2</v>
      </c>
      <c r="V420" s="160">
        <v>7.000000000000001E-4</v>
      </c>
      <c r="W420" s="160">
        <v>2.0000000000000001E-4</v>
      </c>
      <c r="X420" s="160">
        <v>8.0000000000000004E-4</v>
      </c>
      <c r="Y420" s="160">
        <v>5.6000000000000008E-3</v>
      </c>
      <c r="Z420" s="160">
        <v>1.2199999999999999E-2</v>
      </c>
      <c r="AA420" s="159">
        <v>8.9999999999999998E-4</v>
      </c>
      <c r="AB420" s="159">
        <v>0</v>
      </c>
      <c r="AC420" s="159">
        <v>3.9000000000000003E-3</v>
      </c>
      <c r="AD420" s="159">
        <v>0.13159999999999999</v>
      </c>
    </row>
    <row r="421" spans="1:30" ht="15.75" customHeight="1">
      <c r="A421" s="266" t="s">
        <v>1221</v>
      </c>
      <c r="B421" s="181" t="s">
        <v>34</v>
      </c>
      <c r="C421" s="167"/>
      <c r="D421" s="164">
        <v>3.27E-2</v>
      </c>
      <c r="E421" s="169">
        <v>7.0499999999999993E-2</v>
      </c>
      <c r="F421" s="171">
        <v>4.8799999999999998E-3</v>
      </c>
      <c r="G421" s="23">
        <v>1.7390000000000003E-2</v>
      </c>
      <c r="H421" s="178">
        <v>6.7000000000000002E-3</v>
      </c>
      <c r="I421" s="141">
        <v>2.7999999999999997E-2</v>
      </c>
      <c r="J421" s="160">
        <v>0.42146</v>
      </c>
      <c r="K421" s="160">
        <v>0.26006000000000001</v>
      </c>
      <c r="L421" s="160">
        <v>1.6900000000000001E-3</v>
      </c>
      <c r="M421" s="160">
        <v>0.55000000000000004</v>
      </c>
      <c r="N421" s="160">
        <v>1.9730000000000001E-2</v>
      </c>
      <c r="O421" s="160">
        <v>2.39778</v>
      </c>
      <c r="P421" s="160">
        <v>2.40049</v>
      </c>
      <c r="Q421" s="160">
        <v>7.6999999999999996E-4</v>
      </c>
      <c r="R421" s="160">
        <v>3.7099999999999998E-3</v>
      </c>
      <c r="S421" s="160">
        <v>0</v>
      </c>
      <c r="T421" s="160">
        <v>0</v>
      </c>
      <c r="U421" s="160">
        <v>0.51500000000000001</v>
      </c>
      <c r="V421" s="160">
        <v>1.2800000000000001E-3</v>
      </c>
      <c r="W421" s="160">
        <v>7.5999999999999993E-4</v>
      </c>
      <c r="X421" s="160">
        <v>1.4399999999999999E-3</v>
      </c>
      <c r="Y421" s="160">
        <v>5.3900000000000007E-3</v>
      </c>
      <c r="Z421" s="160">
        <v>0.47899999999999998</v>
      </c>
      <c r="AA421" s="159">
        <v>2.0019999999999996E-2</v>
      </c>
      <c r="AB421" s="159">
        <v>0</v>
      </c>
      <c r="AC421" s="159">
        <v>6.2199999999999998E-3</v>
      </c>
      <c r="AD421" s="159">
        <v>0.28999999999999998</v>
      </c>
    </row>
    <row r="422" spans="1:30" ht="15.75" customHeight="1">
      <c r="A422" s="266" t="s">
        <v>1222</v>
      </c>
      <c r="B422" s="181" t="s">
        <v>34</v>
      </c>
      <c r="C422" s="167"/>
      <c r="D422" s="164">
        <v>3.27E-2</v>
      </c>
      <c r="E422" s="169">
        <v>7.0499999999999993E-2</v>
      </c>
      <c r="F422" s="171">
        <v>4.8799999999999998E-3</v>
      </c>
      <c r="G422" s="23">
        <v>1.7390000000000003E-2</v>
      </c>
      <c r="H422" s="178">
        <v>6.7000000000000002E-3</v>
      </c>
      <c r="I422" s="141">
        <v>2.7999999999999997E-2</v>
      </c>
      <c r="J422" s="160">
        <v>0.42146</v>
      </c>
      <c r="K422" s="160">
        <v>0.26006000000000001</v>
      </c>
      <c r="L422" s="160">
        <v>1.6900000000000001E-3</v>
      </c>
      <c r="M422" s="160">
        <v>0.55000000000000004</v>
      </c>
      <c r="N422" s="160">
        <v>1.9730000000000001E-2</v>
      </c>
      <c r="O422" s="160">
        <v>2.39778</v>
      </c>
      <c r="P422" s="160">
        <v>2.40049</v>
      </c>
      <c r="Q422" s="160">
        <v>7.6999999999999996E-4</v>
      </c>
      <c r="R422" s="160">
        <v>3.7099999999999998E-3</v>
      </c>
      <c r="S422" s="160">
        <v>0</v>
      </c>
      <c r="T422" s="160">
        <v>0</v>
      </c>
      <c r="U422" s="160">
        <v>0.51500000000000001</v>
      </c>
      <c r="V422" s="160">
        <v>1.2800000000000001E-3</v>
      </c>
      <c r="W422" s="160">
        <v>7.5999999999999993E-4</v>
      </c>
      <c r="X422" s="160">
        <v>1.4399999999999999E-3</v>
      </c>
      <c r="Y422" s="160">
        <v>5.3900000000000007E-3</v>
      </c>
      <c r="Z422" s="160">
        <v>0.47899999999999998</v>
      </c>
      <c r="AA422" s="159">
        <v>2.0019999999999996E-2</v>
      </c>
      <c r="AB422" s="159">
        <v>0</v>
      </c>
      <c r="AC422" s="159">
        <v>6.2199999999999998E-3</v>
      </c>
      <c r="AD422" s="159">
        <v>0.28999999999999998</v>
      </c>
    </row>
    <row r="423" spans="1:30" ht="15.75" customHeight="1">
      <c r="A423" s="266" t="s">
        <v>1223</v>
      </c>
      <c r="B423" s="181" t="s">
        <v>34</v>
      </c>
      <c r="C423" s="167"/>
      <c r="D423" s="164">
        <v>1.1000000000000001E-2</v>
      </c>
      <c r="E423" s="169">
        <v>9.3399999999999997E-2</v>
      </c>
      <c r="F423" s="171">
        <v>4.0000000000000002E-4</v>
      </c>
      <c r="G423" s="23">
        <v>2.0000000000000001E-4</v>
      </c>
      <c r="H423" s="178">
        <v>1E-4</v>
      </c>
      <c r="I423" s="141">
        <v>1.9299999999999998E-2</v>
      </c>
      <c r="J423" s="160">
        <v>0.23</v>
      </c>
      <c r="K423" s="160">
        <v>0.1</v>
      </c>
      <c r="L423" s="160">
        <v>1.2999999999999999E-3</v>
      </c>
      <c r="M423" s="160">
        <v>0.28999999999999998</v>
      </c>
      <c r="N423" s="160">
        <v>2.0999999999999999E-3</v>
      </c>
      <c r="O423" s="160">
        <v>0.04</v>
      </c>
      <c r="P423" s="160">
        <v>1.46</v>
      </c>
      <c r="Q423" s="160">
        <v>4.0000000000000002E-4</v>
      </c>
      <c r="R423" s="160">
        <v>1.7000000000000001E-3</v>
      </c>
      <c r="S423" s="160">
        <v>0</v>
      </c>
      <c r="T423" s="160">
        <v>0</v>
      </c>
      <c r="U423" s="160">
        <v>8.0000000000000004E-4</v>
      </c>
      <c r="V423" s="160">
        <v>5.0000000000000001E-4</v>
      </c>
      <c r="W423" s="160">
        <v>2.9999999999999997E-4</v>
      </c>
      <c r="X423" s="160">
        <v>1.1999999999999999E-3</v>
      </c>
      <c r="Y423" s="160">
        <v>1.1999999999999999E-3</v>
      </c>
      <c r="Z423" s="160">
        <v>7.400000000000001E-2</v>
      </c>
      <c r="AA423" s="159">
        <v>5.0000000000000001E-3</v>
      </c>
      <c r="AB423" s="159">
        <v>0</v>
      </c>
      <c r="AC423" s="159">
        <v>2.0000000000000001E-4</v>
      </c>
      <c r="AD423" s="159">
        <v>0.19</v>
      </c>
    </row>
    <row r="424" spans="1:30" ht="15.75" customHeight="1">
      <c r="A424" s="266" t="s">
        <v>1224</v>
      </c>
      <c r="B424" s="181" t="s">
        <v>34</v>
      </c>
      <c r="C424" s="167"/>
      <c r="D424" s="164">
        <v>1.3600000000000001E-2</v>
      </c>
      <c r="E424" s="169">
        <v>0.10150000000000001</v>
      </c>
      <c r="F424" s="171">
        <v>4.0000000000000002E-4</v>
      </c>
      <c r="G424" s="23">
        <v>2.0000000000000001E-4</v>
      </c>
      <c r="H424" s="178">
        <v>1E-4</v>
      </c>
      <c r="I424" s="141">
        <v>1.3999999999999999E-2</v>
      </c>
      <c r="J424" s="160">
        <v>0.23</v>
      </c>
      <c r="K424" s="160">
        <v>0.1</v>
      </c>
      <c r="L424" s="160">
        <v>1.2999999999999999E-3</v>
      </c>
      <c r="M424" s="160">
        <v>0.28999999999999998</v>
      </c>
      <c r="N424" s="160">
        <v>2.0999999999999999E-3</v>
      </c>
      <c r="O424" s="160">
        <v>0.04</v>
      </c>
      <c r="P424" s="160">
        <v>1.46</v>
      </c>
      <c r="Q424" s="160">
        <v>4.0000000000000002E-4</v>
      </c>
      <c r="R424" s="160">
        <v>1.7000000000000001E-3</v>
      </c>
      <c r="S424" s="160">
        <v>0</v>
      </c>
      <c r="T424" s="160">
        <v>0</v>
      </c>
      <c r="U424" s="160">
        <v>8.0000000000000004E-4</v>
      </c>
      <c r="V424" s="160">
        <v>5.0000000000000001E-4</v>
      </c>
      <c r="W424" s="160">
        <v>2.9999999999999997E-4</v>
      </c>
      <c r="X424" s="160">
        <v>1.1999999999999999E-3</v>
      </c>
      <c r="Y424" s="160">
        <v>1.1999999999999999E-3</v>
      </c>
      <c r="Z424" s="160">
        <v>7.400000000000001E-2</v>
      </c>
      <c r="AA424" s="159">
        <v>5.0000000000000001E-3</v>
      </c>
      <c r="AB424" s="159">
        <v>0</v>
      </c>
      <c r="AC424" s="159">
        <v>2.0000000000000001E-4</v>
      </c>
      <c r="AD424" s="159">
        <v>0.19</v>
      </c>
    </row>
    <row r="425" spans="1:30" ht="15.75" customHeight="1">
      <c r="A425" s="266" t="s">
        <v>1225</v>
      </c>
      <c r="B425" s="181" t="s">
        <v>34</v>
      </c>
      <c r="C425" s="167"/>
      <c r="D425" s="164">
        <v>1.3600000000000001E-2</v>
      </c>
      <c r="E425" s="169">
        <v>0.10150000000000001</v>
      </c>
      <c r="F425" s="171">
        <v>4.0000000000000002E-4</v>
      </c>
      <c r="G425" s="23">
        <v>2.0000000000000001E-4</v>
      </c>
      <c r="H425" s="178">
        <v>1E-4</v>
      </c>
      <c r="I425" s="141">
        <v>1.3999999999999999E-2</v>
      </c>
      <c r="J425" s="160">
        <v>0.23</v>
      </c>
      <c r="K425" s="160">
        <v>0.1</v>
      </c>
      <c r="L425" s="160">
        <v>1.2999999999999999E-3</v>
      </c>
      <c r="M425" s="160">
        <v>0.28999999999999998</v>
      </c>
      <c r="N425" s="160">
        <v>2.0999999999999999E-3</v>
      </c>
      <c r="O425" s="160">
        <v>0.04</v>
      </c>
      <c r="P425" s="160">
        <v>1.46</v>
      </c>
      <c r="Q425" s="160">
        <v>4.0000000000000002E-4</v>
      </c>
      <c r="R425" s="160">
        <v>1.7000000000000001E-3</v>
      </c>
      <c r="S425" s="160">
        <v>0</v>
      </c>
      <c r="T425" s="160">
        <v>0</v>
      </c>
      <c r="U425" s="160">
        <v>8.0000000000000004E-4</v>
      </c>
      <c r="V425" s="160">
        <v>5.0000000000000001E-4</v>
      </c>
      <c r="W425" s="160">
        <v>2.9999999999999997E-4</v>
      </c>
      <c r="X425" s="160">
        <v>1.1999999999999999E-3</v>
      </c>
      <c r="Y425" s="160">
        <v>1.1999999999999999E-3</v>
      </c>
      <c r="Z425" s="160">
        <v>7.400000000000001E-2</v>
      </c>
      <c r="AA425" s="159">
        <v>5.0000000000000001E-3</v>
      </c>
      <c r="AB425" s="159">
        <v>0</v>
      </c>
      <c r="AC425" s="159">
        <v>2.0000000000000001E-4</v>
      </c>
      <c r="AD425" s="159">
        <v>0.19</v>
      </c>
    </row>
    <row r="426" spans="1:30" ht="15.75" customHeight="1">
      <c r="A426" s="266" t="s">
        <v>1226</v>
      </c>
      <c r="B426" s="181" t="s">
        <v>34</v>
      </c>
      <c r="C426" s="167"/>
      <c r="D426" s="164">
        <v>1.3600000000000001E-2</v>
      </c>
      <c r="E426" s="169">
        <v>0.10150000000000001</v>
      </c>
      <c r="F426" s="171">
        <v>4.0000000000000002E-4</v>
      </c>
      <c r="G426" s="23">
        <v>2.0000000000000001E-4</v>
      </c>
      <c r="H426" s="178">
        <v>1E-4</v>
      </c>
      <c r="I426" s="141">
        <v>1.3999999999999999E-2</v>
      </c>
      <c r="J426" s="160">
        <v>0.23</v>
      </c>
      <c r="K426" s="160">
        <v>0.1</v>
      </c>
      <c r="L426" s="160">
        <v>1.2999999999999999E-3</v>
      </c>
      <c r="M426" s="160">
        <v>0.28999999999999998</v>
      </c>
      <c r="N426" s="160">
        <v>2.0999999999999999E-3</v>
      </c>
      <c r="O426" s="160">
        <v>0.04</v>
      </c>
      <c r="P426" s="160">
        <v>1.46</v>
      </c>
      <c r="Q426" s="160">
        <v>4.0000000000000002E-4</v>
      </c>
      <c r="R426" s="160">
        <v>1.7000000000000001E-3</v>
      </c>
      <c r="S426" s="160">
        <v>0</v>
      </c>
      <c r="T426" s="160">
        <v>0</v>
      </c>
      <c r="U426" s="160">
        <v>8.0000000000000004E-4</v>
      </c>
      <c r="V426" s="160">
        <v>5.0000000000000001E-4</v>
      </c>
      <c r="W426" s="160">
        <v>2.9999999999999997E-4</v>
      </c>
      <c r="X426" s="160">
        <v>1.1999999999999999E-3</v>
      </c>
      <c r="Y426" s="160">
        <v>1.1999999999999999E-3</v>
      </c>
      <c r="Z426" s="160">
        <v>7.400000000000001E-2</v>
      </c>
      <c r="AA426" s="159">
        <v>5.0000000000000001E-3</v>
      </c>
      <c r="AB426" s="159">
        <v>0</v>
      </c>
      <c r="AC426" s="159">
        <v>2.0000000000000001E-4</v>
      </c>
      <c r="AD426" s="159">
        <v>0.19</v>
      </c>
    </row>
    <row r="427" spans="1:30" ht="15.75" customHeight="1">
      <c r="A427" s="266" t="s">
        <v>1227</v>
      </c>
      <c r="B427" s="181" t="s">
        <v>34</v>
      </c>
      <c r="C427" s="167"/>
      <c r="D427" s="164">
        <v>1.3600000000000001E-2</v>
      </c>
      <c r="E427" s="169">
        <v>0.10150000000000001</v>
      </c>
      <c r="F427" s="171">
        <v>4.0000000000000002E-4</v>
      </c>
      <c r="G427" s="23">
        <v>2.0000000000000001E-4</v>
      </c>
      <c r="H427" s="178">
        <v>1E-4</v>
      </c>
      <c r="I427" s="141">
        <v>1.3999999999999999E-2</v>
      </c>
      <c r="J427" s="160">
        <v>0.23</v>
      </c>
      <c r="K427" s="160">
        <v>0.1</v>
      </c>
      <c r="L427" s="160">
        <v>1.2999999999999999E-3</v>
      </c>
      <c r="M427" s="160">
        <v>0.28999999999999998</v>
      </c>
      <c r="N427" s="160">
        <v>2.0999999999999999E-3</v>
      </c>
      <c r="O427" s="160">
        <v>0.04</v>
      </c>
      <c r="P427" s="160">
        <v>1.46</v>
      </c>
      <c r="Q427" s="160">
        <v>4.0000000000000002E-4</v>
      </c>
      <c r="R427" s="160">
        <v>1.7000000000000001E-3</v>
      </c>
      <c r="S427" s="160">
        <v>0</v>
      </c>
      <c r="T427" s="160">
        <v>0</v>
      </c>
      <c r="U427" s="160">
        <v>8.0000000000000004E-4</v>
      </c>
      <c r="V427" s="160">
        <v>5.0000000000000001E-4</v>
      </c>
      <c r="W427" s="160">
        <v>2.9999999999999997E-4</v>
      </c>
      <c r="X427" s="160">
        <v>1.1999999999999999E-3</v>
      </c>
      <c r="Y427" s="160">
        <v>1.1999999999999999E-3</v>
      </c>
      <c r="Z427" s="160">
        <v>7.400000000000001E-2</v>
      </c>
      <c r="AA427" s="159">
        <v>5.0000000000000001E-3</v>
      </c>
      <c r="AB427" s="159">
        <v>0</v>
      </c>
      <c r="AC427" s="159">
        <v>2.0000000000000001E-4</v>
      </c>
      <c r="AD427" s="159">
        <v>0.19</v>
      </c>
    </row>
    <row r="428" spans="1:30" ht="15.75" customHeight="1">
      <c r="A428" s="266" t="s">
        <v>1228</v>
      </c>
      <c r="B428" s="181" t="s">
        <v>34</v>
      </c>
      <c r="C428" s="167"/>
      <c r="D428" s="164">
        <v>1.3600000000000001E-2</v>
      </c>
      <c r="E428" s="169">
        <v>0.10150000000000001</v>
      </c>
      <c r="F428" s="171">
        <v>4.0000000000000002E-4</v>
      </c>
      <c r="G428" s="23">
        <v>2.0000000000000001E-4</v>
      </c>
      <c r="H428" s="178">
        <v>1E-4</v>
      </c>
      <c r="I428" s="141">
        <v>1.3999999999999999E-2</v>
      </c>
      <c r="J428" s="160">
        <v>0.23</v>
      </c>
      <c r="K428" s="160">
        <v>0.1</v>
      </c>
      <c r="L428" s="160">
        <v>1.2999999999999999E-3</v>
      </c>
      <c r="M428" s="160">
        <v>0.28999999999999998</v>
      </c>
      <c r="N428" s="160">
        <v>2.0999999999999999E-3</v>
      </c>
      <c r="O428" s="160">
        <v>0.04</v>
      </c>
      <c r="P428" s="160">
        <v>1.46</v>
      </c>
      <c r="Q428" s="160">
        <v>4.0000000000000002E-4</v>
      </c>
      <c r="R428" s="160">
        <v>1.7000000000000001E-3</v>
      </c>
      <c r="S428" s="160">
        <v>0</v>
      </c>
      <c r="T428" s="160">
        <v>0</v>
      </c>
      <c r="U428" s="160">
        <v>8.0000000000000004E-4</v>
      </c>
      <c r="V428" s="160">
        <v>5.0000000000000001E-4</v>
      </c>
      <c r="W428" s="160">
        <v>2.9999999999999997E-4</v>
      </c>
      <c r="X428" s="160">
        <v>1.1999999999999999E-3</v>
      </c>
      <c r="Y428" s="160">
        <v>1.1999999999999999E-3</v>
      </c>
      <c r="Z428" s="160">
        <v>7.400000000000001E-2</v>
      </c>
      <c r="AA428" s="159">
        <v>5.0000000000000001E-3</v>
      </c>
      <c r="AB428" s="159">
        <v>0</v>
      </c>
      <c r="AC428" s="159">
        <v>2.0000000000000001E-4</v>
      </c>
      <c r="AD428" s="159">
        <v>0.19</v>
      </c>
    </row>
    <row r="429" spans="1:30" ht="15.75" customHeight="1">
      <c r="A429" s="266" t="s">
        <v>1229</v>
      </c>
      <c r="B429" s="181" t="s">
        <v>34</v>
      </c>
      <c r="C429" s="167"/>
      <c r="D429" s="164">
        <v>1.3520000000000001E-2</v>
      </c>
      <c r="E429" s="169">
        <v>9.196E-2</v>
      </c>
      <c r="F429" s="171">
        <v>4.0000000000000002E-4</v>
      </c>
      <c r="G429" s="23">
        <v>2.0000000000000001E-4</v>
      </c>
      <c r="H429" s="178">
        <v>1E-4</v>
      </c>
      <c r="I429" s="141">
        <v>1.4199999999999999E-2</v>
      </c>
      <c r="J429" s="160">
        <v>0.23</v>
      </c>
      <c r="K429" s="160">
        <v>0.1</v>
      </c>
      <c r="L429" s="160">
        <v>1.2999999999999999E-3</v>
      </c>
      <c r="M429" s="160">
        <v>0.28999999999999998</v>
      </c>
      <c r="N429" s="160">
        <v>2.0999999999999999E-3</v>
      </c>
      <c r="O429" s="160">
        <v>0.04</v>
      </c>
      <c r="P429" s="160">
        <v>1.46</v>
      </c>
      <c r="Q429" s="160">
        <v>4.0000000000000002E-4</v>
      </c>
      <c r="R429" s="160">
        <v>1.7000000000000001E-3</v>
      </c>
      <c r="S429" s="160">
        <v>0</v>
      </c>
      <c r="T429" s="160">
        <v>0</v>
      </c>
      <c r="U429" s="160">
        <v>8.0000000000000004E-4</v>
      </c>
      <c r="V429" s="160">
        <v>5.0000000000000001E-4</v>
      </c>
      <c r="W429" s="160">
        <v>2.9999999999999997E-4</v>
      </c>
      <c r="X429" s="160">
        <v>1.1999999999999999E-3</v>
      </c>
      <c r="Y429" s="160">
        <v>1.1999999999999999E-3</v>
      </c>
      <c r="Z429" s="160">
        <v>7.400000000000001E-2</v>
      </c>
      <c r="AA429" s="159">
        <v>5.0000000000000001E-3</v>
      </c>
      <c r="AB429" s="159">
        <v>0</v>
      </c>
      <c r="AC429" s="159">
        <v>2.0000000000000001E-4</v>
      </c>
      <c r="AD429" s="159">
        <v>0.19</v>
      </c>
    </row>
    <row r="430" spans="1:30" ht="15.75" customHeight="1">
      <c r="A430" s="266" t="s">
        <v>1230</v>
      </c>
      <c r="B430" s="181" t="s">
        <v>34</v>
      </c>
      <c r="C430" s="167"/>
      <c r="D430" s="164">
        <v>1.379E-2</v>
      </c>
      <c r="E430" s="169">
        <v>0.10151</v>
      </c>
      <c r="F430" s="171">
        <v>4.0000000000000002E-4</v>
      </c>
      <c r="G430" s="23">
        <v>2.0000000000000001E-4</v>
      </c>
      <c r="H430" s="178">
        <v>1E-4</v>
      </c>
      <c r="I430" s="141">
        <v>1.3999999999999999E-2</v>
      </c>
      <c r="J430" s="160">
        <v>0.23</v>
      </c>
      <c r="K430" s="160">
        <v>0.1</v>
      </c>
      <c r="L430" s="160">
        <v>1.2999999999999999E-3</v>
      </c>
      <c r="M430" s="160">
        <v>0.28999999999999998</v>
      </c>
      <c r="N430" s="160">
        <v>2.0999999999999999E-3</v>
      </c>
      <c r="O430" s="160">
        <v>0.04</v>
      </c>
      <c r="P430" s="160">
        <v>1.46</v>
      </c>
      <c r="Q430" s="160">
        <v>4.0000000000000002E-4</v>
      </c>
      <c r="R430" s="160">
        <v>1.7000000000000001E-3</v>
      </c>
      <c r="S430" s="160">
        <v>0</v>
      </c>
      <c r="T430" s="160">
        <v>0</v>
      </c>
      <c r="U430" s="160">
        <v>8.0000000000000004E-4</v>
      </c>
      <c r="V430" s="160">
        <v>5.0000000000000001E-4</v>
      </c>
      <c r="W430" s="160">
        <v>2.9999999999999997E-4</v>
      </c>
      <c r="X430" s="160">
        <v>1.1999999999999999E-3</v>
      </c>
      <c r="Y430" s="160">
        <v>1.1999999999999999E-3</v>
      </c>
      <c r="Z430" s="160">
        <v>7.400000000000001E-2</v>
      </c>
      <c r="AA430" s="159">
        <v>5.0000000000000001E-3</v>
      </c>
      <c r="AB430" s="159">
        <v>0</v>
      </c>
      <c r="AC430" s="159">
        <v>2.0000000000000001E-4</v>
      </c>
      <c r="AD430" s="159">
        <v>0.19</v>
      </c>
    </row>
    <row r="431" spans="1:30" ht="15.75" customHeight="1">
      <c r="A431" s="266" t="s">
        <v>1231</v>
      </c>
      <c r="B431" s="181" t="s">
        <v>34</v>
      </c>
      <c r="C431" s="167"/>
      <c r="D431" s="164">
        <v>1.1000000000000001E-2</v>
      </c>
      <c r="E431" s="169">
        <v>9.3399999999999997E-2</v>
      </c>
      <c r="F431" s="171">
        <v>4.0000000000000002E-4</v>
      </c>
      <c r="G431" s="23">
        <v>2.0000000000000001E-4</v>
      </c>
      <c r="H431" s="178">
        <v>1E-4</v>
      </c>
      <c r="I431" s="141">
        <v>1.9299999999999998E-2</v>
      </c>
      <c r="J431" s="160">
        <v>0.23</v>
      </c>
      <c r="K431" s="160">
        <v>0.1</v>
      </c>
      <c r="L431" s="160">
        <v>1.2999999999999999E-3</v>
      </c>
      <c r="M431" s="160">
        <v>0.28999999999999998</v>
      </c>
      <c r="N431" s="160">
        <v>2.0999999999999999E-3</v>
      </c>
      <c r="O431" s="160">
        <v>0.04</v>
      </c>
      <c r="P431" s="160">
        <v>1.46</v>
      </c>
      <c r="Q431" s="160">
        <v>4.0000000000000002E-4</v>
      </c>
      <c r="R431" s="160">
        <v>1.7000000000000001E-3</v>
      </c>
      <c r="S431" s="160">
        <v>0</v>
      </c>
      <c r="T431" s="160">
        <v>0</v>
      </c>
      <c r="U431" s="160">
        <v>8.0000000000000004E-4</v>
      </c>
      <c r="V431" s="160">
        <v>5.0000000000000001E-4</v>
      </c>
      <c r="W431" s="160">
        <v>2.9999999999999997E-4</v>
      </c>
      <c r="X431" s="160">
        <v>1.1999999999999999E-3</v>
      </c>
      <c r="Y431" s="160">
        <v>1.1999999999999999E-3</v>
      </c>
      <c r="Z431" s="160">
        <v>7.400000000000001E-2</v>
      </c>
      <c r="AA431" s="159">
        <v>5.0000000000000001E-3</v>
      </c>
      <c r="AB431" s="159">
        <v>0</v>
      </c>
      <c r="AC431" s="159">
        <v>2.0000000000000001E-4</v>
      </c>
      <c r="AD431" s="159">
        <v>0.19</v>
      </c>
    </row>
    <row r="432" spans="1:30" ht="15.75" customHeight="1">
      <c r="A432" s="266" t="s">
        <v>1232</v>
      </c>
      <c r="B432" s="181" t="s">
        <v>34</v>
      </c>
      <c r="C432" s="167"/>
      <c r="D432" s="164">
        <v>1.1000000000000001E-2</v>
      </c>
      <c r="E432" s="169">
        <v>9.3399999999999997E-2</v>
      </c>
      <c r="F432" s="171">
        <v>4.0000000000000002E-4</v>
      </c>
      <c r="G432" s="23">
        <v>2.0000000000000001E-4</v>
      </c>
      <c r="H432" s="178">
        <v>1E-4</v>
      </c>
      <c r="I432" s="141">
        <v>1.9299999999999998E-2</v>
      </c>
      <c r="J432" s="160">
        <v>0.23</v>
      </c>
      <c r="K432" s="160">
        <v>0.1</v>
      </c>
      <c r="L432" s="160">
        <v>1.2999999999999999E-3</v>
      </c>
      <c r="M432" s="160">
        <v>0.28999999999999998</v>
      </c>
      <c r="N432" s="160">
        <v>2.0999999999999999E-3</v>
      </c>
      <c r="O432" s="160">
        <v>0.04</v>
      </c>
      <c r="P432" s="160">
        <v>1.46</v>
      </c>
      <c r="Q432" s="160">
        <v>4.0000000000000002E-4</v>
      </c>
      <c r="R432" s="160">
        <v>1.7000000000000001E-3</v>
      </c>
      <c r="S432" s="160">
        <v>0</v>
      </c>
      <c r="T432" s="160">
        <v>0</v>
      </c>
      <c r="U432" s="160">
        <v>8.0000000000000004E-4</v>
      </c>
      <c r="V432" s="160">
        <v>5.0000000000000001E-4</v>
      </c>
      <c r="W432" s="160">
        <v>2.9999999999999997E-4</v>
      </c>
      <c r="X432" s="160">
        <v>1.1999999999999999E-3</v>
      </c>
      <c r="Y432" s="160">
        <v>1.1999999999999999E-3</v>
      </c>
      <c r="Z432" s="160">
        <v>7.400000000000001E-2</v>
      </c>
      <c r="AA432" s="159">
        <v>5.0000000000000001E-3</v>
      </c>
      <c r="AB432" s="159">
        <v>0</v>
      </c>
      <c r="AC432" s="159">
        <v>2.0000000000000001E-4</v>
      </c>
      <c r="AD432" s="159">
        <v>0.19</v>
      </c>
    </row>
    <row r="433" spans="1:30" ht="15.75" customHeight="1">
      <c r="A433" s="266" t="s">
        <v>1233</v>
      </c>
      <c r="B433" s="181" t="s">
        <v>34</v>
      </c>
      <c r="C433" s="167"/>
      <c r="D433" s="164">
        <v>1.8799999999999997E-2</v>
      </c>
      <c r="E433" s="169">
        <v>4.1299999999999996E-2</v>
      </c>
      <c r="F433" s="171">
        <v>3.9000000000000003E-3</v>
      </c>
      <c r="G433" s="23">
        <v>1.5300000000000001E-2</v>
      </c>
      <c r="H433" s="178">
        <v>6.1999999999999998E-3</v>
      </c>
      <c r="I433" s="141">
        <v>2.1000000000000001E-2</v>
      </c>
      <c r="J433" s="160">
        <v>0.57999999999999996</v>
      </c>
      <c r="K433" s="160">
        <v>0.86</v>
      </c>
      <c r="L433" s="160">
        <v>3.3E-3</v>
      </c>
      <c r="M433" s="160">
        <v>0.33</v>
      </c>
      <c r="N433" s="160">
        <v>2.2599999999999999E-2</v>
      </c>
      <c r="O433" s="160">
        <v>1.79</v>
      </c>
      <c r="P433" s="160">
        <v>5.49</v>
      </c>
      <c r="Q433" s="160">
        <v>1.6000000000000001E-3</v>
      </c>
      <c r="R433" s="160">
        <v>3.3E-3</v>
      </c>
      <c r="S433" s="160">
        <v>0</v>
      </c>
      <c r="T433" s="160">
        <v>0</v>
      </c>
      <c r="U433" s="160">
        <v>3.0620999999999996</v>
      </c>
      <c r="V433" s="160">
        <v>2.9999999999999997E-4</v>
      </c>
      <c r="W433" s="160">
        <v>8.9999999999999998E-4</v>
      </c>
      <c r="X433" s="160">
        <v>8.9999999999999998E-4</v>
      </c>
      <c r="Y433" s="160">
        <v>3.5999999999999999E-3</v>
      </c>
      <c r="Z433" s="160">
        <v>0.18</v>
      </c>
      <c r="AA433" s="159">
        <v>2.0899999999999998E-2</v>
      </c>
      <c r="AB433" s="159">
        <v>0</v>
      </c>
      <c r="AC433" s="159">
        <v>2.1299999999999999E-2</v>
      </c>
      <c r="AD433" s="159">
        <v>0.09</v>
      </c>
    </row>
    <row r="434" spans="1:30" ht="15.75" customHeight="1">
      <c r="A434" s="266" t="s">
        <v>1234</v>
      </c>
      <c r="B434" s="181" t="s">
        <v>34</v>
      </c>
      <c r="C434" s="167"/>
      <c r="D434" s="164">
        <v>2.53E-2</v>
      </c>
      <c r="E434" s="169">
        <v>9.06E-2</v>
      </c>
      <c r="F434" s="171">
        <v>5.0000000000000001E-4</v>
      </c>
      <c r="G434" s="23">
        <v>1.1999999999999999E-3</v>
      </c>
      <c r="H434" s="178">
        <v>1E-4</v>
      </c>
      <c r="I434" s="141">
        <v>2.7999999999999997E-2</v>
      </c>
      <c r="J434" s="160">
        <v>0.22645999999999999</v>
      </c>
      <c r="K434" s="160">
        <v>0.12506</v>
      </c>
      <c r="L434" s="160">
        <v>3.7099999999999998E-3</v>
      </c>
      <c r="M434" s="160">
        <v>0.45500000000000002</v>
      </c>
      <c r="N434" s="160">
        <v>7.92E-3</v>
      </c>
      <c r="O434" s="160">
        <v>4.8277800000000006</v>
      </c>
      <c r="P434" s="160">
        <v>1.7604900000000001</v>
      </c>
      <c r="Q434" s="160">
        <v>8.9999999999999998E-4</v>
      </c>
      <c r="R434" s="160">
        <v>4.81E-3</v>
      </c>
      <c r="S434" s="160">
        <v>0</v>
      </c>
      <c r="T434" s="160">
        <v>0</v>
      </c>
      <c r="U434" s="160">
        <v>2.9266699999999997</v>
      </c>
      <c r="V434" s="160">
        <v>7.000000000000001E-4</v>
      </c>
      <c r="W434" s="160">
        <v>5.0000000000000001E-4</v>
      </c>
      <c r="X434" s="160">
        <v>8.0000000000000004E-4</v>
      </c>
      <c r="Y434" s="160">
        <v>6.3E-3</v>
      </c>
      <c r="Z434" s="160">
        <v>6.1500000000000006E-2</v>
      </c>
      <c r="AA434" s="159">
        <v>1.0509999999999999E-2</v>
      </c>
      <c r="AB434" s="159">
        <v>0</v>
      </c>
      <c r="AC434" s="159">
        <v>3.8500000000000001E-3</v>
      </c>
      <c r="AD434" s="159">
        <v>0.26750000000000002</v>
      </c>
    </row>
    <row r="435" spans="1:30" ht="15.75" customHeight="1">
      <c r="A435" s="266" t="s">
        <v>1235</v>
      </c>
      <c r="B435" s="181" t="s">
        <v>34</v>
      </c>
      <c r="C435" s="167"/>
      <c r="D435" s="164">
        <v>2.53E-2</v>
      </c>
      <c r="E435" s="169">
        <v>9.06E-2</v>
      </c>
      <c r="F435" s="171">
        <v>5.0000000000000001E-4</v>
      </c>
      <c r="G435" s="23">
        <v>1.1999999999999999E-3</v>
      </c>
      <c r="H435" s="178">
        <v>1E-4</v>
      </c>
      <c r="I435" s="141">
        <v>2.7999999999999997E-2</v>
      </c>
      <c r="J435" s="160">
        <v>0.22645999999999999</v>
      </c>
      <c r="K435" s="160">
        <v>0.12506</v>
      </c>
      <c r="L435" s="160">
        <v>3.7099999999999998E-3</v>
      </c>
      <c r="M435" s="160">
        <v>0.45500000000000002</v>
      </c>
      <c r="N435" s="160">
        <v>7.92E-3</v>
      </c>
      <c r="O435" s="160">
        <v>4.8277800000000006</v>
      </c>
      <c r="P435" s="160">
        <v>1.7604900000000001</v>
      </c>
      <c r="Q435" s="160">
        <v>8.9999999999999998E-4</v>
      </c>
      <c r="R435" s="160">
        <v>4.81E-3</v>
      </c>
      <c r="S435" s="160">
        <v>0</v>
      </c>
      <c r="T435" s="160">
        <v>0</v>
      </c>
      <c r="U435" s="160">
        <v>2.9266699999999997</v>
      </c>
      <c r="V435" s="160">
        <v>7.000000000000001E-4</v>
      </c>
      <c r="W435" s="160">
        <v>5.0000000000000001E-4</v>
      </c>
      <c r="X435" s="160">
        <v>8.0000000000000004E-4</v>
      </c>
      <c r="Y435" s="160">
        <v>6.3E-3</v>
      </c>
      <c r="Z435" s="160">
        <v>6.1500000000000006E-2</v>
      </c>
      <c r="AA435" s="159">
        <v>1.0509999999999999E-2</v>
      </c>
      <c r="AB435" s="159">
        <v>0</v>
      </c>
      <c r="AC435" s="159">
        <v>3.8500000000000001E-3</v>
      </c>
      <c r="AD435" s="159">
        <v>0.26750000000000002</v>
      </c>
    </row>
    <row r="436" spans="1:30" ht="15.75" customHeight="1">
      <c r="A436" s="266" t="s">
        <v>1236</v>
      </c>
      <c r="B436" s="181" t="s">
        <v>34</v>
      </c>
      <c r="C436" s="167"/>
      <c r="D436" s="164">
        <v>6.3600000000000004E-2</v>
      </c>
      <c r="E436" s="169">
        <v>0.3306</v>
      </c>
      <c r="F436" s="171">
        <v>8.9999999999999998E-4</v>
      </c>
      <c r="G436" s="23">
        <v>2.5000000000000001E-3</v>
      </c>
      <c r="H436" s="178">
        <v>1E-4</v>
      </c>
      <c r="I436" s="141">
        <v>2.1000000000000001E-2</v>
      </c>
      <c r="J436" s="160">
        <v>1.81</v>
      </c>
      <c r="K436" s="160">
        <v>0.25</v>
      </c>
      <c r="L436" s="160">
        <v>1.67E-2</v>
      </c>
      <c r="M436" s="160">
        <v>1.53</v>
      </c>
      <c r="N436" s="160">
        <v>1.7000000000000001E-2</v>
      </c>
      <c r="O436" s="160">
        <v>0.17</v>
      </c>
      <c r="P436" s="160">
        <v>4.01</v>
      </c>
      <c r="Q436" s="160">
        <v>3.0000000000000001E-3</v>
      </c>
      <c r="R436" s="160">
        <v>1.1599999999999999E-2</v>
      </c>
      <c r="S436" s="160">
        <v>0</v>
      </c>
      <c r="T436" s="160">
        <v>0</v>
      </c>
      <c r="U436" s="160">
        <v>0</v>
      </c>
      <c r="V436" s="160">
        <v>2E-3</v>
      </c>
      <c r="W436" s="160">
        <v>1.1000000000000001E-3</v>
      </c>
      <c r="X436" s="160">
        <v>1.24E-2</v>
      </c>
      <c r="Y436" s="160">
        <v>6.9999999999999993E-3</v>
      </c>
      <c r="Z436" s="160">
        <v>0.312</v>
      </c>
      <c r="AA436" s="159">
        <v>0.14199999999999999</v>
      </c>
      <c r="AB436" s="159">
        <v>0</v>
      </c>
      <c r="AC436" s="159">
        <v>1E-4</v>
      </c>
      <c r="AD436" s="159">
        <v>0.03</v>
      </c>
    </row>
    <row r="437" spans="1:30" ht="15.75" customHeight="1">
      <c r="A437" s="266" t="s">
        <v>1237</v>
      </c>
      <c r="B437" s="181" t="s">
        <v>34</v>
      </c>
      <c r="C437" s="167"/>
      <c r="D437" s="164">
        <v>8.1000000000000013E-3</v>
      </c>
      <c r="E437" s="169">
        <v>7.6200000000000004E-2</v>
      </c>
      <c r="F437" s="171">
        <v>4.4299999999999999E-3</v>
      </c>
      <c r="G437" s="23">
        <v>1.6449999999999999E-2</v>
      </c>
      <c r="H437" s="178">
        <v>6.0799999999999995E-3</v>
      </c>
      <c r="I437" s="141">
        <v>0.01</v>
      </c>
      <c r="J437" s="160">
        <v>0.3</v>
      </c>
      <c r="K437" s="160">
        <v>0.14000000000000001</v>
      </c>
      <c r="L437" s="160">
        <v>2.47E-3</v>
      </c>
      <c r="M437" s="160">
        <v>0.17</v>
      </c>
      <c r="N437" s="160">
        <v>1.1009999999999999E-2</v>
      </c>
      <c r="O437" s="160">
        <v>0.1</v>
      </c>
      <c r="P437" s="160">
        <v>0.87</v>
      </c>
      <c r="Q437" s="160">
        <v>6.2E-4</v>
      </c>
      <c r="R437" s="160">
        <v>5.9999999999999995E-4</v>
      </c>
      <c r="S437" s="160">
        <v>0</v>
      </c>
      <c r="T437" s="160">
        <v>0</v>
      </c>
      <c r="U437" s="160">
        <v>2.3330000000000004E-2</v>
      </c>
      <c r="V437" s="160">
        <v>2.5999999999999998E-4</v>
      </c>
      <c r="W437" s="160">
        <v>2.0000000000000001E-4</v>
      </c>
      <c r="X437" s="160">
        <v>1.1299999999999999E-3</v>
      </c>
      <c r="Y437" s="160">
        <v>2E-3</v>
      </c>
      <c r="Z437" s="160">
        <v>4.2000000000000003E-2</v>
      </c>
      <c r="AA437" s="159">
        <v>1.7170000000000001E-2</v>
      </c>
      <c r="AB437" s="159">
        <v>0</v>
      </c>
      <c r="AC437" s="159">
        <v>7.1399999999999996E-3</v>
      </c>
      <c r="AD437" s="159">
        <v>0.24</v>
      </c>
    </row>
    <row r="438" spans="1:30" ht="15.75" customHeight="1">
      <c r="A438" s="266" t="s">
        <v>1238</v>
      </c>
      <c r="B438" s="181" t="s">
        <v>34</v>
      </c>
      <c r="C438" s="167"/>
      <c r="D438" s="164">
        <v>3.9900000000000005E-2</v>
      </c>
      <c r="E438" s="169">
        <v>2.1000000000000001E-2</v>
      </c>
      <c r="F438" s="171">
        <v>6.9000000000000008E-4</v>
      </c>
      <c r="G438" s="23">
        <v>4.0899999999999999E-3</v>
      </c>
      <c r="H438" s="178">
        <v>5.6000000000000006E-4</v>
      </c>
      <c r="I438" s="141">
        <v>1.9E-2</v>
      </c>
      <c r="J438" s="160">
        <v>0.32</v>
      </c>
      <c r="K438" s="160">
        <v>0.27</v>
      </c>
      <c r="L438" s="160">
        <v>1.8799999999999999E-3</v>
      </c>
      <c r="M438" s="160">
        <v>0.7</v>
      </c>
      <c r="N438" s="160">
        <v>9.5999999999999992E-3</v>
      </c>
      <c r="O438" s="160">
        <v>0.06</v>
      </c>
      <c r="P438" s="160">
        <v>0.79</v>
      </c>
      <c r="Q438" s="160">
        <v>1.57E-3</v>
      </c>
      <c r="R438" s="160">
        <v>9.1999999999999998E-3</v>
      </c>
      <c r="S438" s="160">
        <v>0</v>
      </c>
      <c r="T438" s="160">
        <v>0</v>
      </c>
      <c r="U438" s="160">
        <v>7.7499999999999999E-2</v>
      </c>
      <c r="V438" s="160">
        <v>7.5999999999999993E-4</v>
      </c>
      <c r="W438" s="160">
        <v>1.2600000000000001E-3</v>
      </c>
      <c r="X438" s="160">
        <v>3.4000000000000002E-4</v>
      </c>
      <c r="Y438" s="160">
        <v>4.81E-3</v>
      </c>
      <c r="Z438" s="160">
        <v>8.199999999999999E-2</v>
      </c>
      <c r="AA438" s="159">
        <v>6.0000000000000001E-3</v>
      </c>
      <c r="AB438" s="159">
        <v>0</v>
      </c>
      <c r="AC438" s="159">
        <v>2.0000000000000001E-4</v>
      </c>
      <c r="AD438" s="159">
        <v>0.36</v>
      </c>
    </row>
    <row r="439" spans="1:30" ht="15.75" customHeight="1">
      <c r="A439" s="266" t="s">
        <v>1239</v>
      </c>
      <c r="B439" s="181" t="s">
        <v>34</v>
      </c>
      <c r="C439" s="167"/>
      <c r="D439" s="164">
        <v>1.3600000000000001E-2</v>
      </c>
      <c r="E439" s="169">
        <v>2.7900000000000001E-2</v>
      </c>
      <c r="F439" s="171">
        <v>2.0000000000000001E-4</v>
      </c>
      <c r="G439" s="23">
        <v>8.0000000000000004E-4</v>
      </c>
      <c r="H439" s="178">
        <v>1E-4</v>
      </c>
      <c r="I439" s="141">
        <v>1.3000000000000001E-2</v>
      </c>
      <c r="J439" s="160">
        <v>0.36</v>
      </c>
      <c r="K439" s="160">
        <v>0.13</v>
      </c>
      <c r="L439" s="160">
        <v>2.5000000000000001E-3</v>
      </c>
      <c r="M439" s="160">
        <v>0.28999999999999998</v>
      </c>
      <c r="N439" s="160">
        <v>8.6E-3</v>
      </c>
      <c r="O439" s="160">
        <v>0.28000000000000003</v>
      </c>
      <c r="P439" s="160">
        <v>1.94</v>
      </c>
      <c r="Q439" s="160">
        <v>2.9999999999999997E-4</v>
      </c>
      <c r="R439" s="160">
        <v>1.8E-3</v>
      </c>
      <c r="S439" s="160">
        <v>0</v>
      </c>
      <c r="T439" s="160">
        <v>0</v>
      </c>
      <c r="U439" s="160">
        <v>3.7025000000000001</v>
      </c>
      <c r="V439" s="160">
        <v>7.000000000000001E-4</v>
      </c>
      <c r="W439" s="160">
        <v>8.0000000000000004E-4</v>
      </c>
      <c r="X439" s="160">
        <v>8.9999999999999998E-4</v>
      </c>
      <c r="Y439" s="160">
        <v>3.8E-3</v>
      </c>
      <c r="Z439" s="160">
        <v>0.18</v>
      </c>
      <c r="AA439" s="159">
        <v>6.0000000000000001E-3</v>
      </c>
      <c r="AB439" s="159">
        <v>0</v>
      </c>
      <c r="AC439" s="159">
        <v>3.0999999999999999E-3</v>
      </c>
      <c r="AD439" s="159">
        <v>0.38</v>
      </c>
    </row>
    <row r="440" spans="1:30" ht="15.75" customHeight="1">
      <c r="A440" s="266" t="s">
        <v>1240</v>
      </c>
      <c r="B440" s="181" t="s">
        <v>34</v>
      </c>
      <c r="C440" s="167"/>
      <c r="D440" s="164">
        <v>8.8000000000000005E-3</v>
      </c>
      <c r="E440" s="169">
        <v>3.9199999999999999E-2</v>
      </c>
      <c r="F440" s="171">
        <v>2.9999999999999997E-4</v>
      </c>
      <c r="G440" s="23">
        <v>8.0000000000000004E-4</v>
      </c>
      <c r="H440" s="178">
        <v>2.9999999999999997E-4</v>
      </c>
      <c r="I440" s="141">
        <v>1.2E-2</v>
      </c>
      <c r="J440" s="160">
        <v>0.1</v>
      </c>
      <c r="K440" s="160">
        <v>0.11</v>
      </c>
      <c r="L440" s="160">
        <v>1.1000000000000001E-3</v>
      </c>
      <c r="M440" s="160">
        <v>0.24</v>
      </c>
      <c r="N440" s="160">
        <v>2.7000000000000001E-3</v>
      </c>
      <c r="O440" s="160">
        <v>0.05</v>
      </c>
      <c r="P440" s="160">
        <v>2.37</v>
      </c>
      <c r="Q440" s="160">
        <v>5.9999999999999995E-4</v>
      </c>
      <c r="R440" s="160">
        <v>1.7000000000000001E-3</v>
      </c>
      <c r="S440" s="160">
        <v>0</v>
      </c>
      <c r="T440" s="160">
        <v>0</v>
      </c>
      <c r="U440" s="160">
        <v>0.4163</v>
      </c>
      <c r="V440" s="160">
        <v>4.0000000000000002E-4</v>
      </c>
      <c r="W440" s="160">
        <v>2.0000000000000001E-4</v>
      </c>
      <c r="X440" s="160">
        <v>8.0000000000000004E-4</v>
      </c>
      <c r="Y440" s="160">
        <v>5.8999999999999999E-3</v>
      </c>
      <c r="Z440" s="160">
        <v>0.127</v>
      </c>
      <c r="AA440" s="159">
        <v>0</v>
      </c>
      <c r="AB440" s="159">
        <v>0</v>
      </c>
      <c r="AC440" s="159">
        <v>5.4000000000000003E-3</v>
      </c>
      <c r="AD440" s="159">
        <v>0.15</v>
      </c>
    </row>
    <row r="441" spans="1:30" ht="15.75" customHeight="1">
      <c r="A441" s="266" t="s">
        <v>1241</v>
      </c>
      <c r="B441" s="181" t="s">
        <v>34</v>
      </c>
      <c r="C441" s="167"/>
      <c r="D441" s="164">
        <v>8.6E-3</v>
      </c>
      <c r="E441" s="169">
        <v>4.6399999999999997E-2</v>
      </c>
      <c r="F441" s="171">
        <v>5.9999999999999995E-4</v>
      </c>
      <c r="G441" s="23">
        <v>5.9999999999999995E-4</v>
      </c>
      <c r="H441" s="178">
        <v>1E-4</v>
      </c>
      <c r="I441" s="141">
        <v>1.7000000000000001E-2</v>
      </c>
      <c r="J441" s="160">
        <v>0.1</v>
      </c>
      <c r="K441" s="160">
        <v>0.1</v>
      </c>
      <c r="L441" s="160">
        <v>1.1999999999999999E-3</v>
      </c>
      <c r="M441" s="160">
        <v>0.2</v>
      </c>
      <c r="N441" s="160">
        <v>3.4000000000000002E-3</v>
      </c>
      <c r="O441" s="160">
        <v>0.03</v>
      </c>
      <c r="P441" s="160">
        <v>1.75</v>
      </c>
      <c r="Q441" s="160">
        <v>7.000000000000001E-4</v>
      </c>
      <c r="R441" s="160">
        <v>1.2999999999999999E-3</v>
      </c>
      <c r="S441" s="160">
        <v>0</v>
      </c>
      <c r="T441" s="160">
        <v>0</v>
      </c>
      <c r="U441" s="160">
        <v>0.185</v>
      </c>
      <c r="V441" s="160">
        <v>5.9999999999999995E-4</v>
      </c>
      <c r="W441" s="160">
        <v>2.9999999999999997E-4</v>
      </c>
      <c r="X441" s="160">
        <v>2.2000000000000001E-3</v>
      </c>
      <c r="Y441" s="160">
        <v>4.7999999999999996E-3</v>
      </c>
      <c r="Z441" s="160">
        <v>0.80400000000000005</v>
      </c>
      <c r="AA441" s="159">
        <v>0</v>
      </c>
      <c r="AB441" s="159">
        <v>0</v>
      </c>
      <c r="AC441" s="159">
        <v>8.0000000000000004E-4</v>
      </c>
      <c r="AD441" s="159">
        <v>0.1</v>
      </c>
    </row>
    <row r="442" spans="1:30" ht="15.75" customHeight="1">
      <c r="A442" s="266" t="s">
        <v>1242</v>
      </c>
      <c r="B442" s="181" t="s">
        <v>34</v>
      </c>
      <c r="C442" s="167"/>
      <c r="D442" s="164">
        <v>0.11</v>
      </c>
      <c r="E442" s="169">
        <v>0.64430000000000009</v>
      </c>
      <c r="F442" s="171">
        <v>2.6600000000000002E-2</v>
      </c>
      <c r="G442" s="23">
        <v>5.2300000000000006E-2</v>
      </c>
      <c r="H442" s="178">
        <v>6.7000000000000002E-3</v>
      </c>
      <c r="I442" s="141">
        <v>0.42799999999999999</v>
      </c>
      <c r="J442" s="160">
        <v>15.76</v>
      </c>
      <c r="K442" s="160">
        <v>2.7</v>
      </c>
      <c r="L442" s="160">
        <v>4.6669999999999996E-2</v>
      </c>
      <c r="M442" s="160">
        <v>2</v>
      </c>
      <c r="N442" s="160">
        <v>0.44</v>
      </c>
      <c r="O442" s="160">
        <v>0.15</v>
      </c>
      <c r="P442" s="160">
        <v>16.690000000000001</v>
      </c>
      <c r="Q442" s="160">
        <v>9.4299999999999991E-3</v>
      </c>
      <c r="R442" s="160">
        <v>4.4299999999999999E-2</v>
      </c>
      <c r="S442" s="160">
        <v>0</v>
      </c>
      <c r="T442" s="160">
        <v>0</v>
      </c>
      <c r="U442" s="160">
        <v>3.4516699999999996</v>
      </c>
      <c r="V442" s="160">
        <v>3.4100000000000003E-3</v>
      </c>
      <c r="W442" s="160">
        <v>3.2000000000000002E-3</v>
      </c>
      <c r="X442" s="160">
        <v>2.3199999999999998E-2</v>
      </c>
      <c r="Y442" s="160">
        <v>6.2199999999999998E-2</v>
      </c>
      <c r="Z442" s="160">
        <v>0.5</v>
      </c>
      <c r="AA442" s="159">
        <v>5.9000000000000004E-2</v>
      </c>
      <c r="AB442" s="159">
        <v>0</v>
      </c>
      <c r="AC442" s="159">
        <v>0.18859999999999999</v>
      </c>
      <c r="AD442" s="159">
        <v>2.74</v>
      </c>
    </row>
    <row r="443" spans="1:30" ht="15.75" customHeight="1">
      <c r="A443" s="266" t="s">
        <v>841</v>
      </c>
      <c r="B443" s="181" t="s">
        <v>34</v>
      </c>
      <c r="C443" s="167"/>
      <c r="D443" s="164">
        <v>0</v>
      </c>
      <c r="E443" s="169">
        <v>0</v>
      </c>
      <c r="F443" s="171">
        <v>0</v>
      </c>
      <c r="G443" s="23">
        <v>0</v>
      </c>
      <c r="H443" s="178">
        <v>0</v>
      </c>
      <c r="I443" s="141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60">
        <v>0</v>
      </c>
      <c r="Q443" s="160">
        <v>0</v>
      </c>
      <c r="R443" s="160">
        <v>0</v>
      </c>
      <c r="S443" s="160">
        <v>0</v>
      </c>
      <c r="T443" s="160">
        <v>0</v>
      </c>
      <c r="U443" s="160">
        <v>0</v>
      </c>
      <c r="V443" s="160">
        <v>0</v>
      </c>
      <c r="W443" s="160">
        <v>0</v>
      </c>
      <c r="X443" s="160">
        <v>0</v>
      </c>
      <c r="Y443" s="160">
        <v>0</v>
      </c>
      <c r="Z443" s="160">
        <v>0</v>
      </c>
      <c r="AA443" s="159">
        <v>0</v>
      </c>
      <c r="AB443" s="159">
        <v>0</v>
      </c>
      <c r="AC443" s="159">
        <v>0</v>
      </c>
      <c r="AD443" s="159">
        <v>0</v>
      </c>
    </row>
    <row r="444" spans="1:30" ht="15.75" customHeight="1">
      <c r="A444" s="266" t="s">
        <v>1243</v>
      </c>
      <c r="B444" s="181" t="s">
        <v>34</v>
      </c>
      <c r="C444" s="167"/>
      <c r="D444" s="164">
        <v>1.2E-2</v>
      </c>
      <c r="E444" s="169">
        <v>0.20300000000000001</v>
      </c>
      <c r="F444" s="171">
        <v>0</v>
      </c>
      <c r="G444" s="23">
        <v>0</v>
      </c>
      <c r="H444" s="178">
        <v>0</v>
      </c>
      <c r="I444" s="141">
        <v>0.02</v>
      </c>
      <c r="J444" s="160">
        <v>0.05</v>
      </c>
      <c r="K444" s="160">
        <v>0.3</v>
      </c>
      <c r="L444" s="160">
        <v>4.0999999999999995E-3</v>
      </c>
      <c r="M444" s="160">
        <v>0.2</v>
      </c>
      <c r="N444" s="160">
        <v>4.0000000000000001E-3</v>
      </c>
      <c r="O444" s="160">
        <v>0.01</v>
      </c>
      <c r="P444" s="160">
        <v>2.67</v>
      </c>
      <c r="Q444" s="160">
        <v>5.9999999999999995E-4</v>
      </c>
      <c r="R444" s="160">
        <v>1E-3</v>
      </c>
      <c r="S444" s="160">
        <v>0</v>
      </c>
      <c r="T444" s="160">
        <v>0</v>
      </c>
      <c r="U444" s="160">
        <v>0</v>
      </c>
      <c r="V444" s="160">
        <v>5.0000000000000001E-4</v>
      </c>
      <c r="W444" s="160">
        <v>2.9999999999999997E-4</v>
      </c>
      <c r="X444" s="160">
        <v>1.7000000000000001E-3</v>
      </c>
      <c r="Y444" s="160">
        <v>0</v>
      </c>
      <c r="Z444" s="160">
        <v>0</v>
      </c>
      <c r="AA444" s="159">
        <v>0</v>
      </c>
      <c r="AB444" s="159">
        <v>0</v>
      </c>
      <c r="AC444" s="159">
        <v>0</v>
      </c>
      <c r="AD444" s="159">
        <v>0</v>
      </c>
    </row>
    <row r="445" spans="1:30" ht="15.75" customHeight="1">
      <c r="A445" s="266" t="s">
        <v>1244</v>
      </c>
      <c r="B445" s="181" t="s">
        <v>34</v>
      </c>
      <c r="C445" s="167"/>
      <c r="D445" s="164">
        <v>1.09E-2</v>
      </c>
      <c r="E445" s="169">
        <v>0.22839999999999999</v>
      </c>
      <c r="F445" s="171">
        <v>1.1000000000000001E-3</v>
      </c>
      <c r="G445" s="23">
        <v>7.000000000000001E-4</v>
      </c>
      <c r="H445" s="178">
        <v>2.9999999999999997E-4</v>
      </c>
      <c r="I445" s="141">
        <v>2.6000000000000002E-2</v>
      </c>
      <c r="J445" s="160">
        <v>0.05</v>
      </c>
      <c r="K445" s="160">
        <v>0.27</v>
      </c>
      <c r="L445" s="160">
        <v>2.7000000000000001E-3</v>
      </c>
      <c r="M445" s="160">
        <v>0.22</v>
      </c>
      <c r="N445" s="160">
        <v>2.5999999999999999E-3</v>
      </c>
      <c r="O445" s="160">
        <v>0.01</v>
      </c>
      <c r="P445" s="160">
        <v>3.58</v>
      </c>
      <c r="Q445" s="160">
        <v>8.0000000000000004E-4</v>
      </c>
      <c r="R445" s="160">
        <v>1.5E-3</v>
      </c>
      <c r="S445" s="160">
        <v>0</v>
      </c>
      <c r="T445" s="160">
        <v>0</v>
      </c>
      <c r="U445" s="160">
        <v>3.2099999999999997E-2</v>
      </c>
      <c r="V445" s="160">
        <v>2.9999999999999997E-4</v>
      </c>
      <c r="W445" s="160">
        <v>7.000000000000001E-4</v>
      </c>
      <c r="X445" s="160">
        <v>3.7000000000000002E-3</v>
      </c>
      <c r="Y445" s="160">
        <v>6.7000000000000002E-3</v>
      </c>
      <c r="Z445" s="160">
        <v>8.6999999999999994E-2</v>
      </c>
      <c r="AA445" s="159">
        <v>0.01</v>
      </c>
      <c r="AB445" s="159">
        <v>0</v>
      </c>
      <c r="AC445" s="159">
        <v>1.2999999999999999E-3</v>
      </c>
      <c r="AD445" s="159">
        <v>0.2</v>
      </c>
    </row>
    <row r="446" spans="1:30" ht="15.75" customHeight="1">
      <c r="A446" s="266" t="s">
        <v>1245</v>
      </c>
      <c r="B446" s="181" t="s">
        <v>34</v>
      </c>
      <c r="C446" s="167"/>
      <c r="D446" s="164">
        <v>1.09E-2</v>
      </c>
      <c r="E446" s="169">
        <v>0.22839999999999999</v>
      </c>
      <c r="F446" s="171">
        <v>1.1000000000000001E-3</v>
      </c>
      <c r="G446" s="23">
        <v>7.000000000000001E-4</v>
      </c>
      <c r="H446" s="178">
        <v>2.9999999999999997E-4</v>
      </c>
      <c r="I446" s="141">
        <v>2.6000000000000002E-2</v>
      </c>
      <c r="J446" s="160">
        <v>0.05</v>
      </c>
      <c r="K446" s="160">
        <v>0.27</v>
      </c>
      <c r="L446" s="160">
        <v>2.7000000000000001E-3</v>
      </c>
      <c r="M446" s="160">
        <v>0.22</v>
      </c>
      <c r="N446" s="160">
        <v>2.5999999999999999E-3</v>
      </c>
      <c r="O446" s="160">
        <v>0.01</v>
      </c>
      <c r="P446" s="160">
        <v>3.58</v>
      </c>
      <c r="Q446" s="160">
        <v>8.0000000000000004E-4</v>
      </c>
      <c r="R446" s="160">
        <v>1.5E-3</v>
      </c>
      <c r="S446" s="160">
        <v>0</v>
      </c>
      <c r="T446" s="160">
        <v>0</v>
      </c>
      <c r="U446" s="160">
        <v>3.2099999999999997E-2</v>
      </c>
      <c r="V446" s="160">
        <v>2.9999999999999997E-4</v>
      </c>
      <c r="W446" s="160">
        <v>7.000000000000001E-4</v>
      </c>
      <c r="X446" s="160">
        <v>3.7000000000000002E-3</v>
      </c>
      <c r="Y446" s="160">
        <v>6.7000000000000002E-3</v>
      </c>
      <c r="Z446" s="160">
        <v>8.6999999999999994E-2</v>
      </c>
      <c r="AA446" s="159">
        <v>0.01</v>
      </c>
      <c r="AB446" s="159">
        <v>0</v>
      </c>
      <c r="AC446" s="159">
        <v>1.2999999999999999E-3</v>
      </c>
      <c r="AD446" s="159">
        <v>0.2</v>
      </c>
    </row>
    <row r="447" spans="1:30" ht="15.75" customHeight="1">
      <c r="A447" s="266" t="s">
        <v>1246</v>
      </c>
      <c r="B447" s="181" t="s">
        <v>34</v>
      </c>
      <c r="C447" s="167"/>
      <c r="D447" s="164">
        <v>1.09E-2</v>
      </c>
      <c r="E447" s="169">
        <v>0.22839999999999999</v>
      </c>
      <c r="F447" s="171">
        <v>1.1000000000000001E-3</v>
      </c>
      <c r="G447" s="23">
        <v>7.000000000000001E-4</v>
      </c>
      <c r="H447" s="178">
        <v>2.9999999999999997E-4</v>
      </c>
      <c r="I447" s="141">
        <v>2.6000000000000002E-2</v>
      </c>
      <c r="J447" s="160">
        <v>0.05</v>
      </c>
      <c r="K447" s="160">
        <v>0.27</v>
      </c>
      <c r="L447" s="160">
        <v>2.7000000000000001E-3</v>
      </c>
      <c r="M447" s="160">
        <v>0.22</v>
      </c>
      <c r="N447" s="160">
        <v>2.5999999999999999E-3</v>
      </c>
      <c r="O447" s="160">
        <v>0.01</v>
      </c>
      <c r="P447" s="160">
        <v>3.58</v>
      </c>
      <c r="Q447" s="160">
        <v>8.0000000000000004E-4</v>
      </c>
      <c r="R447" s="160">
        <v>1.5E-3</v>
      </c>
      <c r="S447" s="160">
        <v>0</v>
      </c>
      <c r="T447" s="160">
        <v>0</v>
      </c>
      <c r="U447" s="160">
        <v>3.2099999999999997E-2</v>
      </c>
      <c r="V447" s="160">
        <v>2.9999999999999997E-4</v>
      </c>
      <c r="W447" s="160">
        <v>7.000000000000001E-4</v>
      </c>
      <c r="X447" s="160">
        <v>3.7000000000000002E-3</v>
      </c>
      <c r="Y447" s="160">
        <v>6.7000000000000002E-3</v>
      </c>
      <c r="Z447" s="160">
        <v>8.6999999999999994E-2</v>
      </c>
      <c r="AA447" s="159">
        <v>0.01</v>
      </c>
      <c r="AB447" s="159">
        <v>0</v>
      </c>
      <c r="AC447" s="159">
        <v>1.2999999999999999E-3</v>
      </c>
      <c r="AD447" s="159">
        <v>0.2</v>
      </c>
    </row>
    <row r="448" spans="1:30" ht="15.75" customHeight="1">
      <c r="A448" s="266" t="s">
        <v>1247</v>
      </c>
      <c r="B448" s="181" t="s">
        <v>34</v>
      </c>
      <c r="C448" s="167"/>
      <c r="D448" s="164">
        <v>1.2159999999999999E-2</v>
      </c>
      <c r="E448" s="169">
        <v>0.25474000000000002</v>
      </c>
      <c r="F448" s="171">
        <v>1.1000000000000001E-3</v>
      </c>
      <c r="G448" s="23">
        <v>7.000000000000001E-4</v>
      </c>
      <c r="H448" s="178">
        <v>2.9999999999999997E-4</v>
      </c>
      <c r="I448" s="141">
        <v>2.8999999999999998E-2</v>
      </c>
      <c r="J448" s="160">
        <v>0.05</v>
      </c>
      <c r="K448" s="160">
        <v>0.27</v>
      </c>
      <c r="L448" s="160">
        <v>2.7000000000000001E-3</v>
      </c>
      <c r="M448" s="160">
        <v>0.22</v>
      </c>
      <c r="N448" s="160">
        <v>2.5999999999999999E-3</v>
      </c>
      <c r="O448" s="160">
        <v>0.01</v>
      </c>
      <c r="P448" s="160">
        <v>3.58</v>
      </c>
      <c r="Q448" s="160">
        <v>8.0000000000000004E-4</v>
      </c>
      <c r="R448" s="160">
        <v>1.5E-3</v>
      </c>
      <c r="S448" s="160">
        <v>0</v>
      </c>
      <c r="T448" s="160">
        <v>0</v>
      </c>
      <c r="U448" s="160">
        <v>3.2099999999999997E-2</v>
      </c>
      <c r="V448" s="160">
        <v>2.9999999999999997E-4</v>
      </c>
      <c r="W448" s="160">
        <v>7.000000000000001E-4</v>
      </c>
      <c r="X448" s="160">
        <v>3.7000000000000002E-3</v>
      </c>
      <c r="Y448" s="160">
        <v>6.7000000000000002E-3</v>
      </c>
      <c r="Z448" s="160">
        <v>8.6999999999999994E-2</v>
      </c>
      <c r="AA448" s="159">
        <v>0.01</v>
      </c>
      <c r="AB448" s="159">
        <v>0</v>
      </c>
      <c r="AC448" s="159">
        <v>1.2999999999999999E-3</v>
      </c>
      <c r="AD448" s="159">
        <v>0.2</v>
      </c>
    </row>
    <row r="449" spans="1:30" ht="15.75" customHeight="1">
      <c r="A449" s="266" t="s">
        <v>1248</v>
      </c>
      <c r="B449" s="181" t="s">
        <v>34</v>
      </c>
      <c r="C449" s="167"/>
      <c r="D449" s="164">
        <v>1.2159999999999999E-2</v>
      </c>
      <c r="E449" s="169">
        <v>0.25474000000000002</v>
      </c>
      <c r="F449" s="171">
        <v>1.1000000000000001E-3</v>
      </c>
      <c r="G449" s="23">
        <v>7.000000000000001E-4</v>
      </c>
      <c r="H449" s="178">
        <v>2.9999999999999997E-4</v>
      </c>
      <c r="I449" s="141">
        <v>2.8999999999999998E-2</v>
      </c>
      <c r="J449" s="160">
        <v>0.05</v>
      </c>
      <c r="K449" s="160">
        <v>0.27</v>
      </c>
      <c r="L449" s="160">
        <v>2.7000000000000001E-3</v>
      </c>
      <c r="M449" s="160">
        <v>0.22</v>
      </c>
      <c r="N449" s="160">
        <v>2.5999999999999999E-3</v>
      </c>
      <c r="O449" s="160">
        <v>0.01</v>
      </c>
      <c r="P449" s="160">
        <v>3.58</v>
      </c>
      <c r="Q449" s="160">
        <v>8.0000000000000004E-4</v>
      </c>
      <c r="R449" s="160">
        <v>1.5E-3</v>
      </c>
      <c r="S449" s="160">
        <v>0</v>
      </c>
      <c r="T449" s="160">
        <v>0</v>
      </c>
      <c r="U449" s="160">
        <v>3.2099999999999997E-2</v>
      </c>
      <c r="V449" s="160">
        <v>2.9999999999999997E-4</v>
      </c>
      <c r="W449" s="160">
        <v>7.000000000000001E-4</v>
      </c>
      <c r="X449" s="160">
        <v>3.7000000000000002E-3</v>
      </c>
      <c r="Y449" s="160">
        <v>6.7000000000000002E-3</v>
      </c>
      <c r="Z449" s="160">
        <v>8.6999999999999994E-2</v>
      </c>
      <c r="AA449" s="159">
        <v>0.01</v>
      </c>
      <c r="AB449" s="159">
        <v>0</v>
      </c>
      <c r="AC449" s="159">
        <v>1.2999999999999999E-3</v>
      </c>
      <c r="AD449" s="159">
        <v>0.2</v>
      </c>
    </row>
    <row r="450" spans="1:30" ht="15.75" customHeight="1">
      <c r="A450" s="266" t="s">
        <v>1249</v>
      </c>
      <c r="B450" s="181" t="s">
        <v>34</v>
      </c>
      <c r="C450" s="167"/>
      <c r="D450" s="164">
        <v>1.3300000000000001E-2</v>
      </c>
      <c r="E450" s="169">
        <v>0.25481999999999999</v>
      </c>
      <c r="F450" s="171">
        <v>1.1000000000000001E-3</v>
      </c>
      <c r="G450" s="23">
        <v>7.000000000000001E-4</v>
      </c>
      <c r="H450" s="178">
        <v>2.9999999999999997E-4</v>
      </c>
      <c r="I450" s="141">
        <v>2.8999999999999998E-2</v>
      </c>
      <c r="J450" s="160">
        <v>0.05</v>
      </c>
      <c r="K450" s="160">
        <v>0.27</v>
      </c>
      <c r="L450" s="160">
        <v>2.7000000000000001E-3</v>
      </c>
      <c r="M450" s="160">
        <v>0.22</v>
      </c>
      <c r="N450" s="160">
        <v>2.5999999999999999E-3</v>
      </c>
      <c r="O450" s="160">
        <v>0.01</v>
      </c>
      <c r="P450" s="160">
        <v>3.58</v>
      </c>
      <c r="Q450" s="160">
        <v>8.0000000000000004E-4</v>
      </c>
      <c r="R450" s="160">
        <v>1.5E-3</v>
      </c>
      <c r="S450" s="160">
        <v>0</v>
      </c>
      <c r="T450" s="160">
        <v>0</v>
      </c>
      <c r="U450" s="160">
        <v>3.2099999999999997E-2</v>
      </c>
      <c r="V450" s="160">
        <v>2.9999999999999997E-4</v>
      </c>
      <c r="W450" s="160">
        <v>7.000000000000001E-4</v>
      </c>
      <c r="X450" s="160">
        <v>3.7000000000000002E-3</v>
      </c>
      <c r="Y450" s="160">
        <v>6.7000000000000002E-3</v>
      </c>
      <c r="Z450" s="160">
        <v>8.6999999999999994E-2</v>
      </c>
      <c r="AA450" s="159">
        <v>0.01</v>
      </c>
      <c r="AB450" s="159">
        <v>0</v>
      </c>
      <c r="AC450" s="159">
        <v>1.2999999999999999E-3</v>
      </c>
      <c r="AD450" s="159">
        <v>0.2</v>
      </c>
    </row>
    <row r="451" spans="1:30" ht="15.75" customHeight="1">
      <c r="A451" s="266" t="s">
        <v>1250</v>
      </c>
      <c r="B451" s="181" t="s">
        <v>34</v>
      </c>
      <c r="C451" s="167"/>
      <c r="D451" s="164">
        <v>1.09E-2</v>
      </c>
      <c r="E451" s="169">
        <v>0.22839999999999999</v>
      </c>
      <c r="F451" s="171">
        <v>1.1000000000000001E-3</v>
      </c>
      <c r="G451" s="23">
        <v>7.000000000000001E-4</v>
      </c>
      <c r="H451" s="178">
        <v>2.9999999999999997E-4</v>
      </c>
      <c r="I451" s="141">
        <v>2.6000000000000002E-2</v>
      </c>
      <c r="J451" s="160">
        <v>0.05</v>
      </c>
      <c r="K451" s="160">
        <v>0.27</v>
      </c>
      <c r="L451" s="160">
        <v>2.7000000000000001E-3</v>
      </c>
      <c r="M451" s="160">
        <v>0.22</v>
      </c>
      <c r="N451" s="160">
        <v>2.5999999999999999E-3</v>
      </c>
      <c r="O451" s="160">
        <v>0.01</v>
      </c>
      <c r="P451" s="160">
        <v>3.58</v>
      </c>
      <c r="Q451" s="160">
        <v>8.0000000000000004E-4</v>
      </c>
      <c r="R451" s="160">
        <v>1.5E-3</v>
      </c>
      <c r="S451" s="160">
        <v>0</v>
      </c>
      <c r="T451" s="160">
        <v>0</v>
      </c>
      <c r="U451" s="160">
        <v>3.2099999999999997E-2</v>
      </c>
      <c r="V451" s="160">
        <v>2.9999999999999997E-4</v>
      </c>
      <c r="W451" s="160">
        <v>7.000000000000001E-4</v>
      </c>
      <c r="X451" s="160">
        <v>3.7000000000000002E-3</v>
      </c>
      <c r="Y451" s="160">
        <v>6.7000000000000002E-3</v>
      </c>
      <c r="Z451" s="160">
        <v>8.6999999999999994E-2</v>
      </c>
      <c r="AA451" s="159">
        <v>0.01</v>
      </c>
      <c r="AB451" s="159">
        <v>0</v>
      </c>
      <c r="AC451" s="159">
        <v>1.2999999999999999E-3</v>
      </c>
      <c r="AD451" s="159">
        <v>0.2</v>
      </c>
    </row>
    <row r="452" spans="1:30" ht="15.75" customHeight="1">
      <c r="A452" s="266" t="s">
        <v>1251</v>
      </c>
      <c r="B452" s="181" t="s">
        <v>34</v>
      </c>
      <c r="C452" s="167"/>
      <c r="D452" s="164">
        <v>2.2869999999999998E-2</v>
      </c>
      <c r="E452" s="169">
        <v>0.23184000000000002</v>
      </c>
      <c r="F452" s="171">
        <v>1.1000000000000001E-3</v>
      </c>
      <c r="G452" s="23">
        <v>7.000000000000001E-4</v>
      </c>
      <c r="H452" s="178">
        <v>2.9999999999999997E-4</v>
      </c>
      <c r="I452" s="141">
        <v>1.538E-2</v>
      </c>
      <c r="J452" s="160">
        <v>0.05</v>
      </c>
      <c r="K452" s="160">
        <v>0.27</v>
      </c>
      <c r="L452" s="160">
        <v>2.7000000000000001E-3</v>
      </c>
      <c r="M452" s="160">
        <v>0.22</v>
      </c>
      <c r="N452" s="160">
        <v>2.5999999999999999E-3</v>
      </c>
      <c r="O452" s="160">
        <v>0.01</v>
      </c>
      <c r="P452" s="160">
        <v>3.58</v>
      </c>
      <c r="Q452" s="160">
        <v>8.0000000000000004E-4</v>
      </c>
      <c r="R452" s="160">
        <v>1.5E-3</v>
      </c>
      <c r="S452" s="160">
        <v>0</v>
      </c>
      <c r="T452" s="160">
        <v>0</v>
      </c>
      <c r="U452" s="160">
        <v>3.2099999999999997E-2</v>
      </c>
      <c r="V452" s="160">
        <v>2.9999999999999997E-4</v>
      </c>
      <c r="W452" s="160">
        <v>7.000000000000001E-4</v>
      </c>
      <c r="X452" s="160">
        <v>3.7000000000000002E-3</v>
      </c>
      <c r="Y452" s="160">
        <v>6.7000000000000002E-3</v>
      </c>
      <c r="Z452" s="160">
        <v>8.6999999999999994E-2</v>
      </c>
      <c r="AA452" s="159">
        <v>0.01</v>
      </c>
      <c r="AB452" s="159">
        <v>0</v>
      </c>
      <c r="AC452" s="159">
        <v>1.2999999999999999E-3</v>
      </c>
      <c r="AD452" s="159">
        <v>0.2</v>
      </c>
    </row>
    <row r="453" spans="1:30" ht="15.75" customHeight="1">
      <c r="A453" s="266" t="s">
        <v>1252</v>
      </c>
      <c r="B453" s="181" t="s">
        <v>34</v>
      </c>
      <c r="C453" s="167"/>
      <c r="D453" s="164">
        <v>2.2869999999999998E-2</v>
      </c>
      <c r="E453" s="169">
        <v>0.23184000000000002</v>
      </c>
      <c r="F453" s="171">
        <v>1.1000000000000001E-3</v>
      </c>
      <c r="G453" s="23">
        <v>7.000000000000001E-4</v>
      </c>
      <c r="H453" s="178">
        <v>2.9999999999999997E-4</v>
      </c>
      <c r="I453" s="141">
        <v>1.538E-2</v>
      </c>
      <c r="J453" s="160">
        <v>0.05</v>
      </c>
      <c r="K453" s="160">
        <v>0.27</v>
      </c>
      <c r="L453" s="160">
        <v>2.7000000000000001E-3</v>
      </c>
      <c r="M453" s="160">
        <v>0.22</v>
      </c>
      <c r="N453" s="160">
        <v>2.5999999999999999E-3</v>
      </c>
      <c r="O453" s="160">
        <v>0.01</v>
      </c>
      <c r="P453" s="160">
        <v>3.58</v>
      </c>
      <c r="Q453" s="160">
        <v>8.0000000000000004E-4</v>
      </c>
      <c r="R453" s="160">
        <v>1.5E-3</v>
      </c>
      <c r="S453" s="160">
        <v>0</v>
      </c>
      <c r="T453" s="160">
        <v>0</v>
      </c>
      <c r="U453" s="160">
        <v>3.2099999999999997E-2</v>
      </c>
      <c r="V453" s="160">
        <v>2.9999999999999997E-4</v>
      </c>
      <c r="W453" s="160">
        <v>7.000000000000001E-4</v>
      </c>
      <c r="X453" s="160">
        <v>3.7000000000000002E-3</v>
      </c>
      <c r="Y453" s="160">
        <v>6.7000000000000002E-3</v>
      </c>
      <c r="Z453" s="160">
        <v>8.6999999999999994E-2</v>
      </c>
      <c r="AA453" s="159">
        <v>0.01</v>
      </c>
      <c r="AB453" s="159">
        <v>0</v>
      </c>
      <c r="AC453" s="159">
        <v>1.2999999999999999E-3</v>
      </c>
      <c r="AD453" s="159">
        <v>0.2</v>
      </c>
    </row>
    <row r="454" spans="1:30" ht="15.75" customHeight="1">
      <c r="A454" s="266" t="s">
        <v>1253</v>
      </c>
      <c r="B454" s="181" t="s">
        <v>34</v>
      </c>
      <c r="C454" s="167"/>
      <c r="D454" s="164">
        <v>1.09E-2</v>
      </c>
      <c r="E454" s="169">
        <v>0.22839999999999999</v>
      </c>
      <c r="F454" s="171">
        <v>1.1000000000000001E-3</v>
      </c>
      <c r="G454" s="23">
        <v>7.000000000000001E-4</v>
      </c>
      <c r="H454" s="178">
        <v>2.9999999999999997E-4</v>
      </c>
      <c r="I454" s="141">
        <v>2.6000000000000002E-2</v>
      </c>
      <c r="J454" s="160">
        <v>0.05</v>
      </c>
      <c r="K454" s="160">
        <v>0.27</v>
      </c>
      <c r="L454" s="160">
        <v>2.7000000000000001E-3</v>
      </c>
      <c r="M454" s="160">
        <v>0.22</v>
      </c>
      <c r="N454" s="160">
        <v>2.5999999999999999E-3</v>
      </c>
      <c r="O454" s="160">
        <v>0.01</v>
      </c>
      <c r="P454" s="160">
        <v>3.58</v>
      </c>
      <c r="Q454" s="160">
        <v>8.0000000000000004E-4</v>
      </c>
      <c r="R454" s="160">
        <v>1.5E-3</v>
      </c>
      <c r="S454" s="160">
        <v>0</v>
      </c>
      <c r="T454" s="160">
        <v>0</v>
      </c>
      <c r="U454" s="160">
        <v>3.2099999999999997E-2</v>
      </c>
      <c r="V454" s="160">
        <v>2.9999999999999997E-4</v>
      </c>
      <c r="W454" s="160">
        <v>7.000000000000001E-4</v>
      </c>
      <c r="X454" s="160">
        <v>3.7000000000000002E-3</v>
      </c>
      <c r="Y454" s="160">
        <v>6.7000000000000002E-3</v>
      </c>
      <c r="Z454" s="160">
        <v>8.6999999999999994E-2</v>
      </c>
      <c r="AA454" s="159">
        <v>0.01</v>
      </c>
      <c r="AB454" s="159">
        <v>0</v>
      </c>
      <c r="AC454" s="159">
        <v>1.2999999999999999E-3</v>
      </c>
      <c r="AD454" s="159">
        <v>0.2</v>
      </c>
    </row>
    <row r="455" spans="1:30" ht="15.75" customHeight="1">
      <c r="A455" s="266" t="s">
        <v>1254</v>
      </c>
      <c r="B455" s="181" t="s">
        <v>34</v>
      </c>
      <c r="C455" s="167"/>
      <c r="D455" s="164">
        <v>9.3999999999999986E-3</v>
      </c>
      <c r="E455" s="169">
        <v>0.11749999999999999</v>
      </c>
      <c r="F455" s="171">
        <v>2.0000000000000001E-4</v>
      </c>
      <c r="G455" s="23">
        <v>2.9999999999999997E-4</v>
      </c>
      <c r="H455" s="178">
        <v>2.0000000000000001E-4</v>
      </c>
      <c r="I455" s="141">
        <v>2.35E-2</v>
      </c>
      <c r="J455" s="160">
        <v>0.4</v>
      </c>
      <c r="K455" s="160">
        <v>0.1</v>
      </c>
      <c r="L455" s="160">
        <v>2.9999999999999997E-4</v>
      </c>
      <c r="M455" s="160">
        <v>0.14000000000000001</v>
      </c>
      <c r="N455" s="160">
        <v>1E-3</v>
      </c>
      <c r="O455" s="160">
        <v>0</v>
      </c>
      <c r="P455" s="160">
        <v>1.81</v>
      </c>
      <c r="Q455" s="160">
        <v>5.0000000000000001E-4</v>
      </c>
      <c r="R455" s="160">
        <v>7.000000000000001E-4</v>
      </c>
      <c r="S455" s="160">
        <v>0</v>
      </c>
      <c r="T455" s="160">
        <v>0</v>
      </c>
      <c r="U455" s="160">
        <v>0.11210000000000001</v>
      </c>
      <c r="V455" s="160">
        <v>8.9999999999999998E-4</v>
      </c>
      <c r="W455" s="160">
        <v>4.0000000000000002E-4</v>
      </c>
      <c r="X455" s="160">
        <v>5.9999999999999995E-4</v>
      </c>
      <c r="Y455" s="160">
        <v>2.8000000000000004E-3</v>
      </c>
      <c r="Z455" s="160">
        <v>0.53200000000000003</v>
      </c>
      <c r="AA455" s="159">
        <v>5.0000000000000001E-3</v>
      </c>
      <c r="AB455" s="159">
        <v>0</v>
      </c>
      <c r="AC455" s="159">
        <v>2.5000000000000001E-3</v>
      </c>
      <c r="AD455" s="159">
        <v>0.3</v>
      </c>
    </row>
    <row r="456" spans="1:30" ht="15.75" customHeight="1">
      <c r="A456" s="266" t="s">
        <v>1255</v>
      </c>
      <c r="B456" s="181" t="s">
        <v>34</v>
      </c>
      <c r="C456" s="167"/>
      <c r="D456" s="164">
        <v>9.3999999999999986E-3</v>
      </c>
      <c r="E456" s="169">
        <v>0.11749999999999999</v>
      </c>
      <c r="F456" s="171">
        <v>2.0000000000000001E-4</v>
      </c>
      <c r="G456" s="23">
        <v>2.9999999999999997E-4</v>
      </c>
      <c r="H456" s="178">
        <v>2.0000000000000001E-4</v>
      </c>
      <c r="I456" s="141">
        <v>2.35E-2</v>
      </c>
      <c r="J456" s="160">
        <v>0.4</v>
      </c>
      <c r="K456" s="160">
        <v>0.1</v>
      </c>
      <c r="L456" s="160">
        <v>2.9999999999999997E-4</v>
      </c>
      <c r="M456" s="160">
        <v>0.14000000000000001</v>
      </c>
      <c r="N456" s="160">
        <v>1E-3</v>
      </c>
      <c r="O456" s="160">
        <v>0</v>
      </c>
      <c r="P456" s="160">
        <v>1.81</v>
      </c>
      <c r="Q456" s="160">
        <v>5.0000000000000001E-4</v>
      </c>
      <c r="R456" s="160">
        <v>7.000000000000001E-4</v>
      </c>
      <c r="S456" s="160">
        <v>0</v>
      </c>
      <c r="T456" s="160">
        <v>0</v>
      </c>
      <c r="U456" s="160">
        <v>0.11210000000000001</v>
      </c>
      <c r="V456" s="160">
        <v>8.9999999999999998E-4</v>
      </c>
      <c r="W456" s="160">
        <v>4.0000000000000002E-4</v>
      </c>
      <c r="X456" s="160">
        <v>5.9999999999999995E-4</v>
      </c>
      <c r="Y456" s="160">
        <v>2.8000000000000004E-3</v>
      </c>
      <c r="Z456" s="160">
        <v>0.53200000000000003</v>
      </c>
      <c r="AA456" s="159">
        <v>5.0000000000000001E-3</v>
      </c>
      <c r="AB456" s="159">
        <v>0</v>
      </c>
      <c r="AC456" s="159">
        <v>2.5000000000000001E-3</v>
      </c>
      <c r="AD456" s="159">
        <v>0.3</v>
      </c>
    </row>
    <row r="457" spans="1:30" ht="15.75" customHeight="1">
      <c r="A457" s="266" t="s">
        <v>1256</v>
      </c>
      <c r="B457" s="181" t="s">
        <v>34</v>
      </c>
      <c r="C457" s="167"/>
      <c r="D457" s="164">
        <v>6.9999999999999993E-3</v>
      </c>
      <c r="E457" s="169">
        <v>0.10539999999999999</v>
      </c>
      <c r="F457" s="171">
        <v>2.0000000000000001E-4</v>
      </c>
      <c r="G457" s="23">
        <v>5.9999999999999995E-4</v>
      </c>
      <c r="H457" s="178">
        <v>2.0000000000000001E-4</v>
      </c>
      <c r="I457" s="141">
        <v>2.7999999999999997E-2</v>
      </c>
      <c r="J457" s="160">
        <v>0.33</v>
      </c>
      <c r="K457" s="160">
        <v>0.06</v>
      </c>
      <c r="L457" s="160">
        <v>1E-4</v>
      </c>
      <c r="M457" s="160">
        <v>0.18</v>
      </c>
      <c r="N457" s="160">
        <v>6.0000000000000001E-3</v>
      </c>
      <c r="O457" s="160">
        <v>0.02</v>
      </c>
      <c r="P457" s="160">
        <v>1.02</v>
      </c>
      <c r="Q457" s="160">
        <v>7.000000000000001E-4</v>
      </c>
      <c r="R457" s="160">
        <v>1.1000000000000001E-3</v>
      </c>
      <c r="S457" s="160">
        <v>0</v>
      </c>
      <c r="T457" s="160">
        <v>0</v>
      </c>
      <c r="U457" s="160">
        <v>2.5000000000000001E-2</v>
      </c>
      <c r="V457" s="160">
        <v>2.9999999999999997E-4</v>
      </c>
      <c r="W457" s="160">
        <v>2.0000000000000001E-4</v>
      </c>
      <c r="X457" s="160">
        <v>4.0000000000000002E-4</v>
      </c>
      <c r="Y457" s="160">
        <v>2E-3</v>
      </c>
      <c r="Z457" s="160">
        <v>0.29100000000000004</v>
      </c>
      <c r="AA457" s="159">
        <v>4.0000000000000001E-3</v>
      </c>
      <c r="AB457" s="159">
        <v>0</v>
      </c>
      <c r="AC457" s="159">
        <v>2.2000000000000001E-3</v>
      </c>
      <c r="AD457" s="159">
        <v>0.08</v>
      </c>
    </row>
    <row r="458" spans="1:30" ht="15.75" customHeight="1">
      <c r="A458" s="266" t="s">
        <v>1257</v>
      </c>
      <c r="B458" s="181" t="s">
        <v>34</v>
      </c>
      <c r="C458" s="167"/>
      <c r="D458" s="164">
        <v>8.1000000000000013E-3</v>
      </c>
      <c r="E458" s="169">
        <v>0.13339999999999999</v>
      </c>
      <c r="F458" s="171">
        <v>4.0000000000000002E-4</v>
      </c>
      <c r="G458" s="23">
        <v>7.000000000000001E-4</v>
      </c>
      <c r="H458" s="178">
        <v>5.9999999999999995E-4</v>
      </c>
      <c r="I458" s="141">
        <v>1.8000000000000002E-2</v>
      </c>
      <c r="J458" s="160">
        <v>0.37</v>
      </c>
      <c r="K458" s="160">
        <v>0.12</v>
      </c>
      <c r="L458" s="160">
        <v>4.0000000000000002E-4</v>
      </c>
      <c r="M458" s="160">
        <v>0.2</v>
      </c>
      <c r="N458" s="160">
        <v>1.5E-3</v>
      </c>
      <c r="O458" s="160">
        <v>0.02</v>
      </c>
      <c r="P458" s="160">
        <v>1.66</v>
      </c>
      <c r="Q458" s="160">
        <v>4.0000000000000002E-4</v>
      </c>
      <c r="R458" s="160">
        <v>7.000000000000001E-4</v>
      </c>
      <c r="S458" s="160">
        <v>0</v>
      </c>
      <c r="T458" s="160">
        <v>0</v>
      </c>
      <c r="U458" s="160">
        <v>0.34079999999999999</v>
      </c>
      <c r="V458" s="160">
        <v>5.9999999999999995E-4</v>
      </c>
      <c r="W458" s="160">
        <v>4.0000000000000002E-4</v>
      </c>
      <c r="X458" s="160">
        <v>8.0000000000000004E-4</v>
      </c>
      <c r="Y458" s="160">
        <v>3.8E-3</v>
      </c>
      <c r="Z458" s="160">
        <v>0.26700000000000002</v>
      </c>
      <c r="AA458" s="159">
        <v>1E-3</v>
      </c>
      <c r="AB458" s="159">
        <v>0</v>
      </c>
      <c r="AC458" s="159">
        <v>2E-3</v>
      </c>
      <c r="AD458" s="159">
        <v>0.16</v>
      </c>
    </row>
    <row r="459" spans="1:30" ht="15.75" customHeight="1">
      <c r="A459" s="266" t="s">
        <v>1258</v>
      </c>
      <c r="B459" s="181" t="s">
        <v>34</v>
      </c>
      <c r="C459" s="167"/>
      <c r="D459" s="164">
        <v>8.1000000000000013E-3</v>
      </c>
      <c r="E459" s="169">
        <v>0.13339999999999999</v>
      </c>
      <c r="F459" s="171">
        <v>4.0000000000000002E-4</v>
      </c>
      <c r="G459" s="23">
        <v>7.000000000000001E-4</v>
      </c>
      <c r="H459" s="178">
        <v>5.9999999999999995E-4</v>
      </c>
      <c r="I459" s="141">
        <v>1.8000000000000002E-2</v>
      </c>
      <c r="J459" s="160">
        <v>0.37</v>
      </c>
      <c r="K459" s="160">
        <v>0.12</v>
      </c>
      <c r="L459" s="160">
        <v>4.0000000000000002E-4</v>
      </c>
      <c r="M459" s="160">
        <v>0.2</v>
      </c>
      <c r="N459" s="160">
        <v>1.5E-3</v>
      </c>
      <c r="O459" s="160">
        <v>0.02</v>
      </c>
      <c r="P459" s="160">
        <v>1.66</v>
      </c>
      <c r="Q459" s="160">
        <v>4.0000000000000002E-4</v>
      </c>
      <c r="R459" s="160">
        <v>7.000000000000001E-4</v>
      </c>
      <c r="S459" s="160">
        <v>0</v>
      </c>
      <c r="T459" s="160">
        <v>0</v>
      </c>
      <c r="U459" s="160">
        <v>0.34079999999999999</v>
      </c>
      <c r="V459" s="160">
        <v>5.9999999999999995E-4</v>
      </c>
      <c r="W459" s="160">
        <v>4.0000000000000002E-4</v>
      </c>
      <c r="X459" s="160">
        <v>8.0000000000000004E-4</v>
      </c>
      <c r="Y459" s="160">
        <v>3.8E-3</v>
      </c>
      <c r="Z459" s="160">
        <v>0.26700000000000002</v>
      </c>
      <c r="AA459" s="159">
        <v>1E-3</v>
      </c>
      <c r="AB459" s="159">
        <v>0</v>
      </c>
      <c r="AC459" s="159">
        <v>2E-3</v>
      </c>
      <c r="AD459" s="159">
        <v>0.16</v>
      </c>
    </row>
    <row r="460" spans="1:30" ht="15.75" customHeight="1">
      <c r="A460" s="266" t="s">
        <v>1259</v>
      </c>
      <c r="B460" s="181" t="s">
        <v>34</v>
      </c>
      <c r="C460" s="167"/>
      <c r="D460" s="164">
        <v>8.1000000000000013E-3</v>
      </c>
      <c r="E460" s="169">
        <v>0.13339999999999999</v>
      </c>
      <c r="F460" s="171">
        <v>4.0000000000000002E-4</v>
      </c>
      <c r="G460" s="23">
        <v>7.000000000000001E-4</v>
      </c>
      <c r="H460" s="178">
        <v>5.9999999999999995E-4</v>
      </c>
      <c r="I460" s="141">
        <v>1.8000000000000002E-2</v>
      </c>
      <c r="J460" s="160">
        <v>0.37</v>
      </c>
      <c r="K460" s="160">
        <v>0.12</v>
      </c>
      <c r="L460" s="160">
        <v>4.0000000000000002E-4</v>
      </c>
      <c r="M460" s="160">
        <v>0.2</v>
      </c>
      <c r="N460" s="160">
        <v>1.5E-3</v>
      </c>
      <c r="O460" s="160">
        <v>0.02</v>
      </c>
      <c r="P460" s="160">
        <v>1.66</v>
      </c>
      <c r="Q460" s="160">
        <v>4.0000000000000002E-4</v>
      </c>
      <c r="R460" s="160">
        <v>7.000000000000001E-4</v>
      </c>
      <c r="S460" s="160">
        <v>0</v>
      </c>
      <c r="T460" s="160">
        <v>0</v>
      </c>
      <c r="U460" s="160">
        <v>0.34079999999999999</v>
      </c>
      <c r="V460" s="160">
        <v>5.9999999999999995E-4</v>
      </c>
      <c r="W460" s="160">
        <v>4.0000000000000002E-4</v>
      </c>
      <c r="X460" s="160">
        <v>8.0000000000000004E-4</v>
      </c>
      <c r="Y460" s="160">
        <v>3.8E-3</v>
      </c>
      <c r="Z460" s="160">
        <v>0.26700000000000002</v>
      </c>
      <c r="AA460" s="159">
        <v>1E-3</v>
      </c>
      <c r="AB460" s="159">
        <v>0</v>
      </c>
      <c r="AC460" s="159">
        <v>2E-3</v>
      </c>
      <c r="AD460" s="159">
        <v>0.16</v>
      </c>
    </row>
    <row r="461" spans="1:30" ht="15.75" customHeight="1">
      <c r="A461" s="266" t="s">
        <v>1260</v>
      </c>
      <c r="B461" s="181" t="s">
        <v>34</v>
      </c>
      <c r="C461" s="167"/>
      <c r="D461" s="164">
        <v>8.1000000000000013E-3</v>
      </c>
      <c r="E461" s="169">
        <v>0.13339999999999999</v>
      </c>
      <c r="F461" s="171">
        <v>4.0000000000000002E-4</v>
      </c>
      <c r="G461" s="23">
        <v>7.000000000000001E-4</v>
      </c>
      <c r="H461" s="178">
        <v>5.9999999999999995E-4</v>
      </c>
      <c r="I461" s="141">
        <v>1.8000000000000002E-2</v>
      </c>
      <c r="J461" s="160">
        <v>0.37</v>
      </c>
      <c r="K461" s="160">
        <v>0.12</v>
      </c>
      <c r="L461" s="160">
        <v>4.0000000000000002E-4</v>
      </c>
      <c r="M461" s="160">
        <v>0.2</v>
      </c>
      <c r="N461" s="160">
        <v>1.5E-3</v>
      </c>
      <c r="O461" s="160">
        <v>0.02</v>
      </c>
      <c r="P461" s="160">
        <v>1.66</v>
      </c>
      <c r="Q461" s="160">
        <v>4.0000000000000002E-4</v>
      </c>
      <c r="R461" s="160">
        <v>7.000000000000001E-4</v>
      </c>
      <c r="S461" s="160">
        <v>0</v>
      </c>
      <c r="T461" s="160">
        <v>0</v>
      </c>
      <c r="U461" s="160">
        <v>0.34079999999999999</v>
      </c>
      <c r="V461" s="160">
        <v>5.9999999999999995E-4</v>
      </c>
      <c r="W461" s="160">
        <v>4.0000000000000002E-4</v>
      </c>
      <c r="X461" s="160">
        <v>8.0000000000000004E-4</v>
      </c>
      <c r="Y461" s="160">
        <v>3.8E-3</v>
      </c>
      <c r="Z461" s="160">
        <v>0.26700000000000002</v>
      </c>
      <c r="AA461" s="159">
        <v>1E-3</v>
      </c>
      <c r="AB461" s="159">
        <v>0</v>
      </c>
      <c r="AC461" s="159">
        <v>2E-3</v>
      </c>
      <c r="AD461" s="159">
        <v>0.16</v>
      </c>
    </row>
    <row r="462" spans="1:30" ht="15.75" customHeight="1">
      <c r="A462" s="266" t="s">
        <v>1261</v>
      </c>
      <c r="B462" s="181" t="s">
        <v>34</v>
      </c>
      <c r="C462" s="167"/>
      <c r="D462" s="164">
        <v>8.1000000000000013E-3</v>
      </c>
      <c r="E462" s="169">
        <v>0.13339999999999999</v>
      </c>
      <c r="F462" s="171">
        <v>4.0000000000000002E-4</v>
      </c>
      <c r="G462" s="23">
        <v>7.000000000000001E-4</v>
      </c>
      <c r="H462" s="178">
        <v>5.9999999999999995E-4</v>
      </c>
      <c r="I462" s="141">
        <v>1.8000000000000002E-2</v>
      </c>
      <c r="J462" s="160">
        <v>0.37</v>
      </c>
      <c r="K462" s="160">
        <v>0.12</v>
      </c>
      <c r="L462" s="160">
        <v>4.0000000000000002E-4</v>
      </c>
      <c r="M462" s="160">
        <v>0.2</v>
      </c>
      <c r="N462" s="160">
        <v>1.5E-3</v>
      </c>
      <c r="O462" s="160">
        <v>0.02</v>
      </c>
      <c r="P462" s="160">
        <v>1.66</v>
      </c>
      <c r="Q462" s="160">
        <v>4.0000000000000002E-4</v>
      </c>
      <c r="R462" s="160">
        <v>7.000000000000001E-4</v>
      </c>
      <c r="S462" s="160">
        <v>0</v>
      </c>
      <c r="T462" s="160">
        <v>0</v>
      </c>
      <c r="U462" s="160">
        <v>0.34079999999999999</v>
      </c>
      <c r="V462" s="160">
        <v>5.9999999999999995E-4</v>
      </c>
      <c r="W462" s="160">
        <v>4.0000000000000002E-4</v>
      </c>
      <c r="X462" s="160">
        <v>8.0000000000000004E-4</v>
      </c>
      <c r="Y462" s="160">
        <v>3.8E-3</v>
      </c>
      <c r="Z462" s="160">
        <v>0.26700000000000002</v>
      </c>
      <c r="AA462" s="159">
        <v>1E-3</v>
      </c>
      <c r="AB462" s="159">
        <v>0</v>
      </c>
      <c r="AC462" s="159">
        <v>2E-3</v>
      </c>
      <c r="AD462" s="159">
        <v>0.16</v>
      </c>
    </row>
    <row r="463" spans="1:30" ht="15.75" customHeight="1">
      <c r="A463" s="266" t="s">
        <v>1262</v>
      </c>
      <c r="B463" s="181" t="s">
        <v>34</v>
      </c>
      <c r="C463" s="167"/>
      <c r="D463" s="164">
        <v>8.1000000000000013E-3</v>
      </c>
      <c r="E463" s="169">
        <v>0.13339999999999999</v>
      </c>
      <c r="F463" s="171">
        <v>4.0000000000000002E-4</v>
      </c>
      <c r="G463" s="23">
        <v>7.000000000000001E-4</v>
      </c>
      <c r="H463" s="178">
        <v>5.9999999999999995E-4</v>
      </c>
      <c r="I463" s="141">
        <v>1.8000000000000002E-2</v>
      </c>
      <c r="J463" s="160">
        <v>0.37</v>
      </c>
      <c r="K463" s="160">
        <v>0.12</v>
      </c>
      <c r="L463" s="160">
        <v>4.0000000000000002E-4</v>
      </c>
      <c r="M463" s="160">
        <v>0.2</v>
      </c>
      <c r="N463" s="160">
        <v>1.5E-3</v>
      </c>
      <c r="O463" s="160">
        <v>0.02</v>
      </c>
      <c r="P463" s="160">
        <v>1.66</v>
      </c>
      <c r="Q463" s="160">
        <v>4.0000000000000002E-4</v>
      </c>
      <c r="R463" s="160">
        <v>7.000000000000001E-4</v>
      </c>
      <c r="S463" s="160">
        <v>0</v>
      </c>
      <c r="T463" s="160">
        <v>0</v>
      </c>
      <c r="U463" s="160">
        <v>0.34079999999999999</v>
      </c>
      <c r="V463" s="160">
        <v>5.9999999999999995E-4</v>
      </c>
      <c r="W463" s="160">
        <v>4.0000000000000002E-4</v>
      </c>
      <c r="X463" s="160">
        <v>8.0000000000000004E-4</v>
      </c>
      <c r="Y463" s="160">
        <v>3.8E-3</v>
      </c>
      <c r="Z463" s="160">
        <v>0.26700000000000002</v>
      </c>
      <c r="AA463" s="159">
        <v>1E-3</v>
      </c>
      <c r="AB463" s="159">
        <v>0</v>
      </c>
      <c r="AC463" s="159">
        <v>2E-3</v>
      </c>
      <c r="AD463" s="159">
        <v>0.16</v>
      </c>
    </row>
    <row r="464" spans="1:30" ht="15.75" customHeight="1">
      <c r="A464" s="266" t="s">
        <v>1263</v>
      </c>
      <c r="B464" s="181" t="s">
        <v>34</v>
      </c>
      <c r="C464" s="167"/>
      <c r="D464" s="164">
        <v>9.3999999999999986E-3</v>
      </c>
      <c r="E464" s="169">
        <v>0.11749999999999999</v>
      </c>
      <c r="F464" s="171">
        <v>2.0000000000000001E-4</v>
      </c>
      <c r="G464" s="23">
        <v>2.9999999999999997E-4</v>
      </c>
      <c r="H464" s="178">
        <v>2.0000000000000001E-4</v>
      </c>
      <c r="I464" s="141">
        <v>2.35E-2</v>
      </c>
      <c r="J464" s="160">
        <v>0.4</v>
      </c>
      <c r="K464" s="160">
        <v>0.1</v>
      </c>
      <c r="L464" s="160">
        <v>2.9999999999999997E-4</v>
      </c>
      <c r="M464" s="160">
        <v>0.14000000000000001</v>
      </c>
      <c r="N464" s="160">
        <v>1E-3</v>
      </c>
      <c r="O464" s="160">
        <v>0</v>
      </c>
      <c r="P464" s="160">
        <v>1.81</v>
      </c>
      <c r="Q464" s="160">
        <v>5.0000000000000001E-4</v>
      </c>
      <c r="R464" s="160">
        <v>7.000000000000001E-4</v>
      </c>
      <c r="S464" s="160">
        <v>0</v>
      </c>
      <c r="T464" s="160">
        <v>0</v>
      </c>
      <c r="U464" s="160">
        <v>0.11210000000000001</v>
      </c>
      <c r="V464" s="160">
        <v>8.9999999999999998E-4</v>
      </c>
      <c r="W464" s="160">
        <v>4.0000000000000002E-4</v>
      </c>
      <c r="X464" s="160">
        <v>5.9999999999999995E-4</v>
      </c>
      <c r="Y464" s="160">
        <v>2.8000000000000004E-3</v>
      </c>
      <c r="Z464" s="160">
        <v>0.53200000000000003</v>
      </c>
      <c r="AA464" s="159">
        <v>5.0000000000000001E-3</v>
      </c>
      <c r="AB464" s="159">
        <v>0</v>
      </c>
      <c r="AC464" s="159">
        <v>2.5000000000000001E-3</v>
      </c>
      <c r="AD464" s="159">
        <v>0.3</v>
      </c>
    </row>
    <row r="465" spans="1:30" ht="15.75" customHeight="1">
      <c r="A465" s="266" t="s">
        <v>1264</v>
      </c>
      <c r="B465" s="181" t="s">
        <v>34</v>
      </c>
      <c r="C465" s="167"/>
      <c r="D465" s="164">
        <v>0</v>
      </c>
      <c r="E465" s="169">
        <v>0.19969999999999999</v>
      </c>
      <c r="F465" s="171">
        <v>0</v>
      </c>
      <c r="G465" s="23">
        <v>0</v>
      </c>
      <c r="H465" s="178">
        <v>0</v>
      </c>
      <c r="I465" s="141">
        <v>0</v>
      </c>
      <c r="J465" s="160">
        <v>5.5999999999999994E-2</v>
      </c>
      <c r="K465" s="160">
        <v>0.01</v>
      </c>
      <c r="L465" s="160">
        <v>0</v>
      </c>
      <c r="M465" s="160">
        <v>0</v>
      </c>
      <c r="N465" s="160">
        <v>0</v>
      </c>
      <c r="O465" s="160">
        <v>0.18340000000000001</v>
      </c>
      <c r="P465" s="160">
        <v>0.01</v>
      </c>
      <c r="Q465" s="160">
        <v>1E-4</v>
      </c>
      <c r="R465" s="160">
        <v>1.1000000000000001E-3</v>
      </c>
      <c r="S465" s="160">
        <v>0</v>
      </c>
      <c r="T465" s="160">
        <v>0</v>
      </c>
      <c r="U465" s="160">
        <v>0</v>
      </c>
      <c r="V465" s="160">
        <v>2.0000000000000001E-4</v>
      </c>
      <c r="W465" s="160">
        <v>0</v>
      </c>
      <c r="X465" s="160">
        <v>0</v>
      </c>
      <c r="Y465" s="160">
        <v>0</v>
      </c>
      <c r="Z465" s="160">
        <v>0</v>
      </c>
      <c r="AA465" s="159">
        <v>1.8E-3</v>
      </c>
      <c r="AB465" s="159">
        <v>0</v>
      </c>
      <c r="AC465" s="159">
        <v>0</v>
      </c>
      <c r="AD465" s="159">
        <v>0</v>
      </c>
    </row>
    <row r="466" spans="1:30" ht="15.75" customHeight="1">
      <c r="A466" s="266" t="s">
        <v>1265</v>
      </c>
      <c r="B466" s="181" t="s">
        <v>34</v>
      </c>
      <c r="C466" s="167"/>
      <c r="D466" s="164">
        <v>5.4000000000000003E-3</v>
      </c>
      <c r="E466" s="169">
        <v>0.1263</v>
      </c>
      <c r="F466" s="171">
        <v>1E-4</v>
      </c>
      <c r="G466" s="23">
        <v>4.0000000000000002E-4</v>
      </c>
      <c r="H466" s="178">
        <v>1E-4</v>
      </c>
      <c r="I466" s="141">
        <v>1.3999999999999999E-2</v>
      </c>
      <c r="J466" s="160">
        <v>0.13</v>
      </c>
      <c r="K466" s="160">
        <v>0.12</v>
      </c>
      <c r="L466" s="160">
        <v>1.18E-2</v>
      </c>
      <c r="M466" s="160">
        <v>0.08</v>
      </c>
      <c r="N466" s="160">
        <v>2.8000000000000004E-3</v>
      </c>
      <c r="O466" s="160">
        <v>0.01</v>
      </c>
      <c r="P466" s="160">
        <v>1.1499999999999999</v>
      </c>
      <c r="Q466" s="160">
        <v>1E-3</v>
      </c>
      <c r="R466" s="160">
        <v>1E-3</v>
      </c>
      <c r="S466" s="160">
        <v>5.67E-2</v>
      </c>
      <c r="T466" s="160">
        <v>0</v>
      </c>
      <c r="U466" s="160">
        <v>2.8300000000000002E-2</v>
      </c>
      <c r="V466" s="160">
        <v>8.0000000000000004E-4</v>
      </c>
      <c r="W466" s="160">
        <v>2.9999999999999997E-4</v>
      </c>
      <c r="X466" s="160">
        <v>1.1000000000000001E-3</v>
      </c>
      <c r="Y466" s="160">
        <v>4.8999999999999998E-3</v>
      </c>
      <c r="Z466" s="160">
        <v>0.36200000000000004</v>
      </c>
      <c r="AA466" s="159">
        <v>1E-3</v>
      </c>
      <c r="AB466" s="159">
        <v>0</v>
      </c>
      <c r="AC466" s="159">
        <v>2.0000000000000001E-4</v>
      </c>
      <c r="AD466" s="159">
        <v>0.15</v>
      </c>
    </row>
    <row r="467" spans="1:30" ht="15.75" customHeight="1">
      <c r="A467" s="266" t="s">
        <v>1266</v>
      </c>
      <c r="B467" s="181" t="s">
        <v>34</v>
      </c>
      <c r="C467" s="167"/>
      <c r="D467" s="164">
        <v>5.4000000000000003E-3</v>
      </c>
      <c r="E467" s="169">
        <v>0.1263</v>
      </c>
      <c r="F467" s="171">
        <v>1E-4</v>
      </c>
      <c r="G467" s="23">
        <v>4.0000000000000002E-4</v>
      </c>
      <c r="H467" s="178">
        <v>1E-4</v>
      </c>
      <c r="I467" s="141">
        <v>1.3999999999999999E-2</v>
      </c>
      <c r="J467" s="160">
        <v>0.13</v>
      </c>
      <c r="K467" s="160">
        <v>0.12</v>
      </c>
      <c r="L467" s="160">
        <v>1.18E-2</v>
      </c>
      <c r="M467" s="160">
        <v>0.08</v>
      </c>
      <c r="N467" s="160">
        <v>2.8000000000000004E-3</v>
      </c>
      <c r="O467" s="160">
        <v>0.01</v>
      </c>
      <c r="P467" s="160">
        <v>1.1499999999999999</v>
      </c>
      <c r="Q467" s="160">
        <v>1E-3</v>
      </c>
      <c r="R467" s="160">
        <v>1E-3</v>
      </c>
      <c r="S467" s="160">
        <v>5.67E-2</v>
      </c>
      <c r="T467" s="160">
        <v>0</v>
      </c>
      <c r="U467" s="160">
        <v>2.8300000000000002E-2</v>
      </c>
      <c r="V467" s="160">
        <v>8.0000000000000004E-4</v>
      </c>
      <c r="W467" s="160">
        <v>2.9999999999999997E-4</v>
      </c>
      <c r="X467" s="160">
        <v>1.1000000000000001E-3</v>
      </c>
      <c r="Y467" s="160">
        <v>4.8999999999999998E-3</v>
      </c>
      <c r="Z467" s="160">
        <v>0.36200000000000004</v>
      </c>
      <c r="AA467" s="159">
        <v>1E-3</v>
      </c>
      <c r="AB467" s="159">
        <v>0</v>
      </c>
      <c r="AC467" s="159">
        <v>2.0000000000000001E-4</v>
      </c>
      <c r="AD467" s="159">
        <v>0.15</v>
      </c>
    </row>
    <row r="468" spans="1:30" ht="15.75" customHeight="1">
      <c r="A468" s="266" t="s">
        <v>1267</v>
      </c>
      <c r="B468" s="181" t="s">
        <v>34</v>
      </c>
      <c r="C468" s="167"/>
      <c r="D468" s="164">
        <v>2.23E-2</v>
      </c>
      <c r="E468" s="169">
        <v>7.8200000000000006E-2</v>
      </c>
      <c r="F468" s="171">
        <v>1.9599999999999999E-2</v>
      </c>
      <c r="G468" s="23">
        <v>1.6799999999999999E-2</v>
      </c>
      <c r="H468" s="178">
        <v>5.5099999999999996E-2</v>
      </c>
      <c r="I468" s="141">
        <v>5.5999999999999994E-2</v>
      </c>
      <c r="J468" s="160">
        <v>0.1</v>
      </c>
      <c r="K468" s="160">
        <v>0.24</v>
      </c>
      <c r="L468" s="160">
        <v>1E-3</v>
      </c>
      <c r="M468" s="160">
        <v>0.4</v>
      </c>
      <c r="N468" s="160">
        <v>1.7000000000000001E-3</v>
      </c>
      <c r="O468" s="160">
        <v>0.02</v>
      </c>
      <c r="P468" s="160">
        <v>3.51</v>
      </c>
      <c r="Q468" s="160">
        <v>3.0999999999999999E-3</v>
      </c>
      <c r="R468" s="160">
        <v>4.0000000000000001E-3</v>
      </c>
      <c r="S468" s="160">
        <v>0</v>
      </c>
      <c r="T468" s="160">
        <v>0</v>
      </c>
      <c r="U468" s="160">
        <v>7.0400000000000004E-2</v>
      </c>
      <c r="V468" s="160">
        <v>2.0000000000000001E-4</v>
      </c>
      <c r="W468" s="160">
        <v>5.0000000000000001E-4</v>
      </c>
      <c r="X468" s="160">
        <v>8.0000000000000004E-4</v>
      </c>
      <c r="Y468" s="160">
        <v>6.7000000000000002E-3</v>
      </c>
      <c r="Z468" s="160">
        <v>0.17399999999999999</v>
      </c>
      <c r="AA468" s="159">
        <v>4.0000000000000001E-3</v>
      </c>
      <c r="AB468" s="159">
        <v>0</v>
      </c>
      <c r="AC468" s="159">
        <v>2.6600000000000002E-2</v>
      </c>
      <c r="AD468" s="159">
        <v>0.35</v>
      </c>
    </row>
    <row r="469" spans="1:30" ht="15.75" customHeight="1">
      <c r="A469" s="266" t="s">
        <v>1268</v>
      </c>
      <c r="B469" s="181" t="s">
        <v>34</v>
      </c>
      <c r="C469" s="167"/>
      <c r="D469" s="164">
        <v>5.7999999999999996E-3</v>
      </c>
      <c r="E469" s="169">
        <v>0.18590000000000001</v>
      </c>
      <c r="F469" s="171">
        <v>2.0000000000000001E-4</v>
      </c>
      <c r="G469" s="23">
        <v>4.0000000000000002E-4</v>
      </c>
      <c r="H469" s="178">
        <v>4.0000000000000002E-4</v>
      </c>
      <c r="I469" s="141">
        <v>3.6000000000000004E-2</v>
      </c>
      <c r="J469" s="160">
        <v>0.08</v>
      </c>
      <c r="K469" s="160">
        <v>0.09</v>
      </c>
      <c r="L469" s="160">
        <v>3.5999999999999999E-3</v>
      </c>
      <c r="M469" s="160">
        <v>0.17</v>
      </c>
      <c r="N469" s="160">
        <v>1.5E-3</v>
      </c>
      <c r="O469" s="160">
        <v>0.01</v>
      </c>
      <c r="P469" s="160">
        <v>1.61</v>
      </c>
      <c r="Q469" s="160">
        <v>1.1000000000000001E-3</v>
      </c>
      <c r="R469" s="160">
        <v>1.1000000000000001E-3</v>
      </c>
      <c r="S469" s="160">
        <v>0</v>
      </c>
      <c r="T469" s="160">
        <v>0</v>
      </c>
      <c r="U469" s="160">
        <v>0.81379999999999997</v>
      </c>
      <c r="V469" s="160">
        <v>2.9999999999999997E-4</v>
      </c>
      <c r="W469" s="160">
        <v>2.0000000000000001E-4</v>
      </c>
      <c r="X469" s="160">
        <v>1E-3</v>
      </c>
      <c r="Y469" s="160">
        <v>1E-3</v>
      </c>
      <c r="Z469" s="160">
        <v>7.4999999999999997E-2</v>
      </c>
      <c r="AA469" s="159">
        <v>6.0000000000000001E-3</v>
      </c>
      <c r="AB469" s="159">
        <v>0</v>
      </c>
      <c r="AC469" s="159">
        <v>7.3000000000000001E-3</v>
      </c>
      <c r="AD469" s="159">
        <v>0.08</v>
      </c>
    </row>
    <row r="470" spans="1:30" ht="15.75" customHeight="1">
      <c r="A470" s="266" t="s">
        <v>1269</v>
      </c>
      <c r="B470" s="181" t="s">
        <v>34</v>
      </c>
      <c r="C470" s="167"/>
      <c r="D470" s="164">
        <v>7.4999999999999997E-3</v>
      </c>
      <c r="E470" s="169">
        <v>0.1918</v>
      </c>
      <c r="F470" s="171">
        <v>5.9999999999999995E-4</v>
      </c>
      <c r="G470" s="23">
        <v>1.4000000000000002E-3</v>
      </c>
      <c r="H470" s="178">
        <v>7.000000000000001E-4</v>
      </c>
      <c r="I470" s="141">
        <v>2.8999999999999998E-2</v>
      </c>
      <c r="J470" s="160">
        <v>0.35</v>
      </c>
      <c r="K470" s="160">
        <v>0.17</v>
      </c>
      <c r="L470" s="160">
        <v>1.2999999999999999E-3</v>
      </c>
      <c r="M470" s="160">
        <v>0.14000000000000001</v>
      </c>
      <c r="N470" s="160">
        <v>3.7000000000000002E-3</v>
      </c>
      <c r="O470" s="160">
        <v>0.01</v>
      </c>
      <c r="P470" s="160">
        <v>2.3199999999999998</v>
      </c>
      <c r="Q470" s="160">
        <v>7.000000000000001E-4</v>
      </c>
      <c r="R470" s="160">
        <v>1.5E-3</v>
      </c>
      <c r="S470" s="160">
        <v>0</v>
      </c>
      <c r="T470" s="160">
        <v>0</v>
      </c>
      <c r="U470" s="160">
        <v>7.0800000000000002E-2</v>
      </c>
      <c r="V470" s="160">
        <v>5.9999999999999995E-4</v>
      </c>
      <c r="W470" s="160">
        <v>5.0000000000000001E-4</v>
      </c>
      <c r="X470" s="160">
        <v>1.1000000000000001E-3</v>
      </c>
      <c r="Y470" s="160">
        <v>4.0000000000000001E-3</v>
      </c>
      <c r="Z470" s="160">
        <v>0.02</v>
      </c>
      <c r="AA470" s="159">
        <v>2E-3</v>
      </c>
      <c r="AB470" s="159">
        <v>0</v>
      </c>
      <c r="AC470" s="159">
        <v>1.1000000000000001E-3</v>
      </c>
      <c r="AD470" s="159">
        <v>0.06</v>
      </c>
    </row>
    <row r="471" spans="1:30" ht="15.75" customHeight="1">
      <c r="A471" s="266" t="s">
        <v>1270</v>
      </c>
      <c r="B471" s="181" t="s">
        <v>34</v>
      </c>
      <c r="C471" s="167"/>
      <c r="D471" s="164">
        <v>2.5999999999999999E-3</v>
      </c>
      <c r="E471" s="169">
        <v>0.1381</v>
      </c>
      <c r="F471" s="171">
        <v>2.9999999999999997E-4</v>
      </c>
      <c r="G471" s="23">
        <v>5.0000000000000001E-4</v>
      </c>
      <c r="H471" s="178">
        <v>1E-4</v>
      </c>
      <c r="I471" s="141">
        <v>2.4E-2</v>
      </c>
      <c r="J471" s="160">
        <v>0.06</v>
      </c>
      <c r="K471" s="160">
        <v>0.05</v>
      </c>
      <c r="L471" s="160">
        <v>4.0000000000000002E-4</v>
      </c>
      <c r="M471" s="160">
        <v>0.11</v>
      </c>
      <c r="N471" s="160">
        <v>1.1999999999999999E-3</v>
      </c>
      <c r="O471" s="160">
        <v>0.01</v>
      </c>
      <c r="P471" s="160">
        <v>1.07</v>
      </c>
      <c r="Q471" s="160">
        <v>2.9999999999999997E-4</v>
      </c>
      <c r="R471" s="160">
        <v>4.0000000000000002E-4</v>
      </c>
      <c r="S471" s="160">
        <v>0</v>
      </c>
      <c r="T471" s="160">
        <v>0</v>
      </c>
      <c r="U471" s="160">
        <v>2.7099999999999999E-2</v>
      </c>
      <c r="V471" s="160">
        <v>2.0000000000000001E-4</v>
      </c>
      <c r="W471" s="160">
        <v>2.9999999999999997E-4</v>
      </c>
      <c r="X471" s="160">
        <v>4.0000000000000002E-4</v>
      </c>
      <c r="Y471" s="160">
        <v>8.9999999999999998E-4</v>
      </c>
      <c r="Z471" s="160">
        <v>4.5999999999999999E-2</v>
      </c>
      <c r="AA471" s="159">
        <v>0</v>
      </c>
      <c r="AB471" s="159">
        <v>0</v>
      </c>
      <c r="AC471" s="159">
        <v>2.0999999999999999E-3</v>
      </c>
      <c r="AD471" s="159">
        <v>0.03</v>
      </c>
    </row>
    <row r="472" spans="1:30" ht="15.75" customHeight="1">
      <c r="A472" s="266" t="s">
        <v>1271</v>
      </c>
      <c r="B472" s="181" t="s">
        <v>34</v>
      </c>
      <c r="C472" s="167"/>
      <c r="D472" s="164">
        <v>6.0999999999999995E-3</v>
      </c>
      <c r="E472" s="169">
        <v>9.8100000000000007E-2</v>
      </c>
      <c r="F472" s="171">
        <v>4.0000000000000002E-4</v>
      </c>
      <c r="G472" s="23">
        <v>2.9999999999999997E-4</v>
      </c>
      <c r="H472" s="178">
        <v>4.0000000000000002E-4</v>
      </c>
      <c r="I472" s="141">
        <v>1.8000000000000002E-2</v>
      </c>
      <c r="J472" s="160">
        <v>0.24</v>
      </c>
      <c r="K472" s="160">
        <v>0.1</v>
      </c>
      <c r="L472" s="160">
        <v>1E-4</v>
      </c>
      <c r="M472" s="160">
        <v>0.05</v>
      </c>
      <c r="N472" s="160">
        <v>1E-3</v>
      </c>
      <c r="O472" s="160">
        <v>0.03</v>
      </c>
      <c r="P472" s="160">
        <v>2.57</v>
      </c>
      <c r="Q472" s="160">
        <v>2.0000000000000001E-4</v>
      </c>
      <c r="R472" s="160">
        <v>7.000000000000001E-4</v>
      </c>
      <c r="S472" s="160">
        <v>0</v>
      </c>
      <c r="T472" s="160">
        <v>0</v>
      </c>
      <c r="U472" s="160">
        <v>0.54710000000000003</v>
      </c>
      <c r="V472" s="160">
        <v>2.9999999999999997E-4</v>
      </c>
      <c r="W472" s="160">
        <v>2.9999999999999997E-4</v>
      </c>
      <c r="X472" s="160">
        <v>2.0000000000000001E-4</v>
      </c>
      <c r="Y472" s="160">
        <v>3.4000000000000002E-3</v>
      </c>
      <c r="Z472" s="160">
        <v>0.61799999999999999</v>
      </c>
      <c r="AA472" s="159">
        <v>6.0000000000000001E-3</v>
      </c>
      <c r="AB472" s="159">
        <v>0</v>
      </c>
      <c r="AC472" s="159">
        <v>7.3000000000000001E-3</v>
      </c>
      <c r="AD472" s="159">
        <v>0.38</v>
      </c>
    </row>
    <row r="473" spans="1:30" ht="15.75" customHeight="1">
      <c r="A473" s="266" t="s">
        <v>1272</v>
      </c>
      <c r="B473" s="181" t="s">
        <v>34</v>
      </c>
      <c r="C473" s="167"/>
      <c r="D473" s="164">
        <v>6.0999999999999995E-3</v>
      </c>
      <c r="E473" s="169">
        <v>9.8100000000000007E-2</v>
      </c>
      <c r="F473" s="171">
        <v>4.0000000000000002E-4</v>
      </c>
      <c r="G473" s="23">
        <v>2.9999999999999997E-4</v>
      </c>
      <c r="H473" s="178">
        <v>4.0000000000000002E-4</v>
      </c>
      <c r="I473" s="141">
        <v>1.8000000000000002E-2</v>
      </c>
      <c r="J473" s="160">
        <v>0.24</v>
      </c>
      <c r="K473" s="160">
        <v>0.1</v>
      </c>
      <c r="L473" s="160">
        <v>1E-4</v>
      </c>
      <c r="M473" s="160">
        <v>0.05</v>
      </c>
      <c r="N473" s="160">
        <v>1E-3</v>
      </c>
      <c r="O473" s="160">
        <v>0.03</v>
      </c>
      <c r="P473" s="160">
        <v>2.57</v>
      </c>
      <c r="Q473" s="160">
        <v>2.0000000000000001E-4</v>
      </c>
      <c r="R473" s="160">
        <v>7.000000000000001E-4</v>
      </c>
      <c r="S473" s="160">
        <v>0</v>
      </c>
      <c r="T473" s="160">
        <v>0</v>
      </c>
      <c r="U473" s="160">
        <v>0.54710000000000003</v>
      </c>
      <c r="V473" s="160">
        <v>2.9999999999999997E-4</v>
      </c>
      <c r="W473" s="160">
        <v>2.9999999999999997E-4</v>
      </c>
      <c r="X473" s="160">
        <v>2.0000000000000001E-4</v>
      </c>
      <c r="Y473" s="160">
        <v>3.4000000000000002E-3</v>
      </c>
      <c r="Z473" s="160">
        <v>0.61799999999999999</v>
      </c>
      <c r="AA473" s="159">
        <v>6.0000000000000001E-3</v>
      </c>
      <c r="AB473" s="159">
        <v>0</v>
      </c>
      <c r="AC473" s="159">
        <v>7.3000000000000001E-3</v>
      </c>
      <c r="AD473" s="159">
        <v>0.38</v>
      </c>
    </row>
    <row r="474" spans="1:30" ht="15.75" customHeight="1">
      <c r="A474" s="266" t="s">
        <v>1273</v>
      </c>
      <c r="B474" s="181" t="s">
        <v>34</v>
      </c>
      <c r="C474" s="167"/>
      <c r="D474" s="164">
        <v>5.1000000000000004E-3</v>
      </c>
      <c r="E474" s="169">
        <v>0.17</v>
      </c>
      <c r="F474" s="171">
        <v>7.000000000000001E-4</v>
      </c>
      <c r="G474" s="23">
        <v>5.0000000000000001E-4</v>
      </c>
      <c r="H474" s="178">
        <v>1E-3</v>
      </c>
      <c r="I474" s="141">
        <v>1.7600000000000001E-2</v>
      </c>
      <c r="J474" s="160">
        <v>0.1</v>
      </c>
      <c r="K474" s="160">
        <v>0.09</v>
      </c>
      <c r="L474" s="160">
        <v>2.9999999999999997E-4</v>
      </c>
      <c r="M474" s="160">
        <v>0.11</v>
      </c>
      <c r="N474" s="160">
        <v>1.2999999999999999E-3</v>
      </c>
      <c r="O474" s="160">
        <v>0.02</v>
      </c>
      <c r="P474" s="160">
        <v>1.56</v>
      </c>
      <c r="Q474" s="160">
        <v>1.1000000000000001E-3</v>
      </c>
      <c r="R474" s="160">
        <v>4.0000000000000002E-4</v>
      </c>
      <c r="S474" s="160">
        <v>0</v>
      </c>
      <c r="T474" s="160">
        <v>0</v>
      </c>
      <c r="U474" s="160">
        <v>0.38250000000000001</v>
      </c>
      <c r="V474" s="160">
        <v>5.9999999999999995E-4</v>
      </c>
      <c r="W474" s="160">
        <v>5.9999999999999995E-4</v>
      </c>
      <c r="X474" s="160">
        <v>1.2999999999999999E-3</v>
      </c>
      <c r="Y474" s="160">
        <v>5.7999999999999996E-3</v>
      </c>
      <c r="Z474" s="160">
        <v>0.27699999999999997</v>
      </c>
      <c r="AA474" s="159">
        <v>6.0000000000000001E-3</v>
      </c>
      <c r="AB474" s="159">
        <v>0</v>
      </c>
      <c r="AC474" s="159">
        <v>1.1200000000000002E-2</v>
      </c>
      <c r="AD474" s="159">
        <v>0.14000000000000001</v>
      </c>
    </row>
    <row r="475" spans="1:30" ht="15.75" customHeight="1">
      <c r="A475" s="266" t="s">
        <v>1274</v>
      </c>
      <c r="B475" s="181" t="s">
        <v>34</v>
      </c>
      <c r="C475" s="167"/>
      <c r="D475" s="164">
        <v>5.1000000000000004E-3</v>
      </c>
      <c r="E475" s="169">
        <v>0.17</v>
      </c>
      <c r="F475" s="171">
        <v>7.000000000000001E-4</v>
      </c>
      <c r="G475" s="23">
        <v>5.0000000000000001E-4</v>
      </c>
      <c r="H475" s="178">
        <v>1E-3</v>
      </c>
      <c r="I475" s="141">
        <v>1.7600000000000001E-2</v>
      </c>
      <c r="J475" s="160">
        <v>0.1</v>
      </c>
      <c r="K475" s="160">
        <v>0.09</v>
      </c>
      <c r="L475" s="160">
        <v>2.9999999999999997E-4</v>
      </c>
      <c r="M475" s="160">
        <v>0.11</v>
      </c>
      <c r="N475" s="160">
        <v>1.2999999999999999E-3</v>
      </c>
      <c r="O475" s="160">
        <v>0.02</v>
      </c>
      <c r="P475" s="160">
        <v>1.56</v>
      </c>
      <c r="Q475" s="160">
        <v>1.1000000000000001E-3</v>
      </c>
      <c r="R475" s="160">
        <v>4.0000000000000002E-4</v>
      </c>
      <c r="S475" s="160">
        <v>0</v>
      </c>
      <c r="T475" s="160">
        <v>0</v>
      </c>
      <c r="U475" s="160">
        <v>0.38250000000000001</v>
      </c>
      <c r="V475" s="160">
        <v>5.9999999999999995E-4</v>
      </c>
      <c r="W475" s="160">
        <v>5.9999999999999995E-4</v>
      </c>
      <c r="X475" s="160">
        <v>1.2999999999999999E-3</v>
      </c>
      <c r="Y475" s="160">
        <v>5.7999999999999996E-3</v>
      </c>
      <c r="Z475" s="160">
        <v>0.27699999999999997</v>
      </c>
      <c r="AA475" s="159">
        <v>6.0000000000000001E-3</v>
      </c>
      <c r="AB475" s="159">
        <v>0</v>
      </c>
      <c r="AC475" s="159">
        <v>1.1200000000000002E-2</v>
      </c>
      <c r="AD475" s="159">
        <v>0.14000000000000001</v>
      </c>
    </row>
    <row r="476" spans="1:30" ht="15.75" customHeight="1">
      <c r="A476" s="266" t="s">
        <v>1275</v>
      </c>
      <c r="B476" s="181" t="s">
        <v>34</v>
      </c>
      <c r="C476" s="167"/>
      <c r="D476" s="164">
        <v>2.2000000000000002E-2</v>
      </c>
      <c r="E476" s="169">
        <v>0.23379999999999998</v>
      </c>
      <c r="F476" s="171">
        <v>5.9999999999999995E-4</v>
      </c>
      <c r="G476" s="23">
        <v>4.0999999999999995E-3</v>
      </c>
      <c r="H476" s="178">
        <v>8.9999999999999998E-4</v>
      </c>
      <c r="I476" s="141">
        <v>0.10400000000000001</v>
      </c>
      <c r="J476" s="160">
        <v>0.12</v>
      </c>
      <c r="K476" s="160">
        <v>0.28999999999999998</v>
      </c>
      <c r="L476" s="160">
        <v>2E-3</v>
      </c>
      <c r="M476" s="160">
        <v>0.68</v>
      </c>
      <c r="N476" s="160">
        <v>1.6E-2</v>
      </c>
      <c r="O476" s="160">
        <v>0.28000000000000003</v>
      </c>
      <c r="P476" s="160">
        <v>3.48</v>
      </c>
      <c r="Q476" s="160">
        <v>8.9999999999999998E-4</v>
      </c>
      <c r="R476" s="160">
        <v>1E-3</v>
      </c>
      <c r="S476" s="160">
        <v>0</v>
      </c>
      <c r="T476" s="160">
        <v>0</v>
      </c>
      <c r="U476" s="160">
        <v>0.63629999999999998</v>
      </c>
      <c r="V476" s="160">
        <v>0</v>
      </c>
      <c r="W476" s="160">
        <v>1.2999999999999999E-3</v>
      </c>
      <c r="X476" s="160">
        <v>1E-3</v>
      </c>
      <c r="Y476" s="160">
        <v>1.4999999999999999E-2</v>
      </c>
      <c r="Z476" s="160">
        <v>0.3</v>
      </c>
      <c r="AA476" s="159">
        <v>6.0000000000000001E-3</v>
      </c>
      <c r="AB476" s="159">
        <v>0</v>
      </c>
      <c r="AC476" s="159">
        <v>2.0000000000000001E-4</v>
      </c>
      <c r="AD476" s="159">
        <v>0.14000000000000001</v>
      </c>
    </row>
    <row r="477" spans="1:30" ht="15.75" customHeight="1">
      <c r="A477" s="266" t="s">
        <v>1276</v>
      </c>
      <c r="B477" s="181" t="s">
        <v>34</v>
      </c>
      <c r="C477" s="167"/>
      <c r="D477" s="164">
        <v>6.0999999999999995E-3</v>
      </c>
      <c r="E477" s="169">
        <v>7.5499999999999998E-2</v>
      </c>
      <c r="F477" s="171">
        <v>2.0000000000000001E-4</v>
      </c>
      <c r="G477" s="23">
        <v>5.0000000000000001E-4</v>
      </c>
      <c r="H477" s="178">
        <v>4.0000000000000002E-4</v>
      </c>
      <c r="I477" s="141">
        <v>4.0000000000000001E-3</v>
      </c>
      <c r="J477" s="160">
        <v>7.0000000000000007E-2</v>
      </c>
      <c r="K477" s="160">
        <v>0.1</v>
      </c>
      <c r="L477" s="160">
        <v>4.0000000000000002E-4</v>
      </c>
      <c r="M477" s="160">
        <v>0.11</v>
      </c>
      <c r="N477" s="160">
        <v>2.3999999999999998E-3</v>
      </c>
      <c r="O477" s="160">
        <v>0.01</v>
      </c>
      <c r="P477" s="160">
        <v>1.1200000000000001</v>
      </c>
      <c r="Q477" s="160">
        <v>4.0000000000000002E-4</v>
      </c>
      <c r="R477" s="160">
        <v>1E-3</v>
      </c>
      <c r="S477" s="160">
        <v>0</v>
      </c>
      <c r="T477" s="160">
        <v>0</v>
      </c>
      <c r="U477" s="160">
        <v>0.28499999999999998</v>
      </c>
      <c r="V477" s="160">
        <v>2.9999999999999997E-4</v>
      </c>
      <c r="W477" s="160">
        <v>2.0000000000000001E-4</v>
      </c>
      <c r="X477" s="160">
        <v>5.0000000000000001E-4</v>
      </c>
      <c r="Y477" s="160">
        <v>1.8E-3</v>
      </c>
      <c r="Z477" s="160">
        <v>8.1000000000000003E-2</v>
      </c>
      <c r="AA477" s="159">
        <v>4.0000000000000001E-3</v>
      </c>
      <c r="AB477" s="159">
        <v>0</v>
      </c>
      <c r="AC477" s="159">
        <v>5.0000000000000001E-4</v>
      </c>
      <c r="AD477" s="159">
        <v>0.03</v>
      </c>
    </row>
    <row r="478" spans="1:30" ht="15.75" customHeight="1">
      <c r="A478" s="266" t="s">
        <v>1277</v>
      </c>
      <c r="B478" s="181" t="s">
        <v>34</v>
      </c>
      <c r="C478" s="167"/>
      <c r="D478" s="164">
        <v>5.4000000000000003E-3</v>
      </c>
      <c r="E478" s="169">
        <v>9.0899999999999995E-2</v>
      </c>
      <c r="F478" s="171">
        <v>4.0000000000000002E-4</v>
      </c>
      <c r="G478" s="23">
        <v>5.9999999999999995E-4</v>
      </c>
      <c r="H478" s="178">
        <v>0</v>
      </c>
      <c r="I478" s="141">
        <v>8.0000000000000002E-3</v>
      </c>
      <c r="J478" s="160">
        <v>0.06</v>
      </c>
      <c r="K478" s="160">
        <v>0.1</v>
      </c>
      <c r="L478" s="160">
        <v>2.9999999999999997E-4</v>
      </c>
      <c r="M478" s="160">
        <v>0.11</v>
      </c>
      <c r="N478" s="160">
        <v>1.7000000000000001E-3</v>
      </c>
      <c r="O478" s="160">
        <v>0.18</v>
      </c>
      <c r="P478" s="160">
        <v>2.2799999999999998</v>
      </c>
      <c r="Q478" s="160">
        <v>2.0000000000000001E-4</v>
      </c>
      <c r="R478" s="160">
        <v>8.9999999999999998E-4</v>
      </c>
      <c r="S478" s="160">
        <v>0</v>
      </c>
      <c r="T478" s="160">
        <v>0</v>
      </c>
      <c r="U478" s="160">
        <v>2.5000000000000001E-2</v>
      </c>
      <c r="V478" s="160">
        <v>4.0000000000000002E-4</v>
      </c>
      <c r="W478" s="160">
        <v>1E-4</v>
      </c>
      <c r="X478" s="160">
        <v>8.9999999999999998E-4</v>
      </c>
      <c r="Y478" s="160">
        <v>4.1999999999999997E-3</v>
      </c>
      <c r="Z478" s="160">
        <v>0.18</v>
      </c>
      <c r="AA478" s="159">
        <v>6.9999999999999993E-3</v>
      </c>
      <c r="AB478" s="159">
        <v>0</v>
      </c>
      <c r="AC478" s="159">
        <v>2.9999999999999997E-4</v>
      </c>
      <c r="AD478" s="159">
        <v>0.19</v>
      </c>
    </row>
    <row r="479" spans="1:30" ht="15.75" customHeight="1">
      <c r="A479" s="266" t="s">
        <v>1278</v>
      </c>
      <c r="B479" s="181" t="s">
        <v>34</v>
      </c>
      <c r="C479" s="167"/>
      <c r="D479" s="164">
        <v>3.8E-3</v>
      </c>
      <c r="E479" s="169">
        <v>0.15460000000000002</v>
      </c>
      <c r="F479" s="171">
        <v>1E-4</v>
      </c>
      <c r="G479" s="23">
        <v>2.9999999999999997E-4</v>
      </c>
      <c r="H479" s="178">
        <v>2.9999999999999997E-4</v>
      </c>
      <c r="I479" s="141">
        <v>3.1600000000000003E-2</v>
      </c>
      <c r="J479" s="160">
        <v>0.09</v>
      </c>
      <c r="K479" s="160">
        <v>7.0000000000000007E-2</v>
      </c>
      <c r="L479" s="160">
        <v>5.0000000000000001E-4</v>
      </c>
      <c r="M479" s="160">
        <v>0.11</v>
      </c>
      <c r="N479" s="160">
        <v>1.7000000000000001E-3</v>
      </c>
      <c r="O479" s="160">
        <v>0.01</v>
      </c>
      <c r="P479" s="160">
        <v>1.19</v>
      </c>
      <c r="Q479" s="160">
        <v>8.0000000000000004E-4</v>
      </c>
      <c r="R479" s="160">
        <v>1E-3</v>
      </c>
      <c r="S479" s="160">
        <v>0</v>
      </c>
      <c r="T479" s="160">
        <v>0</v>
      </c>
      <c r="U479" s="160">
        <v>1.1699999999999999E-2</v>
      </c>
      <c r="V479" s="160">
        <v>1E-4</v>
      </c>
      <c r="W479" s="160">
        <v>2.9999999999999997E-4</v>
      </c>
      <c r="X479" s="160">
        <v>2.9999999999999997E-4</v>
      </c>
      <c r="Y479" s="160">
        <v>1.6000000000000001E-3</v>
      </c>
      <c r="Z479" s="160">
        <v>4.2000000000000003E-2</v>
      </c>
      <c r="AA479" s="159">
        <v>1E-3</v>
      </c>
      <c r="AB479" s="159">
        <v>0</v>
      </c>
      <c r="AC479" s="159">
        <v>2.0999999999999999E-3</v>
      </c>
      <c r="AD479" s="159">
        <v>7.0000000000000007E-2</v>
      </c>
    </row>
    <row r="480" spans="1:30" ht="15.75" customHeight="1">
      <c r="A480" s="266" t="s">
        <v>1279</v>
      </c>
      <c r="B480" s="181" t="s">
        <v>34</v>
      </c>
      <c r="C480" s="167"/>
      <c r="D480" s="164">
        <v>9.1000000000000004E-3</v>
      </c>
      <c r="E480" s="169">
        <v>9.5399999999999985E-2</v>
      </c>
      <c r="F480" s="171">
        <v>2.0000000000000001E-4</v>
      </c>
      <c r="G480" s="23">
        <v>8.9999999999999998E-4</v>
      </c>
      <c r="H480" s="178">
        <v>7.000000000000001E-4</v>
      </c>
      <c r="I480" s="141">
        <v>1.4999999999999999E-2</v>
      </c>
      <c r="J480" s="160">
        <v>0.06</v>
      </c>
      <c r="K480" s="160">
        <v>0.09</v>
      </c>
      <c r="L480" s="160">
        <v>5.9999999999999995E-4</v>
      </c>
      <c r="M480" s="160">
        <v>0.2</v>
      </c>
      <c r="N480" s="160">
        <v>2.5000000000000001E-3</v>
      </c>
      <c r="O480" s="160">
        <v>0</v>
      </c>
      <c r="P480" s="160">
        <v>1.9</v>
      </c>
      <c r="Q480" s="160">
        <v>7.000000000000001E-4</v>
      </c>
      <c r="R480" s="160">
        <v>1.7000000000000001E-3</v>
      </c>
      <c r="S480" s="160">
        <v>0</v>
      </c>
      <c r="T480" s="160">
        <v>0</v>
      </c>
      <c r="U480" s="160">
        <v>0.16289999999999999</v>
      </c>
      <c r="V480" s="160">
        <v>2.0000000000000001E-4</v>
      </c>
      <c r="W480" s="160">
        <v>2.9999999999999997E-4</v>
      </c>
      <c r="X480" s="160">
        <v>2.9999999999999997E-4</v>
      </c>
      <c r="Y480" s="160">
        <v>8.1000000000000013E-3</v>
      </c>
      <c r="Z480" s="160">
        <v>6.6000000000000003E-2</v>
      </c>
      <c r="AA480" s="159">
        <v>1E-3</v>
      </c>
      <c r="AB480" s="159">
        <v>0</v>
      </c>
      <c r="AC480" s="159">
        <v>7.0999999999999995E-3</v>
      </c>
      <c r="AD480" s="159">
        <v>0.04</v>
      </c>
    </row>
    <row r="481" spans="1:30" ht="15.75" customHeight="1">
      <c r="A481" s="266" t="s">
        <v>1280</v>
      </c>
      <c r="B481" s="181" t="s">
        <v>34</v>
      </c>
      <c r="C481" s="167"/>
      <c r="D481" s="164">
        <v>1.6500000000000001E-2</v>
      </c>
      <c r="E481" s="169">
        <v>0.17699999999999999</v>
      </c>
      <c r="F481" s="171">
        <v>7.000000000000001E-4</v>
      </c>
      <c r="G481" s="23">
        <v>8.9999999999999998E-4</v>
      </c>
      <c r="H481" s="178">
        <v>1E-4</v>
      </c>
      <c r="I481" s="141">
        <v>2.3E-2</v>
      </c>
      <c r="J481" s="160">
        <v>0.08</v>
      </c>
      <c r="K481" s="160">
        <v>0.16</v>
      </c>
      <c r="L481" s="160">
        <v>8.0000000000000004E-4</v>
      </c>
      <c r="M481" s="160">
        <v>0.26</v>
      </c>
      <c r="N481" s="160">
        <v>3.0000000000000001E-3</v>
      </c>
      <c r="O481" s="160">
        <v>0.04</v>
      </c>
      <c r="P481" s="160">
        <v>2.69</v>
      </c>
      <c r="Q481" s="160">
        <v>7.000000000000001E-4</v>
      </c>
      <c r="R481" s="160">
        <v>1.8E-3</v>
      </c>
      <c r="S481" s="160">
        <v>0</v>
      </c>
      <c r="T481" s="160">
        <v>0</v>
      </c>
      <c r="U481" s="160">
        <v>0</v>
      </c>
      <c r="V481" s="160">
        <v>8.9999999999999998E-4</v>
      </c>
      <c r="W481" s="160">
        <v>1.1999999999999999E-3</v>
      </c>
      <c r="X481" s="160">
        <v>2.0999999999999999E-3</v>
      </c>
      <c r="Y481" s="160">
        <v>5.6999999999999993E-3</v>
      </c>
      <c r="Z481" s="160">
        <v>0.115</v>
      </c>
      <c r="AA481" s="159">
        <v>0.2</v>
      </c>
      <c r="AB481" s="159">
        <v>0</v>
      </c>
      <c r="AC481" s="159">
        <v>0</v>
      </c>
      <c r="AD481" s="159">
        <v>0.18</v>
      </c>
    </row>
    <row r="482" spans="1:30" ht="15.75" customHeight="1">
      <c r="A482" s="266" t="s">
        <v>1281</v>
      </c>
      <c r="B482" s="181" t="s">
        <v>34</v>
      </c>
      <c r="C482" s="167"/>
      <c r="D482" s="164">
        <v>1.6500000000000001E-2</v>
      </c>
      <c r="E482" s="169">
        <v>0.17699999999999999</v>
      </c>
      <c r="F482" s="171">
        <v>7.000000000000001E-4</v>
      </c>
      <c r="G482" s="23">
        <v>8.9999999999999998E-4</v>
      </c>
      <c r="H482" s="178">
        <v>1E-4</v>
      </c>
      <c r="I482" s="141">
        <v>2.3E-2</v>
      </c>
      <c r="J482" s="160">
        <v>0.08</v>
      </c>
      <c r="K482" s="160">
        <v>0.16</v>
      </c>
      <c r="L482" s="160">
        <v>8.0000000000000004E-4</v>
      </c>
      <c r="M482" s="160">
        <v>0.26</v>
      </c>
      <c r="N482" s="160">
        <v>3.0000000000000001E-3</v>
      </c>
      <c r="O482" s="160">
        <v>0.04</v>
      </c>
      <c r="P482" s="160">
        <v>2.69</v>
      </c>
      <c r="Q482" s="160">
        <v>7.000000000000001E-4</v>
      </c>
      <c r="R482" s="160">
        <v>1.8E-3</v>
      </c>
      <c r="S482" s="160">
        <v>0</v>
      </c>
      <c r="T482" s="160">
        <v>0</v>
      </c>
      <c r="U482" s="160">
        <v>0</v>
      </c>
      <c r="V482" s="160">
        <v>8.9999999999999998E-4</v>
      </c>
      <c r="W482" s="160">
        <v>1.1999999999999999E-3</v>
      </c>
      <c r="X482" s="160">
        <v>2.0999999999999999E-3</v>
      </c>
      <c r="Y482" s="160">
        <v>5.6999999999999993E-3</v>
      </c>
      <c r="Z482" s="160">
        <v>0.115</v>
      </c>
      <c r="AA482" s="159">
        <v>0.2</v>
      </c>
      <c r="AB482" s="159">
        <v>0</v>
      </c>
      <c r="AC482" s="159">
        <v>0</v>
      </c>
      <c r="AD482" s="159">
        <v>0.18</v>
      </c>
    </row>
    <row r="483" spans="1:30" ht="15.75" customHeight="1">
      <c r="A483" s="266" t="s">
        <v>1282</v>
      </c>
      <c r="B483" s="181" t="s">
        <v>34</v>
      </c>
      <c r="C483" s="167"/>
      <c r="D483" s="164">
        <v>1.6500000000000001E-2</v>
      </c>
      <c r="E483" s="169">
        <v>0.17699999999999999</v>
      </c>
      <c r="F483" s="171">
        <v>7.000000000000001E-4</v>
      </c>
      <c r="G483" s="23">
        <v>8.9999999999999998E-4</v>
      </c>
      <c r="H483" s="178">
        <v>1E-4</v>
      </c>
      <c r="I483" s="141">
        <v>2.3E-2</v>
      </c>
      <c r="J483" s="160">
        <v>0.08</v>
      </c>
      <c r="K483" s="160">
        <v>0.16</v>
      </c>
      <c r="L483" s="160">
        <v>8.0000000000000004E-4</v>
      </c>
      <c r="M483" s="160">
        <v>0.26</v>
      </c>
      <c r="N483" s="160">
        <v>3.0000000000000001E-3</v>
      </c>
      <c r="O483" s="160">
        <v>0.04</v>
      </c>
      <c r="P483" s="160">
        <v>2.69</v>
      </c>
      <c r="Q483" s="160">
        <v>7.000000000000001E-4</v>
      </c>
      <c r="R483" s="160">
        <v>1.8E-3</v>
      </c>
      <c r="S483" s="160">
        <v>0</v>
      </c>
      <c r="T483" s="160">
        <v>0</v>
      </c>
      <c r="U483" s="160">
        <v>0</v>
      </c>
      <c r="V483" s="160">
        <v>8.9999999999999998E-4</v>
      </c>
      <c r="W483" s="160">
        <v>1.1999999999999999E-3</v>
      </c>
      <c r="X483" s="160">
        <v>2.0999999999999999E-3</v>
      </c>
      <c r="Y483" s="160">
        <v>5.6999999999999993E-3</v>
      </c>
      <c r="Z483" s="160">
        <v>0.115</v>
      </c>
      <c r="AA483" s="159">
        <v>0.2</v>
      </c>
      <c r="AB483" s="159">
        <v>0</v>
      </c>
      <c r="AC483" s="159">
        <v>0</v>
      </c>
      <c r="AD483" s="159">
        <v>0.18</v>
      </c>
    </row>
    <row r="484" spans="1:30" ht="15.75" customHeight="1">
      <c r="A484" s="266" t="s">
        <v>1283</v>
      </c>
      <c r="B484" s="181" t="s">
        <v>34</v>
      </c>
      <c r="C484" s="167"/>
      <c r="D484" s="164">
        <v>7.1999999999999998E-3</v>
      </c>
      <c r="E484" s="169">
        <v>0.18100000000000002</v>
      </c>
      <c r="F484" s="171">
        <v>5.0000000000000001E-4</v>
      </c>
      <c r="G484" s="23">
        <v>5.0000000000000001E-4</v>
      </c>
      <c r="H484" s="178">
        <v>1E-4</v>
      </c>
      <c r="I484" s="141">
        <v>9.0000000000000011E-3</v>
      </c>
      <c r="J484" s="160">
        <v>0.1</v>
      </c>
      <c r="K484" s="160">
        <v>7.0000000000000007E-2</v>
      </c>
      <c r="L484" s="160">
        <v>7.000000000000001E-4</v>
      </c>
      <c r="M484" s="160">
        <v>0.2</v>
      </c>
      <c r="N484" s="160">
        <v>3.5999999999999999E-3</v>
      </c>
      <c r="O484" s="160">
        <v>0.02</v>
      </c>
      <c r="P484" s="160">
        <v>1.91</v>
      </c>
      <c r="Q484" s="160">
        <v>1.2999999999999999E-3</v>
      </c>
      <c r="R484" s="160">
        <v>7.000000000000001E-4</v>
      </c>
      <c r="S484" s="160">
        <v>0</v>
      </c>
      <c r="T484" s="160">
        <v>0</v>
      </c>
      <c r="U484" s="160">
        <v>3.2899999999999999E-2</v>
      </c>
      <c r="V484" s="160">
        <v>7.000000000000001E-4</v>
      </c>
      <c r="W484" s="160">
        <v>7.000000000000001E-4</v>
      </c>
      <c r="X484" s="160">
        <v>8.9999999999999998E-4</v>
      </c>
      <c r="Y484" s="160">
        <v>1.9E-3</v>
      </c>
      <c r="Z484" s="160">
        <v>0.10800000000000001</v>
      </c>
      <c r="AA484" s="159">
        <v>1E-3</v>
      </c>
      <c r="AB484" s="159">
        <v>0</v>
      </c>
      <c r="AC484" s="159">
        <v>3.8E-3</v>
      </c>
      <c r="AD484" s="159">
        <v>0.02</v>
      </c>
    </row>
    <row r="485" spans="1:30" ht="15.75" customHeight="1">
      <c r="A485" s="266" t="s">
        <v>1284</v>
      </c>
      <c r="B485" s="181" t="s">
        <v>34</v>
      </c>
      <c r="C485" s="167"/>
      <c r="D485" s="164">
        <v>3.0699999999999998E-2</v>
      </c>
      <c r="E485" s="169">
        <v>0.79180000000000006</v>
      </c>
      <c r="F485" s="171">
        <v>5.8E-4</v>
      </c>
      <c r="G485" s="23">
        <v>3.6999999999999999E-4</v>
      </c>
      <c r="H485" s="178">
        <v>5.0999999999999993E-4</v>
      </c>
      <c r="I485" s="141">
        <v>3.7000000000000005E-2</v>
      </c>
      <c r="J485" s="160">
        <v>0.5</v>
      </c>
      <c r="K485" s="160">
        <v>0.32</v>
      </c>
      <c r="L485" s="160">
        <v>2.99E-3</v>
      </c>
      <c r="M485" s="160">
        <v>1.01</v>
      </c>
      <c r="N485" s="160">
        <v>1.8799999999999997E-2</v>
      </c>
      <c r="O485" s="160">
        <v>0.11</v>
      </c>
      <c r="P485" s="160">
        <v>7.49</v>
      </c>
      <c r="Q485" s="160">
        <v>3.1800000000000001E-3</v>
      </c>
      <c r="R485" s="160">
        <v>2.2000000000000001E-3</v>
      </c>
      <c r="S485" s="160">
        <v>0</v>
      </c>
      <c r="T485" s="160">
        <v>0</v>
      </c>
      <c r="U485" s="160">
        <v>0</v>
      </c>
      <c r="V485" s="160">
        <v>1.06E-3</v>
      </c>
      <c r="W485" s="160">
        <v>1.25E-3</v>
      </c>
      <c r="X485" s="160">
        <v>1.7399999999999998E-3</v>
      </c>
      <c r="Y485" s="160">
        <v>7.6600000000000001E-3</v>
      </c>
      <c r="Z485" s="160">
        <v>2.3E-2</v>
      </c>
      <c r="AA485" s="159">
        <v>6.0000000000000001E-3</v>
      </c>
      <c r="AB485" s="159">
        <v>0</v>
      </c>
      <c r="AC485" s="159">
        <v>1.1000000000000001E-3</v>
      </c>
      <c r="AD485" s="159">
        <v>0.05</v>
      </c>
    </row>
    <row r="486" spans="1:30" ht="15.75" customHeight="1">
      <c r="A486" s="266" t="s">
        <v>1285</v>
      </c>
      <c r="B486" s="181" t="s">
        <v>34</v>
      </c>
      <c r="C486" s="167"/>
      <c r="D486" s="164">
        <v>5.2000000000000005E-2</v>
      </c>
      <c r="E486" s="169">
        <v>0.25700000000000001</v>
      </c>
      <c r="F486" s="171">
        <v>0</v>
      </c>
      <c r="G486" s="23">
        <v>0</v>
      </c>
      <c r="H486" s="178">
        <v>0</v>
      </c>
      <c r="I486" s="141">
        <v>9.4E-2</v>
      </c>
      <c r="J486" s="160">
        <v>0.4</v>
      </c>
      <c r="K486" s="160">
        <v>0</v>
      </c>
      <c r="L486" s="160">
        <v>0</v>
      </c>
      <c r="M486" s="160">
        <v>0.57999999999999996</v>
      </c>
      <c r="N486" s="160">
        <v>3.6000000000000004E-2</v>
      </c>
      <c r="O486" s="160">
        <v>0</v>
      </c>
      <c r="P486" s="160">
        <v>0</v>
      </c>
      <c r="Q486" s="160">
        <v>0</v>
      </c>
      <c r="R486" s="160">
        <v>0</v>
      </c>
      <c r="S486" s="160">
        <v>0.3</v>
      </c>
      <c r="T486" s="160">
        <v>0</v>
      </c>
      <c r="U486" s="160">
        <v>0</v>
      </c>
      <c r="V486" s="160">
        <v>4.0000000000000002E-4</v>
      </c>
      <c r="W486" s="160">
        <v>4.0000000000000002E-4</v>
      </c>
      <c r="X486" s="160">
        <v>0</v>
      </c>
      <c r="Y486" s="160">
        <v>5.0000000000000001E-3</v>
      </c>
      <c r="Z486" s="160">
        <v>0.33</v>
      </c>
      <c r="AA486" s="159">
        <v>0</v>
      </c>
      <c r="AB486" s="159">
        <v>0</v>
      </c>
      <c r="AC486" s="159">
        <v>0</v>
      </c>
      <c r="AD486" s="159">
        <v>0</v>
      </c>
    </row>
    <row r="487" spans="1:30" ht="15.75" customHeight="1">
      <c r="A487" s="266" t="s">
        <v>1286</v>
      </c>
      <c r="B487" s="181" t="s">
        <v>34</v>
      </c>
      <c r="C487" s="167"/>
      <c r="D487" s="164">
        <v>1.47E-2</v>
      </c>
      <c r="E487" s="169">
        <v>0.24010000000000001</v>
      </c>
      <c r="F487" s="171">
        <v>5.9999999999999995E-4</v>
      </c>
      <c r="G487" s="23">
        <v>8.9999999999999998E-4</v>
      </c>
      <c r="H487" s="178">
        <v>4.0000000000000002E-4</v>
      </c>
      <c r="I487" s="141">
        <v>1.6E-2</v>
      </c>
      <c r="J487" s="160">
        <v>0.34</v>
      </c>
      <c r="K487" s="160">
        <v>0.37</v>
      </c>
      <c r="L487" s="160">
        <v>2E-3</v>
      </c>
      <c r="M487" s="160">
        <v>0.36</v>
      </c>
      <c r="N487" s="160">
        <v>6.0000000000000001E-3</v>
      </c>
      <c r="O487" s="160">
        <v>0.03</v>
      </c>
      <c r="P487" s="160">
        <v>3.03</v>
      </c>
      <c r="Q487" s="160">
        <v>1.9E-3</v>
      </c>
      <c r="R487" s="160">
        <v>4.1999999999999997E-3</v>
      </c>
      <c r="S487" s="160">
        <v>0</v>
      </c>
      <c r="T487" s="160">
        <v>0</v>
      </c>
      <c r="U487" s="160">
        <v>0.14849999999999999</v>
      </c>
      <c r="V487" s="160">
        <v>2.9999999999999997E-4</v>
      </c>
      <c r="W487" s="160">
        <v>1.1000000000000001E-3</v>
      </c>
      <c r="X487" s="160">
        <v>1.1000000000000001E-3</v>
      </c>
      <c r="Y487" s="160">
        <v>4.0000000000000001E-3</v>
      </c>
      <c r="Z487" s="160">
        <v>6.7000000000000004E-2</v>
      </c>
      <c r="AA487" s="159">
        <v>6.0000000000000001E-3</v>
      </c>
      <c r="AB487" s="159">
        <v>0</v>
      </c>
      <c r="AC487" s="159">
        <v>1E-3</v>
      </c>
      <c r="AD487" s="159">
        <v>0.14000000000000001</v>
      </c>
    </row>
    <row r="488" spans="1:30" ht="15.75" customHeight="1">
      <c r="A488" s="266" t="s">
        <v>1287</v>
      </c>
      <c r="B488" s="181" t="s">
        <v>34</v>
      </c>
      <c r="C488" s="167"/>
      <c r="D488" s="164">
        <v>2.5499999999999998E-2</v>
      </c>
      <c r="E488" s="169">
        <v>0.14319999999999999</v>
      </c>
      <c r="F488" s="171">
        <v>2.7000000000000001E-3</v>
      </c>
      <c r="G488" s="23">
        <v>4.0000000000000001E-3</v>
      </c>
      <c r="H488" s="178">
        <v>8.9999999999999998E-4</v>
      </c>
      <c r="I488" s="141">
        <v>5.4000000000000006E-2</v>
      </c>
      <c r="J488" s="160">
        <v>0.18</v>
      </c>
      <c r="K488" s="160">
        <v>0.22</v>
      </c>
      <c r="L488" s="160">
        <v>1.5E-3</v>
      </c>
      <c r="M488" s="160">
        <v>0.4</v>
      </c>
      <c r="N488" s="160">
        <v>2.5999999999999999E-3</v>
      </c>
      <c r="O488" s="160">
        <v>0.02</v>
      </c>
      <c r="P488" s="160">
        <v>4.17</v>
      </c>
      <c r="Q488" s="160">
        <v>2.3E-3</v>
      </c>
      <c r="R488" s="160">
        <v>2.3E-3</v>
      </c>
      <c r="S488" s="160">
        <v>0</v>
      </c>
      <c r="T488" s="160">
        <v>0</v>
      </c>
      <c r="U488" s="160">
        <v>0.31170000000000003</v>
      </c>
      <c r="V488" s="160">
        <v>7.000000000000001E-4</v>
      </c>
      <c r="W488" s="160">
        <v>4.0000000000000002E-4</v>
      </c>
      <c r="X488" s="160">
        <v>1.1000000000000001E-3</v>
      </c>
      <c r="Y488" s="160">
        <v>1.0800000000000001E-2</v>
      </c>
      <c r="Z488" s="160">
        <v>2.2829999999999999</v>
      </c>
      <c r="AA488" s="159">
        <v>6.0000000000000001E-3</v>
      </c>
      <c r="AB488" s="159">
        <v>0</v>
      </c>
      <c r="AC488" s="159">
        <v>7.3000000000000001E-3</v>
      </c>
      <c r="AD488" s="159">
        <v>0.49</v>
      </c>
    </row>
    <row r="489" spans="1:30" ht="15.75" customHeight="1">
      <c r="A489" s="266" t="s">
        <v>1288</v>
      </c>
      <c r="B489" s="181" t="s">
        <v>34</v>
      </c>
      <c r="C489" s="167"/>
      <c r="D489" s="164">
        <v>2.5499999999999998E-2</v>
      </c>
      <c r="E489" s="169">
        <v>0.14319999999999999</v>
      </c>
      <c r="F489" s="171">
        <v>2.7000000000000001E-3</v>
      </c>
      <c r="G489" s="23">
        <v>4.0000000000000001E-3</v>
      </c>
      <c r="H489" s="178">
        <v>8.9999999999999998E-4</v>
      </c>
      <c r="I489" s="141">
        <v>5.4000000000000006E-2</v>
      </c>
      <c r="J489" s="160">
        <v>0.18</v>
      </c>
      <c r="K489" s="160">
        <v>0.22</v>
      </c>
      <c r="L489" s="160">
        <v>1.5E-3</v>
      </c>
      <c r="M489" s="160">
        <v>0.4</v>
      </c>
      <c r="N489" s="160">
        <v>2.5999999999999999E-3</v>
      </c>
      <c r="O489" s="160">
        <v>0.02</v>
      </c>
      <c r="P489" s="160">
        <v>4.17</v>
      </c>
      <c r="Q489" s="160">
        <v>2.3E-3</v>
      </c>
      <c r="R489" s="160">
        <v>2.3E-3</v>
      </c>
      <c r="S489" s="160">
        <v>0</v>
      </c>
      <c r="T489" s="160">
        <v>0</v>
      </c>
      <c r="U489" s="160">
        <v>0.31170000000000003</v>
      </c>
      <c r="V489" s="160">
        <v>7.000000000000001E-4</v>
      </c>
      <c r="W489" s="160">
        <v>4.0000000000000002E-4</v>
      </c>
      <c r="X489" s="160">
        <v>1.1000000000000001E-3</v>
      </c>
      <c r="Y489" s="160">
        <v>1.0800000000000001E-2</v>
      </c>
      <c r="Z489" s="160">
        <v>2.2829999999999999</v>
      </c>
      <c r="AA489" s="159">
        <v>6.0000000000000001E-3</v>
      </c>
      <c r="AB489" s="159">
        <v>0</v>
      </c>
      <c r="AC489" s="159">
        <v>7.3000000000000001E-3</v>
      </c>
      <c r="AD489" s="159">
        <v>0.49</v>
      </c>
    </row>
    <row r="490" spans="1:30" ht="15.75" customHeight="1">
      <c r="A490" s="266" t="s">
        <v>1289</v>
      </c>
      <c r="B490" s="181" t="s">
        <v>34</v>
      </c>
      <c r="C490" s="167"/>
      <c r="D490" s="164">
        <v>6.9999999999999993E-3</v>
      </c>
      <c r="E490" s="169">
        <v>0.1142</v>
      </c>
      <c r="F490" s="171">
        <v>2.0000000000000001E-4</v>
      </c>
      <c r="G490" s="23">
        <v>4.0000000000000002E-4</v>
      </c>
      <c r="H490" s="178">
        <v>1.2999999999999999E-3</v>
      </c>
      <c r="I490" s="141">
        <v>1.3999999999999999E-2</v>
      </c>
      <c r="J490" s="160">
        <v>0.06</v>
      </c>
      <c r="K490" s="160">
        <v>7.0000000000000007E-2</v>
      </c>
      <c r="L490" s="160">
        <v>5.0000000000000001E-4</v>
      </c>
      <c r="M490" s="160">
        <v>0.16</v>
      </c>
      <c r="N490" s="160">
        <v>1.7000000000000001E-3</v>
      </c>
      <c r="O490" s="160">
        <v>0</v>
      </c>
      <c r="P490" s="160">
        <v>1.57</v>
      </c>
      <c r="Q490" s="160">
        <v>5.9999999999999995E-4</v>
      </c>
      <c r="R490" s="160">
        <v>1E-3</v>
      </c>
      <c r="S490" s="160">
        <v>0</v>
      </c>
      <c r="T490" s="160">
        <v>0</v>
      </c>
      <c r="U490" s="160">
        <v>0.1729</v>
      </c>
      <c r="V490" s="160">
        <v>2.9999999999999997E-4</v>
      </c>
      <c r="W490" s="160">
        <v>2.9999999999999997E-4</v>
      </c>
      <c r="X490" s="160">
        <v>2.9999999999999997E-4</v>
      </c>
      <c r="Y490" s="160">
        <v>4.1999999999999997E-3</v>
      </c>
      <c r="Z490" s="160">
        <v>9.5000000000000001E-2</v>
      </c>
      <c r="AA490" s="159">
        <v>0</v>
      </c>
      <c r="AB490" s="159">
        <v>0</v>
      </c>
      <c r="AC490" s="159">
        <v>2.8000000000000004E-3</v>
      </c>
      <c r="AD490" s="159">
        <v>0.05</v>
      </c>
    </row>
    <row r="491" spans="1:30" ht="15.75" customHeight="1">
      <c r="A491" s="266" t="s">
        <v>1290</v>
      </c>
      <c r="B491" s="181" t="s">
        <v>34</v>
      </c>
      <c r="C491" s="167"/>
      <c r="D491" s="164">
        <v>0.01</v>
      </c>
      <c r="E491" s="169">
        <v>0.10300000000000001</v>
      </c>
      <c r="F491" s="171">
        <v>0</v>
      </c>
      <c r="G491" s="23">
        <v>0</v>
      </c>
      <c r="H491" s="178">
        <v>0</v>
      </c>
      <c r="I491" s="141">
        <v>1.7000000000000001E-2</v>
      </c>
      <c r="J491" s="160">
        <v>0.01</v>
      </c>
      <c r="K491" s="160">
        <v>0.1</v>
      </c>
      <c r="L491" s="160">
        <v>1.1999999999999999E-3</v>
      </c>
      <c r="M491" s="160">
        <v>0.16</v>
      </c>
      <c r="N491" s="160">
        <v>2E-3</v>
      </c>
      <c r="O491" s="160">
        <v>0.03</v>
      </c>
      <c r="P491" s="160">
        <v>1.24</v>
      </c>
      <c r="Q491" s="160">
        <v>7.000000000000001E-4</v>
      </c>
      <c r="R491" s="160">
        <v>1E-3</v>
      </c>
      <c r="S491" s="160">
        <v>0</v>
      </c>
      <c r="T491" s="160">
        <v>0</v>
      </c>
      <c r="U491" s="160">
        <v>7.0000000000000007E-2</v>
      </c>
      <c r="V491" s="160">
        <v>0</v>
      </c>
      <c r="W491" s="160">
        <v>0</v>
      </c>
      <c r="X491" s="160">
        <v>0</v>
      </c>
      <c r="Y491" s="160">
        <v>0</v>
      </c>
      <c r="Z491" s="160">
        <v>0</v>
      </c>
      <c r="AA491" s="159">
        <v>0</v>
      </c>
      <c r="AB491" s="159">
        <v>0</v>
      </c>
      <c r="AC491" s="159">
        <v>0</v>
      </c>
      <c r="AD491" s="159">
        <v>0</v>
      </c>
    </row>
    <row r="492" spans="1:30" ht="15.75" customHeight="1">
      <c r="A492" s="266" t="s">
        <v>1291</v>
      </c>
      <c r="B492" s="181" t="s">
        <v>34</v>
      </c>
      <c r="C492" s="167"/>
      <c r="D492" s="164">
        <v>1.06E-2</v>
      </c>
      <c r="E492" s="169">
        <v>0.16010000000000002</v>
      </c>
      <c r="F492" s="171">
        <v>3.7999999999999997E-4</v>
      </c>
      <c r="G492" s="23">
        <v>5.1999999999999995E-4</v>
      </c>
      <c r="H492" s="178">
        <v>4.6999999999999999E-4</v>
      </c>
      <c r="I492" s="141">
        <v>2.1000000000000001E-2</v>
      </c>
      <c r="J492" s="160">
        <v>0.13</v>
      </c>
      <c r="K492" s="160">
        <v>0.11</v>
      </c>
      <c r="L492" s="160">
        <v>7.000000000000001E-4</v>
      </c>
      <c r="M492" s="160">
        <v>0.21</v>
      </c>
      <c r="N492" s="160">
        <v>3.5999999999999999E-3</v>
      </c>
      <c r="O492" s="160">
        <v>0</v>
      </c>
      <c r="P492" s="160">
        <v>2.2200000000000002</v>
      </c>
      <c r="Q492" s="160">
        <v>5.9999999999999995E-4</v>
      </c>
      <c r="R492" s="160">
        <v>7.000000000000001E-4</v>
      </c>
      <c r="S492" s="160">
        <v>0</v>
      </c>
      <c r="T492" s="160">
        <v>0</v>
      </c>
      <c r="U492" s="160">
        <v>3.1669999999999997E-2</v>
      </c>
      <c r="V492" s="160">
        <v>2.7E-4</v>
      </c>
      <c r="W492" s="160">
        <v>3.3E-4</v>
      </c>
      <c r="X492" s="160">
        <v>4.8999999999999998E-4</v>
      </c>
      <c r="Y492" s="160">
        <v>1.5399999999999999E-3</v>
      </c>
      <c r="Z492" s="160">
        <v>7.0000000000000007E-2</v>
      </c>
      <c r="AA492" s="159">
        <v>0</v>
      </c>
      <c r="AB492" s="159">
        <v>0</v>
      </c>
      <c r="AC492" s="159">
        <v>5.9999999999999995E-4</v>
      </c>
      <c r="AD492" s="159">
        <v>0.04</v>
      </c>
    </row>
    <row r="493" spans="1:30" ht="15.75" customHeight="1">
      <c r="A493" s="266" t="s">
        <v>1292</v>
      </c>
      <c r="B493" s="181" t="s">
        <v>34</v>
      </c>
      <c r="C493" s="167"/>
      <c r="D493" s="164">
        <v>1.3000000000000001E-2</v>
      </c>
      <c r="E493" s="169">
        <v>0.114</v>
      </c>
      <c r="F493" s="171">
        <v>0</v>
      </c>
      <c r="G493" s="23">
        <v>0</v>
      </c>
      <c r="H493" s="178">
        <v>0</v>
      </c>
      <c r="I493" s="141">
        <v>2.6000000000000002E-2</v>
      </c>
      <c r="J493" s="160">
        <v>0.13</v>
      </c>
      <c r="K493" s="160">
        <v>0.11</v>
      </c>
      <c r="L493" s="160">
        <v>5.0000000000000001E-4</v>
      </c>
      <c r="M493" s="160">
        <v>0.24</v>
      </c>
      <c r="N493" s="160">
        <v>2E-3</v>
      </c>
      <c r="O493" s="160">
        <v>0.01</v>
      </c>
      <c r="P493" s="160">
        <v>1.19</v>
      </c>
      <c r="Q493" s="160">
        <v>2.0000000000000001E-4</v>
      </c>
      <c r="R493" s="160">
        <v>2E-3</v>
      </c>
      <c r="S493" s="160">
        <v>0</v>
      </c>
      <c r="T493" s="160">
        <v>0</v>
      </c>
      <c r="U493" s="160">
        <v>0</v>
      </c>
      <c r="V493" s="160">
        <v>1.1000000000000001E-3</v>
      </c>
      <c r="W493" s="160">
        <v>0</v>
      </c>
      <c r="X493" s="160">
        <v>5.0000000000000001E-4</v>
      </c>
      <c r="Y493" s="160">
        <v>0</v>
      </c>
      <c r="Z493" s="160">
        <v>0.26700000000000002</v>
      </c>
      <c r="AA493" s="159">
        <v>0</v>
      </c>
      <c r="AB493" s="159">
        <v>0</v>
      </c>
      <c r="AC493" s="159">
        <v>0</v>
      </c>
      <c r="AD493" s="159">
        <v>0</v>
      </c>
    </row>
    <row r="494" spans="1:30" ht="15.75" customHeight="1">
      <c r="A494" s="266" t="s">
        <v>1293</v>
      </c>
      <c r="B494" s="181" t="s">
        <v>34</v>
      </c>
      <c r="C494" s="167"/>
      <c r="D494" s="164">
        <v>2E-3</v>
      </c>
      <c r="E494" s="169">
        <v>0.124</v>
      </c>
      <c r="F494" s="171">
        <v>0</v>
      </c>
      <c r="G494" s="23">
        <v>0</v>
      </c>
      <c r="H494" s="178">
        <v>0</v>
      </c>
      <c r="I494" s="141">
        <v>1.1000000000000001E-2</v>
      </c>
      <c r="J494" s="160">
        <v>0.56000000000000005</v>
      </c>
      <c r="K494" s="160">
        <v>0</v>
      </c>
      <c r="L494" s="160">
        <v>0</v>
      </c>
      <c r="M494" s="160">
        <v>0.67</v>
      </c>
      <c r="N494" s="160">
        <v>3.0000000000000001E-3</v>
      </c>
      <c r="O494" s="160">
        <v>0</v>
      </c>
      <c r="P494" s="160">
        <v>0</v>
      </c>
      <c r="Q494" s="160">
        <v>0</v>
      </c>
      <c r="R494" s="160">
        <v>0</v>
      </c>
      <c r="S494" s="160">
        <v>0.34</v>
      </c>
      <c r="T494" s="160">
        <v>0</v>
      </c>
      <c r="U494" s="160">
        <v>0</v>
      </c>
      <c r="V494" s="160">
        <v>5.0000000000000001E-4</v>
      </c>
      <c r="W494" s="160">
        <v>2.0000000000000001E-4</v>
      </c>
      <c r="X494" s="160">
        <v>0</v>
      </c>
      <c r="Y494" s="160">
        <v>1.3999999999999999E-2</v>
      </c>
      <c r="Z494" s="160">
        <v>0.36</v>
      </c>
      <c r="AA494" s="159">
        <v>0</v>
      </c>
      <c r="AB494" s="159">
        <v>0</v>
      </c>
      <c r="AC494" s="159">
        <v>0</v>
      </c>
      <c r="AD494" s="159">
        <v>0</v>
      </c>
    </row>
    <row r="495" spans="1:30" ht="15.75" customHeight="1">
      <c r="A495" s="266" t="s">
        <v>1294</v>
      </c>
      <c r="B495" s="181" t="s">
        <v>34</v>
      </c>
      <c r="C495" s="167"/>
      <c r="D495" s="164">
        <v>8.0000000000000002E-3</v>
      </c>
      <c r="E495" s="169">
        <v>0.13800000000000001</v>
      </c>
      <c r="F495" s="171">
        <v>0</v>
      </c>
      <c r="G495" s="23">
        <v>0</v>
      </c>
      <c r="H495" s="178">
        <v>0</v>
      </c>
      <c r="I495" s="141">
        <v>0.01</v>
      </c>
      <c r="J495" s="160">
        <v>0.26</v>
      </c>
      <c r="K495" s="160">
        <v>0</v>
      </c>
      <c r="L495" s="160">
        <v>0</v>
      </c>
      <c r="M495" s="160">
        <v>0.31</v>
      </c>
      <c r="N495" s="160">
        <v>2.2000000000000002E-2</v>
      </c>
      <c r="O495" s="160">
        <v>0</v>
      </c>
      <c r="P495" s="160">
        <v>0</v>
      </c>
      <c r="Q495" s="160">
        <v>0</v>
      </c>
      <c r="R495" s="160">
        <v>0</v>
      </c>
      <c r="S495" s="160">
        <v>0.23</v>
      </c>
      <c r="T495" s="160">
        <v>0</v>
      </c>
      <c r="U495" s="160">
        <v>0</v>
      </c>
      <c r="V495" s="160">
        <v>8.0000000000000004E-4</v>
      </c>
      <c r="W495" s="160">
        <v>5.9999999999999995E-4</v>
      </c>
      <c r="X495" s="160">
        <v>0</v>
      </c>
      <c r="Y495" s="160">
        <v>5.0000000000000001E-3</v>
      </c>
      <c r="Z495" s="160">
        <v>0.28000000000000003</v>
      </c>
      <c r="AA495" s="159">
        <v>0</v>
      </c>
      <c r="AB495" s="159">
        <v>0</v>
      </c>
      <c r="AC495" s="159">
        <v>0</v>
      </c>
      <c r="AD495" s="159">
        <v>0</v>
      </c>
    </row>
    <row r="496" spans="1:30" ht="15.75" customHeight="1">
      <c r="A496" s="266" t="s">
        <v>1295</v>
      </c>
      <c r="B496" s="181" t="s">
        <v>34</v>
      </c>
      <c r="C496" s="167"/>
      <c r="D496" s="164">
        <v>1.3000000000000001E-2</v>
      </c>
      <c r="E496" s="169">
        <v>0.114</v>
      </c>
      <c r="F496" s="171">
        <v>0</v>
      </c>
      <c r="G496" s="23">
        <v>0</v>
      </c>
      <c r="H496" s="178">
        <v>0</v>
      </c>
      <c r="I496" s="141">
        <v>2.6000000000000002E-2</v>
      </c>
      <c r="J496" s="160">
        <v>0.13</v>
      </c>
      <c r="K496" s="160">
        <v>0.11</v>
      </c>
      <c r="L496" s="160">
        <v>5.0000000000000001E-4</v>
      </c>
      <c r="M496" s="160">
        <v>0.24</v>
      </c>
      <c r="N496" s="160">
        <v>2E-3</v>
      </c>
      <c r="O496" s="160">
        <v>0.01</v>
      </c>
      <c r="P496" s="160">
        <v>1.19</v>
      </c>
      <c r="Q496" s="160">
        <v>2.0000000000000001E-4</v>
      </c>
      <c r="R496" s="160">
        <v>2E-3</v>
      </c>
      <c r="S496" s="160">
        <v>0</v>
      </c>
      <c r="T496" s="160">
        <v>0</v>
      </c>
      <c r="U496" s="160">
        <v>0</v>
      </c>
      <c r="V496" s="160">
        <v>1.1000000000000001E-3</v>
      </c>
      <c r="W496" s="160">
        <v>0</v>
      </c>
      <c r="X496" s="160">
        <v>5.0000000000000001E-4</v>
      </c>
      <c r="Y496" s="160">
        <v>0</v>
      </c>
      <c r="Z496" s="160">
        <v>0.26700000000000002</v>
      </c>
      <c r="AA496" s="159">
        <v>0</v>
      </c>
      <c r="AB496" s="159">
        <v>0</v>
      </c>
      <c r="AC496" s="159">
        <v>0</v>
      </c>
      <c r="AD496" s="159">
        <v>0</v>
      </c>
    </row>
    <row r="497" spans="1:30" ht="15.75" customHeight="1">
      <c r="A497" s="266" t="s">
        <v>1296</v>
      </c>
      <c r="B497" s="181" t="s">
        <v>34</v>
      </c>
      <c r="C497" s="167"/>
      <c r="D497" s="164">
        <v>1.04E-2</v>
      </c>
      <c r="E497" s="169">
        <v>6.7299999999999999E-2</v>
      </c>
      <c r="F497" s="171">
        <v>2.0000000000000001E-4</v>
      </c>
      <c r="G497" s="23">
        <v>1.8E-3</v>
      </c>
      <c r="H497" s="178">
        <v>2.9999999999999997E-4</v>
      </c>
      <c r="I497" s="141">
        <v>2.7999999999999997E-2</v>
      </c>
      <c r="J497" s="160">
        <v>0.03</v>
      </c>
      <c r="K497" s="160">
        <v>0.1</v>
      </c>
      <c r="L497" s="160">
        <v>4.0000000000000002E-4</v>
      </c>
      <c r="M497" s="160">
        <v>0.12</v>
      </c>
      <c r="N497" s="160">
        <v>8.0000000000000004E-4</v>
      </c>
      <c r="O497" s="160">
        <v>0.02</v>
      </c>
      <c r="P497" s="160">
        <v>1.33</v>
      </c>
      <c r="Q497" s="160">
        <v>1.4000000000000002E-3</v>
      </c>
      <c r="R497" s="160">
        <v>1.1999999999999999E-3</v>
      </c>
      <c r="S497" s="160">
        <v>0</v>
      </c>
      <c r="T497" s="160">
        <v>0</v>
      </c>
      <c r="U497" s="160">
        <v>3.0800000000000001E-2</v>
      </c>
      <c r="V497" s="160">
        <v>1E-4</v>
      </c>
      <c r="W497" s="160">
        <v>2.0000000000000001E-4</v>
      </c>
      <c r="X497" s="160">
        <v>2.0000000000000001E-4</v>
      </c>
      <c r="Y497" s="160">
        <v>3.7000000000000002E-3</v>
      </c>
      <c r="Z497" s="160">
        <v>0.34399999999999997</v>
      </c>
      <c r="AA497" s="159">
        <v>6.0000000000000001E-3</v>
      </c>
      <c r="AB497" s="159">
        <v>0</v>
      </c>
      <c r="AC497" s="159">
        <v>1.5E-3</v>
      </c>
      <c r="AD497" s="159">
        <v>0.12</v>
      </c>
    </row>
    <row r="498" spans="1:30" ht="15.75" customHeight="1">
      <c r="A498" s="266" t="s">
        <v>1297</v>
      </c>
      <c r="B498" s="181" t="s">
        <v>34</v>
      </c>
      <c r="C498" s="167"/>
      <c r="D498" s="164">
        <v>6.6E-3</v>
      </c>
      <c r="E498" s="169">
        <v>0.184</v>
      </c>
      <c r="F498" s="171">
        <v>2.0000000000000001E-4</v>
      </c>
      <c r="G498" s="23">
        <v>2.5000000000000001E-3</v>
      </c>
      <c r="H498" s="178">
        <v>8.0000000000000004E-4</v>
      </c>
      <c r="I498" s="141">
        <v>7.0000000000000007E-2</v>
      </c>
      <c r="J498" s="160">
        <v>0.38</v>
      </c>
      <c r="K498" s="160">
        <v>0.05</v>
      </c>
      <c r="L498" s="160">
        <v>0.01</v>
      </c>
      <c r="M498" s="160">
        <v>0.39</v>
      </c>
      <c r="N498" s="160">
        <v>1.6E-2</v>
      </c>
      <c r="O498" s="160">
        <v>0.06</v>
      </c>
      <c r="P498" s="160">
        <v>2.8</v>
      </c>
      <c r="Q498" s="160">
        <v>5.9999999999999995E-4</v>
      </c>
      <c r="R498" s="160">
        <v>1.1000000000000001E-3</v>
      </c>
      <c r="S498" s="160">
        <v>0</v>
      </c>
      <c r="T498" s="160">
        <v>0</v>
      </c>
      <c r="U498" s="160">
        <v>0.29920000000000002</v>
      </c>
      <c r="V498" s="160">
        <v>7.000000000000001E-4</v>
      </c>
      <c r="W498" s="160">
        <v>5.9999999999999995E-4</v>
      </c>
      <c r="X498" s="160">
        <v>2.3E-3</v>
      </c>
      <c r="Y498" s="160">
        <v>5.0000000000000001E-3</v>
      </c>
      <c r="Z498" s="160">
        <v>0.36</v>
      </c>
      <c r="AA498" s="159">
        <v>6.0000000000000001E-3</v>
      </c>
      <c r="AB498" s="159">
        <v>0</v>
      </c>
      <c r="AC498" s="159">
        <v>0.01</v>
      </c>
      <c r="AD498" s="159">
        <v>0.06</v>
      </c>
    </row>
    <row r="499" spans="1:30" ht="15.75" customHeight="1">
      <c r="A499" s="266" t="s">
        <v>1298</v>
      </c>
      <c r="B499" s="181" t="s">
        <v>34</v>
      </c>
      <c r="C499" s="167"/>
      <c r="D499" s="164">
        <v>8.0000000000000002E-3</v>
      </c>
      <c r="E499" s="169">
        <v>0.158</v>
      </c>
      <c r="F499" s="171">
        <v>0</v>
      </c>
      <c r="G499" s="23">
        <v>0</v>
      </c>
      <c r="H499" s="178">
        <v>1E-3</v>
      </c>
      <c r="I499" s="141">
        <v>1.9E-2</v>
      </c>
      <c r="J499" s="160">
        <v>0.4</v>
      </c>
      <c r="K499" s="160">
        <v>0.23</v>
      </c>
      <c r="L499" s="160">
        <v>8.0000000000000004E-4</v>
      </c>
      <c r="M499" s="160">
        <v>0.19</v>
      </c>
      <c r="N499" s="160">
        <v>2E-3</v>
      </c>
      <c r="O499" s="160">
        <v>0.04</v>
      </c>
      <c r="P499" s="160">
        <v>2.5</v>
      </c>
      <c r="Q499" s="160">
        <v>4.0000000000000002E-4</v>
      </c>
      <c r="R499" s="160">
        <v>1E-3</v>
      </c>
      <c r="S499" s="160">
        <v>0</v>
      </c>
      <c r="T499" s="160">
        <v>0</v>
      </c>
      <c r="U499" s="160">
        <v>0</v>
      </c>
      <c r="V499" s="160">
        <v>1.7000000000000001E-3</v>
      </c>
      <c r="W499" s="160">
        <v>1.1999999999999999E-3</v>
      </c>
      <c r="X499" s="160">
        <v>2.9999999999999997E-4</v>
      </c>
      <c r="Y499" s="160">
        <v>0</v>
      </c>
      <c r="Z499" s="160">
        <v>0.191</v>
      </c>
      <c r="AA499" s="159">
        <v>0</v>
      </c>
      <c r="AB499" s="159">
        <v>0</v>
      </c>
      <c r="AC499" s="159">
        <v>0</v>
      </c>
      <c r="AD499" s="159">
        <v>0</v>
      </c>
    </row>
    <row r="500" spans="1:30" ht="15.75" customHeight="1">
      <c r="A500" s="266" t="s">
        <v>1299</v>
      </c>
      <c r="B500" s="181" t="s">
        <v>34</v>
      </c>
      <c r="C500" s="167"/>
      <c r="D500" s="164">
        <v>6.7000000000000002E-3</v>
      </c>
      <c r="E500" s="169">
        <v>7.6799999999999993E-2</v>
      </c>
      <c r="F500" s="171">
        <v>2.0000000000000001E-4</v>
      </c>
      <c r="G500" s="23">
        <v>1.6000000000000001E-3</v>
      </c>
      <c r="H500" s="178">
        <v>4.0000000000000002E-4</v>
      </c>
      <c r="I500" s="141">
        <v>0.02</v>
      </c>
      <c r="J500" s="160">
        <v>0.16</v>
      </c>
      <c r="K500" s="160">
        <v>0.13</v>
      </c>
      <c r="L500" s="160">
        <v>3.9000000000000003E-3</v>
      </c>
      <c r="M500" s="160">
        <v>0.24</v>
      </c>
      <c r="N500" s="160">
        <v>4.0999999999999995E-3</v>
      </c>
      <c r="O500" s="160">
        <v>0.01</v>
      </c>
      <c r="P500" s="160">
        <v>1.53</v>
      </c>
      <c r="Q500" s="160">
        <v>5.0000000000000001E-4</v>
      </c>
      <c r="R500" s="160">
        <v>1.4000000000000002E-3</v>
      </c>
      <c r="S500" s="160">
        <v>0</v>
      </c>
      <c r="T500" s="160">
        <v>0</v>
      </c>
      <c r="U500" s="160">
        <v>5.7999999999999996E-3</v>
      </c>
      <c r="V500" s="160">
        <v>2.0000000000000001E-4</v>
      </c>
      <c r="W500" s="160">
        <v>2.0000000000000001E-4</v>
      </c>
      <c r="X500" s="160">
        <v>5.0000000000000001E-4</v>
      </c>
      <c r="Y500" s="160">
        <v>3.9000000000000003E-3</v>
      </c>
      <c r="Z500" s="160">
        <v>0.58799999999999997</v>
      </c>
      <c r="AA500" s="159">
        <v>4.0000000000000001E-3</v>
      </c>
      <c r="AB500" s="159">
        <v>0</v>
      </c>
      <c r="AC500" s="159">
        <v>2.8000000000000004E-3</v>
      </c>
      <c r="AD500" s="159">
        <v>0.24</v>
      </c>
    </row>
    <row r="501" spans="1:30" ht="15.75" customHeight="1">
      <c r="A501" s="266" t="s">
        <v>1300</v>
      </c>
      <c r="B501" s="181" t="s">
        <v>34</v>
      </c>
      <c r="C501" s="167"/>
      <c r="D501" s="164">
        <v>9.0000000000000011E-3</v>
      </c>
      <c r="E501" s="169">
        <v>6.5000000000000002E-2</v>
      </c>
      <c r="F501" s="171">
        <v>0</v>
      </c>
      <c r="G501" s="23">
        <v>0</v>
      </c>
      <c r="H501" s="178">
        <v>0</v>
      </c>
      <c r="I501" s="141">
        <v>5.0999999999999997E-2</v>
      </c>
      <c r="J501" s="160">
        <v>0.14000000000000001</v>
      </c>
      <c r="K501" s="160">
        <v>0.14000000000000001</v>
      </c>
      <c r="L501" s="160">
        <v>5.0000000000000001E-4</v>
      </c>
      <c r="M501" s="160">
        <v>0.18</v>
      </c>
      <c r="N501" s="160">
        <v>1E-3</v>
      </c>
      <c r="O501" s="160">
        <v>0.22</v>
      </c>
      <c r="P501" s="160">
        <v>1.35</v>
      </c>
      <c r="Q501" s="160">
        <v>2.0000000000000001E-4</v>
      </c>
      <c r="R501" s="160">
        <v>1E-3</v>
      </c>
      <c r="S501" s="160">
        <v>0</v>
      </c>
      <c r="T501" s="160">
        <v>0</v>
      </c>
      <c r="U501" s="160">
        <v>0</v>
      </c>
      <c r="V501" s="160">
        <v>8.0000000000000004E-4</v>
      </c>
      <c r="W501" s="160">
        <v>0</v>
      </c>
      <c r="X501" s="160">
        <v>0</v>
      </c>
      <c r="Y501" s="160">
        <v>1.18E-2</v>
      </c>
      <c r="Z501" s="160">
        <v>3.7999999999999999E-2</v>
      </c>
      <c r="AA501" s="159">
        <v>0</v>
      </c>
      <c r="AB501" s="159">
        <v>0</v>
      </c>
      <c r="AC501" s="159">
        <v>0</v>
      </c>
      <c r="AD501" s="159">
        <v>0</v>
      </c>
    </row>
    <row r="502" spans="1:30" ht="15.75" customHeight="1">
      <c r="A502" s="266" t="s">
        <v>1301</v>
      </c>
      <c r="B502" s="181" t="s">
        <v>34</v>
      </c>
      <c r="C502" s="167"/>
      <c r="D502" s="164">
        <v>1.6500000000000001E-2</v>
      </c>
      <c r="E502" s="169">
        <v>0.17699999999999999</v>
      </c>
      <c r="F502" s="171">
        <v>7.000000000000001E-4</v>
      </c>
      <c r="G502" s="23">
        <v>8.9999999999999998E-4</v>
      </c>
      <c r="H502" s="178">
        <v>1E-4</v>
      </c>
      <c r="I502" s="141">
        <v>2.3E-2</v>
      </c>
      <c r="J502" s="160">
        <v>0.08</v>
      </c>
      <c r="K502" s="160">
        <v>0.16</v>
      </c>
      <c r="L502" s="160">
        <v>8.0000000000000004E-4</v>
      </c>
      <c r="M502" s="160">
        <v>0.26</v>
      </c>
      <c r="N502" s="160">
        <v>3.0000000000000001E-3</v>
      </c>
      <c r="O502" s="160">
        <v>0.04</v>
      </c>
      <c r="P502" s="160">
        <v>2.69</v>
      </c>
      <c r="Q502" s="160">
        <v>7.000000000000001E-4</v>
      </c>
      <c r="R502" s="160">
        <v>1.8E-3</v>
      </c>
      <c r="S502" s="160">
        <v>0</v>
      </c>
      <c r="T502" s="160">
        <v>0</v>
      </c>
      <c r="U502" s="160">
        <v>0</v>
      </c>
      <c r="V502" s="160">
        <v>8.9999999999999998E-4</v>
      </c>
      <c r="W502" s="160">
        <v>1.1999999999999999E-3</v>
      </c>
      <c r="X502" s="160">
        <v>2.0999999999999999E-3</v>
      </c>
      <c r="Y502" s="160">
        <v>5.6999999999999993E-3</v>
      </c>
      <c r="Z502" s="160">
        <v>0.115</v>
      </c>
      <c r="AA502" s="159">
        <v>0.2</v>
      </c>
      <c r="AB502" s="159">
        <v>0</v>
      </c>
      <c r="AC502" s="159">
        <v>0</v>
      </c>
      <c r="AD502" s="159">
        <v>0.18</v>
      </c>
    </row>
    <row r="503" spans="1:30" ht="15.75" customHeight="1">
      <c r="A503" s="266" t="s">
        <v>1302</v>
      </c>
      <c r="B503" s="181" t="s">
        <v>34</v>
      </c>
      <c r="C503" s="167"/>
      <c r="D503" s="164">
        <v>6.9999999999999993E-3</v>
      </c>
      <c r="E503" s="169">
        <v>0.105</v>
      </c>
      <c r="F503" s="171">
        <v>0</v>
      </c>
      <c r="G503" s="23">
        <v>0</v>
      </c>
      <c r="H503" s="178">
        <v>0</v>
      </c>
      <c r="I503" s="141">
        <v>8.0000000000000002E-3</v>
      </c>
      <c r="J503" s="160">
        <v>0.41</v>
      </c>
      <c r="K503" s="160">
        <v>0</v>
      </c>
      <c r="L503" s="160">
        <v>0</v>
      </c>
      <c r="M503" s="160">
        <v>0.18</v>
      </c>
      <c r="N503" s="160">
        <v>2.7999999999999997E-2</v>
      </c>
      <c r="O503" s="160">
        <v>0</v>
      </c>
      <c r="P503" s="160">
        <v>0</v>
      </c>
      <c r="Q503" s="160">
        <v>0</v>
      </c>
      <c r="R503" s="160">
        <v>0</v>
      </c>
      <c r="S503" s="160">
        <v>0.3</v>
      </c>
      <c r="T503" s="160">
        <v>0</v>
      </c>
      <c r="U503" s="160">
        <v>0</v>
      </c>
      <c r="V503" s="160">
        <v>4.0000000000000002E-4</v>
      </c>
      <c r="W503" s="160">
        <v>4.0000000000000002E-4</v>
      </c>
      <c r="X503" s="160">
        <v>0</v>
      </c>
      <c r="Y503" s="160">
        <v>5.0000000000000001E-3</v>
      </c>
      <c r="Z503" s="160">
        <v>0.33</v>
      </c>
      <c r="AA503" s="159">
        <v>0</v>
      </c>
      <c r="AB503" s="159">
        <v>0</v>
      </c>
      <c r="AC503" s="159">
        <v>0</v>
      </c>
      <c r="AD503" s="159">
        <v>0</v>
      </c>
    </row>
    <row r="504" spans="1:30" ht="15.75" customHeight="1">
      <c r="A504" s="266" t="s">
        <v>1303</v>
      </c>
      <c r="B504" s="181" t="s">
        <v>34</v>
      </c>
      <c r="C504" s="167"/>
      <c r="D504" s="164">
        <v>2.5499999999999998E-2</v>
      </c>
      <c r="E504" s="169">
        <v>0.14319999999999999</v>
      </c>
      <c r="F504" s="171">
        <v>2.7000000000000001E-3</v>
      </c>
      <c r="G504" s="23">
        <v>4.0000000000000001E-3</v>
      </c>
      <c r="H504" s="178">
        <v>8.9999999999999998E-4</v>
      </c>
      <c r="I504" s="141">
        <v>5.4000000000000006E-2</v>
      </c>
      <c r="J504" s="160">
        <v>0.18</v>
      </c>
      <c r="K504" s="160">
        <v>0.22</v>
      </c>
      <c r="L504" s="160">
        <v>1.5E-3</v>
      </c>
      <c r="M504" s="160">
        <v>0.4</v>
      </c>
      <c r="N504" s="160">
        <v>2.5999999999999999E-3</v>
      </c>
      <c r="O504" s="160">
        <v>0.02</v>
      </c>
      <c r="P504" s="160">
        <v>4.17</v>
      </c>
      <c r="Q504" s="160">
        <v>2.3E-3</v>
      </c>
      <c r="R504" s="160">
        <v>2.3E-3</v>
      </c>
      <c r="S504" s="160">
        <v>0</v>
      </c>
      <c r="T504" s="160">
        <v>0</v>
      </c>
      <c r="U504" s="160">
        <v>0.31170000000000003</v>
      </c>
      <c r="V504" s="160">
        <v>7.000000000000001E-4</v>
      </c>
      <c r="W504" s="160">
        <v>4.0000000000000002E-4</v>
      </c>
      <c r="X504" s="160">
        <v>1.1000000000000001E-3</v>
      </c>
      <c r="Y504" s="160">
        <v>1.0800000000000001E-2</v>
      </c>
      <c r="Z504" s="160">
        <v>2.2829999999999999</v>
      </c>
      <c r="AA504" s="159">
        <v>6.0000000000000001E-3</v>
      </c>
      <c r="AB504" s="159">
        <v>0</v>
      </c>
      <c r="AC504" s="159">
        <v>7.3000000000000001E-3</v>
      </c>
      <c r="AD504" s="159">
        <v>0.49</v>
      </c>
    </row>
    <row r="505" spans="1:30" ht="15.75" customHeight="1">
      <c r="A505" s="266" t="s">
        <v>1304</v>
      </c>
      <c r="B505" s="181" t="s">
        <v>34</v>
      </c>
      <c r="C505" s="167"/>
      <c r="D505" s="164">
        <v>4.3E-3</v>
      </c>
      <c r="E505" s="169">
        <v>0.12140000000000001</v>
      </c>
      <c r="F505" s="171">
        <v>4.0000000000000002E-4</v>
      </c>
      <c r="G505" s="23">
        <v>8.9999999999999998E-4</v>
      </c>
      <c r="H505" s="178">
        <v>1E-4</v>
      </c>
      <c r="I505" s="141">
        <v>1.7000000000000001E-2</v>
      </c>
      <c r="J505" s="160">
        <v>0.16</v>
      </c>
      <c r="K505" s="160">
        <v>0.13</v>
      </c>
      <c r="L505" s="160">
        <v>1.5E-3</v>
      </c>
      <c r="M505" s="160">
        <v>0.27</v>
      </c>
      <c r="N505" s="160">
        <v>2.8000000000000004E-3</v>
      </c>
      <c r="O505" s="160">
        <v>0.01</v>
      </c>
      <c r="P505" s="160">
        <v>2.66</v>
      </c>
      <c r="Q505" s="160">
        <v>4.0000000000000002E-4</v>
      </c>
      <c r="R505" s="160">
        <v>5.0000000000000001E-4</v>
      </c>
      <c r="S505" s="160">
        <v>0</v>
      </c>
      <c r="T505" s="160">
        <v>0</v>
      </c>
      <c r="U505" s="160">
        <v>0.85919999999999996</v>
      </c>
      <c r="V505" s="160">
        <v>2.0000000000000001E-4</v>
      </c>
      <c r="W505" s="160">
        <v>2.0000000000000001E-4</v>
      </c>
      <c r="X505" s="160">
        <v>1E-3</v>
      </c>
      <c r="Y505" s="160">
        <v>1.8E-3</v>
      </c>
      <c r="Z505" s="160">
        <v>0.01</v>
      </c>
      <c r="AA505" s="159">
        <v>6.0000000000000001E-3</v>
      </c>
      <c r="AB505" s="159">
        <v>0</v>
      </c>
      <c r="AC505" s="159">
        <v>8.8999999999999999E-3</v>
      </c>
      <c r="AD505" s="159">
        <v>0.14000000000000001</v>
      </c>
    </row>
    <row r="506" spans="1:30" ht="15.75" customHeight="1">
      <c r="A506" s="266" t="s">
        <v>1305</v>
      </c>
      <c r="B506" s="181" t="s">
        <v>34</v>
      </c>
      <c r="C506" s="167"/>
      <c r="D506" s="164">
        <v>1.0700000000000001E-2</v>
      </c>
      <c r="E506" s="169">
        <v>0.2712</v>
      </c>
      <c r="F506" s="171">
        <v>5.0000000000000001E-4</v>
      </c>
      <c r="G506" s="23">
        <v>7.000000000000001E-4</v>
      </c>
      <c r="H506" s="178">
        <v>2.9999999999999997E-4</v>
      </c>
      <c r="I506" s="141">
        <v>4.9000000000000002E-2</v>
      </c>
      <c r="J506" s="160">
        <v>0.17</v>
      </c>
      <c r="K506" s="160">
        <v>0.25</v>
      </c>
      <c r="L506" s="160">
        <v>5.9999999999999995E-4</v>
      </c>
      <c r="M506" s="160">
        <v>0.3</v>
      </c>
      <c r="N506" s="160">
        <v>5.4000000000000003E-3</v>
      </c>
      <c r="O506" s="160">
        <v>0.02</v>
      </c>
      <c r="P506" s="160">
        <v>4.9000000000000004</v>
      </c>
      <c r="Q506" s="160">
        <v>8.0000000000000004E-4</v>
      </c>
      <c r="R506" s="160">
        <v>1.1999999999999999E-3</v>
      </c>
      <c r="S506" s="160">
        <v>0</v>
      </c>
      <c r="T506" s="160">
        <v>0</v>
      </c>
      <c r="U506" s="160">
        <v>0</v>
      </c>
      <c r="V506" s="160">
        <v>1.1000000000000001E-3</v>
      </c>
      <c r="W506" s="160">
        <v>2.9999999999999997E-4</v>
      </c>
      <c r="X506" s="160">
        <v>1E-3</v>
      </c>
      <c r="Y506" s="160">
        <v>9.0000000000000011E-3</v>
      </c>
      <c r="Z506" s="160">
        <v>0.28999999999999998</v>
      </c>
      <c r="AA506" s="159">
        <v>6.0000000000000001E-3</v>
      </c>
      <c r="AB506" s="159">
        <v>0</v>
      </c>
      <c r="AC506" s="159">
        <v>1E-3</v>
      </c>
      <c r="AD506" s="159">
        <v>0.14000000000000001</v>
      </c>
    </row>
    <row r="507" spans="1:30" ht="15.75" customHeight="1">
      <c r="A507" s="266" t="s">
        <v>1306</v>
      </c>
      <c r="B507" s="181" t="s">
        <v>34</v>
      </c>
      <c r="C507" s="167"/>
      <c r="D507" s="164">
        <v>6.9999999999999993E-3</v>
      </c>
      <c r="E507" s="169">
        <v>0.25900000000000001</v>
      </c>
      <c r="F507" s="171">
        <v>0</v>
      </c>
      <c r="G507" s="23">
        <v>0</v>
      </c>
      <c r="H507" s="178">
        <v>0</v>
      </c>
      <c r="I507" s="141">
        <v>9.9000000000000005E-2</v>
      </c>
      <c r="J507" s="160">
        <v>0.28999999999999998</v>
      </c>
      <c r="K507" s="160">
        <v>0</v>
      </c>
      <c r="L507" s="160">
        <v>0</v>
      </c>
      <c r="M507" s="160">
        <v>0.06</v>
      </c>
      <c r="N507" s="160">
        <v>1.2E-2</v>
      </c>
      <c r="O507" s="160">
        <v>0</v>
      </c>
      <c r="P507" s="160">
        <v>0</v>
      </c>
      <c r="Q507" s="160">
        <v>0</v>
      </c>
      <c r="R507" s="160">
        <v>0</v>
      </c>
      <c r="S507" s="160">
        <v>0.04</v>
      </c>
      <c r="T507" s="160">
        <v>0</v>
      </c>
      <c r="U507" s="160">
        <v>0</v>
      </c>
      <c r="V507" s="160">
        <v>1E-4</v>
      </c>
      <c r="W507" s="160">
        <v>1E-4</v>
      </c>
      <c r="X507" s="160">
        <v>0</v>
      </c>
      <c r="Y507" s="160">
        <v>2E-3</v>
      </c>
      <c r="Z507" s="160">
        <v>0.13</v>
      </c>
      <c r="AA507" s="159">
        <v>0</v>
      </c>
      <c r="AB507" s="159">
        <v>0</v>
      </c>
      <c r="AC507" s="159">
        <v>0</v>
      </c>
      <c r="AD507" s="159">
        <v>0</v>
      </c>
    </row>
    <row r="508" spans="1:30" ht="15.75" customHeight="1">
      <c r="A508" s="266" t="s">
        <v>1307</v>
      </c>
      <c r="B508" s="181" t="s">
        <v>34</v>
      </c>
      <c r="C508" s="167"/>
      <c r="D508" s="164">
        <v>2.2000000000000002E-2</v>
      </c>
      <c r="E508" s="169">
        <v>0.38200000000000001</v>
      </c>
      <c r="F508" s="171">
        <v>0</v>
      </c>
      <c r="G508" s="23">
        <v>0</v>
      </c>
      <c r="H508" s="178">
        <v>0</v>
      </c>
      <c r="I508" s="141">
        <v>0.20499999999999999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60">
        <v>0</v>
      </c>
      <c r="Q508" s="160">
        <v>0</v>
      </c>
      <c r="R508" s="160">
        <v>0</v>
      </c>
      <c r="S508" s="160">
        <v>0</v>
      </c>
      <c r="T508" s="160">
        <v>0</v>
      </c>
      <c r="U508" s="160">
        <v>0</v>
      </c>
      <c r="V508" s="160">
        <v>0</v>
      </c>
      <c r="W508" s="160">
        <v>0</v>
      </c>
      <c r="X508" s="160">
        <v>0</v>
      </c>
      <c r="Y508" s="160">
        <v>0</v>
      </c>
      <c r="Z508" s="160">
        <v>0</v>
      </c>
      <c r="AA508" s="159">
        <v>0</v>
      </c>
      <c r="AB508" s="159">
        <v>0</v>
      </c>
      <c r="AC508" s="159">
        <v>0</v>
      </c>
      <c r="AD508" s="159">
        <v>0</v>
      </c>
    </row>
    <row r="509" spans="1:30" ht="15.75" customHeight="1">
      <c r="A509" s="266" t="s">
        <v>1308</v>
      </c>
      <c r="B509" s="181" t="s">
        <v>34</v>
      </c>
      <c r="C509" s="167"/>
      <c r="D509" s="164">
        <v>2.7999999999999997E-2</v>
      </c>
      <c r="E509" s="169">
        <v>0.625</v>
      </c>
      <c r="F509" s="171">
        <v>2.7000000000000001E-3</v>
      </c>
      <c r="G509" s="23">
        <v>5.9999999999999995E-4</v>
      </c>
      <c r="H509" s="178">
        <v>1.8E-3</v>
      </c>
      <c r="I509" s="141">
        <v>5.0999999999999997E-2</v>
      </c>
      <c r="J509" s="160">
        <v>0.74</v>
      </c>
      <c r="K509" s="160">
        <v>0.92</v>
      </c>
      <c r="L509" s="160">
        <v>1.5E-3</v>
      </c>
      <c r="M509" s="160">
        <v>1.1299999999999999</v>
      </c>
      <c r="N509" s="160">
        <v>2.7999999999999997E-2</v>
      </c>
      <c r="O509" s="160">
        <v>0.28000000000000003</v>
      </c>
      <c r="P509" s="160">
        <v>6.28</v>
      </c>
      <c r="Q509" s="160">
        <v>8.9999999999999998E-4</v>
      </c>
      <c r="R509" s="160">
        <v>1E-3</v>
      </c>
      <c r="S509" s="160">
        <v>0</v>
      </c>
      <c r="T509" s="160">
        <v>0</v>
      </c>
      <c r="U509" s="160">
        <v>1.4999999999999999E-2</v>
      </c>
      <c r="V509" s="160">
        <v>4.3E-3</v>
      </c>
      <c r="W509" s="160">
        <v>1.5E-3</v>
      </c>
      <c r="X509" s="160">
        <v>7.000000000000001E-4</v>
      </c>
      <c r="Y509" s="160">
        <v>1.9400000000000001E-2</v>
      </c>
      <c r="Z509" s="160">
        <v>3.5000000000000003E-2</v>
      </c>
      <c r="AA509" s="159">
        <v>1.3000000000000001E-2</v>
      </c>
      <c r="AB509" s="159">
        <v>0</v>
      </c>
      <c r="AC509" s="159">
        <v>1E-3</v>
      </c>
      <c r="AD509" s="159">
        <v>0.14000000000000001</v>
      </c>
    </row>
    <row r="510" spans="1:30" ht="15.75" customHeight="1">
      <c r="A510" s="266" t="s">
        <v>1309</v>
      </c>
      <c r="B510" s="181" t="s">
        <v>34</v>
      </c>
      <c r="C510" s="167"/>
      <c r="D510" s="164">
        <v>0.01</v>
      </c>
      <c r="E510" s="169">
        <v>0.19399999999999998</v>
      </c>
      <c r="F510" s="171">
        <v>0</v>
      </c>
      <c r="G510" s="23">
        <v>0</v>
      </c>
      <c r="H510" s="178">
        <v>0</v>
      </c>
      <c r="I510" s="141">
        <v>2.2000000000000002E-2</v>
      </c>
      <c r="J510" s="160">
        <v>0.12</v>
      </c>
      <c r="K510" s="160">
        <v>0.25</v>
      </c>
      <c r="L510" s="160">
        <v>4.0000000000000002E-4</v>
      </c>
      <c r="M510" s="160">
        <v>0.09</v>
      </c>
      <c r="N510" s="160">
        <v>3.0000000000000001E-3</v>
      </c>
      <c r="O510" s="160">
        <v>0.01</v>
      </c>
      <c r="P510" s="160">
        <v>0.72</v>
      </c>
      <c r="Q510" s="160">
        <v>1.5E-3</v>
      </c>
      <c r="R510" s="160">
        <v>6.0000000000000001E-3</v>
      </c>
      <c r="S510" s="160">
        <v>0</v>
      </c>
      <c r="T510" s="160">
        <v>0</v>
      </c>
      <c r="U510" s="160">
        <v>0</v>
      </c>
      <c r="V510" s="160">
        <v>2.5000000000000001E-3</v>
      </c>
      <c r="W510" s="160">
        <v>0</v>
      </c>
      <c r="X510" s="160">
        <v>4.0000000000000002E-4</v>
      </c>
      <c r="Y510" s="160">
        <v>0</v>
      </c>
      <c r="Z510" s="160">
        <v>0.13600000000000001</v>
      </c>
      <c r="AA510" s="159">
        <v>0</v>
      </c>
      <c r="AB510" s="159">
        <v>0</v>
      </c>
      <c r="AC510" s="159">
        <v>0</v>
      </c>
      <c r="AD510" s="159">
        <v>0</v>
      </c>
    </row>
    <row r="511" spans="1:30" ht="15.75" customHeight="1">
      <c r="A511" s="266" t="s">
        <v>1310</v>
      </c>
      <c r="B511" s="181" t="s">
        <v>34</v>
      </c>
      <c r="C511" s="167"/>
      <c r="D511" s="164">
        <v>8.3000000000000001E-3</v>
      </c>
      <c r="E511" s="169">
        <v>0.1653</v>
      </c>
      <c r="F511" s="171">
        <v>9.8999999999999999E-4</v>
      </c>
      <c r="G511" s="23">
        <v>1.32E-3</v>
      </c>
      <c r="H511" s="178">
        <v>1.1999999999999999E-3</v>
      </c>
      <c r="I511" s="141">
        <v>1.3000000000000001E-2</v>
      </c>
      <c r="J511" s="160">
        <v>0.05</v>
      </c>
      <c r="K511" s="160">
        <v>0.1</v>
      </c>
      <c r="L511" s="160">
        <v>5.5000000000000003E-4</v>
      </c>
      <c r="M511" s="160">
        <v>0.31</v>
      </c>
      <c r="N511" s="160">
        <v>3.0999999999999999E-3</v>
      </c>
      <c r="O511" s="160">
        <v>0.01</v>
      </c>
      <c r="P511" s="160">
        <v>1.71</v>
      </c>
      <c r="Q511" s="160">
        <v>1.48E-3</v>
      </c>
      <c r="R511" s="160">
        <v>7.000000000000001E-4</v>
      </c>
      <c r="S511" s="160">
        <v>0</v>
      </c>
      <c r="T511" s="160">
        <v>0</v>
      </c>
      <c r="U511" s="160">
        <v>0</v>
      </c>
      <c r="V511" s="160">
        <v>1.0999999999999999E-4</v>
      </c>
      <c r="W511" s="160">
        <v>6.4999999999999997E-4</v>
      </c>
      <c r="X511" s="160">
        <v>1E-3</v>
      </c>
      <c r="Y511" s="160">
        <v>6.0299999999999998E-3</v>
      </c>
      <c r="Z511" s="160">
        <v>0.71499999999999997</v>
      </c>
      <c r="AA511" s="159">
        <v>6.0000000000000001E-3</v>
      </c>
      <c r="AB511" s="159">
        <v>0</v>
      </c>
      <c r="AC511" s="159">
        <v>7.000000000000001E-4</v>
      </c>
      <c r="AD511" s="159">
        <v>0.14000000000000001</v>
      </c>
    </row>
    <row r="512" spans="1:30" ht="15.75" customHeight="1">
      <c r="A512" s="266" t="s">
        <v>1311</v>
      </c>
      <c r="B512" s="181" t="s">
        <v>34</v>
      </c>
      <c r="C512" s="167"/>
      <c r="D512" s="164">
        <v>1.9E-2</v>
      </c>
      <c r="E512" s="169">
        <v>0.22800000000000001</v>
      </c>
      <c r="F512" s="171">
        <v>0</v>
      </c>
      <c r="G512" s="23">
        <v>0</v>
      </c>
      <c r="H512" s="178">
        <v>0</v>
      </c>
      <c r="I512" s="141">
        <v>7.400000000000001E-2</v>
      </c>
      <c r="J512" s="160">
        <v>0.2</v>
      </c>
      <c r="K512" s="160">
        <v>0</v>
      </c>
      <c r="L512" s="160">
        <v>0</v>
      </c>
      <c r="M512" s="160">
        <v>0.36</v>
      </c>
      <c r="N512" s="160">
        <v>2.2000000000000002E-2</v>
      </c>
      <c r="O512" s="160">
        <v>0</v>
      </c>
      <c r="P512" s="160">
        <v>0</v>
      </c>
      <c r="Q512" s="160">
        <v>0</v>
      </c>
      <c r="R512" s="160">
        <v>0</v>
      </c>
      <c r="S512" s="160">
        <v>0.3</v>
      </c>
      <c r="T512" s="160">
        <v>0</v>
      </c>
      <c r="U512" s="160">
        <v>0</v>
      </c>
      <c r="V512" s="160">
        <v>4.0000000000000002E-4</v>
      </c>
      <c r="W512" s="160">
        <v>4.0000000000000002E-4</v>
      </c>
      <c r="X512" s="160">
        <v>0</v>
      </c>
      <c r="Y512" s="160">
        <v>5.0000000000000001E-3</v>
      </c>
      <c r="Z512" s="160">
        <v>0.33</v>
      </c>
      <c r="AA512" s="159">
        <v>0</v>
      </c>
      <c r="AB512" s="159">
        <v>0</v>
      </c>
      <c r="AC512" s="159">
        <v>0</v>
      </c>
      <c r="AD512" s="159">
        <v>0</v>
      </c>
    </row>
    <row r="513" spans="1:30" ht="15.75" customHeight="1">
      <c r="A513" s="266" t="s">
        <v>1312</v>
      </c>
      <c r="B513" s="181" t="s">
        <v>34</v>
      </c>
      <c r="C513" s="167"/>
      <c r="D513" s="164">
        <v>0.01</v>
      </c>
      <c r="E513" s="169">
        <v>0.155</v>
      </c>
      <c r="F513" s="171">
        <v>0</v>
      </c>
      <c r="G513" s="23">
        <v>0</v>
      </c>
      <c r="H513" s="178">
        <v>0</v>
      </c>
      <c r="I513" s="141">
        <v>1.2E-2</v>
      </c>
      <c r="J513" s="160">
        <v>0.21</v>
      </c>
      <c r="K513" s="160">
        <v>0</v>
      </c>
      <c r="L513" s="160">
        <v>0</v>
      </c>
      <c r="M513" s="160">
        <v>0.2</v>
      </c>
      <c r="N513" s="160">
        <v>9.0000000000000011E-3</v>
      </c>
      <c r="O513" s="160">
        <v>0</v>
      </c>
      <c r="P513" s="160">
        <v>0</v>
      </c>
      <c r="Q513" s="160">
        <v>0</v>
      </c>
      <c r="R513" s="160">
        <v>0</v>
      </c>
      <c r="S513" s="160">
        <v>0</v>
      </c>
      <c r="T513" s="160">
        <v>0</v>
      </c>
      <c r="U513" s="160">
        <v>0</v>
      </c>
      <c r="V513" s="160">
        <v>4.0000000000000002E-4</v>
      </c>
      <c r="W513" s="160">
        <v>5.9999999999999995E-4</v>
      </c>
      <c r="X513" s="160">
        <v>0</v>
      </c>
      <c r="Y513" s="160">
        <v>4.0000000000000001E-3</v>
      </c>
      <c r="Z513" s="160">
        <v>0.09</v>
      </c>
      <c r="AA513" s="159">
        <v>0</v>
      </c>
      <c r="AB513" s="159">
        <v>0</v>
      </c>
      <c r="AC513" s="159">
        <v>0</v>
      </c>
      <c r="AD513" s="159">
        <v>0</v>
      </c>
    </row>
    <row r="514" spans="1:30" ht="15.75" customHeight="1">
      <c r="A514" s="266" t="s">
        <v>1313</v>
      </c>
      <c r="B514" s="181" t="s">
        <v>34</v>
      </c>
      <c r="C514" s="167"/>
      <c r="D514" s="164">
        <v>1.4999999999999999E-2</v>
      </c>
      <c r="E514" s="169">
        <v>6.3E-2</v>
      </c>
      <c r="F514" s="171">
        <v>0</v>
      </c>
      <c r="G514" s="23">
        <v>0</v>
      </c>
      <c r="H514" s="178">
        <v>0</v>
      </c>
      <c r="I514" s="141">
        <v>4.7E-2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60">
        <v>0</v>
      </c>
      <c r="Q514" s="160">
        <v>0</v>
      </c>
      <c r="R514" s="160">
        <v>0</v>
      </c>
      <c r="S514" s="160">
        <v>0</v>
      </c>
      <c r="T514" s="160">
        <v>0</v>
      </c>
      <c r="U514" s="160">
        <v>0</v>
      </c>
      <c r="V514" s="160">
        <v>0</v>
      </c>
      <c r="W514" s="160">
        <v>0</v>
      </c>
      <c r="X514" s="160">
        <v>0</v>
      </c>
      <c r="Y514" s="160">
        <v>0</v>
      </c>
      <c r="Z514" s="160">
        <v>0</v>
      </c>
      <c r="AA514" s="159">
        <v>0</v>
      </c>
      <c r="AB514" s="159">
        <v>0</v>
      </c>
      <c r="AC514" s="159">
        <v>0</v>
      </c>
      <c r="AD514" s="159">
        <v>0</v>
      </c>
    </row>
    <row r="515" spans="1:30" ht="15.75" customHeight="1">
      <c r="A515" s="266" t="s">
        <v>1314</v>
      </c>
      <c r="B515" s="181" t="s">
        <v>34</v>
      </c>
      <c r="C515" s="167"/>
      <c r="D515" s="164">
        <v>9.0000000000000011E-3</v>
      </c>
      <c r="E515" s="169">
        <v>0.10199999999999999</v>
      </c>
      <c r="F515" s="171">
        <v>0</v>
      </c>
      <c r="G515" s="23">
        <v>0</v>
      </c>
      <c r="H515" s="178">
        <v>0</v>
      </c>
      <c r="I515" s="141">
        <v>3.2000000000000001E-2</v>
      </c>
      <c r="J515" s="160">
        <v>0.18</v>
      </c>
      <c r="K515" s="160">
        <v>0.12</v>
      </c>
      <c r="L515" s="160">
        <v>3.5999999999999999E-3</v>
      </c>
      <c r="M515" s="160">
        <v>0.13</v>
      </c>
      <c r="N515" s="160">
        <v>4.0000000000000001E-3</v>
      </c>
      <c r="O515" s="160">
        <v>0.02</v>
      </c>
      <c r="P515" s="160">
        <v>1.1299999999999999</v>
      </c>
      <c r="Q515" s="160">
        <v>8.0000000000000004E-4</v>
      </c>
      <c r="R515" s="160">
        <v>4.0000000000000001E-3</v>
      </c>
      <c r="S515" s="160">
        <v>0</v>
      </c>
      <c r="T515" s="160">
        <v>0</v>
      </c>
      <c r="U515" s="160">
        <v>0.77</v>
      </c>
      <c r="V515" s="160">
        <v>2.9999999999999997E-4</v>
      </c>
      <c r="W515" s="160">
        <v>1E-3</v>
      </c>
      <c r="X515" s="160">
        <v>0</v>
      </c>
      <c r="Y515" s="160">
        <v>0</v>
      </c>
      <c r="Z515" s="160">
        <v>0.249</v>
      </c>
      <c r="AA515" s="159">
        <v>0</v>
      </c>
      <c r="AB515" s="159">
        <v>0</v>
      </c>
      <c r="AC515" s="159">
        <v>0</v>
      </c>
      <c r="AD515" s="159">
        <v>0</v>
      </c>
    </row>
    <row r="516" spans="1:30" ht="15.75" customHeight="1">
      <c r="A516" s="266" t="s">
        <v>1315</v>
      </c>
      <c r="B516" s="181" t="s">
        <v>34</v>
      </c>
      <c r="C516" s="167"/>
      <c r="D516" s="164">
        <v>1.3999999999999999E-2</v>
      </c>
      <c r="E516" s="169">
        <v>0.18899999999999997</v>
      </c>
      <c r="F516" s="171">
        <v>2E-3</v>
      </c>
      <c r="G516" s="23">
        <v>1E-3</v>
      </c>
      <c r="H516" s="178">
        <v>0</v>
      </c>
      <c r="I516" s="141">
        <v>3.9E-2</v>
      </c>
      <c r="J516" s="160">
        <v>0.27</v>
      </c>
      <c r="K516" s="160">
        <v>0.18</v>
      </c>
      <c r="L516" s="160">
        <v>5.9999999999999995E-4</v>
      </c>
      <c r="M516" s="160">
        <v>0.49</v>
      </c>
      <c r="N516" s="160">
        <v>4.0000000000000001E-3</v>
      </c>
      <c r="O516" s="160">
        <v>0.02</v>
      </c>
      <c r="P516" s="160">
        <v>2.48</v>
      </c>
      <c r="Q516" s="160">
        <v>1.1999999999999999E-3</v>
      </c>
      <c r="R516" s="160">
        <v>5.0000000000000001E-3</v>
      </c>
      <c r="S516" s="160">
        <v>0</v>
      </c>
      <c r="T516" s="160">
        <v>0</v>
      </c>
      <c r="U516" s="160">
        <v>0</v>
      </c>
      <c r="V516" s="160">
        <v>1.4000000000000002E-3</v>
      </c>
      <c r="W516" s="160">
        <v>0</v>
      </c>
      <c r="X516" s="160">
        <v>0</v>
      </c>
      <c r="Y516" s="160">
        <v>0</v>
      </c>
      <c r="Z516" s="160">
        <v>0.27</v>
      </c>
      <c r="AA516" s="159">
        <v>0</v>
      </c>
      <c r="AB516" s="159">
        <v>0</v>
      </c>
      <c r="AC516" s="159">
        <v>0</v>
      </c>
      <c r="AD516" s="159">
        <v>0</v>
      </c>
    </row>
    <row r="517" spans="1:30" ht="15.75" customHeight="1">
      <c r="A517" s="266" t="s">
        <v>1316</v>
      </c>
      <c r="B517" s="181" t="s">
        <v>34</v>
      </c>
      <c r="C517" s="167"/>
      <c r="D517" s="164">
        <v>9.0000000000000011E-3</v>
      </c>
      <c r="E517" s="169">
        <v>0.14400000000000002</v>
      </c>
      <c r="F517" s="171">
        <v>0</v>
      </c>
      <c r="G517" s="23">
        <v>0</v>
      </c>
      <c r="H517" s="178">
        <v>0</v>
      </c>
      <c r="I517" s="141">
        <v>2.2000000000000002E-2</v>
      </c>
      <c r="J517" s="160">
        <v>0.33</v>
      </c>
      <c r="K517" s="160">
        <v>0</v>
      </c>
      <c r="L517" s="160">
        <v>0</v>
      </c>
      <c r="M517" s="160">
        <v>0.17</v>
      </c>
      <c r="N517" s="160">
        <v>0.02</v>
      </c>
      <c r="O517" s="160">
        <v>0</v>
      </c>
      <c r="P517" s="160">
        <v>0</v>
      </c>
      <c r="Q517" s="160">
        <v>0</v>
      </c>
      <c r="R517" s="160">
        <v>0</v>
      </c>
      <c r="S517" s="160">
        <v>7.0000000000000007E-2</v>
      </c>
      <c r="T517" s="160">
        <v>0</v>
      </c>
      <c r="U517" s="160">
        <v>0</v>
      </c>
      <c r="V517" s="160">
        <v>2.0000000000000001E-4</v>
      </c>
      <c r="W517" s="160">
        <v>0</v>
      </c>
      <c r="X517" s="160">
        <v>4.0000000000000002E-4</v>
      </c>
      <c r="Y517" s="160">
        <v>4.0000000000000001E-3</v>
      </c>
      <c r="Z517" s="160">
        <v>0.84</v>
      </c>
      <c r="AA517" s="159">
        <v>0</v>
      </c>
      <c r="AB517" s="159">
        <v>0</v>
      </c>
      <c r="AC517" s="159">
        <v>0</v>
      </c>
      <c r="AD517" s="159">
        <v>0</v>
      </c>
    </row>
    <row r="518" spans="1:30" ht="15.75" customHeight="1">
      <c r="A518" s="266" t="s">
        <v>1317</v>
      </c>
      <c r="B518" s="181" t="s">
        <v>34</v>
      </c>
      <c r="C518" s="167"/>
      <c r="D518" s="164">
        <v>8.0000000000000002E-3</v>
      </c>
      <c r="E518" s="169">
        <v>9.4E-2</v>
      </c>
      <c r="F518" s="171">
        <v>0</v>
      </c>
      <c r="G518" s="23">
        <v>0</v>
      </c>
      <c r="H518" s="178">
        <v>0</v>
      </c>
      <c r="I518" s="141">
        <v>0.02</v>
      </c>
      <c r="J518" s="160">
        <v>0.12</v>
      </c>
      <c r="K518" s="160">
        <v>0.11</v>
      </c>
      <c r="L518" s="160">
        <v>2.9999999999999997E-4</v>
      </c>
      <c r="M518" s="160">
        <v>0.13</v>
      </c>
      <c r="N518" s="160">
        <v>1E-3</v>
      </c>
      <c r="O518" s="160">
        <v>0</v>
      </c>
      <c r="P518" s="160">
        <v>1.52</v>
      </c>
      <c r="Q518" s="160">
        <v>4.0000000000000002E-4</v>
      </c>
      <c r="R518" s="160">
        <v>4.0000000000000001E-3</v>
      </c>
      <c r="S518" s="160">
        <v>0</v>
      </c>
      <c r="T518" s="160">
        <v>0</v>
      </c>
      <c r="U518" s="160">
        <v>0</v>
      </c>
      <c r="V518" s="160">
        <v>5.0000000000000001E-4</v>
      </c>
      <c r="W518" s="160">
        <v>5.9999999999999995E-4</v>
      </c>
      <c r="X518" s="160">
        <v>2.9999999999999997E-4</v>
      </c>
      <c r="Y518" s="160">
        <v>0</v>
      </c>
      <c r="Z518" s="160">
        <v>0.24100000000000002</v>
      </c>
      <c r="AA518" s="159">
        <v>0</v>
      </c>
      <c r="AB518" s="159">
        <v>0</v>
      </c>
      <c r="AC518" s="159">
        <v>0</v>
      </c>
      <c r="AD518" s="159">
        <v>0</v>
      </c>
    </row>
    <row r="519" spans="1:30" ht="15.75" customHeight="1">
      <c r="A519" s="266" t="s">
        <v>1318</v>
      </c>
      <c r="B519" s="181" t="s">
        <v>34</v>
      </c>
      <c r="C519" s="167"/>
      <c r="D519" s="164">
        <v>8.0000000000000002E-3</v>
      </c>
      <c r="E519" s="169">
        <v>9.4E-2</v>
      </c>
      <c r="F519" s="171">
        <v>0</v>
      </c>
      <c r="G519" s="23">
        <v>0</v>
      </c>
      <c r="H519" s="178">
        <v>0</v>
      </c>
      <c r="I519" s="141">
        <v>0.02</v>
      </c>
      <c r="J519" s="160">
        <v>0.12</v>
      </c>
      <c r="K519" s="160">
        <v>0.11</v>
      </c>
      <c r="L519" s="160">
        <v>2.9999999999999997E-4</v>
      </c>
      <c r="M519" s="160">
        <v>0.13</v>
      </c>
      <c r="N519" s="160">
        <v>1E-3</v>
      </c>
      <c r="O519" s="160">
        <v>0</v>
      </c>
      <c r="P519" s="160">
        <v>1.52</v>
      </c>
      <c r="Q519" s="160">
        <v>4.0000000000000002E-4</v>
      </c>
      <c r="R519" s="160">
        <v>4.0000000000000001E-3</v>
      </c>
      <c r="S519" s="160">
        <v>0</v>
      </c>
      <c r="T519" s="160">
        <v>0</v>
      </c>
      <c r="U519" s="160">
        <v>0</v>
      </c>
      <c r="V519" s="160">
        <v>5.0000000000000001E-4</v>
      </c>
      <c r="W519" s="160">
        <v>5.9999999999999995E-4</v>
      </c>
      <c r="X519" s="160">
        <v>2.9999999999999997E-4</v>
      </c>
      <c r="Y519" s="160">
        <v>0</v>
      </c>
      <c r="Z519" s="160">
        <v>0.24100000000000002</v>
      </c>
      <c r="AA519" s="159">
        <v>0</v>
      </c>
      <c r="AB519" s="159">
        <v>0</v>
      </c>
      <c r="AC519" s="159">
        <v>0</v>
      </c>
      <c r="AD519" s="159">
        <v>0</v>
      </c>
    </row>
    <row r="520" spans="1:30" ht="15.75" customHeight="1">
      <c r="A520" s="266" t="s">
        <v>1319</v>
      </c>
      <c r="B520" s="181" t="s">
        <v>34</v>
      </c>
      <c r="C520" s="167"/>
      <c r="D520" s="164">
        <v>1.6500000000000001E-2</v>
      </c>
      <c r="E520" s="169">
        <v>0.17699999999999999</v>
      </c>
      <c r="F520" s="171">
        <v>7.000000000000001E-4</v>
      </c>
      <c r="G520" s="23">
        <v>8.9999999999999998E-4</v>
      </c>
      <c r="H520" s="178">
        <v>1E-4</v>
      </c>
      <c r="I520" s="141">
        <v>2.3E-2</v>
      </c>
      <c r="J520" s="160">
        <v>0.08</v>
      </c>
      <c r="K520" s="160">
        <v>0.16</v>
      </c>
      <c r="L520" s="160">
        <v>8.0000000000000004E-4</v>
      </c>
      <c r="M520" s="160">
        <v>0.26</v>
      </c>
      <c r="N520" s="160">
        <v>3.0000000000000001E-3</v>
      </c>
      <c r="O520" s="160">
        <v>0.04</v>
      </c>
      <c r="P520" s="160">
        <v>2.69</v>
      </c>
      <c r="Q520" s="160">
        <v>7.000000000000001E-4</v>
      </c>
      <c r="R520" s="160">
        <v>1.8E-3</v>
      </c>
      <c r="S520" s="160">
        <v>0</v>
      </c>
      <c r="T520" s="160">
        <v>0</v>
      </c>
      <c r="U520" s="160">
        <v>0</v>
      </c>
      <c r="V520" s="160">
        <v>8.9999999999999998E-4</v>
      </c>
      <c r="W520" s="160">
        <v>1.1999999999999999E-3</v>
      </c>
      <c r="X520" s="160">
        <v>2.0999999999999999E-3</v>
      </c>
      <c r="Y520" s="160">
        <v>5.6999999999999993E-3</v>
      </c>
      <c r="Z520" s="160">
        <v>0.115</v>
      </c>
      <c r="AA520" s="159">
        <v>0.2</v>
      </c>
      <c r="AB520" s="159">
        <v>0</v>
      </c>
      <c r="AC520" s="159">
        <v>0</v>
      </c>
      <c r="AD520" s="159">
        <v>0.18</v>
      </c>
    </row>
    <row r="521" spans="1:30" ht="15.75" customHeight="1">
      <c r="A521" s="266" t="s">
        <v>1320</v>
      </c>
      <c r="B521" s="181" t="s">
        <v>34</v>
      </c>
      <c r="C521" s="167"/>
      <c r="D521" s="164">
        <v>1.2E-2</v>
      </c>
      <c r="E521" s="169">
        <v>0.10400000000000001</v>
      </c>
      <c r="F521" s="171">
        <v>4.0000000000000001E-3</v>
      </c>
      <c r="G521" s="23">
        <v>1E-3</v>
      </c>
      <c r="H521" s="178">
        <v>2E-3</v>
      </c>
      <c r="I521" s="141">
        <v>3.1E-2</v>
      </c>
      <c r="J521" s="160">
        <v>0.13</v>
      </c>
      <c r="K521" s="160">
        <v>0.18</v>
      </c>
      <c r="L521" s="160">
        <v>7.000000000000001E-4</v>
      </c>
      <c r="M521" s="160">
        <v>0.21</v>
      </c>
      <c r="N521" s="160">
        <v>5.0000000000000001E-3</v>
      </c>
      <c r="O521" s="160">
        <v>0.03</v>
      </c>
      <c r="P521" s="160">
        <v>3.31</v>
      </c>
      <c r="Q521" s="160">
        <v>7.000000000000001E-4</v>
      </c>
      <c r="R521" s="160">
        <v>3.0000000000000001E-3</v>
      </c>
      <c r="S521" s="160">
        <v>0</v>
      </c>
      <c r="T521" s="160">
        <v>0</v>
      </c>
      <c r="U521" s="160">
        <v>0</v>
      </c>
      <c r="V521" s="160">
        <v>3.7000000000000002E-3</v>
      </c>
      <c r="W521" s="160">
        <v>4.0000000000000002E-4</v>
      </c>
      <c r="X521" s="160">
        <v>7.000000000000001E-4</v>
      </c>
      <c r="Y521" s="160">
        <v>4.3400000000000001E-2</v>
      </c>
      <c r="Z521" s="160">
        <v>0.245</v>
      </c>
      <c r="AA521" s="159">
        <v>0</v>
      </c>
      <c r="AB521" s="159">
        <v>0</v>
      </c>
      <c r="AC521" s="159">
        <v>0</v>
      </c>
      <c r="AD521" s="159">
        <v>0</v>
      </c>
    </row>
    <row r="522" spans="1:30" ht="15.75" customHeight="1">
      <c r="A522" s="266" t="s">
        <v>1321</v>
      </c>
      <c r="B522" s="181" t="s">
        <v>34</v>
      </c>
      <c r="C522" s="167"/>
      <c r="D522" s="164">
        <v>1.06E-2</v>
      </c>
      <c r="E522" s="169">
        <v>0.10550000000000001</v>
      </c>
      <c r="F522" s="171">
        <v>2.5000000000000001E-4</v>
      </c>
      <c r="G522" s="23">
        <v>1.1299999999999999E-3</v>
      </c>
      <c r="H522" s="178">
        <v>8.7999999999999992E-4</v>
      </c>
      <c r="I522" s="141">
        <v>1.7000000000000001E-2</v>
      </c>
      <c r="J522" s="160">
        <v>0.06</v>
      </c>
      <c r="K522" s="160">
        <v>0.09</v>
      </c>
      <c r="L522" s="160">
        <v>5.4000000000000001E-4</v>
      </c>
      <c r="M522" s="160">
        <v>0.26</v>
      </c>
      <c r="N522" s="160">
        <v>2.8000000000000004E-3</v>
      </c>
      <c r="O522" s="160">
        <v>0</v>
      </c>
      <c r="P522" s="160">
        <v>2.0099999999999998</v>
      </c>
      <c r="Q522" s="160">
        <v>8.5999999999999998E-4</v>
      </c>
      <c r="R522" s="160">
        <v>1.7000000000000001E-3</v>
      </c>
      <c r="S522" s="160">
        <v>0</v>
      </c>
      <c r="T522" s="160">
        <v>0</v>
      </c>
      <c r="U522" s="160">
        <v>0.16582999999999998</v>
      </c>
      <c r="V522" s="160">
        <v>3.4000000000000002E-4</v>
      </c>
      <c r="W522" s="160">
        <v>2.7E-4</v>
      </c>
      <c r="X522" s="160">
        <v>2.5000000000000001E-4</v>
      </c>
      <c r="Y522" s="160">
        <v>1.125E-2</v>
      </c>
      <c r="Z522" s="160">
        <v>5.4000000000000006E-2</v>
      </c>
      <c r="AA522" s="159">
        <v>0</v>
      </c>
      <c r="AB522" s="159">
        <v>0</v>
      </c>
      <c r="AC522" s="159">
        <v>6.9999999999999993E-3</v>
      </c>
      <c r="AD522" s="159">
        <v>0.05</v>
      </c>
    </row>
    <row r="523" spans="1:30" ht="15.75" customHeight="1">
      <c r="A523" s="266" t="s">
        <v>1322</v>
      </c>
      <c r="B523" s="181" t="s">
        <v>34</v>
      </c>
      <c r="C523" s="167"/>
      <c r="D523" s="164">
        <v>2.7000000000000003E-2</v>
      </c>
      <c r="E523" s="169">
        <v>0.20100000000000001</v>
      </c>
      <c r="F523" s="171">
        <v>0</v>
      </c>
      <c r="G523" s="23">
        <v>0</v>
      </c>
      <c r="H523" s="178">
        <v>0</v>
      </c>
      <c r="I523" s="141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60">
        <v>0</v>
      </c>
      <c r="Q523" s="160">
        <v>0</v>
      </c>
      <c r="R523" s="160">
        <v>0</v>
      </c>
      <c r="S523" s="160">
        <v>0</v>
      </c>
      <c r="T523" s="160">
        <v>0</v>
      </c>
      <c r="U523" s="160">
        <v>0</v>
      </c>
      <c r="V523" s="160">
        <v>0</v>
      </c>
      <c r="W523" s="160">
        <v>0</v>
      </c>
      <c r="X523" s="160">
        <v>0</v>
      </c>
      <c r="Y523" s="160">
        <v>0</v>
      </c>
      <c r="Z523" s="160">
        <v>0</v>
      </c>
      <c r="AA523" s="159">
        <v>0</v>
      </c>
      <c r="AB523" s="159">
        <v>0</v>
      </c>
      <c r="AC523" s="159">
        <v>0</v>
      </c>
      <c r="AD523" s="159">
        <v>0</v>
      </c>
    </row>
    <row r="524" spans="1:30" ht="15.75" customHeight="1">
      <c r="A524" s="266" t="s">
        <v>1323</v>
      </c>
      <c r="B524" s="181" t="s">
        <v>34</v>
      </c>
      <c r="C524" s="167"/>
      <c r="D524" s="164">
        <v>4.0000000000000001E-3</v>
      </c>
      <c r="E524" s="169">
        <v>0.151</v>
      </c>
      <c r="F524" s="171">
        <v>0</v>
      </c>
      <c r="G524" s="23">
        <v>0</v>
      </c>
      <c r="H524" s="178">
        <v>0</v>
      </c>
      <c r="I524" s="141">
        <v>4.0000000000000001E-3</v>
      </c>
      <c r="J524" s="160">
        <v>0.05</v>
      </c>
      <c r="K524" s="160">
        <v>0.13</v>
      </c>
      <c r="L524" s="160">
        <v>1.2999999999999999E-3</v>
      </c>
      <c r="M524" s="160">
        <v>0.4</v>
      </c>
      <c r="N524" s="160">
        <v>3.0000000000000001E-3</v>
      </c>
      <c r="O524" s="160">
        <v>0.01</v>
      </c>
      <c r="P524" s="160">
        <v>4.8499999999999996</v>
      </c>
      <c r="Q524" s="160">
        <v>1.9E-3</v>
      </c>
      <c r="R524" s="160">
        <v>6.9999999999999993E-3</v>
      </c>
      <c r="S524" s="160">
        <v>0</v>
      </c>
      <c r="T524" s="160">
        <v>0</v>
      </c>
      <c r="U524" s="160">
        <v>0</v>
      </c>
      <c r="V524" s="160">
        <v>1.1999999999999999E-3</v>
      </c>
      <c r="W524" s="160">
        <v>1.7000000000000001E-3</v>
      </c>
      <c r="X524" s="160">
        <v>5.0000000000000001E-4</v>
      </c>
      <c r="Y524" s="160">
        <v>0</v>
      </c>
      <c r="Z524" s="160">
        <v>8.1000000000000003E-2</v>
      </c>
      <c r="AA524" s="159">
        <v>0</v>
      </c>
      <c r="AB524" s="159">
        <v>0</v>
      </c>
      <c r="AC524" s="159">
        <v>0</v>
      </c>
      <c r="AD524" s="159">
        <v>0</v>
      </c>
    </row>
    <row r="525" spans="1:30" ht="15.75" customHeight="1">
      <c r="A525" s="266" t="s">
        <v>1324</v>
      </c>
      <c r="B525" s="181" t="s">
        <v>34</v>
      </c>
      <c r="C525" s="167"/>
      <c r="D525" s="164">
        <v>4.0000000000000001E-3</v>
      </c>
      <c r="E525" s="169">
        <v>7.690000000000001E-2</v>
      </c>
      <c r="F525" s="171">
        <v>7.000000000000001E-4</v>
      </c>
      <c r="G525" s="23">
        <v>8.9999999999999998E-4</v>
      </c>
      <c r="H525" s="178">
        <v>8.0000000000000004E-4</v>
      </c>
      <c r="I525" s="141">
        <v>1.1000000000000001E-2</v>
      </c>
      <c r="J525" s="160">
        <v>0.12</v>
      </c>
      <c r="K525" s="160">
        <v>0.18</v>
      </c>
      <c r="L525" s="160">
        <v>8.9999999999999998E-4</v>
      </c>
      <c r="M525" s="160">
        <v>0.11</v>
      </c>
      <c r="N525" s="160">
        <v>2E-3</v>
      </c>
      <c r="O525" s="160">
        <v>7.0000000000000007E-2</v>
      </c>
      <c r="P525" s="160">
        <v>1.46</v>
      </c>
      <c r="Q525" s="160">
        <v>8.9999999999999998E-4</v>
      </c>
      <c r="R525" s="160">
        <v>1E-3</v>
      </c>
      <c r="S525" s="160">
        <v>0</v>
      </c>
      <c r="T525" s="160">
        <v>0</v>
      </c>
      <c r="U525" s="160">
        <v>1.21</v>
      </c>
      <c r="V525" s="160">
        <v>2.0000000000000001E-4</v>
      </c>
      <c r="W525" s="160">
        <v>5.9999999999999995E-4</v>
      </c>
      <c r="X525" s="160">
        <v>1E-4</v>
      </c>
      <c r="Y525" s="160">
        <v>4.0000000000000001E-3</v>
      </c>
      <c r="Z525" s="160">
        <v>16.776</v>
      </c>
      <c r="AA525" s="159">
        <v>6.0000000000000001E-3</v>
      </c>
      <c r="AB525" s="159">
        <v>0</v>
      </c>
      <c r="AC525" s="159">
        <v>1.2999999999999999E-3</v>
      </c>
      <c r="AD525" s="159">
        <v>0.14000000000000001</v>
      </c>
    </row>
    <row r="526" spans="1:30" ht="15.75" customHeight="1">
      <c r="A526" s="266" t="s">
        <v>1325</v>
      </c>
      <c r="B526" s="181" t="s">
        <v>34</v>
      </c>
      <c r="C526" s="167"/>
      <c r="D526" s="164">
        <v>1.1399999999999999E-2</v>
      </c>
      <c r="E526" s="169">
        <v>0.14660000000000001</v>
      </c>
      <c r="F526" s="171">
        <v>2.9999999999999997E-4</v>
      </c>
      <c r="G526" s="23">
        <v>2.8999999999999998E-3</v>
      </c>
      <c r="H526" s="178">
        <v>5.0000000000000001E-4</v>
      </c>
      <c r="I526" s="141">
        <v>0.03</v>
      </c>
      <c r="J526" s="160">
        <v>0.34</v>
      </c>
      <c r="K526" s="160">
        <v>0.17</v>
      </c>
      <c r="L526" s="160">
        <v>1E-3</v>
      </c>
      <c r="M526" s="160">
        <v>0.34</v>
      </c>
      <c r="N526" s="160">
        <v>3.0999999999999999E-3</v>
      </c>
      <c r="O526" s="160">
        <v>0.03</v>
      </c>
      <c r="P526" s="160">
        <v>3.12</v>
      </c>
      <c r="Q526" s="160">
        <v>1.2999999999999999E-3</v>
      </c>
      <c r="R526" s="160">
        <v>1.4000000000000002E-3</v>
      </c>
      <c r="S526" s="160">
        <v>0</v>
      </c>
      <c r="T526" s="160">
        <v>0</v>
      </c>
      <c r="U526" s="160">
        <v>4.3299999999999998E-2</v>
      </c>
      <c r="V526" s="160">
        <v>2.9999999999999997E-4</v>
      </c>
      <c r="W526" s="160">
        <v>2.9999999999999997E-4</v>
      </c>
      <c r="X526" s="160">
        <v>5.9999999999999995E-4</v>
      </c>
      <c r="Y526" s="160">
        <v>3.4000000000000002E-3</v>
      </c>
      <c r="Z526" s="160">
        <v>0.92700000000000005</v>
      </c>
      <c r="AA526" s="159">
        <v>2E-3</v>
      </c>
      <c r="AB526" s="159">
        <v>0</v>
      </c>
      <c r="AC526" s="159">
        <v>1.3100000000000001E-2</v>
      </c>
      <c r="AD526" s="159">
        <v>0.25</v>
      </c>
    </row>
    <row r="527" spans="1:30" ht="15.75" customHeight="1">
      <c r="A527" s="266" t="s">
        <v>1326</v>
      </c>
      <c r="B527" s="181" t="s">
        <v>34</v>
      </c>
      <c r="C527" s="167"/>
      <c r="D527" s="164">
        <v>8.0000000000000002E-3</v>
      </c>
      <c r="E527" s="169">
        <v>0.14899999999999999</v>
      </c>
      <c r="F527" s="171">
        <v>3.0000000000000001E-3</v>
      </c>
      <c r="G527" s="23">
        <v>1E-3</v>
      </c>
      <c r="H527" s="178">
        <v>1E-3</v>
      </c>
      <c r="I527" s="141">
        <v>1.7000000000000001E-2</v>
      </c>
      <c r="J527" s="160">
        <v>0.06</v>
      </c>
      <c r="K527" s="160">
        <v>0.09</v>
      </c>
      <c r="L527" s="160">
        <v>8.0000000000000004E-4</v>
      </c>
      <c r="M527" s="160">
        <v>0.2</v>
      </c>
      <c r="N527" s="160">
        <v>2E-3</v>
      </c>
      <c r="O527" s="160">
        <v>0</v>
      </c>
      <c r="P527" s="160">
        <v>1.28</v>
      </c>
      <c r="Q527" s="160">
        <v>8.9999999999999998E-4</v>
      </c>
      <c r="R527" s="160">
        <v>1E-3</v>
      </c>
      <c r="S527" s="160">
        <v>0</v>
      </c>
      <c r="T527" s="160">
        <v>0</v>
      </c>
      <c r="U527" s="160">
        <v>0</v>
      </c>
      <c r="V527" s="160">
        <v>0</v>
      </c>
      <c r="W527" s="160">
        <v>4.0000000000000002E-4</v>
      </c>
      <c r="X527" s="160">
        <v>5.0000000000000001E-4</v>
      </c>
      <c r="Y527" s="160">
        <v>0</v>
      </c>
      <c r="Z527" s="160">
        <v>0.10300000000000001</v>
      </c>
      <c r="AA527" s="159">
        <v>0</v>
      </c>
      <c r="AB527" s="159">
        <v>0</v>
      </c>
      <c r="AC527" s="159">
        <v>0</v>
      </c>
      <c r="AD527" s="159">
        <v>0</v>
      </c>
    </row>
    <row r="528" spans="1:30" ht="15.75" customHeight="1">
      <c r="A528" s="266" t="s">
        <v>1327</v>
      </c>
      <c r="B528" s="181" t="s">
        <v>34</v>
      </c>
      <c r="C528" s="167"/>
      <c r="D528" s="164">
        <v>4.4000000000000004E-2</v>
      </c>
      <c r="E528" s="169">
        <v>0.23100000000000001</v>
      </c>
      <c r="F528" s="171">
        <v>5.0000000000000001E-3</v>
      </c>
      <c r="G528" s="23">
        <v>2.1000000000000001E-2</v>
      </c>
      <c r="H528" s="178">
        <v>5.0000000000000001E-3</v>
      </c>
      <c r="I528" s="141">
        <v>1.2E-2</v>
      </c>
      <c r="J528" s="160">
        <v>1.51</v>
      </c>
      <c r="K528" s="160">
        <v>0.65</v>
      </c>
      <c r="L528" s="160">
        <v>5.1999999999999998E-3</v>
      </c>
      <c r="M528" s="160">
        <v>1.55</v>
      </c>
      <c r="N528" s="160">
        <v>9.0000000000000011E-3</v>
      </c>
      <c r="O528" s="160">
        <v>0.01</v>
      </c>
      <c r="P528" s="160">
        <v>6.19</v>
      </c>
      <c r="Q528" s="160">
        <v>1.1599999999999999E-2</v>
      </c>
      <c r="R528" s="160">
        <v>6.0000000000000001E-3</v>
      </c>
      <c r="S528" s="160">
        <v>0</v>
      </c>
      <c r="T528" s="160">
        <v>0</v>
      </c>
      <c r="U528" s="160">
        <v>0</v>
      </c>
      <c r="V528" s="160">
        <v>1.2999999999999999E-3</v>
      </c>
      <c r="W528" s="160">
        <v>2.0000000000000001E-4</v>
      </c>
      <c r="X528" s="160">
        <v>2E-3</v>
      </c>
      <c r="Y528" s="160">
        <v>0</v>
      </c>
      <c r="Z528" s="160">
        <v>0.13800000000000001</v>
      </c>
      <c r="AA528" s="159">
        <v>0</v>
      </c>
      <c r="AB528" s="159">
        <v>0</v>
      </c>
      <c r="AC528" s="159">
        <v>0</v>
      </c>
      <c r="AD528" s="159">
        <v>0</v>
      </c>
    </row>
    <row r="529" spans="1:30" ht="15.75" customHeight="1">
      <c r="A529" s="266" t="s">
        <v>1328</v>
      </c>
      <c r="B529" s="181" t="s">
        <v>34</v>
      </c>
      <c r="C529" s="167"/>
      <c r="D529" s="164">
        <v>1.09E-2</v>
      </c>
      <c r="E529" s="169">
        <v>0.22839999999999999</v>
      </c>
      <c r="F529" s="171">
        <v>1.1000000000000001E-3</v>
      </c>
      <c r="G529" s="23">
        <v>7.000000000000001E-4</v>
      </c>
      <c r="H529" s="178">
        <v>2.9999999999999997E-4</v>
      </c>
      <c r="I529" s="141">
        <v>2.6000000000000002E-2</v>
      </c>
      <c r="J529" s="160">
        <v>0.05</v>
      </c>
      <c r="K529" s="160">
        <v>0.27</v>
      </c>
      <c r="L529" s="160">
        <v>2.7000000000000001E-3</v>
      </c>
      <c r="M529" s="160">
        <v>0.22</v>
      </c>
      <c r="N529" s="160">
        <v>2.5999999999999999E-3</v>
      </c>
      <c r="O529" s="160">
        <v>0.01</v>
      </c>
      <c r="P529" s="160">
        <v>3.58</v>
      </c>
      <c r="Q529" s="160">
        <v>8.0000000000000004E-4</v>
      </c>
      <c r="R529" s="160">
        <v>1.5E-3</v>
      </c>
      <c r="S529" s="160">
        <v>0</v>
      </c>
      <c r="T529" s="160">
        <v>0</v>
      </c>
      <c r="U529" s="160">
        <v>3.2099999999999997E-2</v>
      </c>
      <c r="V529" s="160">
        <v>2.9999999999999997E-4</v>
      </c>
      <c r="W529" s="160">
        <v>7.000000000000001E-4</v>
      </c>
      <c r="X529" s="160">
        <v>3.7000000000000002E-3</v>
      </c>
      <c r="Y529" s="160">
        <v>6.7000000000000002E-3</v>
      </c>
      <c r="Z529" s="160">
        <v>8.6999999999999994E-2</v>
      </c>
      <c r="AA529" s="159">
        <v>0.01</v>
      </c>
      <c r="AB529" s="159">
        <v>0</v>
      </c>
      <c r="AC529" s="159">
        <v>1.2999999999999999E-3</v>
      </c>
      <c r="AD529" s="159">
        <v>0.2</v>
      </c>
    </row>
    <row r="530" spans="1:30" ht="15.75" customHeight="1">
      <c r="A530" s="266" t="s">
        <v>1329</v>
      </c>
      <c r="B530" s="181" t="s">
        <v>34</v>
      </c>
      <c r="C530" s="167"/>
      <c r="D530" s="164">
        <v>2.5999999999999999E-3</v>
      </c>
      <c r="E530" s="169">
        <v>0.1381</v>
      </c>
      <c r="F530" s="171">
        <v>2.9999999999999997E-4</v>
      </c>
      <c r="G530" s="23">
        <v>5.0000000000000001E-4</v>
      </c>
      <c r="H530" s="178">
        <v>1E-4</v>
      </c>
      <c r="I530" s="141">
        <v>2.4E-2</v>
      </c>
      <c r="J530" s="160">
        <v>0.06</v>
      </c>
      <c r="K530" s="160">
        <v>0.05</v>
      </c>
      <c r="L530" s="160">
        <v>4.0000000000000002E-4</v>
      </c>
      <c r="M530" s="160">
        <v>0.11</v>
      </c>
      <c r="N530" s="160">
        <v>1.1999999999999999E-3</v>
      </c>
      <c r="O530" s="160">
        <v>0.01</v>
      </c>
      <c r="P530" s="160">
        <v>1.07</v>
      </c>
      <c r="Q530" s="160">
        <v>2.9999999999999997E-4</v>
      </c>
      <c r="R530" s="160">
        <v>4.0000000000000002E-4</v>
      </c>
      <c r="S530" s="160">
        <v>0</v>
      </c>
      <c r="T530" s="160">
        <v>0</v>
      </c>
      <c r="U530" s="160">
        <v>2.7099999999999999E-2</v>
      </c>
      <c r="V530" s="160">
        <v>2.0000000000000001E-4</v>
      </c>
      <c r="W530" s="160">
        <v>2.9999999999999997E-4</v>
      </c>
      <c r="X530" s="160">
        <v>4.0000000000000002E-4</v>
      </c>
      <c r="Y530" s="160">
        <v>8.9999999999999998E-4</v>
      </c>
      <c r="Z530" s="160">
        <v>4.5999999999999999E-2</v>
      </c>
      <c r="AA530" s="159">
        <v>0</v>
      </c>
      <c r="AB530" s="159">
        <v>0</v>
      </c>
      <c r="AC530" s="159">
        <v>2.0999999999999999E-3</v>
      </c>
      <c r="AD530" s="159">
        <v>0.03</v>
      </c>
    </row>
    <row r="531" spans="1:30" ht="15.75" customHeight="1">
      <c r="A531" s="266" t="s">
        <v>1330</v>
      </c>
      <c r="B531" s="181" t="s">
        <v>34</v>
      </c>
      <c r="C531" s="167"/>
      <c r="D531" s="164">
        <v>4.0000000000000001E-3</v>
      </c>
      <c r="E531" s="169">
        <v>7.690000000000001E-2</v>
      </c>
      <c r="F531" s="171">
        <v>7.000000000000001E-4</v>
      </c>
      <c r="G531" s="23">
        <v>8.9999999999999998E-4</v>
      </c>
      <c r="H531" s="178">
        <v>8.0000000000000004E-4</v>
      </c>
      <c r="I531" s="141">
        <v>1.1000000000000001E-2</v>
      </c>
      <c r="J531" s="160">
        <v>0.12</v>
      </c>
      <c r="K531" s="160">
        <v>0.18</v>
      </c>
      <c r="L531" s="160">
        <v>8.9999999999999998E-4</v>
      </c>
      <c r="M531" s="160">
        <v>0.11</v>
      </c>
      <c r="N531" s="160">
        <v>2E-3</v>
      </c>
      <c r="O531" s="160">
        <v>7.0000000000000007E-2</v>
      </c>
      <c r="P531" s="160">
        <v>1.46</v>
      </c>
      <c r="Q531" s="160">
        <v>8.9999999999999998E-4</v>
      </c>
      <c r="R531" s="160">
        <v>1E-3</v>
      </c>
      <c r="S531" s="160">
        <v>0</v>
      </c>
      <c r="T531" s="160">
        <v>0</v>
      </c>
      <c r="U531" s="160">
        <v>1.21</v>
      </c>
      <c r="V531" s="160">
        <v>2.0000000000000001E-4</v>
      </c>
      <c r="W531" s="160">
        <v>5.9999999999999995E-4</v>
      </c>
      <c r="X531" s="160">
        <v>1E-4</v>
      </c>
      <c r="Y531" s="160">
        <v>4.0000000000000001E-3</v>
      </c>
      <c r="Z531" s="160">
        <v>16.776</v>
      </c>
      <c r="AA531" s="159">
        <v>6.0000000000000001E-3</v>
      </c>
      <c r="AB531" s="159">
        <v>0</v>
      </c>
      <c r="AC531" s="159">
        <v>1.2999999999999999E-3</v>
      </c>
      <c r="AD531" s="159">
        <v>0.14000000000000001</v>
      </c>
    </row>
    <row r="532" spans="1:30" ht="15.75" customHeight="1">
      <c r="A532" s="266" t="s">
        <v>1331</v>
      </c>
      <c r="B532" s="181" t="s">
        <v>34</v>
      </c>
      <c r="C532" s="167"/>
      <c r="D532" s="164">
        <v>1.3899999999999999E-2</v>
      </c>
      <c r="E532" s="169">
        <v>9.6099999999999991E-2</v>
      </c>
      <c r="F532" s="171">
        <v>1.4000000000000001E-4</v>
      </c>
      <c r="G532" s="23">
        <v>2.8000000000000004E-3</v>
      </c>
      <c r="H532" s="178">
        <v>4.6999999999999999E-4</v>
      </c>
      <c r="I532" s="141">
        <v>5.2999999999999999E-2</v>
      </c>
      <c r="J532" s="160">
        <v>0.28999999999999998</v>
      </c>
      <c r="K532" s="160">
        <v>0.2</v>
      </c>
      <c r="L532" s="160">
        <v>6.4600000000000005E-3</v>
      </c>
      <c r="M532" s="160">
        <v>0.22</v>
      </c>
      <c r="N532" s="160">
        <v>6.1999999999999998E-3</v>
      </c>
      <c r="O532" s="160">
        <v>0.01</v>
      </c>
      <c r="P532" s="160">
        <v>1.62</v>
      </c>
      <c r="Q532" s="160">
        <v>1.65E-3</v>
      </c>
      <c r="R532" s="160">
        <v>5.3E-3</v>
      </c>
      <c r="S532" s="160">
        <v>0.21332999999999999</v>
      </c>
      <c r="T532" s="160">
        <v>0</v>
      </c>
      <c r="U532" s="160">
        <v>0.10667</v>
      </c>
      <c r="V532" s="160">
        <v>2.0000000000000001E-4</v>
      </c>
      <c r="W532" s="160">
        <v>2.5999999999999998E-4</v>
      </c>
      <c r="X532" s="160">
        <v>2.9999999999999997E-4</v>
      </c>
      <c r="Y532" s="160">
        <v>6.4600000000000005E-3</v>
      </c>
      <c r="Z532" s="160">
        <v>0.21</v>
      </c>
      <c r="AA532" s="159">
        <v>4.0000000000000001E-3</v>
      </c>
      <c r="AB532" s="159">
        <v>0</v>
      </c>
      <c r="AC532" s="159">
        <v>1.43E-2</v>
      </c>
      <c r="AD532" s="159">
        <v>0.25</v>
      </c>
    </row>
    <row r="533" spans="1:30" ht="15.75" customHeight="1">
      <c r="A533" s="266" t="s">
        <v>1332</v>
      </c>
      <c r="B533" s="181" t="s">
        <v>34</v>
      </c>
      <c r="C533" s="167"/>
      <c r="D533" s="164">
        <v>6.6E-3</v>
      </c>
      <c r="E533" s="169">
        <v>0.184</v>
      </c>
      <c r="F533" s="171">
        <v>2.0000000000000001E-4</v>
      </c>
      <c r="G533" s="23">
        <v>2.5000000000000001E-3</v>
      </c>
      <c r="H533" s="178">
        <v>8.0000000000000004E-4</v>
      </c>
      <c r="I533" s="141">
        <v>7.0000000000000007E-2</v>
      </c>
      <c r="J533" s="160">
        <v>0.38</v>
      </c>
      <c r="K533" s="160">
        <v>0.05</v>
      </c>
      <c r="L533" s="160">
        <v>0.01</v>
      </c>
      <c r="M533" s="160">
        <v>0.39</v>
      </c>
      <c r="N533" s="160">
        <v>1.6E-2</v>
      </c>
      <c r="O533" s="160">
        <v>0.06</v>
      </c>
      <c r="P533" s="160">
        <v>2.8</v>
      </c>
      <c r="Q533" s="160">
        <v>5.9999999999999995E-4</v>
      </c>
      <c r="R533" s="160">
        <v>1.1000000000000001E-3</v>
      </c>
      <c r="S533" s="160">
        <v>0</v>
      </c>
      <c r="T533" s="160">
        <v>0</v>
      </c>
      <c r="U533" s="160">
        <v>0.29920000000000002</v>
      </c>
      <c r="V533" s="160">
        <v>7.000000000000001E-4</v>
      </c>
      <c r="W533" s="160">
        <v>5.9999999999999995E-4</v>
      </c>
      <c r="X533" s="160">
        <v>2.3E-3</v>
      </c>
      <c r="Y533" s="160">
        <v>5.0000000000000001E-3</v>
      </c>
      <c r="Z533" s="160">
        <v>0.36</v>
      </c>
      <c r="AA533" s="159">
        <v>6.0000000000000001E-3</v>
      </c>
      <c r="AB533" s="159">
        <v>0</v>
      </c>
      <c r="AC533" s="159">
        <v>0.01</v>
      </c>
      <c r="AD533" s="159">
        <v>0.06</v>
      </c>
    </row>
    <row r="534" spans="1:30" ht="15.75" customHeight="1">
      <c r="A534" s="266" t="s">
        <v>841</v>
      </c>
      <c r="B534" s="181" t="s">
        <v>34</v>
      </c>
      <c r="C534" s="167"/>
      <c r="D534" s="164">
        <v>0</v>
      </c>
      <c r="E534" s="169">
        <v>0</v>
      </c>
      <c r="F534" s="171">
        <v>0</v>
      </c>
      <c r="G534" s="23">
        <v>0</v>
      </c>
      <c r="H534" s="178">
        <v>0</v>
      </c>
      <c r="I534" s="141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60">
        <v>0</v>
      </c>
      <c r="Q534" s="160">
        <v>0</v>
      </c>
      <c r="R534" s="160">
        <v>0</v>
      </c>
      <c r="S534" s="160">
        <v>0</v>
      </c>
      <c r="T534" s="160">
        <v>0</v>
      </c>
      <c r="U534" s="160">
        <v>0</v>
      </c>
      <c r="V534" s="160">
        <v>0</v>
      </c>
      <c r="W534" s="160">
        <v>0</v>
      </c>
      <c r="X534" s="160">
        <v>0</v>
      </c>
      <c r="Y534" s="160">
        <v>0</v>
      </c>
      <c r="Z534" s="160">
        <v>0</v>
      </c>
      <c r="AA534" s="159">
        <v>0</v>
      </c>
      <c r="AB534" s="159">
        <v>0</v>
      </c>
      <c r="AC534" s="159">
        <v>0</v>
      </c>
      <c r="AD534" s="159">
        <v>0</v>
      </c>
    </row>
    <row r="535" spans="1:30" ht="15.75" customHeight="1">
      <c r="A535" s="266" t="s">
        <v>1333</v>
      </c>
      <c r="B535" s="181" t="s">
        <v>34</v>
      </c>
      <c r="C535" s="167"/>
      <c r="D535" s="164">
        <v>0</v>
      </c>
      <c r="E535" s="169">
        <v>0.99980000000000002</v>
      </c>
      <c r="F535" s="171">
        <v>0</v>
      </c>
      <c r="G535" s="23">
        <v>0</v>
      </c>
      <c r="H535" s="178">
        <v>0</v>
      </c>
      <c r="I535" s="141">
        <v>0</v>
      </c>
      <c r="J535" s="160">
        <v>0.01</v>
      </c>
      <c r="K535" s="160">
        <v>0</v>
      </c>
      <c r="L535" s="160">
        <v>0</v>
      </c>
      <c r="M535" s="160">
        <v>0</v>
      </c>
      <c r="N535" s="160">
        <v>1E-4</v>
      </c>
      <c r="O535" s="160">
        <v>0</v>
      </c>
      <c r="P535" s="160">
        <v>0.02</v>
      </c>
      <c r="Q535" s="160">
        <v>0</v>
      </c>
      <c r="R535" s="160">
        <v>0</v>
      </c>
      <c r="S535" s="160">
        <v>0</v>
      </c>
      <c r="T535" s="160">
        <v>0</v>
      </c>
      <c r="U535" s="160">
        <v>0</v>
      </c>
      <c r="V535" s="160">
        <v>0</v>
      </c>
      <c r="W535" s="160">
        <v>2.0000000000000001E-4</v>
      </c>
      <c r="X535" s="160">
        <v>0</v>
      </c>
      <c r="Y535" s="160">
        <v>0</v>
      </c>
      <c r="Z535" s="160">
        <v>0</v>
      </c>
      <c r="AA535" s="159">
        <v>6.0000000000000001E-3</v>
      </c>
      <c r="AB535" s="159">
        <v>0</v>
      </c>
      <c r="AC535" s="159">
        <v>0</v>
      </c>
      <c r="AD535" s="159">
        <v>0</v>
      </c>
    </row>
    <row r="536" spans="1:30" ht="15.75" customHeight="1">
      <c r="A536" s="266" t="s">
        <v>1334</v>
      </c>
      <c r="B536" s="181" t="s">
        <v>34</v>
      </c>
      <c r="C536" s="167"/>
      <c r="D536" s="164">
        <v>1.1999999999999999E-3</v>
      </c>
      <c r="E536" s="169">
        <v>0.98089999999999999</v>
      </c>
      <c r="F536" s="171">
        <v>0</v>
      </c>
      <c r="G536" s="23">
        <v>0</v>
      </c>
      <c r="H536" s="178">
        <v>0</v>
      </c>
      <c r="I536" s="141">
        <v>0</v>
      </c>
      <c r="J536" s="160">
        <v>0.83</v>
      </c>
      <c r="K536" s="160">
        <v>0.09</v>
      </c>
      <c r="L536" s="160">
        <v>6.4000000000000005E-4</v>
      </c>
      <c r="M536" s="160">
        <v>0.04</v>
      </c>
      <c r="N536" s="160">
        <v>7.0999999999999995E-3</v>
      </c>
      <c r="O536" s="160">
        <v>0.28000000000000003</v>
      </c>
      <c r="P536" s="160">
        <v>1.33</v>
      </c>
      <c r="Q536" s="160">
        <v>4.6999999999999999E-4</v>
      </c>
      <c r="R536" s="160">
        <v>2.9999999999999997E-4</v>
      </c>
      <c r="S536" s="160">
        <v>0</v>
      </c>
      <c r="T536" s="160">
        <v>0</v>
      </c>
      <c r="U536" s="160">
        <v>0</v>
      </c>
      <c r="V536" s="160">
        <v>0</v>
      </c>
      <c r="W536" s="160">
        <v>0</v>
      </c>
      <c r="X536" s="160">
        <v>4.0999999999999999E-4</v>
      </c>
      <c r="Y536" s="160">
        <v>1.1000000000000001E-3</v>
      </c>
      <c r="Z536" s="160">
        <v>0</v>
      </c>
      <c r="AA536" s="159">
        <v>1.2E-2</v>
      </c>
      <c r="AB536" s="159">
        <v>0</v>
      </c>
      <c r="AC536" s="159">
        <v>0</v>
      </c>
      <c r="AD536" s="159">
        <v>0.01</v>
      </c>
    </row>
    <row r="537" spans="1:30" ht="15.75" customHeight="1">
      <c r="A537" s="266" t="s">
        <v>1335</v>
      </c>
      <c r="B537" s="181" t="s">
        <v>34</v>
      </c>
      <c r="C537" s="167"/>
      <c r="D537" s="164">
        <v>0</v>
      </c>
      <c r="E537" s="169">
        <v>0.7659999999999999</v>
      </c>
      <c r="F537" s="171">
        <v>0</v>
      </c>
      <c r="G537" s="23">
        <v>0</v>
      </c>
      <c r="H537" s="178">
        <v>0</v>
      </c>
      <c r="I537" s="141">
        <v>0</v>
      </c>
      <c r="J537" s="160">
        <v>1.02</v>
      </c>
      <c r="K537" s="160">
        <v>1.1499999999999999</v>
      </c>
      <c r="L537" s="160">
        <v>2.6200000000000001E-2</v>
      </c>
      <c r="M537" s="160">
        <v>0.74</v>
      </c>
      <c r="N537" s="160">
        <v>5.4000000000000006E-2</v>
      </c>
      <c r="O537" s="160">
        <v>0.04</v>
      </c>
      <c r="P537" s="160">
        <v>3.95</v>
      </c>
      <c r="Q537" s="160">
        <v>8.3999999999999995E-3</v>
      </c>
      <c r="R537" s="160">
        <v>3.0000000000000001E-3</v>
      </c>
      <c r="S537" s="160">
        <v>0</v>
      </c>
      <c r="T537" s="160">
        <v>0</v>
      </c>
      <c r="U537" s="160">
        <v>0</v>
      </c>
      <c r="V537" s="160">
        <v>0</v>
      </c>
      <c r="W537" s="160">
        <v>5.0000000000000001E-4</v>
      </c>
      <c r="X537" s="160">
        <v>2E-3</v>
      </c>
      <c r="Y537" s="160">
        <v>0</v>
      </c>
      <c r="Z537" s="160">
        <v>0</v>
      </c>
      <c r="AA537" s="159">
        <v>0</v>
      </c>
      <c r="AB537" s="159">
        <v>0</v>
      </c>
      <c r="AC537" s="159">
        <v>0</v>
      </c>
      <c r="AD537" s="159">
        <v>0</v>
      </c>
    </row>
    <row r="538" spans="1:30" ht="15.75" customHeight="1">
      <c r="A538" s="266" t="s">
        <v>1336</v>
      </c>
      <c r="B538" s="181" t="s">
        <v>34</v>
      </c>
      <c r="C538" s="167"/>
      <c r="D538" s="164">
        <v>0</v>
      </c>
      <c r="E538" s="169">
        <v>0.7659999999999999</v>
      </c>
      <c r="F538" s="171">
        <v>0</v>
      </c>
      <c r="G538" s="23">
        <v>0</v>
      </c>
      <c r="H538" s="178">
        <v>0</v>
      </c>
      <c r="I538" s="141">
        <v>0</v>
      </c>
      <c r="J538" s="160">
        <v>1.02</v>
      </c>
      <c r="K538" s="160">
        <v>1.1499999999999999</v>
      </c>
      <c r="L538" s="160">
        <v>2.6200000000000001E-2</v>
      </c>
      <c r="M538" s="160">
        <v>0.74</v>
      </c>
      <c r="N538" s="160">
        <v>5.4000000000000006E-2</v>
      </c>
      <c r="O538" s="160">
        <v>0.04</v>
      </c>
      <c r="P538" s="160">
        <v>3.95</v>
      </c>
      <c r="Q538" s="160">
        <v>8.3999999999999995E-3</v>
      </c>
      <c r="R538" s="160">
        <v>3.0000000000000001E-3</v>
      </c>
      <c r="S538" s="160">
        <v>0</v>
      </c>
      <c r="T538" s="160">
        <v>0</v>
      </c>
      <c r="U538" s="160">
        <v>0</v>
      </c>
      <c r="V538" s="160">
        <v>0</v>
      </c>
      <c r="W538" s="160">
        <v>5.0000000000000001E-4</v>
      </c>
      <c r="X538" s="160">
        <v>2E-3</v>
      </c>
      <c r="Y538" s="160">
        <v>0</v>
      </c>
      <c r="Z538" s="160">
        <v>0</v>
      </c>
      <c r="AA538" s="159">
        <v>0</v>
      </c>
      <c r="AB538" s="159">
        <v>0</v>
      </c>
      <c r="AC538" s="159">
        <v>0</v>
      </c>
      <c r="AD538" s="159">
        <v>0</v>
      </c>
    </row>
    <row r="539" spans="1:30" ht="15.75" customHeight="1">
      <c r="A539" s="266" t="s">
        <v>1337</v>
      </c>
      <c r="B539" s="181" t="s">
        <v>34</v>
      </c>
      <c r="C539" s="167"/>
      <c r="D539" s="164">
        <v>1.1999999999999999E-3</v>
      </c>
      <c r="E539" s="169">
        <v>0.98089999999999999</v>
      </c>
      <c r="F539" s="171">
        <v>0</v>
      </c>
      <c r="G539" s="23">
        <v>0</v>
      </c>
      <c r="H539" s="178">
        <v>0</v>
      </c>
      <c r="I539" s="141">
        <v>0</v>
      </c>
      <c r="J539" s="160">
        <v>0.83</v>
      </c>
      <c r="K539" s="160">
        <v>0.09</v>
      </c>
      <c r="L539" s="160">
        <v>6.4000000000000005E-4</v>
      </c>
      <c r="M539" s="160">
        <v>0.04</v>
      </c>
      <c r="N539" s="160">
        <v>7.0999999999999995E-3</v>
      </c>
      <c r="O539" s="160">
        <v>0.28000000000000003</v>
      </c>
      <c r="P539" s="160">
        <v>1.33</v>
      </c>
      <c r="Q539" s="160">
        <v>4.6999999999999999E-4</v>
      </c>
      <c r="R539" s="160">
        <v>2.9999999999999997E-4</v>
      </c>
      <c r="S539" s="160">
        <v>0</v>
      </c>
      <c r="T539" s="160">
        <v>0</v>
      </c>
      <c r="U539" s="160">
        <v>0</v>
      </c>
      <c r="V539" s="160">
        <v>0</v>
      </c>
      <c r="W539" s="160">
        <v>0</v>
      </c>
      <c r="X539" s="160">
        <v>4.0999999999999999E-4</v>
      </c>
      <c r="Y539" s="160">
        <v>1.1000000000000001E-3</v>
      </c>
      <c r="Z539" s="160">
        <v>0</v>
      </c>
      <c r="AA539" s="159">
        <v>1.2E-2</v>
      </c>
      <c r="AB539" s="159">
        <v>0</v>
      </c>
      <c r="AC539" s="159">
        <v>0</v>
      </c>
      <c r="AD539" s="159">
        <v>0.01</v>
      </c>
    </row>
    <row r="540" spans="1:30" ht="15.75" customHeight="1">
      <c r="A540" s="266" t="s">
        <v>1338</v>
      </c>
      <c r="B540" s="181" t="s">
        <v>34</v>
      </c>
      <c r="C540" s="167"/>
      <c r="D540" s="164">
        <v>3.6000000000000004E-2</v>
      </c>
      <c r="E540" s="169">
        <v>0.25131999999999999</v>
      </c>
      <c r="F540" s="171">
        <v>6.7930000000000004E-2</v>
      </c>
      <c r="G540" s="23">
        <v>4.3800000000000002E-3</v>
      </c>
      <c r="H540" s="178">
        <v>3.049E-2</v>
      </c>
      <c r="I540" s="141">
        <v>8.6700000000000006E-3</v>
      </c>
      <c r="J540" s="160">
        <v>1.2167300000000001</v>
      </c>
      <c r="K540" s="160">
        <v>0.18995000000000001</v>
      </c>
      <c r="L540" s="160">
        <v>5.1999999999999995E-4</v>
      </c>
      <c r="M540" s="160">
        <v>1.0566599999999999</v>
      </c>
      <c r="N540" s="160">
        <v>3.7000000000000002E-3</v>
      </c>
      <c r="O540" s="160">
        <v>0.78668000000000005</v>
      </c>
      <c r="P540" s="160">
        <v>2.1564999999999999</v>
      </c>
      <c r="Q540" s="160">
        <v>5.9999999999999995E-4</v>
      </c>
      <c r="R540" s="160">
        <v>6.5300000000000002E-3</v>
      </c>
      <c r="S540" s="160">
        <v>1.1599999999999999</v>
      </c>
      <c r="T540" s="160">
        <v>0</v>
      </c>
      <c r="U540" s="160">
        <v>1.1758299999999999</v>
      </c>
      <c r="V540" s="160">
        <v>4.0999999999999999E-4</v>
      </c>
      <c r="W540" s="160">
        <v>2.2500000000000003E-3</v>
      </c>
      <c r="X540" s="160">
        <v>5.0000000000000001E-4</v>
      </c>
      <c r="Y540" s="160">
        <v>1.5299999999999999E-3</v>
      </c>
      <c r="Z540" s="160">
        <v>6.3299999999999997E-3</v>
      </c>
      <c r="AA540" s="159">
        <v>2.0330000000000001E-2</v>
      </c>
      <c r="AB540" s="159">
        <v>6.1700000000000001E-3</v>
      </c>
      <c r="AC540" s="159">
        <v>3.0000000000000001E-3</v>
      </c>
      <c r="AD540" s="159">
        <v>8.6629999999999999E-2</v>
      </c>
    </row>
    <row r="541" spans="1:30" ht="15.75" customHeight="1">
      <c r="A541" s="266" t="s">
        <v>1339</v>
      </c>
      <c r="B541" s="181" t="s">
        <v>34</v>
      </c>
      <c r="C541" s="167"/>
      <c r="D541" s="164">
        <v>0</v>
      </c>
      <c r="E541" s="169">
        <v>0.1923</v>
      </c>
      <c r="F541" s="171">
        <v>1.2999999999999999E-4</v>
      </c>
      <c r="G541" s="23">
        <v>1.6000000000000001E-4</v>
      </c>
      <c r="H541" s="178">
        <v>5.0999999999999993E-4</v>
      </c>
      <c r="I541" s="141">
        <v>0</v>
      </c>
      <c r="J541" s="160">
        <v>0</v>
      </c>
      <c r="K541" s="160">
        <v>0.01</v>
      </c>
      <c r="L541" s="160">
        <v>0</v>
      </c>
      <c r="M541" s="160">
        <v>0</v>
      </c>
      <c r="N541" s="160">
        <v>5.4000000000000003E-3</v>
      </c>
      <c r="O541" s="160">
        <v>7.0000000000000007E-2</v>
      </c>
      <c r="P541" s="160">
        <v>0.15</v>
      </c>
      <c r="Q541" s="160">
        <v>0</v>
      </c>
      <c r="R541" s="160">
        <v>1.5E-3</v>
      </c>
      <c r="S541" s="160">
        <v>0</v>
      </c>
      <c r="T541" s="160">
        <v>0</v>
      </c>
      <c r="U541" s="160">
        <v>0</v>
      </c>
      <c r="V541" s="160">
        <v>0</v>
      </c>
      <c r="W541" s="160">
        <v>0</v>
      </c>
      <c r="X541" s="160">
        <v>0</v>
      </c>
      <c r="Y541" s="160">
        <v>0</v>
      </c>
      <c r="Z541" s="160">
        <v>6.9999999999999993E-3</v>
      </c>
      <c r="AA541" s="159">
        <v>2E-3</v>
      </c>
      <c r="AB541" s="159">
        <v>0</v>
      </c>
      <c r="AC541" s="159">
        <v>0</v>
      </c>
      <c r="AD541" s="159">
        <v>0</v>
      </c>
    </row>
    <row r="542" spans="1:30" ht="15.75" customHeight="1">
      <c r="A542" s="266" t="s">
        <v>1340</v>
      </c>
      <c r="B542" s="181" t="s">
        <v>34</v>
      </c>
      <c r="C542" s="167"/>
      <c r="D542" s="164">
        <v>0</v>
      </c>
      <c r="E542" s="169">
        <v>0.9890000000000001</v>
      </c>
      <c r="F542" s="171">
        <v>0</v>
      </c>
      <c r="G542" s="23">
        <v>0</v>
      </c>
      <c r="H542" s="178">
        <v>0</v>
      </c>
      <c r="I542" s="141">
        <v>1E-3</v>
      </c>
      <c r="J542" s="160">
        <v>0.03</v>
      </c>
      <c r="K542" s="160">
        <v>0.01</v>
      </c>
      <c r="L542" s="160">
        <v>1E-4</v>
      </c>
      <c r="M542" s="160">
        <v>0.01</v>
      </c>
      <c r="N542" s="160">
        <v>4.0000000000000001E-3</v>
      </c>
      <c r="O542" s="160">
        <v>0.44</v>
      </c>
      <c r="P542" s="160">
        <v>0.05</v>
      </c>
      <c r="Q542" s="160">
        <v>1.2E-4</v>
      </c>
      <c r="R542" s="160">
        <v>0</v>
      </c>
      <c r="S542" s="160">
        <v>0</v>
      </c>
      <c r="T542" s="160">
        <v>0</v>
      </c>
      <c r="U542" s="160">
        <v>0</v>
      </c>
      <c r="V542" s="160">
        <v>6.0000000000000002E-5</v>
      </c>
      <c r="W542" s="160">
        <v>1.2999999999999999E-4</v>
      </c>
      <c r="X542" s="160">
        <v>5.0000000000000002E-5</v>
      </c>
      <c r="Y542" s="160">
        <v>1E-4</v>
      </c>
      <c r="Z542" s="160">
        <v>0</v>
      </c>
      <c r="AA542" s="159">
        <v>8.0000000000000002E-3</v>
      </c>
      <c r="AB542" s="159">
        <v>0</v>
      </c>
      <c r="AC542" s="159">
        <v>0</v>
      </c>
      <c r="AD542" s="159">
        <v>0</v>
      </c>
    </row>
    <row r="543" spans="1:30" ht="15.75" customHeight="1">
      <c r="A543" s="266" t="s">
        <v>1341</v>
      </c>
      <c r="B543" s="181" t="s">
        <v>34</v>
      </c>
      <c r="C543" s="167"/>
      <c r="D543" s="164">
        <v>0</v>
      </c>
      <c r="E543" s="169">
        <v>0.98</v>
      </c>
      <c r="F543" s="171">
        <v>0</v>
      </c>
      <c r="G543" s="23">
        <v>0</v>
      </c>
      <c r="H543" s="178">
        <v>0</v>
      </c>
      <c r="I543" s="141">
        <v>0</v>
      </c>
      <c r="J543" s="160">
        <v>0.03</v>
      </c>
      <c r="K543" s="160">
        <v>0.03</v>
      </c>
      <c r="L543" s="160">
        <v>1E-4</v>
      </c>
      <c r="M543" s="160">
        <v>0.03</v>
      </c>
      <c r="N543" s="160">
        <v>3.0000000000000001E-3</v>
      </c>
      <c r="O543" s="160">
        <v>0.38</v>
      </c>
      <c r="P543" s="160">
        <v>0.05</v>
      </c>
      <c r="Q543" s="160">
        <v>2.9E-4</v>
      </c>
      <c r="R543" s="160">
        <v>1E-4</v>
      </c>
      <c r="S543" s="160">
        <v>0</v>
      </c>
      <c r="T543" s="160">
        <v>0</v>
      </c>
      <c r="U543" s="160">
        <v>0</v>
      </c>
      <c r="V543" s="160">
        <v>4.0000000000000003E-5</v>
      </c>
      <c r="W543" s="160">
        <v>3.0000000000000001E-5</v>
      </c>
      <c r="X543" s="160">
        <v>3.0000000000000001E-5</v>
      </c>
      <c r="Y543" s="160">
        <v>7.0000000000000007E-5</v>
      </c>
      <c r="Z543" s="160">
        <v>0</v>
      </c>
      <c r="AA543" s="159">
        <v>6.0000000000000001E-3</v>
      </c>
      <c r="AB543" s="159">
        <v>0</v>
      </c>
      <c r="AC543" s="159">
        <v>0</v>
      </c>
      <c r="AD543" s="159">
        <v>0</v>
      </c>
    </row>
    <row r="544" spans="1:30" ht="15.75" customHeight="1">
      <c r="A544" s="266" t="s">
        <v>1342</v>
      </c>
      <c r="B544" s="181" t="s">
        <v>34</v>
      </c>
      <c r="C544" s="167"/>
      <c r="D544" s="164">
        <v>4.5999999999999999E-2</v>
      </c>
      <c r="E544" s="169">
        <v>0.77</v>
      </c>
      <c r="F544" s="171">
        <v>2.4760000000000001E-2</v>
      </c>
      <c r="G544" s="23">
        <v>3.4780000000000005E-2</v>
      </c>
      <c r="H544" s="178">
        <v>1.542E-2</v>
      </c>
      <c r="I544" s="141">
        <v>0</v>
      </c>
      <c r="J544" s="160">
        <v>1.38</v>
      </c>
      <c r="K544" s="160">
        <v>0.17</v>
      </c>
      <c r="L544" s="160">
        <v>1.0999999999999999E-4</v>
      </c>
      <c r="M544" s="160">
        <v>1.1399999999999999</v>
      </c>
      <c r="N544" s="160">
        <v>1.4000000000000002E-3</v>
      </c>
      <c r="O544" s="160">
        <v>2.4500000000000002</v>
      </c>
      <c r="P544" s="160">
        <v>2.14</v>
      </c>
      <c r="Q544" s="160">
        <v>1.7999999999999998E-4</v>
      </c>
      <c r="R544" s="160">
        <v>4.4000000000000003E-3</v>
      </c>
      <c r="S544" s="160">
        <v>0.11</v>
      </c>
      <c r="T544" s="160">
        <v>0</v>
      </c>
      <c r="U544" s="160">
        <v>0.11166999999999999</v>
      </c>
      <c r="V544" s="160">
        <v>1.0299999999999999E-3</v>
      </c>
      <c r="W544" s="160">
        <v>2.5600000000000002E-3</v>
      </c>
      <c r="X544" s="160">
        <v>5.6000000000000006E-4</v>
      </c>
      <c r="Y544" s="160">
        <v>1.48E-3</v>
      </c>
      <c r="Z544" s="160">
        <v>4.0000000000000001E-3</v>
      </c>
      <c r="AA544" s="159">
        <v>1.8000000000000002E-2</v>
      </c>
      <c r="AB544" s="159">
        <v>2.0000000000000001E-4</v>
      </c>
      <c r="AC544" s="159">
        <v>4.5999999999999999E-3</v>
      </c>
      <c r="AD544" s="159">
        <v>0.04</v>
      </c>
    </row>
    <row r="545" spans="1:30" ht="15.75" customHeight="1">
      <c r="A545" s="266" t="s">
        <v>1343</v>
      </c>
      <c r="B545" s="181" t="s">
        <v>34</v>
      </c>
      <c r="C545" s="167"/>
      <c r="D545" s="164">
        <v>0</v>
      </c>
      <c r="E545" s="169">
        <v>0.98</v>
      </c>
      <c r="F545" s="171">
        <v>0</v>
      </c>
      <c r="G545" s="23">
        <v>0</v>
      </c>
      <c r="H545" s="178">
        <v>0</v>
      </c>
      <c r="I545" s="141">
        <v>0</v>
      </c>
      <c r="J545" s="160">
        <v>0.03</v>
      </c>
      <c r="K545" s="160">
        <v>0.03</v>
      </c>
      <c r="L545" s="160">
        <v>1E-4</v>
      </c>
      <c r="M545" s="160">
        <v>0.03</v>
      </c>
      <c r="N545" s="160">
        <v>3.0000000000000001E-3</v>
      </c>
      <c r="O545" s="160">
        <v>0.38</v>
      </c>
      <c r="P545" s="160">
        <v>0.05</v>
      </c>
      <c r="Q545" s="160">
        <v>2.9E-4</v>
      </c>
      <c r="R545" s="160">
        <v>1E-4</v>
      </c>
      <c r="S545" s="160">
        <v>0</v>
      </c>
      <c r="T545" s="160">
        <v>0</v>
      </c>
      <c r="U545" s="160">
        <v>0</v>
      </c>
      <c r="V545" s="160">
        <v>4.0000000000000003E-5</v>
      </c>
      <c r="W545" s="160">
        <v>3.0000000000000001E-5</v>
      </c>
      <c r="X545" s="160">
        <v>3.0000000000000001E-5</v>
      </c>
      <c r="Y545" s="160">
        <v>7.0000000000000007E-5</v>
      </c>
      <c r="Z545" s="160">
        <v>0</v>
      </c>
      <c r="AA545" s="159">
        <v>6.0000000000000001E-3</v>
      </c>
      <c r="AB545" s="159">
        <v>0</v>
      </c>
      <c r="AC545" s="159">
        <v>0</v>
      </c>
      <c r="AD545" s="159">
        <v>0</v>
      </c>
    </row>
    <row r="546" spans="1:30" ht="15.75" customHeight="1">
      <c r="A546" s="266" t="s">
        <v>1344</v>
      </c>
      <c r="B546" s="181" t="s">
        <v>34</v>
      </c>
      <c r="C546" s="167"/>
      <c r="D546" s="164">
        <v>0</v>
      </c>
      <c r="E546" s="169">
        <v>0.9890000000000001</v>
      </c>
      <c r="F546" s="171">
        <v>0</v>
      </c>
      <c r="G546" s="23">
        <v>0</v>
      </c>
      <c r="H546" s="178">
        <v>0</v>
      </c>
      <c r="I546" s="141">
        <v>1E-3</v>
      </c>
      <c r="J546" s="160">
        <v>0.03</v>
      </c>
      <c r="K546" s="160">
        <v>0.01</v>
      </c>
      <c r="L546" s="160">
        <v>1E-4</v>
      </c>
      <c r="M546" s="160">
        <v>0.01</v>
      </c>
      <c r="N546" s="160">
        <v>4.0000000000000001E-3</v>
      </c>
      <c r="O546" s="160">
        <v>0.44</v>
      </c>
      <c r="P546" s="160">
        <v>0.05</v>
      </c>
      <c r="Q546" s="160">
        <v>1.2E-4</v>
      </c>
      <c r="R546" s="160">
        <v>0</v>
      </c>
      <c r="S546" s="160">
        <v>0</v>
      </c>
      <c r="T546" s="160">
        <v>0</v>
      </c>
      <c r="U546" s="160">
        <v>0</v>
      </c>
      <c r="V546" s="160">
        <v>6.0000000000000002E-5</v>
      </c>
      <c r="W546" s="160">
        <v>1.2999999999999999E-4</v>
      </c>
      <c r="X546" s="160">
        <v>5.0000000000000002E-5</v>
      </c>
      <c r="Y546" s="160">
        <v>1E-4</v>
      </c>
      <c r="Z546" s="160">
        <v>0</v>
      </c>
      <c r="AA546" s="159">
        <v>8.0000000000000002E-3</v>
      </c>
      <c r="AB546" s="159">
        <v>0</v>
      </c>
      <c r="AC546" s="159">
        <v>0</v>
      </c>
      <c r="AD546" s="159">
        <v>0</v>
      </c>
    </row>
    <row r="547" spans="1:30" ht="15.75" customHeight="1">
      <c r="A547" s="266" t="s">
        <v>1345</v>
      </c>
      <c r="B547" s="181" t="s">
        <v>34</v>
      </c>
      <c r="C547" s="167"/>
      <c r="D547" s="164">
        <v>0</v>
      </c>
      <c r="E547" s="169">
        <v>0.98</v>
      </c>
      <c r="F547" s="171">
        <v>0</v>
      </c>
      <c r="G547" s="23">
        <v>0</v>
      </c>
      <c r="H547" s="178">
        <v>0</v>
      </c>
      <c r="I547" s="141">
        <v>0</v>
      </c>
      <c r="J547" s="160">
        <v>0.03</v>
      </c>
      <c r="K547" s="160">
        <v>0.03</v>
      </c>
      <c r="L547" s="160">
        <v>1E-4</v>
      </c>
      <c r="M547" s="160">
        <v>0.03</v>
      </c>
      <c r="N547" s="160">
        <v>3.0000000000000001E-3</v>
      </c>
      <c r="O547" s="160">
        <v>0.38</v>
      </c>
      <c r="P547" s="160">
        <v>0.05</v>
      </c>
      <c r="Q547" s="160">
        <v>2.9E-4</v>
      </c>
      <c r="R547" s="160">
        <v>1E-4</v>
      </c>
      <c r="S547" s="160">
        <v>0</v>
      </c>
      <c r="T547" s="160">
        <v>0</v>
      </c>
      <c r="U547" s="160">
        <v>0</v>
      </c>
      <c r="V547" s="160">
        <v>4.0000000000000003E-5</v>
      </c>
      <c r="W547" s="160">
        <v>3.0000000000000001E-5</v>
      </c>
      <c r="X547" s="160">
        <v>3.0000000000000001E-5</v>
      </c>
      <c r="Y547" s="160">
        <v>7.0000000000000007E-5</v>
      </c>
      <c r="Z547" s="160">
        <v>0</v>
      </c>
      <c r="AA547" s="159">
        <v>6.0000000000000001E-3</v>
      </c>
      <c r="AB547" s="159">
        <v>0</v>
      </c>
      <c r="AC547" s="159">
        <v>0</v>
      </c>
      <c r="AD547" s="159">
        <v>0</v>
      </c>
    </row>
    <row r="548" spans="1:30" ht="15.75" customHeight="1">
      <c r="A548" s="266" t="s">
        <v>1346</v>
      </c>
      <c r="B548" s="181" t="s">
        <v>34</v>
      </c>
      <c r="C548" s="167"/>
      <c r="D548" s="164">
        <v>0</v>
      </c>
      <c r="E548" s="169">
        <v>0.9890000000000001</v>
      </c>
      <c r="F548" s="171">
        <v>0</v>
      </c>
      <c r="G548" s="23">
        <v>0</v>
      </c>
      <c r="H548" s="178">
        <v>0</v>
      </c>
      <c r="I548" s="141">
        <v>1E-3</v>
      </c>
      <c r="J548" s="160">
        <v>0.03</v>
      </c>
      <c r="K548" s="160">
        <v>0.01</v>
      </c>
      <c r="L548" s="160">
        <v>1E-4</v>
      </c>
      <c r="M548" s="160">
        <v>0.01</v>
      </c>
      <c r="N548" s="160">
        <v>4.0000000000000001E-3</v>
      </c>
      <c r="O548" s="160">
        <v>0.44</v>
      </c>
      <c r="P548" s="160">
        <v>0.05</v>
      </c>
      <c r="Q548" s="160">
        <v>1.2E-4</v>
      </c>
      <c r="R548" s="160">
        <v>0</v>
      </c>
      <c r="S548" s="160">
        <v>0</v>
      </c>
      <c r="T548" s="160">
        <v>0</v>
      </c>
      <c r="U548" s="160">
        <v>0</v>
      </c>
      <c r="V548" s="160">
        <v>6.0000000000000002E-5</v>
      </c>
      <c r="W548" s="160">
        <v>1.2999999999999999E-4</v>
      </c>
      <c r="X548" s="160">
        <v>5.0000000000000002E-5</v>
      </c>
      <c r="Y548" s="160">
        <v>1E-4</v>
      </c>
      <c r="Z548" s="160">
        <v>0</v>
      </c>
      <c r="AA548" s="159">
        <v>8.0000000000000002E-3</v>
      </c>
      <c r="AB548" s="159">
        <v>0</v>
      </c>
      <c r="AC548" s="159">
        <v>0</v>
      </c>
      <c r="AD548" s="159">
        <v>0</v>
      </c>
    </row>
    <row r="549" spans="1:30" ht="15.75" customHeight="1">
      <c r="A549" s="266" t="s">
        <v>1347</v>
      </c>
      <c r="B549" s="181" t="s">
        <v>34</v>
      </c>
      <c r="C549" s="167"/>
      <c r="D549" s="164">
        <v>0</v>
      </c>
      <c r="E549" s="169">
        <v>0.9355</v>
      </c>
      <c r="F549" s="171">
        <v>0</v>
      </c>
      <c r="G549" s="23">
        <v>0</v>
      </c>
      <c r="H549" s="178">
        <v>0</v>
      </c>
      <c r="I549" s="141">
        <v>2E-3</v>
      </c>
      <c r="J549" s="160">
        <v>0.03</v>
      </c>
      <c r="K549" s="160">
        <v>0.02</v>
      </c>
      <c r="L549" s="160">
        <v>3.5000000000000005E-4</v>
      </c>
      <c r="M549" s="160">
        <v>0.04</v>
      </c>
      <c r="N549" s="160">
        <v>1.2999999999999999E-3</v>
      </c>
      <c r="O549" s="160">
        <v>0.5</v>
      </c>
      <c r="P549" s="160">
        <v>0.37</v>
      </c>
      <c r="Q549" s="160">
        <v>2.8000000000000003E-4</v>
      </c>
      <c r="R549" s="160">
        <v>5.0000000000000001E-4</v>
      </c>
      <c r="S549" s="160">
        <v>0</v>
      </c>
      <c r="T549" s="160">
        <v>0</v>
      </c>
      <c r="U549" s="160">
        <v>0</v>
      </c>
      <c r="V549" s="160">
        <v>4.0000000000000003E-5</v>
      </c>
      <c r="W549" s="160">
        <v>1.0999999999999999E-4</v>
      </c>
      <c r="X549" s="160">
        <v>4.0000000000000003E-5</v>
      </c>
      <c r="Y549" s="160">
        <v>8.0000000000000007E-5</v>
      </c>
      <c r="Z549" s="160">
        <v>0</v>
      </c>
      <c r="AA549" s="159">
        <v>1.1000000000000001E-2</v>
      </c>
      <c r="AB549" s="159">
        <v>0</v>
      </c>
      <c r="AC549" s="159">
        <v>0</v>
      </c>
      <c r="AD549" s="159">
        <v>0</v>
      </c>
    </row>
    <row r="550" spans="1:30" ht="15.75" customHeight="1">
      <c r="A550" s="266" t="s">
        <v>1348</v>
      </c>
      <c r="B550" s="181" t="s">
        <v>34</v>
      </c>
      <c r="C550" s="167">
        <v>7.6499999999999999E-2</v>
      </c>
      <c r="D550" s="164"/>
      <c r="E550" s="169">
        <v>0.59399999999999997</v>
      </c>
      <c r="F550" s="171">
        <v>0.20780000000000001</v>
      </c>
      <c r="G550" s="23">
        <v>1.256E-2</v>
      </c>
      <c r="H550" s="178">
        <v>0.15869</v>
      </c>
      <c r="I550" s="141">
        <v>3.4000000000000002E-2</v>
      </c>
      <c r="J550" s="160">
        <v>1.89</v>
      </c>
      <c r="K550" s="160">
        <v>0.63</v>
      </c>
      <c r="L550" s="160">
        <v>4.7099999999999998E-3</v>
      </c>
      <c r="M550" s="160">
        <v>2.08</v>
      </c>
      <c r="N550" s="160">
        <v>2.35E-2</v>
      </c>
      <c r="O550" s="160">
        <v>0.79</v>
      </c>
      <c r="P550" s="160">
        <v>3.72</v>
      </c>
      <c r="Q550" s="160">
        <v>4.9100000000000003E-3</v>
      </c>
      <c r="R550" s="160">
        <v>2.3E-2</v>
      </c>
      <c r="S550" s="160">
        <v>0.56000000000000005</v>
      </c>
      <c r="T550" s="160">
        <v>0</v>
      </c>
      <c r="U550" s="160">
        <v>0.56667000000000001</v>
      </c>
      <c r="V550" s="160">
        <v>1.1200000000000001E-3</v>
      </c>
      <c r="W550" s="160">
        <v>2.98E-3</v>
      </c>
      <c r="X550" s="160">
        <v>3.5999999999999997E-4</v>
      </c>
      <c r="Y550" s="160">
        <v>3.8600000000000001E-3</v>
      </c>
      <c r="Z550" s="160">
        <v>0</v>
      </c>
      <c r="AA550" s="159">
        <v>4.4999999999999998E-2</v>
      </c>
      <c r="AB550" s="159">
        <v>0</v>
      </c>
      <c r="AC550" s="159">
        <v>5.1000000000000004E-3</v>
      </c>
      <c r="AD550" s="159">
        <v>0.11</v>
      </c>
    </row>
    <row r="551" spans="1:30" ht="15.75" customHeight="1">
      <c r="A551" s="266" t="s">
        <v>1349</v>
      </c>
      <c r="B551" s="181" t="s">
        <v>34</v>
      </c>
      <c r="C551" s="167">
        <v>7.6499999999999999E-2</v>
      </c>
      <c r="D551" s="164"/>
      <c r="E551" s="169">
        <v>0.59399999999999997</v>
      </c>
      <c r="F551" s="171">
        <v>0.20780000000000001</v>
      </c>
      <c r="G551" s="23">
        <v>1.256E-2</v>
      </c>
      <c r="H551" s="178">
        <v>0.15869</v>
      </c>
      <c r="I551" s="141">
        <v>3.4000000000000002E-2</v>
      </c>
      <c r="J551" s="160">
        <v>1.89</v>
      </c>
      <c r="K551" s="160">
        <v>0.63</v>
      </c>
      <c r="L551" s="160">
        <v>4.7099999999999998E-3</v>
      </c>
      <c r="M551" s="160">
        <v>2.08</v>
      </c>
      <c r="N551" s="160">
        <v>2.35E-2</v>
      </c>
      <c r="O551" s="160">
        <v>0.79</v>
      </c>
      <c r="P551" s="160">
        <v>3.72</v>
      </c>
      <c r="Q551" s="160">
        <v>4.9100000000000003E-3</v>
      </c>
      <c r="R551" s="160">
        <v>2.3E-2</v>
      </c>
      <c r="S551" s="160">
        <v>0.56000000000000005</v>
      </c>
      <c r="T551" s="160">
        <v>0</v>
      </c>
      <c r="U551" s="160">
        <v>0.56667000000000001</v>
      </c>
      <c r="V551" s="160">
        <v>1.1200000000000001E-3</v>
      </c>
      <c r="W551" s="160">
        <v>2.98E-3</v>
      </c>
      <c r="X551" s="160">
        <v>3.5999999999999997E-4</v>
      </c>
      <c r="Y551" s="160">
        <v>3.8600000000000001E-3</v>
      </c>
      <c r="Z551" s="160">
        <v>0</v>
      </c>
      <c r="AA551" s="159">
        <v>4.4999999999999998E-2</v>
      </c>
      <c r="AB551" s="159">
        <v>0</v>
      </c>
      <c r="AC551" s="159">
        <v>5.1000000000000004E-3</v>
      </c>
      <c r="AD551" s="159">
        <v>0.11</v>
      </c>
    </row>
    <row r="552" spans="1:30" ht="15.75" customHeight="1">
      <c r="A552" s="266" t="s">
        <v>1350</v>
      </c>
      <c r="B552" s="181" t="s">
        <v>34</v>
      </c>
      <c r="C552" s="167"/>
      <c r="D552" s="164">
        <v>4.3299999999999998E-2</v>
      </c>
      <c r="E552" s="169">
        <v>0.71189999999999998</v>
      </c>
      <c r="F552" s="171">
        <v>0.1308</v>
      </c>
      <c r="G552" s="23">
        <v>9.2100000000000012E-3</v>
      </c>
      <c r="H552" s="178">
        <v>5.1830000000000001E-2</v>
      </c>
      <c r="I552" s="141">
        <v>2.7999999999999997E-2</v>
      </c>
      <c r="J552" s="160">
        <v>1.05</v>
      </c>
      <c r="K552" s="160">
        <v>0.44</v>
      </c>
      <c r="L552" s="160">
        <v>3.29E-3</v>
      </c>
      <c r="M552" s="160">
        <v>1.46</v>
      </c>
      <c r="N552" s="160">
        <v>1.11E-2</v>
      </c>
      <c r="O552" s="160">
        <v>0.61</v>
      </c>
      <c r="P552" s="160">
        <v>2.61</v>
      </c>
      <c r="Q552" s="160">
        <v>3.4399999999999999E-3</v>
      </c>
      <c r="R552" s="160">
        <v>1.61E-2</v>
      </c>
      <c r="S552" s="160">
        <v>0.61</v>
      </c>
      <c r="T552" s="160">
        <v>0</v>
      </c>
      <c r="U552" s="160">
        <v>0.61</v>
      </c>
      <c r="V552" s="160">
        <v>7.9000000000000001E-4</v>
      </c>
      <c r="W552" s="160">
        <v>2.1299999999999999E-3</v>
      </c>
      <c r="X552" s="160">
        <v>2.5000000000000001E-4</v>
      </c>
      <c r="Y552" s="160">
        <v>2.7000000000000001E-3</v>
      </c>
      <c r="Z552" s="160">
        <v>5.0000000000000001E-3</v>
      </c>
      <c r="AA552" s="159">
        <v>3.3000000000000002E-2</v>
      </c>
      <c r="AB552" s="159">
        <v>0</v>
      </c>
      <c r="AC552" s="159">
        <v>3.5999999999999999E-3</v>
      </c>
      <c r="AD552" s="159">
        <v>0.08</v>
      </c>
    </row>
    <row r="553" spans="1:30" ht="15.75" customHeight="1">
      <c r="A553" s="266" t="s">
        <v>1351</v>
      </c>
      <c r="B553" s="181" t="s">
        <v>34</v>
      </c>
      <c r="C553" s="167"/>
      <c r="D553" s="164">
        <v>2.826E-2</v>
      </c>
      <c r="E553" s="169">
        <v>0.85525999999999991</v>
      </c>
      <c r="F553" s="171">
        <v>8.0200000000000011E-3</v>
      </c>
      <c r="G553" s="23">
        <v>1.043E-2</v>
      </c>
      <c r="H553" s="178">
        <v>1.537E-2</v>
      </c>
      <c r="I553" s="141">
        <v>1.66E-2</v>
      </c>
      <c r="J553" s="160">
        <v>1.4978800000000001</v>
      </c>
      <c r="K553" s="160">
        <v>0.38712000000000002</v>
      </c>
      <c r="L553" s="160">
        <v>1.9400000000000001E-3</v>
      </c>
      <c r="M553" s="160">
        <v>1.3241499999999999</v>
      </c>
      <c r="N553" s="160">
        <v>7.8200000000000006E-3</v>
      </c>
      <c r="O553" s="160">
        <v>3.5014299999999996</v>
      </c>
      <c r="P553" s="160">
        <v>8.4069299999999991</v>
      </c>
      <c r="Q553" s="160">
        <v>1.9300000000000001E-3</v>
      </c>
      <c r="R553" s="160">
        <v>8.1200000000000005E-3</v>
      </c>
      <c r="S553" s="160">
        <v>1.0800000000000001E-2</v>
      </c>
      <c r="T553" s="160">
        <v>0</v>
      </c>
      <c r="U553" s="160">
        <v>1.0860000000000002E-2</v>
      </c>
      <c r="V553" s="160">
        <v>5.0999999999999993E-4</v>
      </c>
      <c r="W553" s="160">
        <v>1.7599999999999998E-3</v>
      </c>
      <c r="X553" s="160">
        <v>4.8000000000000001E-4</v>
      </c>
      <c r="Y553" s="160">
        <v>1.92E-3</v>
      </c>
      <c r="Z553" s="160">
        <v>1.3800000000000002E-3</v>
      </c>
      <c r="AA553" s="159">
        <v>3.8719999999999997E-2</v>
      </c>
      <c r="AB553" s="159">
        <v>0</v>
      </c>
      <c r="AC553" s="159">
        <v>1.155E-2</v>
      </c>
      <c r="AD553" s="159">
        <v>4.3299999999999998E-2</v>
      </c>
    </row>
    <row r="554" spans="1:30" ht="15.75" customHeight="1">
      <c r="A554" s="266" t="s">
        <v>1352</v>
      </c>
      <c r="B554" s="181" t="s">
        <v>34</v>
      </c>
      <c r="C554" s="167"/>
      <c r="D554" s="164">
        <v>9.1700000000000004E-2</v>
      </c>
      <c r="E554" s="169">
        <v>0.75129999999999997</v>
      </c>
      <c r="F554" s="171">
        <v>1.6200000000000003E-2</v>
      </c>
      <c r="G554" s="23">
        <v>7.4000000000000003E-3</v>
      </c>
      <c r="H554" s="178">
        <v>2.6800000000000001E-2</v>
      </c>
      <c r="I554" s="141">
        <v>1.9799999999999998E-2</v>
      </c>
      <c r="J554" s="160">
        <v>12.35</v>
      </c>
      <c r="K554" s="160">
        <v>0.71</v>
      </c>
      <c r="L554" s="160">
        <v>2.7000000000000001E-3</v>
      </c>
      <c r="M554" s="160">
        <v>8.4700000000000006</v>
      </c>
      <c r="N554" s="160">
        <v>9.5199999999999993E-2</v>
      </c>
      <c r="O554" s="160">
        <v>3.53</v>
      </c>
      <c r="P554" s="160">
        <v>12.35</v>
      </c>
      <c r="Q554" s="160">
        <v>3.2000000000000002E-3</v>
      </c>
      <c r="R554" s="160">
        <v>7.0999999999999995E-3</v>
      </c>
      <c r="S554" s="160">
        <v>5.29</v>
      </c>
      <c r="T554" s="160">
        <v>0</v>
      </c>
      <c r="U554" s="160">
        <v>5.29</v>
      </c>
      <c r="V554" s="160">
        <v>5.3E-3</v>
      </c>
      <c r="W554" s="160">
        <v>6.0000000000000001E-3</v>
      </c>
      <c r="X554" s="160">
        <v>1.1000000000000001E-3</v>
      </c>
      <c r="Y554" s="160">
        <v>7.0499999999999993E-2</v>
      </c>
      <c r="Z554" s="160">
        <v>1.0582</v>
      </c>
      <c r="AA554" s="159">
        <v>1.6E-2</v>
      </c>
      <c r="AB554" s="159">
        <v>1.9199999999999998E-2</v>
      </c>
      <c r="AC554" s="159">
        <v>4.0000000000000002E-4</v>
      </c>
      <c r="AD554" s="159">
        <v>0</v>
      </c>
    </row>
    <row r="555" spans="1:30" ht="15.75" customHeight="1">
      <c r="A555" s="266" t="s">
        <v>1353</v>
      </c>
      <c r="B555" s="181" t="s">
        <v>34</v>
      </c>
      <c r="C555" s="167"/>
      <c r="D555" s="164">
        <v>4.5499999999999999E-2</v>
      </c>
      <c r="E555" s="169">
        <v>0.90280000000000005</v>
      </c>
      <c r="F555" s="171">
        <v>2.2700000000000001E-2</v>
      </c>
      <c r="G555" s="23">
        <v>0</v>
      </c>
      <c r="H555" s="178">
        <v>0</v>
      </c>
      <c r="I555" s="141">
        <v>4.4999999999999998E-2</v>
      </c>
      <c r="J555" s="160">
        <v>4.55</v>
      </c>
      <c r="K555" s="160">
        <v>0.53</v>
      </c>
      <c r="L555" s="160">
        <v>7.0999999999999995E-3</v>
      </c>
      <c r="M555" s="160">
        <v>0.86</v>
      </c>
      <c r="N555" s="160">
        <v>0</v>
      </c>
      <c r="O555" s="160">
        <v>1.36</v>
      </c>
      <c r="P555" s="160">
        <v>2.8</v>
      </c>
      <c r="Q555" s="160">
        <v>9.1000000000000004E-3</v>
      </c>
      <c r="R555" s="160">
        <v>6.8199999999999997E-2</v>
      </c>
      <c r="S555" s="160">
        <v>0</v>
      </c>
      <c r="T555" s="160">
        <v>0</v>
      </c>
      <c r="U555" s="160">
        <v>0</v>
      </c>
      <c r="V555" s="160">
        <v>1E-4</v>
      </c>
      <c r="W555" s="160">
        <v>5.9999999999999995E-4</v>
      </c>
      <c r="X555" s="160">
        <v>9.1000000000000004E-3</v>
      </c>
      <c r="Y555" s="160">
        <v>2E-3</v>
      </c>
      <c r="Z555" s="160">
        <v>0.27300000000000002</v>
      </c>
      <c r="AA555" s="159">
        <v>1.9E-2</v>
      </c>
      <c r="AB555" s="159">
        <v>0</v>
      </c>
      <c r="AC555" s="159">
        <v>4.0000000000000002E-4</v>
      </c>
      <c r="AD555" s="159">
        <v>0.04</v>
      </c>
    </row>
    <row r="556" spans="1:30" ht="15.75" customHeight="1">
      <c r="A556" s="266" t="s">
        <v>1354</v>
      </c>
      <c r="B556" s="181" t="s">
        <v>34</v>
      </c>
      <c r="C556" s="167"/>
      <c r="D556" s="164">
        <v>3.1820000000000001E-2</v>
      </c>
      <c r="E556" s="169">
        <v>0.1038</v>
      </c>
      <c r="F556" s="171">
        <v>2.112E-2</v>
      </c>
      <c r="G556" s="23">
        <v>1.24E-3</v>
      </c>
      <c r="H556" s="178">
        <v>9.9399999999999992E-3</v>
      </c>
      <c r="I556" s="141">
        <v>8.0300000000000007E-3</v>
      </c>
      <c r="J556" s="160">
        <v>1.12435</v>
      </c>
      <c r="K556" s="160">
        <v>0.1305</v>
      </c>
      <c r="L556" s="160">
        <v>7.6999999999999996E-4</v>
      </c>
      <c r="M556" s="160">
        <v>1.0139199999999999</v>
      </c>
      <c r="N556" s="160">
        <v>2.4099999999999998E-3</v>
      </c>
      <c r="O556" s="160">
        <v>0.60232999999999992</v>
      </c>
      <c r="P556" s="160">
        <v>1.67648</v>
      </c>
      <c r="Q556" s="160">
        <v>6.4999999999999997E-4</v>
      </c>
      <c r="R556" s="160">
        <v>4.1199999999999995E-3</v>
      </c>
      <c r="S556" s="160">
        <v>0.26100999999999996</v>
      </c>
      <c r="T556" s="160">
        <v>0</v>
      </c>
      <c r="U556" s="160">
        <v>0.26518999999999998</v>
      </c>
      <c r="V556" s="160">
        <v>3.6999999999999999E-4</v>
      </c>
      <c r="W556" s="160">
        <v>1.6300000000000002E-3</v>
      </c>
      <c r="X556" s="160">
        <v>4.0000000000000002E-4</v>
      </c>
      <c r="Y556" s="160">
        <v>1.25E-3</v>
      </c>
      <c r="Z556" s="160">
        <v>9.0299999999999998E-3</v>
      </c>
      <c r="AA556" s="159">
        <v>1.907E-2</v>
      </c>
      <c r="AB556" s="159">
        <v>1.004E-2</v>
      </c>
      <c r="AC556" s="159">
        <v>5.9999999999999995E-4</v>
      </c>
      <c r="AD556" s="159">
        <v>5.0189999999999999E-2</v>
      </c>
    </row>
    <row r="557" spans="1:30" ht="15.75" customHeight="1">
      <c r="A557" s="266" t="s">
        <v>1355</v>
      </c>
      <c r="B557" s="181" t="s">
        <v>34</v>
      </c>
      <c r="C557" s="167"/>
      <c r="D557" s="164">
        <v>0</v>
      </c>
      <c r="E557" s="169">
        <v>0.93180000000000007</v>
      </c>
      <c r="F557" s="171">
        <v>0</v>
      </c>
      <c r="G557" s="23">
        <v>0</v>
      </c>
      <c r="H557" s="178">
        <v>0</v>
      </c>
      <c r="I557" s="141">
        <v>0</v>
      </c>
      <c r="J557" s="160">
        <v>0.03</v>
      </c>
      <c r="K557" s="160">
        <v>0</v>
      </c>
      <c r="L557" s="160">
        <v>0</v>
      </c>
      <c r="M557" s="160">
        <v>0</v>
      </c>
      <c r="N557" s="160">
        <v>1E-4</v>
      </c>
      <c r="O557" s="160">
        <v>0.11</v>
      </c>
      <c r="P557" s="160">
        <v>0.04</v>
      </c>
      <c r="Q557" s="160">
        <v>3.0000000000000001E-5</v>
      </c>
      <c r="R557" s="160">
        <v>4.0000000000000002E-4</v>
      </c>
      <c r="S557" s="160">
        <v>0</v>
      </c>
      <c r="T557" s="160">
        <v>0</v>
      </c>
      <c r="U557" s="160">
        <v>0</v>
      </c>
      <c r="V557" s="160">
        <v>5.0000000000000002E-5</v>
      </c>
      <c r="W557" s="160">
        <v>1.6000000000000001E-4</v>
      </c>
      <c r="X557" s="160">
        <v>0</v>
      </c>
      <c r="Y557" s="160">
        <v>0</v>
      </c>
      <c r="Z557" s="160">
        <v>0</v>
      </c>
      <c r="AA557" s="159">
        <v>6.0000000000000001E-3</v>
      </c>
      <c r="AB557" s="159">
        <v>0</v>
      </c>
      <c r="AC557" s="159">
        <v>0</v>
      </c>
      <c r="AD557" s="159">
        <v>0</v>
      </c>
    </row>
    <row r="558" spans="1:30" ht="15.75" customHeight="1">
      <c r="A558" s="266" t="s">
        <v>1356</v>
      </c>
      <c r="B558" s="181" t="s">
        <v>34</v>
      </c>
      <c r="C558" s="167"/>
      <c r="D558" s="164">
        <v>3.5709999999999999E-2</v>
      </c>
      <c r="E558" s="169">
        <v>0.49057000000000001</v>
      </c>
      <c r="F558" s="171">
        <v>0.20832000000000001</v>
      </c>
      <c r="G558" s="23">
        <v>1.8849999999999999E-2</v>
      </c>
      <c r="H558" s="178">
        <v>0.11775000000000001</v>
      </c>
      <c r="I558" s="141">
        <v>4.5510000000000002E-2</v>
      </c>
      <c r="J558" s="160">
        <v>0.34999000000000002</v>
      </c>
      <c r="K558" s="160">
        <v>0.89785999999999999</v>
      </c>
      <c r="L558" s="160">
        <v>6.1799999999999997E-3</v>
      </c>
      <c r="M558" s="160">
        <v>1.1173600000000001</v>
      </c>
      <c r="N558" s="160">
        <v>2.4199999999999999E-2</v>
      </c>
      <c r="O558" s="160">
        <v>0.14319999999999999</v>
      </c>
      <c r="P558" s="160">
        <v>2.9323000000000001</v>
      </c>
      <c r="Q558" s="160">
        <v>5.4200000000000003E-3</v>
      </c>
      <c r="R558" s="160">
        <v>1.2869999999999999E-2</v>
      </c>
      <c r="S558" s="160">
        <v>0.97816999999999998</v>
      </c>
      <c r="T558" s="160">
        <v>0</v>
      </c>
      <c r="U558" s="160">
        <v>0.99473</v>
      </c>
      <c r="V558" s="160">
        <v>4.6000000000000001E-4</v>
      </c>
      <c r="W558" s="160">
        <v>8.5999999999999998E-4</v>
      </c>
      <c r="X558" s="160">
        <v>3.1E-4</v>
      </c>
      <c r="Y558" s="160">
        <v>3.3700000000000002E-3</v>
      </c>
      <c r="Z558" s="160">
        <v>8.1000000000000006E-4</v>
      </c>
      <c r="AA558" s="159">
        <v>3.372E-2</v>
      </c>
      <c r="AB558" s="159">
        <v>9.4399999999999987E-3</v>
      </c>
      <c r="AC558" s="159">
        <v>5.1600000000000005E-3</v>
      </c>
      <c r="AD558" s="159">
        <v>0.10761</v>
      </c>
    </row>
    <row r="559" spans="1:30" ht="15.75" customHeight="1">
      <c r="A559" s="266" t="s">
        <v>1357</v>
      </c>
      <c r="B559" s="181" t="s">
        <v>34</v>
      </c>
      <c r="C559" s="167"/>
      <c r="D559" s="164">
        <v>3.7000000000000002E-3</v>
      </c>
      <c r="E559" s="169">
        <v>0.68859999999999999</v>
      </c>
      <c r="F559" s="171">
        <v>1E-4</v>
      </c>
      <c r="G559" s="23">
        <v>0</v>
      </c>
      <c r="H559" s="178">
        <v>3.7999999999999997E-4</v>
      </c>
      <c r="I559" s="141">
        <v>1.1000000000000001E-2</v>
      </c>
      <c r="J559" s="160">
        <v>0.2</v>
      </c>
      <c r="K559" s="160">
        <v>0.04</v>
      </c>
      <c r="L559" s="160">
        <v>4.0000000000000002E-4</v>
      </c>
      <c r="M559" s="160">
        <v>0.19</v>
      </c>
      <c r="N559" s="160">
        <v>4.8999999999999998E-3</v>
      </c>
      <c r="O559" s="160">
        <v>0.32</v>
      </c>
      <c r="P559" s="160">
        <v>0.77</v>
      </c>
      <c r="Q559" s="160">
        <v>1E-3</v>
      </c>
      <c r="R559" s="160">
        <v>5.9999999999999995E-4</v>
      </c>
      <c r="S559" s="160">
        <v>0</v>
      </c>
      <c r="T559" s="160">
        <v>0</v>
      </c>
      <c r="U559" s="160">
        <v>0</v>
      </c>
      <c r="V559" s="160">
        <v>1.6000000000000001E-4</v>
      </c>
      <c r="W559" s="160">
        <v>7.5999999999999993E-4</v>
      </c>
      <c r="X559" s="160">
        <v>2.0000000000000001E-4</v>
      </c>
      <c r="Y559" s="160">
        <v>3.5999999999999997E-4</v>
      </c>
      <c r="Z559" s="160">
        <v>8.8000000000000009E-2</v>
      </c>
      <c r="AA559" s="159">
        <v>0.02</v>
      </c>
      <c r="AB559" s="159">
        <v>0</v>
      </c>
      <c r="AC559" s="159">
        <v>1.1999999999999999E-3</v>
      </c>
      <c r="AD559" s="159">
        <v>0.11</v>
      </c>
    </row>
    <row r="560" spans="1:30" ht="15.75" customHeight="1">
      <c r="A560" s="266" t="s">
        <v>1358</v>
      </c>
      <c r="B560" s="181" t="s">
        <v>34</v>
      </c>
      <c r="C560" s="167"/>
      <c r="D560" s="164">
        <v>5.0910000000000004E-2</v>
      </c>
      <c r="E560" s="169">
        <v>0.32189000000000001</v>
      </c>
      <c r="F560" s="171">
        <v>0.12585000000000002</v>
      </c>
      <c r="G560" s="23">
        <v>9.41E-3</v>
      </c>
      <c r="H560" s="178">
        <v>6.9159999999999999E-2</v>
      </c>
      <c r="I560" s="141">
        <v>1.183E-2</v>
      </c>
      <c r="J560" s="160">
        <v>0.49082000000000003</v>
      </c>
      <c r="K560" s="160">
        <v>0.28741</v>
      </c>
      <c r="L560" s="160">
        <v>1.7000000000000001E-3</v>
      </c>
      <c r="M560" s="160">
        <v>0.97836000000000001</v>
      </c>
      <c r="N560" s="160">
        <v>9.7199999999999995E-3</v>
      </c>
      <c r="O560" s="160">
        <v>0.49689999999999995</v>
      </c>
      <c r="P560" s="160">
        <v>2.1452</v>
      </c>
      <c r="Q560" s="160">
        <v>1.48E-3</v>
      </c>
      <c r="R560" s="160">
        <v>7.11E-3</v>
      </c>
      <c r="S560" s="160">
        <v>1.6019399999999999</v>
      </c>
      <c r="T560" s="160">
        <v>0</v>
      </c>
      <c r="U560" s="160">
        <v>1.62659</v>
      </c>
      <c r="V560" s="160">
        <v>3.8999999999999999E-4</v>
      </c>
      <c r="W560" s="160">
        <v>2.1099999999999999E-3</v>
      </c>
      <c r="X560" s="160">
        <v>5.0999999999999993E-4</v>
      </c>
      <c r="Y560" s="160">
        <v>1.23E-3</v>
      </c>
      <c r="Z560" s="160">
        <v>2.5300000000000001E-3</v>
      </c>
      <c r="AA560" s="159">
        <v>9.3200000000000005E-2</v>
      </c>
      <c r="AB560" s="159">
        <v>9.7999999999999997E-3</v>
      </c>
      <c r="AC560" s="159">
        <v>6.9699999999999996E-3</v>
      </c>
      <c r="AD560" s="159">
        <v>0.15952</v>
      </c>
    </row>
    <row r="561" spans="1:30" ht="15.75" customHeight="1">
      <c r="A561" s="266" t="s">
        <v>1359</v>
      </c>
      <c r="B561" s="181" t="s">
        <v>34</v>
      </c>
      <c r="C561" s="167"/>
      <c r="D561" s="164">
        <v>3.04E-2</v>
      </c>
      <c r="E561" s="169">
        <v>0.27989999999999998</v>
      </c>
      <c r="F561" s="171">
        <v>0</v>
      </c>
      <c r="G561" s="23">
        <v>0</v>
      </c>
      <c r="H561" s="178">
        <v>0</v>
      </c>
      <c r="I561" s="141">
        <v>0</v>
      </c>
      <c r="J561" s="160">
        <v>4.2900000000000001E-2</v>
      </c>
      <c r="K561" s="160">
        <v>1.47E-2</v>
      </c>
      <c r="L561" s="160">
        <v>0</v>
      </c>
      <c r="M561" s="160">
        <v>1.38E-2</v>
      </c>
      <c r="N561" s="160">
        <v>4.0000000000000002E-4</v>
      </c>
      <c r="O561" s="160">
        <v>9.01E-2</v>
      </c>
      <c r="P561" s="160">
        <v>1.8100000000000002E-2</v>
      </c>
      <c r="Q561" s="160">
        <v>8.0000000000000004E-4</v>
      </c>
      <c r="R561" s="160">
        <v>0</v>
      </c>
      <c r="S561" s="160">
        <v>0</v>
      </c>
      <c r="T561" s="160">
        <v>0</v>
      </c>
      <c r="U561" s="160">
        <v>0</v>
      </c>
      <c r="V561" s="160">
        <v>0</v>
      </c>
      <c r="W561" s="160">
        <v>1E-4</v>
      </c>
      <c r="X561" s="160">
        <v>0</v>
      </c>
      <c r="Y561" s="160">
        <v>0</v>
      </c>
      <c r="Z561" s="160">
        <v>0</v>
      </c>
      <c r="AA561" s="159">
        <v>1.5700000000000002E-2</v>
      </c>
      <c r="AB561" s="159">
        <v>0</v>
      </c>
      <c r="AC561" s="159">
        <v>0</v>
      </c>
      <c r="AD561" s="159">
        <v>1.0700000000000001E-2</v>
      </c>
    </row>
    <row r="562" spans="1:30" ht="15.75" customHeight="1">
      <c r="A562" s="266" t="s">
        <v>1360</v>
      </c>
      <c r="B562" s="181" t="s">
        <v>34</v>
      </c>
      <c r="C562" s="167"/>
      <c r="D562" s="164">
        <v>7.7000000000000002E-3</v>
      </c>
      <c r="E562" s="169">
        <v>0.74280000000000002</v>
      </c>
      <c r="F562" s="171">
        <v>8.0000000000000004E-4</v>
      </c>
      <c r="G562" s="23">
        <v>1.1999999999999999E-3</v>
      </c>
      <c r="H562" s="178">
        <v>2.9999999999999997E-4</v>
      </c>
      <c r="I562" s="141">
        <v>1.6200000000000003E-2</v>
      </c>
      <c r="J562" s="160">
        <v>6.0999999999999999E-2</v>
      </c>
      <c r="K562" s="160">
        <v>6.6000000000000003E-2</v>
      </c>
      <c r="L562" s="160">
        <v>5.0000000000000001E-4</v>
      </c>
      <c r="M562" s="160">
        <v>0.12</v>
      </c>
      <c r="N562" s="160">
        <v>8.9999999999999998E-4</v>
      </c>
      <c r="O562" s="160">
        <v>6.0000000000000001E-3</v>
      </c>
      <c r="P562" s="160">
        <v>1.2649999999999999</v>
      </c>
      <c r="Q562" s="160">
        <v>7.000000000000001E-4</v>
      </c>
      <c r="R562" s="160">
        <v>7.000000000000001E-4</v>
      </c>
      <c r="S562" s="160">
        <v>0</v>
      </c>
      <c r="T562" s="160">
        <v>0</v>
      </c>
      <c r="U562" s="160">
        <v>9.35E-2</v>
      </c>
      <c r="V562" s="160">
        <v>2.0000000000000001E-4</v>
      </c>
      <c r="W562" s="160">
        <v>2.9999999999999997E-4</v>
      </c>
      <c r="X562" s="160">
        <v>2.9999999999999997E-4</v>
      </c>
      <c r="Y562" s="160">
        <v>3.3E-3</v>
      </c>
      <c r="Z562" s="160">
        <v>0.68489999999999995</v>
      </c>
      <c r="AA562" s="159">
        <v>6.0000000000000001E-3</v>
      </c>
      <c r="AB562" s="159">
        <v>0</v>
      </c>
      <c r="AC562" s="159">
        <v>2.2000000000000001E-3</v>
      </c>
      <c r="AD562" s="159">
        <v>0.14699999999999999</v>
      </c>
    </row>
    <row r="563" spans="1:30" ht="15.75" customHeight="1">
      <c r="A563" s="266" t="s">
        <v>1361</v>
      </c>
      <c r="B563" s="181" t="s">
        <v>34</v>
      </c>
      <c r="C563" s="167"/>
      <c r="D563" s="164">
        <v>0.25090000000000001</v>
      </c>
      <c r="E563" s="169">
        <v>0.1956</v>
      </c>
      <c r="F563" s="171">
        <v>0.1051</v>
      </c>
      <c r="G563" s="23">
        <v>0.14160999999999999</v>
      </c>
      <c r="H563" s="178">
        <v>0.24216000000000001</v>
      </c>
      <c r="I563" s="141">
        <v>0.06</v>
      </c>
      <c r="J563" s="160">
        <v>0.43</v>
      </c>
      <c r="K563" s="160">
        <v>1.54</v>
      </c>
      <c r="L563" s="160">
        <v>1.4659999999999999E-2</v>
      </c>
      <c r="M563" s="160">
        <v>3.58</v>
      </c>
      <c r="N563" s="160">
        <v>1.8700000000000001E-2</v>
      </c>
      <c r="O563" s="160">
        <v>4.59</v>
      </c>
      <c r="P563" s="160">
        <v>6.49</v>
      </c>
      <c r="Q563" s="160">
        <v>4.7299999999999998E-3</v>
      </c>
      <c r="R563" s="160">
        <v>2.9100000000000001E-2</v>
      </c>
      <c r="S563" s="160">
        <v>0</v>
      </c>
      <c r="T563" s="160">
        <v>0</v>
      </c>
      <c r="U563" s="160">
        <v>0</v>
      </c>
      <c r="V563" s="160">
        <v>7.2999999999999996E-4</v>
      </c>
      <c r="W563" s="160">
        <v>1.0499999999999999E-3</v>
      </c>
      <c r="X563" s="160">
        <v>5.4300000000000008E-3</v>
      </c>
      <c r="Y563" s="160">
        <v>0.13403000000000001</v>
      </c>
      <c r="Z563" s="160">
        <v>0</v>
      </c>
      <c r="AA563" s="159">
        <v>5.5999999999999994E-2</v>
      </c>
      <c r="AB563" s="159">
        <v>0</v>
      </c>
      <c r="AC563" s="159">
        <v>8.9900000000000008E-2</v>
      </c>
      <c r="AD563" s="159">
        <v>0.74</v>
      </c>
    </row>
    <row r="564" spans="1:30" ht="15.75" customHeight="1">
      <c r="A564" s="266" t="s">
        <v>1362</v>
      </c>
      <c r="B564" s="181" t="s">
        <v>34</v>
      </c>
      <c r="C564" s="167"/>
      <c r="D564" s="164">
        <v>5.4000000000000003E-3</v>
      </c>
      <c r="E564" s="169">
        <v>0.19789999999999999</v>
      </c>
      <c r="F564" s="171">
        <v>0</v>
      </c>
      <c r="G564" s="23">
        <v>2.0000000000000001E-4</v>
      </c>
      <c r="H564" s="178">
        <v>2.0000000000000001E-4</v>
      </c>
      <c r="I564" s="141">
        <v>2.2000000000000002E-2</v>
      </c>
      <c r="J564" s="160">
        <v>0.03</v>
      </c>
      <c r="K564" s="160">
        <v>0.05</v>
      </c>
      <c r="L564" s="160">
        <v>5.0000000000000001E-4</v>
      </c>
      <c r="M564" s="160">
        <v>0.12</v>
      </c>
      <c r="N564" s="160">
        <v>2.7000000000000001E-3</v>
      </c>
      <c r="O564" s="160">
        <v>0.06</v>
      </c>
      <c r="P564" s="160">
        <v>0.94</v>
      </c>
      <c r="Q564" s="160">
        <v>5.9999999999999995E-4</v>
      </c>
      <c r="R564" s="160">
        <v>8.9999999999999998E-4</v>
      </c>
      <c r="S564" s="160">
        <v>0</v>
      </c>
      <c r="T564" s="160">
        <v>0</v>
      </c>
      <c r="U564" s="160">
        <v>0.38170000000000004</v>
      </c>
      <c r="V564" s="160">
        <v>1E-4</v>
      </c>
      <c r="W564" s="160">
        <v>2.9999999999999997E-4</v>
      </c>
      <c r="X564" s="160">
        <v>2.0000000000000001E-4</v>
      </c>
      <c r="Y564" s="160">
        <v>6.0999999999999995E-3</v>
      </c>
      <c r="Z564" s="160">
        <v>2.7999999999999997E-2</v>
      </c>
      <c r="AA564" s="159">
        <v>3.0000000000000001E-3</v>
      </c>
      <c r="AB564" s="159">
        <v>0</v>
      </c>
      <c r="AC564" s="159">
        <v>7.3000000000000001E-3</v>
      </c>
      <c r="AD564" s="159">
        <v>0.03</v>
      </c>
    </row>
    <row r="565" spans="1:30" ht="15.75" customHeight="1">
      <c r="A565" s="266" t="s">
        <v>1363</v>
      </c>
      <c r="B565" s="181" t="s">
        <v>34</v>
      </c>
      <c r="C565" s="167"/>
      <c r="D565" s="164">
        <v>3.7000000000000002E-3</v>
      </c>
      <c r="E565" s="169">
        <v>0.68859999999999999</v>
      </c>
      <c r="F565" s="171">
        <v>1E-4</v>
      </c>
      <c r="G565" s="23">
        <v>0</v>
      </c>
      <c r="H565" s="178">
        <v>4.0000000000000002E-4</v>
      </c>
      <c r="I565" s="141">
        <v>1.1000000000000001E-2</v>
      </c>
      <c r="J565" s="160">
        <v>0.2</v>
      </c>
      <c r="K565" s="160">
        <v>0.04</v>
      </c>
      <c r="L565" s="160">
        <v>4.0000000000000002E-4</v>
      </c>
      <c r="M565" s="160">
        <v>0.19</v>
      </c>
      <c r="N565" s="160">
        <v>4.8999999999999998E-3</v>
      </c>
      <c r="O565" s="160">
        <v>0.32</v>
      </c>
      <c r="P565" s="160">
        <v>0.77</v>
      </c>
      <c r="Q565" s="160">
        <v>1E-3</v>
      </c>
      <c r="R565" s="160">
        <v>5.9999999999999995E-4</v>
      </c>
      <c r="S565" s="160">
        <v>0</v>
      </c>
      <c r="T565" s="160">
        <v>0</v>
      </c>
      <c r="U565" s="160">
        <v>0</v>
      </c>
      <c r="V565" s="160">
        <v>2.0000000000000001E-4</v>
      </c>
      <c r="W565" s="160">
        <v>8.0000000000000004E-4</v>
      </c>
      <c r="X565" s="160">
        <v>2.0000000000000001E-4</v>
      </c>
      <c r="Y565" s="160">
        <v>4.0000000000000002E-4</v>
      </c>
      <c r="Z565" s="160">
        <v>8.8000000000000009E-2</v>
      </c>
      <c r="AA565" s="159">
        <v>0.02</v>
      </c>
      <c r="AB565" s="159">
        <v>0</v>
      </c>
      <c r="AC565" s="159">
        <v>1.1999999999999999E-3</v>
      </c>
      <c r="AD565" s="159">
        <v>0.11</v>
      </c>
    </row>
    <row r="566" spans="1:30" ht="15.75" customHeight="1">
      <c r="A566" s="266" t="s">
        <v>1364</v>
      </c>
      <c r="B566" s="181" t="s">
        <v>34</v>
      </c>
      <c r="C566" s="167"/>
      <c r="D566" s="164">
        <v>3.8E-3</v>
      </c>
      <c r="E566" s="169">
        <v>0.22899999999999998</v>
      </c>
      <c r="F566" s="171">
        <v>2.0000000000000001E-4</v>
      </c>
      <c r="G566" s="23">
        <v>5.0000000000000001E-4</v>
      </c>
      <c r="H566" s="178">
        <v>2.0000000000000001E-4</v>
      </c>
      <c r="I566" s="141">
        <v>2.2000000000000002E-2</v>
      </c>
      <c r="J566" s="160">
        <v>0.27</v>
      </c>
      <c r="K566" s="160">
        <v>0.1</v>
      </c>
      <c r="L566" s="160">
        <v>8.0000000000000004E-4</v>
      </c>
      <c r="M566" s="160">
        <v>0.1</v>
      </c>
      <c r="N566" s="160">
        <v>2.8000000000000004E-3</v>
      </c>
      <c r="O566" s="160">
        <v>0.01</v>
      </c>
      <c r="P566" s="160">
        <v>0.99</v>
      </c>
      <c r="Q566" s="160">
        <v>1.1000000000000001E-3</v>
      </c>
      <c r="R566" s="160">
        <v>1.1000000000000001E-3</v>
      </c>
      <c r="S566" s="160">
        <v>0</v>
      </c>
      <c r="T566" s="160">
        <v>0</v>
      </c>
      <c r="U566" s="160">
        <v>1.83E-2</v>
      </c>
      <c r="V566" s="160">
        <v>2.0000000000000001E-4</v>
      </c>
      <c r="W566" s="160">
        <v>4.0000000000000002E-4</v>
      </c>
      <c r="X566" s="160">
        <v>7.000000000000001E-4</v>
      </c>
      <c r="Y566" s="160">
        <v>4.3E-3</v>
      </c>
      <c r="Z566" s="160">
        <v>0.01</v>
      </c>
      <c r="AA566" s="159">
        <v>2E-3</v>
      </c>
      <c r="AB566" s="159">
        <v>0</v>
      </c>
      <c r="AC566" s="159">
        <v>1.1999999999999999E-3</v>
      </c>
      <c r="AD566" s="159">
        <v>0.02</v>
      </c>
    </row>
    <row r="567" spans="1:30" ht="15.75" customHeight="1">
      <c r="A567" s="266" t="s">
        <v>1365</v>
      </c>
      <c r="B567" s="181" t="s">
        <v>34</v>
      </c>
      <c r="C567" s="167"/>
      <c r="D567" s="164">
        <v>7.7000000000000002E-3</v>
      </c>
      <c r="E567" s="169">
        <v>0.74280000000000002</v>
      </c>
      <c r="F567" s="171">
        <v>8.0000000000000004E-4</v>
      </c>
      <c r="G567" s="23">
        <v>1.1999999999999999E-3</v>
      </c>
      <c r="H567" s="178">
        <v>2.9999999999999997E-4</v>
      </c>
      <c r="I567" s="141">
        <v>1.6200000000000003E-2</v>
      </c>
      <c r="J567" s="160">
        <v>6.0999999999999999E-2</v>
      </c>
      <c r="K567" s="160">
        <v>6.6000000000000003E-2</v>
      </c>
      <c r="L567" s="160">
        <v>5.0000000000000001E-4</v>
      </c>
      <c r="M567" s="160">
        <v>0.12</v>
      </c>
      <c r="N567" s="160">
        <v>8.9999999999999998E-4</v>
      </c>
      <c r="O567" s="160">
        <v>6.0000000000000001E-3</v>
      </c>
      <c r="P567" s="160">
        <v>1.2649999999999999</v>
      </c>
      <c r="Q567" s="160">
        <v>7.000000000000001E-4</v>
      </c>
      <c r="R567" s="160">
        <v>7.000000000000001E-4</v>
      </c>
      <c r="S567" s="160">
        <v>0</v>
      </c>
      <c r="T567" s="160">
        <v>0</v>
      </c>
      <c r="U567" s="160">
        <v>9.35E-2</v>
      </c>
      <c r="V567" s="160">
        <v>2.0000000000000001E-4</v>
      </c>
      <c r="W567" s="160">
        <v>2.9999999999999997E-4</v>
      </c>
      <c r="X567" s="160">
        <v>2.9999999999999997E-4</v>
      </c>
      <c r="Y567" s="160">
        <v>3.3E-3</v>
      </c>
      <c r="Z567" s="160">
        <v>0.68489999999999995</v>
      </c>
      <c r="AA567" s="159">
        <v>6.0000000000000001E-3</v>
      </c>
      <c r="AB567" s="159">
        <v>0</v>
      </c>
      <c r="AC567" s="159">
        <v>2.2000000000000001E-3</v>
      </c>
      <c r="AD567" s="159">
        <v>0.14699999999999999</v>
      </c>
    </row>
    <row r="568" spans="1:30" ht="15.75" customHeight="1">
      <c r="A568" s="266" t="s">
        <v>1366</v>
      </c>
      <c r="B568" s="181" t="s">
        <v>34</v>
      </c>
      <c r="C568" s="167"/>
      <c r="D568" s="164">
        <v>7.7000000000000002E-3</v>
      </c>
      <c r="E568" s="169">
        <v>0.74280000000000002</v>
      </c>
      <c r="F568" s="171">
        <v>8.0000000000000004E-4</v>
      </c>
      <c r="G568" s="23">
        <v>1.1999999999999999E-3</v>
      </c>
      <c r="H568" s="178">
        <v>2.9999999999999997E-4</v>
      </c>
      <c r="I568" s="141">
        <v>1.6200000000000003E-2</v>
      </c>
      <c r="J568" s="160">
        <v>6.0999999999999999E-2</v>
      </c>
      <c r="K568" s="160">
        <v>6.6000000000000003E-2</v>
      </c>
      <c r="L568" s="160">
        <v>5.0000000000000001E-4</v>
      </c>
      <c r="M568" s="160">
        <v>0.12</v>
      </c>
      <c r="N568" s="160">
        <v>8.9999999999999998E-4</v>
      </c>
      <c r="O568" s="160">
        <v>6.0000000000000001E-3</v>
      </c>
      <c r="P568" s="160">
        <v>1.2649999999999999</v>
      </c>
      <c r="Q568" s="160">
        <v>7.000000000000001E-4</v>
      </c>
      <c r="R568" s="160">
        <v>7.000000000000001E-4</v>
      </c>
      <c r="S568" s="160">
        <v>0</v>
      </c>
      <c r="T568" s="160">
        <v>0</v>
      </c>
      <c r="U568" s="160">
        <v>9.35E-2</v>
      </c>
      <c r="V568" s="160">
        <v>2.0000000000000001E-4</v>
      </c>
      <c r="W568" s="160">
        <v>2.9999999999999997E-4</v>
      </c>
      <c r="X568" s="160">
        <v>2.9999999999999997E-4</v>
      </c>
      <c r="Y568" s="160">
        <v>3.3E-3</v>
      </c>
      <c r="Z568" s="160">
        <v>0.68489999999999995</v>
      </c>
      <c r="AA568" s="159">
        <v>6.0000000000000001E-3</v>
      </c>
      <c r="AB568" s="159">
        <v>0</v>
      </c>
      <c r="AC568" s="159">
        <v>2.2000000000000001E-3</v>
      </c>
      <c r="AD568" s="159">
        <v>0.14699999999999999</v>
      </c>
    </row>
    <row r="569" spans="1:30" ht="15.75" customHeight="1">
      <c r="A569" s="266" t="s">
        <v>1367</v>
      </c>
      <c r="B569" s="181" t="s">
        <v>34</v>
      </c>
      <c r="C569" s="167"/>
      <c r="D569" s="164">
        <v>7.7000000000000002E-3</v>
      </c>
      <c r="E569" s="169">
        <v>0.74280000000000002</v>
      </c>
      <c r="F569" s="171">
        <v>8.0000000000000004E-4</v>
      </c>
      <c r="G569" s="23">
        <v>1.1999999999999999E-3</v>
      </c>
      <c r="H569" s="178">
        <v>2.9999999999999997E-4</v>
      </c>
      <c r="I569" s="141">
        <v>1.6200000000000003E-2</v>
      </c>
      <c r="J569" s="160">
        <v>6.0999999999999999E-2</v>
      </c>
      <c r="K569" s="160">
        <v>6.6000000000000003E-2</v>
      </c>
      <c r="L569" s="160">
        <v>5.0000000000000001E-4</v>
      </c>
      <c r="M569" s="160">
        <v>0.12</v>
      </c>
      <c r="N569" s="160">
        <v>8.9999999999999998E-4</v>
      </c>
      <c r="O569" s="160">
        <v>6.0000000000000001E-3</v>
      </c>
      <c r="P569" s="160">
        <v>1.2649999999999999</v>
      </c>
      <c r="Q569" s="160">
        <v>7.000000000000001E-4</v>
      </c>
      <c r="R569" s="160">
        <v>7.000000000000001E-4</v>
      </c>
      <c r="S569" s="160">
        <v>0</v>
      </c>
      <c r="T569" s="160">
        <v>0</v>
      </c>
      <c r="U569" s="160">
        <v>9.35E-2</v>
      </c>
      <c r="V569" s="160">
        <v>2.0000000000000001E-4</v>
      </c>
      <c r="W569" s="160">
        <v>2.9999999999999997E-4</v>
      </c>
      <c r="X569" s="160">
        <v>2.9999999999999997E-4</v>
      </c>
      <c r="Y569" s="160">
        <v>3.3E-3</v>
      </c>
      <c r="Z569" s="160">
        <v>0.68489999999999995</v>
      </c>
      <c r="AA569" s="159">
        <v>6.0000000000000001E-3</v>
      </c>
      <c r="AB569" s="159">
        <v>0</v>
      </c>
      <c r="AC569" s="159">
        <v>2.2000000000000001E-3</v>
      </c>
      <c r="AD569" s="159">
        <v>0.14699999999999999</v>
      </c>
    </row>
    <row r="570" spans="1:30" ht="15.75" customHeight="1">
      <c r="A570" s="266" t="s">
        <v>1368</v>
      </c>
      <c r="B570" s="181" t="s">
        <v>34</v>
      </c>
      <c r="C570" s="167"/>
      <c r="D570" s="164">
        <v>5.4000000000000003E-3</v>
      </c>
      <c r="E570" s="169">
        <v>0.19789999999999999</v>
      </c>
      <c r="F570" s="171">
        <v>0</v>
      </c>
      <c r="G570" s="23">
        <v>2.0000000000000001E-4</v>
      </c>
      <c r="H570" s="178">
        <v>2.0000000000000001E-4</v>
      </c>
      <c r="I570" s="141">
        <v>2.2000000000000002E-2</v>
      </c>
      <c r="J570" s="160">
        <v>0.03</v>
      </c>
      <c r="K570" s="160">
        <v>0.05</v>
      </c>
      <c r="L570" s="160">
        <v>5.0000000000000001E-4</v>
      </c>
      <c r="M570" s="160">
        <v>0.12</v>
      </c>
      <c r="N570" s="160">
        <v>2.7000000000000001E-3</v>
      </c>
      <c r="O570" s="160">
        <v>0.06</v>
      </c>
      <c r="P570" s="160">
        <v>0.94</v>
      </c>
      <c r="Q570" s="160">
        <v>5.9999999999999995E-4</v>
      </c>
      <c r="R570" s="160">
        <v>8.9999999999999998E-4</v>
      </c>
      <c r="S570" s="160">
        <v>0</v>
      </c>
      <c r="T570" s="160">
        <v>0</v>
      </c>
      <c r="U570" s="160">
        <v>0.38170000000000004</v>
      </c>
      <c r="V570" s="160">
        <v>1E-4</v>
      </c>
      <c r="W570" s="160">
        <v>2.9999999999999997E-4</v>
      </c>
      <c r="X570" s="160">
        <v>2.0000000000000001E-4</v>
      </c>
      <c r="Y570" s="160">
        <v>6.0999999999999995E-3</v>
      </c>
      <c r="Z570" s="160">
        <v>2.7999999999999997E-2</v>
      </c>
      <c r="AA570" s="159">
        <v>3.0000000000000001E-3</v>
      </c>
      <c r="AB570" s="159">
        <v>0</v>
      </c>
      <c r="AC570" s="159">
        <v>7.3000000000000001E-3</v>
      </c>
      <c r="AD570" s="159">
        <v>0.03</v>
      </c>
    </row>
    <row r="571" spans="1:30" ht="15.75" customHeight="1">
      <c r="A571" s="266" t="s">
        <v>1369</v>
      </c>
      <c r="B571" s="181" t="s">
        <v>34</v>
      </c>
      <c r="C571" s="167"/>
      <c r="D571" s="164">
        <v>7.7000000000000002E-3</v>
      </c>
      <c r="E571" s="169">
        <v>0.74280000000000002</v>
      </c>
      <c r="F571" s="171">
        <v>8.0000000000000004E-4</v>
      </c>
      <c r="G571" s="23">
        <v>1.1999999999999999E-3</v>
      </c>
      <c r="H571" s="178">
        <v>2.9999999999999997E-4</v>
      </c>
      <c r="I571" s="141">
        <v>1.6200000000000003E-2</v>
      </c>
      <c r="J571" s="160">
        <v>6.0999999999999999E-2</v>
      </c>
      <c r="K571" s="160">
        <v>6.6000000000000003E-2</v>
      </c>
      <c r="L571" s="160">
        <v>5.0000000000000001E-4</v>
      </c>
      <c r="M571" s="160">
        <v>0.12</v>
      </c>
      <c r="N571" s="160">
        <v>8.9999999999999998E-4</v>
      </c>
      <c r="O571" s="160">
        <v>6.0000000000000001E-3</v>
      </c>
      <c r="P571" s="160">
        <v>1.2649999999999999</v>
      </c>
      <c r="Q571" s="160">
        <v>7.000000000000001E-4</v>
      </c>
      <c r="R571" s="160">
        <v>7.000000000000001E-4</v>
      </c>
      <c r="S571" s="160">
        <v>0</v>
      </c>
      <c r="T571" s="160">
        <v>0</v>
      </c>
      <c r="U571" s="160">
        <v>9.35E-2</v>
      </c>
      <c r="V571" s="160">
        <v>2.0000000000000001E-4</v>
      </c>
      <c r="W571" s="160">
        <v>2.9999999999999997E-4</v>
      </c>
      <c r="X571" s="160">
        <v>2.9999999999999997E-4</v>
      </c>
      <c r="Y571" s="160">
        <v>3.3E-3</v>
      </c>
      <c r="Z571" s="160">
        <v>0.68489999999999995</v>
      </c>
      <c r="AA571" s="159">
        <v>6.0000000000000001E-3</v>
      </c>
      <c r="AB571" s="159">
        <v>0</v>
      </c>
      <c r="AC571" s="159">
        <v>2.2000000000000001E-3</v>
      </c>
      <c r="AD571" s="159">
        <v>0.14699999999999999</v>
      </c>
    </row>
    <row r="572" spans="1:30" ht="15.75" customHeight="1">
      <c r="A572" s="266" t="s">
        <v>1370</v>
      </c>
      <c r="B572" s="181" t="s">
        <v>34</v>
      </c>
      <c r="C572" s="167"/>
      <c r="D572" s="164">
        <v>0</v>
      </c>
      <c r="E572" s="169">
        <v>0.7659999999999999</v>
      </c>
      <c r="F572" s="171">
        <v>0</v>
      </c>
      <c r="G572" s="23">
        <v>0</v>
      </c>
      <c r="H572" s="178">
        <v>0</v>
      </c>
      <c r="I572" s="141">
        <v>0</v>
      </c>
      <c r="J572" s="160">
        <v>1.02</v>
      </c>
      <c r="K572" s="160">
        <v>1.1499999999999999</v>
      </c>
      <c r="L572" s="160">
        <v>2.6200000000000001E-2</v>
      </c>
      <c r="M572" s="160">
        <v>0.74</v>
      </c>
      <c r="N572" s="160">
        <v>5.4000000000000006E-2</v>
      </c>
      <c r="O572" s="160">
        <v>0.04</v>
      </c>
      <c r="P572" s="160">
        <v>3.95</v>
      </c>
      <c r="Q572" s="160">
        <v>8.3999999999999995E-3</v>
      </c>
      <c r="R572" s="160">
        <v>3.0000000000000001E-3</v>
      </c>
      <c r="S572" s="160">
        <v>0</v>
      </c>
      <c r="T572" s="160">
        <v>0</v>
      </c>
      <c r="U572" s="160">
        <v>0</v>
      </c>
      <c r="V572" s="160">
        <v>0</v>
      </c>
      <c r="W572" s="160">
        <v>5.0000000000000001E-4</v>
      </c>
      <c r="X572" s="160">
        <v>2E-3</v>
      </c>
      <c r="Y572" s="160">
        <v>0</v>
      </c>
      <c r="Z572" s="160">
        <v>0</v>
      </c>
      <c r="AA572" s="159">
        <v>0</v>
      </c>
      <c r="AB572" s="159">
        <v>0</v>
      </c>
      <c r="AC572" s="159">
        <v>0</v>
      </c>
      <c r="AD572" s="159">
        <v>0</v>
      </c>
    </row>
    <row r="573" spans="1:30" ht="15.75" customHeight="1">
      <c r="A573" s="266" t="s">
        <v>1371</v>
      </c>
      <c r="B573" s="181" t="s">
        <v>34</v>
      </c>
      <c r="C573" s="167"/>
      <c r="D573" s="164">
        <v>3.0000000000000001E-3</v>
      </c>
      <c r="E573" s="169">
        <v>0.82400000000000007</v>
      </c>
      <c r="F573" s="171">
        <v>0</v>
      </c>
      <c r="G573" s="23">
        <v>0</v>
      </c>
      <c r="H573" s="178">
        <v>0</v>
      </c>
      <c r="I573" s="141">
        <v>2E-3</v>
      </c>
      <c r="J573" s="160">
        <v>0.06</v>
      </c>
      <c r="K573" s="160">
        <v>0.02</v>
      </c>
      <c r="L573" s="160">
        <v>8.0000000000000004E-4</v>
      </c>
      <c r="M573" s="160">
        <v>0.04</v>
      </c>
      <c r="N573" s="160">
        <v>4.1999999999999997E-3</v>
      </c>
      <c r="O573" s="160">
        <v>0.04</v>
      </c>
      <c r="P573" s="160">
        <v>0.52</v>
      </c>
      <c r="Q573" s="160">
        <v>4.0000000000000002E-4</v>
      </c>
      <c r="R573" s="160">
        <v>2.2000000000000001E-3</v>
      </c>
      <c r="S573" s="160">
        <v>0</v>
      </c>
      <c r="T573" s="160">
        <v>0</v>
      </c>
      <c r="U573" s="160">
        <v>0</v>
      </c>
      <c r="V573" s="160">
        <v>0</v>
      </c>
      <c r="W573" s="160">
        <v>4.0000000000000002E-4</v>
      </c>
      <c r="X573" s="160">
        <v>2.0000000000000001E-4</v>
      </c>
      <c r="Y573" s="160">
        <v>1.1999999999999999E-3</v>
      </c>
      <c r="Z573" s="160">
        <v>5.0000000000000001E-3</v>
      </c>
      <c r="AA573" s="159">
        <v>8.0000000000000002E-3</v>
      </c>
      <c r="AB573" s="159">
        <v>0</v>
      </c>
      <c r="AC573" s="159">
        <v>0</v>
      </c>
      <c r="AD573" s="159">
        <v>0.02</v>
      </c>
    </row>
    <row r="574" spans="1:30" ht="15.75" customHeight="1">
      <c r="A574" s="266" t="s">
        <v>1372</v>
      </c>
      <c r="B574" s="181" t="s">
        <v>34</v>
      </c>
      <c r="C574" s="167"/>
      <c r="D574" s="164">
        <v>3.7000000000000002E-3</v>
      </c>
      <c r="E574" s="169">
        <v>0.68859999999999999</v>
      </c>
      <c r="F574" s="171">
        <v>1E-4</v>
      </c>
      <c r="G574" s="23">
        <v>0</v>
      </c>
      <c r="H574" s="178">
        <v>3.7999999999999997E-4</v>
      </c>
      <c r="I574" s="141">
        <v>1.1000000000000001E-2</v>
      </c>
      <c r="J574" s="160">
        <v>0.2</v>
      </c>
      <c r="K574" s="160">
        <v>0.04</v>
      </c>
      <c r="L574" s="160">
        <v>4.0000000000000002E-4</v>
      </c>
      <c r="M574" s="160">
        <v>0.19</v>
      </c>
      <c r="N574" s="160">
        <v>4.8999999999999998E-3</v>
      </c>
      <c r="O574" s="160">
        <v>0.32</v>
      </c>
      <c r="P574" s="160">
        <v>0.77</v>
      </c>
      <c r="Q574" s="160">
        <v>1E-3</v>
      </c>
      <c r="R574" s="160">
        <v>5.9999999999999995E-4</v>
      </c>
      <c r="S574" s="160">
        <v>0</v>
      </c>
      <c r="T574" s="160">
        <v>0</v>
      </c>
      <c r="U574" s="160">
        <v>0</v>
      </c>
      <c r="V574" s="160">
        <v>1.6000000000000001E-4</v>
      </c>
      <c r="W574" s="160">
        <v>7.5999999999999993E-4</v>
      </c>
      <c r="X574" s="160">
        <v>2.0000000000000001E-4</v>
      </c>
      <c r="Y574" s="160">
        <v>3.5999999999999997E-4</v>
      </c>
      <c r="Z574" s="160">
        <v>8.8000000000000009E-2</v>
      </c>
      <c r="AA574" s="159">
        <v>0.02</v>
      </c>
      <c r="AB574" s="159">
        <v>0</v>
      </c>
      <c r="AC574" s="159">
        <v>1.1999999999999999E-3</v>
      </c>
      <c r="AD574" s="159">
        <v>0.11</v>
      </c>
    </row>
    <row r="575" spans="1:30" ht="15.75" customHeight="1">
      <c r="A575" s="266" t="s">
        <v>1373</v>
      </c>
      <c r="B575" s="181" t="s">
        <v>34</v>
      </c>
      <c r="C575" s="167"/>
      <c r="D575" s="164">
        <v>0</v>
      </c>
      <c r="E575" s="169">
        <v>0</v>
      </c>
      <c r="F575" s="171">
        <v>0</v>
      </c>
      <c r="G575" s="23">
        <v>0</v>
      </c>
      <c r="H575" s="178">
        <v>0</v>
      </c>
      <c r="I575" s="141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2.4</v>
      </c>
      <c r="P575" s="160">
        <v>0</v>
      </c>
      <c r="Q575" s="160">
        <v>0</v>
      </c>
      <c r="R575" s="160">
        <v>0</v>
      </c>
      <c r="S575" s="160">
        <v>0</v>
      </c>
      <c r="T575" s="160">
        <v>0</v>
      </c>
      <c r="U575" s="160">
        <v>0</v>
      </c>
      <c r="V575" s="160">
        <v>0</v>
      </c>
      <c r="W575" s="160">
        <v>0</v>
      </c>
      <c r="X575" s="160">
        <v>0</v>
      </c>
      <c r="Y575" s="160">
        <v>0</v>
      </c>
      <c r="Z575" s="160">
        <v>0</v>
      </c>
      <c r="AA575" s="159">
        <v>0</v>
      </c>
      <c r="AB575" s="159">
        <v>0</v>
      </c>
      <c r="AC575" s="159">
        <v>0</v>
      </c>
      <c r="AD575" s="159">
        <v>0</v>
      </c>
    </row>
    <row r="576" spans="1:30" ht="15.75" customHeight="1">
      <c r="A576" s="266" t="s">
        <v>1374</v>
      </c>
      <c r="B576" s="181" t="s">
        <v>34</v>
      </c>
      <c r="C576" s="167"/>
      <c r="D576" s="164">
        <v>6.2060000000000004E-2</v>
      </c>
      <c r="E576" s="169">
        <v>0.85888000000000009</v>
      </c>
      <c r="F576" s="171">
        <v>0</v>
      </c>
      <c r="G576" s="23">
        <v>0</v>
      </c>
      <c r="H576" s="178">
        <v>0</v>
      </c>
      <c r="I576" s="141">
        <v>1.0000000000000001E-5</v>
      </c>
      <c r="J576" s="160">
        <v>4.8719999999999999E-2</v>
      </c>
      <c r="K576" s="160">
        <v>6.2710000000000002E-2</v>
      </c>
      <c r="L576" s="160">
        <v>7.0000000000000007E-5</v>
      </c>
      <c r="M576" s="160">
        <v>8.5610000000000006E-2</v>
      </c>
      <c r="N576" s="160">
        <v>7.000000000000001E-4</v>
      </c>
      <c r="O576" s="160">
        <v>0.9472799999999999</v>
      </c>
      <c r="P576" s="160">
        <v>1.6481600000000001</v>
      </c>
      <c r="Q576" s="160">
        <v>1.4000000000000001E-4</v>
      </c>
      <c r="R576" s="160">
        <v>1.8999999999999998E-4</v>
      </c>
      <c r="S576" s="160">
        <v>0</v>
      </c>
      <c r="T576" s="160">
        <v>0</v>
      </c>
      <c r="U576" s="160">
        <v>0</v>
      </c>
      <c r="V576" s="160">
        <v>2.0000000000000002E-5</v>
      </c>
      <c r="W576" s="160">
        <v>2.66E-3</v>
      </c>
      <c r="X576" s="160">
        <v>3.0000000000000001E-5</v>
      </c>
      <c r="Y576" s="160">
        <v>5.9999999999999995E-4</v>
      </c>
      <c r="Z576" s="160">
        <v>0</v>
      </c>
      <c r="AA576" s="159">
        <v>0.11898999999999998</v>
      </c>
      <c r="AB576" s="159">
        <v>0</v>
      </c>
      <c r="AC576" s="159">
        <v>0</v>
      </c>
      <c r="AD576" s="159">
        <v>2.2770000000000002E-2</v>
      </c>
    </row>
    <row r="577" spans="1:30" ht="15.75" customHeight="1">
      <c r="A577" s="266" t="s">
        <v>1375</v>
      </c>
      <c r="B577" s="181" t="s">
        <v>34</v>
      </c>
      <c r="C577" s="167"/>
      <c r="D577" s="164">
        <v>0</v>
      </c>
      <c r="E577" s="169">
        <v>0.7659999999999999</v>
      </c>
      <c r="F577" s="171">
        <v>0</v>
      </c>
      <c r="G577" s="23">
        <v>0</v>
      </c>
      <c r="H577" s="178">
        <v>0</v>
      </c>
      <c r="I577" s="141">
        <v>0</v>
      </c>
      <c r="J577" s="160">
        <v>1.02</v>
      </c>
      <c r="K577" s="160">
        <v>1.1499999999999999</v>
      </c>
      <c r="L577" s="160">
        <v>2.6200000000000001E-2</v>
      </c>
      <c r="M577" s="160">
        <v>0.74</v>
      </c>
      <c r="N577" s="160">
        <v>5.4000000000000006E-2</v>
      </c>
      <c r="O577" s="160">
        <v>0.04</v>
      </c>
      <c r="P577" s="160">
        <v>3.95</v>
      </c>
      <c r="Q577" s="160">
        <v>8.3999999999999995E-3</v>
      </c>
      <c r="R577" s="160">
        <v>3.0000000000000001E-3</v>
      </c>
      <c r="S577" s="160">
        <v>0</v>
      </c>
      <c r="T577" s="160">
        <v>0</v>
      </c>
      <c r="U577" s="160">
        <v>0</v>
      </c>
      <c r="V577" s="160">
        <v>0</v>
      </c>
      <c r="W577" s="160">
        <v>5.0000000000000001E-4</v>
      </c>
      <c r="X577" s="160">
        <v>2E-3</v>
      </c>
      <c r="Y577" s="160">
        <v>0</v>
      </c>
      <c r="Z577" s="160">
        <v>0</v>
      </c>
      <c r="AA577" s="159">
        <v>0</v>
      </c>
      <c r="AB577" s="159">
        <v>0</v>
      </c>
      <c r="AC577" s="159">
        <v>0</v>
      </c>
      <c r="AD577" s="159">
        <v>0</v>
      </c>
    </row>
    <row r="578" spans="1:30" ht="15.75" customHeight="1">
      <c r="A578" s="266" t="s">
        <v>1376</v>
      </c>
      <c r="B578" s="181" t="s">
        <v>34</v>
      </c>
      <c r="C578" s="167"/>
      <c r="D578" s="164">
        <v>2.18E-2</v>
      </c>
      <c r="E578" s="169">
        <v>0.63880000000000003</v>
      </c>
      <c r="F578" s="171">
        <v>8.7999999999999992E-4</v>
      </c>
      <c r="G578" s="23">
        <v>6.2E-4</v>
      </c>
      <c r="H578" s="178">
        <v>5.2999999999999998E-4</v>
      </c>
      <c r="I578" s="141">
        <v>7.0999999999999994E-2</v>
      </c>
      <c r="J578" s="160">
        <v>0.43</v>
      </c>
      <c r="K578" s="160">
        <v>0.41</v>
      </c>
      <c r="L578" s="160">
        <v>2.99E-3</v>
      </c>
      <c r="M578" s="160">
        <v>0.69</v>
      </c>
      <c r="N578" s="160">
        <v>9.300000000000001E-3</v>
      </c>
      <c r="O578" s="160">
        <v>0.02</v>
      </c>
      <c r="P578" s="160">
        <v>7.32</v>
      </c>
      <c r="Q578" s="160">
        <v>2.8100000000000004E-3</v>
      </c>
      <c r="R578" s="160">
        <v>4.4000000000000003E-3</v>
      </c>
      <c r="S578" s="160">
        <v>0</v>
      </c>
      <c r="T578" s="160">
        <v>0</v>
      </c>
      <c r="U578" s="160">
        <v>0.39083000000000001</v>
      </c>
      <c r="V578" s="160">
        <v>5.0999999999999993E-4</v>
      </c>
      <c r="W578" s="160">
        <v>1.8599999999999999E-3</v>
      </c>
      <c r="X578" s="160">
        <v>2.0499999999999997E-3</v>
      </c>
      <c r="Y578" s="160">
        <v>1.882E-2</v>
      </c>
      <c r="Z578" s="160">
        <v>6.0000000000000001E-3</v>
      </c>
      <c r="AA578" s="159">
        <v>3.0000000000000001E-3</v>
      </c>
      <c r="AB578" s="159">
        <v>0</v>
      </c>
      <c r="AC578" s="159">
        <v>3.7000000000000002E-3</v>
      </c>
      <c r="AD578" s="159">
        <v>0.04</v>
      </c>
    </row>
    <row r="579" spans="1:30" ht="15.75" customHeight="1">
      <c r="A579" s="266" t="s">
        <v>1377</v>
      </c>
      <c r="B579" s="181" t="s">
        <v>34</v>
      </c>
      <c r="C579" s="167"/>
      <c r="D579" s="164">
        <v>3.0699999999999998E-2</v>
      </c>
      <c r="E579" s="169">
        <v>0.79180000000000006</v>
      </c>
      <c r="F579" s="171">
        <v>5.8E-4</v>
      </c>
      <c r="G579" s="23">
        <v>3.6999999999999999E-4</v>
      </c>
      <c r="H579" s="178">
        <v>5.0999999999999993E-4</v>
      </c>
      <c r="I579" s="141">
        <v>3.7000000000000005E-2</v>
      </c>
      <c r="J579" s="160">
        <v>0.5</v>
      </c>
      <c r="K579" s="160">
        <v>0.32</v>
      </c>
      <c r="L579" s="160">
        <v>2.99E-3</v>
      </c>
      <c r="M579" s="160">
        <v>1.01</v>
      </c>
      <c r="N579" s="160">
        <v>1.8799999999999997E-2</v>
      </c>
      <c r="O579" s="160">
        <v>0.11</v>
      </c>
      <c r="P579" s="160">
        <v>7.49</v>
      </c>
      <c r="Q579" s="160">
        <v>3.1800000000000001E-3</v>
      </c>
      <c r="R579" s="160">
        <v>2.2000000000000001E-3</v>
      </c>
      <c r="S579" s="160">
        <v>0</v>
      </c>
      <c r="T579" s="160">
        <v>0</v>
      </c>
      <c r="U579" s="160">
        <v>0</v>
      </c>
      <c r="V579" s="160">
        <v>1.06E-3</v>
      </c>
      <c r="W579" s="160">
        <v>1.25E-3</v>
      </c>
      <c r="X579" s="160">
        <v>1.7399999999999998E-3</v>
      </c>
      <c r="Y579" s="160">
        <v>7.6600000000000001E-3</v>
      </c>
      <c r="Z579" s="160">
        <v>2.3E-2</v>
      </c>
      <c r="AA579" s="159">
        <v>6.0000000000000001E-3</v>
      </c>
      <c r="AB579" s="159">
        <v>0</v>
      </c>
      <c r="AC579" s="159">
        <v>1.1000000000000001E-3</v>
      </c>
      <c r="AD579" s="159">
        <v>0.05</v>
      </c>
    </row>
    <row r="580" spans="1:30" ht="15.75" customHeight="1">
      <c r="A580" s="266" t="s">
        <v>1378</v>
      </c>
      <c r="B580" s="181" t="s">
        <v>34</v>
      </c>
      <c r="C580" s="167"/>
      <c r="D580" s="164">
        <v>5.5839999999999994E-2</v>
      </c>
      <c r="E580" s="169">
        <v>0.15439</v>
      </c>
      <c r="F580" s="171">
        <v>2.1360000000000001E-2</v>
      </c>
      <c r="G580" s="23">
        <v>5.1600000000000005E-3</v>
      </c>
      <c r="H580" s="178">
        <v>1.6549999999999999E-2</v>
      </c>
      <c r="I580" s="141">
        <v>0</v>
      </c>
      <c r="J580" s="160">
        <v>0.89202000000000004</v>
      </c>
      <c r="K580" s="160">
        <v>9.4939999999999997E-2</v>
      </c>
      <c r="L580" s="160">
        <v>1.0999999999999999E-4</v>
      </c>
      <c r="M580" s="160">
        <v>1.0770900000000001</v>
      </c>
      <c r="N580" s="160">
        <v>3.4699999999999996E-3</v>
      </c>
      <c r="O580" s="160">
        <v>0.60616999999999999</v>
      </c>
      <c r="P580" s="160">
        <v>1.31168</v>
      </c>
      <c r="Q580" s="160">
        <v>1.0999999999999999E-4</v>
      </c>
      <c r="R580" s="160">
        <v>5.5400000000000007E-3</v>
      </c>
      <c r="S580" s="160">
        <v>0.64568000000000003</v>
      </c>
      <c r="T580" s="160">
        <v>0</v>
      </c>
      <c r="U580" s="160">
        <v>0.6520999999999999</v>
      </c>
      <c r="V580" s="160">
        <v>4.6999999999999999E-4</v>
      </c>
      <c r="W580" s="160">
        <v>2.65E-3</v>
      </c>
      <c r="X580" s="160">
        <v>5.6999999999999998E-4</v>
      </c>
      <c r="Y580" s="160">
        <v>9.2000000000000003E-4</v>
      </c>
      <c r="Z580" s="160">
        <v>0</v>
      </c>
      <c r="AA580" s="159">
        <v>0.10954000000000001</v>
      </c>
      <c r="AB580" s="159">
        <v>1.0160000000000001E-2</v>
      </c>
      <c r="AC580" s="159">
        <v>3.2100000000000002E-3</v>
      </c>
      <c r="AD580" s="159">
        <v>0.15354999999999999</v>
      </c>
    </row>
    <row r="581" spans="1:30" ht="15.75" customHeight="1">
      <c r="A581" s="266" t="s">
        <v>1379</v>
      </c>
      <c r="B581" s="181" t="s">
        <v>34</v>
      </c>
      <c r="C581" s="167"/>
      <c r="D581" s="164">
        <v>5.5839999999999994E-2</v>
      </c>
      <c r="E581" s="169">
        <v>0.15439</v>
      </c>
      <c r="F581" s="171">
        <v>2.1360000000000001E-2</v>
      </c>
      <c r="G581" s="23">
        <v>5.1600000000000005E-3</v>
      </c>
      <c r="H581" s="178">
        <v>1.6549999999999999E-2</v>
      </c>
      <c r="I581" s="141">
        <v>0</v>
      </c>
      <c r="J581" s="160">
        <v>0.89202000000000004</v>
      </c>
      <c r="K581" s="160">
        <v>9.4939999999999997E-2</v>
      </c>
      <c r="L581" s="160">
        <v>1.0999999999999999E-4</v>
      </c>
      <c r="M581" s="160">
        <v>1.0770900000000001</v>
      </c>
      <c r="N581" s="160">
        <v>3.4699999999999996E-3</v>
      </c>
      <c r="O581" s="160">
        <v>0.60616999999999999</v>
      </c>
      <c r="P581" s="160">
        <v>1.31168</v>
      </c>
      <c r="Q581" s="160">
        <v>1.0999999999999999E-4</v>
      </c>
      <c r="R581" s="160">
        <v>5.5400000000000007E-3</v>
      </c>
      <c r="S581" s="160">
        <v>0.64568000000000003</v>
      </c>
      <c r="T581" s="160">
        <v>0</v>
      </c>
      <c r="U581" s="160">
        <v>0.6520999999999999</v>
      </c>
      <c r="V581" s="160">
        <v>4.6999999999999999E-4</v>
      </c>
      <c r="W581" s="160">
        <v>2.65E-3</v>
      </c>
      <c r="X581" s="160">
        <v>5.6999999999999998E-4</v>
      </c>
      <c r="Y581" s="160">
        <v>9.2000000000000003E-4</v>
      </c>
      <c r="Z581" s="160">
        <v>0</v>
      </c>
      <c r="AA581" s="159">
        <v>0.10954000000000001</v>
      </c>
      <c r="AB581" s="159">
        <v>1.0160000000000001E-2</v>
      </c>
      <c r="AC581" s="159">
        <v>3.2100000000000002E-3</v>
      </c>
      <c r="AD581" s="159">
        <v>0.15354999999999999</v>
      </c>
    </row>
    <row r="582" spans="1:30" ht="15.75" customHeight="1">
      <c r="A582" s="266" t="s">
        <v>1380</v>
      </c>
      <c r="B582" s="181" t="s">
        <v>34</v>
      </c>
      <c r="C582" s="167"/>
      <c r="D582" s="164">
        <v>8.201E-2</v>
      </c>
      <c r="E582" s="169">
        <v>0.40136000000000005</v>
      </c>
      <c r="F582" s="171">
        <v>6.6269999999999996E-2</v>
      </c>
      <c r="G582" s="23">
        <v>5.5700000000000003E-3</v>
      </c>
      <c r="H582" s="178">
        <v>2.681E-2</v>
      </c>
      <c r="I582" s="141">
        <v>3.3900000000000002E-3</v>
      </c>
      <c r="J582" s="160">
        <v>2.0126400000000002</v>
      </c>
      <c r="K582" s="160">
        <v>0.23382999999999998</v>
      </c>
      <c r="L582" s="160">
        <v>1.9599999999999999E-3</v>
      </c>
      <c r="M582" s="160">
        <v>2.06833</v>
      </c>
      <c r="N582" s="160">
        <v>5.47E-3</v>
      </c>
      <c r="O582" s="160">
        <v>1.2946500000000001</v>
      </c>
      <c r="P582" s="160">
        <v>2.8984500000000004</v>
      </c>
      <c r="Q582" s="160">
        <v>3.7999999999999997E-4</v>
      </c>
      <c r="R582" s="160">
        <v>9.7400000000000004E-3</v>
      </c>
      <c r="S582" s="160">
        <v>0.85817999999999994</v>
      </c>
      <c r="T582" s="160">
        <v>0</v>
      </c>
      <c r="U582" s="160">
        <v>0.86875000000000002</v>
      </c>
      <c r="V582" s="160">
        <v>6.7000000000000002E-4</v>
      </c>
      <c r="W582" s="160">
        <v>3.7799999999999999E-3</v>
      </c>
      <c r="X582" s="160">
        <v>8.3000000000000001E-4</v>
      </c>
      <c r="Y582" s="160">
        <v>1.9E-3</v>
      </c>
      <c r="Z582" s="160">
        <v>1.6410000000000001E-2</v>
      </c>
      <c r="AA582" s="159">
        <v>0.14993000000000001</v>
      </c>
      <c r="AB582" s="159">
        <v>8.9899999999999997E-3</v>
      </c>
      <c r="AC582" s="159">
        <v>3.6800000000000001E-3</v>
      </c>
      <c r="AD582" s="159">
        <v>0.17326</v>
      </c>
    </row>
    <row r="583" spans="1:30" ht="15.75" customHeight="1">
      <c r="A583" s="266" t="s">
        <v>1381</v>
      </c>
      <c r="B583" s="181" t="s">
        <v>34</v>
      </c>
      <c r="C583" s="167"/>
      <c r="D583" s="164">
        <v>4.3499999999999997E-2</v>
      </c>
      <c r="E583" s="169">
        <v>0.26419999999999999</v>
      </c>
      <c r="F583" s="171">
        <v>4.0000000000000002E-4</v>
      </c>
      <c r="G583" s="23">
        <v>8.9999999999999998E-4</v>
      </c>
      <c r="H583" s="178">
        <v>2.9999999999999997E-4</v>
      </c>
      <c r="I583" s="141">
        <v>1.7100000000000001E-2</v>
      </c>
      <c r="J583" s="160">
        <v>0.1074</v>
      </c>
      <c r="K583" s="160">
        <v>0.15820000000000001</v>
      </c>
      <c r="L583" s="160">
        <v>2.7000000000000001E-3</v>
      </c>
      <c r="M583" s="160">
        <v>0.58009999999999995</v>
      </c>
      <c r="N583" s="160">
        <v>3.7000000000000002E-3</v>
      </c>
      <c r="O583" s="160">
        <v>2.6148000000000002</v>
      </c>
      <c r="P583" s="160">
        <v>0.57489999999999997</v>
      </c>
      <c r="Q583" s="160">
        <v>8.9999999999999998E-4</v>
      </c>
      <c r="R583" s="160">
        <v>2.8000000000000004E-3</v>
      </c>
      <c r="S583" s="160">
        <v>0</v>
      </c>
      <c r="T583" s="160">
        <v>0</v>
      </c>
      <c r="U583" s="160">
        <v>5.9999999999999995E-4</v>
      </c>
      <c r="V583" s="160">
        <v>5.9999999999999995E-4</v>
      </c>
      <c r="W583" s="160">
        <v>2.9999999999999997E-4</v>
      </c>
      <c r="X583" s="160">
        <v>4.0000000000000002E-4</v>
      </c>
      <c r="Y583" s="160">
        <v>1.1899999999999999E-2</v>
      </c>
      <c r="Z583" s="160">
        <v>0</v>
      </c>
      <c r="AA583" s="159">
        <v>3.7499999999999999E-2</v>
      </c>
      <c r="AB583" s="159">
        <v>0</v>
      </c>
      <c r="AC583" s="159">
        <v>5.0000000000000001E-4</v>
      </c>
      <c r="AD583" s="159">
        <v>6.8199999999999997E-2</v>
      </c>
    </row>
    <row r="584" spans="1:30" ht="15.75" customHeight="1">
      <c r="A584" s="266" t="s">
        <v>1382</v>
      </c>
      <c r="B584" s="181" t="s">
        <v>34</v>
      </c>
      <c r="C584" s="167"/>
      <c r="D584" s="164">
        <v>4.3339999999999997E-2</v>
      </c>
      <c r="E584" s="169">
        <v>0.15512000000000001</v>
      </c>
      <c r="F584" s="171">
        <v>1.9879999999999998E-2</v>
      </c>
      <c r="G584" s="23">
        <v>3.4599999999999995E-3</v>
      </c>
      <c r="H584" s="178">
        <v>1.208E-2</v>
      </c>
      <c r="I584" s="141">
        <v>2.9E-4</v>
      </c>
      <c r="J584" s="160">
        <v>1.02169</v>
      </c>
      <c r="K584" s="160">
        <v>9.7880000000000009E-2</v>
      </c>
      <c r="L584" s="160">
        <v>1.0999999999999999E-4</v>
      </c>
      <c r="M584" s="160">
        <v>0.98870000000000002</v>
      </c>
      <c r="N584" s="160">
        <v>2.32E-3</v>
      </c>
      <c r="O584" s="160">
        <v>1.0038400000000001</v>
      </c>
      <c r="P584" s="160">
        <v>1.37704</v>
      </c>
      <c r="Q584" s="160">
        <v>1.2E-4</v>
      </c>
      <c r="R584" s="160">
        <v>4.7599999999999995E-3</v>
      </c>
      <c r="S584" s="160">
        <v>0.45191000000000003</v>
      </c>
      <c r="T584" s="160">
        <v>0</v>
      </c>
      <c r="U584" s="160">
        <v>0.45713000000000004</v>
      </c>
      <c r="V584" s="160">
        <v>4.6000000000000001E-4</v>
      </c>
      <c r="W584" s="160">
        <v>2.2200000000000002E-3</v>
      </c>
      <c r="X584" s="160">
        <v>4.6000000000000001E-4</v>
      </c>
      <c r="Y584" s="160">
        <v>1E-3</v>
      </c>
      <c r="Z584" s="160">
        <v>0</v>
      </c>
      <c r="AA584" s="159">
        <v>7.1590000000000001E-2</v>
      </c>
      <c r="AB584" s="159">
        <v>1.0049999999999998E-2</v>
      </c>
      <c r="AC584" s="159">
        <v>1.83E-3</v>
      </c>
      <c r="AD584" s="159">
        <v>0.10006999999999999</v>
      </c>
    </row>
    <row r="585" spans="1:30" ht="15.75" customHeight="1">
      <c r="A585" s="266" t="s">
        <v>1383</v>
      </c>
      <c r="B585" s="181" t="s">
        <v>34</v>
      </c>
      <c r="C585" s="167"/>
      <c r="D585" s="164">
        <v>1.6390000000000002E-2</v>
      </c>
      <c r="E585" s="169">
        <v>0.68843999999999994</v>
      </c>
      <c r="F585" s="171">
        <v>0.17678999999999997</v>
      </c>
      <c r="G585" s="23">
        <v>2.1800000000000001E-3</v>
      </c>
      <c r="H585" s="178">
        <v>8.5000000000000006E-3</v>
      </c>
      <c r="I585" s="141">
        <v>2.5899999999999999E-2</v>
      </c>
      <c r="J585" s="160">
        <v>9.9330000000000002E-2</v>
      </c>
      <c r="K585" s="160">
        <v>0.28315000000000001</v>
      </c>
      <c r="L585" s="160">
        <v>1.393E-2</v>
      </c>
      <c r="M585" s="160">
        <v>0.61180000000000001</v>
      </c>
      <c r="N585" s="160">
        <v>1.11E-2</v>
      </c>
      <c r="O585" s="160">
        <v>1.4898899999999999</v>
      </c>
      <c r="P585" s="160">
        <v>1.9441599999999999</v>
      </c>
      <c r="Q585" s="160">
        <v>1.81E-3</v>
      </c>
      <c r="R585" s="160">
        <v>1.026E-2</v>
      </c>
      <c r="S585" s="160">
        <v>0</v>
      </c>
      <c r="T585" s="160">
        <v>0</v>
      </c>
      <c r="U585" s="160">
        <v>0</v>
      </c>
      <c r="V585" s="160">
        <v>1.7999999999999998E-4</v>
      </c>
      <c r="W585" s="160">
        <v>2.3000000000000001E-4</v>
      </c>
      <c r="X585" s="160">
        <v>1.5299999999999999E-3</v>
      </c>
      <c r="Y585" s="160">
        <v>2.6800000000000001E-3</v>
      </c>
      <c r="Z585" s="160">
        <v>8.8800000000000007E-3</v>
      </c>
      <c r="AA585" s="159">
        <v>9.7240000000000007E-2</v>
      </c>
      <c r="AB585" s="159">
        <v>0</v>
      </c>
      <c r="AC585" s="159">
        <v>2.2599999999999999E-3</v>
      </c>
      <c r="AD585" s="159">
        <v>5.1119999999999999E-2</v>
      </c>
    </row>
    <row r="586" spans="1:30" ht="15.75" customHeight="1">
      <c r="A586" s="266" t="s">
        <v>1384</v>
      </c>
      <c r="B586" s="181" t="s">
        <v>34</v>
      </c>
      <c r="C586" s="167"/>
      <c r="D586" s="164">
        <v>1.01E-2</v>
      </c>
      <c r="E586" s="169">
        <v>0.75650000000000006</v>
      </c>
      <c r="F586" s="171">
        <v>0.1101</v>
      </c>
      <c r="G586" s="23">
        <v>1.4000000000000002E-3</v>
      </c>
      <c r="H586" s="178">
        <v>5.3E-3</v>
      </c>
      <c r="I586" s="141">
        <v>1.5800000000000002E-2</v>
      </c>
      <c r="J586" s="160">
        <v>8.3000000000000004E-2</v>
      </c>
      <c r="K586" s="160">
        <v>0.17679999999999998</v>
      </c>
      <c r="L586" s="160">
        <v>8.6999999999999994E-3</v>
      </c>
      <c r="M586" s="160">
        <v>0.37450000000000006</v>
      </c>
      <c r="N586" s="160">
        <v>6.8000000000000005E-3</v>
      </c>
      <c r="O586" s="160">
        <v>1.0734999999999999</v>
      </c>
      <c r="P586" s="160">
        <v>1.1968000000000001</v>
      </c>
      <c r="Q586" s="160">
        <v>1.1000000000000001E-3</v>
      </c>
      <c r="R586" s="160">
        <v>7.0999999999999995E-3</v>
      </c>
      <c r="S586" s="160">
        <v>0</v>
      </c>
      <c r="T586" s="160">
        <v>0</v>
      </c>
      <c r="U586" s="160">
        <v>0</v>
      </c>
      <c r="V586" s="160">
        <v>2.0000000000000001E-4</v>
      </c>
      <c r="W586" s="160">
        <v>2.0000000000000001E-4</v>
      </c>
      <c r="X586" s="160">
        <v>1E-3</v>
      </c>
      <c r="Y586" s="160">
        <v>1.7000000000000001E-3</v>
      </c>
      <c r="Z586" s="160">
        <v>2.5000000000000001E-3</v>
      </c>
      <c r="AA586" s="159">
        <v>6.25E-2</v>
      </c>
      <c r="AB586" s="159">
        <v>0</v>
      </c>
      <c r="AC586" s="159">
        <v>1.4000000000000002E-3</v>
      </c>
      <c r="AD586" s="159">
        <v>2.7999999999999997E-2</v>
      </c>
    </row>
    <row r="587" spans="1:30" ht="15.75" customHeight="1">
      <c r="A587" s="266" t="s">
        <v>1385</v>
      </c>
      <c r="B587" s="181" t="s">
        <v>34</v>
      </c>
      <c r="C587" s="167"/>
      <c r="D587" s="164">
        <v>1.01E-2</v>
      </c>
      <c r="E587" s="169">
        <v>0.75650000000000006</v>
      </c>
      <c r="F587" s="171">
        <v>0.1101</v>
      </c>
      <c r="G587" s="23">
        <v>1.4000000000000002E-3</v>
      </c>
      <c r="H587" s="178">
        <v>5.3E-3</v>
      </c>
      <c r="I587" s="141">
        <v>1.5800000000000002E-2</v>
      </c>
      <c r="J587" s="160">
        <v>8.3000000000000004E-2</v>
      </c>
      <c r="K587" s="160">
        <v>0.17679999999999998</v>
      </c>
      <c r="L587" s="160">
        <v>8.6999999999999994E-3</v>
      </c>
      <c r="M587" s="160">
        <v>0.37450000000000006</v>
      </c>
      <c r="N587" s="160">
        <v>6.8000000000000005E-3</v>
      </c>
      <c r="O587" s="160">
        <v>1.0734999999999999</v>
      </c>
      <c r="P587" s="160">
        <v>1.1968000000000001</v>
      </c>
      <c r="Q587" s="160">
        <v>1.1000000000000001E-3</v>
      </c>
      <c r="R587" s="160">
        <v>7.0999999999999995E-3</v>
      </c>
      <c r="S587" s="160">
        <v>0</v>
      </c>
      <c r="T587" s="160">
        <v>0</v>
      </c>
      <c r="U587" s="160">
        <v>0</v>
      </c>
      <c r="V587" s="160">
        <v>2.0000000000000001E-4</v>
      </c>
      <c r="W587" s="160">
        <v>2.0000000000000001E-4</v>
      </c>
      <c r="X587" s="160">
        <v>1E-3</v>
      </c>
      <c r="Y587" s="160">
        <v>1.7000000000000001E-3</v>
      </c>
      <c r="Z587" s="160">
        <v>2.5000000000000001E-3</v>
      </c>
      <c r="AA587" s="159">
        <v>6.25E-2</v>
      </c>
      <c r="AB587" s="159">
        <v>0</v>
      </c>
      <c r="AC587" s="159">
        <v>1.4000000000000002E-3</v>
      </c>
      <c r="AD587" s="159">
        <v>2.7999999999999997E-2</v>
      </c>
    </row>
    <row r="588" spans="1:30" ht="15.75" customHeight="1">
      <c r="A588" s="266" t="s">
        <v>1386</v>
      </c>
      <c r="B588" s="181" t="s">
        <v>34</v>
      </c>
      <c r="C588" s="167"/>
      <c r="D588" s="164">
        <v>0.1116</v>
      </c>
      <c r="E588" s="169">
        <v>0.55289999999999995</v>
      </c>
      <c r="F588" s="171">
        <v>4.0599999999999997E-2</v>
      </c>
      <c r="G588" s="23">
        <v>6.8400000000000002E-2</v>
      </c>
      <c r="H588" s="178">
        <v>0.1176</v>
      </c>
      <c r="I588" s="141">
        <v>3.73E-2</v>
      </c>
      <c r="J588" s="160">
        <v>0.3014</v>
      </c>
      <c r="K588" s="160">
        <v>0.70510000000000006</v>
      </c>
      <c r="L588" s="160">
        <v>7.3000000000000001E-3</v>
      </c>
      <c r="M588" s="160">
        <v>1.5843</v>
      </c>
      <c r="N588" s="160">
        <v>6.0999999999999995E-3</v>
      </c>
      <c r="O588" s="160">
        <v>2.2183000000000002</v>
      </c>
      <c r="P588" s="160">
        <v>2.9126999999999996</v>
      </c>
      <c r="Q588" s="160">
        <v>2.2000000000000001E-3</v>
      </c>
      <c r="R588" s="160">
        <v>1.44E-2</v>
      </c>
      <c r="S588" s="160">
        <v>0.30530000000000002</v>
      </c>
      <c r="T588" s="160">
        <v>0</v>
      </c>
      <c r="U588" s="160">
        <v>0.32040000000000002</v>
      </c>
      <c r="V588" s="160">
        <v>5.0000000000000001E-4</v>
      </c>
      <c r="W588" s="160">
        <v>4.0000000000000002E-4</v>
      </c>
      <c r="X588" s="160">
        <v>1.8E-3</v>
      </c>
      <c r="Y588" s="160">
        <v>5.4900000000000004E-2</v>
      </c>
      <c r="Z588" s="160">
        <v>3.2000000000000002E-3</v>
      </c>
      <c r="AA588" s="159">
        <v>1.6799999999999999E-2</v>
      </c>
      <c r="AB588" s="159">
        <v>0</v>
      </c>
      <c r="AC588" s="159">
        <v>2.87E-2</v>
      </c>
      <c r="AD588" s="159">
        <v>0.47659999999999997</v>
      </c>
    </row>
    <row r="589" spans="1:30" ht="15.75" customHeight="1">
      <c r="A589" s="266" t="s">
        <v>1387</v>
      </c>
      <c r="B589" s="181" t="s">
        <v>34</v>
      </c>
      <c r="C589" s="167"/>
      <c r="D589" s="164">
        <v>9.0999999999999998E-2</v>
      </c>
      <c r="E589" s="169">
        <v>0.69200000000000006</v>
      </c>
      <c r="F589" s="171">
        <v>2.3599999999999999E-2</v>
      </c>
      <c r="G589" s="23">
        <v>5.3800000000000001E-2</v>
      </c>
      <c r="H589" s="178">
        <v>8.4399999999999989E-2</v>
      </c>
      <c r="I589" s="141">
        <v>2.4199999999999999E-2</v>
      </c>
      <c r="J589" s="160">
        <v>0.5</v>
      </c>
      <c r="K589" s="160">
        <v>0.64170000000000005</v>
      </c>
      <c r="L589" s="160">
        <v>7.3000000000000001E-3</v>
      </c>
      <c r="M589" s="160">
        <v>1.41</v>
      </c>
      <c r="N589" s="160">
        <v>4.4999999999999998E-2</v>
      </c>
      <c r="O589" s="160">
        <v>0.21</v>
      </c>
      <c r="P589" s="160">
        <v>2.3685</v>
      </c>
      <c r="Q589" s="160">
        <v>4.6999999999999993E-3</v>
      </c>
      <c r="R589" s="160">
        <v>2.3099999999999999E-2</v>
      </c>
      <c r="S589" s="160">
        <v>0</v>
      </c>
      <c r="T589" s="160">
        <v>0</v>
      </c>
      <c r="U589" s="160">
        <v>0</v>
      </c>
      <c r="V589" s="160">
        <v>2.2000000000000001E-3</v>
      </c>
      <c r="W589" s="160">
        <v>1E-3</v>
      </c>
      <c r="X589" s="160">
        <v>8.9999999999999998E-4</v>
      </c>
      <c r="Y589" s="160">
        <v>5.7099999999999998E-2</v>
      </c>
      <c r="Z589" s="160">
        <v>5.9000000000000004E-2</v>
      </c>
      <c r="AA589" s="159">
        <v>3.1E-2</v>
      </c>
      <c r="AB589" s="159">
        <v>0</v>
      </c>
      <c r="AC589" s="159">
        <v>2.3940000000000003E-2</v>
      </c>
      <c r="AD589" s="159">
        <v>0.43369999999999997</v>
      </c>
    </row>
    <row r="590" spans="1:30" ht="15.75" customHeight="1">
      <c r="A590" s="266" t="s">
        <v>1388</v>
      </c>
      <c r="B590" s="181" t="s">
        <v>34</v>
      </c>
      <c r="C590" s="167"/>
      <c r="D590" s="164">
        <v>0.10349999999999999</v>
      </c>
      <c r="E590" s="169">
        <v>0.64040000000000008</v>
      </c>
      <c r="F590" s="171">
        <v>2.9900000000000003E-2</v>
      </c>
      <c r="G590" s="23">
        <v>6.8000000000000005E-2</v>
      </c>
      <c r="H590" s="178">
        <v>0.10679999999999999</v>
      </c>
      <c r="I590" s="141">
        <v>3.8900000000000004E-2</v>
      </c>
      <c r="J590" s="160">
        <v>0.32869999999999999</v>
      </c>
      <c r="K590" s="160">
        <v>0.76730000000000009</v>
      </c>
      <c r="L590" s="160">
        <v>9.4999999999999998E-3</v>
      </c>
      <c r="M590" s="160">
        <v>1.5840000000000001</v>
      </c>
      <c r="N590" s="160">
        <v>1.72E-2</v>
      </c>
      <c r="O590" s="160">
        <v>3.0699999999999998E-2</v>
      </c>
      <c r="P590" s="160">
        <v>2.9052999999999995</v>
      </c>
      <c r="Q590" s="160">
        <v>3.0000000000000001E-3</v>
      </c>
      <c r="R590" s="160">
        <v>1.49E-2</v>
      </c>
      <c r="S590" s="160">
        <v>0</v>
      </c>
      <c r="T590" s="160">
        <v>0</v>
      </c>
      <c r="U590" s="160">
        <v>0</v>
      </c>
      <c r="V590" s="160">
        <v>1.9E-3</v>
      </c>
      <c r="W590" s="160">
        <v>4.0000000000000002E-4</v>
      </c>
      <c r="X590" s="160">
        <v>1.1000000000000001E-3</v>
      </c>
      <c r="Y590" s="160">
        <v>5.8600000000000006E-2</v>
      </c>
      <c r="Z590" s="160">
        <v>0</v>
      </c>
      <c r="AA590" s="159">
        <v>3.7000000000000005E-2</v>
      </c>
      <c r="AB590" s="159">
        <v>0</v>
      </c>
      <c r="AC590" s="159">
        <v>0.03</v>
      </c>
      <c r="AD590" s="159">
        <v>0.64700000000000002</v>
      </c>
    </row>
    <row r="591" spans="1:30" ht="15.75" customHeight="1">
      <c r="A591" s="266" t="s">
        <v>1389</v>
      </c>
      <c r="B591" s="181" t="s">
        <v>34</v>
      </c>
      <c r="C591" s="167"/>
      <c r="D591" s="164">
        <v>0.11013000000000001</v>
      </c>
      <c r="E591" s="169">
        <v>0.56269000000000002</v>
      </c>
      <c r="F591" s="171">
        <v>1.8589999999999999E-2</v>
      </c>
      <c r="G591" s="23">
        <v>6.0149999999999995E-2</v>
      </c>
      <c r="H591" s="178">
        <v>0.15393999999999999</v>
      </c>
      <c r="I591" s="141">
        <v>6.13E-2</v>
      </c>
      <c r="J591" s="160">
        <v>1.33589</v>
      </c>
      <c r="K591" s="160">
        <v>1.3444</v>
      </c>
      <c r="L591" s="160">
        <v>1.159E-2</v>
      </c>
      <c r="M591" s="160">
        <v>2.4270300000000002</v>
      </c>
      <c r="N591" s="160">
        <v>1.9640000000000001E-2</v>
      </c>
      <c r="O591" s="160">
        <v>7.0800000000000002E-2</v>
      </c>
      <c r="P591" s="160">
        <v>3.7022599999999999</v>
      </c>
      <c r="Q591" s="160">
        <v>5.0600000000000003E-3</v>
      </c>
      <c r="R591" s="160">
        <v>1.5910000000000001E-2</v>
      </c>
      <c r="S591" s="160">
        <v>0</v>
      </c>
      <c r="T591" s="160">
        <v>0</v>
      </c>
      <c r="U591" s="160">
        <v>4.2000000000000002E-4</v>
      </c>
      <c r="V591" s="160">
        <v>1.0499999999999999E-3</v>
      </c>
      <c r="W591" s="160">
        <v>5.3400000000000001E-3</v>
      </c>
      <c r="X591" s="160">
        <v>7.6999999999999996E-4</v>
      </c>
      <c r="Y591" s="160">
        <v>1.721E-2</v>
      </c>
      <c r="Z591" s="160">
        <v>1.25E-3</v>
      </c>
      <c r="AA591" s="159">
        <v>2.2610000000000002E-2</v>
      </c>
      <c r="AB591" s="159">
        <v>0</v>
      </c>
      <c r="AC591" s="159">
        <v>0.13067000000000001</v>
      </c>
      <c r="AD591" s="159">
        <v>0.2555</v>
      </c>
    </row>
    <row r="592" spans="1:30" ht="15.75" customHeight="1">
      <c r="A592" s="266" t="s">
        <v>1390</v>
      </c>
      <c r="B592" s="181" t="s">
        <v>34</v>
      </c>
      <c r="C592" s="167"/>
      <c r="D592" s="164">
        <v>0.10349999999999999</v>
      </c>
      <c r="E592" s="169">
        <v>0.64040000000000008</v>
      </c>
      <c r="F592" s="171">
        <v>2.9900000000000003E-2</v>
      </c>
      <c r="G592" s="23">
        <v>6.8000000000000005E-2</v>
      </c>
      <c r="H592" s="178">
        <v>0.10679999999999999</v>
      </c>
      <c r="I592" s="141">
        <v>3.8900000000000004E-2</v>
      </c>
      <c r="J592" s="160">
        <v>0.32869999999999999</v>
      </c>
      <c r="K592" s="160">
        <v>0.76730000000000009</v>
      </c>
      <c r="L592" s="160">
        <v>9.4999999999999998E-3</v>
      </c>
      <c r="M592" s="160">
        <v>1.5840000000000001</v>
      </c>
      <c r="N592" s="160">
        <v>1.72E-2</v>
      </c>
      <c r="O592" s="160">
        <v>3.0699999999999998E-2</v>
      </c>
      <c r="P592" s="160">
        <v>2.9052999999999995</v>
      </c>
      <c r="Q592" s="160">
        <v>3.0000000000000001E-3</v>
      </c>
      <c r="R592" s="160">
        <v>1.49E-2</v>
      </c>
      <c r="S592" s="160">
        <v>0</v>
      </c>
      <c r="T592" s="160">
        <v>0</v>
      </c>
      <c r="U592" s="160">
        <v>0</v>
      </c>
      <c r="V592" s="160">
        <v>1.9E-3</v>
      </c>
      <c r="W592" s="160">
        <v>4.0000000000000002E-4</v>
      </c>
      <c r="X592" s="160">
        <v>1.1000000000000001E-3</v>
      </c>
      <c r="Y592" s="160">
        <v>5.8600000000000006E-2</v>
      </c>
      <c r="Z592" s="160">
        <v>0</v>
      </c>
      <c r="AA592" s="159">
        <v>3.7000000000000005E-2</v>
      </c>
      <c r="AB592" s="159">
        <v>0</v>
      </c>
      <c r="AC592" s="159">
        <v>0.03</v>
      </c>
      <c r="AD592" s="159">
        <v>0.64700000000000002</v>
      </c>
    </row>
    <row r="593" spans="1:30" ht="15.75" customHeight="1">
      <c r="A593" s="266" t="s">
        <v>1391</v>
      </c>
      <c r="B593" s="181" t="s">
        <v>34</v>
      </c>
      <c r="C593" s="167"/>
      <c r="D593" s="164">
        <v>9.0999999999999998E-2</v>
      </c>
      <c r="E593" s="169">
        <v>0.69200000000000006</v>
      </c>
      <c r="F593" s="171">
        <v>2.3599999999999999E-2</v>
      </c>
      <c r="G593" s="23">
        <v>5.3800000000000001E-2</v>
      </c>
      <c r="H593" s="178">
        <v>8.4399999999999989E-2</v>
      </c>
      <c r="I593" s="141">
        <v>2.4199999999999999E-2</v>
      </c>
      <c r="J593" s="160">
        <v>0.5</v>
      </c>
      <c r="K593" s="160">
        <v>0.64170000000000005</v>
      </c>
      <c r="L593" s="160">
        <v>7.3000000000000001E-3</v>
      </c>
      <c r="M593" s="160">
        <v>1.41</v>
      </c>
      <c r="N593" s="160">
        <v>4.4999999999999998E-2</v>
      </c>
      <c r="O593" s="160">
        <v>0.21</v>
      </c>
      <c r="P593" s="160">
        <v>2.3685</v>
      </c>
      <c r="Q593" s="160">
        <v>4.6999999999999993E-3</v>
      </c>
      <c r="R593" s="160">
        <v>2.3099999999999999E-2</v>
      </c>
      <c r="S593" s="160">
        <v>0</v>
      </c>
      <c r="T593" s="160">
        <v>0</v>
      </c>
      <c r="U593" s="160">
        <v>0</v>
      </c>
      <c r="V593" s="160">
        <v>2.2000000000000001E-3</v>
      </c>
      <c r="W593" s="160">
        <v>1E-3</v>
      </c>
      <c r="X593" s="160">
        <v>8.9999999999999998E-4</v>
      </c>
      <c r="Y593" s="160">
        <v>5.7099999999999998E-2</v>
      </c>
      <c r="Z593" s="160">
        <v>5.9000000000000004E-2</v>
      </c>
      <c r="AA593" s="159">
        <v>3.1E-2</v>
      </c>
      <c r="AB593" s="159">
        <v>0</v>
      </c>
      <c r="AC593" s="159">
        <v>2.3940000000000003E-2</v>
      </c>
      <c r="AD593" s="159">
        <v>0.43369999999999997</v>
      </c>
    </row>
    <row r="594" spans="1:30" ht="15.75" customHeight="1">
      <c r="A594" s="266" t="s">
        <v>1392</v>
      </c>
      <c r="B594" s="181" t="s">
        <v>34</v>
      </c>
      <c r="C594" s="167"/>
      <c r="D594" s="164">
        <v>0.25800000000000001</v>
      </c>
      <c r="E594" s="169">
        <v>0.1613</v>
      </c>
      <c r="F594" s="171">
        <v>6.8339999999999998E-2</v>
      </c>
      <c r="G594" s="23">
        <v>0.15559000000000001</v>
      </c>
      <c r="H594" s="178">
        <v>0.24428999999999998</v>
      </c>
      <c r="I594" s="141">
        <v>8.5000000000000006E-2</v>
      </c>
      <c r="J594" s="160">
        <v>0.92</v>
      </c>
      <c r="K594" s="160">
        <v>1.68</v>
      </c>
      <c r="L594" s="160">
        <v>1.934E-2</v>
      </c>
      <c r="M594" s="160">
        <v>3.76</v>
      </c>
      <c r="N594" s="160">
        <v>4.58E-2</v>
      </c>
      <c r="O594" s="160">
        <v>0.18</v>
      </c>
      <c r="P594" s="160">
        <v>7.05</v>
      </c>
      <c r="Q594" s="160">
        <v>1.1439999999999999E-2</v>
      </c>
      <c r="R594" s="160">
        <v>3.27E-2</v>
      </c>
      <c r="S594" s="160">
        <v>0</v>
      </c>
      <c r="T594" s="160">
        <v>0</v>
      </c>
      <c r="U594" s="160">
        <v>0</v>
      </c>
      <c r="V594" s="160">
        <v>6.4000000000000003E-3</v>
      </c>
      <c r="W594" s="160">
        <v>1.3500000000000001E-3</v>
      </c>
      <c r="X594" s="160">
        <v>3.4799999999999996E-3</v>
      </c>
      <c r="Y594" s="160">
        <v>0.12066</v>
      </c>
      <c r="Z594" s="160">
        <v>0</v>
      </c>
      <c r="AA594" s="159">
        <v>7.2000000000000008E-2</v>
      </c>
      <c r="AB594" s="159">
        <v>0</v>
      </c>
      <c r="AC594" s="159">
        <v>8.3299999999999999E-2</v>
      </c>
      <c r="AD594" s="159">
        <v>2.4</v>
      </c>
    </row>
    <row r="595" spans="1:30" ht="15.75" customHeight="1">
      <c r="A595" s="266" t="s">
        <v>1393</v>
      </c>
      <c r="B595" s="181" t="s">
        <v>34</v>
      </c>
      <c r="C595" s="167"/>
      <c r="D595" s="164">
        <v>0.13100000000000001</v>
      </c>
      <c r="E595" s="169">
        <v>0.49700000000000005</v>
      </c>
      <c r="F595" s="171">
        <v>0.14599999999999999</v>
      </c>
      <c r="G595" s="23">
        <v>4.3299999999999998E-2</v>
      </c>
      <c r="H595" s="178">
        <v>0.12920000000000001</v>
      </c>
      <c r="I595" s="141">
        <v>4.7E-2</v>
      </c>
      <c r="J595" s="160">
        <v>1.04</v>
      </c>
      <c r="K595" s="160">
        <v>0.96</v>
      </c>
      <c r="L595" s="160">
        <v>9.4500000000000001E-3</v>
      </c>
      <c r="M595" s="160">
        <v>2.12</v>
      </c>
      <c r="N595" s="160">
        <v>1.3100000000000001E-2</v>
      </c>
      <c r="O595" s="160">
        <v>0.41</v>
      </c>
      <c r="P595" s="160">
        <v>5.0199999999999996</v>
      </c>
      <c r="Q595" s="160">
        <v>5.4400000000000004E-3</v>
      </c>
      <c r="R595" s="160">
        <v>2.6000000000000002E-2</v>
      </c>
      <c r="S595" s="160">
        <v>0.41</v>
      </c>
      <c r="T595" s="160">
        <v>0</v>
      </c>
      <c r="U595" s="160">
        <v>0.41499999999999998</v>
      </c>
      <c r="V595" s="160">
        <v>1.16E-3</v>
      </c>
      <c r="W595" s="160">
        <v>1.7399999999999998E-3</v>
      </c>
      <c r="X595" s="160">
        <v>1E-3</v>
      </c>
      <c r="Y595" s="160">
        <v>4.249E-2</v>
      </c>
      <c r="Z595" s="160">
        <v>0</v>
      </c>
      <c r="AA595" s="159">
        <v>5.4000000000000006E-2</v>
      </c>
      <c r="AB595" s="159">
        <v>0</v>
      </c>
      <c r="AC595" s="159">
        <v>2.4E-2</v>
      </c>
      <c r="AD595" s="159">
        <v>0.51</v>
      </c>
    </row>
    <row r="596" spans="1:30" ht="15.75" customHeight="1">
      <c r="A596" s="266" t="s">
        <v>1394</v>
      </c>
      <c r="B596" s="181" t="s">
        <v>34</v>
      </c>
      <c r="C596" s="167"/>
      <c r="D596" s="164">
        <v>0.25800000000000001</v>
      </c>
      <c r="E596" s="169">
        <v>0.1613</v>
      </c>
      <c r="F596" s="171">
        <v>6.8339999999999998E-2</v>
      </c>
      <c r="G596" s="23">
        <v>0.15559000000000001</v>
      </c>
      <c r="H596" s="178">
        <v>0.24428999999999998</v>
      </c>
      <c r="I596" s="141">
        <v>8.5000000000000006E-2</v>
      </c>
      <c r="J596" s="160">
        <v>0.92</v>
      </c>
      <c r="K596" s="160">
        <v>1.68</v>
      </c>
      <c r="L596" s="160">
        <v>1.934E-2</v>
      </c>
      <c r="M596" s="160">
        <v>3.76</v>
      </c>
      <c r="N596" s="160">
        <v>4.58E-2</v>
      </c>
      <c r="O596" s="160">
        <v>0.18</v>
      </c>
      <c r="P596" s="160">
        <v>7.05</v>
      </c>
      <c r="Q596" s="160">
        <v>1.1439999999999999E-2</v>
      </c>
      <c r="R596" s="160">
        <v>3.27E-2</v>
      </c>
      <c r="S596" s="160">
        <v>0</v>
      </c>
      <c r="T596" s="160">
        <v>0</v>
      </c>
      <c r="U596" s="160">
        <v>0</v>
      </c>
      <c r="V596" s="160">
        <v>6.4000000000000003E-3</v>
      </c>
      <c r="W596" s="160">
        <v>1.3500000000000001E-3</v>
      </c>
      <c r="X596" s="160">
        <v>3.4799999999999996E-3</v>
      </c>
      <c r="Y596" s="160">
        <v>0.12066</v>
      </c>
      <c r="Z596" s="160">
        <v>0</v>
      </c>
      <c r="AA596" s="159">
        <v>7.2000000000000008E-2</v>
      </c>
      <c r="AB596" s="159">
        <v>0</v>
      </c>
      <c r="AC596" s="159">
        <v>8.3299999999999999E-2</v>
      </c>
      <c r="AD596" s="159">
        <v>2.4</v>
      </c>
    </row>
    <row r="597" spans="1:30" ht="15.75" customHeight="1">
      <c r="A597" s="266" t="s">
        <v>1395</v>
      </c>
      <c r="B597" s="181" t="s">
        <v>34</v>
      </c>
      <c r="C597" s="167"/>
      <c r="D597" s="164">
        <v>0.13500000000000001</v>
      </c>
      <c r="E597" s="169">
        <v>0.21260000000000001</v>
      </c>
      <c r="F597" s="171">
        <v>3.0550000000000001E-2</v>
      </c>
      <c r="G597" s="23">
        <v>6.9560000000000011E-2</v>
      </c>
      <c r="H597" s="178">
        <v>0.10920999999999999</v>
      </c>
      <c r="I597" s="141">
        <v>8.8000000000000009E-2</v>
      </c>
      <c r="J597" s="160">
        <v>0.55000000000000004</v>
      </c>
      <c r="K597" s="160">
        <v>1.02</v>
      </c>
      <c r="L597" s="160">
        <v>1.023E-2</v>
      </c>
      <c r="M597" s="160">
        <v>1.98</v>
      </c>
      <c r="N597" s="160">
        <v>1.01E-2</v>
      </c>
      <c r="O597" s="160">
        <v>7.51</v>
      </c>
      <c r="P597" s="160">
        <v>1.8</v>
      </c>
      <c r="Q597" s="160">
        <v>4.9899999999999996E-3</v>
      </c>
      <c r="R597" s="160">
        <v>1.83E-2</v>
      </c>
      <c r="S597" s="160">
        <v>0</v>
      </c>
      <c r="T597" s="160">
        <v>0</v>
      </c>
      <c r="U597" s="160">
        <v>0</v>
      </c>
      <c r="V597" s="160">
        <v>2.5900000000000003E-3</v>
      </c>
      <c r="W597" s="160">
        <v>6.3000000000000003E-4</v>
      </c>
      <c r="X597" s="160">
        <v>1.5199999999999999E-3</v>
      </c>
      <c r="Y597" s="160">
        <v>5.2590000000000005E-2</v>
      </c>
      <c r="Z597" s="160">
        <v>0</v>
      </c>
      <c r="AA597" s="159">
        <v>4.4000000000000004E-2</v>
      </c>
      <c r="AB597" s="159">
        <v>0</v>
      </c>
      <c r="AC597" s="159">
        <v>4.0999999999999995E-2</v>
      </c>
      <c r="AD597" s="159">
        <v>0.75</v>
      </c>
    </row>
    <row r="598" spans="1:30" ht="15.75" customHeight="1">
      <c r="A598" s="266" t="s">
        <v>1396</v>
      </c>
      <c r="B598" s="181" t="s">
        <v>34</v>
      </c>
      <c r="C598" s="167"/>
      <c r="D598" s="164">
        <v>7.5240000000000001E-2</v>
      </c>
      <c r="E598" s="169">
        <v>0.54864000000000002</v>
      </c>
      <c r="F598" s="171">
        <v>5.4930000000000007E-2</v>
      </c>
      <c r="G598" s="23">
        <v>9.41E-3</v>
      </c>
      <c r="H598" s="178">
        <v>3.1969999999999998E-2</v>
      </c>
      <c r="I598" s="141">
        <v>2.2899999999999999E-3</v>
      </c>
      <c r="J598" s="160">
        <v>2.6619000000000002</v>
      </c>
      <c r="K598" s="160">
        <v>0.28881000000000001</v>
      </c>
      <c r="L598" s="160">
        <v>3.8999999999999999E-4</v>
      </c>
      <c r="M598" s="160">
        <v>2.4157099999999998</v>
      </c>
      <c r="N598" s="160">
        <v>3.2600000000000003E-3</v>
      </c>
      <c r="O598" s="160">
        <v>1.2859499999999999</v>
      </c>
      <c r="P598" s="160">
        <v>3.7364299999999999</v>
      </c>
      <c r="Q598" s="160">
        <v>4.8000000000000001E-4</v>
      </c>
      <c r="R598" s="160">
        <v>9.5099999999999994E-3</v>
      </c>
      <c r="S598" s="160">
        <v>0.87309999999999999</v>
      </c>
      <c r="T598" s="160">
        <v>0</v>
      </c>
      <c r="U598" s="160">
        <v>0.89355000000000007</v>
      </c>
      <c r="V598" s="160">
        <v>8.5000000000000006E-4</v>
      </c>
      <c r="W598" s="160">
        <v>3.9399999999999999E-3</v>
      </c>
      <c r="X598" s="160">
        <v>4.8000000000000001E-4</v>
      </c>
      <c r="Y598" s="160">
        <v>2.2000000000000001E-3</v>
      </c>
      <c r="Z598" s="160">
        <v>2.452E-2</v>
      </c>
      <c r="AA598" s="159">
        <v>0.13867000000000002</v>
      </c>
      <c r="AB598" s="159">
        <v>1.2099999999999999E-3</v>
      </c>
      <c r="AC598" s="159">
        <v>2.3999999999999998E-3</v>
      </c>
      <c r="AD598" s="159">
        <v>0.10476000000000001</v>
      </c>
    </row>
    <row r="599" spans="1:30" ht="15.75" customHeight="1">
      <c r="A599" s="266" t="s">
        <v>1397</v>
      </c>
      <c r="B599" s="181" t="s">
        <v>34</v>
      </c>
      <c r="C599" s="167"/>
      <c r="D599" s="164">
        <v>6.3210000000000002E-2</v>
      </c>
      <c r="E599" s="169">
        <v>0.18547999999999998</v>
      </c>
      <c r="F599" s="171">
        <v>0.15900999999999998</v>
      </c>
      <c r="G599" s="23">
        <v>1.274E-2</v>
      </c>
      <c r="H599" s="178">
        <v>7.6980000000000007E-2</v>
      </c>
      <c r="I599" s="141">
        <v>5.4300000000000008E-3</v>
      </c>
      <c r="J599" s="160">
        <v>0.45491999999999999</v>
      </c>
      <c r="K599" s="160">
        <v>9.844E-2</v>
      </c>
      <c r="L599" s="160">
        <v>1.2999999999999999E-3</v>
      </c>
      <c r="M599" s="160">
        <v>0.93200000000000005</v>
      </c>
      <c r="N599" s="160">
        <v>1.183E-2</v>
      </c>
      <c r="O599" s="160">
        <v>0.50561</v>
      </c>
      <c r="P599" s="160">
        <v>0.92240999999999995</v>
      </c>
      <c r="Q599" s="160">
        <v>3.7999999999999997E-4</v>
      </c>
      <c r="R599" s="160">
        <v>5.2900000000000004E-3</v>
      </c>
      <c r="S599" s="160">
        <v>2.5049199999999998</v>
      </c>
      <c r="T599" s="160">
        <v>0</v>
      </c>
      <c r="U599" s="160">
        <v>2.54718</v>
      </c>
      <c r="V599" s="160">
        <v>1.6800000000000001E-3</v>
      </c>
      <c r="W599" s="160">
        <v>2.8399999999999996E-3</v>
      </c>
      <c r="X599" s="160">
        <v>5.2999999999999998E-4</v>
      </c>
      <c r="Y599" s="160">
        <v>1.094E-2</v>
      </c>
      <c r="Z599" s="160">
        <v>2.0499999999999997E-3</v>
      </c>
      <c r="AA599" s="159">
        <v>0.15217</v>
      </c>
      <c r="AB599" s="159">
        <v>9.689999999999999E-3</v>
      </c>
      <c r="AC599" s="159">
        <v>9.8200000000000006E-3</v>
      </c>
      <c r="AD599" s="159">
        <v>0.50880999999999998</v>
      </c>
    </row>
    <row r="600" spans="1:30" ht="15.75" customHeight="1">
      <c r="A600" s="266" t="s">
        <v>1398</v>
      </c>
      <c r="B600" s="181" t="s">
        <v>34</v>
      </c>
      <c r="C600" s="167"/>
      <c r="D600" s="164">
        <v>2.358E-2</v>
      </c>
      <c r="E600" s="169">
        <v>0.43219999999999997</v>
      </c>
      <c r="F600" s="171">
        <v>0.14377999999999999</v>
      </c>
      <c r="G600" s="23">
        <v>3.2320000000000002E-2</v>
      </c>
      <c r="H600" s="178">
        <v>9.8879999999999996E-2</v>
      </c>
      <c r="I600" s="141">
        <v>4.2500000000000003E-3</v>
      </c>
      <c r="J600" s="160">
        <v>0.3251</v>
      </c>
      <c r="K600" s="160">
        <v>6.1769999999999999E-2</v>
      </c>
      <c r="L600" s="160">
        <v>9.7999999999999997E-4</v>
      </c>
      <c r="M600" s="160">
        <v>0.40941000000000005</v>
      </c>
      <c r="N600" s="160">
        <v>6.6900000000000006E-3</v>
      </c>
      <c r="O600" s="160">
        <v>1.99136</v>
      </c>
      <c r="P600" s="160">
        <v>0.56872999999999996</v>
      </c>
      <c r="Q600" s="160">
        <v>2.5000000000000001E-4</v>
      </c>
      <c r="R600" s="160">
        <v>2.0799999999999998E-3</v>
      </c>
      <c r="S600" s="160">
        <v>1.3115899999999998</v>
      </c>
      <c r="T600" s="160">
        <v>0</v>
      </c>
      <c r="U600" s="160">
        <v>1.3356700000000001</v>
      </c>
      <c r="V600" s="160">
        <v>1.1999999999999999E-3</v>
      </c>
      <c r="W600" s="160">
        <v>1.2700000000000001E-3</v>
      </c>
      <c r="X600" s="160">
        <v>1.7000000000000001E-4</v>
      </c>
      <c r="Y600" s="160">
        <v>8.4899999999999993E-3</v>
      </c>
      <c r="Z600" s="160">
        <v>1.9E-3</v>
      </c>
      <c r="AA600" s="159">
        <v>5.3040000000000004E-2</v>
      </c>
      <c r="AB600" s="159">
        <v>4.9199999999999999E-3</v>
      </c>
      <c r="AC600" s="159">
        <v>5.7099999999999998E-3</v>
      </c>
      <c r="AD600" s="159">
        <v>0.30204999999999999</v>
      </c>
    </row>
    <row r="601" spans="1:30" ht="15.75" customHeight="1">
      <c r="A601" s="266" t="s">
        <v>1399</v>
      </c>
      <c r="B601" s="181" t="s">
        <v>34</v>
      </c>
      <c r="C601" s="167"/>
      <c r="D601" s="164">
        <v>1.01E-2</v>
      </c>
      <c r="E601" s="169">
        <v>0.75650000000000006</v>
      </c>
      <c r="F601" s="171">
        <v>0.1101</v>
      </c>
      <c r="G601" s="23">
        <v>1.4000000000000002E-3</v>
      </c>
      <c r="H601" s="178">
        <v>5.3E-3</v>
      </c>
      <c r="I601" s="141">
        <v>1.5800000000000002E-2</v>
      </c>
      <c r="J601" s="160">
        <v>8.3000000000000004E-2</v>
      </c>
      <c r="K601" s="160">
        <v>0.17679999999999998</v>
      </c>
      <c r="L601" s="160">
        <v>8.6999999999999994E-3</v>
      </c>
      <c r="M601" s="160">
        <v>0.37450000000000006</v>
      </c>
      <c r="N601" s="160">
        <v>6.8000000000000005E-3</v>
      </c>
      <c r="O601" s="160">
        <v>1.0734999999999999</v>
      </c>
      <c r="P601" s="160">
        <v>1.1968000000000001</v>
      </c>
      <c r="Q601" s="160">
        <v>1.1000000000000001E-3</v>
      </c>
      <c r="R601" s="160">
        <v>7.0999999999999995E-3</v>
      </c>
      <c r="S601" s="160">
        <v>0</v>
      </c>
      <c r="T601" s="160">
        <v>0</v>
      </c>
      <c r="U601" s="160">
        <v>0</v>
      </c>
      <c r="V601" s="160">
        <v>2.0000000000000001E-4</v>
      </c>
      <c r="W601" s="160">
        <v>2.0000000000000001E-4</v>
      </c>
      <c r="X601" s="160">
        <v>1E-3</v>
      </c>
      <c r="Y601" s="160">
        <v>1.7000000000000001E-3</v>
      </c>
      <c r="Z601" s="160">
        <v>2.5000000000000001E-3</v>
      </c>
      <c r="AA601" s="159">
        <v>6.25E-2</v>
      </c>
      <c r="AB601" s="159">
        <v>0</v>
      </c>
      <c r="AC601" s="159">
        <v>1.4000000000000002E-3</v>
      </c>
      <c r="AD601" s="159">
        <v>2.7999999999999997E-2</v>
      </c>
    </row>
    <row r="602" spans="1:30" ht="15.75" customHeight="1">
      <c r="A602" s="266" t="s">
        <v>1400</v>
      </c>
      <c r="B602" s="181" t="s">
        <v>34</v>
      </c>
      <c r="C602" s="167"/>
      <c r="D602" s="164">
        <v>5.5839999999999994E-2</v>
      </c>
      <c r="E602" s="169">
        <v>0.15439</v>
      </c>
      <c r="F602" s="171">
        <v>2.1360000000000001E-2</v>
      </c>
      <c r="G602" s="23">
        <v>5.1600000000000005E-3</v>
      </c>
      <c r="H602" s="178">
        <v>1.6549999999999999E-2</v>
      </c>
      <c r="I602" s="141">
        <v>0</v>
      </c>
      <c r="J602" s="160">
        <v>0.89202000000000004</v>
      </c>
      <c r="K602" s="160">
        <v>9.4939999999999997E-2</v>
      </c>
      <c r="L602" s="160">
        <v>1.0999999999999999E-4</v>
      </c>
      <c r="M602" s="160">
        <v>1.0770900000000001</v>
      </c>
      <c r="N602" s="160">
        <v>3.4699999999999996E-3</v>
      </c>
      <c r="O602" s="160">
        <v>0.60616999999999999</v>
      </c>
      <c r="P602" s="160">
        <v>1.31168</v>
      </c>
      <c r="Q602" s="160">
        <v>1.0999999999999999E-4</v>
      </c>
      <c r="R602" s="160">
        <v>5.5400000000000007E-3</v>
      </c>
      <c r="S602" s="160">
        <v>0.64568000000000003</v>
      </c>
      <c r="T602" s="160">
        <v>0</v>
      </c>
      <c r="U602" s="160">
        <v>0.6520999999999999</v>
      </c>
      <c r="V602" s="160">
        <v>4.6999999999999999E-4</v>
      </c>
      <c r="W602" s="160">
        <v>2.65E-3</v>
      </c>
      <c r="X602" s="160">
        <v>5.6999999999999998E-4</v>
      </c>
      <c r="Y602" s="160">
        <v>9.2000000000000003E-4</v>
      </c>
      <c r="Z602" s="160">
        <v>0</v>
      </c>
      <c r="AA602" s="159">
        <v>0.10954000000000001</v>
      </c>
      <c r="AB602" s="159">
        <v>1.0160000000000001E-2</v>
      </c>
      <c r="AC602" s="159">
        <v>3.2100000000000002E-3</v>
      </c>
      <c r="AD602" s="159">
        <v>0.15354999999999999</v>
      </c>
    </row>
    <row r="603" spans="1:30" ht="15.75" customHeight="1">
      <c r="A603" s="266" t="s">
        <v>1401</v>
      </c>
      <c r="B603" s="181" t="s">
        <v>34</v>
      </c>
      <c r="C603" s="167"/>
      <c r="D603" s="164">
        <v>8.201E-2</v>
      </c>
      <c r="E603" s="169">
        <v>0.40136000000000005</v>
      </c>
      <c r="F603" s="171">
        <v>6.6269999999999996E-2</v>
      </c>
      <c r="G603" s="23">
        <v>5.5700000000000003E-3</v>
      </c>
      <c r="H603" s="178">
        <v>2.681E-2</v>
      </c>
      <c r="I603" s="141">
        <v>3.3900000000000002E-3</v>
      </c>
      <c r="J603" s="160">
        <v>2.0126400000000002</v>
      </c>
      <c r="K603" s="160">
        <v>0.23382999999999998</v>
      </c>
      <c r="L603" s="160">
        <v>1.9599999999999999E-3</v>
      </c>
      <c r="M603" s="160">
        <v>2.06833</v>
      </c>
      <c r="N603" s="160">
        <v>5.47E-3</v>
      </c>
      <c r="O603" s="160">
        <v>1.2946500000000001</v>
      </c>
      <c r="P603" s="160">
        <v>2.8984500000000004</v>
      </c>
      <c r="Q603" s="160">
        <v>3.7999999999999997E-4</v>
      </c>
      <c r="R603" s="160">
        <v>9.7400000000000004E-3</v>
      </c>
      <c r="S603" s="160">
        <v>0.85817999999999994</v>
      </c>
      <c r="T603" s="160">
        <v>0</v>
      </c>
      <c r="U603" s="160">
        <v>0.86875000000000002</v>
      </c>
      <c r="V603" s="160">
        <v>6.7000000000000002E-4</v>
      </c>
      <c r="W603" s="160">
        <v>3.7799999999999999E-3</v>
      </c>
      <c r="X603" s="160">
        <v>8.3000000000000001E-4</v>
      </c>
      <c r="Y603" s="160">
        <v>1.9E-3</v>
      </c>
      <c r="Z603" s="160">
        <v>1.6410000000000001E-2</v>
      </c>
      <c r="AA603" s="159">
        <v>0.14993000000000001</v>
      </c>
      <c r="AB603" s="159">
        <v>8.9899999999999997E-3</v>
      </c>
      <c r="AC603" s="159">
        <v>3.6800000000000001E-3</v>
      </c>
      <c r="AD603" s="159">
        <v>0.17326</v>
      </c>
    </row>
    <row r="604" spans="1:30" ht="15.75" customHeight="1">
      <c r="A604" s="266" t="s">
        <v>1402</v>
      </c>
      <c r="B604" s="181" t="s">
        <v>34</v>
      </c>
      <c r="C604" s="167"/>
      <c r="D604" s="164">
        <v>5.5839999999999994E-2</v>
      </c>
      <c r="E604" s="169">
        <v>0.15439</v>
      </c>
      <c r="F604" s="171">
        <v>2.1360000000000001E-2</v>
      </c>
      <c r="G604" s="23">
        <v>5.1600000000000005E-3</v>
      </c>
      <c r="H604" s="178">
        <v>1.6549999999999999E-2</v>
      </c>
      <c r="I604" s="141">
        <v>0</v>
      </c>
      <c r="J604" s="160">
        <v>0.89202000000000004</v>
      </c>
      <c r="K604" s="160">
        <v>9.4939999999999997E-2</v>
      </c>
      <c r="L604" s="160">
        <v>1.0999999999999999E-4</v>
      </c>
      <c r="M604" s="160">
        <v>1.0770900000000001</v>
      </c>
      <c r="N604" s="160">
        <v>3.4699999999999996E-3</v>
      </c>
      <c r="O604" s="160">
        <v>0.60616999999999999</v>
      </c>
      <c r="P604" s="160">
        <v>1.31168</v>
      </c>
      <c r="Q604" s="160">
        <v>1.0999999999999999E-4</v>
      </c>
      <c r="R604" s="160">
        <v>5.5400000000000007E-3</v>
      </c>
      <c r="S604" s="160">
        <v>0.64568000000000003</v>
      </c>
      <c r="T604" s="160">
        <v>0</v>
      </c>
      <c r="U604" s="160">
        <v>0.6520999999999999</v>
      </c>
      <c r="V604" s="160">
        <v>4.6999999999999999E-4</v>
      </c>
      <c r="W604" s="160">
        <v>2.65E-3</v>
      </c>
      <c r="X604" s="160">
        <v>5.6999999999999998E-4</v>
      </c>
      <c r="Y604" s="160">
        <v>9.2000000000000003E-4</v>
      </c>
      <c r="Z604" s="160">
        <v>0</v>
      </c>
      <c r="AA604" s="159">
        <v>0.10954000000000001</v>
      </c>
      <c r="AB604" s="159">
        <v>1.0160000000000001E-2</v>
      </c>
      <c r="AC604" s="159">
        <v>3.2100000000000002E-3</v>
      </c>
      <c r="AD604" s="159">
        <v>0.15354999999999999</v>
      </c>
    </row>
    <row r="605" spans="1:30" ht="15.75" customHeight="1">
      <c r="A605" s="266" t="s">
        <v>1403</v>
      </c>
      <c r="B605" s="181" t="s">
        <v>34</v>
      </c>
      <c r="C605" s="167"/>
      <c r="D605" s="164">
        <v>5.5839999999999994E-2</v>
      </c>
      <c r="E605" s="169">
        <v>0.15439</v>
      </c>
      <c r="F605" s="171">
        <v>2.1360000000000001E-2</v>
      </c>
      <c r="G605" s="23">
        <v>5.1600000000000005E-3</v>
      </c>
      <c r="H605" s="178">
        <v>1.6549999999999999E-2</v>
      </c>
      <c r="I605" s="141">
        <v>0</v>
      </c>
      <c r="J605" s="160">
        <v>0.89202000000000004</v>
      </c>
      <c r="K605" s="160">
        <v>9.4939999999999997E-2</v>
      </c>
      <c r="L605" s="160">
        <v>1.0999999999999999E-4</v>
      </c>
      <c r="M605" s="160">
        <v>1.0770900000000001</v>
      </c>
      <c r="N605" s="160">
        <v>3.4699999999999996E-3</v>
      </c>
      <c r="O605" s="160">
        <v>0.60616999999999999</v>
      </c>
      <c r="P605" s="160">
        <v>1.31168</v>
      </c>
      <c r="Q605" s="160">
        <v>1.0999999999999999E-4</v>
      </c>
      <c r="R605" s="160">
        <v>5.5400000000000007E-3</v>
      </c>
      <c r="S605" s="160">
        <v>0.64568000000000003</v>
      </c>
      <c r="T605" s="160">
        <v>0</v>
      </c>
      <c r="U605" s="160">
        <v>0.6520999999999999</v>
      </c>
      <c r="V605" s="160">
        <v>4.6999999999999999E-4</v>
      </c>
      <c r="W605" s="160">
        <v>2.65E-3</v>
      </c>
      <c r="X605" s="160">
        <v>5.6999999999999998E-4</v>
      </c>
      <c r="Y605" s="160">
        <v>9.2000000000000003E-4</v>
      </c>
      <c r="Z605" s="160">
        <v>0</v>
      </c>
      <c r="AA605" s="159">
        <v>0.10954000000000001</v>
      </c>
      <c r="AB605" s="159">
        <v>1.0160000000000001E-2</v>
      </c>
      <c r="AC605" s="159">
        <v>3.2100000000000002E-3</v>
      </c>
      <c r="AD605" s="159">
        <v>0.15354999999999999</v>
      </c>
    </row>
    <row r="606" spans="1:30" ht="15.75" customHeight="1">
      <c r="A606" s="266" t="s">
        <v>1404</v>
      </c>
      <c r="B606" s="181" t="s">
        <v>34</v>
      </c>
      <c r="C606" s="167"/>
      <c r="D606" s="164">
        <v>7.8780000000000003E-2</v>
      </c>
      <c r="E606" s="169">
        <v>0.54178999999999999</v>
      </c>
      <c r="F606" s="171">
        <v>5.4640000000000001E-2</v>
      </c>
      <c r="G606" s="23">
        <v>3.3600000000000001E-3</v>
      </c>
      <c r="H606" s="178">
        <v>2.4169999999999997E-2</v>
      </c>
      <c r="I606" s="141">
        <v>0</v>
      </c>
      <c r="J606" s="160">
        <v>2.8284600000000002</v>
      </c>
      <c r="K606" s="160">
        <v>0.25894</v>
      </c>
      <c r="L606" s="160">
        <v>6.0000000000000002E-5</v>
      </c>
      <c r="M606" s="160">
        <v>2.51972</v>
      </c>
      <c r="N606" s="160">
        <v>1.89E-3</v>
      </c>
      <c r="O606" s="160">
        <v>1.26484</v>
      </c>
      <c r="P606" s="160">
        <v>3.6949200000000002</v>
      </c>
      <c r="Q606" s="160">
        <v>1.4999999999999999E-4</v>
      </c>
      <c r="R606" s="160">
        <v>9.3600000000000003E-3</v>
      </c>
      <c r="S606" s="160">
        <v>0.72703000000000007</v>
      </c>
      <c r="T606" s="160">
        <v>0</v>
      </c>
      <c r="U606" s="160">
        <v>0.73864999999999992</v>
      </c>
      <c r="V606" s="160">
        <v>8.9999999999999998E-4</v>
      </c>
      <c r="W606" s="160">
        <v>4.1399999999999996E-3</v>
      </c>
      <c r="X606" s="160">
        <v>5.0999999999999993E-4</v>
      </c>
      <c r="Y606" s="160">
        <v>2.0899999999999998E-3</v>
      </c>
      <c r="Z606" s="160">
        <v>2.589E-2</v>
      </c>
      <c r="AA606" s="159">
        <v>0.1474</v>
      </c>
      <c r="AB606" s="159">
        <v>1.2900000000000001E-3</v>
      </c>
      <c r="AC606" s="159">
        <v>1.5900000000000001E-3</v>
      </c>
      <c r="AD606" s="159">
        <v>0.10954999999999999</v>
      </c>
    </row>
    <row r="607" spans="1:30" ht="15.75" customHeight="1">
      <c r="A607" s="266" t="s">
        <v>1405</v>
      </c>
      <c r="B607" s="181" t="s">
        <v>34</v>
      </c>
      <c r="C607" s="167"/>
      <c r="D607" s="164">
        <v>4.9349999999999998E-2</v>
      </c>
      <c r="E607" s="169">
        <v>0.21594000000000002</v>
      </c>
      <c r="F607" s="171">
        <v>0.12878999999999999</v>
      </c>
      <c r="G607" s="23">
        <v>1.2460000000000001E-2</v>
      </c>
      <c r="H607" s="178">
        <v>7.0309999999999997E-2</v>
      </c>
      <c r="I607" s="141">
        <v>3.5699999999999998E-3</v>
      </c>
      <c r="J607" s="160">
        <v>0.66083000000000003</v>
      </c>
      <c r="K607" s="160">
        <v>0.11989000000000001</v>
      </c>
      <c r="L607" s="160">
        <v>8.1999999999999998E-4</v>
      </c>
      <c r="M607" s="160">
        <v>0.96188999999999991</v>
      </c>
      <c r="N607" s="160">
        <v>8.9499999999999996E-3</v>
      </c>
      <c r="O607" s="160">
        <v>1.51953</v>
      </c>
      <c r="P607" s="160">
        <v>1.21431</v>
      </c>
      <c r="Q607" s="160">
        <v>3.4000000000000002E-4</v>
      </c>
      <c r="R607" s="160">
        <v>5.0899999999999999E-3</v>
      </c>
      <c r="S607" s="160">
        <v>2.3014999999999999</v>
      </c>
      <c r="T607" s="160">
        <v>0</v>
      </c>
      <c r="U607" s="160">
        <v>2.3448699999999998</v>
      </c>
      <c r="V607" s="160">
        <v>5.9999999999999995E-4</v>
      </c>
      <c r="W607" s="160">
        <v>1.7299999999999998E-3</v>
      </c>
      <c r="X607" s="160">
        <v>5.5000000000000003E-4</v>
      </c>
      <c r="Y607" s="160">
        <v>4.7199999999999994E-3</v>
      </c>
      <c r="Z607" s="160">
        <v>1.6100000000000001E-3</v>
      </c>
      <c r="AA607" s="159">
        <v>6.7419999999999994E-2</v>
      </c>
      <c r="AB607" s="159">
        <v>6.7000000000000002E-3</v>
      </c>
      <c r="AC607" s="159">
        <v>5.2700000000000004E-3</v>
      </c>
      <c r="AD607" s="159">
        <v>0.24273</v>
      </c>
    </row>
    <row r="608" spans="1:30" ht="15.75" customHeight="1">
      <c r="A608" s="266" t="s">
        <v>1406</v>
      </c>
      <c r="B608" s="181" t="s">
        <v>34</v>
      </c>
      <c r="C608" s="167"/>
      <c r="D608" s="164">
        <v>4.0869999999999997E-2</v>
      </c>
      <c r="E608" s="169">
        <v>0.23874999999999999</v>
      </c>
      <c r="F608" s="171">
        <v>1.7159999999999998E-2</v>
      </c>
      <c r="G608" s="23">
        <v>3.8400000000000001E-3</v>
      </c>
      <c r="H608" s="178">
        <v>1.1819999999999999E-2</v>
      </c>
      <c r="I608" s="141">
        <v>2.64E-3</v>
      </c>
      <c r="J608" s="160">
        <v>0.83709999999999996</v>
      </c>
      <c r="K608" s="160">
        <v>8.8370000000000004E-2</v>
      </c>
      <c r="L608" s="160">
        <v>1.5E-3</v>
      </c>
      <c r="M608" s="160">
        <v>0.85228999999999999</v>
      </c>
      <c r="N608" s="160">
        <v>2.6800000000000001E-3</v>
      </c>
      <c r="O608" s="160">
        <v>0.46098999999999996</v>
      </c>
      <c r="P608" s="160">
        <v>1.1464300000000001</v>
      </c>
      <c r="Q608" s="160">
        <v>1.0999999999999999E-4</v>
      </c>
      <c r="R608" s="160">
        <v>4.2899999999999995E-3</v>
      </c>
      <c r="S608" s="160">
        <v>0.44829999999999998</v>
      </c>
      <c r="T608" s="160">
        <v>0</v>
      </c>
      <c r="U608" s="160">
        <v>0.45430999999999999</v>
      </c>
      <c r="V608" s="160">
        <v>3.8999999999999999E-4</v>
      </c>
      <c r="W608" s="160">
        <v>2.0200000000000001E-3</v>
      </c>
      <c r="X608" s="160">
        <v>4.3999999999999996E-4</v>
      </c>
      <c r="Y608" s="160">
        <v>8.5000000000000006E-4</v>
      </c>
      <c r="Z608" s="160">
        <v>2.5500000000000002E-3</v>
      </c>
      <c r="AA608" s="159">
        <v>7.4759999999999993E-2</v>
      </c>
      <c r="AB608" s="159">
        <v>8.3099999999999997E-3</v>
      </c>
      <c r="AC608" s="159">
        <v>2.3799999999999997E-3</v>
      </c>
      <c r="AD608" s="159">
        <v>0.10586999999999999</v>
      </c>
    </row>
    <row r="609" spans="1:30" ht="15.75" customHeight="1">
      <c r="A609" s="266" t="s">
        <v>1407</v>
      </c>
      <c r="B609" s="181" t="s">
        <v>34</v>
      </c>
      <c r="C609" s="167"/>
      <c r="D609" s="164">
        <v>5.5839999999999994E-2</v>
      </c>
      <c r="E609" s="169">
        <v>0.15439</v>
      </c>
      <c r="F609" s="171">
        <v>2.1360000000000001E-2</v>
      </c>
      <c r="G609" s="23">
        <v>5.1600000000000005E-3</v>
      </c>
      <c r="H609" s="178">
        <v>1.6549999999999999E-2</v>
      </c>
      <c r="I609" s="141">
        <v>0</v>
      </c>
      <c r="J609" s="160">
        <v>0.89202000000000004</v>
      </c>
      <c r="K609" s="160">
        <v>9.4939999999999997E-2</v>
      </c>
      <c r="L609" s="160">
        <v>1.0999999999999999E-4</v>
      </c>
      <c r="M609" s="160">
        <v>1.0770900000000001</v>
      </c>
      <c r="N609" s="160">
        <v>3.4699999999999996E-3</v>
      </c>
      <c r="O609" s="160">
        <v>0.60616999999999999</v>
      </c>
      <c r="P609" s="160">
        <v>1.31168</v>
      </c>
      <c r="Q609" s="160">
        <v>1.0999999999999999E-4</v>
      </c>
      <c r="R609" s="160">
        <v>5.5400000000000007E-3</v>
      </c>
      <c r="S609" s="160">
        <v>0.64568000000000003</v>
      </c>
      <c r="T609" s="160">
        <v>0</v>
      </c>
      <c r="U609" s="160">
        <v>0.6520999999999999</v>
      </c>
      <c r="V609" s="160">
        <v>4.6999999999999999E-4</v>
      </c>
      <c r="W609" s="160">
        <v>2.65E-3</v>
      </c>
      <c r="X609" s="160">
        <v>5.6999999999999998E-4</v>
      </c>
      <c r="Y609" s="160">
        <v>9.2000000000000003E-4</v>
      </c>
      <c r="Z609" s="160">
        <v>0</v>
      </c>
      <c r="AA609" s="159">
        <v>0.10954000000000001</v>
      </c>
      <c r="AB609" s="159">
        <v>1.0160000000000001E-2</v>
      </c>
      <c r="AC609" s="159">
        <v>3.2100000000000002E-3</v>
      </c>
      <c r="AD609" s="159">
        <v>0.15354999999999999</v>
      </c>
    </row>
    <row r="610" spans="1:30" ht="15.75" customHeight="1">
      <c r="A610" s="266" t="s">
        <v>1408</v>
      </c>
      <c r="B610" s="181" t="s">
        <v>34</v>
      </c>
      <c r="C610" s="167"/>
      <c r="D610" s="164">
        <v>5.5839999999999994E-2</v>
      </c>
      <c r="E610" s="169">
        <v>0.15439</v>
      </c>
      <c r="F610" s="171">
        <v>2.1360000000000001E-2</v>
      </c>
      <c r="G610" s="23">
        <v>5.1600000000000005E-3</v>
      </c>
      <c r="H610" s="178">
        <v>1.6549999999999999E-2</v>
      </c>
      <c r="I610" s="141">
        <v>0</v>
      </c>
      <c r="J610" s="160">
        <v>0.89202000000000004</v>
      </c>
      <c r="K610" s="160">
        <v>9.4939999999999997E-2</v>
      </c>
      <c r="L610" s="160">
        <v>1.0999999999999999E-4</v>
      </c>
      <c r="M610" s="160">
        <v>1.0770900000000001</v>
      </c>
      <c r="N610" s="160">
        <v>3.4699999999999996E-3</v>
      </c>
      <c r="O610" s="160">
        <v>0.60616999999999999</v>
      </c>
      <c r="P610" s="160">
        <v>1.31168</v>
      </c>
      <c r="Q610" s="160">
        <v>1.0999999999999999E-4</v>
      </c>
      <c r="R610" s="160">
        <v>5.5400000000000007E-3</v>
      </c>
      <c r="S610" s="160">
        <v>0.64568000000000003</v>
      </c>
      <c r="T610" s="160">
        <v>0</v>
      </c>
      <c r="U610" s="160">
        <v>0.6520999999999999</v>
      </c>
      <c r="V610" s="160">
        <v>4.6999999999999999E-4</v>
      </c>
      <c r="W610" s="160">
        <v>2.65E-3</v>
      </c>
      <c r="X610" s="160">
        <v>5.6999999999999998E-4</v>
      </c>
      <c r="Y610" s="160">
        <v>9.2000000000000003E-4</v>
      </c>
      <c r="Z610" s="160">
        <v>0</v>
      </c>
      <c r="AA610" s="159">
        <v>0.10954000000000001</v>
      </c>
      <c r="AB610" s="159">
        <v>1.0160000000000001E-2</v>
      </c>
      <c r="AC610" s="159">
        <v>3.2100000000000002E-3</v>
      </c>
      <c r="AD610" s="159">
        <v>0.15354999999999999</v>
      </c>
    </row>
    <row r="611" spans="1:30" ht="15.75" customHeight="1">
      <c r="A611" s="266" t="s">
        <v>1409</v>
      </c>
      <c r="B611" s="181" t="s">
        <v>34</v>
      </c>
      <c r="C611" s="167"/>
      <c r="D611" s="164">
        <v>7.8780000000000003E-2</v>
      </c>
      <c r="E611" s="169">
        <v>0.54178999999999999</v>
      </c>
      <c r="F611" s="171">
        <v>5.4640000000000001E-2</v>
      </c>
      <c r="G611" s="23">
        <v>3.3600000000000001E-3</v>
      </c>
      <c r="H611" s="178">
        <v>2.4169999999999997E-2</v>
      </c>
      <c r="I611" s="141">
        <v>0</v>
      </c>
      <c r="J611" s="160">
        <v>2.8284600000000002</v>
      </c>
      <c r="K611" s="160">
        <v>0.25894</v>
      </c>
      <c r="L611" s="160">
        <v>6.0000000000000002E-5</v>
      </c>
      <c r="M611" s="160">
        <v>2.51972</v>
      </c>
      <c r="N611" s="160">
        <v>1.89E-3</v>
      </c>
      <c r="O611" s="160">
        <v>1.26484</v>
      </c>
      <c r="P611" s="160">
        <v>3.6949200000000002</v>
      </c>
      <c r="Q611" s="160">
        <v>1.4999999999999999E-4</v>
      </c>
      <c r="R611" s="160">
        <v>9.3600000000000003E-3</v>
      </c>
      <c r="S611" s="160">
        <v>0.72703000000000007</v>
      </c>
      <c r="T611" s="160">
        <v>0</v>
      </c>
      <c r="U611" s="160">
        <v>0.73864999999999992</v>
      </c>
      <c r="V611" s="160">
        <v>8.9999999999999998E-4</v>
      </c>
      <c r="W611" s="160">
        <v>4.1399999999999996E-3</v>
      </c>
      <c r="X611" s="160">
        <v>5.0999999999999993E-4</v>
      </c>
      <c r="Y611" s="160">
        <v>2.0899999999999998E-3</v>
      </c>
      <c r="Z611" s="160">
        <v>2.589E-2</v>
      </c>
      <c r="AA611" s="159">
        <v>0.1474</v>
      </c>
      <c r="AB611" s="159">
        <v>1.2900000000000001E-3</v>
      </c>
      <c r="AC611" s="159">
        <v>1.5900000000000001E-3</v>
      </c>
      <c r="AD611" s="159">
        <v>0.10954999999999999</v>
      </c>
    </row>
    <row r="612" spans="1:30" ht="15.75" customHeight="1">
      <c r="A612" s="266" t="s">
        <v>1410</v>
      </c>
      <c r="B612" s="181" t="s">
        <v>34</v>
      </c>
      <c r="C612" s="167"/>
      <c r="D612" s="164">
        <v>2.4300000000000002E-2</v>
      </c>
      <c r="E612" s="169">
        <v>0.21329999999999999</v>
      </c>
      <c r="F612" s="171">
        <v>3.61E-2</v>
      </c>
      <c r="G612" s="23">
        <v>2.8000000000000004E-3</v>
      </c>
      <c r="H612" s="178">
        <v>3.4000000000000002E-3</v>
      </c>
      <c r="I612" s="141">
        <v>2.2200000000000001E-2</v>
      </c>
      <c r="J612" s="160">
        <v>2.5000000000000001E-2</v>
      </c>
      <c r="K612" s="160">
        <v>0.2394</v>
      </c>
      <c r="L612" s="160">
        <v>2.8999999999999998E-3</v>
      </c>
      <c r="M612" s="160">
        <v>0.61850000000000005</v>
      </c>
      <c r="N612" s="160">
        <v>4.5000000000000005E-3</v>
      </c>
      <c r="O612" s="160">
        <v>0.62159999999999993</v>
      </c>
      <c r="P612" s="160">
        <v>1.9043999999999999</v>
      </c>
      <c r="Q612" s="160">
        <v>8.9999999999999998E-4</v>
      </c>
      <c r="R612" s="160">
        <v>5.8999999999999999E-3</v>
      </c>
      <c r="S612" s="160">
        <v>8.6999999999999994E-3</v>
      </c>
      <c r="T612" s="160">
        <v>0</v>
      </c>
      <c r="U612" s="160">
        <v>8.0700000000000008E-2</v>
      </c>
      <c r="V612" s="160">
        <v>2.9999999999999997E-4</v>
      </c>
      <c r="W612" s="160">
        <v>5.0000000000000001E-4</v>
      </c>
      <c r="X612" s="160">
        <v>8.0000000000000004E-4</v>
      </c>
      <c r="Y612" s="160">
        <v>9.4999999999999998E-3</v>
      </c>
      <c r="Z612" s="160">
        <v>2.92E-2</v>
      </c>
      <c r="AA612" s="159">
        <v>1.7500000000000002E-2</v>
      </c>
      <c r="AB612" s="159">
        <v>0</v>
      </c>
      <c r="AC612" s="159">
        <v>8.0000000000000004E-4</v>
      </c>
      <c r="AD612" s="159">
        <v>0.2833</v>
      </c>
    </row>
    <row r="613" spans="1:30" ht="15.75" customHeight="1">
      <c r="A613" s="266" t="s">
        <v>1411</v>
      </c>
      <c r="B613" s="181" t="s">
        <v>34</v>
      </c>
      <c r="C613" s="167"/>
      <c r="D613" s="164">
        <v>0.02</v>
      </c>
      <c r="E613" s="169">
        <v>0.82</v>
      </c>
      <c r="F613" s="171">
        <v>0</v>
      </c>
      <c r="G613" s="23">
        <v>0</v>
      </c>
      <c r="H613" s="178">
        <v>0</v>
      </c>
      <c r="I613" s="141">
        <v>0</v>
      </c>
      <c r="J613" s="160">
        <v>0.04</v>
      </c>
      <c r="K613" s="160">
        <v>0</v>
      </c>
      <c r="L613" s="160">
        <v>0</v>
      </c>
      <c r="M613" s="160">
        <v>0</v>
      </c>
      <c r="N613" s="160">
        <v>1.6000000000000001E-3</v>
      </c>
      <c r="O613" s="160">
        <v>1.4999999999999999E-2</v>
      </c>
      <c r="P613" s="160">
        <v>0</v>
      </c>
      <c r="Q613" s="160">
        <v>0</v>
      </c>
      <c r="R613" s="160">
        <v>0</v>
      </c>
      <c r="S613" s="160">
        <v>0</v>
      </c>
      <c r="T613" s="160">
        <v>0</v>
      </c>
      <c r="U613" s="160">
        <v>0</v>
      </c>
      <c r="V613" s="160">
        <v>0</v>
      </c>
      <c r="W613" s="160">
        <v>0</v>
      </c>
      <c r="X613" s="160">
        <v>0</v>
      </c>
      <c r="Y613" s="160">
        <v>0</v>
      </c>
      <c r="Z613" s="160">
        <v>0</v>
      </c>
      <c r="AA613" s="159">
        <v>0</v>
      </c>
      <c r="AB613" s="159">
        <v>0</v>
      </c>
      <c r="AC613" s="159">
        <v>0</v>
      </c>
      <c r="AD613" s="159">
        <v>0</v>
      </c>
    </row>
    <row r="614" spans="1:30" ht="15.75" customHeight="1">
      <c r="A614" s="266" t="s">
        <v>1412</v>
      </c>
      <c r="B614" s="181" t="s">
        <v>34</v>
      </c>
      <c r="C614" s="167"/>
      <c r="D614" s="164">
        <v>0.02</v>
      </c>
      <c r="E614" s="169">
        <v>0.82</v>
      </c>
      <c r="F614" s="171">
        <v>0</v>
      </c>
      <c r="G614" s="23">
        <v>0</v>
      </c>
      <c r="H614" s="178">
        <v>0</v>
      </c>
      <c r="I614" s="141">
        <v>0</v>
      </c>
      <c r="J614" s="160">
        <v>0.04</v>
      </c>
      <c r="K614" s="160">
        <v>0</v>
      </c>
      <c r="L614" s="160">
        <v>0</v>
      </c>
      <c r="M614" s="160">
        <v>0</v>
      </c>
      <c r="N614" s="160">
        <v>1.6000000000000001E-3</v>
      </c>
      <c r="O614" s="160">
        <v>1.4999999999999999E-2</v>
      </c>
      <c r="P614" s="160">
        <v>0</v>
      </c>
      <c r="Q614" s="160">
        <v>0</v>
      </c>
      <c r="R614" s="160">
        <v>0</v>
      </c>
      <c r="S614" s="160">
        <v>0</v>
      </c>
      <c r="T614" s="160">
        <v>0</v>
      </c>
      <c r="U614" s="160">
        <v>0</v>
      </c>
      <c r="V614" s="160">
        <v>0</v>
      </c>
      <c r="W614" s="160">
        <v>0</v>
      </c>
      <c r="X614" s="160">
        <v>0</v>
      </c>
      <c r="Y614" s="160">
        <v>0</v>
      </c>
      <c r="Z614" s="160">
        <v>0</v>
      </c>
      <c r="AA614" s="159">
        <v>0</v>
      </c>
      <c r="AB614" s="159">
        <v>0</v>
      </c>
      <c r="AC614" s="159">
        <v>0</v>
      </c>
      <c r="AD614" s="159">
        <v>0</v>
      </c>
    </row>
    <row r="615" spans="1:30" ht="15.75" customHeight="1">
      <c r="A615" s="266" t="s">
        <v>1413</v>
      </c>
      <c r="B615" s="181" t="s">
        <v>34</v>
      </c>
      <c r="C615" s="167"/>
      <c r="D615" s="164">
        <v>3.7000000000000002E-3</v>
      </c>
      <c r="E615" s="169">
        <v>0.68859999999999999</v>
      </c>
      <c r="F615" s="171">
        <v>1E-4</v>
      </c>
      <c r="G615" s="23">
        <v>0</v>
      </c>
      <c r="H615" s="178">
        <v>3.7999999999999997E-4</v>
      </c>
      <c r="I615" s="141">
        <v>1.1000000000000001E-2</v>
      </c>
      <c r="J615" s="160">
        <v>0.2</v>
      </c>
      <c r="K615" s="160">
        <v>0.04</v>
      </c>
      <c r="L615" s="160">
        <v>4.0000000000000002E-4</v>
      </c>
      <c r="M615" s="160">
        <v>0.19</v>
      </c>
      <c r="N615" s="160">
        <v>4.8999999999999998E-3</v>
      </c>
      <c r="O615" s="160">
        <v>0.32</v>
      </c>
      <c r="P615" s="160">
        <v>0.77</v>
      </c>
      <c r="Q615" s="160">
        <v>1E-3</v>
      </c>
      <c r="R615" s="160">
        <v>5.9999999999999995E-4</v>
      </c>
      <c r="S615" s="160">
        <v>0</v>
      </c>
      <c r="T615" s="160">
        <v>0</v>
      </c>
      <c r="U615" s="160">
        <v>0</v>
      </c>
      <c r="V615" s="160">
        <v>1.6000000000000001E-4</v>
      </c>
      <c r="W615" s="160">
        <v>7.5999999999999993E-4</v>
      </c>
      <c r="X615" s="160">
        <v>2.0000000000000001E-4</v>
      </c>
      <c r="Y615" s="160">
        <v>3.5999999999999997E-4</v>
      </c>
      <c r="Z615" s="160">
        <v>8.8000000000000009E-2</v>
      </c>
      <c r="AA615" s="159">
        <v>0.02</v>
      </c>
      <c r="AB615" s="159">
        <v>0</v>
      </c>
      <c r="AC615" s="159">
        <v>1.1999999999999999E-3</v>
      </c>
      <c r="AD615" s="159">
        <v>0.11</v>
      </c>
    </row>
    <row r="616" spans="1:30" ht="15.75" customHeight="1">
      <c r="A616" s="266" t="s">
        <v>1414</v>
      </c>
      <c r="B616" s="181" t="s">
        <v>34</v>
      </c>
      <c r="C616" s="167"/>
      <c r="D616" s="164">
        <v>0</v>
      </c>
      <c r="E616" s="169">
        <v>0.99980000000000002</v>
      </c>
      <c r="F616" s="171">
        <v>0</v>
      </c>
      <c r="G616" s="23">
        <v>0</v>
      </c>
      <c r="H616" s="178">
        <v>0</v>
      </c>
      <c r="I616" s="141">
        <v>0</v>
      </c>
      <c r="J616" s="160">
        <v>0.01</v>
      </c>
      <c r="K616" s="160">
        <v>0</v>
      </c>
      <c r="L616" s="160">
        <v>0</v>
      </c>
      <c r="M616" s="160">
        <v>0</v>
      </c>
      <c r="N616" s="160">
        <v>1E-4</v>
      </c>
      <c r="O616" s="160">
        <v>0</v>
      </c>
      <c r="P616" s="160">
        <v>0.02</v>
      </c>
      <c r="Q616" s="160">
        <v>0</v>
      </c>
      <c r="R616" s="160">
        <v>0</v>
      </c>
      <c r="S616" s="160">
        <v>0</v>
      </c>
      <c r="T616" s="160">
        <v>0</v>
      </c>
      <c r="U616" s="160">
        <v>0</v>
      </c>
      <c r="V616" s="160">
        <v>0</v>
      </c>
      <c r="W616" s="160">
        <v>2.0000000000000001E-4</v>
      </c>
      <c r="X616" s="160">
        <v>0</v>
      </c>
      <c r="Y616" s="160">
        <v>0</v>
      </c>
      <c r="Z616" s="160">
        <v>0</v>
      </c>
      <c r="AA616" s="159">
        <v>6.0000000000000001E-3</v>
      </c>
      <c r="AB616" s="159">
        <v>0</v>
      </c>
      <c r="AC616" s="159">
        <v>0</v>
      </c>
      <c r="AD616" s="159">
        <v>0</v>
      </c>
    </row>
    <row r="617" spans="1:30" ht="15.75" customHeight="1">
      <c r="A617" s="266" t="s">
        <v>1415</v>
      </c>
      <c r="B617" s="181" t="s">
        <v>34</v>
      </c>
      <c r="C617" s="167"/>
      <c r="D617" s="164">
        <v>0</v>
      </c>
      <c r="E617" s="169">
        <v>0.1923</v>
      </c>
      <c r="F617" s="171">
        <v>1.2999999999999999E-4</v>
      </c>
      <c r="G617" s="23">
        <v>1.6000000000000001E-4</v>
      </c>
      <c r="H617" s="178">
        <v>5.0999999999999993E-4</v>
      </c>
      <c r="I617" s="141">
        <v>0</v>
      </c>
      <c r="J617" s="160">
        <v>0</v>
      </c>
      <c r="K617" s="160">
        <v>0.01</v>
      </c>
      <c r="L617" s="160">
        <v>0</v>
      </c>
      <c r="M617" s="160">
        <v>0</v>
      </c>
      <c r="N617" s="160">
        <v>5.4000000000000003E-3</v>
      </c>
      <c r="O617" s="160">
        <v>7.0000000000000007E-2</v>
      </c>
      <c r="P617" s="160">
        <v>0.15</v>
      </c>
      <c r="Q617" s="160">
        <v>0</v>
      </c>
      <c r="R617" s="160">
        <v>1.5E-3</v>
      </c>
      <c r="S617" s="160">
        <v>0</v>
      </c>
      <c r="T617" s="160">
        <v>0</v>
      </c>
      <c r="U617" s="160">
        <v>0</v>
      </c>
      <c r="V617" s="160">
        <v>0</v>
      </c>
      <c r="W617" s="160">
        <v>0</v>
      </c>
      <c r="X617" s="160">
        <v>0</v>
      </c>
      <c r="Y617" s="160">
        <v>0</v>
      </c>
      <c r="Z617" s="160">
        <v>6.9999999999999993E-3</v>
      </c>
      <c r="AA617" s="159">
        <v>2E-3</v>
      </c>
      <c r="AB617" s="159">
        <v>0</v>
      </c>
      <c r="AC617" s="159">
        <v>0</v>
      </c>
      <c r="AD617" s="159">
        <v>0</v>
      </c>
    </row>
    <row r="618" spans="1:30" ht="15.75" customHeight="1">
      <c r="A618" s="266" t="s">
        <v>1416</v>
      </c>
      <c r="B618" s="181" t="s">
        <v>34</v>
      </c>
      <c r="C618" s="167"/>
      <c r="D618" s="164">
        <v>1.4000000000000002E-3</v>
      </c>
      <c r="E618" s="169">
        <v>0.32508999999999999</v>
      </c>
      <c r="F618" s="171">
        <v>5.0000000000000002E-5</v>
      </c>
      <c r="G618" s="23">
        <v>2.8000000000000003E-4</v>
      </c>
      <c r="H618" s="178">
        <v>8.9999999999999992E-5</v>
      </c>
      <c r="I618" s="141">
        <v>4.5300000000000002E-3</v>
      </c>
      <c r="J618" s="160">
        <v>3.8079999999999996E-2</v>
      </c>
      <c r="K618" s="160">
        <v>1.47E-2</v>
      </c>
      <c r="L618" s="160">
        <v>7.3999999999999999E-4</v>
      </c>
      <c r="M618" s="160">
        <v>2.2639999999999997E-2</v>
      </c>
      <c r="N618" s="160">
        <v>5.6999999999999998E-4</v>
      </c>
      <c r="O618" s="160">
        <v>8.6440000000000003E-2</v>
      </c>
      <c r="P618" s="160">
        <v>0.14882999999999999</v>
      </c>
      <c r="Q618" s="160">
        <v>1.4000000000000001E-4</v>
      </c>
      <c r="R618" s="160">
        <v>8.8999999999999995E-4</v>
      </c>
      <c r="S618" s="160">
        <v>0</v>
      </c>
      <c r="T618" s="160">
        <v>0</v>
      </c>
      <c r="U618" s="160">
        <v>5.0299999999999997E-3</v>
      </c>
      <c r="V618" s="160">
        <v>1.4999999999999999E-4</v>
      </c>
      <c r="W618" s="160">
        <v>1.2E-4</v>
      </c>
      <c r="X618" s="160">
        <v>1E-4</v>
      </c>
      <c r="Y618" s="160">
        <v>7.9000000000000001E-4</v>
      </c>
      <c r="Z618" s="160">
        <v>1.83E-2</v>
      </c>
      <c r="AA618" s="159">
        <v>2.5600000000000002E-3</v>
      </c>
      <c r="AB618" s="159">
        <v>0</v>
      </c>
      <c r="AC618" s="159">
        <v>1.09E-3</v>
      </c>
      <c r="AD618" s="159">
        <v>1.1319999999999998E-2</v>
      </c>
    </row>
    <row r="619" spans="1:30" ht="15.75" customHeight="1">
      <c r="A619" s="266" t="s">
        <v>1417</v>
      </c>
      <c r="B619" s="181" t="s">
        <v>34</v>
      </c>
      <c r="C619" s="167"/>
      <c r="D619" s="164">
        <v>3.0019999999999998E-2</v>
      </c>
      <c r="E619" s="169">
        <v>0.45938000000000001</v>
      </c>
      <c r="F619" s="171">
        <v>0.14710999999999999</v>
      </c>
      <c r="G619" s="23">
        <v>9.92E-3</v>
      </c>
      <c r="H619" s="178">
        <v>6.0330000000000002E-2</v>
      </c>
      <c r="I619" s="141">
        <v>8.1200000000000005E-3</v>
      </c>
      <c r="J619" s="160">
        <v>0.12712000000000001</v>
      </c>
      <c r="K619" s="160">
        <v>6.9569999999999993E-2</v>
      </c>
      <c r="L619" s="160">
        <v>1.8400000000000001E-3</v>
      </c>
      <c r="M619" s="160">
        <v>0.35698000000000002</v>
      </c>
      <c r="N619" s="160">
        <v>1.2509999999999999E-2</v>
      </c>
      <c r="O619" s="160">
        <v>1.49034</v>
      </c>
      <c r="P619" s="160">
        <v>0.35969999999999996</v>
      </c>
      <c r="Q619" s="160">
        <v>4.8000000000000001E-4</v>
      </c>
      <c r="R619" s="160">
        <v>2.1800000000000001E-3</v>
      </c>
      <c r="S619" s="160">
        <v>1.91561</v>
      </c>
      <c r="T619" s="160">
        <v>0</v>
      </c>
      <c r="U619" s="160">
        <v>1.9531999999999998</v>
      </c>
      <c r="V619" s="160">
        <v>2.1099999999999999E-3</v>
      </c>
      <c r="W619" s="160">
        <v>1.47E-3</v>
      </c>
      <c r="X619" s="160">
        <v>1.2999999999999999E-4</v>
      </c>
      <c r="Y619" s="160">
        <v>1.5890000000000001E-2</v>
      </c>
      <c r="Z619" s="160">
        <v>0</v>
      </c>
      <c r="AA619" s="159">
        <v>9.4939999999999997E-2</v>
      </c>
      <c r="AB619" s="159">
        <v>4.0000000000000001E-3</v>
      </c>
      <c r="AC619" s="159">
        <v>6.7800000000000004E-3</v>
      </c>
      <c r="AD619" s="159">
        <v>0.55344000000000004</v>
      </c>
    </row>
    <row r="620" spans="1:30" ht="15.75" customHeight="1">
      <c r="A620" s="266" t="s">
        <v>1418</v>
      </c>
      <c r="B620" s="181" t="s">
        <v>34</v>
      </c>
      <c r="C620" s="167"/>
      <c r="D620" s="164">
        <v>2.6000000000000002E-2</v>
      </c>
      <c r="E620" s="169">
        <v>0.307</v>
      </c>
      <c r="F620" s="171">
        <v>5.0000000000000001E-3</v>
      </c>
      <c r="G620" s="23">
        <v>1.3999999999999999E-2</v>
      </c>
      <c r="H620" s="178">
        <v>6.9999999999999993E-3</v>
      </c>
      <c r="I620" s="141">
        <v>2.4E-2</v>
      </c>
      <c r="J620" s="160">
        <v>0.04</v>
      </c>
      <c r="K620" s="160">
        <v>0.15</v>
      </c>
      <c r="L620" s="160">
        <v>1.1999999999999999E-3</v>
      </c>
      <c r="M620" s="160">
        <v>0.55000000000000004</v>
      </c>
      <c r="N620" s="160">
        <v>4.0000000000000001E-3</v>
      </c>
      <c r="O620" s="160">
        <v>1.32</v>
      </c>
      <c r="P620" s="160">
        <v>1.25</v>
      </c>
      <c r="Q620" s="160">
        <v>2.9999999999999997E-4</v>
      </c>
      <c r="R620" s="160">
        <v>4.0000000000000001E-3</v>
      </c>
      <c r="S620" s="160">
        <v>0</v>
      </c>
      <c r="T620" s="160">
        <v>0</v>
      </c>
      <c r="U620" s="160">
        <v>0</v>
      </c>
      <c r="V620" s="160">
        <v>0</v>
      </c>
      <c r="W620" s="160">
        <v>0</v>
      </c>
      <c r="X620" s="160">
        <v>0</v>
      </c>
      <c r="Y620" s="160">
        <v>0</v>
      </c>
      <c r="Z620" s="160">
        <v>0</v>
      </c>
      <c r="AA620" s="159">
        <v>0</v>
      </c>
      <c r="AB620" s="159">
        <v>0</v>
      </c>
      <c r="AC620" s="159">
        <v>0</v>
      </c>
      <c r="AD620" s="159">
        <v>0</v>
      </c>
    </row>
    <row r="621" spans="1:30" ht="15.75" customHeight="1">
      <c r="A621" s="266" t="s">
        <v>1419</v>
      </c>
      <c r="B621" s="181" t="s">
        <v>34</v>
      </c>
      <c r="C621" s="167"/>
      <c r="D621" s="164">
        <v>0</v>
      </c>
      <c r="E621" s="169">
        <v>0.99980000000000002</v>
      </c>
      <c r="F621" s="171">
        <v>0</v>
      </c>
      <c r="G621" s="23">
        <v>0</v>
      </c>
      <c r="H621" s="178">
        <v>0</v>
      </c>
      <c r="I621" s="141">
        <v>0</v>
      </c>
      <c r="J621" s="160">
        <v>0.01</v>
      </c>
      <c r="K621" s="160">
        <v>0</v>
      </c>
      <c r="L621" s="160">
        <v>0</v>
      </c>
      <c r="M621" s="160">
        <v>0</v>
      </c>
      <c r="N621" s="160">
        <v>1E-4</v>
      </c>
      <c r="O621" s="160">
        <v>0</v>
      </c>
      <c r="P621" s="160">
        <v>0.02</v>
      </c>
      <c r="Q621" s="160">
        <v>0</v>
      </c>
      <c r="R621" s="160">
        <v>0</v>
      </c>
      <c r="S621" s="160">
        <v>0</v>
      </c>
      <c r="T621" s="160">
        <v>0</v>
      </c>
      <c r="U621" s="160">
        <v>0</v>
      </c>
      <c r="V621" s="160">
        <v>0</v>
      </c>
      <c r="W621" s="160">
        <v>2.0000000000000001E-4</v>
      </c>
      <c r="X621" s="160">
        <v>0</v>
      </c>
      <c r="Y621" s="160">
        <v>0</v>
      </c>
      <c r="Z621" s="160">
        <v>0</v>
      </c>
      <c r="AA621" s="159">
        <v>6.0000000000000001E-3</v>
      </c>
      <c r="AB621" s="159">
        <v>0</v>
      </c>
      <c r="AC621" s="159">
        <v>0</v>
      </c>
      <c r="AD621" s="159">
        <v>0</v>
      </c>
    </row>
    <row r="622" spans="1:30" ht="15.75" customHeight="1">
      <c r="A622" s="266" t="s">
        <v>1420</v>
      </c>
      <c r="B622" s="181" t="s">
        <v>34</v>
      </c>
      <c r="C622" s="167"/>
      <c r="D622" s="164">
        <v>4.5999999999999999E-2</v>
      </c>
      <c r="E622" s="169">
        <v>0.629</v>
      </c>
      <c r="F622" s="171">
        <v>3.9800000000000002E-2</v>
      </c>
      <c r="G622" s="23">
        <v>2.7800000000000004E-3</v>
      </c>
      <c r="H622" s="178">
        <v>3.857E-2</v>
      </c>
      <c r="I622" s="141">
        <v>2.7999999999999997E-2</v>
      </c>
      <c r="J622" s="160">
        <v>0.49</v>
      </c>
      <c r="K622" s="160">
        <v>0.48</v>
      </c>
      <c r="L622" s="160">
        <v>3.7099999999999998E-3</v>
      </c>
      <c r="M622" s="160">
        <v>0.97</v>
      </c>
      <c r="N622" s="160">
        <v>1.3000000000000001E-2</v>
      </c>
      <c r="O622" s="160">
        <v>3.46</v>
      </c>
      <c r="P622" s="160">
        <v>2.84</v>
      </c>
      <c r="Q622" s="160">
        <v>3.4799999999999996E-3</v>
      </c>
      <c r="R622" s="160">
        <v>8.3000000000000001E-3</v>
      </c>
      <c r="S622" s="160">
        <v>0.01</v>
      </c>
      <c r="T622" s="160">
        <v>0</v>
      </c>
      <c r="U622" s="160">
        <v>0.01</v>
      </c>
      <c r="V622" s="160">
        <v>3.4000000000000002E-4</v>
      </c>
      <c r="W622" s="160">
        <v>9.1E-4</v>
      </c>
      <c r="X622" s="160">
        <v>2.0000000000000001E-4</v>
      </c>
      <c r="Y622" s="160">
        <v>2.5000000000000001E-3</v>
      </c>
      <c r="Z622" s="160">
        <v>2E-3</v>
      </c>
      <c r="AA622" s="159">
        <v>2.3E-2</v>
      </c>
      <c r="AB622" s="159">
        <v>0</v>
      </c>
      <c r="AC622" s="159">
        <v>2.63E-2</v>
      </c>
      <c r="AD622" s="159">
        <v>0.04</v>
      </c>
    </row>
    <row r="623" spans="1:30" ht="15.75" customHeight="1">
      <c r="A623" s="266" t="s">
        <v>1421</v>
      </c>
      <c r="B623" s="181" t="s">
        <v>34</v>
      </c>
      <c r="C623" s="167"/>
      <c r="D623" s="164">
        <v>7.6499999999999999E-2</v>
      </c>
      <c r="E623" s="169">
        <v>0.59399999999999997</v>
      </c>
      <c r="F623" s="171">
        <v>0.20780000000000001</v>
      </c>
      <c r="G623" s="23">
        <v>1.256E-2</v>
      </c>
      <c r="H623" s="178">
        <v>0.15869</v>
      </c>
      <c r="I623" s="141">
        <v>3.4000000000000002E-2</v>
      </c>
      <c r="J623" s="160">
        <v>1.89</v>
      </c>
      <c r="K623" s="160">
        <v>0.63</v>
      </c>
      <c r="L623" s="160">
        <v>4.7099999999999998E-3</v>
      </c>
      <c r="M623" s="160">
        <v>2.08</v>
      </c>
      <c r="N623" s="160">
        <v>2.35E-2</v>
      </c>
      <c r="O623" s="160">
        <v>0.79</v>
      </c>
      <c r="P623" s="160">
        <v>3.72</v>
      </c>
      <c r="Q623" s="160">
        <v>4.9100000000000003E-3</v>
      </c>
      <c r="R623" s="160">
        <v>2.3E-2</v>
      </c>
      <c r="S623" s="160">
        <v>0.56000000000000005</v>
      </c>
      <c r="T623" s="160">
        <v>0</v>
      </c>
      <c r="U623" s="160">
        <v>0.56667000000000001</v>
      </c>
      <c r="V623" s="160">
        <v>1.1200000000000001E-3</v>
      </c>
      <c r="W623" s="160">
        <v>2.98E-3</v>
      </c>
      <c r="X623" s="160">
        <v>3.5999999999999997E-4</v>
      </c>
      <c r="Y623" s="160">
        <v>3.8600000000000001E-3</v>
      </c>
      <c r="Z623" s="160">
        <v>0</v>
      </c>
      <c r="AA623" s="159">
        <v>4.4999999999999998E-2</v>
      </c>
      <c r="AB623" s="159">
        <v>0</v>
      </c>
      <c r="AC623" s="159">
        <v>5.1000000000000004E-3</v>
      </c>
      <c r="AD623" s="159">
        <v>0.11</v>
      </c>
    </row>
    <row r="624" spans="1:30" ht="15.75" customHeight="1">
      <c r="A624" s="266" t="s">
        <v>1422</v>
      </c>
      <c r="B624" s="181" t="s">
        <v>34</v>
      </c>
      <c r="C624" s="167"/>
      <c r="D624" s="164">
        <v>7.6499999999999999E-2</v>
      </c>
      <c r="E624" s="169">
        <v>0.59399999999999997</v>
      </c>
      <c r="F624" s="171">
        <v>0.20780000000000001</v>
      </c>
      <c r="G624" s="23">
        <v>1.256E-2</v>
      </c>
      <c r="H624" s="178">
        <v>0.15869</v>
      </c>
      <c r="I624" s="141">
        <v>3.4000000000000002E-2</v>
      </c>
      <c r="J624" s="160">
        <v>1.89</v>
      </c>
      <c r="K624" s="160">
        <v>0.63</v>
      </c>
      <c r="L624" s="160">
        <v>4.7099999999999998E-3</v>
      </c>
      <c r="M624" s="160">
        <v>2.08</v>
      </c>
      <c r="N624" s="160">
        <v>2.35E-2</v>
      </c>
      <c r="O624" s="160">
        <v>0.79</v>
      </c>
      <c r="P624" s="160">
        <v>3.72</v>
      </c>
      <c r="Q624" s="160">
        <v>4.9100000000000003E-3</v>
      </c>
      <c r="R624" s="160">
        <v>2.3E-2</v>
      </c>
      <c r="S624" s="160">
        <v>0.56000000000000005</v>
      </c>
      <c r="T624" s="160">
        <v>0</v>
      </c>
      <c r="U624" s="160">
        <v>0.56667000000000001</v>
      </c>
      <c r="V624" s="160">
        <v>1.1200000000000001E-3</v>
      </c>
      <c r="W624" s="160">
        <v>2.98E-3</v>
      </c>
      <c r="X624" s="160">
        <v>3.5999999999999997E-4</v>
      </c>
      <c r="Y624" s="160">
        <v>3.8600000000000001E-3</v>
      </c>
      <c r="Z624" s="160">
        <v>0</v>
      </c>
      <c r="AA624" s="159">
        <v>4.4999999999999998E-2</v>
      </c>
      <c r="AB624" s="159">
        <v>0</v>
      </c>
      <c r="AC624" s="159">
        <v>5.1000000000000004E-3</v>
      </c>
      <c r="AD624" s="159">
        <v>0.11</v>
      </c>
    </row>
    <row r="625" spans="1:30" ht="15.75" customHeight="1">
      <c r="A625" s="266" t="s">
        <v>1423</v>
      </c>
      <c r="B625" s="181" t="s">
        <v>34</v>
      </c>
      <c r="C625" s="167"/>
      <c r="D625" s="164">
        <v>0.11013000000000001</v>
      </c>
      <c r="E625" s="169">
        <v>0.56269000000000002</v>
      </c>
      <c r="F625" s="171">
        <v>1.8589999999999999E-2</v>
      </c>
      <c r="G625" s="23">
        <v>6.0149999999999995E-2</v>
      </c>
      <c r="H625" s="178">
        <v>0.15393999999999999</v>
      </c>
      <c r="I625" s="141">
        <v>6.13E-2</v>
      </c>
      <c r="J625" s="160">
        <v>1.33589</v>
      </c>
      <c r="K625" s="160">
        <v>1.3444</v>
      </c>
      <c r="L625" s="160">
        <v>1.159E-2</v>
      </c>
      <c r="M625" s="160">
        <v>2.4270300000000002</v>
      </c>
      <c r="N625" s="160">
        <v>1.9640000000000001E-2</v>
      </c>
      <c r="O625" s="160">
        <v>7.0800000000000002E-2</v>
      </c>
      <c r="P625" s="160">
        <v>3.7022599999999999</v>
      </c>
      <c r="Q625" s="160">
        <v>5.0600000000000003E-3</v>
      </c>
      <c r="R625" s="160">
        <v>1.5910000000000001E-2</v>
      </c>
      <c r="S625" s="160">
        <v>0</v>
      </c>
      <c r="T625" s="160">
        <v>0</v>
      </c>
      <c r="U625" s="160">
        <v>4.2000000000000002E-4</v>
      </c>
      <c r="V625" s="160">
        <v>1.0499999999999999E-3</v>
      </c>
      <c r="W625" s="160">
        <v>5.3400000000000001E-3</v>
      </c>
      <c r="X625" s="160">
        <v>7.6999999999999996E-4</v>
      </c>
      <c r="Y625" s="160">
        <v>1.721E-2</v>
      </c>
      <c r="Z625" s="160">
        <v>1.25E-3</v>
      </c>
      <c r="AA625" s="159">
        <v>2.2610000000000002E-2</v>
      </c>
      <c r="AB625" s="159">
        <v>0</v>
      </c>
      <c r="AC625" s="159">
        <v>0.13067000000000001</v>
      </c>
      <c r="AD625" s="159">
        <v>0.2555</v>
      </c>
    </row>
    <row r="626" spans="1:30" ht="15.75" customHeight="1">
      <c r="A626" s="266" t="s">
        <v>1424</v>
      </c>
      <c r="B626" s="181" t="s">
        <v>34</v>
      </c>
      <c r="C626" s="167"/>
      <c r="D626" s="164">
        <v>3.049E-2</v>
      </c>
      <c r="E626" s="169">
        <v>0.18769</v>
      </c>
      <c r="F626" s="171">
        <v>1.3180000000000001E-2</v>
      </c>
      <c r="G626" s="23">
        <v>1.58E-3</v>
      </c>
      <c r="H626" s="178">
        <v>5.8999999999999999E-3</v>
      </c>
      <c r="I626" s="141">
        <v>1.0299999999999999E-3</v>
      </c>
      <c r="J626" s="160">
        <v>0.8204300000000001</v>
      </c>
      <c r="K626" s="160">
        <v>0.1074</v>
      </c>
      <c r="L626" s="160">
        <v>1.4499999999999999E-3</v>
      </c>
      <c r="M626" s="160">
        <v>0.76166</v>
      </c>
      <c r="N626" s="160">
        <v>3.8500000000000001E-3</v>
      </c>
      <c r="O626" s="160">
        <v>0.50787000000000004</v>
      </c>
      <c r="P626" s="160">
        <v>1.0998300000000001</v>
      </c>
      <c r="Q626" s="160">
        <v>2.9999999999999997E-4</v>
      </c>
      <c r="R626" s="160">
        <v>4.28E-3</v>
      </c>
      <c r="S626" s="160">
        <v>0.19433</v>
      </c>
      <c r="T626" s="160">
        <v>0</v>
      </c>
      <c r="U626" s="160">
        <v>0.19722000000000001</v>
      </c>
      <c r="V626" s="160">
        <v>8.0000000000000004E-4</v>
      </c>
      <c r="W626" s="160">
        <v>1.32E-3</v>
      </c>
      <c r="X626" s="160">
        <v>5.2999999999999998E-4</v>
      </c>
      <c r="Y626" s="160">
        <v>5.2100000000000002E-3</v>
      </c>
      <c r="Z626" s="160">
        <v>0</v>
      </c>
      <c r="AA626" s="159">
        <v>4.8799999999999996E-2</v>
      </c>
      <c r="AB626" s="159">
        <v>6.9399999999999991E-3</v>
      </c>
      <c r="AC626" s="159">
        <v>5.4000000000000001E-4</v>
      </c>
      <c r="AD626" s="159">
        <v>0.16417999999999999</v>
      </c>
    </row>
    <row r="627" spans="1:30" ht="15.75" customHeight="1">
      <c r="A627" s="266" t="s">
        <v>1425</v>
      </c>
      <c r="B627" s="181" t="s">
        <v>34</v>
      </c>
      <c r="C627" s="167"/>
      <c r="D627" s="164">
        <v>3.7999999999999999E-2</v>
      </c>
      <c r="E627" s="169">
        <v>9.8000000000000004E-2</v>
      </c>
      <c r="F627" s="171">
        <v>0</v>
      </c>
      <c r="G627" s="23">
        <v>0</v>
      </c>
      <c r="H627" s="178">
        <v>0</v>
      </c>
      <c r="I627" s="141">
        <v>0.05</v>
      </c>
      <c r="J627" s="160">
        <v>7.0000000000000007E-2</v>
      </c>
      <c r="K627" s="160">
        <v>0.41</v>
      </c>
      <c r="L627" s="160">
        <v>7.7000000000000002E-3</v>
      </c>
      <c r="M627" s="160">
        <v>1.07</v>
      </c>
      <c r="N627" s="160">
        <v>1.7000000000000001E-2</v>
      </c>
      <c r="O627" s="160">
        <v>0.11</v>
      </c>
      <c r="P627" s="160">
        <v>3.7</v>
      </c>
      <c r="Q627" s="160">
        <v>4.1999999999999997E-3</v>
      </c>
      <c r="R627" s="160">
        <v>9.0000000000000011E-3</v>
      </c>
      <c r="S627" s="160">
        <v>0</v>
      </c>
      <c r="T627" s="160">
        <v>0</v>
      </c>
      <c r="U627" s="160">
        <v>0</v>
      </c>
      <c r="V627" s="160">
        <v>0</v>
      </c>
      <c r="W627" s="160">
        <v>0</v>
      </c>
      <c r="X627" s="160">
        <v>0</v>
      </c>
      <c r="Y627" s="160">
        <v>0</v>
      </c>
      <c r="Z627" s="160">
        <v>1.6E-2</v>
      </c>
      <c r="AA627" s="159">
        <v>0</v>
      </c>
      <c r="AB627" s="159">
        <v>0</v>
      </c>
      <c r="AC627" s="159">
        <v>0</v>
      </c>
      <c r="AD627" s="159">
        <v>0</v>
      </c>
    </row>
    <row r="628" spans="1:30" ht="15.75" customHeight="1">
      <c r="A628" s="266" t="s">
        <v>1426</v>
      </c>
      <c r="B628" s="181" t="s">
        <v>34</v>
      </c>
      <c r="C628" s="167"/>
      <c r="D628" s="164">
        <v>0.19188</v>
      </c>
      <c r="E628" s="169">
        <v>0.69938</v>
      </c>
      <c r="F628" s="171">
        <v>7.5700000000000003E-3</v>
      </c>
      <c r="G628" s="23">
        <v>4.1099999999999999E-3</v>
      </c>
      <c r="H628" s="178">
        <v>4.2100000000000002E-3</v>
      </c>
      <c r="I628" s="141">
        <v>7.3889999999999997E-2</v>
      </c>
      <c r="J628" s="160">
        <v>5.3657599999999999</v>
      </c>
      <c r="K628" s="160">
        <v>3.5714199999999998</v>
      </c>
      <c r="L628" s="160">
        <v>2.6900000000000001E-3</v>
      </c>
      <c r="M628" s="160">
        <v>3.6659600000000001</v>
      </c>
      <c r="N628" s="160">
        <v>0.22857</v>
      </c>
      <c r="O628" s="160">
        <v>3.9527199999999998</v>
      </c>
      <c r="P628" s="160">
        <v>9.2874499999999998</v>
      </c>
      <c r="Q628" s="160">
        <v>7.11E-3</v>
      </c>
      <c r="R628" s="160">
        <v>0.16072</v>
      </c>
      <c r="S628" s="160">
        <v>8.031130000000001</v>
      </c>
      <c r="T628" s="160">
        <v>0</v>
      </c>
      <c r="U628" s="160">
        <v>8.0321800000000003</v>
      </c>
      <c r="V628" s="160">
        <v>1.6080000000000001E-2</v>
      </c>
      <c r="W628" s="160">
        <v>6.9799999999999992E-3</v>
      </c>
      <c r="X628" s="160">
        <v>2.1429999999999998E-2</v>
      </c>
      <c r="Y628" s="160">
        <v>0.24995999999999999</v>
      </c>
      <c r="Z628" s="160">
        <v>0.64285999999999999</v>
      </c>
      <c r="AA628" s="159">
        <v>0.11733</v>
      </c>
      <c r="AB628" s="159">
        <v>3.5709999999999999E-2</v>
      </c>
      <c r="AC628" s="159">
        <v>0.24121999999999999</v>
      </c>
      <c r="AD628" s="159">
        <v>5.8880299999999997</v>
      </c>
    </row>
    <row r="629" spans="1:30" ht="15.75" customHeight="1">
      <c r="A629" s="266" t="s">
        <v>1427</v>
      </c>
      <c r="B629" s="181" t="s">
        <v>34</v>
      </c>
      <c r="C629" s="167"/>
      <c r="D629" s="164">
        <v>0.19188</v>
      </c>
      <c r="E629" s="169">
        <v>0.69938</v>
      </c>
      <c r="F629" s="171">
        <v>7.5700000000000003E-3</v>
      </c>
      <c r="G629" s="23">
        <v>4.1099999999999999E-3</v>
      </c>
      <c r="H629" s="178">
        <v>4.2100000000000002E-3</v>
      </c>
      <c r="I629" s="141">
        <v>7.3889999999999997E-2</v>
      </c>
      <c r="J629" s="160">
        <v>5.3657599999999999</v>
      </c>
      <c r="K629" s="160">
        <v>3.5714199999999998</v>
      </c>
      <c r="L629" s="160">
        <v>2.6900000000000001E-3</v>
      </c>
      <c r="M629" s="160">
        <v>3.6659600000000001</v>
      </c>
      <c r="N629" s="160">
        <v>0.22857</v>
      </c>
      <c r="O629" s="160">
        <v>3.9527199999999998</v>
      </c>
      <c r="P629" s="160">
        <v>9.2874499999999998</v>
      </c>
      <c r="Q629" s="160">
        <v>7.11E-3</v>
      </c>
      <c r="R629" s="160">
        <v>0.16072</v>
      </c>
      <c r="S629" s="160">
        <v>8.031130000000001</v>
      </c>
      <c r="T629" s="160">
        <v>0</v>
      </c>
      <c r="U629" s="160">
        <v>8.0321800000000003</v>
      </c>
      <c r="V629" s="160">
        <v>1.6080000000000001E-2</v>
      </c>
      <c r="W629" s="160">
        <v>6.9799999999999992E-3</v>
      </c>
      <c r="X629" s="160">
        <v>2.1429999999999998E-2</v>
      </c>
      <c r="Y629" s="160">
        <v>0.24995999999999999</v>
      </c>
      <c r="Z629" s="160">
        <v>0.64285999999999999</v>
      </c>
      <c r="AA629" s="159">
        <v>0.11733</v>
      </c>
      <c r="AB629" s="159">
        <v>3.5709999999999999E-2</v>
      </c>
      <c r="AC629" s="159">
        <v>0.24121999999999999</v>
      </c>
      <c r="AD629" s="159">
        <v>5.8880299999999997</v>
      </c>
    </row>
    <row r="630" spans="1:30" ht="15.75" customHeight="1">
      <c r="A630" s="266" t="s">
        <v>1428</v>
      </c>
      <c r="B630" s="181" t="s">
        <v>34</v>
      </c>
      <c r="C630" s="167"/>
      <c r="D630" s="164">
        <v>0</v>
      </c>
      <c r="E630" s="169">
        <v>0.99980000000000002</v>
      </c>
      <c r="F630" s="171">
        <v>0</v>
      </c>
      <c r="G630" s="23">
        <v>0</v>
      </c>
      <c r="H630" s="178">
        <v>0</v>
      </c>
      <c r="I630" s="141">
        <v>0</v>
      </c>
      <c r="J630" s="160">
        <v>0.01</v>
      </c>
      <c r="K630" s="160">
        <v>0</v>
      </c>
      <c r="L630" s="160">
        <v>0</v>
      </c>
      <c r="M630" s="160">
        <v>0</v>
      </c>
      <c r="N630" s="160">
        <v>1E-4</v>
      </c>
      <c r="O630" s="160">
        <v>0</v>
      </c>
      <c r="P630" s="160">
        <v>0.02</v>
      </c>
      <c r="Q630" s="160">
        <v>0</v>
      </c>
      <c r="R630" s="160">
        <v>0</v>
      </c>
      <c r="S630" s="160">
        <v>0</v>
      </c>
      <c r="T630" s="160">
        <v>0</v>
      </c>
      <c r="U630" s="160">
        <v>0</v>
      </c>
      <c r="V630" s="160">
        <v>0</v>
      </c>
      <c r="W630" s="160">
        <v>2.0000000000000001E-4</v>
      </c>
      <c r="X630" s="160">
        <v>0</v>
      </c>
      <c r="Y630" s="160">
        <v>0</v>
      </c>
      <c r="Z630" s="160">
        <v>0</v>
      </c>
      <c r="AA630" s="159">
        <v>6.0000000000000001E-3</v>
      </c>
      <c r="AB630" s="159">
        <v>0</v>
      </c>
      <c r="AC630" s="159">
        <v>0</v>
      </c>
      <c r="AD630" s="159">
        <v>0</v>
      </c>
    </row>
    <row r="631" spans="1:30" ht="15.75" customHeight="1">
      <c r="A631" s="266" t="s">
        <v>1429</v>
      </c>
      <c r="B631" s="181" t="s">
        <v>34</v>
      </c>
      <c r="C631" s="167"/>
      <c r="D631" s="164">
        <v>0</v>
      </c>
      <c r="E631" s="169">
        <v>1</v>
      </c>
      <c r="F631" s="171">
        <v>0</v>
      </c>
      <c r="G631" s="23">
        <v>0</v>
      </c>
      <c r="H631" s="178">
        <v>0</v>
      </c>
      <c r="I631" s="141">
        <v>0</v>
      </c>
      <c r="J631" s="160">
        <v>0</v>
      </c>
      <c r="K631" s="160">
        <v>0</v>
      </c>
      <c r="L631" s="160">
        <v>0</v>
      </c>
      <c r="M631" s="160">
        <v>0</v>
      </c>
      <c r="N631" s="160">
        <v>0</v>
      </c>
      <c r="O631" s="160">
        <v>0</v>
      </c>
      <c r="P631" s="160">
        <v>0</v>
      </c>
      <c r="Q631" s="160">
        <v>0</v>
      </c>
      <c r="R631" s="160">
        <v>0</v>
      </c>
      <c r="S631" s="160">
        <v>0</v>
      </c>
      <c r="T631" s="160">
        <v>0</v>
      </c>
      <c r="U631" s="160">
        <v>0</v>
      </c>
      <c r="V631" s="160">
        <v>0</v>
      </c>
      <c r="W631" s="160">
        <v>0</v>
      </c>
      <c r="X631" s="160">
        <v>0</v>
      </c>
      <c r="Y631" s="160">
        <v>0</v>
      </c>
      <c r="Z631" s="160">
        <v>0</v>
      </c>
      <c r="AA631" s="159">
        <v>0</v>
      </c>
      <c r="AB631" s="159">
        <v>0</v>
      </c>
      <c r="AC631" s="159">
        <v>0</v>
      </c>
      <c r="AD631" s="159">
        <v>0</v>
      </c>
    </row>
    <row r="632" spans="1:30" ht="15.75" customHeight="1">
      <c r="A632" s="266" t="s">
        <v>1430</v>
      </c>
      <c r="B632" s="181" t="s">
        <v>34</v>
      </c>
      <c r="C632" s="167"/>
      <c r="D632" s="164">
        <v>3.1669999999999997E-2</v>
      </c>
      <c r="E632" s="169">
        <v>0.69436000000000009</v>
      </c>
      <c r="F632" s="171">
        <v>9.3299999999999998E-3</v>
      </c>
      <c r="G632" s="23">
        <v>5.3170000000000002E-2</v>
      </c>
      <c r="H632" s="178">
        <v>1.7129999999999999E-2</v>
      </c>
      <c r="I632" s="141">
        <v>2.3189999999999999E-2</v>
      </c>
      <c r="J632" s="160">
        <v>5.4054100000000007</v>
      </c>
      <c r="K632" s="160">
        <v>0.28553000000000001</v>
      </c>
      <c r="L632" s="160">
        <v>6.8300000000000001E-3</v>
      </c>
      <c r="M632" s="160">
        <v>0.76788999999999996</v>
      </c>
      <c r="N632" s="160">
        <v>4.8639999999999996E-2</v>
      </c>
      <c r="O632" s="160">
        <v>2.8416399999999999</v>
      </c>
      <c r="P632" s="160">
        <v>0.80575999999999992</v>
      </c>
      <c r="Q632" s="160">
        <v>8.1000000000000006E-4</v>
      </c>
      <c r="R632" s="160">
        <v>4.0519999999999994E-2</v>
      </c>
      <c r="S632" s="160">
        <v>6.0735900000000003</v>
      </c>
      <c r="T632" s="160">
        <v>0</v>
      </c>
      <c r="U632" s="160">
        <v>6.0748500000000005</v>
      </c>
      <c r="V632" s="160">
        <v>1.0149999999999999E-2</v>
      </c>
      <c r="W632" s="160">
        <v>1.149E-2</v>
      </c>
      <c r="X632" s="160">
        <v>1.3509999999999999E-2</v>
      </c>
      <c r="Y632" s="160">
        <v>0.13513999999999998</v>
      </c>
      <c r="Z632" s="160">
        <v>9.7000000000000005E-4</v>
      </c>
      <c r="AA632" s="159">
        <v>0.11336</v>
      </c>
      <c r="AB632" s="159">
        <v>0</v>
      </c>
      <c r="AC632" s="159">
        <v>3.2039999999999999E-2</v>
      </c>
      <c r="AD632" s="159">
        <v>1.78461</v>
      </c>
    </row>
    <row r="633" spans="1:30" ht="15.75" customHeight="1">
      <c r="A633" s="266" t="s">
        <v>1431</v>
      </c>
      <c r="B633" s="181" t="s">
        <v>34</v>
      </c>
      <c r="C633" s="167"/>
      <c r="D633" s="164">
        <v>3.1669999999999997E-2</v>
      </c>
      <c r="E633" s="169">
        <v>0.69436000000000009</v>
      </c>
      <c r="F633" s="171">
        <v>9.3299999999999998E-3</v>
      </c>
      <c r="G633" s="23">
        <v>5.3170000000000002E-2</v>
      </c>
      <c r="H633" s="178">
        <v>1.7129999999999999E-2</v>
      </c>
      <c r="I633" s="141">
        <v>2.3189999999999999E-2</v>
      </c>
      <c r="J633" s="160">
        <v>5.4054100000000007</v>
      </c>
      <c r="K633" s="160">
        <v>0.28553000000000001</v>
      </c>
      <c r="L633" s="160">
        <v>6.8300000000000001E-3</v>
      </c>
      <c r="M633" s="160">
        <v>0.76788999999999996</v>
      </c>
      <c r="N633" s="160">
        <v>4.8639999999999996E-2</v>
      </c>
      <c r="O633" s="160">
        <v>2.8416399999999999</v>
      </c>
      <c r="P633" s="160">
        <v>0.80575999999999992</v>
      </c>
      <c r="Q633" s="160">
        <v>8.1000000000000006E-4</v>
      </c>
      <c r="R633" s="160">
        <v>4.0519999999999994E-2</v>
      </c>
      <c r="S633" s="160">
        <v>6.0735900000000003</v>
      </c>
      <c r="T633" s="160">
        <v>0</v>
      </c>
      <c r="U633" s="160">
        <v>6.0748500000000005</v>
      </c>
      <c r="V633" s="160">
        <v>1.0149999999999999E-2</v>
      </c>
      <c r="W633" s="160">
        <v>1.149E-2</v>
      </c>
      <c r="X633" s="160">
        <v>1.3509999999999999E-2</v>
      </c>
      <c r="Y633" s="160">
        <v>0.13513999999999998</v>
      </c>
      <c r="Z633" s="160">
        <v>9.7000000000000005E-4</v>
      </c>
      <c r="AA633" s="159">
        <v>0.11336</v>
      </c>
      <c r="AB633" s="159">
        <v>0</v>
      </c>
      <c r="AC633" s="159">
        <v>3.2039999999999999E-2</v>
      </c>
      <c r="AD633" s="159">
        <v>1.78461</v>
      </c>
    </row>
    <row r="634" spans="1:30" ht="15.75" customHeight="1">
      <c r="A634" s="266" t="s">
        <v>1432</v>
      </c>
      <c r="B634" s="181" t="s">
        <v>34</v>
      </c>
      <c r="C634" s="167"/>
      <c r="D634" s="164">
        <v>3.1669999999999997E-2</v>
      </c>
      <c r="E634" s="169">
        <v>0.69436000000000009</v>
      </c>
      <c r="F634" s="171">
        <v>9.3299999999999998E-3</v>
      </c>
      <c r="G634" s="23">
        <v>5.3170000000000002E-2</v>
      </c>
      <c r="H634" s="178">
        <v>1.7129999999999999E-2</v>
      </c>
      <c r="I634" s="141">
        <v>2.3189999999999999E-2</v>
      </c>
      <c r="J634" s="160">
        <v>5.4054100000000007</v>
      </c>
      <c r="K634" s="160">
        <v>0.28553000000000001</v>
      </c>
      <c r="L634" s="160">
        <v>6.8300000000000001E-3</v>
      </c>
      <c r="M634" s="160">
        <v>0.76788999999999996</v>
      </c>
      <c r="N634" s="160">
        <v>4.8639999999999996E-2</v>
      </c>
      <c r="O634" s="160">
        <v>2.8416399999999999</v>
      </c>
      <c r="P634" s="160">
        <v>0.80575999999999992</v>
      </c>
      <c r="Q634" s="160">
        <v>8.1000000000000006E-4</v>
      </c>
      <c r="R634" s="160">
        <v>4.0519999999999994E-2</v>
      </c>
      <c r="S634" s="160">
        <v>6.0735900000000003</v>
      </c>
      <c r="T634" s="160">
        <v>0</v>
      </c>
      <c r="U634" s="160">
        <v>6.0748500000000005</v>
      </c>
      <c r="V634" s="160">
        <v>1.0149999999999999E-2</v>
      </c>
      <c r="W634" s="160">
        <v>1.149E-2</v>
      </c>
      <c r="X634" s="160">
        <v>1.3509999999999999E-2</v>
      </c>
      <c r="Y634" s="160">
        <v>0.13513999999999998</v>
      </c>
      <c r="Z634" s="160">
        <v>9.7000000000000005E-4</v>
      </c>
      <c r="AA634" s="159">
        <v>0.11336</v>
      </c>
      <c r="AB634" s="159">
        <v>0</v>
      </c>
      <c r="AC634" s="159">
        <v>3.2039999999999999E-2</v>
      </c>
      <c r="AD634" s="159">
        <v>1.78461</v>
      </c>
    </row>
    <row r="635" spans="1:30" ht="15.75" customHeight="1">
      <c r="A635" s="266" t="s">
        <v>1433</v>
      </c>
      <c r="B635" s="181" t="s">
        <v>34</v>
      </c>
      <c r="C635" s="167"/>
      <c r="D635" s="164">
        <v>5.5839999999999994E-2</v>
      </c>
      <c r="E635" s="169">
        <v>0.15439</v>
      </c>
      <c r="F635" s="171">
        <v>2.1360000000000001E-2</v>
      </c>
      <c r="G635" s="23">
        <v>5.1600000000000005E-3</v>
      </c>
      <c r="H635" s="178">
        <v>1.6549999999999999E-2</v>
      </c>
      <c r="I635" s="141">
        <v>0</v>
      </c>
      <c r="J635" s="160">
        <v>0.89202000000000004</v>
      </c>
      <c r="K635" s="160">
        <v>9.4939999999999997E-2</v>
      </c>
      <c r="L635" s="160">
        <v>1.0999999999999999E-4</v>
      </c>
      <c r="M635" s="160">
        <v>1.0770900000000001</v>
      </c>
      <c r="N635" s="160">
        <v>3.4699999999999996E-3</v>
      </c>
      <c r="O635" s="160">
        <v>0.60616999999999999</v>
      </c>
      <c r="P635" s="160">
        <v>1.31168</v>
      </c>
      <c r="Q635" s="160">
        <v>1.0999999999999999E-4</v>
      </c>
      <c r="R635" s="160">
        <v>5.5400000000000007E-3</v>
      </c>
      <c r="S635" s="160">
        <v>0.64568000000000003</v>
      </c>
      <c r="T635" s="160">
        <v>0</v>
      </c>
      <c r="U635" s="160">
        <v>0.6520999999999999</v>
      </c>
      <c r="V635" s="160">
        <v>4.6999999999999999E-4</v>
      </c>
      <c r="W635" s="160">
        <v>2.65E-3</v>
      </c>
      <c r="X635" s="160">
        <v>5.6999999999999998E-4</v>
      </c>
      <c r="Y635" s="160">
        <v>9.2000000000000003E-4</v>
      </c>
      <c r="Z635" s="160">
        <v>0</v>
      </c>
      <c r="AA635" s="159">
        <v>0.10954000000000001</v>
      </c>
      <c r="AB635" s="159">
        <v>1.0160000000000001E-2</v>
      </c>
      <c r="AC635" s="159">
        <v>3.2100000000000002E-3</v>
      </c>
      <c r="AD635" s="159">
        <v>0.15354999999999999</v>
      </c>
    </row>
    <row r="636" spans="1:30" ht="15.75" customHeight="1">
      <c r="A636" s="266" t="s">
        <v>1434</v>
      </c>
      <c r="B636" s="181" t="s">
        <v>34</v>
      </c>
      <c r="C636" s="167"/>
      <c r="D636" s="164">
        <v>4.7E-2</v>
      </c>
      <c r="E636" s="169">
        <v>0.313</v>
      </c>
      <c r="F636" s="171">
        <v>3.4000000000000002E-2</v>
      </c>
      <c r="G636" s="23">
        <v>2.8999999999999998E-2</v>
      </c>
      <c r="H636" s="178">
        <v>0.09</v>
      </c>
      <c r="I636" s="141">
        <v>5.0000000000000001E-3</v>
      </c>
      <c r="J636" s="160">
        <v>1.01</v>
      </c>
      <c r="K636" s="160">
        <v>0.13</v>
      </c>
      <c r="L636" s="160">
        <v>0</v>
      </c>
      <c r="M636" s="160">
        <v>1.02</v>
      </c>
      <c r="N636" s="160">
        <v>5.0000000000000001E-3</v>
      </c>
      <c r="O636" s="160">
        <v>0.85</v>
      </c>
      <c r="P636" s="160">
        <v>1.59</v>
      </c>
      <c r="Q636" s="160">
        <v>0</v>
      </c>
      <c r="R636" s="160">
        <v>6.0000000000000001E-3</v>
      </c>
      <c r="S636" s="160">
        <v>0.4</v>
      </c>
      <c r="T636" s="160">
        <v>0</v>
      </c>
      <c r="U636" s="160">
        <v>0</v>
      </c>
      <c r="V636" s="160">
        <v>2.0000000000000001E-4</v>
      </c>
      <c r="W636" s="160">
        <v>1.9E-3</v>
      </c>
      <c r="X636" s="160">
        <v>4.6999999999999999E-4</v>
      </c>
      <c r="Y636" s="160">
        <v>6.0000000000000001E-3</v>
      </c>
      <c r="Z636" s="160">
        <v>0</v>
      </c>
      <c r="AA636" s="159">
        <v>0</v>
      </c>
      <c r="AB636" s="159">
        <v>0</v>
      </c>
      <c r="AC636" s="159">
        <v>0</v>
      </c>
      <c r="AD636" s="159">
        <v>0</v>
      </c>
    </row>
    <row r="637" spans="1:30" ht="15.75" customHeight="1">
      <c r="A637" s="266" t="s">
        <v>1435</v>
      </c>
      <c r="B637" s="181" t="s">
        <v>34</v>
      </c>
      <c r="C637" s="167"/>
      <c r="D637" s="164">
        <v>3.109E-2</v>
      </c>
      <c r="E637" s="169">
        <v>0.23488000000000001</v>
      </c>
      <c r="F637" s="171">
        <v>3.9559999999999998E-2</v>
      </c>
      <c r="G637" s="23">
        <v>2.5900000000000003E-3</v>
      </c>
      <c r="H637" s="178">
        <v>1.7420000000000001E-2</v>
      </c>
      <c r="I637" s="141">
        <v>7.5700000000000003E-3</v>
      </c>
      <c r="J637" s="160">
        <v>1.0301499999999999</v>
      </c>
      <c r="K637" s="160">
        <v>0.20404</v>
      </c>
      <c r="L637" s="160">
        <v>6.3000000000000003E-4</v>
      </c>
      <c r="M637" s="160">
        <v>1.01824</v>
      </c>
      <c r="N637" s="160">
        <v>3.7699999999999999E-3</v>
      </c>
      <c r="O637" s="160">
        <v>0.64450999999999992</v>
      </c>
      <c r="P637" s="160">
        <v>1.81471</v>
      </c>
      <c r="Q637" s="160">
        <v>9.2999999999999995E-4</v>
      </c>
      <c r="R637" s="160">
        <v>5.9499999999999996E-3</v>
      </c>
      <c r="S637" s="160">
        <v>0.76218999999999992</v>
      </c>
      <c r="T637" s="160">
        <v>0</v>
      </c>
      <c r="U637" s="160">
        <v>0.77110000000000001</v>
      </c>
      <c r="V637" s="160">
        <v>3.4000000000000002E-4</v>
      </c>
      <c r="W637" s="160">
        <v>1.8699999999999999E-3</v>
      </c>
      <c r="X637" s="160">
        <v>3.6999999999999999E-4</v>
      </c>
      <c r="Y637" s="160">
        <v>1.3600000000000001E-3</v>
      </c>
      <c r="Z637" s="160">
        <v>4.0000000000000001E-3</v>
      </c>
      <c r="AA637" s="159">
        <v>1.8870000000000001E-2</v>
      </c>
      <c r="AB637" s="159">
        <v>7.7200000000000003E-3</v>
      </c>
      <c r="AC637" s="159">
        <v>1.67E-3</v>
      </c>
      <c r="AD637" s="159">
        <v>4.3730000000000005E-2</v>
      </c>
    </row>
    <row r="638" spans="1:30" ht="15.75" customHeight="1">
      <c r="A638" s="266" t="s">
        <v>1436</v>
      </c>
      <c r="B638" s="181" t="s">
        <v>34</v>
      </c>
      <c r="C638" s="167"/>
      <c r="D638" s="164">
        <v>4.6899999999999997E-3</v>
      </c>
      <c r="E638" s="169">
        <v>0.12716</v>
      </c>
      <c r="F638" s="171">
        <v>8.0000000000000007E-5</v>
      </c>
      <c r="G638" s="23">
        <v>8.5000000000000006E-4</v>
      </c>
      <c r="H638" s="178">
        <v>2.4000000000000001E-4</v>
      </c>
      <c r="I638" s="141">
        <v>1.3950000000000001E-2</v>
      </c>
      <c r="J638" s="160">
        <v>0.11047999999999999</v>
      </c>
      <c r="K638" s="160">
        <v>7.5170000000000001E-2</v>
      </c>
      <c r="L638" s="160">
        <v>2.1299999999999999E-3</v>
      </c>
      <c r="M638" s="160">
        <v>0.13204000000000002</v>
      </c>
      <c r="N638" s="160">
        <v>2.32E-3</v>
      </c>
      <c r="O638" s="160">
        <v>1.2019999999999999E-2</v>
      </c>
      <c r="P638" s="160">
        <v>0.85435000000000005</v>
      </c>
      <c r="Q638" s="160">
        <v>2.8000000000000003E-4</v>
      </c>
      <c r="R638" s="160">
        <v>7.7999999999999999E-4</v>
      </c>
      <c r="S638" s="160">
        <v>0</v>
      </c>
      <c r="T638" s="160">
        <v>0</v>
      </c>
      <c r="U638" s="160">
        <v>3.2100000000000002E-3</v>
      </c>
      <c r="V638" s="160">
        <v>1.2999999999999999E-4</v>
      </c>
      <c r="W638" s="160">
        <v>1.2E-4</v>
      </c>
      <c r="X638" s="160">
        <v>2.5999999999999998E-4</v>
      </c>
      <c r="Y638" s="160">
        <v>2.1199999999999999E-3</v>
      </c>
      <c r="Z638" s="160">
        <v>0.32340000000000002</v>
      </c>
      <c r="AA638" s="159">
        <v>2.2000000000000001E-3</v>
      </c>
      <c r="AB638" s="159">
        <v>0</v>
      </c>
      <c r="AC638" s="159">
        <v>1.5399999999999999E-3</v>
      </c>
      <c r="AD638" s="159">
        <v>0.13202</v>
      </c>
    </row>
    <row r="639" spans="1:30" ht="15.75" customHeight="1">
      <c r="A639" s="266" t="s">
        <v>1437</v>
      </c>
      <c r="B639" s="181" t="s">
        <v>34</v>
      </c>
      <c r="C639" s="167"/>
      <c r="D639" s="164">
        <v>4.6899999999999997E-3</v>
      </c>
      <c r="E639" s="169">
        <v>0.12716</v>
      </c>
      <c r="F639" s="171">
        <v>8.0000000000000007E-5</v>
      </c>
      <c r="G639" s="23">
        <v>8.5000000000000006E-4</v>
      </c>
      <c r="H639" s="178">
        <v>2.4000000000000001E-4</v>
      </c>
      <c r="I639" s="141">
        <v>1.3950000000000001E-2</v>
      </c>
      <c r="J639" s="160">
        <v>0.11047999999999999</v>
      </c>
      <c r="K639" s="160">
        <v>7.5170000000000001E-2</v>
      </c>
      <c r="L639" s="160">
        <v>2.1299999999999999E-3</v>
      </c>
      <c r="M639" s="160">
        <v>0.13204000000000002</v>
      </c>
      <c r="N639" s="160">
        <v>2.32E-3</v>
      </c>
      <c r="O639" s="160">
        <v>1.2019999999999999E-2</v>
      </c>
      <c r="P639" s="160">
        <v>0.85435000000000005</v>
      </c>
      <c r="Q639" s="160">
        <v>2.8000000000000003E-4</v>
      </c>
      <c r="R639" s="160">
        <v>7.7999999999999999E-4</v>
      </c>
      <c r="S639" s="160">
        <v>0</v>
      </c>
      <c r="T639" s="160">
        <v>0</v>
      </c>
      <c r="U639" s="160">
        <v>3.2100000000000002E-3</v>
      </c>
      <c r="V639" s="160">
        <v>1.2999999999999999E-4</v>
      </c>
      <c r="W639" s="160">
        <v>1.2E-4</v>
      </c>
      <c r="X639" s="160">
        <v>2.5999999999999998E-4</v>
      </c>
      <c r="Y639" s="160">
        <v>2.1199999999999999E-3</v>
      </c>
      <c r="Z639" s="160">
        <v>0.32340000000000002</v>
      </c>
      <c r="AA639" s="159">
        <v>2.2000000000000001E-3</v>
      </c>
      <c r="AB639" s="159">
        <v>0</v>
      </c>
      <c r="AC639" s="159">
        <v>1.5399999999999999E-3</v>
      </c>
      <c r="AD639" s="159">
        <v>0.13202</v>
      </c>
    </row>
    <row r="640" spans="1:30" ht="15.75" customHeight="1">
      <c r="A640" s="266" t="s">
        <v>1438</v>
      </c>
      <c r="B640" s="181" t="s">
        <v>34</v>
      </c>
      <c r="C640" s="167"/>
      <c r="D640" s="164">
        <v>5.5839999999999994E-2</v>
      </c>
      <c r="E640" s="169">
        <v>0.15439</v>
      </c>
      <c r="F640" s="171">
        <v>2.1360000000000001E-2</v>
      </c>
      <c r="G640" s="23">
        <v>5.1600000000000005E-3</v>
      </c>
      <c r="H640" s="178">
        <v>1.6549999999999999E-2</v>
      </c>
      <c r="I640" s="141">
        <v>0</v>
      </c>
      <c r="J640" s="160">
        <v>0.89202000000000004</v>
      </c>
      <c r="K640" s="160">
        <v>9.4939999999999997E-2</v>
      </c>
      <c r="L640" s="160">
        <v>1.0999999999999999E-4</v>
      </c>
      <c r="M640" s="160">
        <v>1.0770900000000001</v>
      </c>
      <c r="N640" s="160">
        <v>3.4699999999999996E-3</v>
      </c>
      <c r="O640" s="160">
        <v>0.60616999999999999</v>
      </c>
      <c r="P640" s="160">
        <v>1.31168</v>
      </c>
      <c r="Q640" s="160">
        <v>1.0999999999999999E-4</v>
      </c>
      <c r="R640" s="160">
        <v>5.5400000000000007E-3</v>
      </c>
      <c r="S640" s="160">
        <v>0.64568000000000003</v>
      </c>
      <c r="T640" s="160">
        <v>0</v>
      </c>
      <c r="U640" s="160">
        <v>0.6520999999999999</v>
      </c>
      <c r="V640" s="160">
        <v>4.6999999999999999E-4</v>
      </c>
      <c r="W640" s="160">
        <v>2.65E-3</v>
      </c>
      <c r="X640" s="160">
        <v>5.6999999999999998E-4</v>
      </c>
      <c r="Y640" s="160">
        <v>9.2000000000000003E-4</v>
      </c>
      <c r="Z640" s="160">
        <v>0</v>
      </c>
      <c r="AA640" s="159">
        <v>0.10954000000000001</v>
      </c>
      <c r="AB640" s="159">
        <v>1.0160000000000001E-2</v>
      </c>
      <c r="AC640" s="159">
        <v>3.2100000000000002E-3</v>
      </c>
      <c r="AD640" s="159">
        <v>0.15354999999999999</v>
      </c>
    </row>
    <row r="641" spans="1:30" ht="15.75" customHeight="1">
      <c r="A641" s="266" t="s">
        <v>1439</v>
      </c>
      <c r="B641" s="181" t="s">
        <v>34</v>
      </c>
      <c r="C641" s="167"/>
      <c r="D641" s="164">
        <v>6.2060000000000004E-2</v>
      </c>
      <c r="E641" s="169">
        <v>0.85888000000000009</v>
      </c>
      <c r="F641" s="171">
        <v>0</v>
      </c>
      <c r="G641" s="23">
        <v>0</v>
      </c>
      <c r="H641" s="178">
        <v>0</v>
      </c>
      <c r="I641" s="141">
        <v>1.0000000000000001E-5</v>
      </c>
      <c r="J641" s="160">
        <v>4.8719999999999999E-2</v>
      </c>
      <c r="K641" s="160">
        <v>6.2710000000000002E-2</v>
      </c>
      <c r="L641" s="160">
        <v>7.0000000000000007E-5</v>
      </c>
      <c r="M641" s="160">
        <v>8.5610000000000006E-2</v>
      </c>
      <c r="N641" s="160">
        <v>7.000000000000001E-4</v>
      </c>
      <c r="O641" s="160">
        <v>0.9472799999999999</v>
      </c>
      <c r="P641" s="160">
        <v>1.6481600000000001</v>
      </c>
      <c r="Q641" s="160">
        <v>1.4000000000000001E-4</v>
      </c>
      <c r="R641" s="160">
        <v>1.8999999999999998E-4</v>
      </c>
      <c r="S641" s="160">
        <v>0</v>
      </c>
      <c r="T641" s="160">
        <v>0</v>
      </c>
      <c r="U641" s="160">
        <v>0</v>
      </c>
      <c r="V641" s="160">
        <v>2.0000000000000002E-5</v>
      </c>
      <c r="W641" s="160">
        <v>2.66E-3</v>
      </c>
      <c r="X641" s="160">
        <v>3.0000000000000001E-5</v>
      </c>
      <c r="Y641" s="160">
        <v>5.9999999999999995E-4</v>
      </c>
      <c r="Z641" s="160">
        <v>0</v>
      </c>
      <c r="AA641" s="159">
        <v>0.11898999999999998</v>
      </c>
      <c r="AB641" s="159">
        <v>0</v>
      </c>
      <c r="AC641" s="159">
        <v>0</v>
      </c>
      <c r="AD641" s="159">
        <v>2.2770000000000002E-2</v>
      </c>
    </row>
    <row r="642" spans="1:30" ht="15.75" customHeight="1">
      <c r="A642" s="266" t="s">
        <v>1440</v>
      </c>
      <c r="B642" s="181" t="s">
        <v>34</v>
      </c>
      <c r="C642" s="167"/>
      <c r="D642" s="164">
        <v>4.6899999999999997E-3</v>
      </c>
      <c r="E642" s="169">
        <v>0.12716</v>
      </c>
      <c r="F642" s="171">
        <v>8.0000000000000007E-5</v>
      </c>
      <c r="G642" s="23">
        <v>8.5000000000000006E-4</v>
      </c>
      <c r="H642" s="178">
        <v>2.4000000000000001E-4</v>
      </c>
      <c r="I642" s="141">
        <v>1.3950000000000001E-2</v>
      </c>
      <c r="J642" s="160">
        <v>0.11047999999999999</v>
      </c>
      <c r="K642" s="160">
        <v>7.5170000000000001E-2</v>
      </c>
      <c r="L642" s="160">
        <v>2.1299999999999999E-3</v>
      </c>
      <c r="M642" s="160">
        <v>0.13204000000000002</v>
      </c>
      <c r="N642" s="160">
        <v>2.32E-3</v>
      </c>
      <c r="O642" s="160">
        <v>1.2019999999999999E-2</v>
      </c>
      <c r="P642" s="160">
        <v>0.85435000000000005</v>
      </c>
      <c r="Q642" s="160">
        <v>2.8000000000000003E-4</v>
      </c>
      <c r="R642" s="160">
        <v>7.7999999999999999E-4</v>
      </c>
      <c r="S642" s="160">
        <v>0</v>
      </c>
      <c r="T642" s="160">
        <v>0</v>
      </c>
      <c r="U642" s="160">
        <v>3.2100000000000002E-3</v>
      </c>
      <c r="V642" s="160">
        <v>1.2999999999999999E-4</v>
      </c>
      <c r="W642" s="160">
        <v>1.2E-4</v>
      </c>
      <c r="X642" s="160">
        <v>2.5999999999999998E-4</v>
      </c>
      <c r="Y642" s="160">
        <v>2.1199999999999999E-3</v>
      </c>
      <c r="Z642" s="160">
        <v>0.32340000000000002</v>
      </c>
      <c r="AA642" s="159">
        <v>2.2000000000000001E-3</v>
      </c>
      <c r="AB642" s="159">
        <v>0</v>
      </c>
      <c r="AC642" s="159">
        <v>1.5399999999999999E-3</v>
      </c>
      <c r="AD642" s="159">
        <v>0.13202</v>
      </c>
    </row>
    <row r="643" spans="1:30" ht="15.75" customHeight="1">
      <c r="A643" s="266" t="s">
        <v>1441</v>
      </c>
      <c r="B643" s="181" t="s">
        <v>34</v>
      </c>
      <c r="C643" s="167"/>
      <c r="D643" s="164">
        <v>4.4260000000000001E-2</v>
      </c>
      <c r="E643" s="169">
        <v>0.26145000000000002</v>
      </c>
      <c r="F643" s="171">
        <v>4.6989999999999997E-2</v>
      </c>
      <c r="G643" s="23">
        <v>3.0399999999999997E-3</v>
      </c>
      <c r="H643" s="178">
        <v>2.1019999999999997E-2</v>
      </c>
      <c r="I643" s="141">
        <v>6.0000000000000001E-3</v>
      </c>
      <c r="J643" s="160">
        <v>1.49329</v>
      </c>
      <c r="K643" s="160">
        <v>0.15997999999999998</v>
      </c>
      <c r="L643" s="160">
        <v>3.7999999999999997E-4</v>
      </c>
      <c r="M643" s="160">
        <v>0.9700700000000001</v>
      </c>
      <c r="N643" s="160">
        <v>3.2300000000000002E-3</v>
      </c>
      <c r="O643" s="160">
        <v>0.75001999999999991</v>
      </c>
      <c r="P643" s="160">
        <v>1.9234499999999999</v>
      </c>
      <c r="Q643" s="160">
        <v>4.8000000000000001E-4</v>
      </c>
      <c r="R643" s="160">
        <v>6.1700000000000001E-3</v>
      </c>
      <c r="S643" s="160">
        <v>1.0102100000000001</v>
      </c>
      <c r="T643" s="160">
        <v>0</v>
      </c>
      <c r="U643" s="160">
        <v>1.05684</v>
      </c>
      <c r="V643" s="160">
        <v>3.8999999999999999E-4</v>
      </c>
      <c r="W643" s="160">
        <v>2.0799999999999998E-3</v>
      </c>
      <c r="X643" s="160">
        <v>3.8999999999999999E-4</v>
      </c>
      <c r="Y643" s="160">
        <v>1.2600000000000001E-3</v>
      </c>
      <c r="Z643" s="160">
        <v>0.01</v>
      </c>
      <c r="AA643" s="159">
        <v>0.02</v>
      </c>
      <c r="AB643" s="159">
        <v>6.0000000000000001E-3</v>
      </c>
      <c r="AC643" s="159">
        <v>2.0699999999999998E-3</v>
      </c>
      <c r="AD643" s="159">
        <v>5.0010000000000006E-2</v>
      </c>
    </row>
    <row r="644" spans="1:30" ht="15.75" customHeight="1">
      <c r="A644" s="266" t="s">
        <v>1442</v>
      </c>
      <c r="B644" s="181" t="s">
        <v>34</v>
      </c>
      <c r="C644" s="167"/>
      <c r="D644" s="164">
        <v>3.1699999999999999E-2</v>
      </c>
      <c r="E644" s="169">
        <v>0.15869999999999998</v>
      </c>
      <c r="F644" s="171">
        <v>6.7900000000000002E-2</v>
      </c>
      <c r="G644" s="23">
        <v>4.0999999999999995E-3</v>
      </c>
      <c r="H644" s="178">
        <v>3.1699999999999999E-2</v>
      </c>
      <c r="I644" s="141">
        <v>4.8000000000000001E-2</v>
      </c>
      <c r="J644" s="160">
        <v>1.28</v>
      </c>
      <c r="K644" s="160">
        <v>0.14000000000000001</v>
      </c>
      <c r="L644" s="160">
        <v>8.0000000000000007E-5</v>
      </c>
      <c r="M644" s="160">
        <v>1.05</v>
      </c>
      <c r="N644" s="160">
        <v>8.9999999999999998E-4</v>
      </c>
      <c r="O644" s="160">
        <v>0.48</v>
      </c>
      <c r="P644" s="160">
        <v>1.99</v>
      </c>
      <c r="Q644" s="160">
        <v>2.3000000000000001E-4</v>
      </c>
      <c r="R644" s="160">
        <v>6.8999999999999999E-3</v>
      </c>
      <c r="S644" s="160">
        <v>1.1599999999999999</v>
      </c>
      <c r="T644" s="160">
        <v>0</v>
      </c>
      <c r="U644" s="160">
        <v>1.1758299999999999</v>
      </c>
      <c r="V644" s="160">
        <v>4.0999999999999999E-4</v>
      </c>
      <c r="W644" s="160">
        <v>2.3999999999999998E-3</v>
      </c>
      <c r="X644" s="160">
        <v>4.8000000000000001E-4</v>
      </c>
      <c r="Y644" s="160">
        <v>1.16E-3</v>
      </c>
      <c r="Z644" s="160">
        <v>6.0000000000000001E-3</v>
      </c>
      <c r="AA644" s="159">
        <v>2.6000000000000002E-2</v>
      </c>
      <c r="AB644" s="159">
        <v>4.4400000000000004E-3</v>
      </c>
      <c r="AC644" s="159">
        <v>3.0000000000000001E-3</v>
      </c>
      <c r="AD644" s="159">
        <v>0.05</v>
      </c>
    </row>
    <row r="645" spans="1:30" ht="15.75" customHeight="1">
      <c r="A645" s="266" t="s">
        <v>1443</v>
      </c>
      <c r="B645" s="181" t="s">
        <v>34</v>
      </c>
      <c r="C645" s="167"/>
      <c r="D645" s="164">
        <v>0</v>
      </c>
      <c r="E645" s="169">
        <v>0.95</v>
      </c>
      <c r="F645" s="171">
        <v>0</v>
      </c>
      <c r="G645" s="23">
        <v>0</v>
      </c>
      <c r="H645" s="178">
        <v>0</v>
      </c>
      <c r="I645" s="141">
        <v>0</v>
      </c>
      <c r="J645" s="160">
        <v>0</v>
      </c>
      <c r="K645" s="160">
        <v>0</v>
      </c>
      <c r="L645" s="160">
        <v>0</v>
      </c>
      <c r="M645" s="160">
        <v>0</v>
      </c>
      <c r="N645" s="160">
        <v>0</v>
      </c>
      <c r="O645" s="160">
        <v>0</v>
      </c>
      <c r="P645" s="160">
        <v>0</v>
      </c>
      <c r="Q645" s="160">
        <v>0</v>
      </c>
      <c r="R645" s="160">
        <v>0</v>
      </c>
      <c r="S645" s="160">
        <v>0</v>
      </c>
      <c r="T645" s="160">
        <v>0</v>
      </c>
      <c r="U645" s="160">
        <v>0</v>
      </c>
      <c r="V645" s="160">
        <v>0</v>
      </c>
      <c r="W645" s="160">
        <v>0</v>
      </c>
      <c r="X645" s="160">
        <v>0</v>
      </c>
      <c r="Y645" s="160">
        <v>0</v>
      </c>
      <c r="Z645" s="160">
        <v>0</v>
      </c>
      <c r="AA645" s="159">
        <v>0</v>
      </c>
      <c r="AB645" s="159">
        <v>0</v>
      </c>
      <c r="AC645" s="159">
        <v>0</v>
      </c>
      <c r="AD645" s="159">
        <v>0</v>
      </c>
    </row>
    <row r="646" spans="1:30" ht="15.75" customHeight="1">
      <c r="A646" s="266" t="s">
        <v>1444</v>
      </c>
      <c r="B646" s="181" t="s">
        <v>34</v>
      </c>
      <c r="C646" s="167"/>
      <c r="D646" s="164">
        <v>0</v>
      </c>
      <c r="E646" s="169">
        <v>1</v>
      </c>
      <c r="F646" s="171">
        <v>0</v>
      </c>
      <c r="G646" s="23">
        <v>0</v>
      </c>
      <c r="H646" s="178">
        <v>0</v>
      </c>
      <c r="I646" s="141">
        <v>0</v>
      </c>
      <c r="J646" s="160">
        <v>0</v>
      </c>
      <c r="K646" s="160">
        <v>0</v>
      </c>
      <c r="L646" s="160">
        <v>0</v>
      </c>
      <c r="M646" s="160">
        <v>0</v>
      </c>
      <c r="N646" s="160">
        <v>0</v>
      </c>
      <c r="O646" s="160">
        <v>0</v>
      </c>
      <c r="P646" s="160">
        <v>0</v>
      </c>
      <c r="Q646" s="160">
        <v>0</v>
      </c>
      <c r="R646" s="160">
        <v>0</v>
      </c>
      <c r="S646" s="160">
        <v>0</v>
      </c>
      <c r="T646" s="160">
        <v>0</v>
      </c>
      <c r="U646" s="160">
        <v>0</v>
      </c>
      <c r="V646" s="160">
        <v>0</v>
      </c>
      <c r="W646" s="160">
        <v>0</v>
      </c>
      <c r="X646" s="160">
        <v>0</v>
      </c>
      <c r="Y646" s="160">
        <v>0</v>
      </c>
      <c r="Z646" s="160">
        <v>0</v>
      </c>
      <c r="AA646" s="159">
        <v>0</v>
      </c>
      <c r="AB646" s="159">
        <v>0</v>
      </c>
      <c r="AC646" s="159">
        <v>0</v>
      </c>
      <c r="AD646" s="159">
        <v>0</v>
      </c>
    </row>
    <row r="647" spans="1:30" ht="15.75" customHeight="1">
      <c r="A647" s="266" t="s">
        <v>1445</v>
      </c>
      <c r="B647" s="181" t="s">
        <v>34</v>
      </c>
      <c r="C647" s="167"/>
      <c r="D647" s="164">
        <v>0</v>
      </c>
      <c r="E647" s="169">
        <v>0.95</v>
      </c>
      <c r="F647" s="171">
        <v>0</v>
      </c>
      <c r="G647" s="23">
        <v>0</v>
      </c>
      <c r="H647" s="178">
        <v>0</v>
      </c>
      <c r="I647" s="141">
        <v>0</v>
      </c>
      <c r="J647" s="160">
        <v>0</v>
      </c>
      <c r="K647" s="160">
        <v>0</v>
      </c>
      <c r="L647" s="160">
        <v>0</v>
      </c>
      <c r="M647" s="160">
        <v>0</v>
      </c>
      <c r="N647" s="160">
        <v>0</v>
      </c>
      <c r="O647" s="160">
        <v>0</v>
      </c>
      <c r="P647" s="160">
        <v>0</v>
      </c>
      <c r="Q647" s="160">
        <v>0</v>
      </c>
      <c r="R647" s="160">
        <v>0</v>
      </c>
      <c r="S647" s="160">
        <v>0</v>
      </c>
      <c r="T647" s="160">
        <v>0</v>
      </c>
      <c r="U647" s="160">
        <v>0</v>
      </c>
      <c r="V647" s="160">
        <v>0</v>
      </c>
      <c r="W647" s="160">
        <v>0</v>
      </c>
      <c r="X647" s="160">
        <v>0</v>
      </c>
      <c r="Y647" s="160">
        <v>0</v>
      </c>
      <c r="Z647" s="160">
        <v>0</v>
      </c>
      <c r="AA647" s="159">
        <v>0</v>
      </c>
      <c r="AB647" s="159">
        <v>0</v>
      </c>
      <c r="AC647" s="159">
        <v>0</v>
      </c>
      <c r="AD647" s="159">
        <v>0</v>
      </c>
    </row>
    <row r="648" spans="1:30" ht="15.75" customHeight="1">
      <c r="A648" s="266" t="s">
        <v>1446</v>
      </c>
      <c r="B648" s="181" t="s">
        <v>34</v>
      </c>
      <c r="C648" s="167"/>
      <c r="D648" s="164">
        <v>0.10583000000000001</v>
      </c>
      <c r="E648" s="169">
        <v>0.40421999999999997</v>
      </c>
      <c r="F648" s="171">
        <v>0.21169000000000002</v>
      </c>
      <c r="G648" s="23">
        <v>2.8370000000000003E-2</v>
      </c>
      <c r="H648" s="178">
        <v>0.15725</v>
      </c>
      <c r="I648" s="141">
        <v>4.3200000000000002E-2</v>
      </c>
      <c r="J648" s="160">
        <v>2.46462</v>
      </c>
      <c r="K648" s="160">
        <v>1.0746899999999999</v>
      </c>
      <c r="L648" s="160">
        <v>9.7099999999999999E-3</v>
      </c>
      <c r="M648" s="160">
        <v>2.8596499999999998</v>
      </c>
      <c r="N648" s="160">
        <v>3.2410000000000001E-2</v>
      </c>
      <c r="O648" s="160">
        <v>1.6581800000000002</v>
      </c>
      <c r="P648" s="160">
        <v>4.9573399999999994</v>
      </c>
      <c r="Q648" s="160">
        <v>6.9499999999999996E-3</v>
      </c>
      <c r="R648" s="160">
        <v>2.5929999999999998E-2</v>
      </c>
      <c r="S648" s="160">
        <v>6.2300000000000003E-3</v>
      </c>
      <c r="T648" s="160">
        <v>0</v>
      </c>
      <c r="U648" s="160">
        <v>6.4800000000000005E-3</v>
      </c>
      <c r="V648" s="160">
        <v>1.1799999999999998E-3</v>
      </c>
      <c r="W648" s="160">
        <v>4.3899999999999998E-3</v>
      </c>
      <c r="X648" s="160">
        <v>7.9000000000000001E-4</v>
      </c>
      <c r="Y648" s="160">
        <v>8.5000000000000006E-3</v>
      </c>
      <c r="Z648" s="160">
        <v>8.7200000000000003E-3</v>
      </c>
      <c r="AA648" s="159">
        <v>5.9880000000000003E-2</v>
      </c>
      <c r="AB648" s="159">
        <v>0</v>
      </c>
      <c r="AC648" s="159">
        <v>4.4669999999999994E-2</v>
      </c>
      <c r="AD648" s="159">
        <v>0.19485</v>
      </c>
    </row>
    <row r="649" spans="1:30" ht="15.75" customHeight="1">
      <c r="A649" s="266" t="s">
        <v>1447</v>
      </c>
      <c r="B649" s="181" t="s">
        <v>34</v>
      </c>
      <c r="C649" s="167"/>
      <c r="D649" s="164">
        <v>0.10583000000000001</v>
      </c>
      <c r="E649" s="169">
        <v>0.40421999999999997</v>
      </c>
      <c r="F649" s="171">
        <v>0.21169000000000002</v>
      </c>
      <c r="G649" s="23">
        <v>2.8370000000000003E-2</v>
      </c>
      <c r="H649" s="178">
        <v>0.15725</v>
      </c>
      <c r="I649" s="141">
        <v>4.3200000000000002E-2</v>
      </c>
      <c r="J649" s="160">
        <v>2.46462</v>
      </c>
      <c r="K649" s="160">
        <v>1.0746899999999999</v>
      </c>
      <c r="L649" s="160">
        <v>9.7099999999999999E-3</v>
      </c>
      <c r="M649" s="160">
        <v>2.8596499999999998</v>
      </c>
      <c r="N649" s="160">
        <v>3.2410000000000001E-2</v>
      </c>
      <c r="O649" s="160">
        <v>1.6581800000000002</v>
      </c>
      <c r="P649" s="160">
        <v>4.9573399999999994</v>
      </c>
      <c r="Q649" s="160">
        <v>6.9499999999999996E-3</v>
      </c>
      <c r="R649" s="160">
        <v>2.5929999999999998E-2</v>
      </c>
      <c r="S649" s="160">
        <v>6.2300000000000003E-3</v>
      </c>
      <c r="T649" s="160">
        <v>0</v>
      </c>
      <c r="U649" s="160">
        <v>6.4800000000000005E-3</v>
      </c>
      <c r="V649" s="160">
        <v>1.1799999999999998E-3</v>
      </c>
      <c r="W649" s="160">
        <v>4.3899999999999998E-3</v>
      </c>
      <c r="X649" s="160">
        <v>7.9000000000000001E-4</v>
      </c>
      <c r="Y649" s="160">
        <v>8.5000000000000006E-3</v>
      </c>
      <c r="Z649" s="160">
        <v>8.7200000000000003E-3</v>
      </c>
      <c r="AA649" s="159">
        <v>5.9880000000000003E-2</v>
      </c>
      <c r="AB649" s="159">
        <v>0</v>
      </c>
      <c r="AC649" s="159">
        <v>4.4669999999999994E-2</v>
      </c>
      <c r="AD649" s="159">
        <v>0.19485</v>
      </c>
    </row>
    <row r="650" spans="1:30" ht="15.75" customHeight="1">
      <c r="A650" s="266" t="s">
        <v>1448</v>
      </c>
      <c r="B650" s="181" t="s">
        <v>34</v>
      </c>
      <c r="C650" s="167"/>
      <c r="D650" s="164">
        <v>0.29424</v>
      </c>
      <c r="E650" s="169">
        <v>0.55298999999999998</v>
      </c>
      <c r="F650" s="171">
        <v>1.4370000000000001E-2</v>
      </c>
      <c r="G650" s="23">
        <v>8.0000000000000004E-4</v>
      </c>
      <c r="H650" s="178">
        <v>7.6400000000000001E-3</v>
      </c>
      <c r="I650" s="141">
        <v>4.4269999999999997E-2</v>
      </c>
      <c r="J650" s="160">
        <v>6.6433900000000001</v>
      </c>
      <c r="K650" s="160">
        <v>1.46469</v>
      </c>
      <c r="L650" s="160">
        <v>5.2399999999999999E-3</v>
      </c>
      <c r="M650" s="160">
        <v>7.0994700000000002</v>
      </c>
      <c r="N650" s="160">
        <v>2.206E-2</v>
      </c>
      <c r="O650" s="160">
        <v>12.36824</v>
      </c>
      <c r="P650" s="160">
        <v>12.549580000000001</v>
      </c>
      <c r="Q650" s="160">
        <v>5.3E-3</v>
      </c>
      <c r="R650" s="160">
        <v>3.703E-2</v>
      </c>
      <c r="S650" s="160">
        <v>4.7210000000000002E-2</v>
      </c>
      <c r="T650" s="160">
        <v>0</v>
      </c>
      <c r="U650" s="160">
        <v>4.675E-2</v>
      </c>
      <c r="V650" s="160">
        <v>2.7800000000000004E-3</v>
      </c>
      <c r="W650" s="160">
        <v>1.0549999999999999E-2</v>
      </c>
      <c r="X650" s="160">
        <v>2.5800000000000003E-3</v>
      </c>
      <c r="Y650" s="160">
        <v>8.3400000000000002E-3</v>
      </c>
      <c r="Z650" s="160">
        <v>2.2210000000000001E-2</v>
      </c>
      <c r="AA650" s="159">
        <v>0.17079</v>
      </c>
      <c r="AB650" s="159">
        <v>0</v>
      </c>
      <c r="AC650" s="159">
        <v>1.7000000000000001E-4</v>
      </c>
      <c r="AD650" s="159">
        <v>0.28737999999999997</v>
      </c>
    </row>
    <row r="651" spans="1:30" ht="15.75" customHeight="1">
      <c r="A651" s="266" t="s">
        <v>1449</v>
      </c>
      <c r="B651" s="181" t="s">
        <v>34</v>
      </c>
      <c r="C651" s="167"/>
      <c r="D651" s="164">
        <v>0.29424</v>
      </c>
      <c r="E651" s="169">
        <v>0.55298999999999998</v>
      </c>
      <c r="F651" s="171">
        <v>1.4370000000000001E-2</v>
      </c>
      <c r="G651" s="23">
        <v>8.0000000000000004E-4</v>
      </c>
      <c r="H651" s="178">
        <v>7.6400000000000001E-3</v>
      </c>
      <c r="I651" s="141">
        <v>4.4269999999999997E-2</v>
      </c>
      <c r="J651" s="160">
        <v>6.6417899999999994</v>
      </c>
      <c r="K651" s="160">
        <v>1.4646299999999999</v>
      </c>
      <c r="L651" s="160">
        <v>5.2300000000000003E-3</v>
      </c>
      <c r="M651" s="160">
        <v>7.0994700000000002</v>
      </c>
      <c r="N651" s="160">
        <v>2.2040000000000001E-2</v>
      </c>
      <c r="O651" s="160">
        <v>9.7843700000000009</v>
      </c>
      <c r="P651" s="160">
        <v>12.549049999999999</v>
      </c>
      <c r="Q651" s="160">
        <v>5.3E-3</v>
      </c>
      <c r="R651" s="160">
        <v>3.7019999999999997E-2</v>
      </c>
      <c r="S651" s="160">
        <v>4.6289999999999998E-2</v>
      </c>
      <c r="T651" s="160">
        <v>0</v>
      </c>
      <c r="U651" s="160">
        <v>4.675E-2</v>
      </c>
      <c r="V651" s="160">
        <v>2.7800000000000004E-3</v>
      </c>
      <c r="W651" s="160">
        <v>1.0549999999999999E-2</v>
      </c>
      <c r="X651" s="160">
        <v>2.5800000000000003E-3</v>
      </c>
      <c r="Y651" s="160">
        <v>8.3400000000000002E-3</v>
      </c>
      <c r="Z651" s="160">
        <v>2.2210000000000001E-2</v>
      </c>
      <c r="AA651" s="159">
        <v>0.17079</v>
      </c>
      <c r="AB651" s="159">
        <v>0</v>
      </c>
      <c r="AC651" s="159">
        <v>1.7000000000000001E-4</v>
      </c>
      <c r="AD651" s="159">
        <v>0.28737999999999997</v>
      </c>
    </row>
    <row r="652" spans="1:30" ht="15.75" customHeight="1">
      <c r="A652" s="266" t="s">
        <v>1450</v>
      </c>
      <c r="B652" s="181" t="s">
        <v>34</v>
      </c>
      <c r="C652" s="167"/>
      <c r="D652" s="164">
        <v>3.4820000000000004E-2</v>
      </c>
      <c r="E652" s="169">
        <v>7.0870000000000002E-2</v>
      </c>
      <c r="F652" s="171">
        <v>2.0070000000000001E-2</v>
      </c>
      <c r="G652" s="23">
        <v>2.14E-3</v>
      </c>
      <c r="H652" s="178">
        <v>9.0100000000000006E-3</v>
      </c>
      <c r="I652" s="141">
        <v>3.9300000000000003E-3</v>
      </c>
      <c r="J652" s="160">
        <v>1.4769099999999999</v>
      </c>
      <c r="K652" s="160">
        <v>0.17763999999999999</v>
      </c>
      <c r="L652" s="160">
        <v>8.1999999999999998E-4</v>
      </c>
      <c r="M652" s="160">
        <v>1.15693</v>
      </c>
      <c r="N652" s="160">
        <v>1.7000000000000001E-3</v>
      </c>
      <c r="O652" s="160">
        <v>0.71792</v>
      </c>
      <c r="P652" s="160">
        <v>1.88487</v>
      </c>
      <c r="Q652" s="160">
        <v>8.8999999999999995E-4</v>
      </c>
      <c r="R652" s="160">
        <v>9.7299999999999991E-3</v>
      </c>
      <c r="S652" s="160">
        <v>0.26856999999999998</v>
      </c>
      <c r="T652" s="160">
        <v>0</v>
      </c>
      <c r="U652" s="160">
        <v>0.27256000000000002</v>
      </c>
      <c r="V652" s="160">
        <v>5.2999999999999998E-4</v>
      </c>
      <c r="W652" s="160">
        <v>2.0999999999999999E-3</v>
      </c>
      <c r="X652" s="160">
        <v>1.1299999999999999E-3</v>
      </c>
      <c r="Y652" s="160">
        <v>1.4299999999999998E-3</v>
      </c>
      <c r="Z652" s="160">
        <v>2.359E-2</v>
      </c>
      <c r="AA652" s="159">
        <v>4.1180000000000001E-2</v>
      </c>
      <c r="AB652" s="159">
        <v>9.5899999999999996E-3</v>
      </c>
      <c r="AC652" s="159">
        <v>6.6E-4</v>
      </c>
      <c r="AD652" s="159">
        <v>5.6609999999999994E-2</v>
      </c>
    </row>
    <row r="653" spans="1:30" ht="15.75" customHeight="1">
      <c r="A653" s="266" t="s">
        <v>1451</v>
      </c>
      <c r="B653" s="181" t="s">
        <v>34</v>
      </c>
      <c r="C653" s="167"/>
      <c r="D653" s="164">
        <v>0</v>
      </c>
      <c r="E653" s="169">
        <v>0.93180000000000007</v>
      </c>
      <c r="F653" s="171">
        <v>0</v>
      </c>
      <c r="G653" s="23">
        <v>0</v>
      </c>
      <c r="H653" s="178">
        <v>0</v>
      </c>
      <c r="I653" s="141">
        <v>0</v>
      </c>
      <c r="J653" s="160">
        <v>0.03</v>
      </c>
      <c r="K653" s="160">
        <v>0</v>
      </c>
      <c r="L653" s="160">
        <v>0</v>
      </c>
      <c r="M653" s="160">
        <v>0</v>
      </c>
      <c r="N653" s="160">
        <v>1E-4</v>
      </c>
      <c r="O653" s="160">
        <v>0.11</v>
      </c>
      <c r="P653" s="160">
        <v>0.04</v>
      </c>
      <c r="Q653" s="160">
        <v>3.0000000000000001E-5</v>
      </c>
      <c r="R653" s="160">
        <v>4.0000000000000002E-4</v>
      </c>
      <c r="S653" s="160">
        <v>0</v>
      </c>
      <c r="T653" s="160">
        <v>0</v>
      </c>
      <c r="U653" s="160">
        <v>0</v>
      </c>
      <c r="V653" s="160">
        <v>5.0000000000000002E-5</v>
      </c>
      <c r="W653" s="160">
        <v>1.6000000000000001E-4</v>
      </c>
      <c r="X653" s="160">
        <v>0</v>
      </c>
      <c r="Y653" s="160">
        <v>0</v>
      </c>
      <c r="Z653" s="160">
        <v>0</v>
      </c>
      <c r="AA653" s="159">
        <v>6.0000000000000001E-3</v>
      </c>
      <c r="AB653" s="159">
        <v>0</v>
      </c>
      <c r="AC653" s="159">
        <v>0</v>
      </c>
      <c r="AD653" s="159">
        <v>0</v>
      </c>
    </row>
    <row r="654" spans="1:30" ht="15.75" customHeight="1">
      <c r="A654" s="266" t="s">
        <v>1452</v>
      </c>
      <c r="B654" s="181" t="s">
        <v>34</v>
      </c>
      <c r="C654" s="167"/>
      <c r="D654" s="164">
        <v>0</v>
      </c>
      <c r="E654" s="169">
        <v>0.93180000000000007</v>
      </c>
      <c r="F654" s="171">
        <v>0</v>
      </c>
      <c r="G654" s="23">
        <v>0</v>
      </c>
      <c r="H654" s="178">
        <v>0</v>
      </c>
      <c r="I654" s="141">
        <v>0</v>
      </c>
      <c r="J654" s="160">
        <v>0.03</v>
      </c>
      <c r="K654" s="160">
        <v>0</v>
      </c>
      <c r="L654" s="160">
        <v>0</v>
      </c>
      <c r="M654" s="160">
        <v>0</v>
      </c>
      <c r="N654" s="160">
        <v>1E-4</v>
      </c>
      <c r="O654" s="160">
        <v>0.11</v>
      </c>
      <c r="P654" s="160">
        <v>0.04</v>
      </c>
      <c r="Q654" s="160">
        <v>3.0000000000000001E-5</v>
      </c>
      <c r="R654" s="160">
        <v>4.0000000000000002E-4</v>
      </c>
      <c r="S654" s="160">
        <v>0</v>
      </c>
      <c r="T654" s="160">
        <v>0</v>
      </c>
      <c r="U654" s="160">
        <v>0</v>
      </c>
      <c r="V654" s="160">
        <v>5.0000000000000002E-5</v>
      </c>
      <c r="W654" s="160">
        <v>1.6000000000000001E-4</v>
      </c>
      <c r="X654" s="160">
        <v>0</v>
      </c>
      <c r="Y654" s="160">
        <v>0</v>
      </c>
      <c r="Z654" s="160">
        <v>0</v>
      </c>
      <c r="AA654" s="159">
        <v>6.0000000000000001E-3</v>
      </c>
      <c r="AB654" s="159">
        <v>0</v>
      </c>
      <c r="AC654" s="159">
        <v>0</v>
      </c>
      <c r="AD654" s="159">
        <v>0</v>
      </c>
    </row>
    <row r="655" spans="1:30" ht="15.75" customHeight="1">
      <c r="A655" s="266" t="s">
        <v>1453</v>
      </c>
      <c r="B655" s="181" t="s">
        <v>34</v>
      </c>
      <c r="C655" s="167"/>
      <c r="D655" s="164">
        <v>0</v>
      </c>
      <c r="E655" s="169">
        <v>0.93180000000000007</v>
      </c>
      <c r="F655" s="171">
        <v>0</v>
      </c>
      <c r="G655" s="23">
        <v>0</v>
      </c>
      <c r="H655" s="178">
        <v>0</v>
      </c>
      <c r="I655" s="141">
        <v>0</v>
      </c>
      <c r="J655" s="160">
        <v>0.03</v>
      </c>
      <c r="K655" s="160">
        <v>0</v>
      </c>
      <c r="L655" s="160">
        <v>0</v>
      </c>
      <c r="M655" s="160">
        <v>0</v>
      </c>
      <c r="N655" s="160">
        <v>1E-4</v>
      </c>
      <c r="O655" s="160">
        <v>0.11</v>
      </c>
      <c r="P655" s="160">
        <v>0.04</v>
      </c>
      <c r="Q655" s="160">
        <v>3.0000000000000001E-5</v>
      </c>
      <c r="R655" s="160">
        <v>4.0000000000000002E-4</v>
      </c>
      <c r="S655" s="160">
        <v>0</v>
      </c>
      <c r="T655" s="160">
        <v>0</v>
      </c>
      <c r="U655" s="160">
        <v>0</v>
      </c>
      <c r="V655" s="160">
        <v>5.0000000000000002E-5</v>
      </c>
      <c r="W655" s="160">
        <v>1.6000000000000001E-4</v>
      </c>
      <c r="X655" s="160">
        <v>0</v>
      </c>
      <c r="Y655" s="160">
        <v>0</v>
      </c>
      <c r="Z655" s="160">
        <v>0</v>
      </c>
      <c r="AA655" s="159">
        <v>6.0000000000000001E-3</v>
      </c>
      <c r="AB655" s="159">
        <v>0</v>
      </c>
      <c r="AC655" s="159">
        <v>0</v>
      </c>
      <c r="AD655" s="159">
        <v>0</v>
      </c>
    </row>
    <row r="656" spans="1:30" ht="15.75" customHeight="1">
      <c r="A656" s="266" t="s">
        <v>1454</v>
      </c>
      <c r="B656" s="181" t="s">
        <v>34</v>
      </c>
      <c r="C656" s="167"/>
      <c r="D656" s="164">
        <v>3.62E-3</v>
      </c>
      <c r="E656" s="169">
        <v>0.46127000000000001</v>
      </c>
      <c r="F656" s="171">
        <v>1.6000000000000001E-4</v>
      </c>
      <c r="G656" s="23">
        <v>1.4000000000000001E-4</v>
      </c>
      <c r="H656" s="178">
        <v>2.0000000000000002E-5</v>
      </c>
      <c r="I656" s="141">
        <v>3.4499999999999999E-3</v>
      </c>
      <c r="J656" s="160">
        <v>9.2340000000000005E-2</v>
      </c>
      <c r="K656" s="160">
        <v>6.7580000000000001E-2</v>
      </c>
      <c r="L656" s="160">
        <v>2.2899999999999999E-3</v>
      </c>
      <c r="M656" s="160">
        <v>6.9650000000000004E-2</v>
      </c>
      <c r="N656" s="160">
        <v>1.57E-3</v>
      </c>
      <c r="O656" s="160">
        <v>2.0080000000000001E-2</v>
      </c>
      <c r="P656" s="160">
        <v>0.86844999999999994</v>
      </c>
      <c r="Q656" s="160">
        <v>1.7999999999999998E-4</v>
      </c>
      <c r="R656" s="160">
        <v>3.2000000000000003E-4</v>
      </c>
      <c r="S656" s="160">
        <v>0</v>
      </c>
      <c r="T656" s="160">
        <v>0</v>
      </c>
      <c r="U656" s="160">
        <v>2.64E-3</v>
      </c>
      <c r="V656" s="160">
        <v>1.6000000000000001E-4</v>
      </c>
      <c r="W656" s="160">
        <v>2.9999999999999997E-4</v>
      </c>
      <c r="X656" s="160">
        <v>4.0999999999999999E-4</v>
      </c>
      <c r="Y656" s="160">
        <v>1.66E-3</v>
      </c>
      <c r="Z656" s="160">
        <v>6.3000000000000003E-4</v>
      </c>
      <c r="AA656" s="159">
        <v>2.8000000000000004E-3</v>
      </c>
      <c r="AB656" s="159">
        <v>0</v>
      </c>
      <c r="AC656" s="159">
        <v>0</v>
      </c>
      <c r="AD656" s="159">
        <v>1.9E-2</v>
      </c>
    </row>
    <row r="657" spans="1:30" ht="15.75" customHeight="1">
      <c r="A657" s="266" t="s">
        <v>1455</v>
      </c>
      <c r="B657" s="181" t="s">
        <v>34</v>
      </c>
      <c r="C657" s="167"/>
      <c r="D657" s="164">
        <v>3.62E-3</v>
      </c>
      <c r="E657" s="169">
        <v>0.46127000000000001</v>
      </c>
      <c r="F657" s="171">
        <v>1.6000000000000001E-4</v>
      </c>
      <c r="G657" s="23">
        <v>1.4000000000000001E-4</v>
      </c>
      <c r="H657" s="178">
        <v>2.0000000000000002E-5</v>
      </c>
      <c r="I657" s="141">
        <v>3.4499999999999999E-3</v>
      </c>
      <c r="J657" s="160">
        <v>9.2340000000000005E-2</v>
      </c>
      <c r="K657" s="160">
        <v>6.7580000000000001E-2</v>
      </c>
      <c r="L657" s="160">
        <v>2.2899999999999999E-3</v>
      </c>
      <c r="M657" s="160">
        <v>6.9650000000000004E-2</v>
      </c>
      <c r="N657" s="160">
        <v>1.57E-3</v>
      </c>
      <c r="O657" s="160">
        <v>2.0080000000000001E-2</v>
      </c>
      <c r="P657" s="160">
        <v>0.86844999999999994</v>
      </c>
      <c r="Q657" s="160">
        <v>1.7999999999999998E-4</v>
      </c>
      <c r="R657" s="160">
        <v>3.2000000000000003E-4</v>
      </c>
      <c r="S657" s="160">
        <v>0</v>
      </c>
      <c r="T657" s="160">
        <v>0</v>
      </c>
      <c r="U657" s="160">
        <v>2.64E-3</v>
      </c>
      <c r="V657" s="160">
        <v>1.6000000000000001E-4</v>
      </c>
      <c r="W657" s="160">
        <v>2.9999999999999997E-4</v>
      </c>
      <c r="X657" s="160">
        <v>4.0999999999999999E-4</v>
      </c>
      <c r="Y657" s="160">
        <v>1.66E-3</v>
      </c>
      <c r="Z657" s="160">
        <v>6.3000000000000003E-4</v>
      </c>
      <c r="AA657" s="159">
        <v>2.8000000000000004E-3</v>
      </c>
      <c r="AB657" s="159">
        <v>0</v>
      </c>
      <c r="AC657" s="159">
        <v>0</v>
      </c>
      <c r="AD657" s="159">
        <v>1.9E-2</v>
      </c>
    </row>
    <row r="658" spans="1:30" ht="15.75" customHeight="1">
      <c r="A658" s="266" t="s">
        <v>1456</v>
      </c>
      <c r="B658" s="181" t="s">
        <v>34</v>
      </c>
      <c r="C658" s="167"/>
      <c r="D658" s="164">
        <v>3.62E-3</v>
      </c>
      <c r="E658" s="169">
        <v>0.46127000000000001</v>
      </c>
      <c r="F658" s="171">
        <v>1.6000000000000001E-4</v>
      </c>
      <c r="G658" s="23">
        <v>1.4000000000000001E-4</v>
      </c>
      <c r="H658" s="178">
        <v>2.0000000000000002E-5</v>
      </c>
      <c r="I658" s="141">
        <v>3.4499999999999999E-3</v>
      </c>
      <c r="J658" s="160">
        <v>9.2340000000000005E-2</v>
      </c>
      <c r="K658" s="160">
        <v>6.7580000000000001E-2</v>
      </c>
      <c r="L658" s="160">
        <v>2.2899999999999999E-3</v>
      </c>
      <c r="M658" s="160">
        <v>6.9650000000000004E-2</v>
      </c>
      <c r="N658" s="160">
        <v>1.57E-3</v>
      </c>
      <c r="O658" s="160">
        <v>2.0080000000000001E-2</v>
      </c>
      <c r="P658" s="160">
        <v>0.86844999999999994</v>
      </c>
      <c r="Q658" s="160">
        <v>1.7999999999999998E-4</v>
      </c>
      <c r="R658" s="160">
        <v>3.2000000000000003E-4</v>
      </c>
      <c r="S658" s="160">
        <v>0</v>
      </c>
      <c r="T658" s="160">
        <v>0</v>
      </c>
      <c r="U658" s="160">
        <v>2.64E-3</v>
      </c>
      <c r="V658" s="160">
        <v>1.6000000000000001E-4</v>
      </c>
      <c r="W658" s="160">
        <v>2.9999999999999997E-4</v>
      </c>
      <c r="X658" s="160">
        <v>4.0999999999999999E-4</v>
      </c>
      <c r="Y658" s="160">
        <v>1.66E-3</v>
      </c>
      <c r="Z658" s="160">
        <v>6.3000000000000003E-4</v>
      </c>
      <c r="AA658" s="159">
        <v>2.8000000000000004E-3</v>
      </c>
      <c r="AB658" s="159">
        <v>0</v>
      </c>
      <c r="AC658" s="159">
        <v>0</v>
      </c>
      <c r="AD658" s="159">
        <v>1.9E-2</v>
      </c>
    </row>
    <row r="659" spans="1:30" ht="15.75" customHeight="1">
      <c r="A659" s="266" t="s">
        <v>1457</v>
      </c>
      <c r="B659" s="181" t="s">
        <v>34</v>
      </c>
      <c r="C659" s="167"/>
      <c r="D659" s="164">
        <v>3.62E-3</v>
      </c>
      <c r="E659" s="169">
        <v>0.46127000000000001</v>
      </c>
      <c r="F659" s="171">
        <v>1.6000000000000001E-4</v>
      </c>
      <c r="G659" s="23">
        <v>1.4000000000000001E-4</v>
      </c>
      <c r="H659" s="178">
        <v>2.0000000000000002E-5</v>
      </c>
      <c r="I659" s="141">
        <v>3.4499999999999999E-3</v>
      </c>
      <c r="J659" s="160">
        <v>9.2340000000000005E-2</v>
      </c>
      <c r="K659" s="160">
        <v>6.7580000000000001E-2</v>
      </c>
      <c r="L659" s="160">
        <v>2.2899999999999999E-3</v>
      </c>
      <c r="M659" s="160">
        <v>6.9650000000000004E-2</v>
      </c>
      <c r="N659" s="160">
        <v>1.57E-3</v>
      </c>
      <c r="O659" s="160">
        <v>2.0080000000000001E-2</v>
      </c>
      <c r="P659" s="160">
        <v>0.86844999999999994</v>
      </c>
      <c r="Q659" s="160">
        <v>1.7999999999999998E-4</v>
      </c>
      <c r="R659" s="160">
        <v>3.2000000000000003E-4</v>
      </c>
      <c r="S659" s="160">
        <v>0</v>
      </c>
      <c r="T659" s="160">
        <v>0</v>
      </c>
      <c r="U659" s="160">
        <v>2.64E-3</v>
      </c>
      <c r="V659" s="160">
        <v>1.6000000000000001E-4</v>
      </c>
      <c r="W659" s="160">
        <v>2.9999999999999997E-4</v>
      </c>
      <c r="X659" s="160">
        <v>4.0999999999999999E-4</v>
      </c>
      <c r="Y659" s="160">
        <v>1.66E-3</v>
      </c>
      <c r="Z659" s="160">
        <v>6.3000000000000003E-4</v>
      </c>
      <c r="AA659" s="159">
        <v>2.8000000000000004E-3</v>
      </c>
      <c r="AB659" s="159">
        <v>0</v>
      </c>
      <c r="AC659" s="159">
        <v>0</v>
      </c>
      <c r="AD659" s="159">
        <v>1.9E-2</v>
      </c>
    </row>
    <row r="660" spans="1:30" ht="15.75" customHeight="1">
      <c r="A660" s="266" t="s">
        <v>1458</v>
      </c>
      <c r="B660" s="181" t="s">
        <v>34</v>
      </c>
      <c r="C660" s="167"/>
      <c r="D660" s="164">
        <v>3.62E-3</v>
      </c>
      <c r="E660" s="169">
        <v>0.46127000000000001</v>
      </c>
      <c r="F660" s="171">
        <v>1.6000000000000001E-4</v>
      </c>
      <c r="G660" s="23">
        <v>1.4000000000000001E-4</v>
      </c>
      <c r="H660" s="178">
        <v>2.0000000000000002E-5</v>
      </c>
      <c r="I660" s="141">
        <v>3.4499999999999999E-3</v>
      </c>
      <c r="J660" s="160">
        <v>9.2340000000000005E-2</v>
      </c>
      <c r="K660" s="160">
        <v>6.7580000000000001E-2</v>
      </c>
      <c r="L660" s="160">
        <v>2.2899999999999999E-3</v>
      </c>
      <c r="M660" s="160">
        <v>6.9650000000000004E-2</v>
      </c>
      <c r="N660" s="160">
        <v>1.57E-3</v>
      </c>
      <c r="O660" s="160">
        <v>2.0080000000000001E-2</v>
      </c>
      <c r="P660" s="160">
        <v>0.86844999999999994</v>
      </c>
      <c r="Q660" s="160">
        <v>1.7999999999999998E-4</v>
      </c>
      <c r="R660" s="160">
        <v>3.2000000000000003E-4</v>
      </c>
      <c r="S660" s="160">
        <v>0</v>
      </c>
      <c r="T660" s="160">
        <v>0</v>
      </c>
      <c r="U660" s="160">
        <v>2.64E-3</v>
      </c>
      <c r="V660" s="160">
        <v>1.6000000000000001E-4</v>
      </c>
      <c r="W660" s="160">
        <v>2.9999999999999997E-4</v>
      </c>
      <c r="X660" s="160">
        <v>4.0999999999999999E-4</v>
      </c>
      <c r="Y660" s="160">
        <v>1.66E-3</v>
      </c>
      <c r="Z660" s="160">
        <v>6.3000000000000003E-4</v>
      </c>
      <c r="AA660" s="159">
        <v>2.8000000000000004E-3</v>
      </c>
      <c r="AB660" s="159">
        <v>0</v>
      </c>
      <c r="AC660" s="159">
        <v>0</v>
      </c>
      <c r="AD660" s="159">
        <v>1.9E-2</v>
      </c>
    </row>
    <row r="661" spans="1:30" ht="15.75" customHeight="1">
      <c r="A661" s="266" t="s">
        <v>1459</v>
      </c>
      <c r="B661" s="181" t="s">
        <v>34</v>
      </c>
      <c r="C661" s="167"/>
      <c r="D661" s="164">
        <v>5.6840000000000002E-2</v>
      </c>
      <c r="E661" s="169">
        <v>0.15751999999999999</v>
      </c>
      <c r="F661" s="171">
        <v>1.315E-2</v>
      </c>
      <c r="G661" s="23">
        <v>4.0999999999999995E-3</v>
      </c>
      <c r="H661" s="178">
        <v>1.299E-2</v>
      </c>
      <c r="I661" s="141">
        <v>0</v>
      </c>
      <c r="J661" s="160">
        <v>0.93201999999999996</v>
      </c>
      <c r="K661" s="160">
        <v>0.1016</v>
      </c>
      <c r="L661" s="160">
        <v>1.0999999999999999E-4</v>
      </c>
      <c r="M661" s="160">
        <v>1.10375</v>
      </c>
      <c r="N661" s="160">
        <v>3.4699999999999996E-3</v>
      </c>
      <c r="O661" s="160">
        <v>0.63283999999999996</v>
      </c>
      <c r="P661" s="160">
        <v>1.3583500000000002</v>
      </c>
      <c r="Q661" s="160">
        <v>1.0999999999999999E-4</v>
      </c>
      <c r="R661" s="160">
        <v>5.6799999999999993E-3</v>
      </c>
      <c r="S661" s="160">
        <v>0.84567999999999999</v>
      </c>
      <c r="T661" s="160">
        <v>0</v>
      </c>
      <c r="U661" s="160">
        <v>0.85043999999999997</v>
      </c>
      <c r="V661" s="160">
        <v>3.1E-4</v>
      </c>
      <c r="W661" s="160">
        <v>2.6700000000000001E-3</v>
      </c>
      <c r="X661" s="160">
        <v>5.8E-4</v>
      </c>
      <c r="Y661" s="160">
        <v>8.3000000000000001E-4</v>
      </c>
      <c r="Z661" s="160">
        <v>0</v>
      </c>
      <c r="AA661" s="159">
        <v>0.10686999999999999</v>
      </c>
      <c r="AB661" s="159">
        <v>1.2159999999999999E-2</v>
      </c>
      <c r="AC661" s="159">
        <v>2.8799999999999997E-3</v>
      </c>
      <c r="AD661" s="159">
        <v>0.15354999999999999</v>
      </c>
    </row>
    <row r="662" spans="1:30" ht="15.75" customHeight="1">
      <c r="A662" s="266" t="s">
        <v>1460</v>
      </c>
      <c r="B662" s="181" t="s">
        <v>34</v>
      </c>
      <c r="C662" s="167"/>
      <c r="D662" s="164">
        <v>5.6840000000000002E-2</v>
      </c>
      <c r="E662" s="169">
        <v>0.15751999999999999</v>
      </c>
      <c r="F662" s="171">
        <v>1.315E-2</v>
      </c>
      <c r="G662" s="23">
        <v>4.0999999999999995E-3</v>
      </c>
      <c r="H662" s="178">
        <v>1.299E-2</v>
      </c>
      <c r="I662" s="141">
        <v>0</v>
      </c>
      <c r="J662" s="160">
        <v>0.93201999999999996</v>
      </c>
      <c r="K662" s="160">
        <v>0.1016</v>
      </c>
      <c r="L662" s="160">
        <v>1.0999999999999999E-4</v>
      </c>
      <c r="M662" s="160">
        <v>1.10375</v>
      </c>
      <c r="N662" s="160">
        <v>3.4699999999999996E-3</v>
      </c>
      <c r="O662" s="160">
        <v>0.63283999999999996</v>
      </c>
      <c r="P662" s="160">
        <v>1.3583500000000002</v>
      </c>
      <c r="Q662" s="160">
        <v>1.0999999999999999E-4</v>
      </c>
      <c r="R662" s="160">
        <v>5.6799999999999993E-3</v>
      </c>
      <c r="S662" s="160">
        <v>0.84567999999999999</v>
      </c>
      <c r="T662" s="160">
        <v>0</v>
      </c>
      <c r="U662" s="160">
        <v>0.85043999999999997</v>
      </c>
      <c r="V662" s="160">
        <v>3.1E-4</v>
      </c>
      <c r="W662" s="160">
        <v>2.6700000000000001E-3</v>
      </c>
      <c r="X662" s="160">
        <v>5.8E-4</v>
      </c>
      <c r="Y662" s="160">
        <v>8.3000000000000001E-4</v>
      </c>
      <c r="Z662" s="160">
        <v>0</v>
      </c>
      <c r="AA662" s="159">
        <v>0.10686999999999999</v>
      </c>
      <c r="AB662" s="159">
        <v>1.2159999999999999E-2</v>
      </c>
      <c r="AC662" s="159">
        <v>2.8799999999999997E-3</v>
      </c>
      <c r="AD662" s="159">
        <v>0.15354999999999999</v>
      </c>
    </row>
    <row r="663" spans="1:30" ht="15.75" customHeight="1">
      <c r="A663" s="266" t="s">
        <v>1461</v>
      </c>
      <c r="B663" s="181" t="s">
        <v>34</v>
      </c>
      <c r="C663" s="167"/>
      <c r="D663" s="164">
        <v>5.6840000000000002E-2</v>
      </c>
      <c r="E663" s="169">
        <v>0.15751999999999999</v>
      </c>
      <c r="F663" s="171">
        <v>1.315E-2</v>
      </c>
      <c r="G663" s="23">
        <v>4.0999999999999995E-3</v>
      </c>
      <c r="H663" s="178">
        <v>1.299E-2</v>
      </c>
      <c r="I663" s="141">
        <v>0</v>
      </c>
      <c r="J663" s="160">
        <v>0.93201999999999996</v>
      </c>
      <c r="K663" s="160">
        <v>0.1016</v>
      </c>
      <c r="L663" s="160">
        <v>1.0999999999999999E-4</v>
      </c>
      <c r="M663" s="160">
        <v>1.10375</v>
      </c>
      <c r="N663" s="160">
        <v>3.4699999999999996E-3</v>
      </c>
      <c r="O663" s="160">
        <v>0.63283999999999996</v>
      </c>
      <c r="P663" s="160">
        <v>1.3583500000000002</v>
      </c>
      <c r="Q663" s="160">
        <v>1.0999999999999999E-4</v>
      </c>
      <c r="R663" s="160">
        <v>5.6799999999999993E-3</v>
      </c>
      <c r="S663" s="160">
        <v>0.84567999999999999</v>
      </c>
      <c r="T663" s="160">
        <v>0</v>
      </c>
      <c r="U663" s="160">
        <v>0.85043999999999997</v>
      </c>
      <c r="V663" s="160">
        <v>3.1E-4</v>
      </c>
      <c r="W663" s="160">
        <v>2.6700000000000001E-3</v>
      </c>
      <c r="X663" s="160">
        <v>5.8E-4</v>
      </c>
      <c r="Y663" s="160">
        <v>8.3000000000000001E-4</v>
      </c>
      <c r="Z663" s="160">
        <v>0</v>
      </c>
      <c r="AA663" s="159">
        <v>0.10686999999999999</v>
      </c>
      <c r="AB663" s="159">
        <v>1.2159999999999999E-2</v>
      </c>
      <c r="AC663" s="159">
        <v>2.8799999999999997E-3</v>
      </c>
      <c r="AD663" s="159">
        <v>0.15354999999999999</v>
      </c>
    </row>
    <row r="664" spans="1:30" ht="15.75" customHeight="1">
      <c r="A664" s="266" t="s">
        <v>1462</v>
      </c>
      <c r="B664" s="181" t="s">
        <v>34</v>
      </c>
      <c r="C664" s="167"/>
      <c r="D664" s="164">
        <v>7.5770000000000004E-2</v>
      </c>
      <c r="E664" s="169">
        <v>0.58982000000000001</v>
      </c>
      <c r="F664" s="171">
        <v>2.0809999999999999E-2</v>
      </c>
      <c r="G664" s="23">
        <v>2.15E-3</v>
      </c>
      <c r="H664" s="178">
        <v>9.0500000000000008E-3</v>
      </c>
      <c r="I664" s="141">
        <v>0</v>
      </c>
      <c r="J664" s="160">
        <v>2.74573</v>
      </c>
      <c r="K664" s="160">
        <v>0.24181</v>
      </c>
      <c r="L664" s="160">
        <v>7.0000000000000007E-5</v>
      </c>
      <c r="M664" s="160">
        <v>2.2113800000000001</v>
      </c>
      <c r="N664" s="160">
        <v>7.3999999999999999E-4</v>
      </c>
      <c r="O664" s="160">
        <v>0.94295000000000007</v>
      </c>
      <c r="P664" s="160">
        <v>3.4516800000000001</v>
      </c>
      <c r="Q664" s="160">
        <v>2.8000000000000003E-4</v>
      </c>
      <c r="R664" s="160">
        <v>9.4299999999999991E-3</v>
      </c>
      <c r="S664" s="160">
        <v>0.31525999999999998</v>
      </c>
      <c r="T664" s="160">
        <v>0</v>
      </c>
      <c r="U664" s="160">
        <v>0.31977</v>
      </c>
      <c r="V664" s="160">
        <v>1.0199999999999999E-3</v>
      </c>
      <c r="W664" s="160">
        <v>4.28E-3</v>
      </c>
      <c r="X664" s="160">
        <v>8.4000000000000003E-4</v>
      </c>
      <c r="Y664" s="160">
        <v>2.3E-3</v>
      </c>
      <c r="Z664" s="160">
        <v>0</v>
      </c>
      <c r="AA664" s="159">
        <v>8.0579999999999999E-2</v>
      </c>
      <c r="AB664" s="159">
        <v>6.4999999999999997E-4</v>
      </c>
      <c r="AC664" s="159">
        <v>7.6999999999999996E-4</v>
      </c>
      <c r="AD664" s="159">
        <v>0.11483</v>
      </c>
    </row>
    <row r="665" spans="1:30" ht="15.75" customHeight="1">
      <c r="A665" s="266" t="s">
        <v>1463</v>
      </c>
      <c r="B665" s="181" t="s">
        <v>34</v>
      </c>
      <c r="C665" s="167"/>
      <c r="D665" s="164">
        <v>7.5770000000000004E-2</v>
      </c>
      <c r="E665" s="169">
        <v>0.58982000000000001</v>
      </c>
      <c r="F665" s="171">
        <v>2.0809999999999999E-2</v>
      </c>
      <c r="G665" s="23">
        <v>2.15E-3</v>
      </c>
      <c r="H665" s="178">
        <v>9.0500000000000008E-3</v>
      </c>
      <c r="I665" s="141">
        <v>0</v>
      </c>
      <c r="J665" s="160">
        <v>2.74573</v>
      </c>
      <c r="K665" s="160">
        <v>0.24181</v>
      </c>
      <c r="L665" s="160">
        <v>7.0000000000000007E-5</v>
      </c>
      <c r="M665" s="160">
        <v>2.2113800000000001</v>
      </c>
      <c r="N665" s="160">
        <v>7.3999999999999999E-4</v>
      </c>
      <c r="O665" s="160">
        <v>0.94295000000000007</v>
      </c>
      <c r="P665" s="160">
        <v>3.4516800000000001</v>
      </c>
      <c r="Q665" s="160">
        <v>2.8000000000000003E-4</v>
      </c>
      <c r="R665" s="160">
        <v>9.4299999999999991E-3</v>
      </c>
      <c r="S665" s="160">
        <v>0.31525999999999998</v>
      </c>
      <c r="T665" s="160">
        <v>0</v>
      </c>
      <c r="U665" s="160">
        <v>0.31977</v>
      </c>
      <c r="V665" s="160">
        <v>1.0199999999999999E-3</v>
      </c>
      <c r="W665" s="160">
        <v>4.28E-3</v>
      </c>
      <c r="X665" s="160">
        <v>8.4000000000000003E-4</v>
      </c>
      <c r="Y665" s="160">
        <v>2.3E-3</v>
      </c>
      <c r="Z665" s="160">
        <v>0</v>
      </c>
      <c r="AA665" s="159">
        <v>8.0579999999999999E-2</v>
      </c>
      <c r="AB665" s="159">
        <v>6.4999999999999997E-4</v>
      </c>
      <c r="AC665" s="159">
        <v>7.6999999999999996E-4</v>
      </c>
      <c r="AD665" s="159">
        <v>0.11483</v>
      </c>
    </row>
    <row r="666" spans="1:30" ht="15.75" customHeight="1">
      <c r="A666" s="266" t="s">
        <v>1464</v>
      </c>
      <c r="B666" s="181" t="s">
        <v>34</v>
      </c>
      <c r="C666" s="167"/>
      <c r="D666" s="164">
        <v>5.5620000000000003E-2</v>
      </c>
      <c r="E666" s="169">
        <v>0.86360999999999999</v>
      </c>
      <c r="F666" s="171">
        <v>5.47E-3</v>
      </c>
      <c r="G666" s="23">
        <v>1.6890000000000002E-2</v>
      </c>
      <c r="H666" s="178">
        <v>2.7980000000000001E-2</v>
      </c>
      <c r="I666" s="141">
        <v>7.2029999999999997E-2</v>
      </c>
      <c r="J666" s="160">
        <v>0.74965000000000004</v>
      </c>
      <c r="K666" s="160">
        <v>0.68293999999999999</v>
      </c>
      <c r="L666" s="160">
        <v>2.265E-2</v>
      </c>
      <c r="M666" s="160">
        <v>1.5608099999999998</v>
      </c>
      <c r="N666" s="160">
        <v>1.8759999999999999E-2</v>
      </c>
      <c r="O666" s="160">
        <v>2.30505</v>
      </c>
      <c r="P666" s="160">
        <v>4.2189199999999998</v>
      </c>
      <c r="Q666" s="160">
        <v>2.9299999999999999E-3</v>
      </c>
      <c r="R666" s="160">
        <v>1.2119999999999999E-2</v>
      </c>
      <c r="S666" s="160">
        <v>0</v>
      </c>
      <c r="T666" s="160">
        <v>0</v>
      </c>
      <c r="U666" s="160">
        <v>1.2969999999999999E-2</v>
      </c>
      <c r="V666" s="160">
        <v>2.31E-3</v>
      </c>
      <c r="W666" s="160">
        <v>9.5E-4</v>
      </c>
      <c r="X666" s="160">
        <v>2.7800000000000004E-3</v>
      </c>
      <c r="Y666" s="160">
        <v>2.257E-2</v>
      </c>
      <c r="Z666" s="160">
        <v>0.37081000000000003</v>
      </c>
      <c r="AA666" s="159">
        <v>0.12257</v>
      </c>
      <c r="AB666" s="159">
        <v>0</v>
      </c>
      <c r="AC666" s="159">
        <v>1.183E-2</v>
      </c>
      <c r="AD666" s="159">
        <v>0.49595</v>
      </c>
    </row>
    <row r="667" spans="1:30" ht="15.75" customHeight="1">
      <c r="A667" s="266" t="s">
        <v>1465</v>
      </c>
      <c r="B667" s="181" t="s">
        <v>34</v>
      </c>
      <c r="C667" s="167"/>
      <c r="D667" s="164">
        <v>5.5620000000000003E-2</v>
      </c>
      <c r="E667" s="169">
        <v>0.86360999999999999</v>
      </c>
      <c r="F667" s="171">
        <v>5.47E-3</v>
      </c>
      <c r="G667" s="23">
        <v>1.6890000000000002E-2</v>
      </c>
      <c r="H667" s="178">
        <v>2.7980000000000001E-2</v>
      </c>
      <c r="I667" s="141">
        <v>7.2029999999999997E-2</v>
      </c>
      <c r="J667" s="160">
        <v>0.74965000000000004</v>
      </c>
      <c r="K667" s="160">
        <v>0.68293999999999999</v>
      </c>
      <c r="L667" s="160">
        <v>2.265E-2</v>
      </c>
      <c r="M667" s="160">
        <v>1.5608099999999998</v>
      </c>
      <c r="N667" s="160">
        <v>1.8759999999999999E-2</v>
      </c>
      <c r="O667" s="160">
        <v>2.30505</v>
      </c>
      <c r="P667" s="160">
        <v>4.2189199999999998</v>
      </c>
      <c r="Q667" s="160">
        <v>2.9299999999999999E-3</v>
      </c>
      <c r="R667" s="160">
        <v>1.2119999999999999E-2</v>
      </c>
      <c r="S667" s="160">
        <v>0</v>
      </c>
      <c r="T667" s="160">
        <v>0</v>
      </c>
      <c r="U667" s="160">
        <v>1.2969999999999999E-2</v>
      </c>
      <c r="V667" s="160">
        <v>2.31E-3</v>
      </c>
      <c r="W667" s="160">
        <v>9.5E-4</v>
      </c>
      <c r="X667" s="160">
        <v>2.7800000000000004E-3</v>
      </c>
      <c r="Y667" s="160">
        <v>2.257E-2</v>
      </c>
      <c r="Z667" s="160">
        <v>0.37081000000000003</v>
      </c>
      <c r="AA667" s="159">
        <v>0.12257</v>
      </c>
      <c r="AB667" s="159">
        <v>0</v>
      </c>
      <c r="AC667" s="159">
        <v>1.183E-2</v>
      </c>
      <c r="AD667" s="159">
        <v>0.49595</v>
      </c>
    </row>
    <row r="668" spans="1:30" ht="15.75" customHeight="1">
      <c r="A668" s="266" t="s">
        <v>1466</v>
      </c>
      <c r="B668" s="181" t="s">
        <v>34</v>
      </c>
      <c r="C668" s="167"/>
      <c r="D668" s="164">
        <v>0.19188</v>
      </c>
      <c r="E668" s="169">
        <v>0.69938</v>
      </c>
      <c r="F668" s="171">
        <v>7.5700000000000003E-3</v>
      </c>
      <c r="G668" s="23">
        <v>4.1099999999999999E-3</v>
      </c>
      <c r="H668" s="178">
        <v>4.2100000000000002E-3</v>
      </c>
      <c r="I668" s="141">
        <v>7.3889999999999997E-2</v>
      </c>
      <c r="J668" s="160">
        <v>5.3657599999999999</v>
      </c>
      <c r="K668" s="160">
        <v>3.5714199999999998</v>
      </c>
      <c r="L668" s="160">
        <v>2.6900000000000001E-3</v>
      </c>
      <c r="M668" s="160">
        <v>3.6659600000000001</v>
      </c>
      <c r="N668" s="160">
        <v>0.22857</v>
      </c>
      <c r="O668" s="160">
        <v>3.9527199999999998</v>
      </c>
      <c r="P668" s="160">
        <v>9.2874499999999998</v>
      </c>
      <c r="Q668" s="160">
        <v>7.11E-3</v>
      </c>
      <c r="R668" s="160">
        <v>0.16072</v>
      </c>
      <c r="S668" s="160">
        <v>8.031130000000001</v>
      </c>
      <c r="T668" s="160">
        <v>0</v>
      </c>
      <c r="U668" s="160">
        <v>8.0321800000000003</v>
      </c>
      <c r="V668" s="160">
        <v>1.6080000000000001E-2</v>
      </c>
      <c r="W668" s="160">
        <v>6.9799999999999992E-3</v>
      </c>
      <c r="X668" s="160">
        <v>2.1429999999999998E-2</v>
      </c>
      <c r="Y668" s="160">
        <v>0.24995999999999999</v>
      </c>
      <c r="Z668" s="160">
        <v>0.64285999999999999</v>
      </c>
      <c r="AA668" s="159">
        <v>0.11733</v>
      </c>
      <c r="AB668" s="159">
        <v>3.5709999999999999E-2</v>
      </c>
      <c r="AC668" s="159">
        <v>0.24121999999999999</v>
      </c>
      <c r="AD668" s="159">
        <v>5.8880299999999997</v>
      </c>
    </row>
    <row r="669" spans="1:30" ht="15.75" customHeight="1">
      <c r="A669" s="266" t="s">
        <v>1467</v>
      </c>
      <c r="B669" s="181" t="s">
        <v>34</v>
      </c>
      <c r="C669" s="167"/>
      <c r="D669" s="164">
        <v>1.01E-2</v>
      </c>
      <c r="E669" s="169">
        <v>0.75650000000000006</v>
      </c>
      <c r="F669" s="171">
        <v>0.1101</v>
      </c>
      <c r="G669" s="23">
        <v>1.4000000000000002E-3</v>
      </c>
      <c r="H669" s="178">
        <v>5.3E-3</v>
      </c>
      <c r="I669" s="141">
        <v>1.5800000000000002E-2</v>
      </c>
      <c r="J669" s="160">
        <v>8.3000000000000004E-2</v>
      </c>
      <c r="K669" s="160">
        <v>0.17679999999999998</v>
      </c>
      <c r="L669" s="160">
        <v>8.6999999999999994E-3</v>
      </c>
      <c r="M669" s="160">
        <v>0.37450000000000006</v>
      </c>
      <c r="N669" s="160">
        <v>6.8000000000000005E-3</v>
      </c>
      <c r="O669" s="160">
        <v>1.0734999999999999</v>
      </c>
      <c r="P669" s="160">
        <v>1.1968000000000001</v>
      </c>
      <c r="Q669" s="160">
        <v>1.1000000000000001E-3</v>
      </c>
      <c r="R669" s="160">
        <v>7.0999999999999995E-3</v>
      </c>
      <c r="S669" s="160">
        <v>0</v>
      </c>
      <c r="T669" s="160">
        <v>0</v>
      </c>
      <c r="U669" s="160">
        <v>0</v>
      </c>
      <c r="V669" s="160">
        <v>2.0000000000000001E-4</v>
      </c>
      <c r="W669" s="160">
        <v>2.0000000000000001E-4</v>
      </c>
      <c r="X669" s="160">
        <v>1E-3</v>
      </c>
      <c r="Y669" s="160">
        <v>1.7000000000000001E-3</v>
      </c>
      <c r="Z669" s="160">
        <v>2.5000000000000001E-3</v>
      </c>
      <c r="AA669" s="159">
        <v>6.25E-2</v>
      </c>
      <c r="AB669" s="159">
        <v>0</v>
      </c>
      <c r="AC669" s="159">
        <v>1.4000000000000002E-3</v>
      </c>
      <c r="AD669" s="159">
        <v>2.7999999999999997E-2</v>
      </c>
    </row>
    <row r="670" spans="1:30" ht="15.75" customHeight="1">
      <c r="A670" s="266" t="s">
        <v>1468</v>
      </c>
      <c r="B670" s="181" t="s">
        <v>34</v>
      </c>
      <c r="C670" s="167"/>
      <c r="D670" s="164">
        <v>0.28029999999999999</v>
      </c>
      <c r="E670" s="169">
        <v>0.15259999999999999</v>
      </c>
      <c r="F670" s="171">
        <v>8.6859999999999993E-2</v>
      </c>
      <c r="G670" s="23">
        <v>0.15292</v>
      </c>
      <c r="H670" s="178">
        <v>0.25975999999999999</v>
      </c>
      <c r="I670" s="141">
        <v>9.4E-2</v>
      </c>
      <c r="J670" s="160">
        <v>0.61</v>
      </c>
      <c r="K670" s="160">
        <v>1.76</v>
      </c>
      <c r="L670" s="160">
        <v>1.8450000000000001E-2</v>
      </c>
      <c r="M670" s="160">
        <v>3.97</v>
      </c>
      <c r="N670" s="160">
        <v>1.52E-2</v>
      </c>
      <c r="O670" s="160">
        <v>0.06</v>
      </c>
      <c r="P670" s="160">
        <v>7.26</v>
      </c>
      <c r="Q670" s="160">
        <v>5.3300000000000005E-3</v>
      </c>
      <c r="R670" s="160">
        <v>3.2799999999999996E-2</v>
      </c>
      <c r="S670" s="160">
        <v>0</v>
      </c>
      <c r="T670" s="160">
        <v>0</v>
      </c>
      <c r="U670" s="160">
        <v>0</v>
      </c>
      <c r="V670" s="160">
        <v>8.5000000000000006E-4</v>
      </c>
      <c r="W670" s="160">
        <v>8.8999999999999995E-4</v>
      </c>
      <c r="X670" s="160">
        <v>4.6100000000000004E-3</v>
      </c>
      <c r="Y670" s="160">
        <v>0.13824999999999998</v>
      </c>
      <c r="Z670" s="160">
        <v>8.0000000000000002E-3</v>
      </c>
      <c r="AA670" s="159">
        <v>3.3000000000000002E-2</v>
      </c>
      <c r="AB670" s="159">
        <v>0</v>
      </c>
      <c r="AC670" s="159">
        <v>6.9400000000000003E-2</v>
      </c>
      <c r="AD670" s="159">
        <v>1.2</v>
      </c>
    </row>
    <row r="671" spans="1:30" ht="15.75" customHeight="1">
      <c r="A671" s="266" t="s">
        <v>1469</v>
      </c>
      <c r="B671" s="181" t="s">
        <v>34</v>
      </c>
      <c r="C671" s="167"/>
      <c r="D671" s="164">
        <v>0.28029999999999999</v>
      </c>
      <c r="E671" s="169">
        <v>0.15259999999999999</v>
      </c>
      <c r="F671" s="171">
        <v>8.6859999999999993E-2</v>
      </c>
      <c r="G671" s="23">
        <v>0.15292</v>
      </c>
      <c r="H671" s="178">
        <v>0.25975999999999999</v>
      </c>
      <c r="I671" s="141">
        <v>9.4E-2</v>
      </c>
      <c r="J671" s="160">
        <v>0.61</v>
      </c>
      <c r="K671" s="160">
        <v>1.76</v>
      </c>
      <c r="L671" s="160">
        <v>1.8450000000000001E-2</v>
      </c>
      <c r="M671" s="160">
        <v>3.97</v>
      </c>
      <c r="N671" s="160">
        <v>1.52E-2</v>
      </c>
      <c r="O671" s="160">
        <v>0.06</v>
      </c>
      <c r="P671" s="160">
        <v>7.26</v>
      </c>
      <c r="Q671" s="160">
        <v>5.3300000000000005E-3</v>
      </c>
      <c r="R671" s="160">
        <v>3.2799999999999996E-2</v>
      </c>
      <c r="S671" s="160">
        <v>0</v>
      </c>
      <c r="T671" s="160">
        <v>0</v>
      </c>
      <c r="U671" s="160">
        <v>0</v>
      </c>
      <c r="V671" s="160">
        <v>8.5000000000000006E-4</v>
      </c>
      <c r="W671" s="160">
        <v>8.8999999999999995E-4</v>
      </c>
      <c r="X671" s="160">
        <v>4.6100000000000004E-3</v>
      </c>
      <c r="Y671" s="160">
        <v>0.13824999999999998</v>
      </c>
      <c r="Z671" s="160">
        <v>8.0000000000000002E-3</v>
      </c>
      <c r="AA671" s="159">
        <v>3.3000000000000002E-2</v>
      </c>
      <c r="AB671" s="159">
        <v>0</v>
      </c>
      <c r="AC671" s="159">
        <v>6.9400000000000003E-2</v>
      </c>
      <c r="AD671" s="159">
        <v>1.2</v>
      </c>
    </row>
    <row r="672" spans="1:30" ht="15.75" customHeight="1">
      <c r="A672" s="266" t="s">
        <v>1470</v>
      </c>
      <c r="B672" s="181" t="s">
        <v>34</v>
      </c>
      <c r="C672" s="167"/>
      <c r="D672" s="164">
        <v>7.0900000000000005E-2</v>
      </c>
      <c r="E672" s="169">
        <v>0.64639999999999997</v>
      </c>
      <c r="F672" s="171">
        <v>7.2499999999999995E-2</v>
      </c>
      <c r="G672" s="23">
        <v>4.4500000000000005E-2</v>
      </c>
      <c r="H672" s="178">
        <v>8.6999999999999994E-2</v>
      </c>
      <c r="I672" s="141">
        <v>2.9600000000000001E-2</v>
      </c>
      <c r="J672" s="160">
        <v>0.28389999999999999</v>
      </c>
      <c r="K672" s="160">
        <v>0.46649999999999997</v>
      </c>
      <c r="L672" s="160">
        <v>5.5000000000000005E-3</v>
      </c>
      <c r="M672" s="160">
        <v>1.1061000000000001</v>
      </c>
      <c r="N672" s="160">
        <v>1.5300000000000001E-2</v>
      </c>
      <c r="O672" s="160">
        <v>3.0923000000000003</v>
      </c>
      <c r="P672" s="160">
        <v>1.9109</v>
      </c>
      <c r="Q672" s="160">
        <v>3.4000000000000002E-3</v>
      </c>
      <c r="R672" s="160">
        <v>9.1999999999999998E-3</v>
      </c>
      <c r="S672" s="160">
        <v>0.71010000000000006</v>
      </c>
      <c r="T672" s="160">
        <v>0</v>
      </c>
      <c r="U672" s="160">
        <v>0.72400000000000009</v>
      </c>
      <c r="V672" s="160">
        <v>1.7000000000000001E-3</v>
      </c>
      <c r="W672" s="160">
        <v>4.0000000000000002E-4</v>
      </c>
      <c r="X672" s="160">
        <v>8.9999999999999998E-4</v>
      </c>
      <c r="Y672" s="160">
        <v>3.2000000000000001E-2</v>
      </c>
      <c r="Z672" s="160">
        <v>0</v>
      </c>
      <c r="AA672" s="159">
        <v>3.8599999999999995E-2</v>
      </c>
      <c r="AB672" s="159">
        <v>1.5E-3</v>
      </c>
      <c r="AC672" s="159">
        <v>2.4500000000000001E-2</v>
      </c>
      <c r="AD672" s="159">
        <v>0.6381</v>
      </c>
    </row>
    <row r="673" spans="1:30" ht="15.75" customHeight="1">
      <c r="A673" s="266" t="s">
        <v>1471</v>
      </c>
      <c r="B673" s="181" t="s">
        <v>34</v>
      </c>
      <c r="C673" s="167"/>
      <c r="D673" s="164">
        <v>7.5770000000000004E-2</v>
      </c>
      <c r="E673" s="169">
        <v>0.58982000000000001</v>
      </c>
      <c r="F673" s="171">
        <v>2.0809999999999999E-2</v>
      </c>
      <c r="G673" s="23">
        <v>2.15E-3</v>
      </c>
      <c r="H673" s="178">
        <v>9.0500000000000008E-3</v>
      </c>
      <c r="I673" s="141">
        <v>0</v>
      </c>
      <c r="J673" s="160">
        <v>2.74573</v>
      </c>
      <c r="K673" s="160">
        <v>0.24181</v>
      </c>
      <c r="L673" s="160">
        <v>7.0000000000000007E-5</v>
      </c>
      <c r="M673" s="160">
        <v>2.2113800000000001</v>
      </c>
      <c r="N673" s="160">
        <v>7.3999999999999999E-4</v>
      </c>
      <c r="O673" s="160">
        <v>0.94295000000000007</v>
      </c>
      <c r="P673" s="160">
        <v>3.4516800000000001</v>
      </c>
      <c r="Q673" s="160">
        <v>2.8000000000000003E-4</v>
      </c>
      <c r="R673" s="160">
        <v>9.4299999999999991E-3</v>
      </c>
      <c r="S673" s="160">
        <v>0.31525999999999998</v>
      </c>
      <c r="T673" s="160">
        <v>0</v>
      </c>
      <c r="U673" s="160">
        <v>0.31977</v>
      </c>
      <c r="V673" s="160">
        <v>1.0199999999999999E-3</v>
      </c>
      <c r="W673" s="160">
        <v>4.28E-3</v>
      </c>
      <c r="X673" s="160">
        <v>8.4000000000000003E-4</v>
      </c>
      <c r="Y673" s="160">
        <v>2.3E-3</v>
      </c>
      <c r="Z673" s="160">
        <v>0</v>
      </c>
      <c r="AA673" s="159">
        <v>8.0579999999999999E-2</v>
      </c>
      <c r="AB673" s="159">
        <v>6.4999999999999997E-4</v>
      </c>
      <c r="AC673" s="159">
        <v>7.6999999999999996E-4</v>
      </c>
      <c r="AD673" s="159">
        <v>0.11483</v>
      </c>
    </row>
    <row r="674" spans="1:30" ht="15.75" customHeight="1">
      <c r="A674" s="266" t="s">
        <v>1472</v>
      </c>
      <c r="B674" s="181" t="s">
        <v>34</v>
      </c>
      <c r="C674" s="167"/>
      <c r="D674" s="164">
        <v>3.62E-3</v>
      </c>
      <c r="E674" s="169">
        <v>0.46127000000000001</v>
      </c>
      <c r="F674" s="171">
        <v>1.6000000000000001E-4</v>
      </c>
      <c r="G674" s="23">
        <v>1.4000000000000001E-4</v>
      </c>
      <c r="H674" s="178">
        <v>2.0000000000000002E-5</v>
      </c>
      <c r="I674" s="141">
        <v>3.4499999999999999E-3</v>
      </c>
      <c r="J674" s="160">
        <v>9.2340000000000005E-2</v>
      </c>
      <c r="K674" s="160">
        <v>6.7580000000000001E-2</v>
      </c>
      <c r="L674" s="160">
        <v>2.2899999999999999E-3</v>
      </c>
      <c r="M674" s="160">
        <v>6.9650000000000004E-2</v>
      </c>
      <c r="N674" s="160">
        <v>1.57E-3</v>
      </c>
      <c r="O674" s="160">
        <v>2.0080000000000001E-2</v>
      </c>
      <c r="P674" s="160">
        <v>0.86844999999999994</v>
      </c>
      <c r="Q674" s="160">
        <v>1.7999999999999998E-4</v>
      </c>
      <c r="R674" s="160">
        <v>3.2000000000000003E-4</v>
      </c>
      <c r="S674" s="160">
        <v>0</v>
      </c>
      <c r="T674" s="160">
        <v>0</v>
      </c>
      <c r="U674" s="160">
        <v>2.64E-3</v>
      </c>
      <c r="V674" s="160">
        <v>1.6000000000000001E-4</v>
      </c>
      <c r="W674" s="160">
        <v>2.9999999999999997E-4</v>
      </c>
      <c r="X674" s="160">
        <v>4.0999999999999999E-4</v>
      </c>
      <c r="Y674" s="160">
        <v>1.66E-3</v>
      </c>
      <c r="Z674" s="160">
        <v>6.3000000000000003E-4</v>
      </c>
      <c r="AA674" s="159">
        <v>2.8000000000000004E-3</v>
      </c>
      <c r="AB674" s="159">
        <v>0</v>
      </c>
      <c r="AC674" s="159">
        <v>0</v>
      </c>
      <c r="AD674" s="159">
        <v>1.9E-2</v>
      </c>
    </row>
    <row r="675" spans="1:30" ht="15.75" customHeight="1">
      <c r="A675" s="266" t="s">
        <v>1473</v>
      </c>
      <c r="B675" s="181" t="s">
        <v>34</v>
      </c>
      <c r="C675" s="167"/>
      <c r="D675" s="164">
        <v>2.1700000000000001E-2</v>
      </c>
      <c r="E675" s="169">
        <v>0.89080000000000004</v>
      </c>
      <c r="F675" s="171">
        <v>0</v>
      </c>
      <c r="G675" s="23">
        <v>0</v>
      </c>
      <c r="H675" s="178">
        <v>0</v>
      </c>
      <c r="I675" s="141">
        <v>0</v>
      </c>
      <c r="J675" s="160">
        <v>0</v>
      </c>
      <c r="K675" s="160">
        <v>0</v>
      </c>
      <c r="L675" s="160">
        <v>0</v>
      </c>
      <c r="M675" s="160">
        <v>0</v>
      </c>
      <c r="N675" s="160">
        <v>4.0000000000000002E-4</v>
      </c>
      <c r="O675" s="160">
        <v>0</v>
      </c>
      <c r="P675" s="160">
        <v>0.04</v>
      </c>
      <c r="Q675" s="160">
        <v>0</v>
      </c>
      <c r="R675" s="160">
        <v>1E-4</v>
      </c>
      <c r="S675" s="160">
        <v>0</v>
      </c>
      <c r="T675" s="160">
        <v>0</v>
      </c>
      <c r="U675" s="160">
        <v>0</v>
      </c>
      <c r="V675" s="160">
        <v>0</v>
      </c>
      <c r="W675" s="160">
        <v>0</v>
      </c>
      <c r="X675" s="160">
        <v>0</v>
      </c>
      <c r="Y675" s="160">
        <v>0</v>
      </c>
      <c r="Z675" s="160">
        <v>0</v>
      </c>
      <c r="AA675" s="159">
        <v>5.0000000000000001E-3</v>
      </c>
      <c r="AB675" s="159">
        <v>0</v>
      </c>
      <c r="AC675" s="159">
        <v>0</v>
      </c>
      <c r="AD675" s="159">
        <v>0</v>
      </c>
    </row>
    <row r="676" spans="1:30" ht="15.75" customHeight="1">
      <c r="A676" s="266" t="s">
        <v>1474</v>
      </c>
      <c r="B676" s="181" t="s">
        <v>34</v>
      </c>
      <c r="C676" s="167"/>
      <c r="D676" s="164">
        <v>2.1700000000000001E-2</v>
      </c>
      <c r="E676" s="169">
        <v>0.89080000000000004</v>
      </c>
      <c r="F676" s="171">
        <v>0</v>
      </c>
      <c r="G676" s="23">
        <v>0</v>
      </c>
      <c r="H676" s="178">
        <v>0</v>
      </c>
      <c r="I676" s="141">
        <v>0</v>
      </c>
      <c r="J676" s="160">
        <v>0</v>
      </c>
      <c r="K676" s="160">
        <v>0</v>
      </c>
      <c r="L676" s="160">
        <v>0</v>
      </c>
      <c r="M676" s="160">
        <v>0</v>
      </c>
      <c r="N676" s="160">
        <v>4.0000000000000002E-4</v>
      </c>
      <c r="O676" s="160">
        <v>0</v>
      </c>
      <c r="P676" s="160">
        <v>0.04</v>
      </c>
      <c r="Q676" s="160">
        <v>0</v>
      </c>
      <c r="R676" s="160">
        <v>1E-4</v>
      </c>
      <c r="S676" s="160">
        <v>0</v>
      </c>
      <c r="T676" s="160">
        <v>0</v>
      </c>
      <c r="U676" s="160">
        <v>0</v>
      </c>
      <c r="V676" s="160">
        <v>0</v>
      </c>
      <c r="W676" s="160">
        <v>0</v>
      </c>
      <c r="X676" s="160">
        <v>0</v>
      </c>
      <c r="Y676" s="160">
        <v>0</v>
      </c>
      <c r="Z676" s="160">
        <v>0</v>
      </c>
      <c r="AA676" s="159">
        <v>5.0000000000000001E-3</v>
      </c>
      <c r="AB676" s="159">
        <v>0</v>
      </c>
      <c r="AC676" s="159">
        <v>0</v>
      </c>
      <c r="AD676" s="159">
        <v>0</v>
      </c>
    </row>
    <row r="677" spans="1:30" ht="15.75" customHeight="1">
      <c r="A677" s="266" t="s">
        <v>1475</v>
      </c>
      <c r="B677" s="181" t="s">
        <v>34</v>
      </c>
      <c r="C677" s="167"/>
      <c r="D677" s="164">
        <v>0</v>
      </c>
      <c r="E677" s="169">
        <v>0</v>
      </c>
      <c r="F677" s="171">
        <v>0</v>
      </c>
      <c r="G677" s="23">
        <v>0</v>
      </c>
      <c r="H677" s="178">
        <v>0</v>
      </c>
      <c r="I677" s="141">
        <v>0</v>
      </c>
      <c r="J677" s="160">
        <v>0</v>
      </c>
      <c r="K677" s="160">
        <v>0</v>
      </c>
      <c r="L677" s="160">
        <v>0</v>
      </c>
      <c r="M677" s="160">
        <v>0</v>
      </c>
      <c r="N677" s="160">
        <v>0</v>
      </c>
      <c r="O677" s="160">
        <v>2.4</v>
      </c>
      <c r="P677" s="160">
        <v>0</v>
      </c>
      <c r="Q677" s="160">
        <v>0</v>
      </c>
      <c r="R677" s="160">
        <v>0</v>
      </c>
      <c r="S677" s="160">
        <v>0</v>
      </c>
      <c r="T677" s="160">
        <v>0</v>
      </c>
      <c r="U677" s="160">
        <v>0</v>
      </c>
      <c r="V677" s="160">
        <v>0</v>
      </c>
      <c r="W677" s="160">
        <v>0</v>
      </c>
      <c r="X677" s="160">
        <v>0</v>
      </c>
      <c r="Y677" s="160">
        <v>0</v>
      </c>
      <c r="Z677" s="160">
        <v>0</v>
      </c>
      <c r="AA677" s="159">
        <v>0</v>
      </c>
      <c r="AB677" s="159">
        <v>0</v>
      </c>
      <c r="AC677" s="159">
        <v>0</v>
      </c>
      <c r="AD677" s="159">
        <v>0</v>
      </c>
    </row>
    <row r="678" spans="1:30" ht="15.75" customHeight="1">
      <c r="A678" s="266" t="s">
        <v>841</v>
      </c>
      <c r="B678" s="181" t="s">
        <v>34</v>
      </c>
      <c r="C678" s="167"/>
      <c r="D678" s="164">
        <v>0</v>
      </c>
      <c r="E678" s="169">
        <v>0</v>
      </c>
      <c r="F678" s="171">
        <v>0</v>
      </c>
      <c r="G678" s="23">
        <v>0</v>
      </c>
      <c r="H678" s="178">
        <v>0</v>
      </c>
      <c r="I678" s="141">
        <v>0</v>
      </c>
      <c r="J678" s="160">
        <v>0</v>
      </c>
      <c r="K678" s="160">
        <v>0</v>
      </c>
      <c r="L678" s="160">
        <v>0</v>
      </c>
      <c r="M678" s="160">
        <v>0</v>
      </c>
      <c r="N678" s="160">
        <v>0</v>
      </c>
      <c r="O678" s="160">
        <v>0</v>
      </c>
      <c r="P678" s="160">
        <v>0</v>
      </c>
      <c r="Q678" s="160">
        <v>0</v>
      </c>
      <c r="R678" s="160">
        <v>0</v>
      </c>
      <c r="S678" s="160">
        <v>0</v>
      </c>
      <c r="T678" s="160">
        <v>0</v>
      </c>
      <c r="U678" s="160">
        <v>0</v>
      </c>
      <c r="V678" s="160">
        <v>0</v>
      </c>
      <c r="W678" s="160">
        <v>0</v>
      </c>
      <c r="X678" s="160">
        <v>0</v>
      </c>
      <c r="Y678" s="160">
        <v>0</v>
      </c>
      <c r="Z678" s="160">
        <v>0</v>
      </c>
      <c r="AA678" s="159">
        <v>0</v>
      </c>
      <c r="AB678" s="159">
        <v>0</v>
      </c>
      <c r="AC678" s="159">
        <v>0</v>
      </c>
      <c r="AD678" s="159">
        <v>0</v>
      </c>
    </row>
    <row r="679" spans="1:30" ht="15.75" customHeight="1">
      <c r="A679" s="266" t="s">
        <v>1476</v>
      </c>
      <c r="B679" s="181" t="s">
        <v>34</v>
      </c>
      <c r="C679" s="167"/>
      <c r="D679" s="164">
        <v>4.3700000000000003E-2</v>
      </c>
      <c r="E679" s="169">
        <v>5.33E-2</v>
      </c>
      <c r="F679" s="171">
        <v>2.48E-3</v>
      </c>
      <c r="G679" s="23">
        <v>9.5399999999999999E-3</v>
      </c>
      <c r="H679" s="178">
        <v>2.6269999999999998E-2</v>
      </c>
      <c r="I679" s="141">
        <v>3.3000000000000002E-2</v>
      </c>
      <c r="J679" s="160">
        <v>0.57999999999999996</v>
      </c>
      <c r="K679" s="160">
        <v>0.49</v>
      </c>
      <c r="L679" s="160">
        <v>4.1700000000000001E-3</v>
      </c>
      <c r="M679" s="160">
        <v>1.06</v>
      </c>
      <c r="N679" s="160">
        <v>1.5100000000000001E-2</v>
      </c>
      <c r="O679" s="160">
        <v>11.35</v>
      </c>
      <c r="P679" s="160">
        <v>1.38</v>
      </c>
      <c r="Q679" s="160">
        <v>8.5000000000000006E-4</v>
      </c>
      <c r="R679" s="160">
        <v>6.4000000000000003E-3</v>
      </c>
      <c r="S679" s="160">
        <v>0</v>
      </c>
      <c r="T679" s="160">
        <v>0</v>
      </c>
      <c r="U679" s="160">
        <v>3.5000000000000003E-2</v>
      </c>
      <c r="V679" s="160">
        <v>3.4300000000000003E-3</v>
      </c>
      <c r="W679" s="160">
        <v>2.9999999999999997E-4</v>
      </c>
      <c r="X679" s="160">
        <v>6.3000000000000003E-4</v>
      </c>
      <c r="Y679" s="160">
        <v>5.2300000000000003E-3</v>
      </c>
      <c r="Z679" s="160">
        <v>1.4999999999999999E-2</v>
      </c>
      <c r="AA679" s="159">
        <v>0.32899999999999996</v>
      </c>
      <c r="AB679" s="159">
        <v>0</v>
      </c>
      <c r="AC679" s="159">
        <v>3.5999999999999999E-3</v>
      </c>
      <c r="AD679" s="159">
        <v>7.0000000000000007E-2</v>
      </c>
    </row>
    <row r="680" spans="1:30" ht="15.75" customHeight="1">
      <c r="A680" s="266" t="s">
        <v>1477</v>
      </c>
      <c r="B680" s="181" t="s">
        <v>34</v>
      </c>
      <c r="C680" s="167"/>
      <c r="D680" s="164">
        <v>0</v>
      </c>
      <c r="E680" s="169">
        <v>2E-3</v>
      </c>
      <c r="F680" s="171">
        <v>2.0000000000000002E-5</v>
      </c>
      <c r="G680" s="23">
        <v>5.0000000000000002E-5</v>
      </c>
      <c r="H680" s="178">
        <v>1.0000000000000001E-5</v>
      </c>
      <c r="I680" s="141">
        <v>0</v>
      </c>
      <c r="J680" s="160">
        <v>2.0019999999999996E-2</v>
      </c>
      <c r="K680" s="160">
        <v>1.0009999999999998E-2</v>
      </c>
      <c r="L680" s="160">
        <v>4.3999999999999996E-4</v>
      </c>
      <c r="M680" s="160">
        <v>0</v>
      </c>
      <c r="N680" s="160">
        <v>8.0000000000000004E-4</v>
      </c>
      <c r="O680" s="160">
        <v>1.0009999999999998E-2</v>
      </c>
      <c r="P680" s="160">
        <v>9.0079999999999993E-2</v>
      </c>
      <c r="Q680" s="160">
        <v>1.4999999999999999E-4</v>
      </c>
      <c r="R680" s="160">
        <v>4.0000000000000002E-4</v>
      </c>
      <c r="S680" s="160">
        <v>0</v>
      </c>
      <c r="T680" s="160">
        <v>0</v>
      </c>
      <c r="U680" s="160">
        <v>0</v>
      </c>
      <c r="V680" s="160">
        <v>1E-4</v>
      </c>
      <c r="W680" s="160">
        <v>4.0000000000000003E-5</v>
      </c>
      <c r="X680" s="160">
        <v>0</v>
      </c>
      <c r="Y680" s="160">
        <v>0</v>
      </c>
      <c r="Z680" s="160">
        <v>0</v>
      </c>
      <c r="AA680" s="159">
        <v>0</v>
      </c>
      <c r="AB680" s="159">
        <v>0</v>
      </c>
      <c r="AC680" s="159">
        <v>0</v>
      </c>
      <c r="AD680" s="159">
        <v>1.0009999999999998E-2</v>
      </c>
    </row>
    <row r="681" spans="1:30" ht="15.75" customHeight="1">
      <c r="A681" s="266" t="s">
        <v>1478</v>
      </c>
      <c r="B681" s="181" t="s">
        <v>34</v>
      </c>
      <c r="C681" s="167"/>
      <c r="D681" s="164">
        <v>2.3599999999999999E-2</v>
      </c>
      <c r="E681" s="169">
        <v>4.8899999999999999E-2</v>
      </c>
      <c r="F681" s="171">
        <v>2.33E-3</v>
      </c>
      <c r="G681" s="23">
        <v>3.0399999999999997E-3</v>
      </c>
      <c r="H681" s="178">
        <v>6.3000000000000003E-4</v>
      </c>
      <c r="I681" s="141">
        <v>3.2000000000000001E-2</v>
      </c>
      <c r="J681" s="160">
        <v>0.4</v>
      </c>
      <c r="K681" s="160">
        <v>0.33</v>
      </c>
      <c r="L681" s="160">
        <v>7.7999999999999999E-4</v>
      </c>
      <c r="M681" s="160">
        <v>0.1</v>
      </c>
      <c r="N681" s="160">
        <v>1.67E-2</v>
      </c>
      <c r="O681" s="160">
        <v>29.64</v>
      </c>
      <c r="P681" s="160">
        <v>0.4</v>
      </c>
      <c r="Q681" s="160">
        <v>3.7399999999999998E-3</v>
      </c>
      <c r="R681" s="160">
        <v>3.2000000000000002E-3</v>
      </c>
      <c r="S681" s="160">
        <v>0</v>
      </c>
      <c r="T681" s="160">
        <v>0</v>
      </c>
      <c r="U681" s="160">
        <v>6.9169999999999995E-2</v>
      </c>
      <c r="V681" s="160">
        <v>1.7999999999999998E-4</v>
      </c>
      <c r="W681" s="160">
        <v>1.3900000000000002E-3</v>
      </c>
      <c r="X681" s="160">
        <v>2.3000000000000001E-4</v>
      </c>
      <c r="Y681" s="160">
        <v>6.5200000000000006E-3</v>
      </c>
      <c r="Z681" s="160">
        <v>4.2999999999999997E-2</v>
      </c>
      <c r="AA681" s="159">
        <v>1.2E-2</v>
      </c>
      <c r="AB681" s="159">
        <v>0</v>
      </c>
      <c r="AC681" s="159">
        <v>8.8000000000000005E-3</v>
      </c>
      <c r="AD681" s="159">
        <v>0.23</v>
      </c>
    </row>
    <row r="682" spans="1:30" ht="15.75" customHeight="1">
      <c r="A682" s="266" t="s">
        <v>1479</v>
      </c>
      <c r="B682" s="181" t="s">
        <v>34</v>
      </c>
      <c r="C682" s="167"/>
      <c r="D682" s="164">
        <v>0.21929999999999999</v>
      </c>
      <c r="E682" s="169">
        <v>0.52100000000000002</v>
      </c>
      <c r="F682" s="171">
        <v>1.1999999999999999E-3</v>
      </c>
      <c r="G682" s="23">
        <v>3.3E-3</v>
      </c>
      <c r="H682" s="178">
        <v>2.23E-2</v>
      </c>
      <c r="I682" s="141">
        <v>0.10400000000000001</v>
      </c>
      <c r="J682" s="160">
        <v>12.46</v>
      </c>
      <c r="K682" s="160">
        <v>6.94</v>
      </c>
      <c r="L682" s="160">
        <v>6.3600000000000004E-2</v>
      </c>
      <c r="M682" s="160">
        <v>4.8099999999999996</v>
      </c>
      <c r="N682" s="160">
        <v>0.42460000000000003</v>
      </c>
      <c r="O682" s="160">
        <v>2.11</v>
      </c>
      <c r="P682" s="160">
        <v>44.66</v>
      </c>
      <c r="Q682" s="160">
        <v>1.7899999999999999E-2</v>
      </c>
      <c r="R682" s="160">
        <v>4.7199999999999999E-2</v>
      </c>
      <c r="S682" s="160">
        <v>0</v>
      </c>
      <c r="T682" s="160">
        <v>0</v>
      </c>
      <c r="U682" s="160">
        <v>2.9249999999999998</v>
      </c>
      <c r="V682" s="160">
        <v>1.2500000000000001E-2</v>
      </c>
      <c r="W682" s="160">
        <v>1.4999999999999999E-2</v>
      </c>
      <c r="X682" s="160">
        <v>6.0999999999999995E-3</v>
      </c>
      <c r="Y682" s="160">
        <v>0.10710000000000001</v>
      </c>
      <c r="Z682" s="160">
        <v>5.6670000000000007</v>
      </c>
      <c r="AA682" s="159">
        <v>0.29299999999999998</v>
      </c>
      <c r="AB682" s="159">
        <v>0</v>
      </c>
      <c r="AC682" s="159">
        <v>1.03E-2</v>
      </c>
      <c r="AD682" s="159">
        <v>2.74</v>
      </c>
    </row>
    <row r="683" spans="1:30" ht="15.75" customHeight="1">
      <c r="A683" s="266" t="s">
        <v>1480</v>
      </c>
      <c r="B683" s="181" t="s">
        <v>34</v>
      </c>
      <c r="C683" s="167"/>
      <c r="D683" s="164">
        <v>6.2800000000000009E-2</v>
      </c>
      <c r="E683" s="169">
        <v>7.6100000000000001E-2</v>
      </c>
      <c r="F683" s="171">
        <v>1E-4</v>
      </c>
      <c r="G683" s="23">
        <v>2.0000000000000001E-4</v>
      </c>
      <c r="H683" s="178">
        <v>1E-4</v>
      </c>
      <c r="I683" s="141">
        <v>8.0000000000000002E-3</v>
      </c>
      <c r="J683" s="160">
        <v>0.19</v>
      </c>
      <c r="K683" s="160">
        <v>0.43</v>
      </c>
      <c r="L683" s="160">
        <v>4.1999999999999997E-3</v>
      </c>
      <c r="M683" s="160">
        <v>1.25</v>
      </c>
      <c r="N683" s="160">
        <v>1.9299999999999998E-2</v>
      </c>
      <c r="O683" s="160">
        <v>56.37</v>
      </c>
      <c r="P683" s="160">
        <v>2.17</v>
      </c>
      <c r="Q683" s="160">
        <v>1E-3</v>
      </c>
      <c r="R683" s="160">
        <v>5.1999999999999998E-3</v>
      </c>
      <c r="S683" s="160">
        <v>0</v>
      </c>
      <c r="T683" s="160">
        <v>0</v>
      </c>
      <c r="U683" s="160">
        <v>0</v>
      </c>
      <c r="V683" s="160">
        <v>2.9999999999999997E-4</v>
      </c>
      <c r="W683" s="160">
        <v>1.7000000000000001E-3</v>
      </c>
      <c r="X683" s="160">
        <v>1.5E-3</v>
      </c>
      <c r="Y683" s="160">
        <v>2.2000000000000002E-2</v>
      </c>
      <c r="Z683" s="160">
        <v>0</v>
      </c>
      <c r="AA683" s="159">
        <v>5.0000000000000001E-3</v>
      </c>
      <c r="AB683" s="159">
        <v>0</v>
      </c>
      <c r="AC683" s="159">
        <v>0</v>
      </c>
      <c r="AD683" s="159">
        <v>0.14000000000000001</v>
      </c>
    </row>
    <row r="684" spans="1:30" ht="15.75" customHeight="1">
      <c r="A684" s="266" t="s">
        <v>1481</v>
      </c>
      <c r="B684" s="181" t="s">
        <v>34</v>
      </c>
      <c r="C684" s="167"/>
      <c r="D684" s="164">
        <v>6.2800000000000009E-2</v>
      </c>
      <c r="E684" s="169">
        <v>7.6100000000000001E-2</v>
      </c>
      <c r="F684" s="171">
        <v>1E-4</v>
      </c>
      <c r="G684" s="23">
        <v>2.0000000000000001E-4</v>
      </c>
      <c r="H684" s="178">
        <v>1E-4</v>
      </c>
      <c r="I684" s="141">
        <v>8.0000000000000002E-3</v>
      </c>
      <c r="J684" s="160">
        <v>0.19</v>
      </c>
      <c r="K684" s="160">
        <v>0.43</v>
      </c>
      <c r="L684" s="160">
        <v>4.1999999999999997E-3</v>
      </c>
      <c r="M684" s="160">
        <v>1.25</v>
      </c>
      <c r="N684" s="160">
        <v>1.9299999999999998E-2</v>
      </c>
      <c r="O684" s="160">
        <v>56.37</v>
      </c>
      <c r="P684" s="160">
        <v>2.17</v>
      </c>
      <c r="Q684" s="160">
        <v>1E-3</v>
      </c>
      <c r="R684" s="160">
        <v>5.1999999999999998E-3</v>
      </c>
      <c r="S684" s="160">
        <v>0</v>
      </c>
      <c r="T684" s="160">
        <v>0</v>
      </c>
      <c r="U684" s="160">
        <v>0</v>
      </c>
      <c r="V684" s="160">
        <v>2.9999999999999997E-4</v>
      </c>
      <c r="W684" s="160">
        <v>1.7000000000000001E-3</v>
      </c>
      <c r="X684" s="160">
        <v>1.5E-3</v>
      </c>
      <c r="Y684" s="160">
        <v>2.2000000000000002E-2</v>
      </c>
      <c r="Z684" s="160">
        <v>0</v>
      </c>
      <c r="AA684" s="159">
        <v>5.0000000000000001E-3</v>
      </c>
      <c r="AB684" s="159">
        <v>0</v>
      </c>
      <c r="AC684" s="159">
        <v>0</v>
      </c>
      <c r="AD684" s="159">
        <v>0.14000000000000001</v>
      </c>
    </row>
    <row r="685" spans="1:30" ht="15.75" customHeight="1">
      <c r="A685" s="266" t="s">
        <v>1482</v>
      </c>
      <c r="B685" s="181" t="s">
        <v>34</v>
      </c>
      <c r="C685" s="167"/>
      <c r="D685" s="164">
        <v>1.6140000000000002E-2</v>
      </c>
      <c r="E685" s="169">
        <v>5.5930000000000001E-2</v>
      </c>
      <c r="F685" s="171">
        <v>0.18486999999999998</v>
      </c>
      <c r="G685" s="23">
        <v>2.2899999999999999E-3</v>
      </c>
      <c r="H685" s="178">
        <v>8.8699999999999994E-3</v>
      </c>
      <c r="I685" s="141">
        <v>9.1199999999999996E-3</v>
      </c>
      <c r="J685" s="160">
        <v>4.0090000000000001E-2</v>
      </c>
      <c r="K685" s="160">
        <v>0.32073000000000002</v>
      </c>
      <c r="L685" s="160">
        <v>8.1100000000000009E-3</v>
      </c>
      <c r="M685" s="160">
        <v>0.59133999999999998</v>
      </c>
      <c r="N685" s="160">
        <v>8.1200000000000005E-3</v>
      </c>
      <c r="O685" s="160">
        <v>0.12026999999999999</v>
      </c>
      <c r="P685" s="160">
        <v>2.3252799999999998</v>
      </c>
      <c r="Q685" s="160">
        <v>2.3599999999999997E-3</v>
      </c>
      <c r="R685" s="160">
        <v>5.9099999999999995E-3</v>
      </c>
      <c r="S685" s="160">
        <v>0</v>
      </c>
      <c r="T685" s="160">
        <v>0</v>
      </c>
      <c r="U685" s="160">
        <v>0</v>
      </c>
      <c r="V685" s="160">
        <v>2.3000000000000001E-4</v>
      </c>
      <c r="W685" s="160">
        <v>0</v>
      </c>
      <c r="X685" s="160">
        <v>2.9999999999999997E-4</v>
      </c>
      <c r="Y685" s="160">
        <v>6.7300000000000007E-3</v>
      </c>
      <c r="Z685" s="160">
        <v>1.103E-2</v>
      </c>
      <c r="AA685" s="159">
        <v>3.7080000000000002E-2</v>
      </c>
      <c r="AB685" s="159">
        <v>0</v>
      </c>
      <c r="AC685" s="159">
        <v>8.0000000000000007E-5</v>
      </c>
      <c r="AD685" s="159">
        <v>0.14032</v>
      </c>
    </row>
    <row r="686" spans="1:30" ht="15.75" customHeight="1">
      <c r="A686" s="266" t="s">
        <v>1483</v>
      </c>
      <c r="B686" s="181" t="s">
        <v>34</v>
      </c>
      <c r="C686" s="167"/>
      <c r="D686" s="164">
        <v>4.6500000000000005E-3</v>
      </c>
      <c r="E686" s="169">
        <v>0.13378000000000001</v>
      </c>
      <c r="F686" s="171">
        <v>3.7960000000000001E-2</v>
      </c>
      <c r="G686" s="23">
        <v>0.13177</v>
      </c>
      <c r="H686" s="178">
        <v>5.4649999999999997E-2</v>
      </c>
      <c r="I686" s="141">
        <v>6.3000000000000003E-4</v>
      </c>
      <c r="J686" s="160">
        <v>5.7579999999999999E-2</v>
      </c>
      <c r="K686" s="160">
        <v>7.8100000000000001E-3</v>
      </c>
      <c r="L686" s="160">
        <v>1.4999999999999999E-4</v>
      </c>
      <c r="M686" s="160">
        <v>0.11683</v>
      </c>
      <c r="N686" s="160">
        <v>1.31E-3</v>
      </c>
      <c r="O686" s="160">
        <v>8.3133999999999997</v>
      </c>
      <c r="P686" s="160">
        <v>7.9229999999999995E-2</v>
      </c>
      <c r="Q686" s="160">
        <v>6.0000000000000002E-5</v>
      </c>
      <c r="R686" s="160">
        <v>7.6999999999999996E-4</v>
      </c>
      <c r="S686" s="160">
        <v>9.8930000000000004E-2</v>
      </c>
      <c r="T686" s="160">
        <v>0</v>
      </c>
      <c r="U686" s="160">
        <v>0.13683999999999999</v>
      </c>
      <c r="V686" s="160">
        <v>6.0000000000000002E-5</v>
      </c>
      <c r="W686" s="160">
        <v>1.8999999999999998E-4</v>
      </c>
      <c r="X686" s="160">
        <v>1.8999999999999998E-4</v>
      </c>
      <c r="Y686" s="160">
        <v>2.1999999999999998E-4</v>
      </c>
      <c r="Z686" s="160">
        <v>1.1899999999999999E-3</v>
      </c>
      <c r="AA686" s="159">
        <v>0.12023</v>
      </c>
      <c r="AB686" s="159">
        <v>7.0999999999999991E-4</v>
      </c>
      <c r="AC686" s="159">
        <v>1.959E-2</v>
      </c>
      <c r="AD686" s="159">
        <v>4.0369999999999996E-2</v>
      </c>
    </row>
    <row r="687" spans="1:30" ht="15.75" customHeight="1">
      <c r="A687" s="266" t="s">
        <v>1484</v>
      </c>
      <c r="B687" s="181" t="s">
        <v>34</v>
      </c>
      <c r="C687" s="167"/>
      <c r="D687" s="164">
        <v>1.6500000000000001E-2</v>
      </c>
      <c r="E687" s="169">
        <v>8.9800000000000005E-2</v>
      </c>
      <c r="F687" s="171">
        <v>2.9E-4</v>
      </c>
      <c r="G687" s="23">
        <v>8.5999999999999998E-4</v>
      </c>
      <c r="H687" s="178">
        <v>3.1E-4</v>
      </c>
      <c r="I687" s="141">
        <v>1.9E-2</v>
      </c>
      <c r="J687" s="160">
        <v>0.18</v>
      </c>
      <c r="K687" s="160">
        <v>0.23</v>
      </c>
      <c r="L687" s="160">
        <v>1.6900000000000001E-3</v>
      </c>
      <c r="M687" s="160">
        <v>0.4</v>
      </c>
      <c r="N687" s="160">
        <v>1.78E-2</v>
      </c>
      <c r="O687" s="160">
        <v>3.93</v>
      </c>
      <c r="P687" s="160">
        <v>4.3899999999999997</v>
      </c>
      <c r="Q687" s="160">
        <v>2.8699999999999997E-3</v>
      </c>
      <c r="R687" s="160">
        <v>3.5999999999999999E-3</v>
      </c>
      <c r="S687" s="160">
        <v>0</v>
      </c>
      <c r="T687" s="160">
        <v>0</v>
      </c>
      <c r="U687" s="160">
        <v>0.255</v>
      </c>
      <c r="V687" s="160">
        <v>2.5000000000000001E-4</v>
      </c>
      <c r="W687" s="160">
        <v>8.0000000000000004E-4</v>
      </c>
      <c r="X687" s="160">
        <v>1.2600000000000001E-3</v>
      </c>
      <c r="Y687" s="160">
        <v>1.4659999999999999E-2</v>
      </c>
      <c r="Z687" s="160">
        <v>0.106</v>
      </c>
      <c r="AA687" s="159">
        <v>6.9999999999999993E-3</v>
      </c>
      <c r="AB687" s="159">
        <v>0</v>
      </c>
      <c r="AC687" s="159">
        <v>1.95E-2</v>
      </c>
      <c r="AD687" s="159">
        <v>0.11</v>
      </c>
    </row>
    <row r="688" spans="1:30" ht="15.75" customHeight="1">
      <c r="A688" s="266" t="s">
        <v>1485</v>
      </c>
      <c r="B688" s="181" t="s">
        <v>34</v>
      </c>
      <c r="C688" s="167"/>
      <c r="D688" s="164">
        <v>1.32E-2</v>
      </c>
      <c r="E688" s="169">
        <v>5.3800000000000001E-2</v>
      </c>
      <c r="F688" s="171">
        <v>2.9999999999999997E-4</v>
      </c>
      <c r="G688" s="23">
        <v>7.000000000000001E-4</v>
      </c>
      <c r="H688" s="178">
        <v>2.9999999999999997E-4</v>
      </c>
      <c r="I688" s="141">
        <v>1.4999999999999999E-2</v>
      </c>
      <c r="J688" s="160">
        <v>0.13</v>
      </c>
      <c r="K688" s="160">
        <v>0.16</v>
      </c>
      <c r="L688" s="160">
        <v>1.1000000000000001E-3</v>
      </c>
      <c r="M688" s="160">
        <v>0.26</v>
      </c>
      <c r="N688" s="160">
        <v>1.0200000000000001E-2</v>
      </c>
      <c r="O688" s="160">
        <v>5.24</v>
      </c>
      <c r="P688" s="160">
        <v>3.31</v>
      </c>
      <c r="Q688" s="160">
        <v>1.1999999999999999E-3</v>
      </c>
      <c r="R688" s="160">
        <v>2E-3</v>
      </c>
      <c r="S688" s="160">
        <v>0</v>
      </c>
      <c r="T688" s="160">
        <v>0</v>
      </c>
      <c r="U688" s="160">
        <v>0.17420000000000002</v>
      </c>
      <c r="V688" s="160">
        <v>2.0000000000000001E-4</v>
      </c>
      <c r="W688" s="160">
        <v>7.000000000000001E-4</v>
      </c>
      <c r="X688" s="160">
        <v>1E-3</v>
      </c>
      <c r="Y688" s="160">
        <v>9.7999999999999997E-3</v>
      </c>
      <c r="Z688" s="160">
        <v>7.0000000000000007E-2</v>
      </c>
      <c r="AA688" s="159">
        <v>2E-3</v>
      </c>
      <c r="AB688" s="159">
        <v>0</v>
      </c>
      <c r="AC688" s="159">
        <v>1.4199999999999999E-2</v>
      </c>
      <c r="AD688" s="159">
        <v>0.11</v>
      </c>
    </row>
    <row r="689" spans="1:30" ht="15.75" customHeight="1">
      <c r="A689" s="266" t="s">
        <v>1486</v>
      </c>
      <c r="B689" s="181" t="s">
        <v>34</v>
      </c>
      <c r="C689" s="167"/>
      <c r="D689" s="164">
        <v>1.7399999999999999E-2</v>
      </c>
      <c r="E689" s="169">
        <v>0.2515</v>
      </c>
      <c r="F689" s="171">
        <v>4.2999999999999999E-4</v>
      </c>
      <c r="G689" s="23">
        <v>1.2600000000000001E-3</v>
      </c>
      <c r="H689" s="178">
        <v>4.6999999999999999E-4</v>
      </c>
      <c r="I689" s="141">
        <v>3.0000000000000001E-3</v>
      </c>
      <c r="J689" s="160">
        <v>0.18</v>
      </c>
      <c r="K689" s="160">
        <v>0.19</v>
      </c>
      <c r="L689" s="160">
        <v>1.2800000000000001E-3</v>
      </c>
      <c r="M689" s="160">
        <v>0.33</v>
      </c>
      <c r="N689" s="160">
        <v>5.1000000000000004E-3</v>
      </c>
      <c r="O689" s="160">
        <v>11.14</v>
      </c>
      <c r="P689" s="160">
        <v>3.82</v>
      </c>
      <c r="Q689" s="160">
        <v>1.81E-3</v>
      </c>
      <c r="R689" s="160">
        <v>2.5999999999999999E-3</v>
      </c>
      <c r="S689" s="160">
        <v>0</v>
      </c>
      <c r="T689" s="160">
        <v>0</v>
      </c>
      <c r="U689" s="160">
        <v>0.46667000000000003</v>
      </c>
      <c r="V689" s="160">
        <v>1.0999999999999999E-4</v>
      </c>
      <c r="W689" s="160">
        <v>1.32E-3</v>
      </c>
      <c r="X689" s="160">
        <v>1.49E-3</v>
      </c>
      <c r="Y689" s="160">
        <v>1.426E-2</v>
      </c>
      <c r="Z689" s="160">
        <v>0.151</v>
      </c>
      <c r="AA689" s="159">
        <v>3.0000000000000001E-3</v>
      </c>
      <c r="AB689" s="159">
        <v>0</v>
      </c>
      <c r="AC689" s="159">
        <v>1.46E-2</v>
      </c>
      <c r="AD689" s="159">
        <v>0.1</v>
      </c>
    </row>
    <row r="690" spans="1:30" ht="15.75" customHeight="1">
      <c r="A690" s="266" t="s">
        <v>1487</v>
      </c>
      <c r="B690" s="181" t="s">
        <v>34</v>
      </c>
      <c r="C690" s="167"/>
      <c r="D690" s="164">
        <v>1.7399999999999999E-2</v>
      </c>
      <c r="E690" s="169">
        <v>0.2515</v>
      </c>
      <c r="F690" s="171">
        <v>4.2999999999999999E-4</v>
      </c>
      <c r="G690" s="23">
        <v>1.2600000000000001E-3</v>
      </c>
      <c r="H690" s="178">
        <v>4.6999999999999999E-4</v>
      </c>
      <c r="I690" s="141">
        <v>3.0000000000000001E-3</v>
      </c>
      <c r="J690" s="160">
        <v>0.18</v>
      </c>
      <c r="K690" s="160">
        <v>0.19</v>
      </c>
      <c r="L690" s="160">
        <v>1.2800000000000001E-3</v>
      </c>
      <c r="M690" s="160">
        <v>0.33</v>
      </c>
      <c r="N690" s="160">
        <v>5.1000000000000004E-3</v>
      </c>
      <c r="O690" s="160">
        <v>11.14</v>
      </c>
      <c r="P690" s="160">
        <v>3.82</v>
      </c>
      <c r="Q690" s="160">
        <v>1.81E-3</v>
      </c>
      <c r="R690" s="160">
        <v>2.5999999999999999E-3</v>
      </c>
      <c r="S690" s="160">
        <v>0</v>
      </c>
      <c r="T690" s="160">
        <v>0</v>
      </c>
      <c r="U690" s="160">
        <v>0.46667000000000003</v>
      </c>
      <c r="V690" s="160">
        <v>1.0999999999999999E-4</v>
      </c>
      <c r="W690" s="160">
        <v>1.32E-3</v>
      </c>
      <c r="X690" s="160">
        <v>1.49E-3</v>
      </c>
      <c r="Y690" s="160">
        <v>1.426E-2</v>
      </c>
      <c r="Z690" s="160">
        <v>0.151</v>
      </c>
      <c r="AA690" s="159">
        <v>3.0000000000000001E-3</v>
      </c>
      <c r="AB690" s="159">
        <v>0</v>
      </c>
      <c r="AC690" s="159">
        <v>1.46E-2</v>
      </c>
      <c r="AD690" s="159">
        <v>0.1</v>
      </c>
    </row>
    <row r="691" spans="1:30" ht="15.75" customHeight="1">
      <c r="A691" s="266" t="s">
        <v>1488</v>
      </c>
      <c r="B691" s="181" t="s">
        <v>34</v>
      </c>
      <c r="C691" s="167"/>
      <c r="D691" s="164">
        <v>0.10949999999999999</v>
      </c>
      <c r="E691" s="169">
        <v>0.64810000000000001</v>
      </c>
      <c r="F691" s="171">
        <v>9.7999999999999997E-3</v>
      </c>
      <c r="G691" s="23">
        <v>1.1299999999999999E-2</v>
      </c>
      <c r="H691" s="178">
        <v>1.01E-2</v>
      </c>
      <c r="I691" s="141">
        <v>0.26500000000000001</v>
      </c>
      <c r="J691" s="160">
        <v>4.37</v>
      </c>
      <c r="K691" s="160">
        <v>1.94</v>
      </c>
      <c r="L691" s="160">
        <v>5.6250000000000001E-2</v>
      </c>
      <c r="M691" s="160">
        <v>1.73</v>
      </c>
      <c r="N691" s="160">
        <v>0.28859999999999997</v>
      </c>
      <c r="O691" s="160">
        <v>0.44</v>
      </c>
      <c r="P691" s="160">
        <v>12.59</v>
      </c>
      <c r="Q691" s="160">
        <v>1.1270000000000001E-2</v>
      </c>
      <c r="R691" s="160">
        <v>1.4199999999999999E-2</v>
      </c>
      <c r="S691" s="160">
        <v>0</v>
      </c>
      <c r="T691" s="160">
        <v>0</v>
      </c>
      <c r="U691" s="160">
        <v>0.15</v>
      </c>
      <c r="V691" s="160">
        <v>1.09E-3</v>
      </c>
      <c r="W691" s="160">
        <v>2.3999999999999998E-3</v>
      </c>
      <c r="X691" s="160">
        <v>2.8999999999999998E-3</v>
      </c>
      <c r="Y691" s="160">
        <v>1.142E-2</v>
      </c>
      <c r="Z691" s="160">
        <v>0.21</v>
      </c>
      <c r="AA691" s="159">
        <v>3.1E-2</v>
      </c>
      <c r="AB691" s="159">
        <v>0</v>
      </c>
      <c r="AC691" s="159">
        <v>7.1999999999999998E-3</v>
      </c>
      <c r="AD691" s="159">
        <v>0.1</v>
      </c>
    </row>
    <row r="692" spans="1:30" ht="15.75" customHeight="1">
      <c r="A692" s="266" t="s">
        <v>1489</v>
      </c>
      <c r="B692" s="181" t="s">
        <v>34</v>
      </c>
      <c r="C692" s="167"/>
      <c r="D692" s="164">
        <v>1.0999999999999999E-4</v>
      </c>
      <c r="E692" s="169">
        <v>1.3000000000000001E-2</v>
      </c>
      <c r="F692" s="171">
        <v>0</v>
      </c>
      <c r="G692" s="23">
        <v>1.0000000000000001E-5</v>
      </c>
      <c r="H692" s="178">
        <v>0</v>
      </c>
      <c r="I692" s="141">
        <v>8.9999999999999992E-5</v>
      </c>
      <c r="J692" s="160">
        <v>2.4009999999999997E-2</v>
      </c>
      <c r="K692" s="160">
        <v>6.0899999999999999E-3</v>
      </c>
      <c r="L692" s="160">
        <v>4.0000000000000003E-5</v>
      </c>
      <c r="M692" s="160">
        <v>4.6700000000000005E-3</v>
      </c>
      <c r="N692" s="160">
        <v>8.9999999999999992E-5</v>
      </c>
      <c r="O692" s="160">
        <v>4.0005699999999997</v>
      </c>
      <c r="P692" s="160">
        <v>3.3319999999999995E-2</v>
      </c>
      <c r="Q692" s="160">
        <v>1.0000000000000001E-5</v>
      </c>
      <c r="R692" s="160">
        <v>3.0000000000000001E-5</v>
      </c>
      <c r="S692" s="160">
        <v>0.21280000000000002</v>
      </c>
      <c r="T692" s="160">
        <v>0</v>
      </c>
      <c r="U692" s="160">
        <v>0.10640000000000001</v>
      </c>
      <c r="V692" s="160">
        <v>1.0000000000000001E-5</v>
      </c>
      <c r="W692" s="160">
        <v>1.0000000000000001E-5</v>
      </c>
      <c r="X692" s="160">
        <v>2.0000000000000002E-5</v>
      </c>
      <c r="Y692" s="160">
        <v>4.0000000000000003E-5</v>
      </c>
      <c r="Z692" s="160">
        <v>9.5E-4</v>
      </c>
      <c r="AA692" s="159">
        <v>1.8999999999999998E-4</v>
      </c>
      <c r="AB692" s="159">
        <v>0</v>
      </c>
      <c r="AC692" s="159">
        <v>1.2999999999999999E-4</v>
      </c>
      <c r="AD692" s="159">
        <v>4.4999999999999999E-4</v>
      </c>
    </row>
    <row r="693" spans="1:30" ht="15.75" customHeight="1">
      <c r="A693" s="266" t="s">
        <v>1490</v>
      </c>
      <c r="B693" s="181" t="s">
        <v>34</v>
      </c>
      <c r="C693" s="167"/>
      <c r="D693" s="164">
        <v>0.10339999999999999</v>
      </c>
      <c r="E693" s="169">
        <v>6.7220000000000002E-2</v>
      </c>
      <c r="F693" s="171">
        <v>9.8360000000000003E-2</v>
      </c>
      <c r="G693" s="23">
        <v>6.0899999999999999E-3</v>
      </c>
      <c r="H693" s="178">
        <v>4.292E-2</v>
      </c>
      <c r="I693" s="141">
        <v>9.7999999999999997E-4</v>
      </c>
      <c r="J693" s="160">
        <v>2.8752200000000001</v>
      </c>
      <c r="K693" s="160">
        <v>0.15679000000000001</v>
      </c>
      <c r="L693" s="160">
        <v>2.7E-4</v>
      </c>
      <c r="M693" s="160">
        <v>2.17096</v>
      </c>
      <c r="N693" s="160">
        <v>2.4299999999999999E-3</v>
      </c>
      <c r="O693" s="160">
        <v>2.08555</v>
      </c>
      <c r="P693" s="160">
        <v>1.3869</v>
      </c>
      <c r="Q693" s="160">
        <v>2.1000000000000001E-4</v>
      </c>
      <c r="R693" s="160">
        <v>1.187E-2</v>
      </c>
      <c r="S693" s="160">
        <v>1.2722599999999999</v>
      </c>
      <c r="T693" s="160">
        <v>0</v>
      </c>
      <c r="U693" s="160">
        <v>1.30139</v>
      </c>
      <c r="V693" s="160">
        <v>6.4000000000000005E-4</v>
      </c>
      <c r="W693" s="160">
        <v>2.5000000000000001E-3</v>
      </c>
      <c r="X693" s="160">
        <v>5.0000000000000001E-4</v>
      </c>
      <c r="Y693" s="160">
        <v>3.0599999999999998E-3</v>
      </c>
      <c r="Z693" s="160">
        <v>0</v>
      </c>
      <c r="AA693" s="159">
        <v>9.5500000000000002E-2</v>
      </c>
      <c r="AB693" s="159">
        <v>8.9099999999999995E-3</v>
      </c>
      <c r="AC693" s="159">
        <v>2.5600000000000002E-3</v>
      </c>
      <c r="AD693" s="159">
        <v>0.13289000000000001</v>
      </c>
    </row>
    <row r="694" spans="1:30" ht="15.75" customHeight="1">
      <c r="A694" s="266" t="s">
        <v>1491</v>
      </c>
      <c r="B694" s="181" t="s">
        <v>34</v>
      </c>
      <c r="C694" s="167"/>
      <c r="D694" s="164">
        <v>0.02</v>
      </c>
      <c r="E694" s="169">
        <v>4.0000000000000001E-3</v>
      </c>
      <c r="F694" s="171">
        <v>1.4199999999999998E-3</v>
      </c>
      <c r="G694" s="23">
        <v>1.6200000000000001E-3</v>
      </c>
      <c r="H694" s="178">
        <v>1.2099999999999999E-3</v>
      </c>
      <c r="I694" s="141">
        <v>0</v>
      </c>
      <c r="J694" s="160">
        <v>0.3</v>
      </c>
      <c r="K694" s="160">
        <v>0.01</v>
      </c>
      <c r="L694" s="160">
        <v>2.5999999999999998E-4</v>
      </c>
      <c r="M694" s="160">
        <v>0.3</v>
      </c>
      <c r="N694" s="160">
        <v>2.0999999999999999E-3</v>
      </c>
      <c r="O694" s="160">
        <v>3.18</v>
      </c>
      <c r="P694" s="160">
        <v>0.86</v>
      </c>
      <c r="Q694" s="160">
        <v>5.0999999999999993E-4</v>
      </c>
      <c r="R694" s="160">
        <v>1E-3</v>
      </c>
      <c r="S694" s="160">
        <v>0.01</v>
      </c>
      <c r="T694" s="160">
        <v>0</v>
      </c>
      <c r="U694" s="160">
        <v>0.01</v>
      </c>
      <c r="V694" s="160">
        <v>0</v>
      </c>
      <c r="W694" s="160">
        <v>2.9999999999999997E-4</v>
      </c>
      <c r="X694" s="160">
        <v>1E-4</v>
      </c>
      <c r="Y694" s="160">
        <v>1.37E-2</v>
      </c>
      <c r="Z694" s="160">
        <v>0</v>
      </c>
      <c r="AA694" s="159">
        <v>6.9999999999999993E-3</v>
      </c>
      <c r="AB694" s="159">
        <v>1.92E-3</v>
      </c>
      <c r="AC694" s="159">
        <v>1.5E-3</v>
      </c>
      <c r="AD694" s="159">
        <v>0.04</v>
      </c>
    </row>
    <row r="695" spans="1:30" ht="15.75" customHeight="1">
      <c r="A695" s="266" t="s">
        <v>1492</v>
      </c>
      <c r="B695" s="181" t="s">
        <v>34</v>
      </c>
      <c r="C695" s="167"/>
      <c r="D695" s="164">
        <v>7.5300000000000002E-3</v>
      </c>
      <c r="E695" s="169">
        <v>7.3899999999999993E-2</v>
      </c>
      <c r="F695" s="171">
        <v>1.4000000000000002E-3</v>
      </c>
      <c r="G695" s="23">
        <v>3.6600000000000001E-3</v>
      </c>
      <c r="H695" s="178">
        <v>2.15E-3</v>
      </c>
      <c r="I695" s="141">
        <v>4.5599999999999998E-3</v>
      </c>
      <c r="J695" s="160">
        <v>6.2019999999999999E-2</v>
      </c>
      <c r="K695" s="160">
        <v>5.1550000000000006E-2</v>
      </c>
      <c r="L695" s="160">
        <v>5.5000000000000003E-4</v>
      </c>
      <c r="M695" s="160">
        <v>0.11015000000000001</v>
      </c>
      <c r="N695" s="160">
        <v>4.28E-3</v>
      </c>
      <c r="O695" s="160">
        <v>3.0504599999999997</v>
      </c>
      <c r="P695" s="160">
        <v>0.88300000000000001</v>
      </c>
      <c r="Q695" s="160">
        <v>4.6000000000000001E-4</v>
      </c>
      <c r="R695" s="160">
        <v>8.9999999999999998E-4</v>
      </c>
      <c r="S695" s="160">
        <v>0</v>
      </c>
      <c r="T695" s="160">
        <v>0</v>
      </c>
      <c r="U695" s="160">
        <v>6.3310000000000005E-2</v>
      </c>
      <c r="V695" s="160">
        <v>3.5000000000000005E-4</v>
      </c>
      <c r="W695" s="160">
        <v>3.2000000000000003E-4</v>
      </c>
      <c r="X695" s="160">
        <v>2.0000000000000001E-4</v>
      </c>
      <c r="Y695" s="160">
        <v>4.81E-3</v>
      </c>
      <c r="Z695" s="160">
        <v>5.6849999999999998E-2</v>
      </c>
      <c r="AA695" s="159">
        <v>1.9480000000000001E-2</v>
      </c>
      <c r="AB695" s="159">
        <v>0</v>
      </c>
      <c r="AC695" s="159">
        <v>4.9399999999999999E-3</v>
      </c>
      <c r="AD695" s="159">
        <v>8.7919999999999998E-2</v>
      </c>
    </row>
    <row r="696" spans="1:30" ht="15.75" customHeight="1">
      <c r="A696" s="266" t="s">
        <v>1493</v>
      </c>
      <c r="B696" s="181" t="s">
        <v>34</v>
      </c>
      <c r="C696" s="167"/>
      <c r="D696" s="164">
        <v>0.20449999999999999</v>
      </c>
      <c r="E696" s="169">
        <v>0.1173</v>
      </c>
      <c r="F696" s="171">
        <v>9.06E-2</v>
      </c>
      <c r="G696" s="23">
        <v>0.25489999999999996</v>
      </c>
      <c r="H696" s="178">
        <v>0.23920000000000002</v>
      </c>
      <c r="I696" s="141">
        <v>0.11599999999999999</v>
      </c>
      <c r="J696" s="160">
        <v>0.6</v>
      </c>
      <c r="K696" s="160">
        <v>3.45</v>
      </c>
      <c r="L696" s="160">
        <v>1.44E-2</v>
      </c>
      <c r="M696" s="160">
        <v>6.67</v>
      </c>
      <c r="N696" s="160">
        <v>6.3600000000000004E-2</v>
      </c>
      <c r="O696" s="160">
        <v>0.47</v>
      </c>
      <c r="P696" s="160">
        <v>3.7</v>
      </c>
      <c r="Q696" s="160">
        <v>1.3999999999999999E-2</v>
      </c>
      <c r="R696" s="160">
        <v>6.7299999999999999E-2</v>
      </c>
      <c r="S696" s="160">
        <v>0</v>
      </c>
      <c r="T696" s="160">
        <v>0</v>
      </c>
      <c r="U696" s="160">
        <v>3.3300000000000003E-2</v>
      </c>
      <c r="V696" s="160">
        <v>6.9999999999999993E-3</v>
      </c>
      <c r="W696" s="160">
        <v>8.9999999999999998E-4</v>
      </c>
      <c r="X696" s="160">
        <v>4.0000000000000001E-3</v>
      </c>
      <c r="Y696" s="160">
        <v>5.7999999999999996E-2</v>
      </c>
      <c r="Z696" s="160">
        <v>0</v>
      </c>
      <c r="AA696" s="159">
        <v>0.97499999999999998</v>
      </c>
      <c r="AB696" s="159">
        <v>0</v>
      </c>
      <c r="AC696" s="159">
        <v>1.6799999999999999E-2</v>
      </c>
      <c r="AD696" s="159">
        <v>1.1499999999999999</v>
      </c>
    </row>
    <row r="697" spans="1:30" ht="15.75" customHeight="1">
      <c r="A697" s="266" t="s">
        <v>1494</v>
      </c>
      <c r="B697" s="181" t="s">
        <v>34</v>
      </c>
      <c r="C697" s="167"/>
      <c r="D697" s="164">
        <v>5.0599999999999999E-2</v>
      </c>
      <c r="E697" s="169">
        <v>0.23329999999999998</v>
      </c>
      <c r="F697" s="171">
        <v>1.8929999999999999E-2</v>
      </c>
      <c r="G697" s="23">
        <v>2.06E-2</v>
      </c>
      <c r="H697" s="178">
        <v>8.6629999999999999E-2</v>
      </c>
      <c r="I697" s="141">
        <v>5.7999999999999996E-2</v>
      </c>
      <c r="J697" s="160">
        <v>0.47</v>
      </c>
      <c r="K697" s="160">
        <v>0.81</v>
      </c>
      <c r="L697" s="160">
        <v>4.6600000000000001E-3</v>
      </c>
      <c r="M697" s="160">
        <v>1.39</v>
      </c>
      <c r="N697" s="160">
        <v>2.6800000000000001E-2</v>
      </c>
      <c r="O697" s="160">
        <v>2.66</v>
      </c>
      <c r="P697" s="160">
        <v>15.65</v>
      </c>
      <c r="Q697" s="160">
        <v>4.7299999999999998E-3</v>
      </c>
      <c r="R697" s="160">
        <v>7.8000000000000005E-3</v>
      </c>
      <c r="S697" s="160">
        <v>0</v>
      </c>
      <c r="T697" s="160">
        <v>0</v>
      </c>
      <c r="U697" s="160">
        <v>0.64332999999999996</v>
      </c>
      <c r="V697" s="160">
        <v>1.9300000000000001E-3</v>
      </c>
      <c r="W697" s="160">
        <v>3.8300000000000001E-3</v>
      </c>
      <c r="X697" s="160">
        <v>3.1900000000000001E-3</v>
      </c>
      <c r="Y697" s="160">
        <v>3.6299999999999999E-2</v>
      </c>
      <c r="Z697" s="160">
        <v>1.018</v>
      </c>
      <c r="AA697" s="159">
        <v>0.03</v>
      </c>
      <c r="AB697" s="159">
        <v>0</v>
      </c>
      <c r="AC697" s="159">
        <v>1.847E-2</v>
      </c>
      <c r="AD697" s="159">
        <v>0.23</v>
      </c>
    </row>
    <row r="698" spans="1:30" ht="15.75" customHeight="1">
      <c r="A698" s="266" t="s">
        <v>1495</v>
      </c>
      <c r="B698" s="181" t="s">
        <v>34</v>
      </c>
      <c r="C698" s="167"/>
      <c r="D698" s="164">
        <v>5.8799999999999998E-3</v>
      </c>
      <c r="E698" s="169">
        <v>0.18770000000000001</v>
      </c>
      <c r="F698" s="171">
        <v>1.6129999999999999E-2</v>
      </c>
      <c r="G698" s="23">
        <v>5.1680000000000004E-2</v>
      </c>
      <c r="H698" s="178">
        <v>2.2919999999999999E-2</v>
      </c>
      <c r="I698" s="141">
        <v>1.2390000000000002E-2</v>
      </c>
      <c r="J698" s="160">
        <v>0.12717000000000001</v>
      </c>
      <c r="K698" s="160">
        <v>1.8579999999999999E-2</v>
      </c>
      <c r="L698" s="160">
        <v>2.1999999999999998E-4</v>
      </c>
      <c r="M698" s="160">
        <v>0.11990000000000001</v>
      </c>
      <c r="N698" s="160">
        <v>1.9E-3</v>
      </c>
      <c r="O698" s="160">
        <v>8.7669100000000011</v>
      </c>
      <c r="P698" s="160">
        <v>0.14557999999999999</v>
      </c>
      <c r="Q698" s="160">
        <v>8.0000000000000007E-5</v>
      </c>
      <c r="R698" s="160">
        <v>7.7999999999999999E-4</v>
      </c>
      <c r="S698" s="160">
        <v>0.10106</v>
      </c>
      <c r="T698" s="160">
        <v>0</v>
      </c>
      <c r="U698" s="160">
        <v>0.13621</v>
      </c>
      <c r="V698" s="160">
        <v>6.0000000000000002E-5</v>
      </c>
      <c r="W698" s="160">
        <v>2.5000000000000001E-4</v>
      </c>
      <c r="X698" s="160">
        <v>1.7999999999999998E-4</v>
      </c>
      <c r="Y698" s="160">
        <v>2.1999999999999998E-4</v>
      </c>
      <c r="Z698" s="160">
        <v>1.1100000000000001E-3</v>
      </c>
      <c r="AA698" s="159">
        <v>5.8520000000000003E-2</v>
      </c>
      <c r="AB698" s="159">
        <v>7.3999999999999999E-4</v>
      </c>
      <c r="AC698" s="159">
        <v>8.2199999999999999E-3</v>
      </c>
      <c r="AD698" s="159">
        <v>3.6979999999999999E-2</v>
      </c>
    </row>
    <row r="699" spans="1:30" ht="15.75" customHeight="1">
      <c r="A699" s="266" t="s">
        <v>1496</v>
      </c>
      <c r="B699" s="181" t="s">
        <v>34</v>
      </c>
      <c r="C699" s="167"/>
      <c r="D699" s="164">
        <v>5.1820000000000005E-2</v>
      </c>
      <c r="E699" s="169">
        <v>8.5299999999999987E-2</v>
      </c>
      <c r="F699" s="171">
        <v>1E-4</v>
      </c>
      <c r="G699" s="23">
        <v>3.5999999999999997E-4</v>
      </c>
      <c r="H699" s="178">
        <v>1.2E-4</v>
      </c>
      <c r="I699" s="141">
        <v>8.0200000000000011E-3</v>
      </c>
      <c r="J699" s="160">
        <v>0.17041000000000001</v>
      </c>
      <c r="K699" s="160">
        <v>0.34082000000000001</v>
      </c>
      <c r="L699" s="160">
        <v>4.2500000000000003E-3</v>
      </c>
      <c r="M699" s="160">
        <v>1.1026400000000001</v>
      </c>
      <c r="N699" s="160">
        <v>2.0250000000000001E-2</v>
      </c>
      <c r="O699" s="160">
        <v>33.410069999999997</v>
      </c>
      <c r="P699" s="160">
        <v>1.8043199999999999</v>
      </c>
      <c r="Q699" s="160">
        <v>1.15E-3</v>
      </c>
      <c r="R699" s="160">
        <v>3.7099999999999998E-3</v>
      </c>
      <c r="S699" s="160">
        <v>0</v>
      </c>
      <c r="T699" s="160">
        <v>0</v>
      </c>
      <c r="U699" s="160">
        <v>0</v>
      </c>
      <c r="V699" s="160">
        <v>5.0000000000000001E-4</v>
      </c>
      <c r="W699" s="160">
        <v>1.2999999999999999E-3</v>
      </c>
      <c r="X699" s="160">
        <v>1.7000000000000001E-3</v>
      </c>
      <c r="Y699" s="160">
        <v>3.3680000000000002E-2</v>
      </c>
      <c r="Z699" s="160">
        <v>0</v>
      </c>
      <c r="AA699" s="159">
        <v>8.0200000000000011E-3</v>
      </c>
      <c r="AB699" s="159">
        <v>0</v>
      </c>
      <c r="AC699" s="159">
        <v>0</v>
      </c>
      <c r="AD699" s="159">
        <v>0.16037999999999999</v>
      </c>
    </row>
    <row r="700" spans="1:30" ht="15.75" customHeight="1">
      <c r="A700" s="266" t="s">
        <v>1497</v>
      </c>
      <c r="B700" s="181" t="s">
        <v>34</v>
      </c>
      <c r="C700" s="167"/>
      <c r="D700" s="164">
        <v>1.6140000000000002E-2</v>
      </c>
      <c r="E700" s="169">
        <v>5.5930000000000001E-2</v>
      </c>
      <c r="F700" s="171">
        <v>0.18486999999999998</v>
      </c>
      <c r="G700" s="23">
        <v>2.2899999999999999E-3</v>
      </c>
      <c r="H700" s="178">
        <v>8.8699999999999994E-3</v>
      </c>
      <c r="I700" s="141">
        <v>9.1199999999999996E-3</v>
      </c>
      <c r="J700" s="160">
        <v>4.0090000000000001E-2</v>
      </c>
      <c r="K700" s="160">
        <v>0.32073000000000002</v>
      </c>
      <c r="L700" s="160">
        <v>8.1100000000000009E-3</v>
      </c>
      <c r="M700" s="160">
        <v>0.59133999999999998</v>
      </c>
      <c r="N700" s="160">
        <v>8.1200000000000005E-3</v>
      </c>
      <c r="O700" s="160">
        <v>0.12026999999999999</v>
      </c>
      <c r="P700" s="160">
        <v>2.3252799999999998</v>
      </c>
      <c r="Q700" s="160">
        <v>2.3599999999999997E-3</v>
      </c>
      <c r="R700" s="160">
        <v>5.9099999999999995E-3</v>
      </c>
      <c r="S700" s="160">
        <v>0</v>
      </c>
      <c r="T700" s="160">
        <v>0</v>
      </c>
      <c r="U700" s="160">
        <v>0</v>
      </c>
      <c r="V700" s="160">
        <v>2.3000000000000001E-4</v>
      </c>
      <c r="W700" s="160">
        <v>0</v>
      </c>
      <c r="X700" s="160">
        <v>2.9999999999999997E-4</v>
      </c>
      <c r="Y700" s="160">
        <v>6.7300000000000007E-3</v>
      </c>
      <c r="Z700" s="160">
        <v>1.103E-2</v>
      </c>
      <c r="AA700" s="159">
        <v>3.7080000000000002E-2</v>
      </c>
      <c r="AB700" s="159">
        <v>0</v>
      </c>
      <c r="AC700" s="159">
        <v>8.0000000000000007E-5</v>
      </c>
      <c r="AD700" s="159">
        <v>0.14032</v>
      </c>
    </row>
    <row r="701" spans="1:30" ht="15.75" customHeight="1">
      <c r="A701" s="266" t="s">
        <v>1498</v>
      </c>
      <c r="B701" s="181" t="s">
        <v>34</v>
      </c>
      <c r="C701" s="167"/>
      <c r="D701" s="164">
        <v>6.5300000000000002E-3</v>
      </c>
      <c r="E701" s="169">
        <v>3.6799999999999999E-2</v>
      </c>
      <c r="F701" s="171">
        <v>8.6499999999999997E-3</v>
      </c>
      <c r="G701" s="23">
        <v>6.7400000000000003E-3</v>
      </c>
      <c r="H701" s="178">
        <v>4.471E-2</v>
      </c>
      <c r="I701" s="141">
        <v>9.2600000000000009E-3</v>
      </c>
      <c r="J701" s="160">
        <v>0.19920000000000002</v>
      </c>
      <c r="K701" s="160">
        <v>0.10152</v>
      </c>
      <c r="L701" s="160">
        <v>1.6200000000000001E-3</v>
      </c>
      <c r="M701" s="160">
        <v>0.19030000000000002</v>
      </c>
      <c r="N701" s="160">
        <v>6.4700000000000001E-3</v>
      </c>
      <c r="O701" s="160">
        <v>12.997739999999999</v>
      </c>
      <c r="P701" s="160">
        <v>1.56701</v>
      </c>
      <c r="Q701" s="160">
        <v>3.6999999999999999E-4</v>
      </c>
      <c r="R701" s="160">
        <v>1.6900000000000001E-3</v>
      </c>
      <c r="S701" s="160">
        <v>0</v>
      </c>
      <c r="T701" s="160">
        <v>0</v>
      </c>
      <c r="U701" s="160">
        <v>0.39194000000000001</v>
      </c>
      <c r="V701" s="160">
        <v>2.5000000000000001E-4</v>
      </c>
      <c r="W701" s="160">
        <v>1.7000000000000001E-4</v>
      </c>
      <c r="X701" s="160">
        <v>5.0999999999999993E-4</v>
      </c>
      <c r="Y701" s="160">
        <v>2.6900000000000001E-3</v>
      </c>
      <c r="Z701" s="160">
        <v>0.13733000000000001</v>
      </c>
      <c r="AA701" s="159">
        <v>1.47E-3</v>
      </c>
      <c r="AB701" s="159">
        <v>0</v>
      </c>
      <c r="AC701" s="159">
        <v>1.0709999999999999E-2</v>
      </c>
      <c r="AD701" s="159">
        <v>0.17932999999999999</v>
      </c>
    </row>
    <row r="702" spans="1:30" ht="15.75" customHeight="1">
      <c r="A702" s="266"/>
      <c r="B702" s="181"/>
      <c r="C702" s="167"/>
      <c r="D702" s="164"/>
      <c r="E702" s="169"/>
      <c r="F702" s="171"/>
      <c r="G702" s="23"/>
      <c r="H702" s="178"/>
      <c r="I702" s="141"/>
    </row>
    <row r="703" spans="1:30" ht="15.75" customHeight="1">
      <c r="A703" s="266" t="s">
        <v>1499</v>
      </c>
      <c r="B703" s="181" t="s">
        <v>34</v>
      </c>
      <c r="C703" s="167">
        <v>0.30670000000000003</v>
      </c>
      <c r="D703" s="164"/>
      <c r="E703" s="169">
        <v>0</v>
      </c>
      <c r="F703" s="171">
        <v>3.415E-2</v>
      </c>
      <c r="G703" s="23">
        <v>3.4699999999999996E-3</v>
      </c>
      <c r="H703" s="178">
        <v>3.918E-2</v>
      </c>
      <c r="I703" s="141">
        <v>0</v>
      </c>
      <c r="J703" s="160">
        <v>7.0000000000000007E-2</v>
      </c>
      <c r="K703" s="160">
        <v>0.2</v>
      </c>
      <c r="L703" s="160">
        <v>1.0999999999999999E-4</v>
      </c>
      <c r="M703" s="160">
        <v>1.93</v>
      </c>
      <c r="N703" s="160">
        <v>2.53E-2</v>
      </c>
      <c r="O703" s="160">
        <v>0.41</v>
      </c>
      <c r="P703" s="160">
        <v>2.52</v>
      </c>
      <c r="Q703" s="160">
        <v>7.3999999999999999E-4</v>
      </c>
      <c r="R703" s="160">
        <v>5.2000000000000005E-2</v>
      </c>
      <c r="S703" s="160">
        <v>0</v>
      </c>
      <c r="T703" s="160">
        <v>0</v>
      </c>
      <c r="U703" s="160">
        <v>0</v>
      </c>
      <c r="V703" s="160">
        <v>7.000000000000001E-4</v>
      </c>
      <c r="W703" s="160">
        <v>1.6300000000000002E-3</v>
      </c>
      <c r="X703" s="160">
        <v>4.0300000000000006E-3</v>
      </c>
      <c r="Y703" s="160">
        <v>5.3600000000000002E-2</v>
      </c>
      <c r="Z703" s="160">
        <v>0</v>
      </c>
      <c r="AA703" s="159">
        <v>0.317</v>
      </c>
      <c r="AB703" s="159">
        <v>6.0000000000000001E-3</v>
      </c>
      <c r="AC703" s="159">
        <v>4.3E-3</v>
      </c>
      <c r="AD703" s="159">
        <v>0.1</v>
      </c>
    </row>
    <row r="704" spans="1:30" ht="15.75" customHeight="1">
      <c r="A704" s="266" t="s">
        <v>1500</v>
      </c>
      <c r="B704" s="181" t="s">
        <v>34</v>
      </c>
      <c r="C704" s="167">
        <v>0.30670000000000003</v>
      </c>
      <c r="D704" s="164"/>
      <c r="E704" s="169">
        <v>0</v>
      </c>
      <c r="F704" s="171">
        <v>3.415E-2</v>
      </c>
      <c r="G704" s="23">
        <v>3.4699999999999996E-3</v>
      </c>
      <c r="H704" s="178">
        <v>3.918E-2</v>
      </c>
      <c r="I704" s="141">
        <v>0</v>
      </c>
      <c r="J704" s="160">
        <v>7.0000000000000007E-2</v>
      </c>
      <c r="K704" s="160">
        <v>0.2</v>
      </c>
      <c r="L704" s="160">
        <v>1.0999999999999999E-4</v>
      </c>
      <c r="M704" s="160">
        <v>1.93</v>
      </c>
      <c r="N704" s="160">
        <v>2.53E-2</v>
      </c>
      <c r="O704" s="160">
        <v>0.41</v>
      </c>
      <c r="P704" s="160">
        <v>2.52</v>
      </c>
      <c r="Q704" s="160">
        <v>7.3999999999999999E-4</v>
      </c>
      <c r="R704" s="160">
        <v>5.2000000000000005E-2</v>
      </c>
      <c r="S704" s="160">
        <v>0</v>
      </c>
      <c r="T704" s="160">
        <v>0</v>
      </c>
      <c r="U704" s="160">
        <v>0</v>
      </c>
      <c r="V704" s="160">
        <v>7.000000000000001E-4</v>
      </c>
      <c r="W704" s="160">
        <v>1.6300000000000002E-3</v>
      </c>
      <c r="X704" s="160">
        <v>4.0300000000000006E-3</v>
      </c>
      <c r="Y704" s="160">
        <v>5.3600000000000002E-2</v>
      </c>
      <c r="Z704" s="160">
        <v>0</v>
      </c>
      <c r="AA704" s="159">
        <v>0.317</v>
      </c>
      <c r="AB704" s="159">
        <v>6.0000000000000001E-3</v>
      </c>
      <c r="AC704" s="159">
        <v>4.3E-3</v>
      </c>
      <c r="AD704" s="159">
        <v>0.1</v>
      </c>
    </row>
    <row r="705" spans="1:30" ht="15.75" customHeight="1">
      <c r="A705" s="266" t="s">
        <v>1501</v>
      </c>
      <c r="B705" s="181" t="s">
        <v>34</v>
      </c>
      <c r="C705" s="167">
        <v>0.30670000000000003</v>
      </c>
      <c r="D705" s="164"/>
      <c r="E705" s="169">
        <v>0</v>
      </c>
      <c r="F705" s="171">
        <v>3.415E-2</v>
      </c>
      <c r="G705" s="23">
        <v>3.4699999999999996E-3</v>
      </c>
      <c r="H705" s="178">
        <v>3.918E-2</v>
      </c>
      <c r="I705" s="141">
        <v>0</v>
      </c>
      <c r="J705" s="160">
        <v>7.0000000000000007E-2</v>
      </c>
      <c r="K705" s="160">
        <v>0.2</v>
      </c>
      <c r="L705" s="160">
        <v>1.0999999999999999E-4</v>
      </c>
      <c r="M705" s="160">
        <v>1.93</v>
      </c>
      <c r="N705" s="160">
        <v>2.53E-2</v>
      </c>
      <c r="O705" s="160">
        <v>0.41</v>
      </c>
      <c r="P705" s="160">
        <v>2.52</v>
      </c>
      <c r="Q705" s="160">
        <v>7.3999999999999999E-4</v>
      </c>
      <c r="R705" s="160">
        <v>5.2000000000000005E-2</v>
      </c>
      <c r="S705" s="160">
        <v>0</v>
      </c>
      <c r="T705" s="160">
        <v>0</v>
      </c>
      <c r="U705" s="160">
        <v>0</v>
      </c>
      <c r="V705" s="160">
        <v>7.000000000000001E-4</v>
      </c>
      <c r="W705" s="160">
        <v>1.6300000000000002E-3</v>
      </c>
      <c r="X705" s="160">
        <v>4.0300000000000006E-3</v>
      </c>
      <c r="Y705" s="160">
        <v>5.3600000000000002E-2</v>
      </c>
      <c r="Z705" s="160">
        <v>0</v>
      </c>
      <c r="AA705" s="159">
        <v>0.317</v>
      </c>
      <c r="AB705" s="159">
        <v>6.0000000000000001E-3</v>
      </c>
      <c r="AC705" s="159">
        <v>4.3E-3</v>
      </c>
      <c r="AD705" s="159">
        <v>0.1</v>
      </c>
    </row>
    <row r="706" spans="1:30" ht="15.75" customHeight="1">
      <c r="A706" s="266" t="s">
        <v>1502</v>
      </c>
      <c r="B706" s="181" t="s">
        <v>34</v>
      </c>
      <c r="C706" s="167">
        <v>0.30670000000000003</v>
      </c>
      <c r="D706" s="164"/>
      <c r="E706" s="169">
        <v>0</v>
      </c>
      <c r="F706" s="171">
        <v>3.415E-2</v>
      </c>
      <c r="G706" s="23">
        <v>3.4699999999999996E-3</v>
      </c>
      <c r="H706" s="178">
        <v>3.918E-2</v>
      </c>
      <c r="I706" s="141">
        <v>0</v>
      </c>
      <c r="J706" s="160">
        <v>7.0000000000000007E-2</v>
      </c>
      <c r="K706" s="160">
        <v>0.2</v>
      </c>
      <c r="L706" s="160">
        <v>1.0999999999999999E-4</v>
      </c>
      <c r="M706" s="160">
        <v>1.93</v>
      </c>
      <c r="N706" s="160">
        <v>2.53E-2</v>
      </c>
      <c r="O706" s="160">
        <v>0.41</v>
      </c>
      <c r="P706" s="160">
        <v>2.52</v>
      </c>
      <c r="Q706" s="160">
        <v>7.3999999999999999E-4</v>
      </c>
      <c r="R706" s="160">
        <v>5.2000000000000005E-2</v>
      </c>
      <c r="S706" s="160">
        <v>0</v>
      </c>
      <c r="T706" s="160">
        <v>0</v>
      </c>
      <c r="U706" s="160">
        <v>0</v>
      </c>
      <c r="V706" s="160">
        <v>7.000000000000001E-4</v>
      </c>
      <c r="W706" s="160">
        <v>1.6300000000000002E-3</v>
      </c>
      <c r="X706" s="160">
        <v>4.0300000000000006E-3</v>
      </c>
      <c r="Y706" s="160">
        <v>5.3600000000000002E-2</v>
      </c>
      <c r="Z706" s="160">
        <v>0</v>
      </c>
      <c r="AA706" s="159">
        <v>0.317</v>
      </c>
      <c r="AB706" s="159">
        <v>6.0000000000000001E-3</v>
      </c>
      <c r="AC706" s="159">
        <v>4.3E-3</v>
      </c>
      <c r="AD706" s="159">
        <v>0.1</v>
      </c>
    </row>
    <row r="707" spans="1:30" ht="15.75" customHeight="1">
      <c r="A707" s="266" t="s">
        <v>1503</v>
      </c>
      <c r="B707" s="181" t="s">
        <v>34</v>
      </c>
      <c r="C707" s="167">
        <v>0.31129000000000001</v>
      </c>
      <c r="D707" s="164"/>
      <c r="E707" s="169">
        <v>3.3919999999999999E-2</v>
      </c>
      <c r="F707" s="171">
        <v>3.415E-2</v>
      </c>
      <c r="G707" s="23">
        <v>3.4699999999999996E-3</v>
      </c>
      <c r="H707" s="178">
        <v>3.918E-2</v>
      </c>
      <c r="I707" s="141">
        <v>1.3500000000000001E-3</v>
      </c>
      <c r="J707" s="160">
        <v>7.0000000000000007E-2</v>
      </c>
      <c r="K707" s="160">
        <v>0.2</v>
      </c>
      <c r="L707" s="160">
        <v>1.0999999999999999E-4</v>
      </c>
      <c r="M707" s="160">
        <v>1.93</v>
      </c>
      <c r="N707" s="160">
        <v>2.53E-2</v>
      </c>
      <c r="O707" s="160">
        <v>0.41</v>
      </c>
      <c r="P707" s="160">
        <v>2.52</v>
      </c>
      <c r="Q707" s="160">
        <v>7.3999999999999999E-4</v>
      </c>
      <c r="R707" s="160">
        <v>5.2000000000000005E-2</v>
      </c>
      <c r="S707" s="160">
        <v>0</v>
      </c>
      <c r="T707" s="160">
        <v>0</v>
      </c>
      <c r="U707" s="160">
        <v>0</v>
      </c>
      <c r="V707" s="160">
        <v>7.000000000000001E-4</v>
      </c>
      <c r="W707" s="160">
        <v>1.6300000000000002E-3</v>
      </c>
      <c r="X707" s="160">
        <v>4.0300000000000006E-3</v>
      </c>
      <c r="Y707" s="160">
        <v>5.3600000000000002E-2</v>
      </c>
      <c r="Z707" s="160">
        <v>0</v>
      </c>
      <c r="AA707" s="159">
        <v>0.317</v>
      </c>
      <c r="AB707" s="159">
        <v>6.0000000000000001E-3</v>
      </c>
      <c r="AC707" s="159">
        <v>4.3E-3</v>
      </c>
      <c r="AD707" s="159">
        <v>0.1</v>
      </c>
    </row>
    <row r="708" spans="1:30" ht="15.75" customHeight="1">
      <c r="A708" s="266" t="s">
        <v>1504</v>
      </c>
      <c r="B708" s="181" t="s">
        <v>34</v>
      </c>
      <c r="C708" s="167">
        <v>0.30670000000000003</v>
      </c>
      <c r="D708" s="164"/>
      <c r="E708" s="169">
        <v>0</v>
      </c>
      <c r="F708" s="171">
        <v>3.415E-2</v>
      </c>
      <c r="G708" s="23">
        <v>3.4699999999999996E-3</v>
      </c>
      <c r="H708" s="178">
        <v>3.918E-2</v>
      </c>
      <c r="I708" s="141">
        <v>0</v>
      </c>
      <c r="J708" s="160">
        <v>7.0000000000000007E-2</v>
      </c>
      <c r="K708" s="160">
        <v>0.2</v>
      </c>
      <c r="L708" s="160">
        <v>1.0999999999999999E-4</v>
      </c>
      <c r="M708" s="160">
        <v>1.93</v>
      </c>
      <c r="N708" s="160">
        <v>2.53E-2</v>
      </c>
      <c r="O708" s="160">
        <v>0.41</v>
      </c>
      <c r="P708" s="160">
        <v>2.52</v>
      </c>
      <c r="Q708" s="160">
        <v>7.3999999999999999E-4</v>
      </c>
      <c r="R708" s="160">
        <v>5.2000000000000005E-2</v>
      </c>
      <c r="S708" s="160">
        <v>0</v>
      </c>
      <c r="T708" s="160">
        <v>0</v>
      </c>
      <c r="U708" s="160">
        <v>0</v>
      </c>
      <c r="V708" s="160">
        <v>7.000000000000001E-4</v>
      </c>
      <c r="W708" s="160">
        <v>1.6300000000000002E-3</v>
      </c>
      <c r="X708" s="160">
        <v>4.0300000000000006E-3</v>
      </c>
      <c r="Y708" s="160">
        <v>5.3600000000000002E-2</v>
      </c>
      <c r="Z708" s="160">
        <v>0</v>
      </c>
      <c r="AA708" s="159">
        <v>0.317</v>
      </c>
      <c r="AB708" s="159">
        <v>6.0000000000000001E-3</v>
      </c>
      <c r="AC708" s="159">
        <v>4.3E-3</v>
      </c>
      <c r="AD708" s="159">
        <v>0.1</v>
      </c>
    </row>
    <row r="709" spans="1:30" ht="15.75" customHeight="1">
      <c r="A709" s="266" t="s">
        <v>1505</v>
      </c>
      <c r="B709" s="181" t="s">
        <v>34</v>
      </c>
      <c r="C709" s="167">
        <v>0.248</v>
      </c>
      <c r="D709" s="164"/>
      <c r="E709" s="169">
        <v>1.076E-2</v>
      </c>
      <c r="F709" s="171">
        <v>3.415E-2</v>
      </c>
      <c r="G709" s="23">
        <v>3.4699999999999996E-3</v>
      </c>
      <c r="H709" s="178">
        <v>3.918E-2</v>
      </c>
      <c r="I709" s="141">
        <v>3.0000000000000001E-3</v>
      </c>
      <c r="J709" s="160">
        <v>7.0000000000000007E-2</v>
      </c>
      <c r="K709" s="160">
        <v>0.2</v>
      </c>
      <c r="L709" s="160">
        <v>1.0999999999999999E-4</v>
      </c>
      <c r="M709" s="160">
        <v>1.93</v>
      </c>
      <c r="N709" s="160">
        <v>2.53E-2</v>
      </c>
      <c r="O709" s="160">
        <v>0.41</v>
      </c>
      <c r="P709" s="160">
        <v>2.52</v>
      </c>
      <c r="Q709" s="160">
        <v>7.3999999999999999E-4</v>
      </c>
      <c r="R709" s="160">
        <v>5.2000000000000005E-2</v>
      </c>
      <c r="S709" s="160">
        <v>0</v>
      </c>
      <c r="T709" s="160">
        <v>0</v>
      </c>
      <c r="U709" s="160">
        <v>0</v>
      </c>
      <c r="V709" s="160">
        <v>7.000000000000001E-4</v>
      </c>
      <c r="W709" s="160">
        <v>1.6300000000000002E-3</v>
      </c>
      <c r="X709" s="160">
        <v>4.0300000000000006E-3</v>
      </c>
      <c r="Y709" s="160">
        <v>5.3600000000000002E-2</v>
      </c>
      <c r="Z709" s="160">
        <v>0</v>
      </c>
      <c r="AA709" s="159">
        <v>0.317</v>
      </c>
      <c r="AB709" s="159">
        <v>6.0000000000000001E-3</v>
      </c>
      <c r="AC709" s="159">
        <v>4.3E-3</v>
      </c>
      <c r="AD709" s="159">
        <v>0.1</v>
      </c>
    </row>
    <row r="710" spans="1:30" ht="15.75" customHeight="1">
      <c r="A710" s="266" t="s">
        <v>1506</v>
      </c>
      <c r="B710" s="181" t="s">
        <v>34</v>
      </c>
      <c r="C710" s="167">
        <v>0.25314999999999999</v>
      </c>
      <c r="D710" s="164"/>
      <c r="E710" s="169">
        <v>1.8509999999999999E-2</v>
      </c>
      <c r="F710" s="171">
        <v>3.415E-2</v>
      </c>
      <c r="G710" s="23">
        <v>3.4699999999999996E-3</v>
      </c>
      <c r="H710" s="178">
        <v>3.918E-2</v>
      </c>
      <c r="I710" s="141">
        <v>4.2999999999999999E-4</v>
      </c>
      <c r="J710" s="160">
        <v>7.0000000000000007E-2</v>
      </c>
      <c r="K710" s="160">
        <v>0.2</v>
      </c>
      <c r="L710" s="160">
        <v>1.0999999999999999E-4</v>
      </c>
      <c r="M710" s="160">
        <v>1.93</v>
      </c>
      <c r="N710" s="160">
        <v>2.53E-2</v>
      </c>
      <c r="O710" s="160">
        <v>0.41</v>
      </c>
      <c r="P710" s="160">
        <v>2.52</v>
      </c>
      <c r="Q710" s="160">
        <v>7.3999999999999999E-4</v>
      </c>
      <c r="R710" s="160">
        <v>5.2000000000000005E-2</v>
      </c>
      <c r="S710" s="160">
        <v>0</v>
      </c>
      <c r="T710" s="160">
        <v>0</v>
      </c>
      <c r="U710" s="160">
        <v>0</v>
      </c>
      <c r="V710" s="160">
        <v>7.000000000000001E-4</v>
      </c>
      <c r="W710" s="160">
        <v>1.6300000000000002E-3</v>
      </c>
      <c r="X710" s="160">
        <v>4.0300000000000006E-3</v>
      </c>
      <c r="Y710" s="160">
        <v>5.3600000000000002E-2</v>
      </c>
      <c r="Z710" s="160">
        <v>0</v>
      </c>
      <c r="AA710" s="159">
        <v>0.317</v>
      </c>
      <c r="AB710" s="159">
        <v>6.0000000000000001E-3</v>
      </c>
      <c r="AC710" s="159">
        <v>4.3E-3</v>
      </c>
      <c r="AD710" s="159">
        <v>0.1</v>
      </c>
    </row>
    <row r="711" spans="1:30" ht="15.75" customHeight="1">
      <c r="A711" s="266" t="s">
        <v>1507</v>
      </c>
      <c r="B711" s="181" t="s">
        <v>34</v>
      </c>
      <c r="C711" s="167">
        <v>0.30693000000000004</v>
      </c>
      <c r="D711" s="164"/>
      <c r="E711" s="169">
        <v>2.0000000000000002E-5</v>
      </c>
      <c r="F711" s="171">
        <v>3.415E-2</v>
      </c>
      <c r="G711" s="23">
        <v>3.4699999999999996E-3</v>
      </c>
      <c r="H711" s="178">
        <v>3.918E-2</v>
      </c>
      <c r="I711" s="141">
        <v>0</v>
      </c>
      <c r="J711" s="160">
        <v>7.0000000000000007E-2</v>
      </c>
      <c r="K711" s="160">
        <v>0.2</v>
      </c>
      <c r="L711" s="160">
        <v>1.0999999999999999E-4</v>
      </c>
      <c r="M711" s="160">
        <v>1.93</v>
      </c>
      <c r="N711" s="160">
        <v>2.53E-2</v>
      </c>
      <c r="O711" s="160">
        <v>0.41</v>
      </c>
      <c r="P711" s="160">
        <v>2.52</v>
      </c>
      <c r="Q711" s="160">
        <v>7.3999999999999999E-4</v>
      </c>
      <c r="R711" s="160">
        <v>5.2000000000000005E-2</v>
      </c>
      <c r="S711" s="160">
        <v>0</v>
      </c>
      <c r="T711" s="160">
        <v>0</v>
      </c>
      <c r="U711" s="160">
        <v>0</v>
      </c>
      <c r="V711" s="160">
        <v>7.000000000000001E-4</v>
      </c>
      <c r="W711" s="160">
        <v>1.6300000000000002E-3</v>
      </c>
      <c r="X711" s="160">
        <v>4.0300000000000006E-3</v>
      </c>
      <c r="Y711" s="160">
        <v>5.3600000000000002E-2</v>
      </c>
      <c r="Z711" s="160">
        <v>0</v>
      </c>
      <c r="AA711" s="159">
        <v>0.317</v>
      </c>
      <c r="AB711" s="159">
        <v>6.0000000000000001E-3</v>
      </c>
      <c r="AC711" s="159">
        <v>4.3E-3</v>
      </c>
      <c r="AD711" s="159">
        <v>0.1</v>
      </c>
    </row>
    <row r="712" spans="1:30" ht="15.75" customHeight="1">
      <c r="A712" s="266" t="s">
        <v>1508</v>
      </c>
      <c r="B712" s="181" t="s">
        <v>34</v>
      </c>
      <c r="C712" s="167">
        <v>0.30670000000000003</v>
      </c>
      <c r="D712" s="164"/>
      <c r="E712" s="169">
        <v>0</v>
      </c>
      <c r="F712" s="171">
        <v>3.415E-2</v>
      </c>
      <c r="G712" s="23">
        <v>3.4699999999999996E-3</v>
      </c>
      <c r="H712" s="178">
        <v>3.918E-2</v>
      </c>
      <c r="I712" s="141">
        <v>0</v>
      </c>
      <c r="J712" s="160">
        <v>7.0000000000000007E-2</v>
      </c>
      <c r="K712" s="160">
        <v>0.2</v>
      </c>
      <c r="L712" s="160">
        <v>1.0999999999999999E-4</v>
      </c>
      <c r="M712" s="160">
        <v>1.93</v>
      </c>
      <c r="N712" s="160">
        <v>2.53E-2</v>
      </c>
      <c r="O712" s="160">
        <v>0.41</v>
      </c>
      <c r="P712" s="160">
        <v>2.52</v>
      </c>
      <c r="Q712" s="160">
        <v>7.3999999999999999E-4</v>
      </c>
      <c r="R712" s="160">
        <v>5.2000000000000005E-2</v>
      </c>
      <c r="S712" s="160">
        <v>0</v>
      </c>
      <c r="T712" s="160">
        <v>0</v>
      </c>
      <c r="U712" s="160">
        <v>0</v>
      </c>
      <c r="V712" s="160">
        <v>7.000000000000001E-4</v>
      </c>
      <c r="W712" s="160">
        <v>1.6300000000000002E-3</v>
      </c>
      <c r="X712" s="160">
        <v>4.0300000000000006E-3</v>
      </c>
      <c r="Y712" s="160">
        <v>5.3600000000000002E-2</v>
      </c>
      <c r="Z712" s="160">
        <v>0</v>
      </c>
      <c r="AA712" s="159">
        <v>0.317</v>
      </c>
      <c r="AB712" s="159">
        <v>6.0000000000000001E-3</v>
      </c>
      <c r="AC712" s="159">
        <v>4.3E-3</v>
      </c>
      <c r="AD712" s="159">
        <v>0.1</v>
      </c>
    </row>
    <row r="713" spans="1:30" ht="15.75" customHeight="1">
      <c r="A713" s="266" t="s">
        <v>1509</v>
      </c>
      <c r="B713" s="181" t="s">
        <v>34</v>
      </c>
      <c r="C713" s="167">
        <v>0.30670000000000003</v>
      </c>
      <c r="D713" s="164"/>
      <c r="E713" s="169">
        <v>0</v>
      </c>
      <c r="F713" s="171">
        <v>3.415E-2</v>
      </c>
      <c r="G713" s="23">
        <v>3.4699999999999996E-3</v>
      </c>
      <c r="H713" s="178">
        <v>3.918E-2</v>
      </c>
      <c r="I713" s="141">
        <v>0</v>
      </c>
      <c r="J713" s="160">
        <v>7.0000000000000007E-2</v>
      </c>
      <c r="K713" s="160">
        <v>0.2</v>
      </c>
      <c r="L713" s="160">
        <v>1.0999999999999999E-4</v>
      </c>
      <c r="M713" s="160">
        <v>1.93</v>
      </c>
      <c r="N713" s="160">
        <v>2.53E-2</v>
      </c>
      <c r="O713" s="160">
        <v>0.41</v>
      </c>
      <c r="P713" s="160">
        <v>2.52</v>
      </c>
      <c r="Q713" s="160">
        <v>7.3999999999999999E-4</v>
      </c>
      <c r="R713" s="160">
        <v>5.2000000000000005E-2</v>
      </c>
      <c r="S713" s="160">
        <v>0</v>
      </c>
      <c r="T713" s="160">
        <v>0</v>
      </c>
      <c r="U713" s="160">
        <v>0</v>
      </c>
      <c r="V713" s="160">
        <v>7.000000000000001E-4</v>
      </c>
      <c r="W713" s="160">
        <v>1.6300000000000002E-3</v>
      </c>
      <c r="X713" s="160">
        <v>4.0300000000000006E-3</v>
      </c>
      <c r="Y713" s="160">
        <v>5.3600000000000002E-2</v>
      </c>
      <c r="Z713" s="160">
        <v>0</v>
      </c>
      <c r="AA713" s="159">
        <v>0.317</v>
      </c>
      <c r="AB713" s="159">
        <v>6.0000000000000001E-3</v>
      </c>
      <c r="AC713" s="159">
        <v>4.3E-3</v>
      </c>
      <c r="AD713" s="159">
        <v>0.1</v>
      </c>
    </row>
    <row r="714" spans="1:30" ht="15.75" customHeight="1">
      <c r="A714" s="266" t="s">
        <v>1510</v>
      </c>
      <c r="B714" s="181" t="s">
        <v>34</v>
      </c>
      <c r="C714" s="167">
        <v>0.30670000000000003</v>
      </c>
      <c r="D714" s="164"/>
      <c r="E714" s="169">
        <v>0</v>
      </c>
      <c r="F714" s="171">
        <v>3.415E-2</v>
      </c>
      <c r="G714" s="23">
        <v>3.4699999999999996E-3</v>
      </c>
      <c r="H714" s="178">
        <v>3.918E-2</v>
      </c>
      <c r="I714" s="141">
        <v>0</v>
      </c>
      <c r="J714" s="160">
        <v>7.0000000000000007E-2</v>
      </c>
      <c r="K714" s="160">
        <v>0.2</v>
      </c>
      <c r="L714" s="160">
        <v>1.0999999999999999E-4</v>
      </c>
      <c r="M714" s="160">
        <v>1.93</v>
      </c>
      <c r="N714" s="160">
        <v>2.53E-2</v>
      </c>
      <c r="O714" s="160">
        <v>0.41</v>
      </c>
      <c r="P714" s="160">
        <v>2.52</v>
      </c>
      <c r="Q714" s="160">
        <v>7.3999999999999999E-4</v>
      </c>
      <c r="R714" s="160">
        <v>5.2000000000000005E-2</v>
      </c>
      <c r="S714" s="160">
        <v>0</v>
      </c>
      <c r="T714" s="160">
        <v>0</v>
      </c>
      <c r="U714" s="160">
        <v>0</v>
      </c>
      <c r="V714" s="160">
        <v>7.000000000000001E-4</v>
      </c>
      <c r="W714" s="160">
        <v>1.6300000000000002E-3</v>
      </c>
      <c r="X714" s="160">
        <v>4.0300000000000006E-3</v>
      </c>
      <c r="Y714" s="160">
        <v>5.3600000000000002E-2</v>
      </c>
      <c r="Z714" s="160">
        <v>0</v>
      </c>
      <c r="AA714" s="159">
        <v>0.317</v>
      </c>
      <c r="AB714" s="159">
        <v>6.0000000000000001E-3</v>
      </c>
      <c r="AC714" s="159">
        <v>4.3E-3</v>
      </c>
      <c r="AD714" s="159">
        <v>0.1</v>
      </c>
    </row>
    <row r="715" spans="1:30" ht="15.75" customHeight="1">
      <c r="A715" s="266" t="s">
        <v>1511</v>
      </c>
      <c r="B715" s="181" t="s">
        <v>34</v>
      </c>
      <c r="C715" s="167">
        <v>0.30670000000000003</v>
      </c>
      <c r="D715" s="164"/>
      <c r="E715" s="169">
        <v>0</v>
      </c>
      <c r="F715" s="171">
        <v>3.415E-2</v>
      </c>
      <c r="G715" s="23">
        <v>3.4699999999999996E-3</v>
      </c>
      <c r="H715" s="178">
        <v>3.918E-2</v>
      </c>
      <c r="I715" s="141">
        <v>0</v>
      </c>
      <c r="J715" s="160">
        <v>7.0000000000000007E-2</v>
      </c>
      <c r="K715" s="160">
        <v>0.2</v>
      </c>
      <c r="L715" s="160">
        <v>1.0999999999999999E-4</v>
      </c>
      <c r="M715" s="160">
        <v>1.93</v>
      </c>
      <c r="N715" s="160">
        <v>2.53E-2</v>
      </c>
      <c r="O715" s="160">
        <v>0.41</v>
      </c>
      <c r="P715" s="160">
        <v>2.52</v>
      </c>
      <c r="Q715" s="160">
        <v>7.3999999999999999E-4</v>
      </c>
      <c r="R715" s="160">
        <v>5.2000000000000005E-2</v>
      </c>
      <c r="S715" s="160">
        <v>0</v>
      </c>
      <c r="T715" s="160">
        <v>0</v>
      </c>
      <c r="U715" s="160">
        <v>0</v>
      </c>
      <c r="V715" s="160">
        <v>7.000000000000001E-4</v>
      </c>
      <c r="W715" s="160">
        <v>1.6300000000000002E-3</v>
      </c>
      <c r="X715" s="160">
        <v>4.0300000000000006E-3</v>
      </c>
      <c r="Y715" s="160">
        <v>5.3600000000000002E-2</v>
      </c>
      <c r="Z715" s="160">
        <v>0</v>
      </c>
      <c r="AA715" s="159">
        <v>0.317</v>
      </c>
      <c r="AB715" s="159">
        <v>6.0000000000000001E-3</v>
      </c>
      <c r="AC715" s="159">
        <v>4.3E-3</v>
      </c>
      <c r="AD715" s="159">
        <v>0.1</v>
      </c>
    </row>
    <row r="716" spans="1:30" ht="15.75" customHeight="1">
      <c r="A716" s="266" t="s">
        <v>1512</v>
      </c>
      <c r="B716" s="181" t="s">
        <v>34</v>
      </c>
      <c r="C716" s="167">
        <v>0.30670000000000003</v>
      </c>
      <c r="D716" s="164"/>
      <c r="E716" s="169">
        <v>0</v>
      </c>
      <c r="F716" s="171">
        <v>3.415E-2</v>
      </c>
      <c r="G716" s="23">
        <v>3.4699999999999996E-3</v>
      </c>
      <c r="H716" s="178">
        <v>3.918E-2</v>
      </c>
      <c r="I716" s="141">
        <v>0</v>
      </c>
      <c r="J716" s="160">
        <v>7.0000000000000007E-2</v>
      </c>
      <c r="K716" s="160">
        <v>0.2</v>
      </c>
      <c r="L716" s="160">
        <v>1.0999999999999999E-4</v>
      </c>
      <c r="M716" s="160">
        <v>1.93</v>
      </c>
      <c r="N716" s="160">
        <v>2.53E-2</v>
      </c>
      <c r="O716" s="160">
        <v>0.41</v>
      </c>
      <c r="P716" s="160">
        <v>2.52</v>
      </c>
      <c r="Q716" s="160">
        <v>7.3999999999999999E-4</v>
      </c>
      <c r="R716" s="160">
        <v>5.2000000000000005E-2</v>
      </c>
      <c r="S716" s="160">
        <v>0</v>
      </c>
      <c r="T716" s="160">
        <v>0</v>
      </c>
      <c r="U716" s="160">
        <v>0</v>
      </c>
      <c r="V716" s="160">
        <v>7.000000000000001E-4</v>
      </c>
      <c r="W716" s="160">
        <v>1.6300000000000002E-3</v>
      </c>
      <c r="X716" s="160">
        <v>4.0300000000000006E-3</v>
      </c>
      <c r="Y716" s="160">
        <v>5.3600000000000002E-2</v>
      </c>
      <c r="Z716" s="160">
        <v>0</v>
      </c>
      <c r="AA716" s="159">
        <v>0.317</v>
      </c>
      <c r="AB716" s="159">
        <v>6.0000000000000001E-3</v>
      </c>
      <c r="AC716" s="159">
        <v>4.3E-3</v>
      </c>
      <c r="AD716" s="159">
        <v>0.1</v>
      </c>
    </row>
    <row r="717" spans="1:30" ht="15.75" customHeight="1">
      <c r="A717" s="266" t="s">
        <v>1513</v>
      </c>
      <c r="B717" s="181" t="s">
        <v>34</v>
      </c>
      <c r="C717" s="167">
        <v>0.31129000000000001</v>
      </c>
      <c r="D717" s="164"/>
      <c r="E717" s="169">
        <v>3.3919999999999999E-2</v>
      </c>
      <c r="F717" s="171">
        <v>3.415E-2</v>
      </c>
      <c r="G717" s="23">
        <v>3.4699999999999996E-3</v>
      </c>
      <c r="H717" s="178">
        <v>3.918E-2</v>
      </c>
      <c r="I717" s="141">
        <v>1.3500000000000001E-3</v>
      </c>
      <c r="J717" s="160">
        <v>7.0000000000000007E-2</v>
      </c>
      <c r="K717" s="160">
        <v>0.2</v>
      </c>
      <c r="L717" s="160">
        <v>1.0999999999999999E-4</v>
      </c>
      <c r="M717" s="160">
        <v>1.93</v>
      </c>
      <c r="N717" s="160">
        <v>2.53E-2</v>
      </c>
      <c r="O717" s="160">
        <v>0.41</v>
      </c>
      <c r="P717" s="160">
        <v>2.52</v>
      </c>
      <c r="Q717" s="160">
        <v>7.3999999999999999E-4</v>
      </c>
      <c r="R717" s="160">
        <v>5.2000000000000005E-2</v>
      </c>
      <c r="S717" s="160">
        <v>0</v>
      </c>
      <c r="T717" s="160">
        <v>0</v>
      </c>
      <c r="U717" s="160">
        <v>0</v>
      </c>
      <c r="V717" s="160">
        <v>7.000000000000001E-4</v>
      </c>
      <c r="W717" s="160">
        <v>1.6300000000000002E-3</v>
      </c>
      <c r="X717" s="160">
        <v>4.0300000000000006E-3</v>
      </c>
      <c r="Y717" s="160">
        <v>5.3600000000000002E-2</v>
      </c>
      <c r="Z717" s="160">
        <v>0</v>
      </c>
      <c r="AA717" s="159">
        <v>0.317</v>
      </c>
      <c r="AB717" s="159">
        <v>6.0000000000000001E-3</v>
      </c>
      <c r="AC717" s="159">
        <v>4.3E-3</v>
      </c>
      <c r="AD717" s="159">
        <v>0.1</v>
      </c>
    </row>
    <row r="718" spans="1:30" ht="15.75" customHeight="1">
      <c r="A718" s="266" t="s">
        <v>1514</v>
      </c>
      <c r="B718" s="181" t="s">
        <v>34</v>
      </c>
      <c r="C718" s="167">
        <v>0.30670000000000003</v>
      </c>
      <c r="D718" s="164"/>
      <c r="E718" s="169">
        <v>0</v>
      </c>
      <c r="F718" s="171">
        <v>3.415E-2</v>
      </c>
      <c r="G718" s="23">
        <v>3.4699999999999996E-3</v>
      </c>
      <c r="H718" s="178">
        <v>3.918E-2</v>
      </c>
      <c r="I718" s="141">
        <v>0</v>
      </c>
      <c r="J718" s="160">
        <v>7.0000000000000007E-2</v>
      </c>
      <c r="K718" s="160">
        <v>0.2</v>
      </c>
      <c r="L718" s="160">
        <v>1.0999999999999999E-4</v>
      </c>
      <c r="M718" s="160">
        <v>1.93</v>
      </c>
      <c r="N718" s="160">
        <v>2.53E-2</v>
      </c>
      <c r="O718" s="160">
        <v>0.41</v>
      </c>
      <c r="P718" s="160">
        <v>2.52</v>
      </c>
      <c r="Q718" s="160">
        <v>7.3999999999999999E-4</v>
      </c>
      <c r="R718" s="160">
        <v>5.2000000000000005E-2</v>
      </c>
      <c r="S718" s="160">
        <v>0</v>
      </c>
      <c r="T718" s="160">
        <v>0</v>
      </c>
      <c r="U718" s="160">
        <v>0</v>
      </c>
      <c r="V718" s="160">
        <v>7.000000000000001E-4</v>
      </c>
      <c r="W718" s="160">
        <v>1.6300000000000002E-3</v>
      </c>
      <c r="X718" s="160">
        <v>4.0300000000000006E-3</v>
      </c>
      <c r="Y718" s="160">
        <v>5.3600000000000002E-2</v>
      </c>
      <c r="Z718" s="160">
        <v>0</v>
      </c>
      <c r="AA718" s="159">
        <v>0.317</v>
      </c>
      <c r="AB718" s="159">
        <v>6.0000000000000001E-3</v>
      </c>
      <c r="AC718" s="159">
        <v>4.3E-3</v>
      </c>
      <c r="AD718" s="159">
        <v>0.1</v>
      </c>
    </row>
    <row r="719" spans="1:30" ht="15.75" customHeight="1">
      <c r="A719" s="266" t="s">
        <v>1515</v>
      </c>
      <c r="B719" s="181" t="s">
        <v>34</v>
      </c>
      <c r="C719" s="167">
        <v>0.248</v>
      </c>
      <c r="D719" s="164"/>
      <c r="E719" s="169">
        <v>1.076E-2</v>
      </c>
      <c r="F719" s="171">
        <v>3.415E-2</v>
      </c>
      <c r="G719" s="23">
        <v>3.4699999999999996E-3</v>
      </c>
      <c r="H719" s="178">
        <v>3.918E-2</v>
      </c>
      <c r="I719" s="141">
        <v>3.0000000000000001E-3</v>
      </c>
      <c r="J719" s="160">
        <v>7.0000000000000007E-2</v>
      </c>
      <c r="K719" s="160">
        <v>0.2</v>
      </c>
      <c r="L719" s="160">
        <v>1.0999999999999999E-4</v>
      </c>
      <c r="M719" s="160">
        <v>1.93</v>
      </c>
      <c r="N719" s="160">
        <v>2.53E-2</v>
      </c>
      <c r="O719" s="160">
        <v>0.41</v>
      </c>
      <c r="P719" s="160">
        <v>2.52</v>
      </c>
      <c r="Q719" s="160">
        <v>7.3999999999999999E-4</v>
      </c>
      <c r="R719" s="160">
        <v>5.2000000000000005E-2</v>
      </c>
      <c r="S719" s="160">
        <v>0</v>
      </c>
      <c r="T719" s="160">
        <v>0</v>
      </c>
      <c r="U719" s="160">
        <v>0</v>
      </c>
      <c r="V719" s="160">
        <v>7.000000000000001E-4</v>
      </c>
      <c r="W719" s="160">
        <v>1.6300000000000002E-3</v>
      </c>
      <c r="X719" s="160">
        <v>4.0300000000000006E-3</v>
      </c>
      <c r="Y719" s="160">
        <v>5.3600000000000002E-2</v>
      </c>
      <c r="Z719" s="160">
        <v>0</v>
      </c>
      <c r="AA719" s="159">
        <v>0.317</v>
      </c>
      <c r="AB719" s="159">
        <v>6.0000000000000001E-3</v>
      </c>
      <c r="AC719" s="159">
        <v>4.3E-3</v>
      </c>
      <c r="AD719" s="159">
        <v>0.1</v>
      </c>
    </row>
    <row r="720" spans="1:30" ht="15.75" customHeight="1">
      <c r="A720" s="266" t="s">
        <v>1516</v>
      </c>
      <c r="B720" s="181" t="s">
        <v>34</v>
      </c>
      <c r="C720" s="167">
        <v>0.2157</v>
      </c>
      <c r="D720" s="164"/>
      <c r="E720" s="169">
        <v>0</v>
      </c>
      <c r="F720" s="171">
        <v>0.17800000000000002</v>
      </c>
      <c r="G720" s="23">
        <v>1.5300000000000001E-2</v>
      </c>
      <c r="H720" s="178">
        <v>0.1888</v>
      </c>
      <c r="I720" s="141">
        <v>0</v>
      </c>
      <c r="J720" s="160">
        <v>0.12</v>
      </c>
      <c r="K720" s="160">
        <v>0.15</v>
      </c>
      <c r="L720" s="160">
        <v>1.2999999999999999E-4</v>
      </c>
      <c r="M720" s="160">
        <v>1.62</v>
      </c>
      <c r="N720" s="160">
        <v>2.3099999999999999E-2</v>
      </c>
      <c r="O720" s="160">
        <v>0.5</v>
      </c>
      <c r="P720" s="160">
        <v>2.2400000000000002</v>
      </c>
      <c r="Q720" s="160">
        <v>9.8999999999999999E-4</v>
      </c>
      <c r="R720" s="160">
        <v>4.8799999999999996E-2</v>
      </c>
      <c r="S720" s="160">
        <v>0</v>
      </c>
      <c r="T720" s="160">
        <v>0</v>
      </c>
      <c r="U720" s="160">
        <v>0</v>
      </c>
      <c r="V720" s="160">
        <v>5.0000000000000001E-4</v>
      </c>
      <c r="W720" s="160">
        <v>1.5E-3</v>
      </c>
      <c r="X720" s="160">
        <v>2.2000000000000001E-3</v>
      </c>
      <c r="Y720" s="160">
        <v>2.452E-2</v>
      </c>
      <c r="Z720" s="160">
        <v>0</v>
      </c>
      <c r="AA720" s="159">
        <v>0.20800000000000002</v>
      </c>
      <c r="AB720" s="159">
        <v>6.0000000000000001E-3</v>
      </c>
      <c r="AC720" s="159">
        <v>2.8999999999999998E-3</v>
      </c>
      <c r="AD720" s="159">
        <v>0.05</v>
      </c>
    </row>
    <row r="721" spans="1:30" ht="15.75" customHeight="1">
      <c r="A721" s="266" t="s">
        <v>1517</v>
      </c>
      <c r="B721" s="181" t="s">
        <v>34</v>
      </c>
      <c r="C721" s="167">
        <v>0.2157</v>
      </c>
      <c r="D721" s="164"/>
      <c r="E721" s="169">
        <v>0</v>
      </c>
      <c r="F721" s="171">
        <v>0.17800000000000002</v>
      </c>
      <c r="G721" s="23">
        <v>1.5300000000000001E-2</v>
      </c>
      <c r="H721" s="178">
        <v>0.1888</v>
      </c>
      <c r="I721" s="141">
        <v>0</v>
      </c>
      <c r="J721" s="160">
        <v>0.12</v>
      </c>
      <c r="K721" s="160">
        <v>0.15</v>
      </c>
      <c r="L721" s="160">
        <v>1.2999999999999999E-4</v>
      </c>
      <c r="M721" s="160">
        <v>1.62</v>
      </c>
      <c r="N721" s="160">
        <v>2.3099999999999999E-2</v>
      </c>
      <c r="O721" s="160">
        <v>0.5</v>
      </c>
      <c r="P721" s="160">
        <v>2.2400000000000002</v>
      </c>
      <c r="Q721" s="160">
        <v>9.8999999999999999E-4</v>
      </c>
      <c r="R721" s="160">
        <v>4.8799999999999996E-2</v>
      </c>
      <c r="S721" s="160">
        <v>0</v>
      </c>
      <c r="T721" s="160">
        <v>0</v>
      </c>
      <c r="U721" s="160">
        <v>0</v>
      </c>
      <c r="V721" s="160">
        <v>5.0000000000000001E-4</v>
      </c>
      <c r="W721" s="160">
        <v>1.5E-3</v>
      </c>
      <c r="X721" s="160">
        <v>2.2000000000000001E-3</v>
      </c>
      <c r="Y721" s="160">
        <v>2.452E-2</v>
      </c>
      <c r="Z721" s="160">
        <v>0</v>
      </c>
      <c r="AA721" s="159">
        <v>0.20800000000000002</v>
      </c>
      <c r="AB721" s="159">
        <v>6.0000000000000001E-3</v>
      </c>
      <c r="AC721" s="159">
        <v>2.8999999999999998E-3</v>
      </c>
      <c r="AD721" s="159">
        <v>0.05</v>
      </c>
    </row>
    <row r="722" spans="1:30" ht="15.75" customHeight="1">
      <c r="A722" s="266" t="s">
        <v>1518</v>
      </c>
      <c r="B722" s="181" t="s">
        <v>34</v>
      </c>
      <c r="C722" s="167">
        <v>0.2157</v>
      </c>
      <c r="D722" s="164"/>
      <c r="E722" s="169">
        <v>0</v>
      </c>
      <c r="F722" s="171">
        <v>0.17800000000000002</v>
      </c>
      <c r="G722" s="23">
        <v>1.5300000000000001E-2</v>
      </c>
      <c r="H722" s="178">
        <v>0.1888</v>
      </c>
      <c r="I722" s="141">
        <v>0</v>
      </c>
      <c r="J722" s="160">
        <v>0.12</v>
      </c>
      <c r="K722" s="160">
        <v>0.15</v>
      </c>
      <c r="L722" s="160">
        <v>1.2999999999999999E-4</v>
      </c>
      <c r="M722" s="160">
        <v>1.62</v>
      </c>
      <c r="N722" s="160">
        <v>2.3099999999999999E-2</v>
      </c>
      <c r="O722" s="160">
        <v>0.5</v>
      </c>
      <c r="P722" s="160">
        <v>2.2400000000000002</v>
      </c>
      <c r="Q722" s="160">
        <v>9.8999999999999999E-4</v>
      </c>
      <c r="R722" s="160">
        <v>4.8799999999999996E-2</v>
      </c>
      <c r="S722" s="160">
        <v>0</v>
      </c>
      <c r="T722" s="160">
        <v>0</v>
      </c>
      <c r="U722" s="160">
        <v>0</v>
      </c>
      <c r="V722" s="160">
        <v>5.0000000000000001E-4</v>
      </c>
      <c r="W722" s="160">
        <v>1.5E-3</v>
      </c>
      <c r="X722" s="160">
        <v>2.2000000000000001E-3</v>
      </c>
      <c r="Y722" s="160">
        <v>2.452E-2</v>
      </c>
      <c r="Z722" s="160">
        <v>0</v>
      </c>
      <c r="AA722" s="159">
        <v>0.20800000000000002</v>
      </c>
      <c r="AB722" s="159">
        <v>6.0000000000000001E-3</v>
      </c>
      <c r="AC722" s="159">
        <v>2.8999999999999998E-3</v>
      </c>
      <c r="AD722" s="159">
        <v>0.05</v>
      </c>
    </row>
    <row r="723" spans="1:30" ht="15.75" customHeight="1">
      <c r="A723" s="266" t="s">
        <v>1519</v>
      </c>
      <c r="B723" s="181" t="s">
        <v>34</v>
      </c>
      <c r="C723" s="167">
        <v>0.2157</v>
      </c>
      <c r="D723" s="164"/>
      <c r="E723" s="169">
        <v>0</v>
      </c>
      <c r="F723" s="171">
        <v>0.17800000000000002</v>
      </c>
      <c r="G723" s="23">
        <v>1.5300000000000001E-2</v>
      </c>
      <c r="H723" s="178">
        <v>0.1888</v>
      </c>
      <c r="I723" s="141">
        <v>0</v>
      </c>
      <c r="J723" s="160">
        <v>0.12</v>
      </c>
      <c r="K723" s="160">
        <v>0.15</v>
      </c>
      <c r="L723" s="160">
        <v>1.2999999999999999E-4</v>
      </c>
      <c r="M723" s="160">
        <v>1.62</v>
      </c>
      <c r="N723" s="160">
        <v>2.3099999999999999E-2</v>
      </c>
      <c r="O723" s="160">
        <v>0.5</v>
      </c>
      <c r="P723" s="160">
        <v>2.2400000000000002</v>
      </c>
      <c r="Q723" s="160">
        <v>9.8999999999999999E-4</v>
      </c>
      <c r="R723" s="160">
        <v>4.8799999999999996E-2</v>
      </c>
      <c r="S723" s="160">
        <v>0</v>
      </c>
      <c r="T723" s="160">
        <v>0</v>
      </c>
      <c r="U723" s="160">
        <v>0</v>
      </c>
      <c r="V723" s="160">
        <v>5.0000000000000001E-4</v>
      </c>
      <c r="W723" s="160">
        <v>1.5E-3</v>
      </c>
      <c r="X723" s="160">
        <v>2.2000000000000001E-3</v>
      </c>
      <c r="Y723" s="160">
        <v>2.452E-2</v>
      </c>
      <c r="Z723" s="160">
        <v>0</v>
      </c>
      <c r="AA723" s="159">
        <v>0.20800000000000002</v>
      </c>
      <c r="AB723" s="159">
        <v>6.0000000000000001E-3</v>
      </c>
      <c r="AC723" s="159">
        <v>2.8999999999999998E-3</v>
      </c>
      <c r="AD723" s="159">
        <v>0.05</v>
      </c>
    </row>
    <row r="724" spans="1:30" ht="15.75" customHeight="1">
      <c r="A724" s="266" t="s">
        <v>1520</v>
      </c>
      <c r="B724" s="181" t="s">
        <v>34</v>
      </c>
      <c r="C724" s="167">
        <v>0.2157</v>
      </c>
      <c r="D724" s="164"/>
      <c r="E724" s="169">
        <v>0</v>
      </c>
      <c r="F724" s="171">
        <v>0.17800000000000002</v>
      </c>
      <c r="G724" s="23">
        <v>1.5300000000000001E-2</v>
      </c>
      <c r="H724" s="178">
        <v>0.1888</v>
      </c>
      <c r="I724" s="141">
        <v>0</v>
      </c>
      <c r="J724" s="160">
        <v>0.12</v>
      </c>
      <c r="K724" s="160">
        <v>0.15</v>
      </c>
      <c r="L724" s="160">
        <v>1.2999999999999999E-4</v>
      </c>
      <c r="M724" s="160">
        <v>1.62</v>
      </c>
      <c r="N724" s="160">
        <v>2.3099999999999999E-2</v>
      </c>
      <c r="O724" s="160">
        <v>0.5</v>
      </c>
      <c r="P724" s="160">
        <v>2.2400000000000002</v>
      </c>
      <c r="Q724" s="160">
        <v>9.8999999999999999E-4</v>
      </c>
      <c r="R724" s="160">
        <v>4.8799999999999996E-2</v>
      </c>
      <c r="S724" s="160">
        <v>0</v>
      </c>
      <c r="T724" s="160">
        <v>0</v>
      </c>
      <c r="U724" s="160">
        <v>0</v>
      </c>
      <c r="V724" s="160">
        <v>5.0000000000000001E-4</v>
      </c>
      <c r="W724" s="160">
        <v>1.5E-3</v>
      </c>
      <c r="X724" s="160">
        <v>2.2000000000000001E-3</v>
      </c>
      <c r="Y724" s="160">
        <v>2.452E-2</v>
      </c>
      <c r="Z724" s="160">
        <v>0</v>
      </c>
      <c r="AA724" s="159">
        <v>0.20800000000000002</v>
      </c>
      <c r="AB724" s="159">
        <v>6.0000000000000001E-3</v>
      </c>
      <c r="AC724" s="159">
        <v>2.8999999999999998E-3</v>
      </c>
      <c r="AD724" s="159">
        <v>0.05</v>
      </c>
    </row>
    <row r="725" spans="1:30" ht="15.75" customHeight="1">
      <c r="A725" s="266" t="s">
        <v>1521</v>
      </c>
      <c r="B725" s="181" t="s">
        <v>34</v>
      </c>
      <c r="C725" s="167">
        <v>0.26308999999999999</v>
      </c>
      <c r="D725" s="164"/>
      <c r="E725" s="169">
        <v>3.3919999999999999E-2</v>
      </c>
      <c r="F725" s="171">
        <v>0.17800000000000002</v>
      </c>
      <c r="G725" s="23">
        <v>1.5300000000000001E-2</v>
      </c>
      <c r="H725" s="178">
        <v>0.1888</v>
      </c>
      <c r="I725" s="141">
        <v>1.3500000000000001E-3</v>
      </c>
      <c r="J725" s="160">
        <v>0.12</v>
      </c>
      <c r="K725" s="160">
        <v>0.15</v>
      </c>
      <c r="L725" s="160">
        <v>1.2999999999999999E-4</v>
      </c>
      <c r="M725" s="160">
        <v>1.62</v>
      </c>
      <c r="N725" s="160">
        <v>2.3099999999999999E-2</v>
      </c>
      <c r="O725" s="160">
        <v>0.5</v>
      </c>
      <c r="P725" s="160">
        <v>2.2400000000000002</v>
      </c>
      <c r="Q725" s="160">
        <v>9.8999999999999999E-4</v>
      </c>
      <c r="R725" s="160">
        <v>4.8799999999999996E-2</v>
      </c>
      <c r="S725" s="160">
        <v>0</v>
      </c>
      <c r="T725" s="160">
        <v>0</v>
      </c>
      <c r="U725" s="160">
        <v>0</v>
      </c>
      <c r="V725" s="160">
        <v>5.0000000000000001E-4</v>
      </c>
      <c r="W725" s="160">
        <v>1.5E-3</v>
      </c>
      <c r="X725" s="160">
        <v>2.2000000000000001E-3</v>
      </c>
      <c r="Y725" s="160">
        <v>2.452E-2</v>
      </c>
      <c r="Z725" s="160">
        <v>0</v>
      </c>
      <c r="AA725" s="159">
        <v>0.20800000000000002</v>
      </c>
      <c r="AB725" s="159">
        <v>6.0000000000000001E-3</v>
      </c>
      <c r="AC725" s="159">
        <v>2.8999999999999998E-3</v>
      </c>
      <c r="AD725" s="159">
        <v>0.05</v>
      </c>
    </row>
    <row r="726" spans="1:30" ht="15.75" customHeight="1">
      <c r="A726" s="266" t="s">
        <v>1522</v>
      </c>
      <c r="B726" s="181" t="s">
        <v>34</v>
      </c>
      <c r="C726" s="167">
        <v>0.2157</v>
      </c>
      <c r="D726" s="164"/>
      <c r="E726" s="169">
        <v>0</v>
      </c>
      <c r="F726" s="171">
        <v>0.17800000000000002</v>
      </c>
      <c r="G726" s="23">
        <v>1.5300000000000001E-2</v>
      </c>
      <c r="H726" s="178">
        <v>0.1888</v>
      </c>
      <c r="I726" s="141">
        <v>0</v>
      </c>
      <c r="J726" s="160">
        <v>0.12</v>
      </c>
      <c r="K726" s="160">
        <v>0.15</v>
      </c>
      <c r="L726" s="160">
        <v>1.2999999999999999E-4</v>
      </c>
      <c r="M726" s="160">
        <v>1.62</v>
      </c>
      <c r="N726" s="160">
        <v>2.3099999999999999E-2</v>
      </c>
      <c r="O726" s="160">
        <v>0.5</v>
      </c>
      <c r="P726" s="160">
        <v>2.2400000000000002</v>
      </c>
      <c r="Q726" s="160">
        <v>9.8999999999999999E-4</v>
      </c>
      <c r="R726" s="160">
        <v>4.8799999999999996E-2</v>
      </c>
      <c r="S726" s="160">
        <v>0</v>
      </c>
      <c r="T726" s="160">
        <v>0</v>
      </c>
      <c r="U726" s="160">
        <v>0</v>
      </c>
      <c r="V726" s="160">
        <v>5.0000000000000001E-4</v>
      </c>
      <c r="W726" s="160">
        <v>1.5E-3</v>
      </c>
      <c r="X726" s="160">
        <v>2.2000000000000001E-3</v>
      </c>
      <c r="Y726" s="160">
        <v>2.452E-2</v>
      </c>
      <c r="Z726" s="160">
        <v>0</v>
      </c>
      <c r="AA726" s="159">
        <v>0.20800000000000002</v>
      </c>
      <c r="AB726" s="159">
        <v>6.0000000000000001E-3</v>
      </c>
      <c r="AC726" s="159">
        <v>2.8999999999999998E-3</v>
      </c>
      <c r="AD726" s="159">
        <v>0.05</v>
      </c>
    </row>
    <row r="727" spans="1:30" ht="15.75" customHeight="1">
      <c r="A727" s="266" t="s">
        <v>1523</v>
      </c>
      <c r="B727" s="181" t="s">
        <v>34</v>
      </c>
      <c r="C727" s="167">
        <v>0.17519999999999999</v>
      </c>
      <c r="D727" s="164"/>
      <c r="E727" s="169">
        <v>1.076E-2</v>
      </c>
      <c r="F727" s="171">
        <v>0.17800000000000002</v>
      </c>
      <c r="G727" s="23">
        <v>1.5300000000000001E-2</v>
      </c>
      <c r="H727" s="178">
        <v>0.1888</v>
      </c>
      <c r="I727" s="141">
        <v>3.0000000000000001E-3</v>
      </c>
      <c r="J727" s="160">
        <v>0.12</v>
      </c>
      <c r="K727" s="160">
        <v>0.15</v>
      </c>
      <c r="L727" s="160">
        <v>1.2999999999999999E-4</v>
      </c>
      <c r="M727" s="160">
        <v>1.62</v>
      </c>
      <c r="N727" s="160">
        <v>2.3099999999999999E-2</v>
      </c>
      <c r="O727" s="160">
        <v>0.5</v>
      </c>
      <c r="P727" s="160">
        <v>2.2400000000000002</v>
      </c>
      <c r="Q727" s="160">
        <v>9.8999999999999999E-4</v>
      </c>
      <c r="R727" s="160">
        <v>4.8799999999999996E-2</v>
      </c>
      <c r="S727" s="160">
        <v>0</v>
      </c>
      <c r="T727" s="160">
        <v>0</v>
      </c>
      <c r="U727" s="160">
        <v>0</v>
      </c>
      <c r="V727" s="160">
        <v>5.0000000000000001E-4</v>
      </c>
      <c r="W727" s="160">
        <v>1.5E-3</v>
      </c>
      <c r="X727" s="160">
        <v>2.2000000000000001E-3</v>
      </c>
      <c r="Y727" s="160">
        <v>2.452E-2</v>
      </c>
      <c r="Z727" s="160">
        <v>0</v>
      </c>
      <c r="AA727" s="159">
        <v>0.20800000000000002</v>
      </c>
      <c r="AB727" s="159">
        <v>6.0000000000000001E-3</v>
      </c>
      <c r="AC727" s="159">
        <v>2.8999999999999998E-3</v>
      </c>
      <c r="AD727" s="159">
        <v>0.05</v>
      </c>
    </row>
    <row r="728" spans="1:30" ht="15.75" customHeight="1">
      <c r="A728" s="266" t="s">
        <v>1524</v>
      </c>
      <c r="B728" s="181" t="s">
        <v>34</v>
      </c>
      <c r="C728" s="167">
        <v>0.30670000000000003</v>
      </c>
      <c r="D728" s="164"/>
      <c r="E728" s="169">
        <v>0</v>
      </c>
      <c r="F728" s="171">
        <v>3.415E-2</v>
      </c>
      <c r="G728" s="23">
        <v>3.4699999999999996E-3</v>
      </c>
      <c r="H728" s="178">
        <v>3.918E-2</v>
      </c>
      <c r="I728" s="141">
        <v>0</v>
      </c>
      <c r="J728" s="160">
        <v>7.0000000000000007E-2</v>
      </c>
      <c r="K728" s="160">
        <v>0.2</v>
      </c>
      <c r="L728" s="160">
        <v>1.0999999999999999E-4</v>
      </c>
      <c r="M728" s="160">
        <v>1.93</v>
      </c>
      <c r="N728" s="160">
        <v>2.53E-2</v>
      </c>
      <c r="O728" s="160">
        <v>0.41</v>
      </c>
      <c r="P728" s="160">
        <v>2.52</v>
      </c>
      <c r="Q728" s="160">
        <v>7.3999999999999999E-4</v>
      </c>
      <c r="R728" s="160">
        <v>5.2000000000000005E-2</v>
      </c>
      <c r="S728" s="160">
        <v>0</v>
      </c>
      <c r="T728" s="160">
        <v>0</v>
      </c>
      <c r="U728" s="160">
        <v>0</v>
      </c>
      <c r="V728" s="160">
        <v>7.000000000000001E-4</v>
      </c>
      <c r="W728" s="160">
        <v>1.6300000000000002E-3</v>
      </c>
      <c r="X728" s="160">
        <v>4.0300000000000006E-3</v>
      </c>
      <c r="Y728" s="160">
        <v>5.3600000000000002E-2</v>
      </c>
      <c r="Z728" s="160">
        <v>0</v>
      </c>
      <c r="AA728" s="159">
        <v>0.317</v>
      </c>
      <c r="AB728" s="159">
        <v>6.0000000000000001E-3</v>
      </c>
      <c r="AC728" s="159">
        <v>4.3E-3</v>
      </c>
      <c r="AD728" s="159">
        <v>0.1</v>
      </c>
    </row>
    <row r="729" spans="1:30" ht="15.75" customHeight="1">
      <c r="A729" s="266" t="s">
        <v>1525</v>
      </c>
      <c r="B729" s="181" t="s">
        <v>34</v>
      </c>
      <c r="C729" s="167">
        <v>0.30670000000000003</v>
      </c>
      <c r="D729" s="164"/>
      <c r="E729" s="169">
        <v>0</v>
      </c>
      <c r="F729" s="171">
        <v>3.415E-2</v>
      </c>
      <c r="G729" s="23">
        <v>3.4699999999999996E-3</v>
      </c>
      <c r="H729" s="178">
        <v>3.918E-2</v>
      </c>
      <c r="I729" s="141">
        <v>0</v>
      </c>
      <c r="J729" s="160">
        <v>7.0000000000000007E-2</v>
      </c>
      <c r="K729" s="160">
        <v>0.2</v>
      </c>
      <c r="L729" s="160">
        <v>1.0999999999999999E-4</v>
      </c>
      <c r="M729" s="160">
        <v>1.93</v>
      </c>
      <c r="N729" s="160">
        <v>2.53E-2</v>
      </c>
      <c r="O729" s="160">
        <v>0.41</v>
      </c>
      <c r="P729" s="160">
        <v>2.52</v>
      </c>
      <c r="Q729" s="160">
        <v>7.3999999999999999E-4</v>
      </c>
      <c r="R729" s="160">
        <v>5.2000000000000005E-2</v>
      </c>
      <c r="S729" s="160">
        <v>0</v>
      </c>
      <c r="T729" s="160">
        <v>0</v>
      </c>
      <c r="U729" s="160">
        <v>0</v>
      </c>
      <c r="V729" s="160">
        <v>7.000000000000001E-4</v>
      </c>
      <c r="W729" s="160">
        <v>1.6300000000000002E-3</v>
      </c>
      <c r="X729" s="160">
        <v>4.0300000000000006E-3</v>
      </c>
      <c r="Y729" s="160">
        <v>5.3600000000000002E-2</v>
      </c>
      <c r="Z729" s="160">
        <v>0</v>
      </c>
      <c r="AA729" s="159">
        <v>0.317</v>
      </c>
      <c r="AB729" s="159">
        <v>6.0000000000000001E-3</v>
      </c>
      <c r="AC729" s="159">
        <v>4.3E-3</v>
      </c>
      <c r="AD729" s="159">
        <v>0.1</v>
      </c>
    </row>
    <row r="730" spans="1:30" ht="15.75" customHeight="1">
      <c r="A730" s="266" t="s">
        <v>1526</v>
      </c>
      <c r="B730" s="181" t="s">
        <v>34</v>
      </c>
      <c r="C730" s="167">
        <v>0.30670000000000003</v>
      </c>
      <c r="D730" s="164"/>
      <c r="E730" s="169">
        <v>0</v>
      </c>
      <c r="F730" s="171">
        <v>3.415E-2</v>
      </c>
      <c r="G730" s="23">
        <v>3.4699999999999996E-3</v>
      </c>
      <c r="H730" s="178">
        <v>3.918E-2</v>
      </c>
      <c r="I730" s="141">
        <v>0</v>
      </c>
      <c r="J730" s="160">
        <v>7.0000000000000007E-2</v>
      </c>
      <c r="K730" s="160">
        <v>0.2</v>
      </c>
      <c r="L730" s="160">
        <v>1.0999999999999999E-4</v>
      </c>
      <c r="M730" s="160">
        <v>1.93</v>
      </c>
      <c r="N730" s="160">
        <v>2.53E-2</v>
      </c>
      <c r="O730" s="160">
        <v>0.41</v>
      </c>
      <c r="P730" s="160">
        <v>2.52</v>
      </c>
      <c r="Q730" s="160">
        <v>7.3999999999999999E-4</v>
      </c>
      <c r="R730" s="160">
        <v>5.2000000000000005E-2</v>
      </c>
      <c r="S730" s="160">
        <v>0</v>
      </c>
      <c r="T730" s="160">
        <v>0</v>
      </c>
      <c r="U730" s="160">
        <v>0</v>
      </c>
      <c r="V730" s="160">
        <v>7.000000000000001E-4</v>
      </c>
      <c r="W730" s="160">
        <v>1.6300000000000002E-3</v>
      </c>
      <c r="X730" s="160">
        <v>4.0300000000000006E-3</v>
      </c>
      <c r="Y730" s="160">
        <v>5.3600000000000002E-2</v>
      </c>
      <c r="Z730" s="160">
        <v>0</v>
      </c>
      <c r="AA730" s="159">
        <v>0.317</v>
      </c>
      <c r="AB730" s="159">
        <v>6.0000000000000001E-3</v>
      </c>
      <c r="AC730" s="159">
        <v>4.3E-3</v>
      </c>
      <c r="AD730" s="159">
        <v>0.1</v>
      </c>
    </row>
    <row r="731" spans="1:30" ht="15.75" customHeight="1">
      <c r="A731" s="266" t="s">
        <v>1527</v>
      </c>
      <c r="B731" s="181" t="s">
        <v>34</v>
      </c>
      <c r="C731" s="167">
        <v>0.30670000000000003</v>
      </c>
      <c r="D731" s="164"/>
      <c r="E731" s="169">
        <v>0</v>
      </c>
      <c r="F731" s="171">
        <v>3.415E-2</v>
      </c>
      <c r="G731" s="23">
        <v>3.4699999999999996E-3</v>
      </c>
      <c r="H731" s="178">
        <v>3.918E-2</v>
      </c>
      <c r="I731" s="141">
        <v>0</v>
      </c>
      <c r="J731" s="160">
        <v>7.0000000000000007E-2</v>
      </c>
      <c r="K731" s="160">
        <v>0.2</v>
      </c>
      <c r="L731" s="160">
        <v>1.0999999999999999E-4</v>
      </c>
      <c r="M731" s="160">
        <v>1.93</v>
      </c>
      <c r="N731" s="160">
        <v>2.53E-2</v>
      </c>
      <c r="O731" s="160">
        <v>0.41</v>
      </c>
      <c r="P731" s="160">
        <v>2.52</v>
      </c>
      <c r="Q731" s="160">
        <v>7.3999999999999999E-4</v>
      </c>
      <c r="R731" s="160">
        <v>5.2000000000000005E-2</v>
      </c>
      <c r="S731" s="160">
        <v>0</v>
      </c>
      <c r="T731" s="160">
        <v>0</v>
      </c>
      <c r="U731" s="160">
        <v>0</v>
      </c>
      <c r="V731" s="160">
        <v>7.000000000000001E-4</v>
      </c>
      <c r="W731" s="160">
        <v>1.6300000000000002E-3</v>
      </c>
      <c r="X731" s="160">
        <v>4.0300000000000006E-3</v>
      </c>
      <c r="Y731" s="160">
        <v>5.3600000000000002E-2</v>
      </c>
      <c r="Z731" s="160">
        <v>0</v>
      </c>
      <c r="AA731" s="159">
        <v>0.317</v>
      </c>
      <c r="AB731" s="159">
        <v>6.0000000000000001E-3</v>
      </c>
      <c r="AC731" s="159">
        <v>4.3E-3</v>
      </c>
      <c r="AD731" s="159">
        <v>0.1</v>
      </c>
    </row>
    <row r="732" spans="1:30" ht="15.75" customHeight="1">
      <c r="A732" s="266" t="s">
        <v>1528</v>
      </c>
      <c r="B732" s="181" t="s">
        <v>34</v>
      </c>
      <c r="C732" s="167">
        <v>0.30670000000000003</v>
      </c>
      <c r="D732" s="164"/>
      <c r="E732" s="169">
        <v>0</v>
      </c>
      <c r="F732" s="171">
        <v>3.415E-2</v>
      </c>
      <c r="G732" s="23">
        <v>3.4699999999999996E-3</v>
      </c>
      <c r="H732" s="178">
        <v>3.918E-2</v>
      </c>
      <c r="I732" s="141">
        <v>0</v>
      </c>
      <c r="J732" s="160">
        <v>7.0000000000000007E-2</v>
      </c>
      <c r="K732" s="160">
        <v>0.2</v>
      </c>
      <c r="L732" s="160">
        <v>1.0999999999999999E-4</v>
      </c>
      <c r="M732" s="160">
        <v>1.93</v>
      </c>
      <c r="N732" s="160">
        <v>2.53E-2</v>
      </c>
      <c r="O732" s="160">
        <v>0.41</v>
      </c>
      <c r="P732" s="160">
        <v>2.52</v>
      </c>
      <c r="Q732" s="160">
        <v>7.3999999999999999E-4</v>
      </c>
      <c r="R732" s="160">
        <v>5.2000000000000005E-2</v>
      </c>
      <c r="S732" s="160">
        <v>0</v>
      </c>
      <c r="T732" s="160">
        <v>0</v>
      </c>
      <c r="U732" s="160">
        <v>0</v>
      </c>
      <c r="V732" s="160">
        <v>7.000000000000001E-4</v>
      </c>
      <c r="W732" s="160">
        <v>1.6300000000000002E-3</v>
      </c>
      <c r="X732" s="160">
        <v>4.0300000000000006E-3</v>
      </c>
      <c r="Y732" s="160">
        <v>5.3600000000000002E-2</v>
      </c>
      <c r="Z732" s="160">
        <v>0</v>
      </c>
      <c r="AA732" s="159">
        <v>0.317</v>
      </c>
      <c r="AB732" s="159">
        <v>6.0000000000000001E-3</v>
      </c>
      <c r="AC732" s="159">
        <v>4.3E-3</v>
      </c>
      <c r="AD732" s="159">
        <v>0.1</v>
      </c>
    </row>
    <row r="733" spans="1:30" ht="15.75" customHeight="1">
      <c r="A733" s="266" t="s">
        <v>1529</v>
      </c>
      <c r="B733" s="181" t="s">
        <v>34</v>
      </c>
      <c r="C733" s="167">
        <v>0.30670000000000003</v>
      </c>
      <c r="D733" s="164"/>
      <c r="E733" s="169">
        <v>0</v>
      </c>
      <c r="F733" s="171">
        <v>3.415E-2</v>
      </c>
      <c r="G733" s="23">
        <v>3.4699999999999996E-3</v>
      </c>
      <c r="H733" s="178">
        <v>3.918E-2</v>
      </c>
      <c r="I733" s="141">
        <v>0</v>
      </c>
      <c r="J733" s="160">
        <v>7.0000000000000007E-2</v>
      </c>
      <c r="K733" s="160">
        <v>0.2</v>
      </c>
      <c r="L733" s="160">
        <v>1.0999999999999999E-4</v>
      </c>
      <c r="M733" s="160">
        <v>1.93</v>
      </c>
      <c r="N733" s="160">
        <v>2.53E-2</v>
      </c>
      <c r="O733" s="160">
        <v>0.41</v>
      </c>
      <c r="P733" s="160">
        <v>2.52</v>
      </c>
      <c r="Q733" s="160">
        <v>7.3999999999999999E-4</v>
      </c>
      <c r="R733" s="160">
        <v>5.2000000000000005E-2</v>
      </c>
      <c r="S733" s="160">
        <v>0</v>
      </c>
      <c r="T733" s="160">
        <v>0</v>
      </c>
      <c r="U733" s="160">
        <v>0</v>
      </c>
      <c r="V733" s="160">
        <v>7.000000000000001E-4</v>
      </c>
      <c r="W733" s="160">
        <v>1.6300000000000002E-3</v>
      </c>
      <c r="X733" s="160">
        <v>4.0300000000000006E-3</v>
      </c>
      <c r="Y733" s="160">
        <v>5.3600000000000002E-2</v>
      </c>
      <c r="Z733" s="160">
        <v>0</v>
      </c>
      <c r="AA733" s="159">
        <v>0.317</v>
      </c>
      <c r="AB733" s="159">
        <v>6.0000000000000001E-3</v>
      </c>
      <c r="AC733" s="159">
        <v>4.3E-3</v>
      </c>
      <c r="AD733" s="159">
        <v>0.1</v>
      </c>
    </row>
    <row r="734" spans="1:30" ht="15.75" customHeight="1">
      <c r="A734" s="266" t="s">
        <v>1530</v>
      </c>
      <c r="B734" s="181" t="s">
        <v>34</v>
      </c>
      <c r="C734" s="167">
        <v>0.30670000000000003</v>
      </c>
      <c r="D734" s="164"/>
      <c r="E734" s="169">
        <v>0</v>
      </c>
      <c r="F734" s="171">
        <v>3.415E-2</v>
      </c>
      <c r="G734" s="23">
        <v>3.4699999999999996E-3</v>
      </c>
      <c r="H734" s="178">
        <v>3.918E-2</v>
      </c>
      <c r="I734" s="141">
        <v>0</v>
      </c>
      <c r="J734" s="160">
        <v>7.0000000000000007E-2</v>
      </c>
      <c r="K734" s="160">
        <v>0.2</v>
      </c>
      <c r="L734" s="160">
        <v>1.0999999999999999E-4</v>
      </c>
      <c r="M734" s="160">
        <v>1.93</v>
      </c>
      <c r="N734" s="160">
        <v>2.53E-2</v>
      </c>
      <c r="O734" s="160">
        <v>0.41</v>
      </c>
      <c r="P734" s="160">
        <v>2.52</v>
      </c>
      <c r="Q734" s="160">
        <v>7.3999999999999999E-4</v>
      </c>
      <c r="R734" s="160">
        <v>5.2000000000000005E-2</v>
      </c>
      <c r="S734" s="160">
        <v>0</v>
      </c>
      <c r="T734" s="160">
        <v>0</v>
      </c>
      <c r="U734" s="160">
        <v>0</v>
      </c>
      <c r="V734" s="160">
        <v>7.000000000000001E-4</v>
      </c>
      <c r="W734" s="160">
        <v>1.6300000000000002E-3</v>
      </c>
      <c r="X734" s="160">
        <v>4.0300000000000006E-3</v>
      </c>
      <c r="Y734" s="160">
        <v>5.3600000000000002E-2</v>
      </c>
      <c r="Z734" s="160">
        <v>0</v>
      </c>
      <c r="AA734" s="159">
        <v>0.317</v>
      </c>
      <c r="AB734" s="159">
        <v>6.0000000000000001E-3</v>
      </c>
      <c r="AC734" s="159">
        <v>4.3E-3</v>
      </c>
      <c r="AD734" s="159">
        <v>0.1</v>
      </c>
    </row>
    <row r="735" spans="1:30" ht="15.75" customHeight="1">
      <c r="A735" s="266" t="s">
        <v>1531</v>
      </c>
      <c r="B735" s="181" t="s">
        <v>34</v>
      </c>
      <c r="C735" s="167">
        <v>0.248</v>
      </c>
      <c r="D735" s="164"/>
      <c r="E735" s="169">
        <v>1.076E-2</v>
      </c>
      <c r="F735" s="171">
        <v>3.415E-2</v>
      </c>
      <c r="G735" s="23">
        <v>3.4699999999999996E-3</v>
      </c>
      <c r="H735" s="178">
        <v>3.918E-2</v>
      </c>
      <c r="I735" s="141">
        <v>3.0000000000000001E-3</v>
      </c>
      <c r="J735" s="160">
        <v>7.0000000000000007E-2</v>
      </c>
      <c r="K735" s="160">
        <v>0.2</v>
      </c>
      <c r="L735" s="160">
        <v>1.0999999999999999E-4</v>
      </c>
      <c r="M735" s="160">
        <v>1.93</v>
      </c>
      <c r="N735" s="160">
        <v>2.53E-2</v>
      </c>
      <c r="O735" s="160">
        <v>0.41</v>
      </c>
      <c r="P735" s="160">
        <v>2.52</v>
      </c>
      <c r="Q735" s="160">
        <v>7.3999999999999999E-4</v>
      </c>
      <c r="R735" s="160">
        <v>5.2000000000000005E-2</v>
      </c>
      <c r="S735" s="160">
        <v>0</v>
      </c>
      <c r="T735" s="160">
        <v>0</v>
      </c>
      <c r="U735" s="160">
        <v>0</v>
      </c>
      <c r="V735" s="160">
        <v>7.000000000000001E-4</v>
      </c>
      <c r="W735" s="160">
        <v>1.6300000000000002E-3</v>
      </c>
      <c r="X735" s="160">
        <v>4.0300000000000006E-3</v>
      </c>
      <c r="Y735" s="160">
        <v>5.3600000000000002E-2</v>
      </c>
      <c r="Z735" s="160">
        <v>0</v>
      </c>
      <c r="AA735" s="159">
        <v>0.317</v>
      </c>
      <c r="AB735" s="159">
        <v>6.0000000000000001E-3</v>
      </c>
      <c r="AC735" s="159">
        <v>4.3E-3</v>
      </c>
      <c r="AD735" s="159">
        <v>0.1</v>
      </c>
    </row>
    <row r="736" spans="1:30" ht="15.75" customHeight="1">
      <c r="A736" s="266" t="s">
        <v>1532</v>
      </c>
      <c r="B736" s="181" t="s">
        <v>34</v>
      </c>
      <c r="C736" s="167">
        <v>0.30670000000000003</v>
      </c>
      <c r="D736" s="164"/>
      <c r="E736" s="169">
        <v>0</v>
      </c>
      <c r="F736" s="171">
        <v>3.415E-2</v>
      </c>
      <c r="G736" s="23">
        <v>3.4699999999999996E-3</v>
      </c>
      <c r="H736" s="178">
        <v>3.918E-2</v>
      </c>
      <c r="I736" s="141">
        <v>0</v>
      </c>
      <c r="J736" s="160">
        <v>7.0000000000000007E-2</v>
      </c>
      <c r="K736" s="160">
        <v>0.2</v>
      </c>
      <c r="L736" s="160">
        <v>1.0999999999999999E-4</v>
      </c>
      <c r="M736" s="160">
        <v>1.93</v>
      </c>
      <c r="N736" s="160">
        <v>2.53E-2</v>
      </c>
      <c r="O736" s="160">
        <v>0.41</v>
      </c>
      <c r="P736" s="160">
        <v>2.52</v>
      </c>
      <c r="Q736" s="160">
        <v>7.3999999999999999E-4</v>
      </c>
      <c r="R736" s="160">
        <v>5.2000000000000005E-2</v>
      </c>
      <c r="S736" s="160">
        <v>0</v>
      </c>
      <c r="T736" s="160">
        <v>0</v>
      </c>
      <c r="U736" s="160">
        <v>0</v>
      </c>
      <c r="V736" s="160">
        <v>7.000000000000001E-4</v>
      </c>
      <c r="W736" s="160">
        <v>1.6300000000000002E-3</v>
      </c>
      <c r="X736" s="160">
        <v>4.0300000000000006E-3</v>
      </c>
      <c r="Y736" s="160">
        <v>5.3600000000000002E-2</v>
      </c>
      <c r="Z736" s="160">
        <v>0</v>
      </c>
      <c r="AA736" s="159">
        <v>0.317</v>
      </c>
      <c r="AB736" s="159">
        <v>6.0000000000000001E-3</v>
      </c>
      <c r="AC736" s="159">
        <v>4.3E-3</v>
      </c>
      <c r="AD736" s="159">
        <v>0.1</v>
      </c>
    </row>
    <row r="737" spans="1:30" ht="15.75" customHeight="1">
      <c r="A737" s="266" t="s">
        <v>1533</v>
      </c>
      <c r="B737" s="181" t="s">
        <v>34</v>
      </c>
      <c r="C737" s="167">
        <v>0.30670000000000003</v>
      </c>
      <c r="D737" s="164"/>
      <c r="E737" s="169">
        <v>0</v>
      </c>
      <c r="F737" s="171">
        <v>3.415E-2</v>
      </c>
      <c r="G737" s="23">
        <v>3.4699999999999996E-3</v>
      </c>
      <c r="H737" s="178">
        <v>3.918E-2</v>
      </c>
      <c r="I737" s="141">
        <v>0</v>
      </c>
      <c r="J737" s="160">
        <v>7.0000000000000007E-2</v>
      </c>
      <c r="K737" s="160">
        <v>0.2</v>
      </c>
      <c r="L737" s="160">
        <v>1.0999999999999999E-4</v>
      </c>
      <c r="M737" s="160">
        <v>1.93</v>
      </c>
      <c r="N737" s="160">
        <v>2.53E-2</v>
      </c>
      <c r="O737" s="160">
        <v>0.41</v>
      </c>
      <c r="P737" s="160">
        <v>2.52</v>
      </c>
      <c r="Q737" s="160">
        <v>7.3999999999999999E-4</v>
      </c>
      <c r="R737" s="160">
        <v>5.2000000000000005E-2</v>
      </c>
      <c r="S737" s="160">
        <v>0</v>
      </c>
      <c r="T737" s="160">
        <v>0</v>
      </c>
      <c r="U737" s="160">
        <v>0</v>
      </c>
      <c r="V737" s="160">
        <v>7.000000000000001E-4</v>
      </c>
      <c r="W737" s="160">
        <v>1.6300000000000002E-3</v>
      </c>
      <c r="X737" s="160">
        <v>4.0300000000000006E-3</v>
      </c>
      <c r="Y737" s="160">
        <v>5.3600000000000002E-2</v>
      </c>
      <c r="Z737" s="160">
        <v>0</v>
      </c>
      <c r="AA737" s="159">
        <v>0.317</v>
      </c>
      <c r="AB737" s="159">
        <v>6.0000000000000001E-3</v>
      </c>
      <c r="AC737" s="159">
        <v>4.3E-3</v>
      </c>
      <c r="AD737" s="159">
        <v>0.1</v>
      </c>
    </row>
    <row r="738" spans="1:30" ht="15.75" customHeight="1">
      <c r="A738" s="266" t="s">
        <v>1534</v>
      </c>
      <c r="B738" s="181" t="s">
        <v>34</v>
      </c>
      <c r="C738" s="167">
        <v>0.36119999999999997</v>
      </c>
      <c r="D738" s="164"/>
      <c r="E738" s="169">
        <v>0</v>
      </c>
      <c r="F738" s="171">
        <v>1.72E-2</v>
      </c>
      <c r="G738" s="23">
        <v>2.2000000000000001E-3</v>
      </c>
      <c r="H738" s="178">
        <v>0.02</v>
      </c>
      <c r="I738" s="141">
        <v>0</v>
      </c>
      <c r="J738" s="160">
        <v>0.04</v>
      </c>
      <c r="K738" s="160">
        <v>0.26</v>
      </c>
      <c r="L738" s="160">
        <v>1.7999999999999998E-4</v>
      </c>
      <c r="M738" s="160">
        <v>2.2599999999999998</v>
      </c>
      <c r="N738" s="160">
        <v>3.32E-2</v>
      </c>
      <c r="O738" s="160">
        <v>0.45</v>
      </c>
      <c r="P738" s="160">
        <v>3.34</v>
      </c>
      <c r="Q738" s="160">
        <v>1.24E-3</v>
      </c>
      <c r="R738" s="160">
        <v>4.5599999999999995E-2</v>
      </c>
      <c r="S738" s="160">
        <v>0</v>
      </c>
      <c r="T738" s="160">
        <v>0</v>
      </c>
      <c r="U738" s="160">
        <v>0</v>
      </c>
      <c r="V738" s="160">
        <v>7.000000000000001E-4</v>
      </c>
      <c r="W738" s="160">
        <v>2.5000000000000001E-3</v>
      </c>
      <c r="X738" s="160">
        <v>2.8000000000000004E-3</v>
      </c>
      <c r="Y738" s="160">
        <v>3.8100000000000002E-2</v>
      </c>
      <c r="Z738" s="160">
        <v>0</v>
      </c>
      <c r="AA738" s="159">
        <v>0.33</v>
      </c>
      <c r="AB738" s="159">
        <v>6.9999999999999993E-3</v>
      </c>
      <c r="AC738" s="159">
        <v>1.4000000000000002E-3</v>
      </c>
      <c r="AD738" s="159">
        <v>0.09</v>
      </c>
    </row>
    <row r="739" spans="1:30" ht="15.75" customHeight="1">
      <c r="A739" s="266" t="s">
        <v>1535</v>
      </c>
      <c r="B739" s="181" t="s">
        <v>34</v>
      </c>
      <c r="C739" s="167">
        <v>0.36119999999999997</v>
      </c>
      <c r="D739" s="164"/>
      <c r="E739" s="169">
        <v>0</v>
      </c>
      <c r="F739" s="171">
        <v>1.72E-2</v>
      </c>
      <c r="G739" s="23">
        <v>2.2000000000000001E-3</v>
      </c>
      <c r="H739" s="178">
        <v>0.02</v>
      </c>
      <c r="I739" s="141">
        <v>0</v>
      </c>
      <c r="J739" s="160">
        <v>0.04</v>
      </c>
      <c r="K739" s="160">
        <v>0.26</v>
      </c>
      <c r="L739" s="160">
        <v>1.7999999999999998E-4</v>
      </c>
      <c r="M739" s="160">
        <v>2.2599999999999998</v>
      </c>
      <c r="N739" s="160">
        <v>3.32E-2</v>
      </c>
      <c r="O739" s="160">
        <v>0.45</v>
      </c>
      <c r="P739" s="160">
        <v>3.34</v>
      </c>
      <c r="Q739" s="160">
        <v>1.24E-3</v>
      </c>
      <c r="R739" s="160">
        <v>4.5599999999999995E-2</v>
      </c>
      <c r="S739" s="160">
        <v>0</v>
      </c>
      <c r="T739" s="160">
        <v>0</v>
      </c>
      <c r="U739" s="160">
        <v>0</v>
      </c>
      <c r="V739" s="160">
        <v>7.000000000000001E-4</v>
      </c>
      <c r="W739" s="160">
        <v>2.5000000000000001E-3</v>
      </c>
      <c r="X739" s="160">
        <v>2.8000000000000004E-3</v>
      </c>
      <c r="Y739" s="160">
        <v>3.8100000000000002E-2</v>
      </c>
      <c r="Z739" s="160">
        <v>0</v>
      </c>
      <c r="AA739" s="159">
        <v>0.33</v>
      </c>
      <c r="AB739" s="159">
        <v>6.9999999999999993E-3</v>
      </c>
      <c r="AC739" s="159">
        <v>1.4000000000000002E-3</v>
      </c>
      <c r="AD739" s="159">
        <v>0.09</v>
      </c>
    </row>
    <row r="740" spans="1:30" ht="15.75" customHeight="1">
      <c r="A740" s="266" t="s">
        <v>1536</v>
      </c>
      <c r="B740" s="181" t="s">
        <v>34</v>
      </c>
      <c r="C740" s="167">
        <v>0.36119999999999997</v>
      </c>
      <c r="D740" s="164"/>
      <c r="E740" s="169">
        <v>0</v>
      </c>
      <c r="F740" s="171">
        <v>1.72E-2</v>
      </c>
      <c r="G740" s="23">
        <v>2.2000000000000001E-3</v>
      </c>
      <c r="H740" s="178">
        <v>0.02</v>
      </c>
      <c r="I740" s="141">
        <v>0</v>
      </c>
      <c r="J740" s="160">
        <v>0.04</v>
      </c>
      <c r="K740" s="160">
        <v>0.26</v>
      </c>
      <c r="L740" s="160">
        <v>1.7999999999999998E-4</v>
      </c>
      <c r="M740" s="160">
        <v>2.2599999999999998</v>
      </c>
      <c r="N740" s="160">
        <v>3.32E-2</v>
      </c>
      <c r="O740" s="160">
        <v>0.45</v>
      </c>
      <c r="P740" s="160">
        <v>3.34</v>
      </c>
      <c r="Q740" s="160">
        <v>1.24E-3</v>
      </c>
      <c r="R740" s="160">
        <v>4.5599999999999995E-2</v>
      </c>
      <c r="S740" s="160">
        <v>0</v>
      </c>
      <c r="T740" s="160">
        <v>0</v>
      </c>
      <c r="U740" s="160">
        <v>0</v>
      </c>
      <c r="V740" s="160">
        <v>7.000000000000001E-4</v>
      </c>
      <c r="W740" s="160">
        <v>2.5000000000000001E-3</v>
      </c>
      <c r="X740" s="160">
        <v>2.8000000000000004E-3</v>
      </c>
      <c r="Y740" s="160">
        <v>3.8100000000000002E-2</v>
      </c>
      <c r="Z740" s="160">
        <v>0</v>
      </c>
      <c r="AA740" s="159">
        <v>0.33</v>
      </c>
      <c r="AB740" s="159">
        <v>6.9999999999999993E-3</v>
      </c>
      <c r="AC740" s="159">
        <v>1.4000000000000002E-3</v>
      </c>
      <c r="AD740" s="159">
        <v>0.09</v>
      </c>
    </row>
    <row r="741" spans="1:30" ht="15.75" customHeight="1">
      <c r="A741" s="266" t="s">
        <v>1537</v>
      </c>
      <c r="B741" s="181" t="s">
        <v>34</v>
      </c>
      <c r="C741" s="167">
        <v>0.29160000000000003</v>
      </c>
      <c r="D741" s="164"/>
      <c r="E741" s="169">
        <v>1.076E-2</v>
      </c>
      <c r="F741" s="171">
        <v>1.72E-2</v>
      </c>
      <c r="G741" s="23">
        <v>2.2000000000000001E-3</v>
      </c>
      <c r="H741" s="178">
        <v>0.02</v>
      </c>
      <c r="I741" s="141">
        <v>3.0000000000000001E-3</v>
      </c>
      <c r="J741" s="160">
        <v>0.04</v>
      </c>
      <c r="K741" s="160">
        <v>0.26</v>
      </c>
      <c r="L741" s="160">
        <v>1.7999999999999998E-4</v>
      </c>
      <c r="M741" s="160">
        <v>2.2599999999999998</v>
      </c>
      <c r="N741" s="160">
        <v>3.32E-2</v>
      </c>
      <c r="O741" s="160">
        <v>0.45</v>
      </c>
      <c r="P741" s="160">
        <v>3.34</v>
      </c>
      <c r="Q741" s="160">
        <v>1.24E-3</v>
      </c>
      <c r="R741" s="160">
        <v>4.5599999999999995E-2</v>
      </c>
      <c r="S741" s="160">
        <v>0</v>
      </c>
      <c r="T741" s="160">
        <v>0</v>
      </c>
      <c r="U741" s="160">
        <v>0</v>
      </c>
      <c r="V741" s="160">
        <v>7.000000000000001E-4</v>
      </c>
      <c r="W741" s="160">
        <v>2.5000000000000001E-3</v>
      </c>
      <c r="X741" s="160">
        <v>2.8000000000000004E-3</v>
      </c>
      <c r="Y741" s="160">
        <v>3.8100000000000002E-2</v>
      </c>
      <c r="Z741" s="160">
        <v>0</v>
      </c>
      <c r="AA741" s="159">
        <v>0.33</v>
      </c>
      <c r="AB741" s="159">
        <v>6.9999999999999993E-3</v>
      </c>
      <c r="AC741" s="159">
        <v>1.4000000000000002E-3</v>
      </c>
      <c r="AD741" s="159">
        <v>0.09</v>
      </c>
    </row>
    <row r="742" spans="1:30" ht="15.75" customHeight="1">
      <c r="A742" s="266" t="s">
        <v>1538</v>
      </c>
      <c r="B742" s="181" t="s">
        <v>34</v>
      </c>
      <c r="C742" s="167">
        <v>0.30670000000000003</v>
      </c>
      <c r="D742" s="164"/>
      <c r="E742" s="169">
        <v>0</v>
      </c>
      <c r="F742" s="171">
        <v>3.415E-2</v>
      </c>
      <c r="G742" s="23">
        <v>3.4699999999999996E-3</v>
      </c>
      <c r="H742" s="178">
        <v>3.918E-2</v>
      </c>
      <c r="I742" s="141">
        <v>0</v>
      </c>
      <c r="J742" s="160">
        <v>7.0000000000000007E-2</v>
      </c>
      <c r="K742" s="160">
        <v>0.2</v>
      </c>
      <c r="L742" s="160">
        <v>1.0999999999999999E-4</v>
      </c>
      <c r="M742" s="160">
        <v>1.93</v>
      </c>
      <c r="N742" s="160">
        <v>2.53E-2</v>
      </c>
      <c r="O742" s="160">
        <v>0.41</v>
      </c>
      <c r="P742" s="160">
        <v>2.52</v>
      </c>
      <c r="Q742" s="160">
        <v>7.3999999999999999E-4</v>
      </c>
      <c r="R742" s="160">
        <v>5.2000000000000005E-2</v>
      </c>
      <c r="S742" s="160">
        <v>0</v>
      </c>
      <c r="T742" s="160">
        <v>0</v>
      </c>
      <c r="U742" s="160">
        <v>0</v>
      </c>
      <c r="V742" s="160">
        <v>7.000000000000001E-4</v>
      </c>
      <c r="W742" s="160">
        <v>1.6300000000000002E-3</v>
      </c>
      <c r="X742" s="160">
        <v>4.0300000000000006E-3</v>
      </c>
      <c r="Y742" s="160">
        <v>5.3600000000000002E-2</v>
      </c>
      <c r="Z742" s="160">
        <v>0</v>
      </c>
      <c r="AA742" s="159">
        <v>0.317</v>
      </c>
      <c r="AB742" s="159">
        <v>6.0000000000000001E-3</v>
      </c>
      <c r="AC742" s="159">
        <v>4.3E-3</v>
      </c>
      <c r="AD742" s="159">
        <v>0.1</v>
      </c>
    </row>
    <row r="743" spans="1:30" ht="15.75" customHeight="1">
      <c r="A743" s="266" t="s">
        <v>1539</v>
      </c>
      <c r="B743" s="181" t="s">
        <v>34</v>
      </c>
      <c r="C743" s="167">
        <v>0.30670000000000003</v>
      </c>
      <c r="D743" s="164"/>
      <c r="E743" s="169">
        <v>0</v>
      </c>
      <c r="F743" s="171">
        <v>3.415E-2</v>
      </c>
      <c r="G743" s="23">
        <v>3.4699999999999996E-3</v>
      </c>
      <c r="H743" s="178">
        <v>3.918E-2</v>
      </c>
      <c r="I743" s="141">
        <v>0</v>
      </c>
      <c r="J743" s="160">
        <v>7.0000000000000007E-2</v>
      </c>
      <c r="K743" s="160">
        <v>0.2</v>
      </c>
      <c r="L743" s="160">
        <v>1.0999999999999999E-4</v>
      </c>
      <c r="M743" s="160">
        <v>1.93</v>
      </c>
      <c r="N743" s="160">
        <v>2.53E-2</v>
      </c>
      <c r="O743" s="160">
        <v>0.41</v>
      </c>
      <c r="P743" s="160">
        <v>2.52</v>
      </c>
      <c r="Q743" s="160">
        <v>7.3999999999999999E-4</v>
      </c>
      <c r="R743" s="160">
        <v>5.2000000000000005E-2</v>
      </c>
      <c r="S743" s="160">
        <v>0</v>
      </c>
      <c r="T743" s="160">
        <v>0</v>
      </c>
      <c r="U743" s="160">
        <v>0</v>
      </c>
      <c r="V743" s="160">
        <v>7.000000000000001E-4</v>
      </c>
      <c r="W743" s="160">
        <v>1.6300000000000002E-3</v>
      </c>
      <c r="X743" s="160">
        <v>4.0300000000000006E-3</v>
      </c>
      <c r="Y743" s="160">
        <v>5.3600000000000002E-2</v>
      </c>
      <c r="Z743" s="160">
        <v>0</v>
      </c>
      <c r="AA743" s="159">
        <v>0.317</v>
      </c>
      <c r="AB743" s="159">
        <v>6.0000000000000001E-3</v>
      </c>
      <c r="AC743" s="159">
        <v>4.3E-3</v>
      </c>
      <c r="AD743" s="159">
        <v>0.1</v>
      </c>
    </row>
    <row r="744" spans="1:30" ht="15.75" customHeight="1">
      <c r="A744" s="266" t="s">
        <v>1540</v>
      </c>
      <c r="B744" s="181" t="s">
        <v>34</v>
      </c>
      <c r="C744" s="167">
        <v>0.30670000000000003</v>
      </c>
      <c r="D744" s="164"/>
      <c r="E744" s="169">
        <v>0</v>
      </c>
      <c r="F744" s="171">
        <v>3.415E-2</v>
      </c>
      <c r="G744" s="23">
        <v>3.4699999999999996E-3</v>
      </c>
      <c r="H744" s="178">
        <v>3.918E-2</v>
      </c>
      <c r="I744" s="141">
        <v>0</v>
      </c>
      <c r="J744" s="160">
        <v>7.0000000000000007E-2</v>
      </c>
      <c r="K744" s="160">
        <v>0.2</v>
      </c>
      <c r="L744" s="160">
        <v>1.0999999999999999E-4</v>
      </c>
      <c r="M744" s="160">
        <v>1.93</v>
      </c>
      <c r="N744" s="160">
        <v>2.53E-2</v>
      </c>
      <c r="O744" s="160">
        <v>0.41</v>
      </c>
      <c r="P744" s="160">
        <v>2.52</v>
      </c>
      <c r="Q744" s="160">
        <v>7.3999999999999999E-4</v>
      </c>
      <c r="R744" s="160">
        <v>5.2000000000000005E-2</v>
      </c>
      <c r="S744" s="160">
        <v>0</v>
      </c>
      <c r="T744" s="160">
        <v>0</v>
      </c>
      <c r="U744" s="160">
        <v>0</v>
      </c>
      <c r="V744" s="160">
        <v>7.000000000000001E-4</v>
      </c>
      <c r="W744" s="160">
        <v>1.6300000000000002E-3</v>
      </c>
      <c r="X744" s="160">
        <v>4.0300000000000006E-3</v>
      </c>
      <c r="Y744" s="160">
        <v>5.3600000000000002E-2</v>
      </c>
      <c r="Z744" s="160">
        <v>0</v>
      </c>
      <c r="AA744" s="159">
        <v>0.317</v>
      </c>
      <c r="AB744" s="159">
        <v>6.0000000000000001E-3</v>
      </c>
      <c r="AC744" s="159">
        <v>4.3E-3</v>
      </c>
      <c r="AD744" s="159">
        <v>0.1</v>
      </c>
    </row>
    <row r="745" spans="1:30" ht="15.75" customHeight="1">
      <c r="A745" s="266" t="s">
        <v>1541</v>
      </c>
      <c r="B745" s="181" t="s">
        <v>34</v>
      </c>
      <c r="C745" s="167">
        <v>0.30670000000000003</v>
      </c>
      <c r="D745" s="164"/>
      <c r="E745" s="169">
        <v>0</v>
      </c>
      <c r="F745" s="171">
        <v>3.415E-2</v>
      </c>
      <c r="G745" s="23">
        <v>3.4699999999999996E-3</v>
      </c>
      <c r="H745" s="178">
        <v>3.918E-2</v>
      </c>
      <c r="I745" s="141">
        <v>0</v>
      </c>
      <c r="J745" s="160">
        <v>7.0000000000000007E-2</v>
      </c>
      <c r="K745" s="160">
        <v>0.2</v>
      </c>
      <c r="L745" s="160">
        <v>1.0999999999999999E-4</v>
      </c>
      <c r="M745" s="160">
        <v>1.93</v>
      </c>
      <c r="N745" s="160">
        <v>2.53E-2</v>
      </c>
      <c r="O745" s="160">
        <v>0.41</v>
      </c>
      <c r="P745" s="160">
        <v>2.52</v>
      </c>
      <c r="Q745" s="160">
        <v>7.3999999999999999E-4</v>
      </c>
      <c r="R745" s="160">
        <v>5.2000000000000005E-2</v>
      </c>
      <c r="S745" s="160">
        <v>0</v>
      </c>
      <c r="T745" s="160">
        <v>0</v>
      </c>
      <c r="U745" s="160">
        <v>0</v>
      </c>
      <c r="V745" s="160">
        <v>7.000000000000001E-4</v>
      </c>
      <c r="W745" s="160">
        <v>1.6300000000000002E-3</v>
      </c>
      <c r="X745" s="160">
        <v>4.0300000000000006E-3</v>
      </c>
      <c r="Y745" s="160">
        <v>5.3600000000000002E-2</v>
      </c>
      <c r="Z745" s="160">
        <v>0</v>
      </c>
      <c r="AA745" s="159">
        <v>0.317</v>
      </c>
      <c r="AB745" s="159">
        <v>6.0000000000000001E-3</v>
      </c>
      <c r="AC745" s="159">
        <v>4.3E-3</v>
      </c>
      <c r="AD745" s="159">
        <v>0.1</v>
      </c>
    </row>
    <row r="746" spans="1:30" ht="15.75" customHeight="1">
      <c r="A746" s="266" t="s">
        <v>1542</v>
      </c>
      <c r="B746" s="181" t="s">
        <v>34</v>
      </c>
      <c r="C746" s="167">
        <v>0.30670000000000003</v>
      </c>
      <c r="D746" s="164"/>
      <c r="E746" s="169">
        <v>0</v>
      </c>
      <c r="F746" s="171">
        <v>3.415E-2</v>
      </c>
      <c r="G746" s="23">
        <v>3.4699999999999996E-3</v>
      </c>
      <c r="H746" s="178">
        <v>3.918E-2</v>
      </c>
      <c r="I746" s="141">
        <v>0</v>
      </c>
      <c r="J746" s="160">
        <v>7.0000000000000007E-2</v>
      </c>
      <c r="K746" s="160">
        <v>0.2</v>
      </c>
      <c r="L746" s="160">
        <v>1.0999999999999999E-4</v>
      </c>
      <c r="M746" s="160">
        <v>1.93</v>
      </c>
      <c r="N746" s="160">
        <v>2.53E-2</v>
      </c>
      <c r="O746" s="160">
        <v>0.41</v>
      </c>
      <c r="P746" s="160">
        <v>2.52</v>
      </c>
      <c r="Q746" s="160">
        <v>7.3999999999999999E-4</v>
      </c>
      <c r="R746" s="160">
        <v>5.2000000000000005E-2</v>
      </c>
      <c r="S746" s="160">
        <v>0</v>
      </c>
      <c r="T746" s="160">
        <v>0</v>
      </c>
      <c r="U746" s="160">
        <v>0</v>
      </c>
      <c r="V746" s="160">
        <v>7.000000000000001E-4</v>
      </c>
      <c r="W746" s="160">
        <v>1.6300000000000002E-3</v>
      </c>
      <c r="X746" s="160">
        <v>4.0300000000000006E-3</v>
      </c>
      <c r="Y746" s="160">
        <v>5.3600000000000002E-2</v>
      </c>
      <c r="Z746" s="160">
        <v>0</v>
      </c>
      <c r="AA746" s="159">
        <v>0.317</v>
      </c>
      <c r="AB746" s="159">
        <v>6.0000000000000001E-3</v>
      </c>
      <c r="AC746" s="159">
        <v>4.3E-3</v>
      </c>
      <c r="AD746" s="159">
        <v>0.1</v>
      </c>
    </row>
    <row r="747" spans="1:30" ht="15.75" customHeight="1">
      <c r="A747" s="266" t="s">
        <v>1543</v>
      </c>
      <c r="B747" s="181" t="s">
        <v>34</v>
      </c>
      <c r="C747" s="167">
        <v>0.36119999999999997</v>
      </c>
      <c r="D747" s="164"/>
      <c r="E747" s="169">
        <v>0</v>
      </c>
      <c r="F747" s="171">
        <v>1.72E-2</v>
      </c>
      <c r="G747" s="23">
        <v>2.2000000000000001E-3</v>
      </c>
      <c r="H747" s="178">
        <v>0.02</v>
      </c>
      <c r="I747" s="141">
        <v>0</v>
      </c>
      <c r="J747" s="160">
        <v>0.04</v>
      </c>
      <c r="K747" s="160">
        <v>0.26</v>
      </c>
      <c r="L747" s="160">
        <v>1.7999999999999998E-4</v>
      </c>
      <c r="M747" s="160">
        <v>2.2599999999999998</v>
      </c>
      <c r="N747" s="160">
        <v>3.32E-2</v>
      </c>
      <c r="O747" s="160">
        <v>0.45</v>
      </c>
      <c r="P747" s="160">
        <v>3.34</v>
      </c>
      <c r="Q747" s="160">
        <v>1.24E-3</v>
      </c>
      <c r="R747" s="160">
        <v>4.5599999999999995E-2</v>
      </c>
      <c r="S747" s="160">
        <v>0</v>
      </c>
      <c r="T747" s="160">
        <v>0</v>
      </c>
      <c r="U747" s="160">
        <v>0</v>
      </c>
      <c r="V747" s="160">
        <v>7.000000000000001E-4</v>
      </c>
      <c r="W747" s="160">
        <v>2.5000000000000001E-3</v>
      </c>
      <c r="X747" s="160">
        <v>2.8000000000000004E-3</v>
      </c>
      <c r="Y747" s="160">
        <v>3.8100000000000002E-2</v>
      </c>
      <c r="Z747" s="160">
        <v>0</v>
      </c>
      <c r="AA747" s="159">
        <v>0.33</v>
      </c>
      <c r="AB747" s="159">
        <v>6.9999999999999993E-3</v>
      </c>
      <c r="AC747" s="159">
        <v>1.4000000000000002E-3</v>
      </c>
      <c r="AD747" s="159">
        <v>0.09</v>
      </c>
    </row>
    <row r="748" spans="1:30" ht="15.75" customHeight="1">
      <c r="A748" s="266" t="s">
        <v>1544</v>
      </c>
      <c r="B748" s="181" t="s">
        <v>34</v>
      </c>
      <c r="C748" s="167">
        <v>0.36119999999999997</v>
      </c>
      <c r="D748" s="164"/>
      <c r="E748" s="169">
        <v>0</v>
      </c>
      <c r="F748" s="171">
        <v>1.72E-2</v>
      </c>
      <c r="G748" s="23">
        <v>2.2000000000000001E-3</v>
      </c>
      <c r="H748" s="178">
        <v>0.02</v>
      </c>
      <c r="I748" s="141">
        <v>0</v>
      </c>
      <c r="J748" s="160">
        <v>0.04</v>
      </c>
      <c r="K748" s="160">
        <v>0.26</v>
      </c>
      <c r="L748" s="160">
        <v>1.7999999999999998E-4</v>
      </c>
      <c r="M748" s="160">
        <v>2.2599999999999998</v>
      </c>
      <c r="N748" s="160">
        <v>3.32E-2</v>
      </c>
      <c r="O748" s="160">
        <v>0.45</v>
      </c>
      <c r="P748" s="160">
        <v>3.34</v>
      </c>
      <c r="Q748" s="160">
        <v>1.24E-3</v>
      </c>
      <c r="R748" s="160">
        <v>4.5599999999999995E-2</v>
      </c>
      <c r="S748" s="160">
        <v>0</v>
      </c>
      <c r="T748" s="160">
        <v>0</v>
      </c>
      <c r="U748" s="160">
        <v>0</v>
      </c>
      <c r="V748" s="160">
        <v>7.000000000000001E-4</v>
      </c>
      <c r="W748" s="160">
        <v>2.5000000000000001E-3</v>
      </c>
      <c r="X748" s="160">
        <v>2.8000000000000004E-3</v>
      </c>
      <c r="Y748" s="160">
        <v>3.8100000000000002E-2</v>
      </c>
      <c r="Z748" s="160">
        <v>0</v>
      </c>
      <c r="AA748" s="159">
        <v>0.33</v>
      </c>
      <c r="AB748" s="159">
        <v>6.9999999999999993E-3</v>
      </c>
      <c r="AC748" s="159">
        <v>1.4000000000000002E-3</v>
      </c>
      <c r="AD748" s="159">
        <v>0.09</v>
      </c>
    </row>
    <row r="749" spans="1:30" ht="15.75" customHeight="1">
      <c r="A749" s="266" t="s">
        <v>1545</v>
      </c>
      <c r="B749" s="181" t="s">
        <v>34</v>
      </c>
      <c r="C749" s="167">
        <v>0.36119999999999997</v>
      </c>
      <c r="D749" s="164"/>
      <c r="E749" s="169">
        <v>0</v>
      </c>
      <c r="F749" s="171">
        <v>1.72E-2</v>
      </c>
      <c r="G749" s="23">
        <v>2.2000000000000001E-3</v>
      </c>
      <c r="H749" s="178">
        <v>0.02</v>
      </c>
      <c r="I749" s="141">
        <v>0</v>
      </c>
      <c r="J749" s="160">
        <v>0.04</v>
      </c>
      <c r="K749" s="160">
        <v>0.26</v>
      </c>
      <c r="L749" s="160">
        <v>1.7999999999999998E-4</v>
      </c>
      <c r="M749" s="160">
        <v>2.2599999999999998</v>
      </c>
      <c r="N749" s="160">
        <v>3.32E-2</v>
      </c>
      <c r="O749" s="160">
        <v>0.45</v>
      </c>
      <c r="P749" s="160">
        <v>3.34</v>
      </c>
      <c r="Q749" s="160">
        <v>1.24E-3</v>
      </c>
      <c r="R749" s="160">
        <v>4.5599999999999995E-2</v>
      </c>
      <c r="S749" s="160">
        <v>0</v>
      </c>
      <c r="T749" s="160">
        <v>0</v>
      </c>
      <c r="U749" s="160">
        <v>0</v>
      </c>
      <c r="V749" s="160">
        <v>7.000000000000001E-4</v>
      </c>
      <c r="W749" s="160">
        <v>2.5000000000000001E-3</v>
      </c>
      <c r="X749" s="160">
        <v>2.8000000000000004E-3</v>
      </c>
      <c r="Y749" s="160">
        <v>3.8100000000000002E-2</v>
      </c>
      <c r="Z749" s="160">
        <v>0</v>
      </c>
      <c r="AA749" s="159">
        <v>0.33</v>
      </c>
      <c r="AB749" s="159">
        <v>6.9999999999999993E-3</v>
      </c>
      <c r="AC749" s="159">
        <v>1.4000000000000002E-3</v>
      </c>
      <c r="AD749" s="159">
        <v>0.09</v>
      </c>
    </row>
    <row r="750" spans="1:30" ht="15.75" customHeight="1">
      <c r="A750" s="266" t="s">
        <v>1546</v>
      </c>
      <c r="B750" s="181" t="s">
        <v>34</v>
      </c>
      <c r="C750" s="167">
        <v>0.36119999999999997</v>
      </c>
      <c r="D750" s="164"/>
      <c r="E750" s="169">
        <v>0</v>
      </c>
      <c r="F750" s="171">
        <v>1.72E-2</v>
      </c>
      <c r="G750" s="23">
        <v>2.2000000000000001E-3</v>
      </c>
      <c r="H750" s="178">
        <v>0.02</v>
      </c>
      <c r="I750" s="141">
        <v>0</v>
      </c>
      <c r="J750" s="160">
        <v>0.04</v>
      </c>
      <c r="K750" s="160">
        <v>0.26</v>
      </c>
      <c r="L750" s="160">
        <v>1.7999999999999998E-4</v>
      </c>
      <c r="M750" s="160">
        <v>2.2599999999999998</v>
      </c>
      <c r="N750" s="160">
        <v>3.32E-2</v>
      </c>
      <c r="O750" s="160">
        <v>0.45</v>
      </c>
      <c r="P750" s="160">
        <v>3.34</v>
      </c>
      <c r="Q750" s="160">
        <v>1.24E-3</v>
      </c>
      <c r="R750" s="160">
        <v>4.5599999999999995E-2</v>
      </c>
      <c r="S750" s="160">
        <v>0</v>
      </c>
      <c r="T750" s="160">
        <v>0</v>
      </c>
      <c r="U750" s="160">
        <v>0</v>
      </c>
      <c r="V750" s="160">
        <v>7.000000000000001E-4</v>
      </c>
      <c r="W750" s="160">
        <v>2.5000000000000001E-3</v>
      </c>
      <c r="X750" s="160">
        <v>2.8000000000000004E-3</v>
      </c>
      <c r="Y750" s="160">
        <v>3.8100000000000002E-2</v>
      </c>
      <c r="Z750" s="160">
        <v>0</v>
      </c>
      <c r="AA750" s="159">
        <v>0.33</v>
      </c>
      <c r="AB750" s="159">
        <v>6.9999999999999993E-3</v>
      </c>
      <c r="AC750" s="159">
        <v>1.4000000000000002E-3</v>
      </c>
      <c r="AD750" s="159">
        <v>0.09</v>
      </c>
    </row>
    <row r="751" spans="1:30" ht="15.75" customHeight="1">
      <c r="A751" s="266" t="s">
        <v>1547</v>
      </c>
      <c r="B751" s="181" t="s">
        <v>34</v>
      </c>
      <c r="C751" s="167">
        <v>0.36119999999999997</v>
      </c>
      <c r="D751" s="164"/>
      <c r="E751" s="169">
        <v>0</v>
      </c>
      <c r="F751" s="171">
        <v>1.72E-2</v>
      </c>
      <c r="G751" s="23">
        <v>2.2000000000000001E-3</v>
      </c>
      <c r="H751" s="178">
        <v>0.02</v>
      </c>
      <c r="I751" s="141">
        <v>0</v>
      </c>
      <c r="J751" s="160">
        <v>0.04</v>
      </c>
      <c r="K751" s="160">
        <v>0.26</v>
      </c>
      <c r="L751" s="160">
        <v>1.7999999999999998E-4</v>
      </c>
      <c r="M751" s="160">
        <v>2.2599999999999998</v>
      </c>
      <c r="N751" s="160">
        <v>3.32E-2</v>
      </c>
      <c r="O751" s="160">
        <v>0.45</v>
      </c>
      <c r="P751" s="160">
        <v>3.34</v>
      </c>
      <c r="Q751" s="160">
        <v>1.24E-3</v>
      </c>
      <c r="R751" s="160">
        <v>4.5599999999999995E-2</v>
      </c>
      <c r="S751" s="160">
        <v>0</v>
      </c>
      <c r="T751" s="160">
        <v>0</v>
      </c>
      <c r="U751" s="160">
        <v>0</v>
      </c>
      <c r="V751" s="160">
        <v>7.000000000000001E-4</v>
      </c>
      <c r="W751" s="160">
        <v>2.5000000000000001E-3</v>
      </c>
      <c r="X751" s="160">
        <v>2.8000000000000004E-3</v>
      </c>
      <c r="Y751" s="160">
        <v>3.8100000000000002E-2</v>
      </c>
      <c r="Z751" s="160">
        <v>0</v>
      </c>
      <c r="AA751" s="159">
        <v>0.33</v>
      </c>
      <c r="AB751" s="159">
        <v>6.9999999999999993E-3</v>
      </c>
      <c r="AC751" s="159">
        <v>1.4000000000000002E-3</v>
      </c>
      <c r="AD751" s="159">
        <v>0.09</v>
      </c>
    </row>
    <row r="752" spans="1:30" ht="15.75" customHeight="1">
      <c r="A752" s="266" t="s">
        <v>1548</v>
      </c>
      <c r="B752" s="181" t="s">
        <v>34</v>
      </c>
      <c r="C752" s="167">
        <v>0.29160000000000003</v>
      </c>
      <c r="D752" s="164"/>
      <c r="E752" s="169">
        <v>1.076E-2</v>
      </c>
      <c r="F752" s="171">
        <v>1.72E-2</v>
      </c>
      <c r="G752" s="23">
        <v>2.2000000000000001E-3</v>
      </c>
      <c r="H752" s="178">
        <v>0.02</v>
      </c>
      <c r="I752" s="141">
        <v>3.0000000000000001E-3</v>
      </c>
      <c r="J752" s="160">
        <v>0.04</v>
      </c>
      <c r="K752" s="160">
        <v>0.26</v>
      </c>
      <c r="L752" s="160">
        <v>1.7999999999999998E-4</v>
      </c>
      <c r="M752" s="160">
        <v>2.2599999999999998</v>
      </c>
      <c r="N752" s="160">
        <v>3.32E-2</v>
      </c>
      <c r="O752" s="160">
        <v>0.45</v>
      </c>
      <c r="P752" s="160">
        <v>3.34</v>
      </c>
      <c r="Q752" s="160">
        <v>1.24E-3</v>
      </c>
      <c r="R752" s="160">
        <v>4.5599999999999995E-2</v>
      </c>
      <c r="S752" s="160">
        <v>0</v>
      </c>
      <c r="T752" s="160">
        <v>0</v>
      </c>
      <c r="U752" s="160">
        <v>0</v>
      </c>
      <c r="V752" s="160">
        <v>7.000000000000001E-4</v>
      </c>
      <c r="W752" s="160">
        <v>2.5000000000000001E-3</v>
      </c>
      <c r="X752" s="160">
        <v>2.8000000000000004E-3</v>
      </c>
      <c r="Y752" s="160">
        <v>3.8100000000000002E-2</v>
      </c>
      <c r="Z752" s="160">
        <v>0</v>
      </c>
      <c r="AA752" s="159">
        <v>0.33</v>
      </c>
      <c r="AB752" s="159">
        <v>6.9999999999999993E-3</v>
      </c>
      <c r="AC752" s="159">
        <v>1.4000000000000002E-3</v>
      </c>
      <c r="AD752" s="159">
        <v>0.09</v>
      </c>
    </row>
    <row r="753" spans="1:30" ht="15.75" customHeight="1">
      <c r="A753" s="266" t="s">
        <v>1549</v>
      </c>
      <c r="B753" s="181" t="s">
        <v>34</v>
      </c>
      <c r="C753" s="167">
        <v>0.36119999999999997</v>
      </c>
      <c r="D753" s="164"/>
      <c r="E753" s="169">
        <v>0</v>
      </c>
      <c r="F753" s="171">
        <v>1.72E-2</v>
      </c>
      <c r="G753" s="23">
        <v>2.2000000000000001E-3</v>
      </c>
      <c r="H753" s="178">
        <v>0.02</v>
      </c>
      <c r="I753" s="141">
        <v>0</v>
      </c>
      <c r="J753" s="160">
        <v>0.04</v>
      </c>
      <c r="K753" s="160">
        <v>0.26</v>
      </c>
      <c r="L753" s="160">
        <v>1.7999999999999998E-4</v>
      </c>
      <c r="M753" s="160">
        <v>2.2599999999999998</v>
      </c>
      <c r="N753" s="160">
        <v>3.32E-2</v>
      </c>
      <c r="O753" s="160">
        <v>0.45</v>
      </c>
      <c r="P753" s="160">
        <v>3.34</v>
      </c>
      <c r="Q753" s="160">
        <v>1.24E-3</v>
      </c>
      <c r="R753" s="160">
        <v>4.5599999999999995E-2</v>
      </c>
      <c r="S753" s="160">
        <v>0</v>
      </c>
      <c r="T753" s="160">
        <v>0</v>
      </c>
      <c r="U753" s="160">
        <v>0</v>
      </c>
      <c r="V753" s="160">
        <v>7.000000000000001E-4</v>
      </c>
      <c r="W753" s="160">
        <v>2.5000000000000001E-3</v>
      </c>
      <c r="X753" s="160">
        <v>2.8000000000000004E-3</v>
      </c>
      <c r="Y753" s="160">
        <v>3.8100000000000002E-2</v>
      </c>
      <c r="Z753" s="160">
        <v>0</v>
      </c>
      <c r="AA753" s="159">
        <v>0.33</v>
      </c>
      <c r="AB753" s="159">
        <v>6.9999999999999993E-3</v>
      </c>
      <c r="AC753" s="159">
        <v>1.4000000000000002E-3</v>
      </c>
      <c r="AD753" s="159">
        <v>0.09</v>
      </c>
    </row>
    <row r="754" spans="1:30" ht="15.75" customHeight="1">
      <c r="A754" s="266" t="s">
        <v>1550</v>
      </c>
      <c r="B754" s="181" t="s">
        <v>34</v>
      </c>
      <c r="C754" s="167">
        <v>0.36119999999999997</v>
      </c>
      <c r="D754" s="164"/>
      <c r="E754" s="169">
        <v>0</v>
      </c>
      <c r="F754" s="171">
        <v>1.72E-2</v>
      </c>
      <c r="G754" s="23">
        <v>2.2000000000000001E-3</v>
      </c>
      <c r="H754" s="178">
        <v>0.02</v>
      </c>
      <c r="I754" s="141">
        <v>0</v>
      </c>
      <c r="J754" s="160">
        <v>0.04</v>
      </c>
      <c r="K754" s="160">
        <v>0.26</v>
      </c>
      <c r="L754" s="160">
        <v>1.7999999999999998E-4</v>
      </c>
      <c r="M754" s="160">
        <v>2.2599999999999998</v>
      </c>
      <c r="N754" s="160">
        <v>3.32E-2</v>
      </c>
      <c r="O754" s="160">
        <v>0.45</v>
      </c>
      <c r="P754" s="160">
        <v>3.34</v>
      </c>
      <c r="Q754" s="160">
        <v>1.24E-3</v>
      </c>
      <c r="R754" s="160">
        <v>4.5599999999999995E-2</v>
      </c>
      <c r="S754" s="160">
        <v>0</v>
      </c>
      <c r="T754" s="160">
        <v>0</v>
      </c>
      <c r="U754" s="160">
        <v>0</v>
      </c>
      <c r="V754" s="160">
        <v>7.000000000000001E-4</v>
      </c>
      <c r="W754" s="160">
        <v>2.5000000000000001E-3</v>
      </c>
      <c r="X754" s="160">
        <v>2.8000000000000004E-3</v>
      </c>
      <c r="Y754" s="160">
        <v>3.8100000000000002E-2</v>
      </c>
      <c r="Z754" s="160">
        <v>0</v>
      </c>
      <c r="AA754" s="159">
        <v>0.33</v>
      </c>
      <c r="AB754" s="159">
        <v>6.9999999999999993E-3</v>
      </c>
      <c r="AC754" s="159">
        <v>1.4000000000000002E-3</v>
      </c>
      <c r="AD754" s="159">
        <v>0.09</v>
      </c>
    </row>
    <row r="755" spans="1:30" ht="15.75" customHeight="1">
      <c r="A755" s="266" t="s">
        <v>1551</v>
      </c>
      <c r="B755" s="181" t="s">
        <v>34</v>
      </c>
      <c r="C755" s="167">
        <v>0.36119999999999997</v>
      </c>
      <c r="D755" s="164"/>
      <c r="E755" s="169">
        <v>0</v>
      </c>
      <c r="F755" s="171">
        <v>1.72E-2</v>
      </c>
      <c r="G755" s="23">
        <v>2.2000000000000001E-3</v>
      </c>
      <c r="H755" s="178">
        <v>0.02</v>
      </c>
      <c r="I755" s="141">
        <v>0</v>
      </c>
      <c r="J755" s="160">
        <v>0.04</v>
      </c>
      <c r="K755" s="160">
        <v>0.26</v>
      </c>
      <c r="L755" s="160">
        <v>1.7999999999999998E-4</v>
      </c>
      <c r="M755" s="160">
        <v>2.2599999999999998</v>
      </c>
      <c r="N755" s="160">
        <v>3.32E-2</v>
      </c>
      <c r="O755" s="160">
        <v>0.45</v>
      </c>
      <c r="P755" s="160">
        <v>3.34</v>
      </c>
      <c r="Q755" s="160">
        <v>1.24E-3</v>
      </c>
      <c r="R755" s="160">
        <v>4.5599999999999995E-2</v>
      </c>
      <c r="S755" s="160">
        <v>0</v>
      </c>
      <c r="T755" s="160">
        <v>0</v>
      </c>
      <c r="U755" s="160">
        <v>0</v>
      </c>
      <c r="V755" s="160">
        <v>7.000000000000001E-4</v>
      </c>
      <c r="W755" s="160">
        <v>2.5000000000000001E-3</v>
      </c>
      <c r="X755" s="160">
        <v>2.8000000000000004E-3</v>
      </c>
      <c r="Y755" s="160">
        <v>3.8100000000000002E-2</v>
      </c>
      <c r="Z755" s="160">
        <v>0</v>
      </c>
      <c r="AA755" s="159">
        <v>0.33</v>
      </c>
      <c r="AB755" s="159">
        <v>6.9999999999999993E-3</v>
      </c>
      <c r="AC755" s="159">
        <v>1.4000000000000002E-3</v>
      </c>
      <c r="AD755" s="159">
        <v>0.09</v>
      </c>
    </row>
    <row r="756" spans="1:30" ht="15.75" customHeight="1">
      <c r="A756" s="266" t="s">
        <v>1552</v>
      </c>
      <c r="B756" s="181" t="s">
        <v>34</v>
      </c>
      <c r="C756" s="167">
        <v>0.36119999999999997</v>
      </c>
      <c r="D756" s="164"/>
      <c r="E756" s="169">
        <v>0</v>
      </c>
      <c r="F756" s="171">
        <v>1.72E-2</v>
      </c>
      <c r="G756" s="23">
        <v>2.2000000000000001E-3</v>
      </c>
      <c r="H756" s="178">
        <v>0.02</v>
      </c>
      <c r="I756" s="141">
        <v>0</v>
      </c>
      <c r="J756" s="160">
        <v>0.04</v>
      </c>
      <c r="K756" s="160">
        <v>0.26</v>
      </c>
      <c r="L756" s="160">
        <v>1.7999999999999998E-4</v>
      </c>
      <c r="M756" s="160">
        <v>2.2599999999999998</v>
      </c>
      <c r="N756" s="160">
        <v>3.32E-2</v>
      </c>
      <c r="O756" s="160">
        <v>0.45</v>
      </c>
      <c r="P756" s="160">
        <v>3.34</v>
      </c>
      <c r="Q756" s="160">
        <v>1.24E-3</v>
      </c>
      <c r="R756" s="160">
        <v>4.5599999999999995E-2</v>
      </c>
      <c r="S756" s="160">
        <v>0</v>
      </c>
      <c r="T756" s="160">
        <v>0</v>
      </c>
      <c r="U756" s="160">
        <v>0</v>
      </c>
      <c r="V756" s="160">
        <v>7.000000000000001E-4</v>
      </c>
      <c r="W756" s="160">
        <v>2.5000000000000001E-3</v>
      </c>
      <c r="X756" s="160">
        <v>2.8000000000000004E-3</v>
      </c>
      <c r="Y756" s="160">
        <v>3.8100000000000002E-2</v>
      </c>
      <c r="Z756" s="160">
        <v>0</v>
      </c>
      <c r="AA756" s="159">
        <v>0.33</v>
      </c>
      <c r="AB756" s="159">
        <v>6.9999999999999993E-3</v>
      </c>
      <c r="AC756" s="159">
        <v>1.4000000000000002E-3</v>
      </c>
      <c r="AD756" s="159">
        <v>0.09</v>
      </c>
    </row>
    <row r="757" spans="1:30" ht="15.75" customHeight="1">
      <c r="A757" s="266" t="s">
        <v>1553</v>
      </c>
      <c r="B757" s="181" t="s">
        <v>34</v>
      </c>
      <c r="C757" s="167">
        <v>0.36119999999999997</v>
      </c>
      <c r="D757" s="164"/>
      <c r="E757" s="169">
        <v>0</v>
      </c>
      <c r="F757" s="171">
        <v>1.72E-2</v>
      </c>
      <c r="G757" s="23">
        <v>2.2000000000000001E-3</v>
      </c>
      <c r="H757" s="178">
        <v>0.02</v>
      </c>
      <c r="I757" s="141">
        <v>0</v>
      </c>
      <c r="J757" s="160">
        <v>0.04</v>
      </c>
      <c r="K757" s="160">
        <v>0.26</v>
      </c>
      <c r="L757" s="160">
        <v>1.7999999999999998E-4</v>
      </c>
      <c r="M757" s="160">
        <v>2.2599999999999998</v>
      </c>
      <c r="N757" s="160">
        <v>3.32E-2</v>
      </c>
      <c r="O757" s="160">
        <v>0.45</v>
      </c>
      <c r="P757" s="160">
        <v>3.34</v>
      </c>
      <c r="Q757" s="160">
        <v>1.24E-3</v>
      </c>
      <c r="R757" s="160">
        <v>4.5599999999999995E-2</v>
      </c>
      <c r="S757" s="160">
        <v>0</v>
      </c>
      <c r="T757" s="160">
        <v>0</v>
      </c>
      <c r="U757" s="160">
        <v>0</v>
      </c>
      <c r="V757" s="160">
        <v>7.000000000000001E-4</v>
      </c>
      <c r="W757" s="160">
        <v>2.5000000000000001E-3</v>
      </c>
      <c r="X757" s="160">
        <v>2.8000000000000004E-3</v>
      </c>
      <c r="Y757" s="160">
        <v>3.8100000000000002E-2</v>
      </c>
      <c r="Z757" s="160">
        <v>0</v>
      </c>
      <c r="AA757" s="159">
        <v>0.33</v>
      </c>
      <c r="AB757" s="159">
        <v>6.9999999999999993E-3</v>
      </c>
      <c r="AC757" s="159">
        <v>1.4000000000000002E-3</v>
      </c>
      <c r="AD757" s="159">
        <v>0.09</v>
      </c>
    </row>
    <row r="758" spans="1:30" ht="15.75" customHeight="1">
      <c r="A758" s="266" t="s">
        <v>1554</v>
      </c>
      <c r="B758" s="181" t="s">
        <v>34</v>
      </c>
      <c r="C758" s="167">
        <v>0.36119999999999997</v>
      </c>
      <c r="D758" s="164"/>
      <c r="E758" s="169">
        <v>0</v>
      </c>
      <c r="F758" s="171">
        <v>1.72E-2</v>
      </c>
      <c r="G758" s="23">
        <v>2.2000000000000001E-3</v>
      </c>
      <c r="H758" s="178">
        <v>0.02</v>
      </c>
      <c r="I758" s="141">
        <v>0</v>
      </c>
      <c r="J758" s="160">
        <v>0.04</v>
      </c>
      <c r="K758" s="160">
        <v>0.26</v>
      </c>
      <c r="L758" s="160">
        <v>1.7999999999999998E-4</v>
      </c>
      <c r="M758" s="160">
        <v>2.2599999999999998</v>
      </c>
      <c r="N758" s="160">
        <v>3.32E-2</v>
      </c>
      <c r="O758" s="160">
        <v>0.45</v>
      </c>
      <c r="P758" s="160">
        <v>3.34</v>
      </c>
      <c r="Q758" s="160">
        <v>1.24E-3</v>
      </c>
      <c r="R758" s="160">
        <v>4.5599999999999995E-2</v>
      </c>
      <c r="S758" s="160">
        <v>0</v>
      </c>
      <c r="T758" s="160">
        <v>0</v>
      </c>
      <c r="U758" s="160">
        <v>0</v>
      </c>
      <c r="V758" s="160">
        <v>7.000000000000001E-4</v>
      </c>
      <c r="W758" s="160">
        <v>2.5000000000000001E-3</v>
      </c>
      <c r="X758" s="160">
        <v>2.8000000000000004E-3</v>
      </c>
      <c r="Y758" s="160">
        <v>3.8100000000000002E-2</v>
      </c>
      <c r="Z758" s="160">
        <v>0</v>
      </c>
      <c r="AA758" s="159">
        <v>0.33</v>
      </c>
      <c r="AB758" s="159">
        <v>6.9999999999999993E-3</v>
      </c>
      <c r="AC758" s="159">
        <v>1.4000000000000002E-3</v>
      </c>
      <c r="AD758" s="159">
        <v>0.09</v>
      </c>
    </row>
    <row r="759" spans="1:30" ht="15.75" customHeight="1">
      <c r="A759" s="266" t="s">
        <v>1555</v>
      </c>
      <c r="B759" s="181" t="s">
        <v>34</v>
      </c>
      <c r="C759" s="167">
        <v>0.36119999999999997</v>
      </c>
      <c r="D759" s="164"/>
      <c r="E759" s="169">
        <v>0</v>
      </c>
      <c r="F759" s="171">
        <v>1.72E-2</v>
      </c>
      <c r="G759" s="23">
        <v>2.2000000000000001E-3</v>
      </c>
      <c r="H759" s="178">
        <v>0.02</v>
      </c>
      <c r="I759" s="141">
        <v>0</v>
      </c>
      <c r="J759" s="160">
        <v>0.04</v>
      </c>
      <c r="K759" s="160">
        <v>0.26</v>
      </c>
      <c r="L759" s="160">
        <v>1.7999999999999998E-4</v>
      </c>
      <c r="M759" s="160">
        <v>2.2599999999999998</v>
      </c>
      <c r="N759" s="160">
        <v>3.32E-2</v>
      </c>
      <c r="O759" s="160">
        <v>0.45</v>
      </c>
      <c r="P759" s="160">
        <v>3.34</v>
      </c>
      <c r="Q759" s="160">
        <v>1.24E-3</v>
      </c>
      <c r="R759" s="160">
        <v>4.5599999999999995E-2</v>
      </c>
      <c r="S759" s="160">
        <v>0</v>
      </c>
      <c r="T759" s="160">
        <v>0</v>
      </c>
      <c r="U759" s="160">
        <v>0</v>
      </c>
      <c r="V759" s="160">
        <v>7.000000000000001E-4</v>
      </c>
      <c r="W759" s="160">
        <v>2.5000000000000001E-3</v>
      </c>
      <c r="X759" s="160">
        <v>2.8000000000000004E-3</v>
      </c>
      <c r="Y759" s="160">
        <v>3.8100000000000002E-2</v>
      </c>
      <c r="Z759" s="160">
        <v>0</v>
      </c>
      <c r="AA759" s="159">
        <v>0.33</v>
      </c>
      <c r="AB759" s="159">
        <v>6.9999999999999993E-3</v>
      </c>
      <c r="AC759" s="159">
        <v>1.4000000000000002E-3</v>
      </c>
      <c r="AD759" s="159">
        <v>0.09</v>
      </c>
    </row>
    <row r="760" spans="1:30" ht="15.75" customHeight="1">
      <c r="A760" s="266" t="s">
        <v>1556</v>
      </c>
      <c r="B760" s="181" t="s">
        <v>34</v>
      </c>
      <c r="C760" s="167">
        <v>0.36119999999999997</v>
      </c>
      <c r="D760" s="164"/>
      <c r="E760" s="169">
        <v>0</v>
      </c>
      <c r="F760" s="171">
        <v>1.72E-2</v>
      </c>
      <c r="G760" s="23">
        <v>2.2000000000000001E-3</v>
      </c>
      <c r="H760" s="178">
        <v>0.02</v>
      </c>
      <c r="I760" s="141">
        <v>0</v>
      </c>
      <c r="J760" s="160">
        <v>0.04</v>
      </c>
      <c r="K760" s="160">
        <v>0.26</v>
      </c>
      <c r="L760" s="160">
        <v>1.7999999999999998E-4</v>
      </c>
      <c r="M760" s="160">
        <v>2.2599999999999998</v>
      </c>
      <c r="N760" s="160">
        <v>3.32E-2</v>
      </c>
      <c r="O760" s="160">
        <v>0.45</v>
      </c>
      <c r="P760" s="160">
        <v>3.34</v>
      </c>
      <c r="Q760" s="160">
        <v>1.24E-3</v>
      </c>
      <c r="R760" s="160">
        <v>4.5599999999999995E-2</v>
      </c>
      <c r="S760" s="160">
        <v>0</v>
      </c>
      <c r="T760" s="160">
        <v>0</v>
      </c>
      <c r="U760" s="160">
        <v>0</v>
      </c>
      <c r="V760" s="160">
        <v>7.000000000000001E-4</v>
      </c>
      <c r="W760" s="160">
        <v>2.5000000000000001E-3</v>
      </c>
      <c r="X760" s="160">
        <v>2.8000000000000004E-3</v>
      </c>
      <c r="Y760" s="160">
        <v>3.8100000000000002E-2</v>
      </c>
      <c r="Z760" s="160">
        <v>0</v>
      </c>
      <c r="AA760" s="159">
        <v>0.33</v>
      </c>
      <c r="AB760" s="159">
        <v>6.9999999999999993E-3</v>
      </c>
      <c r="AC760" s="159">
        <v>1.4000000000000002E-3</v>
      </c>
      <c r="AD760" s="159">
        <v>0.09</v>
      </c>
    </row>
    <row r="761" spans="1:30" ht="15.75" customHeight="1">
      <c r="A761" s="266" t="s">
        <v>1557</v>
      </c>
      <c r="B761" s="181" t="s">
        <v>34</v>
      </c>
      <c r="C761" s="167">
        <v>0.36119999999999997</v>
      </c>
      <c r="D761" s="164"/>
      <c r="E761" s="169">
        <v>0</v>
      </c>
      <c r="F761" s="171">
        <v>1.72E-2</v>
      </c>
      <c r="G761" s="23">
        <v>2.2000000000000001E-3</v>
      </c>
      <c r="H761" s="178">
        <v>0.02</v>
      </c>
      <c r="I761" s="141">
        <v>0</v>
      </c>
      <c r="J761" s="160">
        <v>0.04</v>
      </c>
      <c r="K761" s="160">
        <v>0.26</v>
      </c>
      <c r="L761" s="160">
        <v>1.7999999999999998E-4</v>
      </c>
      <c r="M761" s="160">
        <v>2.2599999999999998</v>
      </c>
      <c r="N761" s="160">
        <v>3.32E-2</v>
      </c>
      <c r="O761" s="160">
        <v>0.45</v>
      </c>
      <c r="P761" s="160">
        <v>3.34</v>
      </c>
      <c r="Q761" s="160">
        <v>1.24E-3</v>
      </c>
      <c r="R761" s="160">
        <v>4.5599999999999995E-2</v>
      </c>
      <c r="S761" s="160">
        <v>0</v>
      </c>
      <c r="T761" s="160">
        <v>0</v>
      </c>
      <c r="U761" s="160">
        <v>0</v>
      </c>
      <c r="V761" s="160">
        <v>7.000000000000001E-4</v>
      </c>
      <c r="W761" s="160">
        <v>2.5000000000000001E-3</v>
      </c>
      <c r="X761" s="160">
        <v>2.8000000000000004E-3</v>
      </c>
      <c r="Y761" s="160">
        <v>3.8100000000000002E-2</v>
      </c>
      <c r="Z761" s="160">
        <v>0</v>
      </c>
      <c r="AA761" s="159">
        <v>0.33</v>
      </c>
      <c r="AB761" s="159">
        <v>6.9999999999999993E-3</v>
      </c>
      <c r="AC761" s="159">
        <v>1.4000000000000002E-3</v>
      </c>
      <c r="AD761" s="159">
        <v>0.09</v>
      </c>
    </row>
    <row r="762" spans="1:30" ht="15.75" customHeight="1">
      <c r="A762" s="266" t="s">
        <v>1558</v>
      </c>
      <c r="B762" s="181" t="s">
        <v>34</v>
      </c>
      <c r="C762" s="167">
        <v>0.29160000000000003</v>
      </c>
      <c r="D762" s="164"/>
      <c r="E762" s="169">
        <v>1.076E-2</v>
      </c>
      <c r="F762" s="171">
        <v>1.72E-2</v>
      </c>
      <c r="G762" s="23">
        <v>2.2000000000000001E-3</v>
      </c>
      <c r="H762" s="178">
        <v>0.02</v>
      </c>
      <c r="I762" s="141">
        <v>3.0000000000000001E-3</v>
      </c>
      <c r="J762" s="160">
        <v>0.04</v>
      </c>
      <c r="K762" s="160">
        <v>0.26</v>
      </c>
      <c r="L762" s="160">
        <v>1.7999999999999998E-4</v>
      </c>
      <c r="M762" s="160">
        <v>2.2599999999999998</v>
      </c>
      <c r="N762" s="160">
        <v>3.32E-2</v>
      </c>
      <c r="O762" s="160">
        <v>0.45</v>
      </c>
      <c r="P762" s="160">
        <v>3.34</v>
      </c>
      <c r="Q762" s="160">
        <v>1.24E-3</v>
      </c>
      <c r="R762" s="160">
        <v>4.5599999999999995E-2</v>
      </c>
      <c r="S762" s="160">
        <v>0</v>
      </c>
      <c r="T762" s="160">
        <v>0</v>
      </c>
      <c r="U762" s="160">
        <v>0</v>
      </c>
      <c r="V762" s="160">
        <v>7.000000000000001E-4</v>
      </c>
      <c r="W762" s="160">
        <v>2.5000000000000001E-3</v>
      </c>
      <c r="X762" s="160">
        <v>2.8000000000000004E-3</v>
      </c>
      <c r="Y762" s="160">
        <v>3.8100000000000002E-2</v>
      </c>
      <c r="Z762" s="160">
        <v>0</v>
      </c>
      <c r="AA762" s="159">
        <v>0.33</v>
      </c>
      <c r="AB762" s="159">
        <v>6.9999999999999993E-3</v>
      </c>
      <c r="AC762" s="159">
        <v>1.4000000000000002E-3</v>
      </c>
      <c r="AD762" s="159">
        <v>0.09</v>
      </c>
    </row>
    <row r="763" spans="1:30" ht="15.75" customHeight="1">
      <c r="A763" s="266" t="s">
        <v>1559</v>
      </c>
      <c r="B763" s="181" t="s">
        <v>34</v>
      </c>
      <c r="C763" s="167">
        <v>0.36119999999999997</v>
      </c>
      <c r="D763" s="164"/>
      <c r="E763" s="169">
        <v>0</v>
      </c>
      <c r="F763" s="171">
        <v>1.72E-2</v>
      </c>
      <c r="G763" s="23">
        <v>2.2000000000000001E-3</v>
      </c>
      <c r="H763" s="178">
        <v>0.02</v>
      </c>
      <c r="I763" s="141">
        <v>0</v>
      </c>
      <c r="J763" s="160">
        <v>0.04</v>
      </c>
      <c r="K763" s="160">
        <v>0.26</v>
      </c>
      <c r="L763" s="160">
        <v>1.7999999999999998E-4</v>
      </c>
      <c r="M763" s="160">
        <v>2.2599999999999998</v>
      </c>
      <c r="N763" s="160">
        <v>3.32E-2</v>
      </c>
      <c r="O763" s="160">
        <v>0.45</v>
      </c>
      <c r="P763" s="160">
        <v>3.34</v>
      </c>
      <c r="Q763" s="160">
        <v>1.24E-3</v>
      </c>
      <c r="R763" s="160">
        <v>4.5599999999999995E-2</v>
      </c>
      <c r="S763" s="160">
        <v>0</v>
      </c>
      <c r="T763" s="160">
        <v>0</v>
      </c>
      <c r="U763" s="160">
        <v>0</v>
      </c>
      <c r="V763" s="160">
        <v>7.000000000000001E-4</v>
      </c>
      <c r="W763" s="160">
        <v>2.5000000000000001E-3</v>
      </c>
      <c r="X763" s="160">
        <v>2.8000000000000004E-3</v>
      </c>
      <c r="Y763" s="160">
        <v>3.8100000000000002E-2</v>
      </c>
      <c r="Z763" s="160">
        <v>0</v>
      </c>
      <c r="AA763" s="159">
        <v>0.33</v>
      </c>
      <c r="AB763" s="159">
        <v>6.9999999999999993E-3</v>
      </c>
      <c r="AC763" s="159">
        <v>1.4000000000000002E-3</v>
      </c>
      <c r="AD763" s="159">
        <v>0.09</v>
      </c>
    </row>
    <row r="764" spans="1:30" ht="15.75" customHeight="1">
      <c r="A764" s="266" t="s">
        <v>1560</v>
      </c>
      <c r="B764" s="181" t="s">
        <v>34</v>
      </c>
      <c r="C764" s="167">
        <v>0.36119999999999997</v>
      </c>
      <c r="D764" s="164"/>
      <c r="E764" s="169">
        <v>0</v>
      </c>
      <c r="F764" s="171">
        <v>1.72E-2</v>
      </c>
      <c r="G764" s="23">
        <v>2.2000000000000001E-3</v>
      </c>
      <c r="H764" s="178">
        <v>0.02</v>
      </c>
      <c r="I764" s="141">
        <v>0</v>
      </c>
      <c r="J764" s="160">
        <v>0.04</v>
      </c>
      <c r="K764" s="160">
        <v>0.26</v>
      </c>
      <c r="L764" s="160">
        <v>1.7999999999999998E-4</v>
      </c>
      <c r="M764" s="160">
        <v>2.2599999999999998</v>
      </c>
      <c r="N764" s="160">
        <v>3.32E-2</v>
      </c>
      <c r="O764" s="160">
        <v>0.45</v>
      </c>
      <c r="P764" s="160">
        <v>3.34</v>
      </c>
      <c r="Q764" s="160">
        <v>1.24E-3</v>
      </c>
      <c r="R764" s="160">
        <v>4.5599999999999995E-2</v>
      </c>
      <c r="S764" s="160">
        <v>0</v>
      </c>
      <c r="T764" s="160">
        <v>0</v>
      </c>
      <c r="U764" s="160">
        <v>0</v>
      </c>
      <c r="V764" s="160">
        <v>7.000000000000001E-4</v>
      </c>
      <c r="W764" s="160">
        <v>2.5000000000000001E-3</v>
      </c>
      <c r="X764" s="160">
        <v>2.8000000000000004E-3</v>
      </c>
      <c r="Y764" s="160">
        <v>3.8100000000000002E-2</v>
      </c>
      <c r="Z764" s="160">
        <v>0</v>
      </c>
      <c r="AA764" s="159">
        <v>0.33</v>
      </c>
      <c r="AB764" s="159">
        <v>6.9999999999999993E-3</v>
      </c>
      <c r="AC764" s="159">
        <v>1.4000000000000002E-3</v>
      </c>
      <c r="AD764" s="159">
        <v>0.09</v>
      </c>
    </row>
    <row r="765" spans="1:30" ht="15.75" customHeight="1">
      <c r="A765" s="266" t="s">
        <v>1561</v>
      </c>
      <c r="B765" s="181" t="s">
        <v>34</v>
      </c>
      <c r="C765" s="167">
        <v>0.36119999999999997</v>
      </c>
      <c r="D765" s="164"/>
      <c r="E765" s="169">
        <v>0</v>
      </c>
      <c r="F765" s="171">
        <v>1.72E-2</v>
      </c>
      <c r="G765" s="23">
        <v>2.2000000000000001E-3</v>
      </c>
      <c r="H765" s="178">
        <v>0.02</v>
      </c>
      <c r="I765" s="141">
        <v>0</v>
      </c>
      <c r="J765" s="160">
        <v>0.04</v>
      </c>
      <c r="K765" s="160">
        <v>0.26</v>
      </c>
      <c r="L765" s="160">
        <v>1.7999999999999998E-4</v>
      </c>
      <c r="M765" s="160">
        <v>2.2599999999999998</v>
      </c>
      <c r="N765" s="160">
        <v>3.32E-2</v>
      </c>
      <c r="O765" s="160">
        <v>0.45</v>
      </c>
      <c r="P765" s="160">
        <v>3.34</v>
      </c>
      <c r="Q765" s="160">
        <v>1.24E-3</v>
      </c>
      <c r="R765" s="160">
        <v>4.5599999999999995E-2</v>
      </c>
      <c r="S765" s="160">
        <v>0</v>
      </c>
      <c r="T765" s="160">
        <v>0</v>
      </c>
      <c r="U765" s="160">
        <v>0</v>
      </c>
      <c r="V765" s="160">
        <v>7.000000000000001E-4</v>
      </c>
      <c r="W765" s="160">
        <v>2.5000000000000001E-3</v>
      </c>
      <c r="X765" s="160">
        <v>2.8000000000000004E-3</v>
      </c>
      <c r="Y765" s="160">
        <v>3.8100000000000002E-2</v>
      </c>
      <c r="Z765" s="160">
        <v>0</v>
      </c>
      <c r="AA765" s="159">
        <v>0.33</v>
      </c>
      <c r="AB765" s="159">
        <v>6.9999999999999993E-3</v>
      </c>
      <c r="AC765" s="159">
        <v>1.4000000000000002E-3</v>
      </c>
      <c r="AD765" s="159">
        <v>0.09</v>
      </c>
    </row>
    <row r="766" spans="1:30" ht="15.75" customHeight="1">
      <c r="A766" s="266" t="s">
        <v>1562</v>
      </c>
      <c r="B766" s="181" t="s">
        <v>34</v>
      </c>
      <c r="C766" s="167">
        <v>0.36119999999999997</v>
      </c>
      <c r="D766" s="164"/>
      <c r="E766" s="169">
        <v>0</v>
      </c>
      <c r="F766" s="171">
        <v>1.72E-2</v>
      </c>
      <c r="G766" s="23">
        <v>2.2000000000000001E-3</v>
      </c>
      <c r="H766" s="178">
        <v>0.02</v>
      </c>
      <c r="I766" s="141">
        <v>0</v>
      </c>
      <c r="J766" s="160">
        <v>0.04</v>
      </c>
      <c r="K766" s="160">
        <v>0.26</v>
      </c>
      <c r="L766" s="160">
        <v>1.7999999999999998E-4</v>
      </c>
      <c r="M766" s="160">
        <v>2.2599999999999998</v>
      </c>
      <c r="N766" s="160">
        <v>3.32E-2</v>
      </c>
      <c r="O766" s="160">
        <v>0.45</v>
      </c>
      <c r="P766" s="160">
        <v>3.34</v>
      </c>
      <c r="Q766" s="160">
        <v>1.24E-3</v>
      </c>
      <c r="R766" s="160">
        <v>4.5599999999999995E-2</v>
      </c>
      <c r="S766" s="160">
        <v>0</v>
      </c>
      <c r="T766" s="160">
        <v>0</v>
      </c>
      <c r="U766" s="160">
        <v>0</v>
      </c>
      <c r="V766" s="160">
        <v>7.000000000000001E-4</v>
      </c>
      <c r="W766" s="160">
        <v>2.5000000000000001E-3</v>
      </c>
      <c r="X766" s="160">
        <v>2.8000000000000004E-3</v>
      </c>
      <c r="Y766" s="160">
        <v>3.8100000000000002E-2</v>
      </c>
      <c r="Z766" s="160">
        <v>0</v>
      </c>
      <c r="AA766" s="159">
        <v>0.33</v>
      </c>
      <c r="AB766" s="159">
        <v>6.9999999999999993E-3</v>
      </c>
      <c r="AC766" s="159">
        <v>1.4000000000000002E-3</v>
      </c>
      <c r="AD766" s="159">
        <v>0.09</v>
      </c>
    </row>
    <row r="767" spans="1:30" ht="15.75" customHeight="1">
      <c r="A767" s="266" t="s">
        <v>1563</v>
      </c>
      <c r="B767" s="181" t="s">
        <v>34</v>
      </c>
      <c r="C767" s="167">
        <v>0.36119999999999997</v>
      </c>
      <c r="D767" s="164"/>
      <c r="E767" s="169">
        <v>0</v>
      </c>
      <c r="F767" s="171">
        <v>1.72E-2</v>
      </c>
      <c r="G767" s="23">
        <v>2.2000000000000001E-3</v>
      </c>
      <c r="H767" s="178">
        <v>0.02</v>
      </c>
      <c r="I767" s="141">
        <v>0</v>
      </c>
      <c r="J767" s="160">
        <v>0.04</v>
      </c>
      <c r="K767" s="160">
        <v>0.26</v>
      </c>
      <c r="L767" s="160">
        <v>1.7999999999999998E-4</v>
      </c>
      <c r="M767" s="160">
        <v>2.2599999999999998</v>
      </c>
      <c r="N767" s="160">
        <v>3.32E-2</v>
      </c>
      <c r="O767" s="160">
        <v>0.45</v>
      </c>
      <c r="P767" s="160">
        <v>3.34</v>
      </c>
      <c r="Q767" s="160">
        <v>1.24E-3</v>
      </c>
      <c r="R767" s="160">
        <v>4.5599999999999995E-2</v>
      </c>
      <c r="S767" s="160">
        <v>0</v>
      </c>
      <c r="T767" s="160">
        <v>0</v>
      </c>
      <c r="U767" s="160">
        <v>0</v>
      </c>
      <c r="V767" s="160">
        <v>7.000000000000001E-4</v>
      </c>
      <c r="W767" s="160">
        <v>2.5000000000000001E-3</v>
      </c>
      <c r="X767" s="160">
        <v>2.8000000000000004E-3</v>
      </c>
      <c r="Y767" s="160">
        <v>3.8100000000000002E-2</v>
      </c>
      <c r="Z767" s="160">
        <v>0</v>
      </c>
      <c r="AA767" s="159">
        <v>0.33</v>
      </c>
      <c r="AB767" s="159">
        <v>6.9999999999999993E-3</v>
      </c>
      <c r="AC767" s="159">
        <v>1.4000000000000002E-3</v>
      </c>
      <c r="AD767" s="159">
        <v>0.09</v>
      </c>
    </row>
    <row r="768" spans="1:30" ht="15.75" customHeight="1">
      <c r="A768" s="266" t="s">
        <v>1564</v>
      </c>
      <c r="B768" s="181" t="s">
        <v>34</v>
      </c>
      <c r="C768" s="167">
        <v>0.36119999999999997</v>
      </c>
      <c r="D768" s="164"/>
      <c r="E768" s="169">
        <v>0</v>
      </c>
      <c r="F768" s="171">
        <v>1.72E-2</v>
      </c>
      <c r="G768" s="23">
        <v>2.2000000000000001E-3</v>
      </c>
      <c r="H768" s="178">
        <v>0.02</v>
      </c>
      <c r="I768" s="141">
        <v>0</v>
      </c>
      <c r="J768" s="160">
        <v>0.04</v>
      </c>
      <c r="K768" s="160">
        <v>0.26</v>
      </c>
      <c r="L768" s="160">
        <v>1.7999999999999998E-4</v>
      </c>
      <c r="M768" s="160">
        <v>2.2599999999999998</v>
      </c>
      <c r="N768" s="160">
        <v>3.32E-2</v>
      </c>
      <c r="O768" s="160">
        <v>0.45</v>
      </c>
      <c r="P768" s="160">
        <v>3.34</v>
      </c>
      <c r="Q768" s="160">
        <v>1.24E-3</v>
      </c>
      <c r="R768" s="160">
        <v>4.5599999999999995E-2</v>
      </c>
      <c r="S768" s="160">
        <v>0</v>
      </c>
      <c r="T768" s="160">
        <v>0</v>
      </c>
      <c r="U768" s="160">
        <v>0</v>
      </c>
      <c r="V768" s="160">
        <v>7.000000000000001E-4</v>
      </c>
      <c r="W768" s="160">
        <v>2.5000000000000001E-3</v>
      </c>
      <c r="X768" s="160">
        <v>2.8000000000000004E-3</v>
      </c>
      <c r="Y768" s="160">
        <v>3.8100000000000002E-2</v>
      </c>
      <c r="Z768" s="160">
        <v>0</v>
      </c>
      <c r="AA768" s="159">
        <v>0.33</v>
      </c>
      <c r="AB768" s="159">
        <v>6.9999999999999993E-3</v>
      </c>
      <c r="AC768" s="159">
        <v>1.4000000000000002E-3</v>
      </c>
      <c r="AD768" s="159">
        <v>0.09</v>
      </c>
    </row>
    <row r="769" spans="1:30" ht="15.75" customHeight="1">
      <c r="A769" s="266" t="s">
        <v>1565</v>
      </c>
      <c r="B769" s="181" t="s">
        <v>34</v>
      </c>
      <c r="C769" s="167">
        <v>0.36119999999999997</v>
      </c>
      <c r="D769" s="164"/>
      <c r="E769" s="169">
        <v>0</v>
      </c>
      <c r="F769" s="171">
        <v>1.72E-2</v>
      </c>
      <c r="G769" s="23">
        <v>2.2000000000000001E-3</v>
      </c>
      <c r="H769" s="178">
        <v>0.02</v>
      </c>
      <c r="I769" s="141">
        <v>0</v>
      </c>
      <c r="J769" s="160">
        <v>0.04</v>
      </c>
      <c r="K769" s="160">
        <v>0.26</v>
      </c>
      <c r="L769" s="160">
        <v>1.7999999999999998E-4</v>
      </c>
      <c r="M769" s="160">
        <v>2.2599999999999998</v>
      </c>
      <c r="N769" s="160">
        <v>3.32E-2</v>
      </c>
      <c r="O769" s="160">
        <v>0.45</v>
      </c>
      <c r="P769" s="160">
        <v>3.34</v>
      </c>
      <c r="Q769" s="160">
        <v>1.24E-3</v>
      </c>
      <c r="R769" s="160">
        <v>4.5599999999999995E-2</v>
      </c>
      <c r="S769" s="160">
        <v>0</v>
      </c>
      <c r="T769" s="160">
        <v>0</v>
      </c>
      <c r="U769" s="160">
        <v>0</v>
      </c>
      <c r="V769" s="160">
        <v>7.000000000000001E-4</v>
      </c>
      <c r="W769" s="160">
        <v>2.5000000000000001E-3</v>
      </c>
      <c r="X769" s="160">
        <v>2.8000000000000004E-3</v>
      </c>
      <c r="Y769" s="160">
        <v>3.8100000000000002E-2</v>
      </c>
      <c r="Z769" s="160">
        <v>0</v>
      </c>
      <c r="AA769" s="159">
        <v>0.33</v>
      </c>
      <c r="AB769" s="159">
        <v>6.9999999999999993E-3</v>
      </c>
      <c r="AC769" s="159">
        <v>1.4000000000000002E-3</v>
      </c>
      <c r="AD769" s="159">
        <v>0.09</v>
      </c>
    </row>
    <row r="770" spans="1:30" ht="15.75" customHeight="1">
      <c r="A770" s="266" t="s">
        <v>1566</v>
      </c>
      <c r="B770" s="181" t="s">
        <v>34</v>
      </c>
      <c r="C770" s="167">
        <v>0.36119999999999997</v>
      </c>
      <c r="D770" s="164"/>
      <c r="E770" s="169">
        <v>0</v>
      </c>
      <c r="F770" s="171">
        <v>1.72E-2</v>
      </c>
      <c r="G770" s="23">
        <v>2.2000000000000001E-3</v>
      </c>
      <c r="H770" s="178">
        <v>0.02</v>
      </c>
      <c r="I770" s="141">
        <v>0</v>
      </c>
      <c r="J770" s="160">
        <v>0.04</v>
      </c>
      <c r="K770" s="160">
        <v>0.26</v>
      </c>
      <c r="L770" s="160">
        <v>1.7999999999999998E-4</v>
      </c>
      <c r="M770" s="160">
        <v>2.2599999999999998</v>
      </c>
      <c r="N770" s="160">
        <v>3.32E-2</v>
      </c>
      <c r="O770" s="160">
        <v>0.45</v>
      </c>
      <c r="P770" s="160">
        <v>3.34</v>
      </c>
      <c r="Q770" s="160">
        <v>1.24E-3</v>
      </c>
      <c r="R770" s="160">
        <v>4.5599999999999995E-2</v>
      </c>
      <c r="S770" s="160">
        <v>0</v>
      </c>
      <c r="T770" s="160">
        <v>0</v>
      </c>
      <c r="U770" s="160">
        <v>0</v>
      </c>
      <c r="V770" s="160">
        <v>7.000000000000001E-4</v>
      </c>
      <c r="W770" s="160">
        <v>2.5000000000000001E-3</v>
      </c>
      <c r="X770" s="160">
        <v>2.8000000000000004E-3</v>
      </c>
      <c r="Y770" s="160">
        <v>3.8100000000000002E-2</v>
      </c>
      <c r="Z770" s="160">
        <v>0</v>
      </c>
      <c r="AA770" s="159">
        <v>0.33</v>
      </c>
      <c r="AB770" s="159">
        <v>6.9999999999999993E-3</v>
      </c>
      <c r="AC770" s="159">
        <v>1.4000000000000002E-3</v>
      </c>
      <c r="AD770" s="159">
        <v>0.09</v>
      </c>
    </row>
    <row r="771" spans="1:30" ht="15.75" customHeight="1">
      <c r="A771" s="266" t="s">
        <v>1567</v>
      </c>
      <c r="B771" s="181" t="s">
        <v>34</v>
      </c>
      <c r="C771" s="167">
        <v>0.36119999999999997</v>
      </c>
      <c r="D771" s="164"/>
      <c r="E771" s="169">
        <v>0</v>
      </c>
      <c r="F771" s="171">
        <v>1.72E-2</v>
      </c>
      <c r="G771" s="23">
        <v>2.2000000000000001E-3</v>
      </c>
      <c r="H771" s="178">
        <v>0.02</v>
      </c>
      <c r="I771" s="141">
        <v>0</v>
      </c>
      <c r="J771" s="160">
        <v>0.04</v>
      </c>
      <c r="K771" s="160">
        <v>0.26</v>
      </c>
      <c r="L771" s="160">
        <v>1.7999999999999998E-4</v>
      </c>
      <c r="M771" s="160">
        <v>2.2599999999999998</v>
      </c>
      <c r="N771" s="160">
        <v>3.32E-2</v>
      </c>
      <c r="O771" s="160">
        <v>0.45</v>
      </c>
      <c r="P771" s="160">
        <v>3.34</v>
      </c>
      <c r="Q771" s="160">
        <v>1.24E-3</v>
      </c>
      <c r="R771" s="160">
        <v>4.5599999999999995E-2</v>
      </c>
      <c r="S771" s="160">
        <v>0</v>
      </c>
      <c r="T771" s="160">
        <v>0</v>
      </c>
      <c r="U771" s="160">
        <v>0</v>
      </c>
      <c r="V771" s="160">
        <v>7.000000000000001E-4</v>
      </c>
      <c r="W771" s="160">
        <v>2.5000000000000001E-3</v>
      </c>
      <c r="X771" s="160">
        <v>2.8000000000000004E-3</v>
      </c>
      <c r="Y771" s="160">
        <v>3.8100000000000002E-2</v>
      </c>
      <c r="Z771" s="160">
        <v>0</v>
      </c>
      <c r="AA771" s="159">
        <v>0.33</v>
      </c>
      <c r="AB771" s="159">
        <v>6.9999999999999993E-3</v>
      </c>
      <c r="AC771" s="159">
        <v>1.4000000000000002E-3</v>
      </c>
      <c r="AD771" s="159">
        <v>0.09</v>
      </c>
    </row>
    <row r="772" spans="1:30" ht="15.75" customHeight="1">
      <c r="A772" s="266" t="s">
        <v>1568</v>
      </c>
      <c r="B772" s="181" t="s">
        <v>34</v>
      </c>
      <c r="C772" s="167">
        <v>0.36119999999999997</v>
      </c>
      <c r="D772" s="164"/>
      <c r="E772" s="169">
        <v>0</v>
      </c>
      <c r="F772" s="171">
        <v>1.72E-2</v>
      </c>
      <c r="G772" s="23">
        <v>2.2000000000000001E-3</v>
      </c>
      <c r="H772" s="178">
        <v>0.02</v>
      </c>
      <c r="I772" s="141">
        <v>0</v>
      </c>
      <c r="J772" s="160">
        <v>0.04</v>
      </c>
      <c r="K772" s="160">
        <v>0.26</v>
      </c>
      <c r="L772" s="160">
        <v>1.7999999999999998E-4</v>
      </c>
      <c r="M772" s="160">
        <v>2.2599999999999998</v>
      </c>
      <c r="N772" s="160">
        <v>3.32E-2</v>
      </c>
      <c r="O772" s="160">
        <v>0.45</v>
      </c>
      <c r="P772" s="160">
        <v>3.34</v>
      </c>
      <c r="Q772" s="160">
        <v>1.24E-3</v>
      </c>
      <c r="R772" s="160">
        <v>4.5599999999999995E-2</v>
      </c>
      <c r="S772" s="160">
        <v>0</v>
      </c>
      <c r="T772" s="160">
        <v>0</v>
      </c>
      <c r="U772" s="160">
        <v>0</v>
      </c>
      <c r="V772" s="160">
        <v>7.000000000000001E-4</v>
      </c>
      <c r="W772" s="160">
        <v>2.5000000000000001E-3</v>
      </c>
      <c r="X772" s="160">
        <v>2.8000000000000004E-3</v>
      </c>
      <c r="Y772" s="160">
        <v>3.8100000000000002E-2</v>
      </c>
      <c r="Z772" s="160">
        <v>0</v>
      </c>
      <c r="AA772" s="159">
        <v>0.33</v>
      </c>
      <c r="AB772" s="159">
        <v>6.9999999999999993E-3</v>
      </c>
      <c r="AC772" s="159">
        <v>1.4000000000000002E-3</v>
      </c>
      <c r="AD772" s="159">
        <v>0.09</v>
      </c>
    </row>
    <row r="773" spans="1:30" ht="15.75" customHeight="1">
      <c r="A773" s="266" t="s">
        <v>1569</v>
      </c>
      <c r="B773" s="181" t="s">
        <v>34</v>
      </c>
      <c r="C773" s="167">
        <v>0.36119999999999997</v>
      </c>
      <c r="D773" s="164"/>
      <c r="E773" s="169">
        <v>0</v>
      </c>
      <c r="F773" s="171">
        <v>1.72E-2</v>
      </c>
      <c r="G773" s="23">
        <v>2.2000000000000001E-3</v>
      </c>
      <c r="H773" s="178">
        <v>0.02</v>
      </c>
      <c r="I773" s="141">
        <v>0</v>
      </c>
      <c r="J773" s="160">
        <v>0.04</v>
      </c>
      <c r="K773" s="160">
        <v>0.26</v>
      </c>
      <c r="L773" s="160">
        <v>1.7999999999999998E-4</v>
      </c>
      <c r="M773" s="160">
        <v>2.2599999999999998</v>
      </c>
      <c r="N773" s="160">
        <v>3.32E-2</v>
      </c>
      <c r="O773" s="160">
        <v>0.45</v>
      </c>
      <c r="P773" s="160">
        <v>3.34</v>
      </c>
      <c r="Q773" s="160">
        <v>1.24E-3</v>
      </c>
      <c r="R773" s="160">
        <v>4.5599999999999995E-2</v>
      </c>
      <c r="S773" s="160">
        <v>0</v>
      </c>
      <c r="T773" s="160">
        <v>0</v>
      </c>
      <c r="U773" s="160">
        <v>0</v>
      </c>
      <c r="V773" s="160">
        <v>7.000000000000001E-4</v>
      </c>
      <c r="W773" s="160">
        <v>2.5000000000000001E-3</v>
      </c>
      <c r="X773" s="160">
        <v>2.8000000000000004E-3</v>
      </c>
      <c r="Y773" s="160">
        <v>3.8100000000000002E-2</v>
      </c>
      <c r="Z773" s="160">
        <v>0</v>
      </c>
      <c r="AA773" s="159">
        <v>0.33</v>
      </c>
      <c r="AB773" s="159">
        <v>6.9999999999999993E-3</v>
      </c>
      <c r="AC773" s="159">
        <v>1.4000000000000002E-3</v>
      </c>
      <c r="AD773" s="159">
        <v>0.09</v>
      </c>
    </row>
    <row r="774" spans="1:30" ht="15.75" customHeight="1">
      <c r="A774" s="266" t="s">
        <v>1570</v>
      </c>
      <c r="B774" s="181" t="s">
        <v>34</v>
      </c>
      <c r="C774" s="167">
        <v>0.2422</v>
      </c>
      <c r="D774" s="164"/>
      <c r="E774" s="169">
        <v>0</v>
      </c>
      <c r="F774" s="171">
        <v>5.7380000000000007E-2</v>
      </c>
      <c r="G774" s="23">
        <v>6.13E-3</v>
      </c>
      <c r="H774" s="178">
        <v>7.0019999999999999E-2</v>
      </c>
      <c r="I774" s="141">
        <v>0</v>
      </c>
      <c r="J774" s="160">
        <v>0.08</v>
      </c>
      <c r="K774" s="160">
        <v>0.2</v>
      </c>
      <c r="L774" s="160">
        <v>1.0000000000000001E-5</v>
      </c>
      <c r="M774" s="160">
        <v>1.96</v>
      </c>
      <c r="N774" s="160">
        <v>2.81E-2</v>
      </c>
      <c r="O774" s="160">
        <v>0.67</v>
      </c>
      <c r="P774" s="160">
        <v>3.37</v>
      </c>
      <c r="Q774" s="160">
        <v>9.2999999999999995E-4</v>
      </c>
      <c r="R774" s="160">
        <v>5.7099999999999998E-2</v>
      </c>
      <c r="S774" s="160">
        <v>0</v>
      </c>
      <c r="T774" s="160">
        <v>0</v>
      </c>
      <c r="U774" s="160">
        <v>0</v>
      </c>
      <c r="V774" s="160">
        <v>8.1000000000000006E-4</v>
      </c>
      <c r="W774" s="160">
        <v>2.2599999999999999E-3</v>
      </c>
      <c r="X774" s="160">
        <v>2.5500000000000002E-3</v>
      </c>
      <c r="Y774" s="160">
        <v>3.2070000000000001E-2</v>
      </c>
      <c r="Z774" s="160">
        <v>0</v>
      </c>
      <c r="AA774" s="159">
        <v>0.28300000000000003</v>
      </c>
      <c r="AB774" s="159">
        <v>6.9999999999999993E-3</v>
      </c>
      <c r="AC774" s="159">
        <v>1.4000000000000002E-3</v>
      </c>
      <c r="AD774" s="159">
        <v>0.09</v>
      </c>
    </row>
    <row r="775" spans="1:30" ht="15.75" customHeight="1">
      <c r="A775" s="266" t="s">
        <v>1571</v>
      </c>
      <c r="B775" s="181" t="s">
        <v>34</v>
      </c>
      <c r="C775" s="167">
        <v>0.2422</v>
      </c>
      <c r="D775" s="164"/>
      <c r="E775" s="169">
        <v>0</v>
      </c>
      <c r="F775" s="171">
        <v>5.7380000000000007E-2</v>
      </c>
      <c r="G775" s="23">
        <v>6.13E-3</v>
      </c>
      <c r="H775" s="178">
        <v>7.0019999999999999E-2</v>
      </c>
      <c r="I775" s="141">
        <v>0</v>
      </c>
      <c r="J775" s="160">
        <v>0.08</v>
      </c>
      <c r="K775" s="160">
        <v>0.2</v>
      </c>
      <c r="L775" s="160">
        <v>1.0000000000000001E-5</v>
      </c>
      <c r="M775" s="160">
        <v>1.96</v>
      </c>
      <c r="N775" s="160">
        <v>2.81E-2</v>
      </c>
      <c r="O775" s="160">
        <v>0.67</v>
      </c>
      <c r="P775" s="160">
        <v>3.37</v>
      </c>
      <c r="Q775" s="160">
        <v>9.2999999999999995E-4</v>
      </c>
      <c r="R775" s="160">
        <v>5.7099999999999998E-2</v>
      </c>
      <c r="S775" s="160">
        <v>0</v>
      </c>
      <c r="T775" s="160">
        <v>0</v>
      </c>
      <c r="U775" s="160">
        <v>0</v>
      </c>
      <c r="V775" s="160">
        <v>8.1000000000000006E-4</v>
      </c>
      <c r="W775" s="160">
        <v>2.2599999999999999E-3</v>
      </c>
      <c r="X775" s="160">
        <v>2.5500000000000002E-3</v>
      </c>
      <c r="Y775" s="160">
        <v>3.2070000000000001E-2</v>
      </c>
      <c r="Z775" s="160">
        <v>0</v>
      </c>
      <c r="AA775" s="159">
        <v>0.28300000000000003</v>
      </c>
      <c r="AB775" s="159">
        <v>6.9999999999999993E-3</v>
      </c>
      <c r="AC775" s="159">
        <v>1.4000000000000002E-3</v>
      </c>
      <c r="AD775" s="159">
        <v>0.09</v>
      </c>
    </row>
    <row r="776" spans="1:30" ht="15.75" customHeight="1">
      <c r="A776" s="266" t="s">
        <v>1572</v>
      </c>
      <c r="B776" s="181" t="s">
        <v>34</v>
      </c>
      <c r="C776" s="167">
        <v>0.2422</v>
      </c>
      <c r="D776" s="164"/>
      <c r="E776" s="169">
        <v>0</v>
      </c>
      <c r="F776" s="171">
        <v>5.7380000000000007E-2</v>
      </c>
      <c r="G776" s="23">
        <v>6.13E-3</v>
      </c>
      <c r="H776" s="178">
        <v>7.0019999999999999E-2</v>
      </c>
      <c r="I776" s="141">
        <v>0</v>
      </c>
      <c r="J776" s="160">
        <v>0.08</v>
      </c>
      <c r="K776" s="160">
        <v>0.2</v>
      </c>
      <c r="L776" s="160">
        <v>1.0000000000000001E-5</v>
      </c>
      <c r="M776" s="160">
        <v>1.96</v>
      </c>
      <c r="N776" s="160">
        <v>2.81E-2</v>
      </c>
      <c r="O776" s="160">
        <v>0.67</v>
      </c>
      <c r="P776" s="160">
        <v>3.37</v>
      </c>
      <c r="Q776" s="160">
        <v>9.2999999999999995E-4</v>
      </c>
      <c r="R776" s="160">
        <v>5.7099999999999998E-2</v>
      </c>
      <c r="S776" s="160">
        <v>0</v>
      </c>
      <c r="T776" s="160">
        <v>0</v>
      </c>
      <c r="U776" s="160">
        <v>0</v>
      </c>
      <c r="V776" s="160">
        <v>8.1000000000000006E-4</v>
      </c>
      <c r="W776" s="160">
        <v>2.2599999999999999E-3</v>
      </c>
      <c r="X776" s="160">
        <v>2.5500000000000002E-3</v>
      </c>
      <c r="Y776" s="160">
        <v>3.2070000000000001E-2</v>
      </c>
      <c r="Z776" s="160">
        <v>0</v>
      </c>
      <c r="AA776" s="159">
        <v>0.28300000000000003</v>
      </c>
      <c r="AB776" s="159">
        <v>6.9999999999999993E-3</v>
      </c>
      <c r="AC776" s="159">
        <v>1.4000000000000002E-3</v>
      </c>
      <c r="AD776" s="159">
        <v>0.09</v>
      </c>
    </row>
    <row r="777" spans="1:30" ht="15.75" customHeight="1">
      <c r="A777" s="266" t="s">
        <v>1573</v>
      </c>
      <c r="B777" s="181" t="s">
        <v>34</v>
      </c>
      <c r="C777" s="167">
        <v>0.24678999999999998</v>
      </c>
      <c r="D777" s="164"/>
      <c r="E777" s="169">
        <v>3.3919999999999999E-2</v>
      </c>
      <c r="F777" s="171">
        <v>5.7380000000000007E-2</v>
      </c>
      <c r="G777" s="23">
        <v>6.13E-3</v>
      </c>
      <c r="H777" s="178">
        <v>7.0019999999999999E-2</v>
      </c>
      <c r="I777" s="141">
        <v>1.3500000000000001E-3</v>
      </c>
      <c r="J777" s="160">
        <v>0.08</v>
      </c>
      <c r="K777" s="160">
        <v>0.2</v>
      </c>
      <c r="L777" s="160">
        <v>1.0000000000000001E-5</v>
      </c>
      <c r="M777" s="160">
        <v>1.96</v>
      </c>
      <c r="N777" s="160">
        <v>2.81E-2</v>
      </c>
      <c r="O777" s="160">
        <v>0.67</v>
      </c>
      <c r="P777" s="160">
        <v>3.37</v>
      </c>
      <c r="Q777" s="160">
        <v>9.2999999999999995E-4</v>
      </c>
      <c r="R777" s="160">
        <v>5.7099999999999998E-2</v>
      </c>
      <c r="S777" s="160">
        <v>0</v>
      </c>
      <c r="T777" s="160">
        <v>0</v>
      </c>
      <c r="U777" s="160">
        <v>0</v>
      </c>
      <c r="V777" s="160">
        <v>8.1000000000000006E-4</v>
      </c>
      <c r="W777" s="160">
        <v>2.2599999999999999E-3</v>
      </c>
      <c r="X777" s="160">
        <v>2.5500000000000002E-3</v>
      </c>
      <c r="Y777" s="160">
        <v>3.2070000000000001E-2</v>
      </c>
      <c r="Z777" s="160">
        <v>0</v>
      </c>
      <c r="AA777" s="159">
        <v>0.28300000000000003</v>
      </c>
      <c r="AB777" s="159">
        <v>6.9999999999999993E-3</v>
      </c>
      <c r="AC777" s="159">
        <v>1.4000000000000002E-3</v>
      </c>
      <c r="AD777" s="159">
        <v>0.09</v>
      </c>
    </row>
    <row r="778" spans="1:30" ht="15.75" customHeight="1">
      <c r="A778" s="266" t="s">
        <v>1574</v>
      </c>
      <c r="B778" s="181" t="s">
        <v>34</v>
      </c>
      <c r="C778" s="167">
        <v>0.2422</v>
      </c>
      <c r="D778" s="164"/>
      <c r="E778" s="169">
        <v>0</v>
      </c>
      <c r="F778" s="171">
        <v>5.7380000000000007E-2</v>
      </c>
      <c r="G778" s="23">
        <v>6.13E-3</v>
      </c>
      <c r="H778" s="178">
        <v>7.0019999999999999E-2</v>
      </c>
      <c r="I778" s="141">
        <v>0</v>
      </c>
      <c r="J778" s="160">
        <v>0.08</v>
      </c>
      <c r="K778" s="160">
        <v>0.2</v>
      </c>
      <c r="L778" s="160">
        <v>1.0000000000000001E-5</v>
      </c>
      <c r="M778" s="160">
        <v>1.96</v>
      </c>
      <c r="N778" s="160">
        <v>2.81E-2</v>
      </c>
      <c r="O778" s="160">
        <v>0.67</v>
      </c>
      <c r="P778" s="160">
        <v>3.37</v>
      </c>
      <c r="Q778" s="160">
        <v>9.2999999999999995E-4</v>
      </c>
      <c r="R778" s="160">
        <v>5.7099999999999998E-2</v>
      </c>
      <c r="S778" s="160">
        <v>0</v>
      </c>
      <c r="T778" s="160">
        <v>0</v>
      </c>
      <c r="U778" s="160">
        <v>0</v>
      </c>
      <c r="V778" s="160">
        <v>8.1000000000000006E-4</v>
      </c>
      <c r="W778" s="160">
        <v>2.2599999999999999E-3</v>
      </c>
      <c r="X778" s="160">
        <v>2.5500000000000002E-3</v>
      </c>
      <c r="Y778" s="160">
        <v>3.2070000000000001E-2</v>
      </c>
      <c r="Z778" s="160">
        <v>0</v>
      </c>
      <c r="AA778" s="159">
        <v>0.28300000000000003</v>
      </c>
      <c r="AB778" s="159">
        <v>6.9999999999999993E-3</v>
      </c>
      <c r="AC778" s="159">
        <v>1.4000000000000002E-3</v>
      </c>
      <c r="AD778" s="159">
        <v>0.09</v>
      </c>
    </row>
    <row r="779" spans="1:30" ht="15.75" customHeight="1">
      <c r="A779" s="266" t="s">
        <v>1575</v>
      </c>
      <c r="B779" s="181" t="s">
        <v>34</v>
      </c>
      <c r="C779" s="167">
        <v>0.2422</v>
      </c>
      <c r="D779" s="164"/>
      <c r="E779" s="169">
        <v>0</v>
      </c>
      <c r="F779" s="171">
        <v>5.7380000000000007E-2</v>
      </c>
      <c r="G779" s="23">
        <v>6.13E-3</v>
      </c>
      <c r="H779" s="178">
        <v>7.0019999999999999E-2</v>
      </c>
      <c r="I779" s="141">
        <v>0</v>
      </c>
      <c r="J779" s="160">
        <v>0.08</v>
      </c>
      <c r="K779" s="160">
        <v>0.2</v>
      </c>
      <c r="L779" s="160">
        <v>1.0000000000000001E-5</v>
      </c>
      <c r="M779" s="160">
        <v>1.96</v>
      </c>
      <c r="N779" s="160">
        <v>2.81E-2</v>
      </c>
      <c r="O779" s="160">
        <v>0.67</v>
      </c>
      <c r="P779" s="160">
        <v>3.37</v>
      </c>
      <c r="Q779" s="160">
        <v>9.2999999999999995E-4</v>
      </c>
      <c r="R779" s="160">
        <v>5.7099999999999998E-2</v>
      </c>
      <c r="S779" s="160">
        <v>0</v>
      </c>
      <c r="T779" s="160">
        <v>0</v>
      </c>
      <c r="U779" s="160">
        <v>0</v>
      </c>
      <c r="V779" s="160">
        <v>8.1000000000000006E-4</v>
      </c>
      <c r="W779" s="160">
        <v>2.2599999999999999E-3</v>
      </c>
      <c r="X779" s="160">
        <v>2.5500000000000002E-3</v>
      </c>
      <c r="Y779" s="160">
        <v>3.2070000000000001E-2</v>
      </c>
      <c r="Z779" s="160">
        <v>0</v>
      </c>
      <c r="AA779" s="159">
        <v>0.28300000000000003</v>
      </c>
      <c r="AB779" s="159">
        <v>6.9999999999999993E-3</v>
      </c>
      <c r="AC779" s="159">
        <v>1.4000000000000002E-3</v>
      </c>
      <c r="AD779" s="159">
        <v>0.09</v>
      </c>
    </row>
    <row r="780" spans="1:30" ht="15.75" customHeight="1">
      <c r="A780" s="266" t="s">
        <v>1576</v>
      </c>
      <c r="B780" s="181" t="s">
        <v>34</v>
      </c>
      <c r="C780" s="167">
        <v>0.2422</v>
      </c>
      <c r="D780" s="164"/>
      <c r="E780" s="169">
        <v>0</v>
      </c>
      <c r="F780" s="171">
        <v>5.7380000000000007E-2</v>
      </c>
      <c r="G780" s="23">
        <v>6.13E-3</v>
      </c>
      <c r="H780" s="178">
        <v>7.0019999999999999E-2</v>
      </c>
      <c r="I780" s="141">
        <v>0</v>
      </c>
      <c r="J780" s="160">
        <v>0.08</v>
      </c>
      <c r="K780" s="160">
        <v>0.2</v>
      </c>
      <c r="L780" s="160">
        <v>1.0000000000000001E-5</v>
      </c>
      <c r="M780" s="160">
        <v>1.96</v>
      </c>
      <c r="N780" s="160">
        <v>2.81E-2</v>
      </c>
      <c r="O780" s="160">
        <v>0.67</v>
      </c>
      <c r="P780" s="160">
        <v>3.37</v>
      </c>
      <c r="Q780" s="160">
        <v>9.2999999999999995E-4</v>
      </c>
      <c r="R780" s="160">
        <v>5.7099999999999998E-2</v>
      </c>
      <c r="S780" s="160">
        <v>0</v>
      </c>
      <c r="T780" s="160">
        <v>0</v>
      </c>
      <c r="U780" s="160">
        <v>0</v>
      </c>
      <c r="V780" s="160">
        <v>8.1000000000000006E-4</v>
      </c>
      <c r="W780" s="160">
        <v>2.2599999999999999E-3</v>
      </c>
      <c r="X780" s="160">
        <v>2.5500000000000002E-3</v>
      </c>
      <c r="Y780" s="160">
        <v>3.2070000000000001E-2</v>
      </c>
      <c r="Z780" s="160">
        <v>0</v>
      </c>
      <c r="AA780" s="159">
        <v>0.28300000000000003</v>
      </c>
      <c r="AB780" s="159">
        <v>6.9999999999999993E-3</v>
      </c>
      <c r="AC780" s="159">
        <v>1.4000000000000002E-3</v>
      </c>
      <c r="AD780" s="159">
        <v>0.09</v>
      </c>
    </row>
    <row r="781" spans="1:30" ht="15.75" customHeight="1">
      <c r="A781" s="266" t="s">
        <v>1577</v>
      </c>
      <c r="B781" s="181" t="s">
        <v>34</v>
      </c>
      <c r="C781" s="167">
        <v>0.2422</v>
      </c>
      <c r="D781" s="164"/>
      <c r="E781" s="169">
        <v>0</v>
      </c>
      <c r="F781" s="171">
        <v>5.7380000000000007E-2</v>
      </c>
      <c r="G781" s="23">
        <v>6.13E-3</v>
      </c>
      <c r="H781" s="178">
        <v>7.0019999999999999E-2</v>
      </c>
      <c r="I781" s="141">
        <v>0</v>
      </c>
      <c r="J781" s="160">
        <v>0.08</v>
      </c>
      <c r="K781" s="160">
        <v>0.2</v>
      </c>
      <c r="L781" s="160">
        <v>1.0000000000000001E-5</v>
      </c>
      <c r="M781" s="160">
        <v>1.96</v>
      </c>
      <c r="N781" s="160">
        <v>2.81E-2</v>
      </c>
      <c r="O781" s="160">
        <v>0.67</v>
      </c>
      <c r="P781" s="160">
        <v>3.37</v>
      </c>
      <c r="Q781" s="160">
        <v>9.2999999999999995E-4</v>
      </c>
      <c r="R781" s="160">
        <v>5.7099999999999998E-2</v>
      </c>
      <c r="S781" s="160">
        <v>0</v>
      </c>
      <c r="T781" s="160">
        <v>0</v>
      </c>
      <c r="U781" s="160">
        <v>0</v>
      </c>
      <c r="V781" s="160">
        <v>8.1000000000000006E-4</v>
      </c>
      <c r="W781" s="160">
        <v>2.2599999999999999E-3</v>
      </c>
      <c r="X781" s="160">
        <v>2.5500000000000002E-3</v>
      </c>
      <c r="Y781" s="160">
        <v>3.2070000000000001E-2</v>
      </c>
      <c r="Z781" s="160">
        <v>0</v>
      </c>
      <c r="AA781" s="159">
        <v>0.28300000000000003</v>
      </c>
      <c r="AB781" s="159">
        <v>6.9999999999999993E-3</v>
      </c>
      <c r="AC781" s="159">
        <v>1.4000000000000002E-3</v>
      </c>
      <c r="AD781" s="159">
        <v>0.09</v>
      </c>
    </row>
    <row r="782" spans="1:30" ht="15.75" customHeight="1">
      <c r="A782" s="266" t="s">
        <v>1578</v>
      </c>
      <c r="B782" s="181" t="s">
        <v>34</v>
      </c>
      <c r="C782" s="167">
        <v>0.2422</v>
      </c>
      <c r="D782" s="164"/>
      <c r="E782" s="169">
        <v>0</v>
      </c>
      <c r="F782" s="171">
        <v>5.7380000000000007E-2</v>
      </c>
      <c r="G782" s="23">
        <v>6.13E-3</v>
      </c>
      <c r="H782" s="178">
        <v>7.0019999999999999E-2</v>
      </c>
      <c r="I782" s="141">
        <v>0</v>
      </c>
      <c r="J782" s="160">
        <v>0.08</v>
      </c>
      <c r="K782" s="160">
        <v>0.2</v>
      </c>
      <c r="L782" s="160">
        <v>1.0000000000000001E-5</v>
      </c>
      <c r="M782" s="160">
        <v>1.96</v>
      </c>
      <c r="N782" s="160">
        <v>2.81E-2</v>
      </c>
      <c r="O782" s="160">
        <v>0.67</v>
      </c>
      <c r="P782" s="160">
        <v>3.37</v>
      </c>
      <c r="Q782" s="160">
        <v>9.2999999999999995E-4</v>
      </c>
      <c r="R782" s="160">
        <v>5.7099999999999998E-2</v>
      </c>
      <c r="S782" s="160">
        <v>0</v>
      </c>
      <c r="T782" s="160">
        <v>0</v>
      </c>
      <c r="U782" s="160">
        <v>0</v>
      </c>
      <c r="V782" s="160">
        <v>8.1000000000000006E-4</v>
      </c>
      <c r="W782" s="160">
        <v>2.2599999999999999E-3</v>
      </c>
      <c r="X782" s="160">
        <v>2.5500000000000002E-3</v>
      </c>
      <c r="Y782" s="160">
        <v>3.2070000000000001E-2</v>
      </c>
      <c r="Z782" s="160">
        <v>0</v>
      </c>
      <c r="AA782" s="159">
        <v>0.28300000000000003</v>
      </c>
      <c r="AB782" s="159">
        <v>6.9999999999999993E-3</v>
      </c>
      <c r="AC782" s="159">
        <v>1.4000000000000002E-3</v>
      </c>
      <c r="AD782" s="159">
        <v>0.09</v>
      </c>
    </row>
    <row r="783" spans="1:30" ht="15.75" customHeight="1">
      <c r="A783" s="266" t="s">
        <v>1579</v>
      </c>
      <c r="B783" s="181" t="s">
        <v>34</v>
      </c>
      <c r="C783" s="167">
        <v>0.2422</v>
      </c>
      <c r="D783" s="164"/>
      <c r="E783" s="169">
        <v>0</v>
      </c>
      <c r="F783" s="171">
        <v>5.7380000000000007E-2</v>
      </c>
      <c r="G783" s="23">
        <v>6.13E-3</v>
      </c>
      <c r="H783" s="178">
        <v>7.0019999999999999E-2</v>
      </c>
      <c r="I783" s="141">
        <v>0</v>
      </c>
      <c r="J783" s="160">
        <v>0.08</v>
      </c>
      <c r="K783" s="160">
        <v>0.2</v>
      </c>
      <c r="L783" s="160">
        <v>1.0000000000000001E-5</v>
      </c>
      <c r="M783" s="160">
        <v>1.96</v>
      </c>
      <c r="N783" s="160">
        <v>2.81E-2</v>
      </c>
      <c r="O783" s="160">
        <v>0.67</v>
      </c>
      <c r="P783" s="160">
        <v>3.37</v>
      </c>
      <c r="Q783" s="160">
        <v>9.2999999999999995E-4</v>
      </c>
      <c r="R783" s="160">
        <v>5.7099999999999998E-2</v>
      </c>
      <c r="S783" s="160">
        <v>0</v>
      </c>
      <c r="T783" s="160">
        <v>0</v>
      </c>
      <c r="U783" s="160">
        <v>0</v>
      </c>
      <c r="V783" s="160">
        <v>8.1000000000000006E-4</v>
      </c>
      <c r="W783" s="160">
        <v>2.2599999999999999E-3</v>
      </c>
      <c r="X783" s="160">
        <v>2.5500000000000002E-3</v>
      </c>
      <c r="Y783" s="160">
        <v>3.2070000000000001E-2</v>
      </c>
      <c r="Z783" s="160">
        <v>0</v>
      </c>
      <c r="AA783" s="159">
        <v>0.28300000000000003</v>
      </c>
      <c r="AB783" s="159">
        <v>6.9999999999999993E-3</v>
      </c>
      <c r="AC783" s="159">
        <v>1.4000000000000002E-3</v>
      </c>
      <c r="AD783" s="159">
        <v>0.09</v>
      </c>
    </row>
    <row r="784" spans="1:30" ht="15.75" customHeight="1">
      <c r="A784" s="266" t="s">
        <v>1580</v>
      </c>
      <c r="B784" s="181" t="s">
        <v>34</v>
      </c>
      <c r="C784" s="167">
        <v>0.2422</v>
      </c>
      <c r="D784" s="164"/>
      <c r="E784" s="169">
        <v>0</v>
      </c>
      <c r="F784" s="171">
        <v>5.7380000000000007E-2</v>
      </c>
      <c r="G784" s="23">
        <v>6.13E-3</v>
      </c>
      <c r="H784" s="178">
        <v>7.0019999999999999E-2</v>
      </c>
      <c r="I784" s="141">
        <v>0</v>
      </c>
      <c r="J784" s="160">
        <v>0.08</v>
      </c>
      <c r="K784" s="160">
        <v>0.2</v>
      </c>
      <c r="L784" s="160">
        <v>1.0000000000000001E-5</v>
      </c>
      <c r="M784" s="160">
        <v>1.96</v>
      </c>
      <c r="N784" s="160">
        <v>2.81E-2</v>
      </c>
      <c r="O784" s="160">
        <v>0.67</v>
      </c>
      <c r="P784" s="160">
        <v>3.37</v>
      </c>
      <c r="Q784" s="160">
        <v>9.2999999999999995E-4</v>
      </c>
      <c r="R784" s="160">
        <v>5.7099999999999998E-2</v>
      </c>
      <c r="S784" s="160">
        <v>0</v>
      </c>
      <c r="T784" s="160">
        <v>0</v>
      </c>
      <c r="U784" s="160">
        <v>0</v>
      </c>
      <c r="V784" s="160">
        <v>8.1000000000000006E-4</v>
      </c>
      <c r="W784" s="160">
        <v>2.2599999999999999E-3</v>
      </c>
      <c r="X784" s="160">
        <v>2.5500000000000002E-3</v>
      </c>
      <c r="Y784" s="160">
        <v>3.2070000000000001E-2</v>
      </c>
      <c r="Z784" s="160">
        <v>0</v>
      </c>
      <c r="AA784" s="159">
        <v>0.28300000000000003</v>
      </c>
      <c r="AB784" s="159">
        <v>6.9999999999999993E-3</v>
      </c>
      <c r="AC784" s="159">
        <v>1.4000000000000002E-3</v>
      </c>
      <c r="AD784" s="159">
        <v>0.09</v>
      </c>
    </row>
    <row r="785" spans="1:30" ht="15.75" customHeight="1">
      <c r="A785" s="266" t="s">
        <v>1581</v>
      </c>
      <c r="B785" s="181" t="s">
        <v>34</v>
      </c>
      <c r="C785" s="167">
        <v>0.19640000000000002</v>
      </c>
      <c r="D785" s="164"/>
      <c r="E785" s="169">
        <v>1.076E-2</v>
      </c>
      <c r="F785" s="171">
        <v>5.7380000000000007E-2</v>
      </c>
      <c r="G785" s="23">
        <v>6.13E-3</v>
      </c>
      <c r="H785" s="178">
        <v>7.0019999999999999E-2</v>
      </c>
      <c r="I785" s="141">
        <v>3.0000000000000001E-3</v>
      </c>
      <c r="J785" s="160">
        <v>0.08</v>
      </c>
      <c r="K785" s="160">
        <v>0.2</v>
      </c>
      <c r="L785" s="160">
        <v>1.0000000000000001E-5</v>
      </c>
      <c r="M785" s="160">
        <v>1.96</v>
      </c>
      <c r="N785" s="160">
        <v>2.81E-2</v>
      </c>
      <c r="O785" s="160">
        <v>0.67</v>
      </c>
      <c r="P785" s="160">
        <v>3.37</v>
      </c>
      <c r="Q785" s="160">
        <v>9.2999999999999995E-4</v>
      </c>
      <c r="R785" s="160">
        <v>5.7099999999999998E-2</v>
      </c>
      <c r="S785" s="160">
        <v>0</v>
      </c>
      <c r="T785" s="160">
        <v>0</v>
      </c>
      <c r="U785" s="160">
        <v>0</v>
      </c>
      <c r="V785" s="160">
        <v>8.1000000000000006E-4</v>
      </c>
      <c r="W785" s="160">
        <v>2.2599999999999999E-3</v>
      </c>
      <c r="X785" s="160">
        <v>2.5500000000000002E-3</v>
      </c>
      <c r="Y785" s="160">
        <v>3.2070000000000001E-2</v>
      </c>
      <c r="Z785" s="160">
        <v>0</v>
      </c>
      <c r="AA785" s="159">
        <v>0.28300000000000003</v>
      </c>
      <c r="AB785" s="159">
        <v>6.9999999999999993E-3</v>
      </c>
      <c r="AC785" s="159">
        <v>1.4000000000000002E-3</v>
      </c>
      <c r="AD785" s="159">
        <v>0.09</v>
      </c>
    </row>
    <row r="786" spans="1:30" ht="15.75" customHeight="1">
      <c r="A786" s="266" t="s">
        <v>1582</v>
      </c>
      <c r="B786" s="181" t="s">
        <v>34</v>
      </c>
      <c r="C786" s="167">
        <v>0.2422</v>
      </c>
      <c r="D786" s="164"/>
      <c r="E786" s="169">
        <v>0</v>
      </c>
      <c r="F786" s="171">
        <v>5.7380000000000007E-2</v>
      </c>
      <c r="G786" s="23">
        <v>6.13E-3</v>
      </c>
      <c r="H786" s="178">
        <v>7.0019999999999999E-2</v>
      </c>
      <c r="I786" s="141">
        <v>0</v>
      </c>
      <c r="J786" s="160">
        <v>0.08</v>
      </c>
      <c r="K786" s="160">
        <v>0.2</v>
      </c>
      <c r="L786" s="160">
        <v>1.0000000000000001E-5</v>
      </c>
      <c r="M786" s="160">
        <v>1.96</v>
      </c>
      <c r="N786" s="160">
        <v>2.81E-2</v>
      </c>
      <c r="O786" s="160">
        <v>0.67</v>
      </c>
      <c r="P786" s="160">
        <v>3.37</v>
      </c>
      <c r="Q786" s="160">
        <v>9.2999999999999995E-4</v>
      </c>
      <c r="R786" s="160">
        <v>5.7099999999999998E-2</v>
      </c>
      <c r="S786" s="160">
        <v>0</v>
      </c>
      <c r="T786" s="160">
        <v>0</v>
      </c>
      <c r="U786" s="160">
        <v>0</v>
      </c>
      <c r="V786" s="160">
        <v>8.1000000000000006E-4</v>
      </c>
      <c r="W786" s="160">
        <v>2.2599999999999999E-3</v>
      </c>
      <c r="X786" s="160">
        <v>2.5500000000000002E-3</v>
      </c>
      <c r="Y786" s="160">
        <v>3.2070000000000001E-2</v>
      </c>
      <c r="Z786" s="160">
        <v>0</v>
      </c>
      <c r="AA786" s="159">
        <v>0.28300000000000003</v>
      </c>
      <c r="AB786" s="159">
        <v>6.9999999999999993E-3</v>
      </c>
      <c r="AC786" s="159">
        <v>1.4000000000000002E-3</v>
      </c>
      <c r="AD786" s="159">
        <v>0.09</v>
      </c>
    </row>
    <row r="787" spans="1:30" ht="15.75" customHeight="1">
      <c r="A787" s="266" t="s">
        <v>1583</v>
      </c>
      <c r="B787" s="181" t="s">
        <v>34</v>
      </c>
      <c r="C787" s="167">
        <v>0.2422</v>
      </c>
      <c r="D787" s="164"/>
      <c r="E787" s="169">
        <v>0</v>
      </c>
      <c r="F787" s="171">
        <v>5.7380000000000007E-2</v>
      </c>
      <c r="G787" s="23">
        <v>6.13E-3</v>
      </c>
      <c r="H787" s="178">
        <v>7.0019999999999999E-2</v>
      </c>
      <c r="I787" s="141">
        <v>0</v>
      </c>
      <c r="J787" s="160">
        <v>0.08</v>
      </c>
      <c r="K787" s="160">
        <v>0.2</v>
      </c>
      <c r="L787" s="160">
        <v>1.0000000000000001E-5</v>
      </c>
      <c r="M787" s="160">
        <v>1.96</v>
      </c>
      <c r="N787" s="160">
        <v>2.81E-2</v>
      </c>
      <c r="O787" s="160">
        <v>0.67</v>
      </c>
      <c r="P787" s="160">
        <v>3.37</v>
      </c>
      <c r="Q787" s="160">
        <v>9.2999999999999995E-4</v>
      </c>
      <c r="R787" s="160">
        <v>5.7099999999999998E-2</v>
      </c>
      <c r="S787" s="160">
        <v>0</v>
      </c>
      <c r="T787" s="160">
        <v>0</v>
      </c>
      <c r="U787" s="160">
        <v>0</v>
      </c>
      <c r="V787" s="160">
        <v>8.1000000000000006E-4</v>
      </c>
      <c r="W787" s="160">
        <v>2.2599999999999999E-3</v>
      </c>
      <c r="X787" s="160">
        <v>2.5500000000000002E-3</v>
      </c>
      <c r="Y787" s="160">
        <v>3.2070000000000001E-2</v>
      </c>
      <c r="Z787" s="160">
        <v>0</v>
      </c>
      <c r="AA787" s="159">
        <v>0.28300000000000003</v>
      </c>
      <c r="AB787" s="159">
        <v>6.9999999999999993E-3</v>
      </c>
      <c r="AC787" s="159">
        <v>1.4000000000000002E-3</v>
      </c>
      <c r="AD787" s="159">
        <v>0.09</v>
      </c>
    </row>
    <row r="788" spans="1:30" ht="15.75" customHeight="1">
      <c r="A788" s="266" t="s">
        <v>1584</v>
      </c>
      <c r="B788" s="181" t="s">
        <v>34</v>
      </c>
      <c r="C788" s="167">
        <v>0.2422</v>
      </c>
      <c r="D788" s="164"/>
      <c r="E788" s="169">
        <v>0</v>
      </c>
      <c r="F788" s="171">
        <v>5.7380000000000007E-2</v>
      </c>
      <c r="G788" s="23">
        <v>6.13E-3</v>
      </c>
      <c r="H788" s="178">
        <v>7.0019999999999999E-2</v>
      </c>
      <c r="I788" s="141">
        <v>0</v>
      </c>
      <c r="J788" s="160">
        <v>0.08</v>
      </c>
      <c r="K788" s="160">
        <v>0.2</v>
      </c>
      <c r="L788" s="160">
        <v>1.0000000000000001E-5</v>
      </c>
      <c r="M788" s="160">
        <v>1.96</v>
      </c>
      <c r="N788" s="160">
        <v>2.81E-2</v>
      </c>
      <c r="O788" s="160">
        <v>0.67</v>
      </c>
      <c r="P788" s="160">
        <v>3.37</v>
      </c>
      <c r="Q788" s="160">
        <v>9.2999999999999995E-4</v>
      </c>
      <c r="R788" s="160">
        <v>5.7099999999999998E-2</v>
      </c>
      <c r="S788" s="160">
        <v>0</v>
      </c>
      <c r="T788" s="160">
        <v>0</v>
      </c>
      <c r="U788" s="160">
        <v>0</v>
      </c>
      <c r="V788" s="160">
        <v>8.1000000000000006E-4</v>
      </c>
      <c r="W788" s="160">
        <v>2.2599999999999999E-3</v>
      </c>
      <c r="X788" s="160">
        <v>2.5500000000000002E-3</v>
      </c>
      <c r="Y788" s="160">
        <v>3.2070000000000001E-2</v>
      </c>
      <c r="Z788" s="160">
        <v>0</v>
      </c>
      <c r="AA788" s="159">
        <v>0.28300000000000003</v>
      </c>
      <c r="AB788" s="159">
        <v>6.9999999999999993E-3</v>
      </c>
      <c r="AC788" s="159">
        <v>1.4000000000000002E-3</v>
      </c>
      <c r="AD788" s="159">
        <v>0.09</v>
      </c>
    </row>
    <row r="789" spans="1:30" ht="15.75" customHeight="1">
      <c r="A789" s="266" t="s">
        <v>1585</v>
      </c>
      <c r="B789" s="181" t="s">
        <v>34</v>
      </c>
      <c r="C789" s="167">
        <v>0.2422</v>
      </c>
      <c r="D789" s="164"/>
      <c r="E789" s="169">
        <v>0</v>
      </c>
      <c r="F789" s="171">
        <v>5.7380000000000007E-2</v>
      </c>
      <c r="G789" s="23">
        <v>6.13E-3</v>
      </c>
      <c r="H789" s="178">
        <v>7.0019999999999999E-2</v>
      </c>
      <c r="I789" s="141">
        <v>0</v>
      </c>
      <c r="J789" s="160">
        <v>0.08</v>
      </c>
      <c r="K789" s="160">
        <v>0.2</v>
      </c>
      <c r="L789" s="160">
        <v>1.0000000000000001E-5</v>
      </c>
      <c r="M789" s="160">
        <v>1.96</v>
      </c>
      <c r="N789" s="160">
        <v>2.81E-2</v>
      </c>
      <c r="O789" s="160">
        <v>0.67</v>
      </c>
      <c r="P789" s="160">
        <v>3.37</v>
      </c>
      <c r="Q789" s="160">
        <v>9.2999999999999995E-4</v>
      </c>
      <c r="R789" s="160">
        <v>5.7099999999999998E-2</v>
      </c>
      <c r="S789" s="160">
        <v>0</v>
      </c>
      <c r="T789" s="160">
        <v>0</v>
      </c>
      <c r="U789" s="160">
        <v>0</v>
      </c>
      <c r="V789" s="160">
        <v>8.1000000000000006E-4</v>
      </c>
      <c r="W789" s="160">
        <v>2.2599999999999999E-3</v>
      </c>
      <c r="X789" s="160">
        <v>2.5500000000000002E-3</v>
      </c>
      <c r="Y789" s="160">
        <v>3.2070000000000001E-2</v>
      </c>
      <c r="Z789" s="160">
        <v>0</v>
      </c>
      <c r="AA789" s="159">
        <v>0.28300000000000003</v>
      </c>
      <c r="AB789" s="159">
        <v>6.9999999999999993E-3</v>
      </c>
      <c r="AC789" s="159">
        <v>1.4000000000000002E-3</v>
      </c>
      <c r="AD789" s="159">
        <v>0.09</v>
      </c>
    </row>
    <row r="790" spans="1:30" ht="15.75" customHeight="1">
      <c r="A790" s="266" t="s">
        <v>1586</v>
      </c>
      <c r="B790" s="181" t="s">
        <v>34</v>
      </c>
      <c r="C790" s="167">
        <v>0.36119999999999997</v>
      </c>
      <c r="D790" s="164"/>
      <c r="E790" s="169">
        <v>0</v>
      </c>
      <c r="F790" s="171">
        <v>1.72E-2</v>
      </c>
      <c r="G790" s="23">
        <v>2.2000000000000001E-3</v>
      </c>
      <c r="H790" s="178">
        <v>0.02</v>
      </c>
      <c r="I790" s="141">
        <v>0</v>
      </c>
      <c r="J790" s="160">
        <v>0.04</v>
      </c>
      <c r="K790" s="160">
        <v>0.26</v>
      </c>
      <c r="L790" s="160">
        <v>1.7999999999999998E-4</v>
      </c>
      <c r="M790" s="160">
        <v>2.2599999999999998</v>
      </c>
      <c r="N790" s="160">
        <v>3.32E-2</v>
      </c>
      <c r="O790" s="160">
        <v>0.45</v>
      </c>
      <c r="P790" s="160">
        <v>3.34</v>
      </c>
      <c r="Q790" s="160">
        <v>1.24E-3</v>
      </c>
      <c r="R790" s="160">
        <v>4.5599999999999995E-2</v>
      </c>
      <c r="S790" s="160">
        <v>0</v>
      </c>
      <c r="T790" s="160">
        <v>0</v>
      </c>
      <c r="U790" s="160">
        <v>0</v>
      </c>
      <c r="V790" s="160">
        <v>7.000000000000001E-4</v>
      </c>
      <c r="W790" s="160">
        <v>2.5000000000000001E-3</v>
      </c>
      <c r="X790" s="160">
        <v>2.8000000000000004E-3</v>
      </c>
      <c r="Y790" s="160">
        <v>3.8100000000000002E-2</v>
      </c>
      <c r="Z790" s="160">
        <v>0</v>
      </c>
      <c r="AA790" s="159">
        <v>0.33</v>
      </c>
      <c r="AB790" s="159">
        <v>6.9999999999999993E-3</v>
      </c>
      <c r="AC790" s="159">
        <v>1.4000000000000002E-3</v>
      </c>
      <c r="AD790" s="159">
        <v>0.09</v>
      </c>
    </row>
    <row r="791" spans="1:30" ht="15.75" customHeight="1">
      <c r="A791" s="266" t="s">
        <v>1587</v>
      </c>
      <c r="B791" s="181" t="s">
        <v>34</v>
      </c>
      <c r="C791" s="167">
        <v>0.36119999999999997</v>
      </c>
      <c r="D791" s="164"/>
      <c r="E791" s="169">
        <v>0</v>
      </c>
      <c r="F791" s="171">
        <v>1.72E-2</v>
      </c>
      <c r="G791" s="23">
        <v>2.2000000000000001E-3</v>
      </c>
      <c r="H791" s="178">
        <v>0.02</v>
      </c>
      <c r="I791" s="141">
        <v>0</v>
      </c>
      <c r="J791" s="160">
        <v>0.04</v>
      </c>
      <c r="K791" s="160">
        <v>0.26</v>
      </c>
      <c r="L791" s="160">
        <v>1.7999999999999998E-4</v>
      </c>
      <c r="M791" s="160">
        <v>2.2599999999999998</v>
      </c>
      <c r="N791" s="160">
        <v>3.32E-2</v>
      </c>
      <c r="O791" s="160">
        <v>0.45</v>
      </c>
      <c r="P791" s="160">
        <v>3.34</v>
      </c>
      <c r="Q791" s="160">
        <v>1.24E-3</v>
      </c>
      <c r="R791" s="160">
        <v>4.5599999999999995E-2</v>
      </c>
      <c r="S791" s="160">
        <v>0</v>
      </c>
      <c r="T791" s="160">
        <v>0</v>
      </c>
      <c r="U791" s="160">
        <v>0</v>
      </c>
      <c r="V791" s="160">
        <v>7.000000000000001E-4</v>
      </c>
      <c r="W791" s="160">
        <v>2.5000000000000001E-3</v>
      </c>
      <c r="X791" s="160">
        <v>2.8000000000000004E-3</v>
      </c>
      <c r="Y791" s="160">
        <v>3.8100000000000002E-2</v>
      </c>
      <c r="Z791" s="160">
        <v>0</v>
      </c>
      <c r="AA791" s="159">
        <v>0.33</v>
      </c>
      <c r="AB791" s="159">
        <v>6.9999999999999993E-3</v>
      </c>
      <c r="AC791" s="159">
        <v>1.4000000000000002E-3</v>
      </c>
      <c r="AD791" s="159">
        <v>0.09</v>
      </c>
    </row>
    <row r="792" spans="1:30" ht="15.75" customHeight="1">
      <c r="A792" s="266" t="s">
        <v>1588</v>
      </c>
      <c r="B792" s="181" t="s">
        <v>34</v>
      </c>
      <c r="C792" s="167">
        <v>0.29160000000000003</v>
      </c>
      <c r="D792" s="164"/>
      <c r="E792" s="169">
        <v>1.076E-2</v>
      </c>
      <c r="F792" s="171">
        <v>1.72E-2</v>
      </c>
      <c r="G792" s="23">
        <v>2.2000000000000001E-3</v>
      </c>
      <c r="H792" s="178">
        <v>0.02</v>
      </c>
      <c r="I792" s="141">
        <v>3.0000000000000001E-3</v>
      </c>
      <c r="J792" s="160">
        <v>0.04</v>
      </c>
      <c r="K792" s="160">
        <v>0.26</v>
      </c>
      <c r="L792" s="160">
        <v>1.7999999999999998E-4</v>
      </c>
      <c r="M792" s="160">
        <v>2.2599999999999998</v>
      </c>
      <c r="N792" s="160">
        <v>3.32E-2</v>
      </c>
      <c r="O792" s="160">
        <v>0.45</v>
      </c>
      <c r="P792" s="160">
        <v>3.34</v>
      </c>
      <c r="Q792" s="160">
        <v>1.24E-3</v>
      </c>
      <c r="R792" s="160">
        <v>4.5599999999999995E-2</v>
      </c>
      <c r="S792" s="160">
        <v>0</v>
      </c>
      <c r="T792" s="160">
        <v>0</v>
      </c>
      <c r="U792" s="160">
        <v>0</v>
      </c>
      <c r="V792" s="160">
        <v>7.000000000000001E-4</v>
      </c>
      <c r="W792" s="160">
        <v>2.5000000000000001E-3</v>
      </c>
      <c r="X792" s="160">
        <v>2.8000000000000004E-3</v>
      </c>
      <c r="Y792" s="160">
        <v>3.8100000000000002E-2</v>
      </c>
      <c r="Z792" s="160">
        <v>0</v>
      </c>
      <c r="AA792" s="159">
        <v>0.33</v>
      </c>
      <c r="AB792" s="159">
        <v>6.9999999999999993E-3</v>
      </c>
      <c r="AC792" s="159">
        <v>1.4000000000000002E-3</v>
      </c>
      <c r="AD792" s="159">
        <v>0.09</v>
      </c>
    </row>
    <row r="793" spans="1:30" ht="15.75" customHeight="1">
      <c r="A793" s="266" t="s">
        <v>1589</v>
      </c>
      <c r="B793" s="181" t="s">
        <v>34</v>
      </c>
      <c r="C793" s="167">
        <v>0.36119999999999997</v>
      </c>
      <c r="D793" s="164"/>
      <c r="E793" s="169">
        <v>0</v>
      </c>
      <c r="F793" s="171">
        <v>1.72E-2</v>
      </c>
      <c r="G793" s="23">
        <v>2.2000000000000001E-3</v>
      </c>
      <c r="H793" s="178">
        <v>0.02</v>
      </c>
      <c r="I793" s="141">
        <v>0</v>
      </c>
      <c r="J793" s="160">
        <v>0.04</v>
      </c>
      <c r="K793" s="160">
        <v>0.26</v>
      </c>
      <c r="L793" s="160">
        <v>1.7999999999999998E-4</v>
      </c>
      <c r="M793" s="160">
        <v>2.2599999999999998</v>
      </c>
      <c r="N793" s="160">
        <v>3.32E-2</v>
      </c>
      <c r="O793" s="160">
        <v>0.45</v>
      </c>
      <c r="P793" s="160">
        <v>3.34</v>
      </c>
      <c r="Q793" s="160">
        <v>1.24E-3</v>
      </c>
      <c r="R793" s="160">
        <v>4.5599999999999995E-2</v>
      </c>
      <c r="S793" s="160">
        <v>0</v>
      </c>
      <c r="T793" s="160">
        <v>0</v>
      </c>
      <c r="U793" s="160">
        <v>0</v>
      </c>
      <c r="V793" s="160">
        <v>7.000000000000001E-4</v>
      </c>
      <c r="W793" s="160">
        <v>2.5000000000000001E-3</v>
      </c>
      <c r="X793" s="160">
        <v>2.8000000000000004E-3</v>
      </c>
      <c r="Y793" s="160">
        <v>3.8100000000000002E-2</v>
      </c>
      <c r="Z793" s="160">
        <v>0</v>
      </c>
      <c r="AA793" s="159">
        <v>0.33</v>
      </c>
      <c r="AB793" s="159">
        <v>6.9999999999999993E-3</v>
      </c>
      <c r="AC793" s="159">
        <v>1.4000000000000002E-3</v>
      </c>
      <c r="AD793" s="159">
        <v>0.09</v>
      </c>
    </row>
    <row r="794" spans="1:30" ht="15.75" customHeight="1">
      <c r="A794" s="266" t="s">
        <v>1590</v>
      </c>
      <c r="B794" s="181" t="s">
        <v>34</v>
      </c>
      <c r="C794" s="167">
        <v>3.8120000000000001E-2</v>
      </c>
      <c r="D794" s="164"/>
      <c r="E794" s="169">
        <v>7.732E-2</v>
      </c>
      <c r="F794" s="171">
        <v>1.72E-2</v>
      </c>
      <c r="G794" s="23">
        <v>2.2000000000000001E-3</v>
      </c>
      <c r="H794" s="178">
        <v>0.02</v>
      </c>
      <c r="I794" s="141">
        <v>3.9199999999999999E-3</v>
      </c>
      <c r="J794" s="160">
        <v>0.04</v>
      </c>
      <c r="K794" s="160">
        <v>0.26</v>
      </c>
      <c r="L794" s="160">
        <v>1.7999999999999998E-4</v>
      </c>
      <c r="M794" s="160">
        <v>2.2599999999999998</v>
      </c>
      <c r="N794" s="160">
        <v>3.32E-2</v>
      </c>
      <c r="O794" s="160">
        <v>0.45</v>
      </c>
      <c r="P794" s="160">
        <v>3.34</v>
      </c>
      <c r="Q794" s="160">
        <v>1.24E-3</v>
      </c>
      <c r="R794" s="160">
        <v>4.5599999999999995E-2</v>
      </c>
      <c r="S794" s="160">
        <v>0</v>
      </c>
      <c r="T794" s="160">
        <v>0</v>
      </c>
      <c r="U794" s="160">
        <v>0</v>
      </c>
      <c r="V794" s="160">
        <v>7.000000000000001E-4</v>
      </c>
      <c r="W794" s="160">
        <v>2.5000000000000001E-3</v>
      </c>
      <c r="X794" s="160">
        <v>2.8000000000000004E-3</v>
      </c>
      <c r="Y794" s="160">
        <v>3.8100000000000002E-2</v>
      </c>
      <c r="Z794" s="160">
        <v>0</v>
      </c>
      <c r="AA794" s="159">
        <v>0.33</v>
      </c>
      <c r="AB794" s="159">
        <v>6.9999999999999993E-3</v>
      </c>
      <c r="AC794" s="159">
        <v>1.4000000000000002E-3</v>
      </c>
      <c r="AD794" s="159">
        <v>0.09</v>
      </c>
    </row>
    <row r="795" spans="1:30" ht="15.75" customHeight="1">
      <c r="A795" s="266" t="s">
        <v>1591</v>
      </c>
      <c r="B795" s="181" t="s">
        <v>34</v>
      </c>
      <c r="C795" s="167">
        <v>0.2422</v>
      </c>
      <c r="D795" s="164"/>
      <c r="E795" s="169">
        <v>0</v>
      </c>
      <c r="F795" s="171">
        <v>5.7380000000000007E-2</v>
      </c>
      <c r="G795" s="23">
        <v>6.13E-3</v>
      </c>
      <c r="H795" s="178">
        <v>7.0019999999999999E-2</v>
      </c>
      <c r="I795" s="141">
        <v>0</v>
      </c>
      <c r="J795" s="160">
        <v>0.08</v>
      </c>
      <c r="K795" s="160">
        <v>0.2</v>
      </c>
      <c r="L795" s="160">
        <v>1.0000000000000001E-5</v>
      </c>
      <c r="M795" s="160">
        <v>1.96</v>
      </c>
      <c r="N795" s="160">
        <v>2.81E-2</v>
      </c>
      <c r="O795" s="160">
        <v>0.67</v>
      </c>
      <c r="P795" s="160">
        <v>3.37</v>
      </c>
      <c r="Q795" s="160">
        <v>9.2999999999999995E-4</v>
      </c>
      <c r="R795" s="160">
        <v>5.7099999999999998E-2</v>
      </c>
      <c r="S795" s="160">
        <v>0</v>
      </c>
      <c r="T795" s="160">
        <v>0</v>
      </c>
      <c r="U795" s="160">
        <v>0</v>
      </c>
      <c r="V795" s="160">
        <v>8.1000000000000006E-4</v>
      </c>
      <c r="W795" s="160">
        <v>2.2599999999999999E-3</v>
      </c>
      <c r="X795" s="160">
        <v>2.5500000000000002E-3</v>
      </c>
      <c r="Y795" s="160">
        <v>3.2070000000000001E-2</v>
      </c>
      <c r="Z795" s="160">
        <v>0</v>
      </c>
      <c r="AA795" s="159">
        <v>0.28300000000000003</v>
      </c>
      <c r="AB795" s="159">
        <v>6.9999999999999993E-3</v>
      </c>
      <c r="AC795" s="159">
        <v>1.4000000000000002E-3</v>
      </c>
      <c r="AD795" s="159">
        <v>0.09</v>
      </c>
    </row>
    <row r="796" spans="1:30" ht="15.75" customHeight="1">
      <c r="A796" s="266" t="s">
        <v>1592</v>
      </c>
      <c r="B796" s="181" t="s">
        <v>34</v>
      </c>
      <c r="C796" s="167">
        <v>0.2422</v>
      </c>
      <c r="D796" s="164"/>
      <c r="E796" s="169">
        <v>0</v>
      </c>
      <c r="F796" s="171">
        <v>5.7380000000000007E-2</v>
      </c>
      <c r="G796" s="23">
        <v>6.13E-3</v>
      </c>
      <c r="H796" s="178">
        <v>7.0019999999999999E-2</v>
      </c>
      <c r="I796" s="141">
        <v>0</v>
      </c>
      <c r="J796" s="160">
        <v>0.08</v>
      </c>
      <c r="K796" s="160">
        <v>0.2</v>
      </c>
      <c r="L796" s="160">
        <v>1.0000000000000001E-5</v>
      </c>
      <c r="M796" s="160">
        <v>1.96</v>
      </c>
      <c r="N796" s="160">
        <v>2.81E-2</v>
      </c>
      <c r="O796" s="160">
        <v>0.67</v>
      </c>
      <c r="P796" s="160">
        <v>3.37</v>
      </c>
      <c r="Q796" s="160">
        <v>9.2999999999999995E-4</v>
      </c>
      <c r="R796" s="160">
        <v>5.7099999999999998E-2</v>
      </c>
      <c r="S796" s="160">
        <v>0</v>
      </c>
      <c r="T796" s="160">
        <v>0</v>
      </c>
      <c r="U796" s="160">
        <v>0</v>
      </c>
      <c r="V796" s="160">
        <v>8.1000000000000006E-4</v>
      </c>
      <c r="W796" s="160">
        <v>2.2599999999999999E-3</v>
      </c>
      <c r="X796" s="160">
        <v>2.5500000000000002E-3</v>
      </c>
      <c r="Y796" s="160">
        <v>3.2070000000000001E-2</v>
      </c>
      <c r="Z796" s="160">
        <v>0</v>
      </c>
      <c r="AA796" s="159">
        <v>0.28300000000000003</v>
      </c>
      <c r="AB796" s="159">
        <v>6.9999999999999993E-3</v>
      </c>
      <c r="AC796" s="159">
        <v>1.4000000000000002E-3</v>
      </c>
      <c r="AD796" s="159">
        <v>0.09</v>
      </c>
    </row>
    <row r="797" spans="1:30" ht="15.75" customHeight="1">
      <c r="A797" s="266" t="s">
        <v>1593</v>
      </c>
      <c r="B797" s="181" t="s">
        <v>34</v>
      </c>
      <c r="C797" s="167">
        <v>0.2422</v>
      </c>
      <c r="D797" s="164"/>
      <c r="E797" s="169">
        <v>0</v>
      </c>
      <c r="F797" s="171">
        <v>5.7380000000000007E-2</v>
      </c>
      <c r="G797" s="23">
        <v>6.13E-3</v>
      </c>
      <c r="H797" s="178">
        <v>7.0019999999999999E-2</v>
      </c>
      <c r="I797" s="141">
        <v>0</v>
      </c>
      <c r="J797" s="160">
        <v>0.08</v>
      </c>
      <c r="K797" s="160">
        <v>0.2</v>
      </c>
      <c r="L797" s="160">
        <v>1.0000000000000001E-5</v>
      </c>
      <c r="M797" s="160">
        <v>1.96</v>
      </c>
      <c r="N797" s="160">
        <v>2.81E-2</v>
      </c>
      <c r="O797" s="160">
        <v>0.67</v>
      </c>
      <c r="P797" s="160">
        <v>3.37</v>
      </c>
      <c r="Q797" s="160">
        <v>9.2999999999999995E-4</v>
      </c>
      <c r="R797" s="160">
        <v>5.7099999999999998E-2</v>
      </c>
      <c r="S797" s="160">
        <v>0</v>
      </c>
      <c r="T797" s="160">
        <v>0</v>
      </c>
      <c r="U797" s="160">
        <v>0</v>
      </c>
      <c r="V797" s="160">
        <v>8.1000000000000006E-4</v>
      </c>
      <c r="W797" s="160">
        <v>2.2599999999999999E-3</v>
      </c>
      <c r="X797" s="160">
        <v>2.5500000000000002E-3</v>
      </c>
      <c r="Y797" s="160">
        <v>3.2070000000000001E-2</v>
      </c>
      <c r="Z797" s="160">
        <v>0</v>
      </c>
      <c r="AA797" s="159">
        <v>0.28300000000000003</v>
      </c>
      <c r="AB797" s="159">
        <v>6.9999999999999993E-3</v>
      </c>
      <c r="AC797" s="159">
        <v>1.4000000000000002E-3</v>
      </c>
      <c r="AD797" s="159">
        <v>0.09</v>
      </c>
    </row>
    <row r="798" spans="1:30" ht="15.75" customHeight="1">
      <c r="A798" s="266" t="s">
        <v>1594</v>
      </c>
      <c r="B798" s="181" t="s">
        <v>34</v>
      </c>
      <c r="C798" s="167">
        <v>0.36119999999999997</v>
      </c>
      <c r="D798" s="164"/>
      <c r="E798" s="169">
        <v>0</v>
      </c>
      <c r="F798" s="171">
        <v>1.72E-2</v>
      </c>
      <c r="G798" s="23">
        <v>2.2000000000000001E-3</v>
      </c>
      <c r="H798" s="178">
        <v>0.02</v>
      </c>
      <c r="I798" s="141">
        <v>0</v>
      </c>
      <c r="J798" s="160">
        <v>0.04</v>
      </c>
      <c r="K798" s="160">
        <v>0.26</v>
      </c>
      <c r="L798" s="160">
        <v>1.7999999999999998E-4</v>
      </c>
      <c r="M798" s="160">
        <v>2.2599999999999998</v>
      </c>
      <c r="N798" s="160">
        <v>3.32E-2</v>
      </c>
      <c r="O798" s="160">
        <v>0.45</v>
      </c>
      <c r="P798" s="160">
        <v>3.34</v>
      </c>
      <c r="Q798" s="160">
        <v>1.24E-3</v>
      </c>
      <c r="R798" s="160">
        <v>4.5599999999999995E-2</v>
      </c>
      <c r="S798" s="160">
        <v>0</v>
      </c>
      <c r="T798" s="160">
        <v>0</v>
      </c>
      <c r="U798" s="160">
        <v>0</v>
      </c>
      <c r="V798" s="160">
        <v>7.000000000000001E-4</v>
      </c>
      <c r="W798" s="160">
        <v>2.5000000000000001E-3</v>
      </c>
      <c r="X798" s="160">
        <v>2.8000000000000004E-3</v>
      </c>
      <c r="Y798" s="160">
        <v>3.8100000000000002E-2</v>
      </c>
      <c r="Z798" s="160">
        <v>0</v>
      </c>
      <c r="AA798" s="159">
        <v>0.33</v>
      </c>
      <c r="AB798" s="159">
        <v>6.9999999999999993E-3</v>
      </c>
      <c r="AC798" s="159">
        <v>1.4000000000000002E-3</v>
      </c>
      <c r="AD798" s="159">
        <v>0.09</v>
      </c>
    </row>
    <row r="799" spans="1:30" ht="15.75" customHeight="1">
      <c r="A799" s="266" t="s">
        <v>1595</v>
      </c>
      <c r="B799" s="181" t="s">
        <v>34</v>
      </c>
      <c r="C799" s="167">
        <v>0.36119999999999997</v>
      </c>
      <c r="D799" s="164"/>
      <c r="E799" s="169">
        <v>0</v>
      </c>
      <c r="F799" s="171">
        <v>1.72E-2</v>
      </c>
      <c r="G799" s="23">
        <v>2.2000000000000001E-3</v>
      </c>
      <c r="H799" s="178">
        <v>0.02</v>
      </c>
      <c r="I799" s="141">
        <v>0</v>
      </c>
      <c r="J799" s="160">
        <v>0.04</v>
      </c>
      <c r="K799" s="160">
        <v>0.26</v>
      </c>
      <c r="L799" s="160">
        <v>1.7999999999999998E-4</v>
      </c>
      <c r="M799" s="160">
        <v>2.2599999999999998</v>
      </c>
      <c r="N799" s="160">
        <v>3.32E-2</v>
      </c>
      <c r="O799" s="160">
        <v>0.45</v>
      </c>
      <c r="P799" s="160">
        <v>3.34</v>
      </c>
      <c r="Q799" s="160">
        <v>1.24E-3</v>
      </c>
      <c r="R799" s="160">
        <v>4.5599999999999995E-2</v>
      </c>
      <c r="S799" s="160">
        <v>0</v>
      </c>
      <c r="T799" s="160">
        <v>0</v>
      </c>
      <c r="U799" s="160">
        <v>0</v>
      </c>
      <c r="V799" s="160">
        <v>7.000000000000001E-4</v>
      </c>
      <c r="W799" s="160">
        <v>2.5000000000000001E-3</v>
      </c>
      <c r="X799" s="160">
        <v>2.8000000000000004E-3</v>
      </c>
      <c r="Y799" s="160">
        <v>3.8100000000000002E-2</v>
      </c>
      <c r="Z799" s="160">
        <v>0</v>
      </c>
      <c r="AA799" s="159">
        <v>0.33</v>
      </c>
      <c r="AB799" s="159">
        <v>6.9999999999999993E-3</v>
      </c>
      <c r="AC799" s="159">
        <v>1.4000000000000002E-3</v>
      </c>
      <c r="AD799" s="159">
        <v>0.09</v>
      </c>
    </row>
    <row r="800" spans="1:30" ht="15.75" customHeight="1">
      <c r="A800" s="266" t="s">
        <v>1596</v>
      </c>
      <c r="B800" s="181" t="s">
        <v>34</v>
      </c>
      <c r="C800" s="167">
        <v>0.36119999999999997</v>
      </c>
      <c r="D800" s="164"/>
      <c r="E800" s="169">
        <v>0</v>
      </c>
      <c r="F800" s="171">
        <v>1.72E-2</v>
      </c>
      <c r="G800" s="23">
        <v>2.2000000000000001E-3</v>
      </c>
      <c r="H800" s="178">
        <v>0.02</v>
      </c>
      <c r="I800" s="141">
        <v>0</v>
      </c>
      <c r="J800" s="160">
        <v>0.04</v>
      </c>
      <c r="K800" s="160">
        <v>0.26</v>
      </c>
      <c r="L800" s="160">
        <v>1.7999999999999998E-4</v>
      </c>
      <c r="M800" s="160">
        <v>2.2599999999999998</v>
      </c>
      <c r="N800" s="160">
        <v>3.32E-2</v>
      </c>
      <c r="O800" s="160">
        <v>0.45</v>
      </c>
      <c r="P800" s="160">
        <v>3.34</v>
      </c>
      <c r="Q800" s="160">
        <v>1.24E-3</v>
      </c>
      <c r="R800" s="160">
        <v>4.5599999999999995E-2</v>
      </c>
      <c r="S800" s="160">
        <v>0</v>
      </c>
      <c r="T800" s="160">
        <v>0</v>
      </c>
      <c r="U800" s="160">
        <v>0</v>
      </c>
      <c r="V800" s="160">
        <v>7.000000000000001E-4</v>
      </c>
      <c r="W800" s="160">
        <v>2.5000000000000001E-3</v>
      </c>
      <c r="X800" s="160">
        <v>2.8000000000000004E-3</v>
      </c>
      <c r="Y800" s="160">
        <v>3.8100000000000002E-2</v>
      </c>
      <c r="Z800" s="160">
        <v>0</v>
      </c>
      <c r="AA800" s="159">
        <v>0.33</v>
      </c>
      <c r="AB800" s="159">
        <v>6.9999999999999993E-3</v>
      </c>
      <c r="AC800" s="159">
        <v>1.4000000000000002E-3</v>
      </c>
      <c r="AD800" s="159">
        <v>0.09</v>
      </c>
    </row>
    <row r="801" spans="1:30" ht="15.75" customHeight="1">
      <c r="A801" s="266" t="s">
        <v>1597</v>
      </c>
      <c r="B801" s="181" t="s">
        <v>34</v>
      </c>
      <c r="C801" s="167">
        <v>0.30670000000000003</v>
      </c>
      <c r="D801" s="164"/>
      <c r="E801" s="169">
        <v>0</v>
      </c>
      <c r="F801" s="171">
        <v>3.415E-2</v>
      </c>
      <c r="G801" s="23">
        <v>3.4699999999999996E-3</v>
      </c>
      <c r="H801" s="178">
        <v>3.918E-2</v>
      </c>
      <c r="I801" s="141">
        <v>0</v>
      </c>
      <c r="J801" s="160">
        <v>7.0000000000000007E-2</v>
      </c>
      <c r="K801" s="160">
        <v>0.2</v>
      </c>
      <c r="L801" s="160">
        <v>1.0999999999999999E-4</v>
      </c>
      <c r="M801" s="160">
        <v>1.93</v>
      </c>
      <c r="N801" s="160">
        <v>2.53E-2</v>
      </c>
      <c r="O801" s="160">
        <v>0.41</v>
      </c>
      <c r="P801" s="160">
        <v>2.52</v>
      </c>
      <c r="Q801" s="160">
        <v>7.3999999999999999E-4</v>
      </c>
      <c r="R801" s="160">
        <v>5.2000000000000005E-2</v>
      </c>
      <c r="S801" s="160">
        <v>0</v>
      </c>
      <c r="T801" s="160">
        <v>0</v>
      </c>
      <c r="U801" s="160">
        <v>0</v>
      </c>
      <c r="V801" s="160">
        <v>7.000000000000001E-4</v>
      </c>
      <c r="W801" s="160">
        <v>1.6300000000000002E-3</v>
      </c>
      <c r="X801" s="160">
        <v>4.0300000000000006E-3</v>
      </c>
      <c r="Y801" s="160">
        <v>5.3600000000000002E-2</v>
      </c>
      <c r="Z801" s="160">
        <v>0</v>
      </c>
      <c r="AA801" s="159">
        <v>0.317</v>
      </c>
      <c r="AB801" s="159">
        <v>6.0000000000000001E-3</v>
      </c>
      <c r="AC801" s="159">
        <v>4.3E-3</v>
      </c>
      <c r="AD801" s="159">
        <v>0.1</v>
      </c>
    </row>
    <row r="802" spans="1:30" ht="15.75" customHeight="1">
      <c r="A802" s="266" t="s">
        <v>1598</v>
      </c>
      <c r="B802" s="181" t="s">
        <v>34</v>
      </c>
      <c r="C802" s="167">
        <v>0.30670000000000003</v>
      </c>
      <c r="D802" s="164"/>
      <c r="E802" s="169">
        <v>0</v>
      </c>
      <c r="F802" s="171">
        <v>3.415E-2</v>
      </c>
      <c r="G802" s="23">
        <v>3.4699999999999996E-3</v>
      </c>
      <c r="H802" s="178">
        <v>3.918E-2</v>
      </c>
      <c r="I802" s="141">
        <v>0</v>
      </c>
      <c r="J802" s="160">
        <v>7.0000000000000007E-2</v>
      </c>
      <c r="K802" s="160">
        <v>0.2</v>
      </c>
      <c r="L802" s="160">
        <v>1.0999999999999999E-4</v>
      </c>
      <c r="M802" s="160">
        <v>1.93</v>
      </c>
      <c r="N802" s="160">
        <v>2.53E-2</v>
      </c>
      <c r="O802" s="160">
        <v>0.41</v>
      </c>
      <c r="P802" s="160">
        <v>2.52</v>
      </c>
      <c r="Q802" s="160">
        <v>7.3999999999999999E-4</v>
      </c>
      <c r="R802" s="160">
        <v>5.2000000000000005E-2</v>
      </c>
      <c r="S802" s="160">
        <v>0</v>
      </c>
      <c r="T802" s="160">
        <v>0</v>
      </c>
      <c r="U802" s="160">
        <v>0</v>
      </c>
      <c r="V802" s="160">
        <v>7.000000000000001E-4</v>
      </c>
      <c r="W802" s="160">
        <v>1.6300000000000002E-3</v>
      </c>
      <c r="X802" s="160">
        <v>4.0300000000000006E-3</v>
      </c>
      <c r="Y802" s="160">
        <v>5.3600000000000002E-2</v>
      </c>
      <c r="Z802" s="160">
        <v>0</v>
      </c>
      <c r="AA802" s="159">
        <v>0.317</v>
      </c>
      <c r="AB802" s="159">
        <v>6.0000000000000001E-3</v>
      </c>
      <c r="AC802" s="159">
        <v>4.3E-3</v>
      </c>
      <c r="AD802" s="159">
        <v>0.1</v>
      </c>
    </row>
    <row r="803" spans="1:30" ht="15.75" customHeight="1">
      <c r="A803" s="266" t="s">
        <v>1599</v>
      </c>
      <c r="B803" s="181" t="s">
        <v>34</v>
      </c>
      <c r="C803" s="167">
        <v>0.30670000000000003</v>
      </c>
      <c r="D803" s="164"/>
      <c r="E803" s="169">
        <v>0</v>
      </c>
      <c r="F803" s="171">
        <v>3.415E-2</v>
      </c>
      <c r="G803" s="23">
        <v>3.4699999999999996E-3</v>
      </c>
      <c r="H803" s="178">
        <v>3.918E-2</v>
      </c>
      <c r="I803" s="141">
        <v>0</v>
      </c>
      <c r="J803" s="160">
        <v>7.0000000000000007E-2</v>
      </c>
      <c r="K803" s="160">
        <v>0.2</v>
      </c>
      <c r="L803" s="160">
        <v>1.0999999999999999E-4</v>
      </c>
      <c r="M803" s="160">
        <v>1.93</v>
      </c>
      <c r="N803" s="160">
        <v>2.53E-2</v>
      </c>
      <c r="O803" s="160">
        <v>0.41</v>
      </c>
      <c r="P803" s="160">
        <v>2.52</v>
      </c>
      <c r="Q803" s="160">
        <v>7.3999999999999999E-4</v>
      </c>
      <c r="R803" s="160">
        <v>5.2000000000000005E-2</v>
      </c>
      <c r="S803" s="160">
        <v>0</v>
      </c>
      <c r="T803" s="160">
        <v>0</v>
      </c>
      <c r="U803" s="160">
        <v>0</v>
      </c>
      <c r="V803" s="160">
        <v>7.000000000000001E-4</v>
      </c>
      <c r="W803" s="160">
        <v>1.6300000000000002E-3</v>
      </c>
      <c r="X803" s="160">
        <v>4.0300000000000006E-3</v>
      </c>
      <c r="Y803" s="160">
        <v>5.3600000000000002E-2</v>
      </c>
      <c r="Z803" s="160">
        <v>0</v>
      </c>
      <c r="AA803" s="159">
        <v>0.317</v>
      </c>
      <c r="AB803" s="159">
        <v>6.0000000000000001E-3</v>
      </c>
      <c r="AC803" s="159">
        <v>4.3E-3</v>
      </c>
      <c r="AD803" s="159">
        <v>0.1</v>
      </c>
    </row>
    <row r="804" spans="1:30" ht="15.75" customHeight="1">
      <c r="A804" s="266" t="s">
        <v>1600</v>
      </c>
      <c r="B804" s="181" t="s">
        <v>34</v>
      </c>
      <c r="C804" s="167">
        <v>0.30670000000000003</v>
      </c>
      <c r="D804" s="164"/>
      <c r="E804" s="169">
        <v>0</v>
      </c>
      <c r="F804" s="171">
        <v>3.415E-2</v>
      </c>
      <c r="G804" s="23">
        <v>3.4699999999999996E-3</v>
      </c>
      <c r="H804" s="178">
        <v>3.918E-2</v>
      </c>
      <c r="I804" s="141">
        <v>0</v>
      </c>
      <c r="J804" s="160">
        <v>7.0000000000000007E-2</v>
      </c>
      <c r="K804" s="160">
        <v>0.2</v>
      </c>
      <c r="L804" s="160">
        <v>1.0999999999999999E-4</v>
      </c>
      <c r="M804" s="160">
        <v>1.93</v>
      </c>
      <c r="N804" s="160">
        <v>2.53E-2</v>
      </c>
      <c r="O804" s="160">
        <v>0.41</v>
      </c>
      <c r="P804" s="160">
        <v>2.52</v>
      </c>
      <c r="Q804" s="160">
        <v>7.3999999999999999E-4</v>
      </c>
      <c r="R804" s="160">
        <v>5.2000000000000005E-2</v>
      </c>
      <c r="S804" s="160">
        <v>0</v>
      </c>
      <c r="T804" s="160">
        <v>0</v>
      </c>
      <c r="U804" s="160">
        <v>0</v>
      </c>
      <c r="V804" s="160">
        <v>7.000000000000001E-4</v>
      </c>
      <c r="W804" s="160">
        <v>1.6300000000000002E-3</v>
      </c>
      <c r="X804" s="160">
        <v>4.0300000000000006E-3</v>
      </c>
      <c r="Y804" s="160">
        <v>5.3600000000000002E-2</v>
      </c>
      <c r="Z804" s="160">
        <v>0</v>
      </c>
      <c r="AA804" s="159">
        <v>0.317</v>
      </c>
      <c r="AB804" s="159">
        <v>6.0000000000000001E-3</v>
      </c>
      <c r="AC804" s="159">
        <v>4.3E-3</v>
      </c>
      <c r="AD804" s="159">
        <v>0.1</v>
      </c>
    </row>
    <row r="805" spans="1:30" ht="15.75" customHeight="1">
      <c r="A805" s="266" t="s">
        <v>1601</v>
      </c>
      <c r="B805" s="181" t="s">
        <v>34</v>
      </c>
      <c r="C805" s="167">
        <v>0.30670000000000003</v>
      </c>
      <c r="D805" s="164"/>
      <c r="E805" s="169">
        <v>0</v>
      </c>
      <c r="F805" s="171">
        <v>3.415E-2</v>
      </c>
      <c r="G805" s="23">
        <v>3.4699999999999996E-3</v>
      </c>
      <c r="H805" s="178">
        <v>3.918E-2</v>
      </c>
      <c r="I805" s="141">
        <v>0</v>
      </c>
      <c r="J805" s="160">
        <v>7.0000000000000007E-2</v>
      </c>
      <c r="K805" s="160">
        <v>0.2</v>
      </c>
      <c r="L805" s="160">
        <v>1.0999999999999999E-4</v>
      </c>
      <c r="M805" s="160">
        <v>1.93</v>
      </c>
      <c r="N805" s="160">
        <v>2.53E-2</v>
      </c>
      <c r="O805" s="160">
        <v>0.41</v>
      </c>
      <c r="P805" s="160">
        <v>2.52</v>
      </c>
      <c r="Q805" s="160">
        <v>7.3999999999999999E-4</v>
      </c>
      <c r="R805" s="160">
        <v>5.2000000000000005E-2</v>
      </c>
      <c r="S805" s="160">
        <v>0</v>
      </c>
      <c r="T805" s="160">
        <v>0</v>
      </c>
      <c r="U805" s="160">
        <v>0</v>
      </c>
      <c r="V805" s="160">
        <v>7.000000000000001E-4</v>
      </c>
      <c r="W805" s="160">
        <v>1.6300000000000002E-3</v>
      </c>
      <c r="X805" s="160">
        <v>4.0300000000000006E-3</v>
      </c>
      <c r="Y805" s="160">
        <v>5.3600000000000002E-2</v>
      </c>
      <c r="Z805" s="160">
        <v>0</v>
      </c>
      <c r="AA805" s="159">
        <v>0.317</v>
      </c>
      <c r="AB805" s="159">
        <v>6.0000000000000001E-3</v>
      </c>
      <c r="AC805" s="159">
        <v>4.3E-3</v>
      </c>
      <c r="AD805" s="159">
        <v>0.1</v>
      </c>
    </row>
    <row r="806" spans="1:30" ht="15.75" customHeight="1">
      <c r="A806" s="266" t="s">
        <v>1602</v>
      </c>
      <c r="B806" s="181" t="s">
        <v>34</v>
      </c>
      <c r="C806" s="167">
        <v>0.36119999999999997</v>
      </c>
      <c r="D806" s="164"/>
      <c r="E806" s="169">
        <v>0</v>
      </c>
      <c r="F806" s="171">
        <v>1.72E-2</v>
      </c>
      <c r="G806" s="23">
        <v>2.2000000000000001E-3</v>
      </c>
      <c r="H806" s="178">
        <v>0.02</v>
      </c>
      <c r="I806" s="141">
        <v>0</v>
      </c>
      <c r="J806" s="160">
        <v>0.04</v>
      </c>
      <c r="K806" s="160">
        <v>0.26</v>
      </c>
      <c r="L806" s="160">
        <v>1.7999999999999998E-4</v>
      </c>
      <c r="M806" s="160">
        <v>2.2599999999999998</v>
      </c>
      <c r="N806" s="160">
        <v>3.32E-2</v>
      </c>
      <c r="O806" s="160">
        <v>0.45</v>
      </c>
      <c r="P806" s="160">
        <v>3.34</v>
      </c>
      <c r="Q806" s="160">
        <v>1.24E-3</v>
      </c>
      <c r="R806" s="160">
        <v>4.5599999999999995E-2</v>
      </c>
      <c r="S806" s="160">
        <v>0</v>
      </c>
      <c r="T806" s="160">
        <v>0</v>
      </c>
      <c r="U806" s="160">
        <v>0</v>
      </c>
      <c r="V806" s="160">
        <v>7.000000000000001E-4</v>
      </c>
      <c r="W806" s="160">
        <v>2.5000000000000001E-3</v>
      </c>
      <c r="X806" s="160">
        <v>2.8000000000000004E-3</v>
      </c>
      <c r="Y806" s="160">
        <v>3.8100000000000002E-2</v>
      </c>
      <c r="Z806" s="160">
        <v>0</v>
      </c>
      <c r="AA806" s="159">
        <v>0.33</v>
      </c>
      <c r="AB806" s="159">
        <v>6.9999999999999993E-3</v>
      </c>
      <c r="AC806" s="159">
        <v>1.4000000000000002E-3</v>
      </c>
      <c r="AD806" s="159">
        <v>0.09</v>
      </c>
    </row>
    <row r="807" spans="1:30" ht="15.75" customHeight="1">
      <c r="A807" s="266" t="s">
        <v>1603</v>
      </c>
      <c r="B807" s="181" t="s">
        <v>34</v>
      </c>
      <c r="C807" s="167">
        <v>0.36119999999999997</v>
      </c>
      <c r="D807" s="164"/>
      <c r="E807" s="169">
        <v>0</v>
      </c>
      <c r="F807" s="171">
        <v>1.72E-2</v>
      </c>
      <c r="G807" s="23">
        <v>2.2000000000000001E-3</v>
      </c>
      <c r="H807" s="178">
        <v>0.02</v>
      </c>
      <c r="I807" s="141">
        <v>0</v>
      </c>
      <c r="J807" s="160">
        <v>0.04</v>
      </c>
      <c r="K807" s="160">
        <v>0.26</v>
      </c>
      <c r="L807" s="160">
        <v>1.7999999999999998E-4</v>
      </c>
      <c r="M807" s="160">
        <v>2.2599999999999998</v>
      </c>
      <c r="N807" s="160">
        <v>3.32E-2</v>
      </c>
      <c r="O807" s="160">
        <v>0.45</v>
      </c>
      <c r="P807" s="160">
        <v>3.34</v>
      </c>
      <c r="Q807" s="160">
        <v>1.24E-3</v>
      </c>
      <c r="R807" s="160">
        <v>4.5599999999999995E-2</v>
      </c>
      <c r="S807" s="160">
        <v>0</v>
      </c>
      <c r="T807" s="160">
        <v>0</v>
      </c>
      <c r="U807" s="160">
        <v>0</v>
      </c>
      <c r="V807" s="160">
        <v>7.000000000000001E-4</v>
      </c>
      <c r="W807" s="160">
        <v>2.5000000000000001E-3</v>
      </c>
      <c r="X807" s="160">
        <v>2.8000000000000004E-3</v>
      </c>
      <c r="Y807" s="160">
        <v>3.8100000000000002E-2</v>
      </c>
      <c r="Z807" s="160">
        <v>0</v>
      </c>
      <c r="AA807" s="159">
        <v>0.33</v>
      </c>
      <c r="AB807" s="159">
        <v>6.9999999999999993E-3</v>
      </c>
      <c r="AC807" s="159">
        <v>1.4000000000000002E-3</v>
      </c>
      <c r="AD807" s="159">
        <v>0.09</v>
      </c>
    </row>
    <row r="808" spans="1:30" ht="15.75" customHeight="1">
      <c r="A808" s="266" t="s">
        <v>1604</v>
      </c>
      <c r="B808" s="181" t="s">
        <v>34</v>
      </c>
      <c r="C808" s="167">
        <v>0.36119999999999997</v>
      </c>
      <c r="D808" s="164"/>
      <c r="E808" s="169">
        <v>0</v>
      </c>
      <c r="F808" s="171">
        <v>1.72E-2</v>
      </c>
      <c r="G808" s="23">
        <v>2.2000000000000001E-3</v>
      </c>
      <c r="H808" s="178">
        <v>0.02</v>
      </c>
      <c r="I808" s="141">
        <v>0</v>
      </c>
      <c r="J808" s="160">
        <v>0.04</v>
      </c>
      <c r="K808" s="160">
        <v>0.26</v>
      </c>
      <c r="L808" s="160">
        <v>1.7999999999999998E-4</v>
      </c>
      <c r="M808" s="160">
        <v>2.2599999999999998</v>
      </c>
      <c r="N808" s="160">
        <v>3.32E-2</v>
      </c>
      <c r="O808" s="160">
        <v>0.45</v>
      </c>
      <c r="P808" s="160">
        <v>3.34</v>
      </c>
      <c r="Q808" s="160">
        <v>1.24E-3</v>
      </c>
      <c r="R808" s="160">
        <v>4.5599999999999995E-2</v>
      </c>
      <c r="S808" s="160">
        <v>0</v>
      </c>
      <c r="T808" s="160">
        <v>0</v>
      </c>
      <c r="U808" s="160">
        <v>0</v>
      </c>
      <c r="V808" s="160">
        <v>7.000000000000001E-4</v>
      </c>
      <c r="W808" s="160">
        <v>2.5000000000000001E-3</v>
      </c>
      <c r="X808" s="160">
        <v>2.8000000000000004E-3</v>
      </c>
      <c r="Y808" s="160">
        <v>3.8100000000000002E-2</v>
      </c>
      <c r="Z808" s="160">
        <v>0</v>
      </c>
      <c r="AA808" s="159">
        <v>0.33</v>
      </c>
      <c r="AB808" s="159">
        <v>6.9999999999999993E-3</v>
      </c>
      <c r="AC808" s="159">
        <v>1.4000000000000002E-3</v>
      </c>
      <c r="AD808" s="159">
        <v>0.09</v>
      </c>
    </row>
    <row r="809" spans="1:30" ht="15.75" customHeight="1">
      <c r="A809" s="266" t="s">
        <v>1605</v>
      </c>
      <c r="B809" s="181" t="s">
        <v>34</v>
      </c>
      <c r="C809" s="167">
        <v>0.36119999999999997</v>
      </c>
      <c r="D809" s="164"/>
      <c r="E809" s="169">
        <v>0</v>
      </c>
      <c r="F809" s="171">
        <v>1.72E-2</v>
      </c>
      <c r="G809" s="23">
        <v>2.2000000000000001E-3</v>
      </c>
      <c r="H809" s="178">
        <v>0.02</v>
      </c>
      <c r="I809" s="141">
        <v>0</v>
      </c>
      <c r="J809" s="160">
        <v>0.04</v>
      </c>
      <c r="K809" s="160">
        <v>0.26</v>
      </c>
      <c r="L809" s="160">
        <v>1.7999999999999998E-4</v>
      </c>
      <c r="M809" s="160">
        <v>2.2599999999999998</v>
      </c>
      <c r="N809" s="160">
        <v>3.32E-2</v>
      </c>
      <c r="O809" s="160">
        <v>0.45</v>
      </c>
      <c r="P809" s="160">
        <v>3.34</v>
      </c>
      <c r="Q809" s="160">
        <v>1.24E-3</v>
      </c>
      <c r="R809" s="160">
        <v>4.5599999999999995E-2</v>
      </c>
      <c r="S809" s="160">
        <v>0</v>
      </c>
      <c r="T809" s="160">
        <v>0</v>
      </c>
      <c r="U809" s="160">
        <v>0</v>
      </c>
      <c r="V809" s="160">
        <v>7.000000000000001E-4</v>
      </c>
      <c r="W809" s="160">
        <v>2.5000000000000001E-3</v>
      </c>
      <c r="X809" s="160">
        <v>2.8000000000000004E-3</v>
      </c>
      <c r="Y809" s="160">
        <v>3.8100000000000002E-2</v>
      </c>
      <c r="Z809" s="160">
        <v>0</v>
      </c>
      <c r="AA809" s="159">
        <v>0.33</v>
      </c>
      <c r="AB809" s="159">
        <v>6.9999999999999993E-3</v>
      </c>
      <c r="AC809" s="159">
        <v>1.4000000000000002E-3</v>
      </c>
      <c r="AD809" s="159">
        <v>0.09</v>
      </c>
    </row>
    <row r="810" spans="1:30" ht="15.75" customHeight="1">
      <c r="A810" s="266" t="s">
        <v>1606</v>
      </c>
      <c r="B810" s="181" t="s">
        <v>34</v>
      </c>
      <c r="C810" s="167">
        <v>0.2422</v>
      </c>
      <c r="D810" s="164"/>
      <c r="E810" s="169">
        <v>0</v>
      </c>
      <c r="F810" s="171">
        <v>5.7380000000000007E-2</v>
      </c>
      <c r="G810" s="23">
        <v>6.13E-3</v>
      </c>
      <c r="H810" s="178">
        <v>7.0019999999999999E-2</v>
      </c>
      <c r="I810" s="141">
        <v>0</v>
      </c>
      <c r="J810" s="160">
        <v>0.08</v>
      </c>
      <c r="K810" s="160">
        <v>0.2</v>
      </c>
      <c r="L810" s="160">
        <v>1.0000000000000001E-5</v>
      </c>
      <c r="M810" s="160">
        <v>1.96</v>
      </c>
      <c r="N810" s="160">
        <v>2.81E-2</v>
      </c>
      <c r="O810" s="160">
        <v>0.67</v>
      </c>
      <c r="P810" s="160">
        <v>3.37</v>
      </c>
      <c r="Q810" s="160">
        <v>9.2999999999999995E-4</v>
      </c>
      <c r="R810" s="160">
        <v>5.7099999999999998E-2</v>
      </c>
      <c r="S810" s="160">
        <v>0</v>
      </c>
      <c r="T810" s="160">
        <v>0</v>
      </c>
      <c r="U810" s="160">
        <v>0</v>
      </c>
      <c r="V810" s="160">
        <v>8.1000000000000006E-4</v>
      </c>
      <c r="W810" s="160">
        <v>2.2599999999999999E-3</v>
      </c>
      <c r="X810" s="160">
        <v>2.5500000000000002E-3</v>
      </c>
      <c r="Y810" s="160">
        <v>3.2070000000000001E-2</v>
      </c>
      <c r="Z810" s="160">
        <v>0</v>
      </c>
      <c r="AA810" s="159">
        <v>0.28300000000000003</v>
      </c>
      <c r="AB810" s="159">
        <v>6.9999999999999993E-3</v>
      </c>
      <c r="AC810" s="159">
        <v>1.4000000000000002E-3</v>
      </c>
      <c r="AD810" s="159">
        <v>0.09</v>
      </c>
    </row>
    <row r="811" spans="1:30" ht="15.75" customHeight="1">
      <c r="A811" s="266" t="s">
        <v>1607</v>
      </c>
      <c r="B811" s="181" t="s">
        <v>34</v>
      </c>
      <c r="C811" s="167">
        <v>0.2422</v>
      </c>
      <c r="D811" s="164"/>
      <c r="E811" s="169">
        <v>0</v>
      </c>
      <c r="F811" s="171">
        <v>5.7380000000000007E-2</v>
      </c>
      <c r="G811" s="23">
        <v>6.13E-3</v>
      </c>
      <c r="H811" s="178">
        <v>7.0019999999999999E-2</v>
      </c>
      <c r="I811" s="141">
        <v>0</v>
      </c>
      <c r="J811" s="160">
        <v>0.08</v>
      </c>
      <c r="K811" s="160">
        <v>0.2</v>
      </c>
      <c r="L811" s="160">
        <v>1.0000000000000001E-5</v>
      </c>
      <c r="M811" s="160">
        <v>1.96</v>
      </c>
      <c r="N811" s="160">
        <v>2.81E-2</v>
      </c>
      <c r="O811" s="160">
        <v>0.67</v>
      </c>
      <c r="P811" s="160">
        <v>3.37</v>
      </c>
      <c r="Q811" s="160">
        <v>9.2999999999999995E-4</v>
      </c>
      <c r="R811" s="160">
        <v>5.7099999999999998E-2</v>
      </c>
      <c r="S811" s="160">
        <v>0</v>
      </c>
      <c r="T811" s="160">
        <v>0</v>
      </c>
      <c r="U811" s="160">
        <v>0</v>
      </c>
      <c r="V811" s="160">
        <v>8.1000000000000006E-4</v>
      </c>
      <c r="W811" s="160">
        <v>2.2599999999999999E-3</v>
      </c>
      <c r="X811" s="160">
        <v>2.5500000000000002E-3</v>
      </c>
      <c r="Y811" s="160">
        <v>3.2070000000000001E-2</v>
      </c>
      <c r="Z811" s="160">
        <v>0</v>
      </c>
      <c r="AA811" s="159">
        <v>0.28300000000000003</v>
      </c>
      <c r="AB811" s="159">
        <v>6.9999999999999993E-3</v>
      </c>
      <c r="AC811" s="159">
        <v>1.4000000000000002E-3</v>
      </c>
      <c r="AD811" s="159">
        <v>0.09</v>
      </c>
    </row>
    <row r="812" spans="1:30" ht="15.75" customHeight="1">
      <c r="A812" s="266" t="s">
        <v>1608</v>
      </c>
      <c r="B812" s="181" t="s">
        <v>34</v>
      </c>
      <c r="C812" s="167">
        <v>0.2422</v>
      </c>
      <c r="D812" s="164"/>
      <c r="E812" s="169">
        <v>0</v>
      </c>
      <c r="F812" s="171">
        <v>5.7380000000000007E-2</v>
      </c>
      <c r="G812" s="23">
        <v>6.13E-3</v>
      </c>
      <c r="H812" s="178">
        <v>7.0019999999999999E-2</v>
      </c>
      <c r="I812" s="141">
        <v>0</v>
      </c>
      <c r="J812" s="160">
        <v>0.08</v>
      </c>
      <c r="K812" s="160">
        <v>0.2</v>
      </c>
      <c r="L812" s="160">
        <v>1.0000000000000001E-5</v>
      </c>
      <c r="M812" s="160">
        <v>1.96</v>
      </c>
      <c r="N812" s="160">
        <v>2.81E-2</v>
      </c>
      <c r="O812" s="160">
        <v>0.67</v>
      </c>
      <c r="P812" s="160">
        <v>3.37</v>
      </c>
      <c r="Q812" s="160">
        <v>9.2999999999999995E-4</v>
      </c>
      <c r="R812" s="160">
        <v>5.7099999999999998E-2</v>
      </c>
      <c r="S812" s="160">
        <v>0</v>
      </c>
      <c r="T812" s="160">
        <v>0</v>
      </c>
      <c r="U812" s="160">
        <v>0</v>
      </c>
      <c r="V812" s="160">
        <v>8.1000000000000006E-4</v>
      </c>
      <c r="W812" s="160">
        <v>2.2599999999999999E-3</v>
      </c>
      <c r="X812" s="160">
        <v>2.5500000000000002E-3</v>
      </c>
      <c r="Y812" s="160">
        <v>3.2070000000000001E-2</v>
      </c>
      <c r="Z812" s="160">
        <v>0</v>
      </c>
      <c r="AA812" s="159">
        <v>0.28300000000000003</v>
      </c>
      <c r="AB812" s="159">
        <v>6.9999999999999993E-3</v>
      </c>
      <c r="AC812" s="159">
        <v>1.4000000000000002E-3</v>
      </c>
      <c r="AD812" s="159">
        <v>0.09</v>
      </c>
    </row>
    <row r="813" spans="1:30" ht="15.75" customHeight="1">
      <c r="A813" s="266" t="s">
        <v>1609</v>
      </c>
      <c r="B813" s="181" t="s">
        <v>34</v>
      </c>
      <c r="C813" s="167">
        <v>0.22600000000000001</v>
      </c>
      <c r="D813" s="164"/>
      <c r="E813" s="169">
        <v>0</v>
      </c>
      <c r="F813" s="171">
        <v>0.1201</v>
      </c>
      <c r="G813" s="23">
        <v>1.0500000000000001E-2</v>
      </c>
      <c r="H813" s="178">
        <v>0.128</v>
      </c>
      <c r="I813" s="141">
        <v>0</v>
      </c>
      <c r="J813" s="160">
        <v>0.11</v>
      </c>
      <c r="K813" s="160">
        <v>0.2</v>
      </c>
      <c r="L813" s="160">
        <v>1.2999999999999999E-4</v>
      </c>
      <c r="M813" s="160">
        <v>1.76</v>
      </c>
      <c r="N813" s="160">
        <v>2.35E-2</v>
      </c>
      <c r="O813" s="160">
        <v>0.64</v>
      </c>
      <c r="P813" s="160">
        <v>3.02</v>
      </c>
      <c r="Q813" s="160">
        <v>8.4000000000000003E-4</v>
      </c>
      <c r="R813" s="160">
        <v>5.4000000000000006E-2</v>
      </c>
      <c r="S813" s="160">
        <v>0</v>
      </c>
      <c r="T813" s="160">
        <v>0</v>
      </c>
      <c r="U813" s="160">
        <v>0</v>
      </c>
      <c r="V813" s="160">
        <v>7.000000000000001E-4</v>
      </c>
      <c r="W813" s="160">
        <v>1.7000000000000001E-3</v>
      </c>
      <c r="X813" s="160">
        <v>2.3E-3</v>
      </c>
      <c r="Y813" s="160">
        <v>3.4300000000000004E-2</v>
      </c>
      <c r="Z813" s="160">
        <v>0</v>
      </c>
      <c r="AA813" s="159">
        <v>0.22399999999999998</v>
      </c>
      <c r="AB813" s="159">
        <v>6.0000000000000001E-3</v>
      </c>
      <c r="AC813" s="159">
        <v>2.3999999999999998E-3</v>
      </c>
      <c r="AD813" s="159">
        <v>7.0000000000000007E-2</v>
      </c>
    </row>
    <row r="814" spans="1:30" ht="15.75" customHeight="1">
      <c r="A814" s="266" t="s">
        <v>1610</v>
      </c>
      <c r="B814" s="181" t="s">
        <v>34</v>
      </c>
      <c r="C814" s="167">
        <v>0.22600000000000001</v>
      </c>
      <c r="D814" s="164"/>
      <c r="E814" s="169">
        <v>0</v>
      </c>
      <c r="F814" s="171">
        <v>0.1201</v>
      </c>
      <c r="G814" s="23">
        <v>1.0500000000000001E-2</v>
      </c>
      <c r="H814" s="178">
        <v>0.128</v>
      </c>
      <c r="I814" s="141">
        <v>0</v>
      </c>
      <c r="J814" s="160">
        <v>0.11</v>
      </c>
      <c r="K814" s="160">
        <v>0.2</v>
      </c>
      <c r="L814" s="160">
        <v>1.2999999999999999E-4</v>
      </c>
      <c r="M814" s="160">
        <v>1.76</v>
      </c>
      <c r="N814" s="160">
        <v>2.35E-2</v>
      </c>
      <c r="O814" s="160">
        <v>0.64</v>
      </c>
      <c r="P814" s="160">
        <v>3.02</v>
      </c>
      <c r="Q814" s="160">
        <v>8.4000000000000003E-4</v>
      </c>
      <c r="R814" s="160">
        <v>5.4000000000000006E-2</v>
      </c>
      <c r="S814" s="160">
        <v>0</v>
      </c>
      <c r="T814" s="160">
        <v>0</v>
      </c>
      <c r="U814" s="160">
        <v>0</v>
      </c>
      <c r="V814" s="160">
        <v>7.000000000000001E-4</v>
      </c>
      <c r="W814" s="160">
        <v>1.7000000000000001E-3</v>
      </c>
      <c r="X814" s="160">
        <v>2.3E-3</v>
      </c>
      <c r="Y814" s="160">
        <v>3.4300000000000004E-2</v>
      </c>
      <c r="Z814" s="160">
        <v>0</v>
      </c>
      <c r="AA814" s="159">
        <v>0.22399999999999998</v>
      </c>
      <c r="AB814" s="159">
        <v>6.0000000000000001E-3</v>
      </c>
      <c r="AC814" s="159">
        <v>2.3999999999999998E-3</v>
      </c>
      <c r="AD814" s="159">
        <v>7.0000000000000007E-2</v>
      </c>
    </row>
    <row r="815" spans="1:30" ht="15.75" customHeight="1">
      <c r="A815" s="266" t="s">
        <v>1611</v>
      </c>
      <c r="B815" s="181" t="s">
        <v>34</v>
      </c>
      <c r="C815" s="167">
        <v>0.22600000000000001</v>
      </c>
      <c r="D815" s="164"/>
      <c r="E815" s="169">
        <v>0</v>
      </c>
      <c r="F815" s="171">
        <v>0.1201</v>
      </c>
      <c r="G815" s="23">
        <v>1.0500000000000001E-2</v>
      </c>
      <c r="H815" s="178">
        <v>0.128</v>
      </c>
      <c r="I815" s="141">
        <v>0</v>
      </c>
      <c r="J815" s="160">
        <v>0.11</v>
      </c>
      <c r="K815" s="160">
        <v>0.2</v>
      </c>
      <c r="L815" s="160">
        <v>1.2999999999999999E-4</v>
      </c>
      <c r="M815" s="160">
        <v>1.76</v>
      </c>
      <c r="N815" s="160">
        <v>2.35E-2</v>
      </c>
      <c r="O815" s="160">
        <v>0.64</v>
      </c>
      <c r="P815" s="160">
        <v>3.02</v>
      </c>
      <c r="Q815" s="160">
        <v>8.4000000000000003E-4</v>
      </c>
      <c r="R815" s="160">
        <v>5.4000000000000006E-2</v>
      </c>
      <c r="S815" s="160">
        <v>0</v>
      </c>
      <c r="T815" s="160">
        <v>0</v>
      </c>
      <c r="U815" s="160">
        <v>0</v>
      </c>
      <c r="V815" s="160">
        <v>7.000000000000001E-4</v>
      </c>
      <c r="W815" s="160">
        <v>1.7000000000000001E-3</v>
      </c>
      <c r="X815" s="160">
        <v>2.3E-3</v>
      </c>
      <c r="Y815" s="160">
        <v>3.4300000000000004E-2</v>
      </c>
      <c r="Z815" s="160">
        <v>0</v>
      </c>
      <c r="AA815" s="159">
        <v>0.22399999999999998</v>
      </c>
      <c r="AB815" s="159">
        <v>6.0000000000000001E-3</v>
      </c>
      <c r="AC815" s="159">
        <v>2.3999999999999998E-3</v>
      </c>
      <c r="AD815" s="159">
        <v>7.0000000000000007E-2</v>
      </c>
    </row>
    <row r="816" spans="1:30" ht="15.75" customHeight="1">
      <c r="A816" s="266" t="s">
        <v>1612</v>
      </c>
      <c r="B816" s="181" t="s">
        <v>34</v>
      </c>
      <c r="C816" s="167">
        <v>0.22600000000000001</v>
      </c>
      <c r="D816" s="164"/>
      <c r="E816" s="169">
        <v>0</v>
      </c>
      <c r="F816" s="171">
        <v>0.1201</v>
      </c>
      <c r="G816" s="23">
        <v>1.0500000000000001E-2</v>
      </c>
      <c r="H816" s="178">
        <v>0.128</v>
      </c>
      <c r="I816" s="141">
        <v>0</v>
      </c>
      <c r="J816" s="160">
        <v>0.11</v>
      </c>
      <c r="K816" s="160">
        <v>0.2</v>
      </c>
      <c r="L816" s="160">
        <v>1.2999999999999999E-4</v>
      </c>
      <c r="M816" s="160">
        <v>1.76</v>
      </c>
      <c r="N816" s="160">
        <v>2.35E-2</v>
      </c>
      <c r="O816" s="160">
        <v>0.64</v>
      </c>
      <c r="P816" s="160">
        <v>3.02</v>
      </c>
      <c r="Q816" s="160">
        <v>8.4000000000000003E-4</v>
      </c>
      <c r="R816" s="160">
        <v>5.4000000000000006E-2</v>
      </c>
      <c r="S816" s="160">
        <v>0</v>
      </c>
      <c r="T816" s="160">
        <v>0</v>
      </c>
      <c r="U816" s="160">
        <v>0</v>
      </c>
      <c r="V816" s="160">
        <v>7.000000000000001E-4</v>
      </c>
      <c r="W816" s="160">
        <v>1.7000000000000001E-3</v>
      </c>
      <c r="X816" s="160">
        <v>2.3E-3</v>
      </c>
      <c r="Y816" s="160">
        <v>3.4300000000000004E-2</v>
      </c>
      <c r="Z816" s="160">
        <v>0</v>
      </c>
      <c r="AA816" s="159">
        <v>0.22399999999999998</v>
      </c>
      <c r="AB816" s="159">
        <v>6.0000000000000001E-3</v>
      </c>
      <c r="AC816" s="159">
        <v>2.3999999999999998E-3</v>
      </c>
      <c r="AD816" s="159">
        <v>7.0000000000000007E-2</v>
      </c>
    </row>
    <row r="817" spans="1:30" ht="15.75" customHeight="1">
      <c r="A817" s="266" t="s">
        <v>1613</v>
      </c>
      <c r="B817" s="181" t="s">
        <v>34</v>
      </c>
      <c r="C817" s="167">
        <v>0.22600000000000001</v>
      </c>
      <c r="D817" s="164"/>
      <c r="E817" s="169">
        <v>0</v>
      </c>
      <c r="F817" s="171">
        <v>0.1201</v>
      </c>
      <c r="G817" s="23">
        <v>1.0500000000000001E-2</v>
      </c>
      <c r="H817" s="178">
        <v>0.128</v>
      </c>
      <c r="I817" s="141">
        <v>0</v>
      </c>
      <c r="J817" s="160">
        <v>0.11</v>
      </c>
      <c r="K817" s="160">
        <v>0.2</v>
      </c>
      <c r="L817" s="160">
        <v>1.2999999999999999E-4</v>
      </c>
      <c r="M817" s="160">
        <v>1.76</v>
      </c>
      <c r="N817" s="160">
        <v>2.35E-2</v>
      </c>
      <c r="O817" s="160">
        <v>0.64</v>
      </c>
      <c r="P817" s="160">
        <v>3.02</v>
      </c>
      <c r="Q817" s="160">
        <v>8.4000000000000003E-4</v>
      </c>
      <c r="R817" s="160">
        <v>5.4000000000000006E-2</v>
      </c>
      <c r="S817" s="160">
        <v>0</v>
      </c>
      <c r="T817" s="160">
        <v>0</v>
      </c>
      <c r="U817" s="160">
        <v>0</v>
      </c>
      <c r="V817" s="160">
        <v>7.000000000000001E-4</v>
      </c>
      <c r="W817" s="160">
        <v>1.7000000000000001E-3</v>
      </c>
      <c r="X817" s="160">
        <v>2.3E-3</v>
      </c>
      <c r="Y817" s="160">
        <v>3.4300000000000004E-2</v>
      </c>
      <c r="Z817" s="160">
        <v>0</v>
      </c>
      <c r="AA817" s="159">
        <v>0.22399999999999998</v>
      </c>
      <c r="AB817" s="159">
        <v>6.0000000000000001E-3</v>
      </c>
      <c r="AC817" s="159">
        <v>2.3999999999999998E-3</v>
      </c>
      <c r="AD817" s="159">
        <v>7.0000000000000007E-2</v>
      </c>
    </row>
    <row r="818" spans="1:30" ht="15.75" customHeight="1">
      <c r="A818" s="266" t="s">
        <v>1614</v>
      </c>
      <c r="B818" s="181" t="s">
        <v>34</v>
      </c>
      <c r="C818" s="167">
        <v>0.22600000000000001</v>
      </c>
      <c r="D818" s="164"/>
      <c r="E818" s="169">
        <v>0</v>
      </c>
      <c r="F818" s="171">
        <v>0.1201</v>
      </c>
      <c r="G818" s="23">
        <v>1.0500000000000001E-2</v>
      </c>
      <c r="H818" s="178">
        <v>0.128</v>
      </c>
      <c r="I818" s="141">
        <v>0</v>
      </c>
      <c r="J818" s="160">
        <v>0.11</v>
      </c>
      <c r="K818" s="160">
        <v>0.2</v>
      </c>
      <c r="L818" s="160">
        <v>1.2999999999999999E-4</v>
      </c>
      <c r="M818" s="160">
        <v>1.76</v>
      </c>
      <c r="N818" s="160">
        <v>2.35E-2</v>
      </c>
      <c r="O818" s="160">
        <v>0.64</v>
      </c>
      <c r="P818" s="160">
        <v>3.02</v>
      </c>
      <c r="Q818" s="160">
        <v>8.4000000000000003E-4</v>
      </c>
      <c r="R818" s="160">
        <v>5.4000000000000006E-2</v>
      </c>
      <c r="S818" s="160">
        <v>0</v>
      </c>
      <c r="T818" s="160">
        <v>0</v>
      </c>
      <c r="U818" s="160">
        <v>0</v>
      </c>
      <c r="V818" s="160">
        <v>7.000000000000001E-4</v>
      </c>
      <c r="W818" s="160">
        <v>1.7000000000000001E-3</v>
      </c>
      <c r="X818" s="160">
        <v>2.3E-3</v>
      </c>
      <c r="Y818" s="160">
        <v>3.4300000000000004E-2</v>
      </c>
      <c r="Z818" s="160">
        <v>0</v>
      </c>
      <c r="AA818" s="159">
        <v>0.22399999999999998</v>
      </c>
      <c r="AB818" s="159">
        <v>6.0000000000000001E-3</v>
      </c>
      <c r="AC818" s="159">
        <v>2.3999999999999998E-3</v>
      </c>
      <c r="AD818" s="159">
        <v>7.0000000000000007E-2</v>
      </c>
    </row>
    <row r="819" spans="1:30" ht="15.75" customHeight="1">
      <c r="A819" s="266" t="s">
        <v>1615</v>
      </c>
      <c r="B819" s="181" t="s">
        <v>34</v>
      </c>
      <c r="C819" s="167">
        <v>0.22600000000000001</v>
      </c>
      <c r="D819" s="164"/>
      <c r="E819" s="169">
        <v>0</v>
      </c>
      <c r="F819" s="171">
        <v>0.1201</v>
      </c>
      <c r="G819" s="23">
        <v>1.0500000000000001E-2</v>
      </c>
      <c r="H819" s="178">
        <v>0.128</v>
      </c>
      <c r="I819" s="141">
        <v>0</v>
      </c>
      <c r="J819" s="160">
        <v>0.11</v>
      </c>
      <c r="K819" s="160">
        <v>0.2</v>
      </c>
      <c r="L819" s="160">
        <v>1.2999999999999999E-4</v>
      </c>
      <c r="M819" s="160">
        <v>1.76</v>
      </c>
      <c r="N819" s="160">
        <v>2.35E-2</v>
      </c>
      <c r="O819" s="160">
        <v>0.64</v>
      </c>
      <c r="P819" s="160">
        <v>3.02</v>
      </c>
      <c r="Q819" s="160">
        <v>8.4000000000000003E-4</v>
      </c>
      <c r="R819" s="160">
        <v>5.4000000000000006E-2</v>
      </c>
      <c r="S819" s="160">
        <v>0</v>
      </c>
      <c r="T819" s="160">
        <v>0</v>
      </c>
      <c r="U819" s="160">
        <v>0</v>
      </c>
      <c r="V819" s="160">
        <v>7.000000000000001E-4</v>
      </c>
      <c r="W819" s="160">
        <v>1.7000000000000001E-3</v>
      </c>
      <c r="X819" s="160">
        <v>2.3E-3</v>
      </c>
      <c r="Y819" s="160">
        <v>3.4300000000000004E-2</v>
      </c>
      <c r="Z819" s="160">
        <v>0</v>
      </c>
      <c r="AA819" s="159">
        <v>0.22399999999999998</v>
      </c>
      <c r="AB819" s="159">
        <v>6.0000000000000001E-3</v>
      </c>
      <c r="AC819" s="159">
        <v>2.3999999999999998E-3</v>
      </c>
      <c r="AD819" s="159">
        <v>7.0000000000000007E-2</v>
      </c>
    </row>
    <row r="820" spans="1:30" ht="15.75" customHeight="1">
      <c r="A820" s="266" t="s">
        <v>1616</v>
      </c>
      <c r="B820" s="181" t="s">
        <v>34</v>
      </c>
      <c r="C820" s="167">
        <v>0.2422</v>
      </c>
      <c r="D820" s="164"/>
      <c r="E820" s="169">
        <v>0</v>
      </c>
      <c r="F820" s="171">
        <v>5.7380000000000007E-2</v>
      </c>
      <c r="G820" s="23">
        <v>6.13E-3</v>
      </c>
      <c r="H820" s="178">
        <v>7.0019999999999999E-2</v>
      </c>
      <c r="I820" s="141">
        <v>0</v>
      </c>
      <c r="J820" s="160">
        <v>0.08</v>
      </c>
      <c r="K820" s="160">
        <v>0.2</v>
      </c>
      <c r="L820" s="160">
        <v>1.0000000000000001E-5</v>
      </c>
      <c r="M820" s="160">
        <v>1.96</v>
      </c>
      <c r="N820" s="160">
        <v>2.81E-2</v>
      </c>
      <c r="O820" s="160">
        <v>0.67</v>
      </c>
      <c r="P820" s="160">
        <v>3.37</v>
      </c>
      <c r="Q820" s="160">
        <v>9.2999999999999995E-4</v>
      </c>
      <c r="R820" s="160">
        <v>5.7099999999999998E-2</v>
      </c>
      <c r="S820" s="160">
        <v>0</v>
      </c>
      <c r="T820" s="160">
        <v>0</v>
      </c>
      <c r="U820" s="160">
        <v>0</v>
      </c>
      <c r="V820" s="160">
        <v>8.1000000000000006E-4</v>
      </c>
      <c r="W820" s="160">
        <v>2.2599999999999999E-3</v>
      </c>
      <c r="X820" s="160">
        <v>2.5500000000000002E-3</v>
      </c>
      <c r="Y820" s="160">
        <v>3.2070000000000001E-2</v>
      </c>
      <c r="Z820" s="160">
        <v>0</v>
      </c>
      <c r="AA820" s="159">
        <v>0.28300000000000003</v>
      </c>
      <c r="AB820" s="159">
        <v>6.9999999999999993E-3</v>
      </c>
      <c r="AC820" s="159">
        <v>1.4000000000000002E-3</v>
      </c>
      <c r="AD820" s="159">
        <v>0.09</v>
      </c>
    </row>
    <row r="821" spans="1:30" ht="15.75" customHeight="1">
      <c r="A821" s="266" t="s">
        <v>1617</v>
      </c>
      <c r="B821" s="181" t="s">
        <v>34</v>
      </c>
      <c r="C821" s="167">
        <v>0.2422</v>
      </c>
      <c r="D821" s="164"/>
      <c r="E821" s="169">
        <v>0</v>
      </c>
      <c r="F821" s="171">
        <v>5.7380000000000007E-2</v>
      </c>
      <c r="G821" s="23">
        <v>6.13E-3</v>
      </c>
      <c r="H821" s="178">
        <v>7.0019999999999999E-2</v>
      </c>
      <c r="I821" s="141">
        <v>0</v>
      </c>
      <c r="J821" s="160">
        <v>0.08</v>
      </c>
      <c r="K821" s="160">
        <v>0.2</v>
      </c>
      <c r="L821" s="160">
        <v>1.0000000000000001E-5</v>
      </c>
      <c r="M821" s="160">
        <v>1.96</v>
      </c>
      <c r="N821" s="160">
        <v>2.81E-2</v>
      </c>
      <c r="O821" s="160">
        <v>0.67</v>
      </c>
      <c r="P821" s="160">
        <v>3.37</v>
      </c>
      <c r="Q821" s="160">
        <v>9.2999999999999995E-4</v>
      </c>
      <c r="R821" s="160">
        <v>5.7099999999999998E-2</v>
      </c>
      <c r="S821" s="160">
        <v>0</v>
      </c>
      <c r="T821" s="160">
        <v>0</v>
      </c>
      <c r="U821" s="160">
        <v>0</v>
      </c>
      <c r="V821" s="160">
        <v>8.1000000000000006E-4</v>
      </c>
      <c r="W821" s="160">
        <v>2.2599999999999999E-3</v>
      </c>
      <c r="X821" s="160">
        <v>2.5500000000000002E-3</v>
      </c>
      <c r="Y821" s="160">
        <v>3.2070000000000001E-2</v>
      </c>
      <c r="Z821" s="160">
        <v>0</v>
      </c>
      <c r="AA821" s="159">
        <v>0.28300000000000003</v>
      </c>
      <c r="AB821" s="159">
        <v>6.9999999999999993E-3</v>
      </c>
      <c r="AC821" s="159">
        <v>1.4000000000000002E-3</v>
      </c>
      <c r="AD821" s="159">
        <v>0.09</v>
      </c>
    </row>
    <row r="822" spans="1:30" ht="15.75" customHeight="1">
      <c r="A822" s="266" t="s">
        <v>1618</v>
      </c>
      <c r="B822" s="181" t="s">
        <v>34</v>
      </c>
      <c r="C822" s="167">
        <v>0.2422</v>
      </c>
      <c r="D822" s="164"/>
      <c r="E822" s="169">
        <v>0</v>
      </c>
      <c r="F822" s="171">
        <v>5.7380000000000007E-2</v>
      </c>
      <c r="G822" s="23">
        <v>6.13E-3</v>
      </c>
      <c r="H822" s="178">
        <v>7.0019999999999999E-2</v>
      </c>
      <c r="I822" s="141">
        <v>0</v>
      </c>
      <c r="J822" s="160">
        <v>0.08</v>
      </c>
      <c r="K822" s="160">
        <v>0.2</v>
      </c>
      <c r="L822" s="160">
        <v>1.0000000000000001E-5</v>
      </c>
      <c r="M822" s="160">
        <v>1.96</v>
      </c>
      <c r="N822" s="160">
        <v>2.81E-2</v>
      </c>
      <c r="O822" s="160">
        <v>0.67</v>
      </c>
      <c r="P822" s="160">
        <v>3.37</v>
      </c>
      <c r="Q822" s="160">
        <v>9.2999999999999995E-4</v>
      </c>
      <c r="R822" s="160">
        <v>5.7099999999999998E-2</v>
      </c>
      <c r="S822" s="160">
        <v>0</v>
      </c>
      <c r="T822" s="160">
        <v>0</v>
      </c>
      <c r="U822" s="160">
        <v>0</v>
      </c>
      <c r="V822" s="160">
        <v>8.1000000000000006E-4</v>
      </c>
      <c r="W822" s="160">
        <v>2.2599999999999999E-3</v>
      </c>
      <c r="X822" s="160">
        <v>2.5500000000000002E-3</v>
      </c>
      <c r="Y822" s="160">
        <v>3.2070000000000001E-2</v>
      </c>
      <c r="Z822" s="160">
        <v>0</v>
      </c>
      <c r="AA822" s="159">
        <v>0.28300000000000003</v>
      </c>
      <c r="AB822" s="159">
        <v>6.9999999999999993E-3</v>
      </c>
      <c r="AC822" s="159">
        <v>1.4000000000000002E-3</v>
      </c>
      <c r="AD822" s="159">
        <v>0.09</v>
      </c>
    </row>
    <row r="823" spans="1:30" ht="15.75" customHeight="1">
      <c r="A823" s="266" t="s">
        <v>1619</v>
      </c>
      <c r="B823" s="181" t="s">
        <v>34</v>
      </c>
      <c r="C823" s="167">
        <v>0.24678999999999998</v>
      </c>
      <c r="D823" s="164"/>
      <c r="E823" s="169">
        <v>3.3919999999999999E-2</v>
      </c>
      <c r="F823" s="171">
        <v>5.7380000000000007E-2</v>
      </c>
      <c r="G823" s="23">
        <v>6.13E-3</v>
      </c>
      <c r="H823" s="178">
        <v>7.0019999999999999E-2</v>
      </c>
      <c r="I823" s="141">
        <v>1.3500000000000001E-3</v>
      </c>
      <c r="J823" s="160">
        <v>0.08</v>
      </c>
      <c r="K823" s="160">
        <v>0.2</v>
      </c>
      <c r="L823" s="160">
        <v>1.0000000000000001E-5</v>
      </c>
      <c r="M823" s="160">
        <v>1.96</v>
      </c>
      <c r="N823" s="160">
        <v>2.81E-2</v>
      </c>
      <c r="O823" s="160">
        <v>0.67</v>
      </c>
      <c r="P823" s="160">
        <v>3.37</v>
      </c>
      <c r="Q823" s="160">
        <v>9.2999999999999995E-4</v>
      </c>
      <c r="R823" s="160">
        <v>5.7099999999999998E-2</v>
      </c>
      <c r="S823" s="160">
        <v>0</v>
      </c>
      <c r="T823" s="160">
        <v>0</v>
      </c>
      <c r="U823" s="160">
        <v>0</v>
      </c>
      <c r="V823" s="160">
        <v>8.1000000000000006E-4</v>
      </c>
      <c r="W823" s="160">
        <v>2.2599999999999999E-3</v>
      </c>
      <c r="X823" s="160">
        <v>2.5500000000000002E-3</v>
      </c>
      <c r="Y823" s="160">
        <v>3.2070000000000001E-2</v>
      </c>
      <c r="Z823" s="160">
        <v>0</v>
      </c>
      <c r="AA823" s="159">
        <v>0.28300000000000003</v>
      </c>
      <c r="AB823" s="159">
        <v>6.9999999999999993E-3</v>
      </c>
      <c r="AC823" s="159">
        <v>1.4000000000000002E-3</v>
      </c>
      <c r="AD823" s="159">
        <v>0.09</v>
      </c>
    </row>
    <row r="824" spans="1:30" ht="15.75" customHeight="1">
      <c r="A824" s="266" t="s">
        <v>1620</v>
      </c>
      <c r="B824" s="181" t="s">
        <v>34</v>
      </c>
      <c r="C824" s="167">
        <v>0.2422</v>
      </c>
      <c r="D824" s="164"/>
      <c r="E824" s="169">
        <v>0</v>
      </c>
      <c r="F824" s="171">
        <v>5.7380000000000007E-2</v>
      </c>
      <c r="G824" s="23">
        <v>6.13E-3</v>
      </c>
      <c r="H824" s="178">
        <v>7.0019999999999999E-2</v>
      </c>
      <c r="I824" s="141">
        <v>0</v>
      </c>
      <c r="J824" s="160">
        <v>0.08</v>
      </c>
      <c r="K824" s="160">
        <v>0.2</v>
      </c>
      <c r="L824" s="160">
        <v>1.0000000000000001E-5</v>
      </c>
      <c r="M824" s="160">
        <v>1.96</v>
      </c>
      <c r="N824" s="160">
        <v>2.81E-2</v>
      </c>
      <c r="O824" s="160">
        <v>0.67</v>
      </c>
      <c r="P824" s="160">
        <v>3.37</v>
      </c>
      <c r="Q824" s="160">
        <v>9.2999999999999995E-4</v>
      </c>
      <c r="R824" s="160">
        <v>5.7099999999999998E-2</v>
      </c>
      <c r="S824" s="160">
        <v>0</v>
      </c>
      <c r="T824" s="160">
        <v>0</v>
      </c>
      <c r="U824" s="160">
        <v>0</v>
      </c>
      <c r="V824" s="160">
        <v>8.1000000000000006E-4</v>
      </c>
      <c r="W824" s="160">
        <v>2.2599999999999999E-3</v>
      </c>
      <c r="X824" s="160">
        <v>2.5500000000000002E-3</v>
      </c>
      <c r="Y824" s="160">
        <v>3.2070000000000001E-2</v>
      </c>
      <c r="Z824" s="160">
        <v>0</v>
      </c>
      <c r="AA824" s="159">
        <v>0.28300000000000003</v>
      </c>
      <c r="AB824" s="159">
        <v>6.9999999999999993E-3</v>
      </c>
      <c r="AC824" s="159">
        <v>1.4000000000000002E-3</v>
      </c>
      <c r="AD824" s="159">
        <v>0.09</v>
      </c>
    </row>
    <row r="825" spans="1:30" ht="15.75" customHeight="1">
      <c r="A825" s="266" t="s">
        <v>1621</v>
      </c>
      <c r="B825" s="181" t="s">
        <v>34</v>
      </c>
      <c r="C825" s="167">
        <v>0.2908</v>
      </c>
      <c r="D825" s="164"/>
      <c r="E825" s="169">
        <v>5.1299999999999998E-2</v>
      </c>
      <c r="F825" s="171">
        <v>1.6959999999999999E-2</v>
      </c>
      <c r="G825" s="23">
        <v>6.3899999999999998E-3</v>
      </c>
      <c r="H825" s="178">
        <v>6.4700000000000001E-3</v>
      </c>
      <c r="I825" s="141">
        <v>0</v>
      </c>
      <c r="J825" s="160">
        <v>0.06</v>
      </c>
      <c r="K825" s="160">
        <v>0.21</v>
      </c>
      <c r="L825" s="160">
        <v>3.5599999999999998E-3</v>
      </c>
      <c r="M825" s="160">
        <v>4.97</v>
      </c>
      <c r="N825" s="160">
        <v>6.54E-2</v>
      </c>
      <c r="O825" s="160">
        <v>0.79</v>
      </c>
      <c r="P825" s="160">
        <v>3.52</v>
      </c>
      <c r="Q825" s="160">
        <v>0.14282999999999998</v>
      </c>
      <c r="R825" s="160">
        <v>5.2999999999999999E-2</v>
      </c>
      <c r="S825" s="160">
        <v>94.28</v>
      </c>
      <c r="T825" s="160">
        <v>0</v>
      </c>
      <c r="U825" s="160">
        <v>94.424169999999989</v>
      </c>
      <c r="V825" s="160">
        <v>1.9400000000000001E-3</v>
      </c>
      <c r="W825" s="160">
        <v>3.4249999999999996E-2</v>
      </c>
      <c r="X825" s="160">
        <v>1.0169999999999998E-2</v>
      </c>
      <c r="Y825" s="160">
        <v>0.17524999999999999</v>
      </c>
      <c r="Z825" s="160">
        <v>1.9E-2</v>
      </c>
      <c r="AA825" s="159">
        <v>0.36099999999999999</v>
      </c>
      <c r="AB825" s="159">
        <v>4.0000000000000001E-3</v>
      </c>
      <c r="AC825" s="159">
        <v>5.1000000000000004E-3</v>
      </c>
      <c r="AD825" s="159">
        <v>2.5299999999999998</v>
      </c>
    </row>
    <row r="826" spans="1:30" ht="15.75" customHeight="1">
      <c r="A826" s="266" t="s">
        <v>1622</v>
      </c>
      <c r="B826" s="181" t="s">
        <v>34</v>
      </c>
      <c r="C826" s="167">
        <v>0.2908</v>
      </c>
      <c r="D826" s="164"/>
      <c r="E826" s="169">
        <v>5.1299999999999998E-2</v>
      </c>
      <c r="F826" s="171">
        <v>1.6959999999999999E-2</v>
      </c>
      <c r="G826" s="23">
        <v>6.3899999999999998E-3</v>
      </c>
      <c r="H826" s="178">
        <v>6.4700000000000001E-3</v>
      </c>
      <c r="I826" s="141">
        <v>0</v>
      </c>
      <c r="J826" s="160">
        <v>0.06</v>
      </c>
      <c r="K826" s="160">
        <v>0.21</v>
      </c>
      <c r="L826" s="160">
        <v>3.5599999999999998E-3</v>
      </c>
      <c r="M826" s="160">
        <v>4.97</v>
      </c>
      <c r="N826" s="160">
        <v>6.54E-2</v>
      </c>
      <c r="O826" s="160">
        <v>0.79</v>
      </c>
      <c r="P826" s="160">
        <v>3.52</v>
      </c>
      <c r="Q826" s="160">
        <v>0.14282999999999998</v>
      </c>
      <c r="R826" s="160">
        <v>5.2999999999999999E-2</v>
      </c>
      <c r="S826" s="160">
        <v>94.28</v>
      </c>
      <c r="T826" s="160">
        <v>0</v>
      </c>
      <c r="U826" s="160">
        <v>94.424169999999989</v>
      </c>
      <c r="V826" s="160">
        <v>1.9400000000000001E-3</v>
      </c>
      <c r="W826" s="160">
        <v>3.4249999999999996E-2</v>
      </c>
      <c r="X826" s="160">
        <v>1.0169999999999998E-2</v>
      </c>
      <c r="Y826" s="160">
        <v>0.17524999999999999</v>
      </c>
      <c r="Z826" s="160">
        <v>1.9E-2</v>
      </c>
      <c r="AA826" s="159">
        <v>0.36099999999999999</v>
      </c>
      <c r="AB826" s="159">
        <v>4.0000000000000001E-3</v>
      </c>
      <c r="AC826" s="159">
        <v>5.1000000000000004E-3</v>
      </c>
      <c r="AD826" s="159">
        <v>2.5299999999999998</v>
      </c>
    </row>
    <row r="827" spans="1:30" ht="15.75" customHeight="1">
      <c r="A827" s="266" t="s">
        <v>1623</v>
      </c>
      <c r="B827" s="181" t="s">
        <v>34</v>
      </c>
      <c r="C827" s="167">
        <v>0.13983000000000001</v>
      </c>
      <c r="D827" s="164"/>
      <c r="E827" s="169">
        <v>4.1799999999999997E-2</v>
      </c>
      <c r="F827" s="171">
        <v>8.9899999999999997E-3</v>
      </c>
      <c r="G827" s="23">
        <v>8.6E-3</v>
      </c>
      <c r="H827" s="178">
        <v>6.2599999999999999E-3</v>
      </c>
      <c r="I827" s="141">
        <v>6.2100000000000002E-3</v>
      </c>
      <c r="J827" s="160">
        <v>0.15865000000000001</v>
      </c>
      <c r="K827" s="160">
        <v>0.15947</v>
      </c>
      <c r="L827" s="160">
        <v>2.2200000000000002E-3</v>
      </c>
      <c r="M827" s="160">
        <v>1.9569399999999999</v>
      </c>
      <c r="N827" s="160">
        <v>5.1869999999999999E-2</v>
      </c>
      <c r="O827" s="160">
        <v>3.40835</v>
      </c>
      <c r="P827" s="160">
        <v>2.2490899999999998</v>
      </c>
      <c r="Q827" s="160">
        <v>2.5400000000000002E-3</v>
      </c>
      <c r="R827" s="160">
        <v>2.2019999999999998E-2</v>
      </c>
      <c r="S827" s="160">
        <v>15.398710000000001</v>
      </c>
      <c r="T827" s="160">
        <v>0</v>
      </c>
      <c r="U827" s="160">
        <v>15.536020000000001</v>
      </c>
      <c r="V827" s="160">
        <v>1.4199999999999998E-3</v>
      </c>
      <c r="W827" s="160">
        <v>8.1300000000000001E-3</v>
      </c>
      <c r="X827" s="160">
        <v>3.9000000000000003E-3</v>
      </c>
      <c r="Y827" s="160">
        <v>4.9000000000000002E-2</v>
      </c>
      <c r="Z827" s="160">
        <v>0.34222999999999998</v>
      </c>
      <c r="AA827" s="159">
        <v>0.37481999999999999</v>
      </c>
      <c r="AB827" s="159">
        <v>1.0299999999999999E-3</v>
      </c>
      <c r="AC827" s="159">
        <v>5.7599999999999995E-3</v>
      </c>
      <c r="AD827" s="159">
        <v>2.3250899999999999</v>
      </c>
    </row>
    <row r="828" spans="1:30" ht="15.75" customHeight="1">
      <c r="A828" s="266" t="s">
        <v>1624</v>
      </c>
      <c r="B828" s="181" t="s">
        <v>34</v>
      </c>
      <c r="C828" s="167">
        <v>0.13983000000000001</v>
      </c>
      <c r="D828" s="164"/>
      <c r="E828" s="169">
        <v>4.1799999999999997E-2</v>
      </c>
      <c r="F828" s="171">
        <v>8.9899999999999997E-3</v>
      </c>
      <c r="G828" s="23">
        <v>8.6E-3</v>
      </c>
      <c r="H828" s="178">
        <v>6.2599999999999999E-3</v>
      </c>
      <c r="I828" s="141">
        <v>6.2100000000000002E-3</v>
      </c>
      <c r="J828" s="160">
        <v>0.15865000000000001</v>
      </c>
      <c r="K828" s="160">
        <v>0.15947</v>
      </c>
      <c r="L828" s="160">
        <v>2.2200000000000002E-3</v>
      </c>
      <c r="M828" s="160">
        <v>1.9569399999999999</v>
      </c>
      <c r="N828" s="160">
        <v>5.1869999999999999E-2</v>
      </c>
      <c r="O828" s="160">
        <v>3.40835</v>
      </c>
      <c r="P828" s="160">
        <v>2.2490899999999998</v>
      </c>
      <c r="Q828" s="160">
        <v>2.5400000000000002E-3</v>
      </c>
      <c r="R828" s="160">
        <v>2.2019999999999998E-2</v>
      </c>
      <c r="S828" s="160">
        <v>15.398710000000001</v>
      </c>
      <c r="T828" s="160">
        <v>0</v>
      </c>
      <c r="U828" s="160">
        <v>15.536020000000001</v>
      </c>
      <c r="V828" s="160">
        <v>1.4199999999999998E-3</v>
      </c>
      <c r="W828" s="160">
        <v>8.1300000000000001E-3</v>
      </c>
      <c r="X828" s="160">
        <v>3.9000000000000003E-3</v>
      </c>
      <c r="Y828" s="160">
        <v>4.9000000000000002E-2</v>
      </c>
      <c r="Z828" s="160">
        <v>0.34222999999999998</v>
      </c>
      <c r="AA828" s="159">
        <v>0.37481999999999999</v>
      </c>
      <c r="AB828" s="159">
        <v>1.0299999999999999E-3</v>
      </c>
      <c r="AC828" s="159">
        <v>5.7599999999999995E-3</v>
      </c>
      <c r="AD828" s="159">
        <v>2.3250899999999999</v>
      </c>
    </row>
    <row r="829" spans="1:30" ht="15.75" customHeight="1">
      <c r="A829" s="266" t="s">
        <v>1625</v>
      </c>
      <c r="B829" s="181" t="s">
        <v>34</v>
      </c>
      <c r="C829" s="167">
        <v>0.2848</v>
      </c>
      <c r="D829" s="164"/>
      <c r="E829" s="169">
        <v>1.5E-3</v>
      </c>
      <c r="F829" s="171">
        <v>1.4039999999999999E-2</v>
      </c>
      <c r="G829" s="23">
        <v>9.8499999999999994E-3</v>
      </c>
      <c r="H829" s="178">
        <v>1.0109999999999999E-2</v>
      </c>
      <c r="I829" s="141">
        <v>0</v>
      </c>
      <c r="J829" s="160">
        <v>0.05</v>
      </c>
      <c r="K829" s="160">
        <v>0.21</v>
      </c>
      <c r="L829" s="160">
        <v>3.3E-4</v>
      </c>
      <c r="M829" s="160">
        <v>2.54</v>
      </c>
      <c r="N829" s="160">
        <v>6.3799999999999996E-2</v>
      </c>
      <c r="O829" s="160">
        <v>0.59</v>
      </c>
      <c r="P829" s="160">
        <v>2.19</v>
      </c>
      <c r="Q829" s="160">
        <v>5.5900000000000004E-3</v>
      </c>
      <c r="R829" s="160">
        <v>2.87E-2</v>
      </c>
      <c r="S829" s="160">
        <v>0</v>
      </c>
      <c r="T829" s="160">
        <v>0</v>
      </c>
      <c r="U829" s="160">
        <v>0</v>
      </c>
      <c r="V829" s="160">
        <v>1.01E-3</v>
      </c>
      <c r="W829" s="160">
        <v>1.21E-2</v>
      </c>
      <c r="X829" s="160">
        <v>2.4499999999999999E-3</v>
      </c>
      <c r="Y829" s="160">
        <v>6.6799999999999998E-2</v>
      </c>
      <c r="Z829" s="160">
        <v>0</v>
      </c>
      <c r="AA829" s="159">
        <v>0.38900000000000001</v>
      </c>
      <c r="AB829" s="159">
        <v>0</v>
      </c>
      <c r="AC829" s="159">
        <v>2.8999999999999998E-3</v>
      </c>
      <c r="AD829" s="159">
        <v>0.05</v>
      </c>
    </row>
    <row r="830" spans="1:30" ht="15.75" customHeight="1">
      <c r="A830" s="266" t="s">
        <v>1626</v>
      </c>
      <c r="B830" s="181" t="s">
        <v>34</v>
      </c>
      <c r="C830" s="167">
        <v>0.2848</v>
      </c>
      <c r="D830" s="164"/>
      <c r="E830" s="169">
        <v>1.5E-3</v>
      </c>
      <c r="F830" s="171">
        <v>1.4039999999999999E-2</v>
      </c>
      <c r="G830" s="23">
        <v>9.8499999999999994E-3</v>
      </c>
      <c r="H830" s="178">
        <v>1.0109999999999999E-2</v>
      </c>
      <c r="I830" s="141">
        <v>0</v>
      </c>
      <c r="J830" s="160">
        <v>0.05</v>
      </c>
      <c r="K830" s="160">
        <v>0.21</v>
      </c>
      <c r="L830" s="160">
        <v>3.3E-4</v>
      </c>
      <c r="M830" s="160">
        <v>2.54</v>
      </c>
      <c r="N830" s="160">
        <v>6.3799999999999996E-2</v>
      </c>
      <c r="O830" s="160">
        <v>0.59</v>
      </c>
      <c r="P830" s="160">
        <v>2.19</v>
      </c>
      <c r="Q830" s="160">
        <v>5.5900000000000004E-3</v>
      </c>
      <c r="R830" s="160">
        <v>2.87E-2</v>
      </c>
      <c r="S830" s="160">
        <v>0</v>
      </c>
      <c r="T830" s="160">
        <v>0</v>
      </c>
      <c r="U830" s="160">
        <v>0</v>
      </c>
      <c r="V830" s="160">
        <v>1.01E-3</v>
      </c>
      <c r="W830" s="160">
        <v>1.21E-2</v>
      </c>
      <c r="X830" s="160">
        <v>2.4499999999999999E-3</v>
      </c>
      <c r="Y830" s="160">
        <v>6.6799999999999998E-2</v>
      </c>
      <c r="Z830" s="160">
        <v>0</v>
      </c>
      <c r="AA830" s="159">
        <v>0.38900000000000001</v>
      </c>
      <c r="AB830" s="159">
        <v>0</v>
      </c>
      <c r="AC830" s="159">
        <v>2.8999999999999998E-3</v>
      </c>
      <c r="AD830" s="159">
        <v>0.05</v>
      </c>
    </row>
    <row r="831" spans="1:30" ht="15.75" customHeight="1">
      <c r="A831" s="266" t="s">
        <v>1627</v>
      </c>
      <c r="B831" s="181" t="s">
        <v>34</v>
      </c>
      <c r="C831" s="167">
        <v>0.2848</v>
      </c>
      <c r="D831" s="164"/>
      <c r="E831" s="169">
        <v>1.5E-3</v>
      </c>
      <c r="F831" s="171">
        <v>1.4039999999999999E-2</v>
      </c>
      <c r="G831" s="23">
        <v>9.8499999999999994E-3</v>
      </c>
      <c r="H831" s="178">
        <v>1.0109999999999999E-2</v>
      </c>
      <c r="I831" s="141">
        <v>0</v>
      </c>
      <c r="J831" s="160">
        <v>0.05</v>
      </c>
      <c r="K831" s="160">
        <v>0.21</v>
      </c>
      <c r="L831" s="160">
        <v>3.3E-4</v>
      </c>
      <c r="M831" s="160">
        <v>2.54</v>
      </c>
      <c r="N831" s="160">
        <v>6.3799999999999996E-2</v>
      </c>
      <c r="O831" s="160">
        <v>0.59</v>
      </c>
      <c r="P831" s="160">
        <v>2.19</v>
      </c>
      <c r="Q831" s="160">
        <v>5.5900000000000004E-3</v>
      </c>
      <c r="R831" s="160">
        <v>2.87E-2</v>
      </c>
      <c r="S831" s="160">
        <v>0</v>
      </c>
      <c r="T831" s="160">
        <v>0</v>
      </c>
      <c r="U831" s="160">
        <v>0</v>
      </c>
      <c r="V831" s="160">
        <v>1.01E-3</v>
      </c>
      <c r="W831" s="160">
        <v>1.21E-2</v>
      </c>
      <c r="X831" s="160">
        <v>2.4499999999999999E-3</v>
      </c>
      <c r="Y831" s="160">
        <v>6.6799999999999998E-2</v>
      </c>
      <c r="Z831" s="160">
        <v>0</v>
      </c>
      <c r="AA831" s="159">
        <v>0.38900000000000001</v>
      </c>
      <c r="AB831" s="159">
        <v>0</v>
      </c>
      <c r="AC831" s="159">
        <v>2.8999999999999998E-3</v>
      </c>
      <c r="AD831" s="159">
        <v>0.05</v>
      </c>
    </row>
    <row r="832" spans="1:30" ht="15.75" customHeight="1">
      <c r="A832" s="266" t="s">
        <v>1628</v>
      </c>
      <c r="B832" s="181" t="s">
        <v>34</v>
      </c>
      <c r="C832" s="167">
        <v>0.2848</v>
      </c>
      <c r="D832" s="164"/>
      <c r="E832" s="169">
        <v>1.5E-3</v>
      </c>
      <c r="F832" s="171">
        <v>1.4039999999999999E-2</v>
      </c>
      <c r="G832" s="23">
        <v>9.8499999999999994E-3</v>
      </c>
      <c r="H832" s="178">
        <v>1.0109999999999999E-2</v>
      </c>
      <c r="I832" s="141">
        <v>0</v>
      </c>
      <c r="J832" s="160">
        <v>0.05</v>
      </c>
      <c r="K832" s="160">
        <v>0.21</v>
      </c>
      <c r="L832" s="160">
        <v>3.3E-4</v>
      </c>
      <c r="M832" s="160">
        <v>2.54</v>
      </c>
      <c r="N832" s="160">
        <v>6.3799999999999996E-2</v>
      </c>
      <c r="O832" s="160">
        <v>0.59</v>
      </c>
      <c r="P832" s="160">
        <v>2.19</v>
      </c>
      <c r="Q832" s="160">
        <v>5.5900000000000004E-3</v>
      </c>
      <c r="R832" s="160">
        <v>2.87E-2</v>
      </c>
      <c r="S832" s="160">
        <v>0</v>
      </c>
      <c r="T832" s="160">
        <v>0</v>
      </c>
      <c r="U832" s="160">
        <v>0</v>
      </c>
      <c r="V832" s="160">
        <v>1.01E-3</v>
      </c>
      <c r="W832" s="160">
        <v>1.21E-2</v>
      </c>
      <c r="X832" s="160">
        <v>2.4499999999999999E-3</v>
      </c>
      <c r="Y832" s="160">
        <v>6.6799999999999998E-2</v>
      </c>
      <c r="Z832" s="160">
        <v>0</v>
      </c>
      <c r="AA832" s="159">
        <v>0.38900000000000001</v>
      </c>
      <c r="AB832" s="159">
        <v>0</v>
      </c>
      <c r="AC832" s="159">
        <v>2.8999999999999998E-3</v>
      </c>
      <c r="AD832" s="159">
        <v>0.05</v>
      </c>
    </row>
    <row r="833" spans="1:30" ht="15.75" customHeight="1">
      <c r="A833" s="266" t="s">
        <v>1629</v>
      </c>
      <c r="B833" s="181" t="s">
        <v>34</v>
      </c>
      <c r="C833" s="167">
        <v>0.2727</v>
      </c>
      <c r="D833" s="164"/>
      <c r="E833" s="169">
        <v>0</v>
      </c>
      <c r="F833" s="171">
        <v>1.0660000000000001E-2</v>
      </c>
      <c r="G833" s="23">
        <v>8.2699999999999996E-3</v>
      </c>
      <c r="H833" s="178">
        <v>7.11E-3</v>
      </c>
      <c r="I833" s="141">
        <v>0</v>
      </c>
      <c r="J833" s="160">
        <v>0.19</v>
      </c>
      <c r="K833" s="160">
        <v>0.12</v>
      </c>
      <c r="L833" s="160">
        <v>1.8500000000000001E-3</v>
      </c>
      <c r="M833" s="160">
        <v>3.04</v>
      </c>
      <c r="N833" s="160">
        <v>5.7999999999999996E-2</v>
      </c>
      <c r="O833" s="160">
        <v>0.94</v>
      </c>
      <c r="P833" s="160">
        <v>1.35</v>
      </c>
      <c r="Q833" s="160">
        <v>5.6399999999999992E-3</v>
      </c>
      <c r="R833" s="160">
        <v>2.8399999999999998E-2</v>
      </c>
      <c r="S833" s="160">
        <v>0</v>
      </c>
      <c r="T833" s="160">
        <v>0</v>
      </c>
      <c r="U833" s="160">
        <v>0</v>
      </c>
      <c r="V833" s="160">
        <v>1.6000000000000001E-3</v>
      </c>
      <c r="W833" s="160">
        <v>2.9700000000000001E-2</v>
      </c>
      <c r="X833" s="160">
        <v>3.9100000000000003E-3</v>
      </c>
      <c r="Y833" s="160">
        <v>3.9199999999999999E-2</v>
      </c>
      <c r="Z833" s="160">
        <v>0</v>
      </c>
      <c r="AA833" s="159">
        <v>1.68</v>
      </c>
      <c r="AB833" s="159">
        <v>8.0000000000000002E-3</v>
      </c>
      <c r="AC833" s="159">
        <v>8.0000000000000004E-4</v>
      </c>
      <c r="AD833" s="159">
        <v>0.83</v>
      </c>
    </row>
    <row r="834" spans="1:30" ht="15.75" customHeight="1">
      <c r="A834" s="266" t="s">
        <v>1630</v>
      </c>
      <c r="B834" s="181" t="s">
        <v>34</v>
      </c>
      <c r="C834" s="167">
        <v>0.2727</v>
      </c>
      <c r="D834" s="164"/>
      <c r="E834" s="169">
        <v>0</v>
      </c>
      <c r="F834" s="171">
        <v>1.0660000000000001E-2</v>
      </c>
      <c r="G834" s="23">
        <v>8.2699999999999996E-3</v>
      </c>
      <c r="H834" s="178">
        <v>7.11E-3</v>
      </c>
      <c r="I834" s="141">
        <v>0</v>
      </c>
      <c r="J834" s="160">
        <v>0.19</v>
      </c>
      <c r="K834" s="160">
        <v>0.12</v>
      </c>
      <c r="L834" s="160">
        <v>1.8500000000000001E-3</v>
      </c>
      <c r="M834" s="160">
        <v>3.04</v>
      </c>
      <c r="N834" s="160">
        <v>5.7999999999999996E-2</v>
      </c>
      <c r="O834" s="160">
        <v>0.94</v>
      </c>
      <c r="P834" s="160">
        <v>1.35</v>
      </c>
      <c r="Q834" s="160">
        <v>5.6399999999999992E-3</v>
      </c>
      <c r="R834" s="160">
        <v>2.8399999999999998E-2</v>
      </c>
      <c r="S834" s="160">
        <v>0</v>
      </c>
      <c r="T834" s="160">
        <v>0</v>
      </c>
      <c r="U834" s="160">
        <v>0</v>
      </c>
      <c r="V834" s="160">
        <v>1.6000000000000001E-3</v>
      </c>
      <c r="W834" s="160">
        <v>2.9700000000000001E-2</v>
      </c>
      <c r="X834" s="160">
        <v>3.9100000000000003E-3</v>
      </c>
      <c r="Y834" s="160">
        <v>3.9199999999999999E-2</v>
      </c>
      <c r="Z834" s="160">
        <v>0</v>
      </c>
      <c r="AA834" s="159">
        <v>1.68</v>
      </c>
      <c r="AB834" s="159">
        <v>8.0000000000000002E-3</v>
      </c>
      <c r="AC834" s="159">
        <v>8.0000000000000004E-4</v>
      </c>
      <c r="AD834" s="159">
        <v>0.83</v>
      </c>
    </row>
    <row r="835" spans="1:30" ht="15.75" customHeight="1">
      <c r="A835" s="266" t="s">
        <v>1631</v>
      </c>
      <c r="B835" s="181" t="s">
        <v>34</v>
      </c>
      <c r="C835" s="167">
        <v>0.2727</v>
      </c>
      <c r="D835" s="164"/>
      <c r="E835" s="169">
        <v>0</v>
      </c>
      <c r="F835" s="171">
        <v>1.0660000000000001E-2</v>
      </c>
      <c r="G835" s="23">
        <v>8.2699999999999996E-3</v>
      </c>
      <c r="H835" s="178">
        <v>7.11E-3</v>
      </c>
      <c r="I835" s="141">
        <v>0</v>
      </c>
      <c r="J835" s="160">
        <v>0.19</v>
      </c>
      <c r="K835" s="160">
        <v>0.12</v>
      </c>
      <c r="L835" s="160">
        <v>1.8500000000000001E-3</v>
      </c>
      <c r="M835" s="160">
        <v>3.04</v>
      </c>
      <c r="N835" s="160">
        <v>5.7999999999999996E-2</v>
      </c>
      <c r="O835" s="160">
        <v>0.94</v>
      </c>
      <c r="P835" s="160">
        <v>1.35</v>
      </c>
      <c r="Q835" s="160">
        <v>5.6399999999999992E-3</v>
      </c>
      <c r="R835" s="160">
        <v>2.8399999999999998E-2</v>
      </c>
      <c r="S835" s="160">
        <v>0</v>
      </c>
      <c r="T835" s="160">
        <v>0</v>
      </c>
      <c r="U835" s="160">
        <v>0</v>
      </c>
      <c r="V835" s="160">
        <v>1.6000000000000001E-3</v>
      </c>
      <c r="W835" s="160">
        <v>2.9700000000000001E-2</v>
      </c>
      <c r="X835" s="160">
        <v>3.9100000000000003E-3</v>
      </c>
      <c r="Y835" s="160">
        <v>3.9199999999999999E-2</v>
      </c>
      <c r="Z835" s="160">
        <v>0</v>
      </c>
      <c r="AA835" s="159">
        <v>1.68</v>
      </c>
      <c r="AB835" s="159">
        <v>8.0000000000000002E-3</v>
      </c>
      <c r="AC835" s="159">
        <v>8.0000000000000004E-4</v>
      </c>
      <c r="AD835" s="159">
        <v>0.83</v>
      </c>
    </row>
    <row r="836" spans="1:30" ht="15.75" customHeight="1">
      <c r="A836" s="266" t="s">
        <v>1632</v>
      </c>
      <c r="B836" s="181" t="s">
        <v>34</v>
      </c>
      <c r="C836" s="167">
        <v>0.2727</v>
      </c>
      <c r="D836" s="164"/>
      <c r="E836" s="169">
        <v>0</v>
      </c>
      <c r="F836" s="171">
        <v>1.0660000000000001E-2</v>
      </c>
      <c r="G836" s="23">
        <v>8.2699999999999996E-3</v>
      </c>
      <c r="H836" s="178">
        <v>7.11E-3</v>
      </c>
      <c r="I836" s="141">
        <v>0</v>
      </c>
      <c r="J836" s="160">
        <v>0.19</v>
      </c>
      <c r="K836" s="160">
        <v>0.12</v>
      </c>
      <c r="L836" s="160">
        <v>1.8500000000000001E-3</v>
      </c>
      <c r="M836" s="160">
        <v>3.04</v>
      </c>
      <c r="N836" s="160">
        <v>5.7999999999999996E-2</v>
      </c>
      <c r="O836" s="160">
        <v>0.94</v>
      </c>
      <c r="P836" s="160">
        <v>1.35</v>
      </c>
      <c r="Q836" s="160">
        <v>5.6399999999999992E-3</v>
      </c>
      <c r="R836" s="160">
        <v>2.8399999999999998E-2</v>
      </c>
      <c r="S836" s="160">
        <v>0</v>
      </c>
      <c r="T836" s="160">
        <v>0</v>
      </c>
      <c r="U836" s="160">
        <v>0</v>
      </c>
      <c r="V836" s="160">
        <v>1.6000000000000001E-3</v>
      </c>
      <c r="W836" s="160">
        <v>2.9700000000000001E-2</v>
      </c>
      <c r="X836" s="160">
        <v>3.9100000000000003E-3</v>
      </c>
      <c r="Y836" s="160">
        <v>3.9199999999999999E-2</v>
      </c>
      <c r="Z836" s="160">
        <v>0</v>
      </c>
      <c r="AA836" s="159">
        <v>1.68</v>
      </c>
      <c r="AB836" s="159">
        <v>8.0000000000000002E-3</v>
      </c>
      <c r="AC836" s="159">
        <v>8.0000000000000004E-4</v>
      </c>
      <c r="AD836" s="159">
        <v>0.83</v>
      </c>
    </row>
    <row r="837" spans="1:30" ht="15.75" customHeight="1">
      <c r="A837" s="266" t="s">
        <v>1633</v>
      </c>
      <c r="B837" s="181" t="s">
        <v>34</v>
      </c>
      <c r="C837" s="167">
        <v>0.1167</v>
      </c>
      <c r="D837" s="164"/>
      <c r="E837" s="169">
        <v>1.4800000000000001E-2</v>
      </c>
      <c r="F837" s="171">
        <v>2.3940000000000003E-2</v>
      </c>
      <c r="G837" s="23">
        <v>1.6319999999999998E-2</v>
      </c>
      <c r="H837" s="178">
        <v>1.882E-2</v>
      </c>
      <c r="I837" s="141">
        <v>0</v>
      </c>
      <c r="J837" s="160">
        <v>0.09</v>
      </c>
      <c r="K837" s="160">
        <v>0.12</v>
      </c>
      <c r="L837" s="160">
        <v>2.8000000000000003E-4</v>
      </c>
      <c r="M837" s="160">
        <v>3.35</v>
      </c>
      <c r="N837" s="160">
        <v>2.3E-2</v>
      </c>
      <c r="O837" s="160">
        <v>1.08</v>
      </c>
      <c r="P837" s="160">
        <v>2.44</v>
      </c>
      <c r="Q837" s="160">
        <v>2.3E-3</v>
      </c>
      <c r="R837" s="160">
        <v>1.09E-2</v>
      </c>
      <c r="S837" s="160">
        <v>0</v>
      </c>
      <c r="T837" s="160">
        <v>0</v>
      </c>
      <c r="U837" s="160">
        <v>5.833E-2</v>
      </c>
      <c r="V837" s="160">
        <v>6.9000000000000008E-4</v>
      </c>
      <c r="W837" s="160">
        <v>2.1700000000000001E-3</v>
      </c>
      <c r="X837" s="160">
        <v>1.4299999999999998E-3</v>
      </c>
      <c r="Y837" s="160">
        <v>3.6200000000000003E-2</v>
      </c>
      <c r="Z837" s="160">
        <v>0.105</v>
      </c>
      <c r="AA837" s="159">
        <v>0.218</v>
      </c>
      <c r="AB837" s="159">
        <v>0</v>
      </c>
      <c r="AC837" s="159">
        <v>1.67E-2</v>
      </c>
      <c r="AD837" s="159">
        <v>0.05</v>
      </c>
    </row>
    <row r="838" spans="1:30" ht="15.75" customHeight="1">
      <c r="A838" s="266" t="s">
        <v>1634</v>
      </c>
      <c r="B838" s="181" t="s">
        <v>34</v>
      </c>
      <c r="C838" s="167">
        <v>0.11710000000000001</v>
      </c>
      <c r="D838" s="164"/>
      <c r="E838" s="169">
        <v>1.9900000000000001E-2</v>
      </c>
      <c r="F838" s="171">
        <v>1.357E-2</v>
      </c>
      <c r="G838" s="23">
        <v>2.0799999999999998E-3</v>
      </c>
      <c r="H838" s="178">
        <v>1.6040000000000002E-2</v>
      </c>
      <c r="I838" s="141">
        <v>0</v>
      </c>
      <c r="J838" s="160">
        <v>0.81</v>
      </c>
      <c r="K838" s="160">
        <v>0.15</v>
      </c>
      <c r="L838" s="160">
        <v>1.0299999999999999E-3</v>
      </c>
      <c r="M838" s="160">
        <v>0.66</v>
      </c>
      <c r="N838" s="160">
        <v>6.6E-3</v>
      </c>
      <c r="O838" s="160">
        <v>0.68</v>
      </c>
      <c r="P838" s="160">
        <v>0.42</v>
      </c>
      <c r="Q838" s="160">
        <v>0</v>
      </c>
      <c r="R838" s="160">
        <v>1.7100000000000001E-2</v>
      </c>
      <c r="S838" s="160">
        <v>0</v>
      </c>
      <c r="T838" s="160">
        <v>0</v>
      </c>
      <c r="U838" s="160">
        <v>0</v>
      </c>
      <c r="V838" s="160">
        <v>0</v>
      </c>
      <c r="W838" s="160">
        <v>2.5000000000000001E-4</v>
      </c>
      <c r="X838" s="160">
        <v>0</v>
      </c>
      <c r="Y838" s="160">
        <v>4.6100000000000004E-3</v>
      </c>
      <c r="Z838" s="160">
        <v>0</v>
      </c>
      <c r="AA838" s="159">
        <v>0.11800000000000001</v>
      </c>
      <c r="AB838" s="159">
        <v>0</v>
      </c>
      <c r="AC838" s="159">
        <v>1.4000000000000002E-3</v>
      </c>
      <c r="AD838" s="159">
        <v>0.03</v>
      </c>
    </row>
    <row r="839" spans="1:30" ht="15.75" customHeight="1">
      <c r="A839" s="266" t="s">
        <v>1635</v>
      </c>
      <c r="B839" s="181" t="s">
        <v>34</v>
      </c>
      <c r="C839" s="167">
        <v>0.11710000000000001</v>
      </c>
      <c r="D839" s="164"/>
      <c r="E839" s="169">
        <v>1.9900000000000001E-2</v>
      </c>
      <c r="F839" s="171">
        <v>1.357E-2</v>
      </c>
      <c r="G839" s="23">
        <v>2.0799999999999998E-3</v>
      </c>
      <c r="H839" s="178">
        <v>1.6040000000000002E-2</v>
      </c>
      <c r="I839" s="141">
        <v>0</v>
      </c>
      <c r="J839" s="160">
        <v>0.81</v>
      </c>
      <c r="K839" s="160">
        <v>0.15</v>
      </c>
      <c r="L839" s="160">
        <v>1.0299999999999999E-3</v>
      </c>
      <c r="M839" s="160">
        <v>0.66</v>
      </c>
      <c r="N839" s="160">
        <v>6.6E-3</v>
      </c>
      <c r="O839" s="160">
        <v>0.68</v>
      </c>
      <c r="P839" s="160">
        <v>0.42</v>
      </c>
      <c r="Q839" s="160">
        <v>0</v>
      </c>
      <c r="R839" s="160">
        <v>1.7100000000000001E-2</v>
      </c>
      <c r="S839" s="160">
        <v>0</v>
      </c>
      <c r="T839" s="160">
        <v>0</v>
      </c>
      <c r="U839" s="160">
        <v>0</v>
      </c>
      <c r="V839" s="160">
        <v>0</v>
      </c>
      <c r="W839" s="160">
        <v>2.5000000000000001E-4</v>
      </c>
      <c r="X839" s="160">
        <v>0</v>
      </c>
      <c r="Y839" s="160">
        <v>4.6100000000000004E-3</v>
      </c>
      <c r="Z839" s="160">
        <v>0</v>
      </c>
      <c r="AA839" s="159">
        <v>0.11800000000000001</v>
      </c>
      <c r="AB839" s="159">
        <v>0</v>
      </c>
      <c r="AC839" s="159">
        <v>1.4000000000000002E-3</v>
      </c>
      <c r="AD839" s="159">
        <v>0.03</v>
      </c>
    </row>
    <row r="840" spans="1:30" ht="15.75" customHeight="1">
      <c r="A840" s="266" t="s">
        <v>1636</v>
      </c>
      <c r="B840" s="181" t="s">
        <v>34</v>
      </c>
      <c r="C840" s="167">
        <v>0.11710000000000001</v>
      </c>
      <c r="D840" s="164"/>
      <c r="E840" s="169">
        <v>1.9900000000000001E-2</v>
      </c>
      <c r="F840" s="171">
        <v>1.357E-2</v>
      </c>
      <c r="G840" s="23">
        <v>2.0799999999999998E-3</v>
      </c>
      <c r="H840" s="178">
        <v>1.6040000000000002E-2</v>
      </c>
      <c r="I840" s="141">
        <v>0</v>
      </c>
      <c r="J840" s="160">
        <v>0.81</v>
      </c>
      <c r="K840" s="160">
        <v>0.15</v>
      </c>
      <c r="L840" s="160">
        <v>1.0299999999999999E-3</v>
      </c>
      <c r="M840" s="160">
        <v>0.66</v>
      </c>
      <c r="N840" s="160">
        <v>6.6E-3</v>
      </c>
      <c r="O840" s="160">
        <v>0.68</v>
      </c>
      <c r="P840" s="160">
        <v>0.42</v>
      </c>
      <c r="Q840" s="160">
        <v>0</v>
      </c>
      <c r="R840" s="160">
        <v>1.7100000000000001E-2</v>
      </c>
      <c r="S840" s="160">
        <v>0</v>
      </c>
      <c r="T840" s="160">
        <v>0</v>
      </c>
      <c r="U840" s="160">
        <v>0</v>
      </c>
      <c r="V840" s="160">
        <v>0</v>
      </c>
      <c r="W840" s="160">
        <v>2.5000000000000001E-4</v>
      </c>
      <c r="X840" s="160">
        <v>0</v>
      </c>
      <c r="Y840" s="160">
        <v>4.6100000000000004E-3</v>
      </c>
      <c r="Z840" s="160">
        <v>0</v>
      </c>
      <c r="AA840" s="159">
        <v>0.11800000000000001</v>
      </c>
      <c r="AB840" s="159">
        <v>0</v>
      </c>
      <c r="AC840" s="159">
        <v>1.4000000000000002E-3</v>
      </c>
      <c r="AD840" s="159">
        <v>0.03</v>
      </c>
    </row>
    <row r="841" spans="1:30" ht="15.75" customHeight="1">
      <c r="A841" s="266" t="s">
        <v>1637</v>
      </c>
      <c r="B841" s="181" t="s">
        <v>34</v>
      </c>
      <c r="C841" s="167">
        <v>0.11710000000000001</v>
      </c>
      <c r="D841" s="164"/>
      <c r="E841" s="169">
        <v>1.9900000000000001E-2</v>
      </c>
      <c r="F841" s="171">
        <v>1.357E-2</v>
      </c>
      <c r="G841" s="23">
        <v>2.0799999999999998E-3</v>
      </c>
      <c r="H841" s="178">
        <v>1.6040000000000002E-2</v>
      </c>
      <c r="I841" s="141">
        <v>0</v>
      </c>
      <c r="J841" s="160">
        <v>0.81</v>
      </c>
      <c r="K841" s="160">
        <v>0.15</v>
      </c>
      <c r="L841" s="160">
        <v>1.0299999999999999E-3</v>
      </c>
      <c r="M841" s="160">
        <v>0.66</v>
      </c>
      <c r="N841" s="160">
        <v>6.6E-3</v>
      </c>
      <c r="O841" s="160">
        <v>0.68</v>
      </c>
      <c r="P841" s="160">
        <v>0.42</v>
      </c>
      <c r="Q841" s="160">
        <v>0</v>
      </c>
      <c r="R841" s="160">
        <v>1.7100000000000001E-2</v>
      </c>
      <c r="S841" s="160">
        <v>0</v>
      </c>
      <c r="T841" s="160">
        <v>0</v>
      </c>
      <c r="U841" s="160">
        <v>0</v>
      </c>
      <c r="V841" s="160">
        <v>0</v>
      </c>
      <c r="W841" s="160">
        <v>2.5000000000000001E-4</v>
      </c>
      <c r="X841" s="160">
        <v>0</v>
      </c>
      <c r="Y841" s="160">
        <v>4.6100000000000004E-3</v>
      </c>
      <c r="Z841" s="160">
        <v>0</v>
      </c>
      <c r="AA841" s="159">
        <v>0.11800000000000001</v>
      </c>
      <c r="AB841" s="159">
        <v>0</v>
      </c>
      <c r="AC841" s="159">
        <v>1.4000000000000002E-3</v>
      </c>
      <c r="AD841" s="159">
        <v>0.03</v>
      </c>
    </row>
    <row r="842" spans="1:30" ht="15.75" customHeight="1">
      <c r="A842" s="266" t="s">
        <v>1638</v>
      </c>
      <c r="B842" s="181" t="s">
        <v>34</v>
      </c>
      <c r="C842" s="167">
        <v>0.11710000000000001</v>
      </c>
      <c r="D842" s="164"/>
      <c r="E842" s="169">
        <v>1.9900000000000001E-2</v>
      </c>
      <c r="F842" s="171">
        <v>1.357E-2</v>
      </c>
      <c r="G842" s="23">
        <v>2.0799999999999998E-3</v>
      </c>
      <c r="H842" s="178">
        <v>1.6040000000000002E-2</v>
      </c>
      <c r="I842" s="141">
        <v>0</v>
      </c>
      <c r="J842" s="160">
        <v>0.81</v>
      </c>
      <c r="K842" s="160">
        <v>0.15</v>
      </c>
      <c r="L842" s="160">
        <v>1.0299999999999999E-3</v>
      </c>
      <c r="M842" s="160">
        <v>0.66</v>
      </c>
      <c r="N842" s="160">
        <v>6.6E-3</v>
      </c>
      <c r="O842" s="160">
        <v>0.68</v>
      </c>
      <c r="P842" s="160">
        <v>0.42</v>
      </c>
      <c r="Q842" s="160">
        <v>0</v>
      </c>
      <c r="R842" s="160">
        <v>1.7100000000000001E-2</v>
      </c>
      <c r="S842" s="160">
        <v>0</v>
      </c>
      <c r="T842" s="160">
        <v>0</v>
      </c>
      <c r="U842" s="160">
        <v>0</v>
      </c>
      <c r="V842" s="160">
        <v>0</v>
      </c>
      <c r="W842" s="160">
        <v>2.5000000000000001E-4</v>
      </c>
      <c r="X842" s="160">
        <v>0</v>
      </c>
      <c r="Y842" s="160">
        <v>4.6100000000000004E-3</v>
      </c>
      <c r="Z842" s="160">
        <v>0</v>
      </c>
      <c r="AA842" s="159">
        <v>0.11800000000000001</v>
      </c>
      <c r="AB842" s="159">
        <v>0</v>
      </c>
      <c r="AC842" s="159">
        <v>1.4000000000000002E-3</v>
      </c>
      <c r="AD842" s="159">
        <v>0.03</v>
      </c>
    </row>
    <row r="843" spans="1:30" ht="15.75" customHeight="1">
      <c r="A843" s="266" t="s">
        <v>1639</v>
      </c>
      <c r="B843" s="181" t="s">
        <v>34</v>
      </c>
      <c r="C843" s="167">
        <v>0.11710000000000001</v>
      </c>
      <c r="D843" s="164"/>
      <c r="E843" s="169">
        <v>1.9900000000000001E-2</v>
      </c>
      <c r="F843" s="171">
        <v>1.357E-2</v>
      </c>
      <c r="G843" s="23">
        <v>2.0799999999999998E-3</v>
      </c>
      <c r="H843" s="178">
        <v>1.6040000000000002E-2</v>
      </c>
      <c r="I843" s="141">
        <v>0</v>
      </c>
      <c r="J843" s="160">
        <v>0.81</v>
      </c>
      <c r="K843" s="160">
        <v>0.15</v>
      </c>
      <c r="L843" s="160">
        <v>1.0299999999999999E-3</v>
      </c>
      <c r="M843" s="160">
        <v>0.66</v>
      </c>
      <c r="N843" s="160">
        <v>6.6E-3</v>
      </c>
      <c r="O843" s="160">
        <v>0.68</v>
      </c>
      <c r="P843" s="160">
        <v>0.42</v>
      </c>
      <c r="Q843" s="160">
        <v>0</v>
      </c>
      <c r="R843" s="160">
        <v>1.7100000000000001E-2</v>
      </c>
      <c r="S843" s="160">
        <v>0</v>
      </c>
      <c r="T843" s="160">
        <v>0</v>
      </c>
      <c r="U843" s="160">
        <v>0</v>
      </c>
      <c r="V843" s="160">
        <v>0</v>
      </c>
      <c r="W843" s="160">
        <v>2.5000000000000001E-4</v>
      </c>
      <c r="X843" s="160">
        <v>0</v>
      </c>
      <c r="Y843" s="160">
        <v>4.6100000000000004E-3</v>
      </c>
      <c r="Z843" s="160">
        <v>0</v>
      </c>
      <c r="AA843" s="159">
        <v>0.11800000000000001</v>
      </c>
      <c r="AB843" s="159">
        <v>0</v>
      </c>
      <c r="AC843" s="159">
        <v>1.4000000000000002E-3</v>
      </c>
      <c r="AD843" s="159">
        <v>0.03</v>
      </c>
    </row>
    <row r="844" spans="1:30" ht="15.75" customHeight="1">
      <c r="A844" s="266" t="s">
        <v>1640</v>
      </c>
      <c r="B844" s="181" t="s">
        <v>34</v>
      </c>
      <c r="C844" s="167">
        <v>9.6320000000000003E-2</v>
      </c>
      <c r="D844" s="164"/>
      <c r="E844" s="169">
        <v>2.6680000000000002E-2</v>
      </c>
      <c r="F844" s="171">
        <v>1.357E-2</v>
      </c>
      <c r="G844" s="23">
        <v>2.0799999999999998E-3</v>
      </c>
      <c r="H844" s="178">
        <v>1.6040000000000002E-2</v>
      </c>
      <c r="I844" s="141">
        <v>3.0000000000000001E-3</v>
      </c>
      <c r="J844" s="160">
        <v>0.81</v>
      </c>
      <c r="K844" s="160">
        <v>0.15</v>
      </c>
      <c r="L844" s="160">
        <v>1.0299999999999999E-3</v>
      </c>
      <c r="M844" s="160">
        <v>0.66</v>
      </c>
      <c r="N844" s="160">
        <v>6.6E-3</v>
      </c>
      <c r="O844" s="160">
        <v>0.68</v>
      </c>
      <c r="P844" s="160">
        <v>0.42</v>
      </c>
      <c r="Q844" s="160">
        <v>0</v>
      </c>
      <c r="R844" s="160">
        <v>1.7100000000000001E-2</v>
      </c>
      <c r="S844" s="160">
        <v>0</v>
      </c>
      <c r="T844" s="160">
        <v>0</v>
      </c>
      <c r="U844" s="160">
        <v>0</v>
      </c>
      <c r="V844" s="160">
        <v>0</v>
      </c>
      <c r="W844" s="160">
        <v>2.5000000000000001E-4</v>
      </c>
      <c r="X844" s="160">
        <v>0</v>
      </c>
      <c r="Y844" s="160">
        <v>4.6100000000000004E-3</v>
      </c>
      <c r="Z844" s="160">
        <v>0</v>
      </c>
      <c r="AA844" s="159">
        <v>0.11800000000000001</v>
      </c>
      <c r="AB844" s="159">
        <v>0</v>
      </c>
      <c r="AC844" s="159">
        <v>1.4000000000000002E-3</v>
      </c>
      <c r="AD844" s="159">
        <v>0.03</v>
      </c>
    </row>
    <row r="845" spans="1:30" ht="15.75" customHeight="1">
      <c r="A845" s="266" t="s">
        <v>1641</v>
      </c>
      <c r="B845" s="181" t="s">
        <v>34</v>
      </c>
      <c r="C845" s="167">
        <v>0.11710000000000001</v>
      </c>
      <c r="D845" s="164"/>
      <c r="E845" s="169">
        <v>1.9900000000000001E-2</v>
      </c>
      <c r="F845" s="171">
        <v>1.357E-2</v>
      </c>
      <c r="G845" s="23">
        <v>2.0799999999999998E-3</v>
      </c>
      <c r="H845" s="178">
        <v>1.6040000000000002E-2</v>
      </c>
      <c r="I845" s="141">
        <v>0</v>
      </c>
      <c r="J845" s="160">
        <v>0.81</v>
      </c>
      <c r="K845" s="160">
        <v>0.15</v>
      </c>
      <c r="L845" s="160">
        <v>1.0299999999999999E-3</v>
      </c>
      <c r="M845" s="160">
        <v>0.66</v>
      </c>
      <c r="N845" s="160">
        <v>6.6E-3</v>
      </c>
      <c r="O845" s="160">
        <v>0.68</v>
      </c>
      <c r="P845" s="160">
        <v>0.42</v>
      </c>
      <c r="Q845" s="160">
        <v>0</v>
      </c>
      <c r="R845" s="160">
        <v>1.7100000000000001E-2</v>
      </c>
      <c r="S845" s="160">
        <v>0</v>
      </c>
      <c r="T845" s="160">
        <v>0</v>
      </c>
      <c r="U845" s="160">
        <v>0</v>
      </c>
      <c r="V845" s="160">
        <v>0</v>
      </c>
      <c r="W845" s="160">
        <v>2.5000000000000001E-4</v>
      </c>
      <c r="X845" s="160">
        <v>0</v>
      </c>
      <c r="Y845" s="160">
        <v>4.6100000000000004E-3</v>
      </c>
      <c r="Z845" s="160">
        <v>0</v>
      </c>
      <c r="AA845" s="159">
        <v>0.11800000000000001</v>
      </c>
      <c r="AB845" s="159">
        <v>0</v>
      </c>
      <c r="AC845" s="159">
        <v>1.4000000000000002E-3</v>
      </c>
      <c r="AD845" s="159">
        <v>0.03</v>
      </c>
    </row>
    <row r="846" spans="1:30" ht="15.75" customHeight="1">
      <c r="A846" s="266" t="s">
        <v>1642</v>
      </c>
      <c r="B846" s="181" t="s">
        <v>34</v>
      </c>
      <c r="C846" s="167">
        <v>0.11710000000000001</v>
      </c>
      <c r="D846" s="164"/>
      <c r="E846" s="169">
        <v>1.9900000000000001E-2</v>
      </c>
      <c r="F846" s="171">
        <v>1.357E-2</v>
      </c>
      <c r="G846" s="23">
        <v>2.0799999999999998E-3</v>
      </c>
      <c r="H846" s="178">
        <v>1.6040000000000002E-2</v>
      </c>
      <c r="I846" s="141">
        <v>0</v>
      </c>
      <c r="J846" s="160">
        <v>0.81</v>
      </c>
      <c r="K846" s="160">
        <v>0.15</v>
      </c>
      <c r="L846" s="160">
        <v>1.0299999999999999E-3</v>
      </c>
      <c r="M846" s="160">
        <v>0.66</v>
      </c>
      <c r="N846" s="160">
        <v>6.6E-3</v>
      </c>
      <c r="O846" s="160">
        <v>0.68</v>
      </c>
      <c r="P846" s="160">
        <v>0.42</v>
      </c>
      <c r="Q846" s="160">
        <v>0</v>
      </c>
      <c r="R846" s="160">
        <v>1.7100000000000001E-2</v>
      </c>
      <c r="S846" s="160">
        <v>0</v>
      </c>
      <c r="T846" s="160">
        <v>0</v>
      </c>
      <c r="U846" s="160">
        <v>0</v>
      </c>
      <c r="V846" s="160">
        <v>0</v>
      </c>
      <c r="W846" s="160">
        <v>2.5000000000000001E-4</v>
      </c>
      <c r="X846" s="160">
        <v>0</v>
      </c>
      <c r="Y846" s="160">
        <v>4.6100000000000004E-3</v>
      </c>
      <c r="Z846" s="160">
        <v>0</v>
      </c>
      <c r="AA846" s="159">
        <v>0.11800000000000001</v>
      </c>
      <c r="AB846" s="159">
        <v>0</v>
      </c>
      <c r="AC846" s="159">
        <v>1.4000000000000002E-3</v>
      </c>
      <c r="AD846" s="159">
        <v>0.03</v>
      </c>
    </row>
    <row r="847" spans="1:30" ht="15.75" customHeight="1">
      <c r="A847" s="266" t="s">
        <v>1643</v>
      </c>
      <c r="B847" s="181" t="s">
        <v>34</v>
      </c>
      <c r="C847" s="167">
        <v>0.11710000000000001</v>
      </c>
      <c r="D847" s="164"/>
      <c r="E847" s="169">
        <v>1.9900000000000001E-2</v>
      </c>
      <c r="F847" s="171">
        <v>1.357E-2</v>
      </c>
      <c r="G847" s="23">
        <v>2.0799999999999998E-3</v>
      </c>
      <c r="H847" s="178">
        <v>1.6040000000000002E-2</v>
      </c>
      <c r="I847" s="141">
        <v>0</v>
      </c>
      <c r="J847" s="160">
        <v>0.81</v>
      </c>
      <c r="K847" s="160">
        <v>0.15</v>
      </c>
      <c r="L847" s="160">
        <v>1.0299999999999999E-3</v>
      </c>
      <c r="M847" s="160">
        <v>0.66</v>
      </c>
      <c r="N847" s="160">
        <v>6.6E-3</v>
      </c>
      <c r="O847" s="160">
        <v>0.68</v>
      </c>
      <c r="P847" s="160">
        <v>0.42</v>
      </c>
      <c r="Q847" s="160">
        <v>0</v>
      </c>
      <c r="R847" s="160">
        <v>1.7100000000000001E-2</v>
      </c>
      <c r="S847" s="160">
        <v>0</v>
      </c>
      <c r="T847" s="160">
        <v>0</v>
      </c>
      <c r="U847" s="160">
        <v>0</v>
      </c>
      <c r="V847" s="160">
        <v>0</v>
      </c>
      <c r="W847" s="160">
        <v>2.5000000000000001E-4</v>
      </c>
      <c r="X847" s="160">
        <v>0</v>
      </c>
      <c r="Y847" s="160">
        <v>4.6100000000000004E-3</v>
      </c>
      <c r="Z847" s="160">
        <v>0</v>
      </c>
      <c r="AA847" s="159">
        <v>0.11800000000000001</v>
      </c>
      <c r="AB847" s="159">
        <v>0</v>
      </c>
      <c r="AC847" s="159">
        <v>1.4000000000000002E-3</v>
      </c>
      <c r="AD847" s="159">
        <v>0.03</v>
      </c>
    </row>
    <row r="848" spans="1:30" ht="15.75" customHeight="1">
      <c r="A848" s="266" t="s">
        <v>1644</v>
      </c>
      <c r="B848" s="181" t="s">
        <v>34</v>
      </c>
      <c r="C848" s="167">
        <v>0.11710000000000001</v>
      </c>
      <c r="D848" s="164"/>
      <c r="E848" s="169">
        <v>1.9900000000000001E-2</v>
      </c>
      <c r="F848" s="171">
        <v>1.357E-2</v>
      </c>
      <c r="G848" s="23">
        <v>2.0799999999999998E-3</v>
      </c>
      <c r="H848" s="178">
        <v>1.6040000000000002E-2</v>
      </c>
      <c r="I848" s="141">
        <v>0</v>
      </c>
      <c r="J848" s="160">
        <v>0.81</v>
      </c>
      <c r="K848" s="160">
        <v>0.15</v>
      </c>
      <c r="L848" s="160">
        <v>1.0299999999999999E-3</v>
      </c>
      <c r="M848" s="160">
        <v>0.66</v>
      </c>
      <c r="N848" s="160">
        <v>6.6E-3</v>
      </c>
      <c r="O848" s="160">
        <v>0.68</v>
      </c>
      <c r="P848" s="160">
        <v>0.42</v>
      </c>
      <c r="Q848" s="160">
        <v>0</v>
      </c>
      <c r="R848" s="160">
        <v>1.7100000000000001E-2</v>
      </c>
      <c r="S848" s="160">
        <v>0</v>
      </c>
      <c r="T848" s="160">
        <v>0</v>
      </c>
      <c r="U848" s="160">
        <v>0</v>
      </c>
      <c r="V848" s="160">
        <v>0</v>
      </c>
      <c r="W848" s="160">
        <v>2.5000000000000001E-4</v>
      </c>
      <c r="X848" s="160">
        <v>0</v>
      </c>
      <c r="Y848" s="160">
        <v>4.6100000000000004E-3</v>
      </c>
      <c r="Z848" s="160">
        <v>0</v>
      </c>
      <c r="AA848" s="159">
        <v>0.11800000000000001</v>
      </c>
      <c r="AB848" s="159">
        <v>0</v>
      </c>
      <c r="AC848" s="159">
        <v>1.4000000000000002E-3</v>
      </c>
      <c r="AD848" s="159">
        <v>0.03</v>
      </c>
    </row>
    <row r="849" spans="1:30" ht="15.75" customHeight="1">
      <c r="A849" s="266" t="s">
        <v>1645</v>
      </c>
      <c r="B849" s="181" t="s">
        <v>34</v>
      </c>
      <c r="C849" s="167">
        <v>0.11710000000000001</v>
      </c>
      <c r="D849" s="164"/>
      <c r="E849" s="169">
        <v>1.9900000000000001E-2</v>
      </c>
      <c r="F849" s="171">
        <v>1.357E-2</v>
      </c>
      <c r="G849" s="23">
        <v>2.0799999999999998E-3</v>
      </c>
      <c r="H849" s="178">
        <v>1.6040000000000002E-2</v>
      </c>
      <c r="I849" s="141">
        <v>0</v>
      </c>
      <c r="J849" s="160">
        <v>0.81</v>
      </c>
      <c r="K849" s="160">
        <v>0.15</v>
      </c>
      <c r="L849" s="160">
        <v>1.0299999999999999E-3</v>
      </c>
      <c r="M849" s="160">
        <v>0.66</v>
      </c>
      <c r="N849" s="160">
        <v>6.6E-3</v>
      </c>
      <c r="O849" s="160">
        <v>0.68</v>
      </c>
      <c r="P849" s="160">
        <v>0.42</v>
      </c>
      <c r="Q849" s="160">
        <v>0</v>
      </c>
      <c r="R849" s="160">
        <v>1.7100000000000001E-2</v>
      </c>
      <c r="S849" s="160">
        <v>0</v>
      </c>
      <c r="T849" s="160">
        <v>0</v>
      </c>
      <c r="U849" s="160">
        <v>0</v>
      </c>
      <c r="V849" s="160">
        <v>0</v>
      </c>
      <c r="W849" s="160">
        <v>2.5000000000000001E-4</v>
      </c>
      <c r="X849" s="160">
        <v>0</v>
      </c>
      <c r="Y849" s="160">
        <v>4.6100000000000004E-3</v>
      </c>
      <c r="Z849" s="160">
        <v>0</v>
      </c>
      <c r="AA849" s="159">
        <v>0.11800000000000001</v>
      </c>
      <c r="AB849" s="159">
        <v>0</v>
      </c>
      <c r="AC849" s="159">
        <v>1.4000000000000002E-3</v>
      </c>
      <c r="AD849" s="159">
        <v>0.03</v>
      </c>
    </row>
    <row r="850" spans="1:30" ht="15.75" customHeight="1">
      <c r="A850" s="266" t="s">
        <v>1646</v>
      </c>
      <c r="B850" s="181" t="s">
        <v>34</v>
      </c>
      <c r="C850" s="167">
        <v>0.2908</v>
      </c>
      <c r="D850" s="164"/>
      <c r="E850" s="169">
        <v>5.1299999999999998E-2</v>
      </c>
      <c r="F850" s="171">
        <v>1.6959999999999999E-2</v>
      </c>
      <c r="G850" s="23">
        <v>6.3899999999999998E-3</v>
      </c>
      <c r="H850" s="178">
        <v>6.4700000000000001E-3</v>
      </c>
      <c r="I850" s="141">
        <v>0</v>
      </c>
      <c r="J850" s="160">
        <v>0.06</v>
      </c>
      <c r="K850" s="160">
        <v>0.21</v>
      </c>
      <c r="L850" s="160">
        <v>3.5599999999999998E-3</v>
      </c>
      <c r="M850" s="160">
        <v>4.97</v>
      </c>
      <c r="N850" s="160">
        <v>6.54E-2</v>
      </c>
      <c r="O850" s="160">
        <v>0.79</v>
      </c>
      <c r="P850" s="160">
        <v>3.52</v>
      </c>
      <c r="Q850" s="160">
        <v>0.14282999999999998</v>
      </c>
      <c r="R850" s="160">
        <v>5.2999999999999999E-2</v>
      </c>
      <c r="S850" s="160">
        <v>94.28</v>
      </c>
      <c r="T850" s="160">
        <v>0</v>
      </c>
      <c r="U850" s="160">
        <v>94.424169999999989</v>
      </c>
      <c r="V850" s="160">
        <v>1.9400000000000001E-3</v>
      </c>
      <c r="W850" s="160">
        <v>3.4249999999999996E-2</v>
      </c>
      <c r="X850" s="160">
        <v>1.0169999999999998E-2</v>
      </c>
      <c r="Y850" s="160">
        <v>0.17524999999999999</v>
      </c>
      <c r="Z850" s="160">
        <v>1.9E-2</v>
      </c>
      <c r="AA850" s="159">
        <v>0.36099999999999999</v>
      </c>
      <c r="AB850" s="159">
        <v>4.0000000000000001E-3</v>
      </c>
      <c r="AC850" s="159">
        <v>5.1000000000000004E-3</v>
      </c>
      <c r="AD850" s="159">
        <v>2.5299999999999998</v>
      </c>
    </row>
    <row r="851" spans="1:30" ht="15.75" customHeight="1">
      <c r="A851" s="266" t="s">
        <v>1647</v>
      </c>
      <c r="B851" s="181" t="s">
        <v>34</v>
      </c>
      <c r="C851" s="167">
        <v>0.2908</v>
      </c>
      <c r="D851" s="164"/>
      <c r="E851" s="169">
        <v>5.1299999999999998E-2</v>
      </c>
      <c r="F851" s="171">
        <v>1.6959999999999999E-2</v>
      </c>
      <c r="G851" s="23">
        <v>6.3899999999999998E-3</v>
      </c>
      <c r="H851" s="178">
        <v>6.4700000000000001E-3</v>
      </c>
      <c r="I851" s="141">
        <v>0</v>
      </c>
      <c r="J851" s="160">
        <v>0.06</v>
      </c>
      <c r="K851" s="160">
        <v>0.21</v>
      </c>
      <c r="L851" s="160">
        <v>3.5599999999999998E-3</v>
      </c>
      <c r="M851" s="160">
        <v>4.97</v>
      </c>
      <c r="N851" s="160">
        <v>6.54E-2</v>
      </c>
      <c r="O851" s="160">
        <v>0.79</v>
      </c>
      <c r="P851" s="160">
        <v>3.52</v>
      </c>
      <c r="Q851" s="160">
        <v>0.14282999999999998</v>
      </c>
      <c r="R851" s="160">
        <v>5.2999999999999999E-2</v>
      </c>
      <c r="S851" s="160">
        <v>94.28</v>
      </c>
      <c r="T851" s="160">
        <v>0</v>
      </c>
      <c r="U851" s="160">
        <v>94.424169999999989</v>
      </c>
      <c r="V851" s="160">
        <v>1.9400000000000001E-3</v>
      </c>
      <c r="W851" s="160">
        <v>3.4249999999999996E-2</v>
      </c>
      <c r="X851" s="160">
        <v>1.0169999999999998E-2</v>
      </c>
      <c r="Y851" s="160">
        <v>0.17524999999999999</v>
      </c>
      <c r="Z851" s="160">
        <v>1.9E-2</v>
      </c>
      <c r="AA851" s="159">
        <v>0.36099999999999999</v>
      </c>
      <c r="AB851" s="159">
        <v>4.0000000000000001E-3</v>
      </c>
      <c r="AC851" s="159">
        <v>5.1000000000000004E-3</v>
      </c>
      <c r="AD851" s="159">
        <v>2.5299999999999998</v>
      </c>
    </row>
    <row r="852" spans="1:30" ht="15.75" customHeight="1">
      <c r="A852" s="266" t="s">
        <v>1648</v>
      </c>
      <c r="B852" s="181" t="s">
        <v>34</v>
      </c>
      <c r="C852" s="167">
        <v>0.2908</v>
      </c>
      <c r="D852" s="164"/>
      <c r="E852" s="169">
        <v>5.1299999999999998E-2</v>
      </c>
      <c r="F852" s="171">
        <v>1.6959999999999999E-2</v>
      </c>
      <c r="G852" s="23">
        <v>6.3899999999999998E-3</v>
      </c>
      <c r="H852" s="178">
        <v>6.4700000000000001E-3</v>
      </c>
      <c r="I852" s="141">
        <v>0</v>
      </c>
      <c r="J852" s="160">
        <v>0.06</v>
      </c>
      <c r="K852" s="160">
        <v>0.21</v>
      </c>
      <c r="L852" s="160">
        <v>3.5599999999999998E-3</v>
      </c>
      <c r="M852" s="160">
        <v>4.97</v>
      </c>
      <c r="N852" s="160">
        <v>6.54E-2</v>
      </c>
      <c r="O852" s="160">
        <v>0.79</v>
      </c>
      <c r="P852" s="160">
        <v>3.52</v>
      </c>
      <c r="Q852" s="160">
        <v>0.14282999999999998</v>
      </c>
      <c r="R852" s="160">
        <v>5.2999999999999999E-2</v>
      </c>
      <c r="S852" s="160">
        <v>94.28</v>
      </c>
      <c r="T852" s="160">
        <v>0</v>
      </c>
      <c r="U852" s="160">
        <v>94.424169999999989</v>
      </c>
      <c r="V852" s="160">
        <v>1.9400000000000001E-3</v>
      </c>
      <c r="W852" s="160">
        <v>3.4249999999999996E-2</v>
      </c>
      <c r="X852" s="160">
        <v>1.0169999999999998E-2</v>
      </c>
      <c r="Y852" s="160">
        <v>0.17524999999999999</v>
      </c>
      <c r="Z852" s="160">
        <v>1.9E-2</v>
      </c>
      <c r="AA852" s="159">
        <v>0.36099999999999999</v>
      </c>
      <c r="AB852" s="159">
        <v>4.0000000000000001E-3</v>
      </c>
      <c r="AC852" s="159">
        <v>5.1000000000000004E-3</v>
      </c>
      <c r="AD852" s="159">
        <v>2.5299999999999998</v>
      </c>
    </row>
    <row r="853" spans="1:30" ht="15.75" customHeight="1">
      <c r="A853" s="266" t="s">
        <v>1649</v>
      </c>
      <c r="B853" s="181" t="s">
        <v>34</v>
      </c>
      <c r="C853" s="167">
        <v>0.2908</v>
      </c>
      <c r="D853" s="164"/>
      <c r="E853" s="169">
        <v>5.1299999999999998E-2</v>
      </c>
      <c r="F853" s="171">
        <v>1.6959999999999999E-2</v>
      </c>
      <c r="G853" s="23">
        <v>6.3899999999999998E-3</v>
      </c>
      <c r="H853" s="178">
        <v>6.4700000000000001E-3</v>
      </c>
      <c r="I853" s="141">
        <v>0</v>
      </c>
      <c r="J853" s="160">
        <v>0.06</v>
      </c>
      <c r="K853" s="160">
        <v>0.21</v>
      </c>
      <c r="L853" s="160">
        <v>3.5599999999999998E-3</v>
      </c>
      <c r="M853" s="160">
        <v>4.97</v>
      </c>
      <c r="N853" s="160">
        <v>6.54E-2</v>
      </c>
      <c r="O853" s="160">
        <v>0.79</v>
      </c>
      <c r="P853" s="160">
        <v>3.52</v>
      </c>
      <c r="Q853" s="160">
        <v>0.14282999999999998</v>
      </c>
      <c r="R853" s="160">
        <v>5.2999999999999999E-2</v>
      </c>
      <c r="S853" s="160">
        <v>94.28</v>
      </c>
      <c r="T853" s="160">
        <v>0</v>
      </c>
      <c r="U853" s="160">
        <v>94.424169999999989</v>
      </c>
      <c r="V853" s="160">
        <v>1.9400000000000001E-3</v>
      </c>
      <c r="W853" s="160">
        <v>3.4249999999999996E-2</v>
      </c>
      <c r="X853" s="160">
        <v>1.0169999999999998E-2</v>
      </c>
      <c r="Y853" s="160">
        <v>0.17524999999999999</v>
      </c>
      <c r="Z853" s="160">
        <v>1.9E-2</v>
      </c>
      <c r="AA853" s="159">
        <v>0.36099999999999999</v>
      </c>
      <c r="AB853" s="159">
        <v>4.0000000000000001E-3</v>
      </c>
      <c r="AC853" s="159">
        <v>5.1000000000000004E-3</v>
      </c>
      <c r="AD853" s="159">
        <v>2.5299999999999998</v>
      </c>
    </row>
    <row r="854" spans="1:30" ht="15.75" customHeight="1">
      <c r="A854" s="266" t="s">
        <v>1650</v>
      </c>
      <c r="B854" s="181" t="s">
        <v>34</v>
      </c>
      <c r="C854" s="167">
        <v>0.2908</v>
      </c>
      <c r="D854" s="164"/>
      <c r="E854" s="169">
        <v>5.1299999999999998E-2</v>
      </c>
      <c r="F854" s="171">
        <v>1.6959999999999999E-2</v>
      </c>
      <c r="G854" s="23">
        <v>6.3899999999999998E-3</v>
      </c>
      <c r="H854" s="178">
        <v>6.4700000000000001E-3</v>
      </c>
      <c r="I854" s="141">
        <v>0</v>
      </c>
      <c r="J854" s="160">
        <v>0.06</v>
      </c>
      <c r="K854" s="160">
        <v>0.21</v>
      </c>
      <c r="L854" s="160">
        <v>3.5599999999999998E-3</v>
      </c>
      <c r="M854" s="160">
        <v>4.97</v>
      </c>
      <c r="N854" s="160">
        <v>6.54E-2</v>
      </c>
      <c r="O854" s="160">
        <v>0.79</v>
      </c>
      <c r="P854" s="160">
        <v>3.52</v>
      </c>
      <c r="Q854" s="160">
        <v>0.14282999999999998</v>
      </c>
      <c r="R854" s="160">
        <v>5.2999999999999999E-2</v>
      </c>
      <c r="S854" s="160">
        <v>94.28</v>
      </c>
      <c r="T854" s="160">
        <v>0</v>
      </c>
      <c r="U854" s="160">
        <v>94.424169999999989</v>
      </c>
      <c r="V854" s="160">
        <v>1.9400000000000001E-3</v>
      </c>
      <c r="W854" s="160">
        <v>3.4249999999999996E-2</v>
      </c>
      <c r="X854" s="160">
        <v>1.0169999999999998E-2</v>
      </c>
      <c r="Y854" s="160">
        <v>0.17524999999999999</v>
      </c>
      <c r="Z854" s="160">
        <v>1.9E-2</v>
      </c>
      <c r="AA854" s="159">
        <v>0.36099999999999999</v>
      </c>
      <c r="AB854" s="159">
        <v>4.0000000000000001E-3</v>
      </c>
      <c r="AC854" s="159">
        <v>5.1000000000000004E-3</v>
      </c>
      <c r="AD854" s="159">
        <v>2.5299999999999998</v>
      </c>
    </row>
    <row r="855" spans="1:30" ht="15.75" customHeight="1">
      <c r="A855" s="266" t="s">
        <v>1651</v>
      </c>
      <c r="B855" s="181" t="s">
        <v>34</v>
      </c>
      <c r="C855" s="167">
        <v>0.29539000000000004</v>
      </c>
      <c r="D855" s="164"/>
      <c r="E855" s="169">
        <v>8.5220000000000004E-2</v>
      </c>
      <c r="F855" s="171">
        <v>1.6959999999999999E-2</v>
      </c>
      <c r="G855" s="23">
        <v>6.3899999999999998E-3</v>
      </c>
      <c r="H855" s="178">
        <v>6.4700000000000001E-3</v>
      </c>
      <c r="I855" s="141">
        <v>1.3500000000000001E-3</v>
      </c>
      <c r="J855" s="160">
        <v>0.06</v>
      </c>
      <c r="K855" s="160">
        <v>0.21</v>
      </c>
      <c r="L855" s="160">
        <v>3.5599999999999998E-3</v>
      </c>
      <c r="M855" s="160">
        <v>4.97</v>
      </c>
      <c r="N855" s="160">
        <v>6.54E-2</v>
      </c>
      <c r="O855" s="160">
        <v>0.79</v>
      </c>
      <c r="P855" s="160">
        <v>3.52</v>
      </c>
      <c r="Q855" s="160">
        <v>0.14282999999999998</v>
      </c>
      <c r="R855" s="160">
        <v>5.2999999999999999E-2</v>
      </c>
      <c r="S855" s="160">
        <v>94.28</v>
      </c>
      <c r="T855" s="160">
        <v>0</v>
      </c>
      <c r="U855" s="160">
        <v>94.424169999999989</v>
      </c>
      <c r="V855" s="160">
        <v>1.9400000000000001E-3</v>
      </c>
      <c r="W855" s="160">
        <v>3.4249999999999996E-2</v>
      </c>
      <c r="X855" s="160">
        <v>1.0169999999999998E-2</v>
      </c>
      <c r="Y855" s="160">
        <v>0.17524999999999999</v>
      </c>
      <c r="Z855" s="160">
        <v>1.9E-2</v>
      </c>
      <c r="AA855" s="159">
        <v>0.36099999999999999</v>
      </c>
      <c r="AB855" s="159">
        <v>4.0000000000000001E-3</v>
      </c>
      <c r="AC855" s="159">
        <v>5.1000000000000004E-3</v>
      </c>
      <c r="AD855" s="159">
        <v>2.5299999999999998</v>
      </c>
    </row>
    <row r="856" spans="1:30" ht="15.75" customHeight="1">
      <c r="A856" s="266" t="s">
        <v>1652</v>
      </c>
      <c r="B856" s="181" t="s">
        <v>34</v>
      </c>
      <c r="C856" s="167">
        <v>0.2908</v>
      </c>
      <c r="D856" s="164"/>
      <c r="E856" s="169">
        <v>5.1299999999999998E-2</v>
      </c>
      <c r="F856" s="171">
        <v>1.6959999999999999E-2</v>
      </c>
      <c r="G856" s="23">
        <v>6.3899999999999998E-3</v>
      </c>
      <c r="H856" s="178">
        <v>6.4700000000000001E-3</v>
      </c>
      <c r="I856" s="141">
        <v>0</v>
      </c>
      <c r="J856" s="160">
        <v>0.06</v>
      </c>
      <c r="K856" s="160">
        <v>0.21</v>
      </c>
      <c r="L856" s="160">
        <v>3.5599999999999998E-3</v>
      </c>
      <c r="M856" s="160">
        <v>4.97</v>
      </c>
      <c r="N856" s="160">
        <v>6.54E-2</v>
      </c>
      <c r="O856" s="160">
        <v>0.79</v>
      </c>
      <c r="P856" s="160">
        <v>3.52</v>
      </c>
      <c r="Q856" s="160">
        <v>0.14282999999999998</v>
      </c>
      <c r="R856" s="160">
        <v>5.2999999999999999E-2</v>
      </c>
      <c r="S856" s="160">
        <v>94.28</v>
      </c>
      <c r="T856" s="160">
        <v>0</v>
      </c>
      <c r="U856" s="160">
        <v>94.424169999999989</v>
      </c>
      <c r="V856" s="160">
        <v>1.9400000000000001E-3</v>
      </c>
      <c r="W856" s="160">
        <v>3.4249999999999996E-2</v>
      </c>
      <c r="X856" s="160">
        <v>1.0169999999999998E-2</v>
      </c>
      <c r="Y856" s="160">
        <v>0.17524999999999999</v>
      </c>
      <c r="Z856" s="160">
        <v>1.9E-2</v>
      </c>
      <c r="AA856" s="159">
        <v>0.36099999999999999</v>
      </c>
      <c r="AB856" s="159">
        <v>4.0000000000000001E-3</v>
      </c>
      <c r="AC856" s="159">
        <v>5.1000000000000004E-3</v>
      </c>
      <c r="AD856" s="159">
        <v>2.5299999999999998</v>
      </c>
    </row>
    <row r="857" spans="1:30" ht="15.75" customHeight="1">
      <c r="A857" s="266" t="s">
        <v>1653</v>
      </c>
      <c r="B857" s="181" t="s">
        <v>34</v>
      </c>
      <c r="C857" s="167">
        <v>0.23527999999999999</v>
      </c>
      <c r="D857" s="164"/>
      <c r="E857" s="169">
        <v>5.1799999999999999E-2</v>
      </c>
      <c r="F857" s="171">
        <v>1.6959999999999999E-2</v>
      </c>
      <c r="G857" s="23">
        <v>6.3899999999999998E-3</v>
      </c>
      <c r="H857" s="178">
        <v>6.4700000000000001E-3</v>
      </c>
      <c r="I857" s="141">
        <v>3.0000000000000001E-3</v>
      </c>
      <c r="J857" s="160">
        <v>0.06</v>
      </c>
      <c r="K857" s="160">
        <v>0.21</v>
      </c>
      <c r="L857" s="160">
        <v>3.5599999999999998E-3</v>
      </c>
      <c r="M857" s="160">
        <v>4.97</v>
      </c>
      <c r="N857" s="160">
        <v>6.54E-2</v>
      </c>
      <c r="O857" s="160">
        <v>0.79</v>
      </c>
      <c r="P857" s="160">
        <v>3.52</v>
      </c>
      <c r="Q857" s="160">
        <v>0.14282999999999998</v>
      </c>
      <c r="R857" s="160">
        <v>5.2999999999999999E-2</v>
      </c>
      <c r="S857" s="160">
        <v>94.28</v>
      </c>
      <c r="T857" s="160">
        <v>0</v>
      </c>
      <c r="U857" s="160">
        <v>94.424169999999989</v>
      </c>
      <c r="V857" s="160">
        <v>1.9400000000000001E-3</v>
      </c>
      <c r="W857" s="160">
        <v>3.4249999999999996E-2</v>
      </c>
      <c r="X857" s="160">
        <v>1.0169999999999998E-2</v>
      </c>
      <c r="Y857" s="160">
        <v>0.17524999999999999</v>
      </c>
      <c r="Z857" s="160">
        <v>1.9E-2</v>
      </c>
      <c r="AA857" s="159">
        <v>0.36099999999999999</v>
      </c>
      <c r="AB857" s="159">
        <v>4.0000000000000001E-3</v>
      </c>
      <c r="AC857" s="159">
        <v>5.1000000000000004E-3</v>
      </c>
      <c r="AD857" s="159">
        <v>2.5299999999999998</v>
      </c>
    </row>
    <row r="858" spans="1:30" ht="15.75" customHeight="1">
      <c r="A858" s="266" t="s">
        <v>1654</v>
      </c>
      <c r="B858" s="181" t="s">
        <v>34</v>
      </c>
      <c r="C858" s="167">
        <v>0.2908</v>
      </c>
      <c r="D858" s="164"/>
      <c r="E858" s="169">
        <v>5.1299999999999998E-2</v>
      </c>
      <c r="F858" s="171">
        <v>1.6959999999999999E-2</v>
      </c>
      <c r="G858" s="23">
        <v>6.3899999999999998E-3</v>
      </c>
      <c r="H858" s="178">
        <v>6.4700000000000001E-3</v>
      </c>
      <c r="I858" s="141">
        <v>0</v>
      </c>
      <c r="J858" s="160">
        <v>0.06</v>
      </c>
      <c r="K858" s="160">
        <v>0.21</v>
      </c>
      <c r="L858" s="160">
        <v>3.5599999999999998E-3</v>
      </c>
      <c r="M858" s="160">
        <v>4.97</v>
      </c>
      <c r="N858" s="160">
        <v>6.54E-2</v>
      </c>
      <c r="O858" s="160">
        <v>0.79</v>
      </c>
      <c r="P858" s="160">
        <v>3.52</v>
      </c>
      <c r="Q858" s="160">
        <v>0.14282999999999998</v>
      </c>
      <c r="R858" s="160">
        <v>5.2999999999999999E-2</v>
      </c>
      <c r="S858" s="160">
        <v>94.28</v>
      </c>
      <c r="T858" s="160">
        <v>0</v>
      </c>
      <c r="U858" s="160">
        <v>94.424169999999989</v>
      </c>
      <c r="V858" s="160">
        <v>1.9400000000000001E-3</v>
      </c>
      <c r="W858" s="160">
        <v>3.4249999999999996E-2</v>
      </c>
      <c r="X858" s="160">
        <v>1.0169999999999998E-2</v>
      </c>
      <c r="Y858" s="160">
        <v>0.17524999999999999</v>
      </c>
      <c r="Z858" s="160">
        <v>1.9E-2</v>
      </c>
      <c r="AA858" s="159">
        <v>0.36099999999999999</v>
      </c>
      <c r="AB858" s="159">
        <v>4.0000000000000001E-3</v>
      </c>
      <c r="AC858" s="159">
        <v>5.1000000000000004E-3</v>
      </c>
      <c r="AD858" s="159">
        <v>2.5299999999999998</v>
      </c>
    </row>
    <row r="859" spans="1:30" ht="15.75" customHeight="1">
      <c r="A859" s="266" t="s">
        <v>1655</v>
      </c>
      <c r="B859" s="181" t="s">
        <v>34</v>
      </c>
      <c r="C859" s="167">
        <v>0.2908</v>
      </c>
      <c r="D859" s="164"/>
      <c r="E859" s="169">
        <v>5.1299999999999998E-2</v>
      </c>
      <c r="F859" s="171">
        <v>1.6959999999999999E-2</v>
      </c>
      <c r="G859" s="23">
        <v>6.3899999999999998E-3</v>
      </c>
      <c r="H859" s="178">
        <v>6.4700000000000001E-3</v>
      </c>
      <c r="I859" s="141">
        <v>0</v>
      </c>
      <c r="J859" s="160">
        <v>0.06</v>
      </c>
      <c r="K859" s="160">
        <v>0.21</v>
      </c>
      <c r="L859" s="160">
        <v>3.5599999999999998E-3</v>
      </c>
      <c r="M859" s="160">
        <v>4.97</v>
      </c>
      <c r="N859" s="160">
        <v>6.54E-2</v>
      </c>
      <c r="O859" s="160">
        <v>0.79</v>
      </c>
      <c r="P859" s="160">
        <v>3.52</v>
      </c>
      <c r="Q859" s="160">
        <v>0.14282999999999998</v>
      </c>
      <c r="R859" s="160">
        <v>5.2999999999999999E-2</v>
      </c>
      <c r="S859" s="160">
        <v>94.28</v>
      </c>
      <c r="T859" s="160">
        <v>0</v>
      </c>
      <c r="U859" s="160">
        <v>94.424169999999989</v>
      </c>
      <c r="V859" s="160">
        <v>1.9400000000000001E-3</v>
      </c>
      <c r="W859" s="160">
        <v>3.4249999999999996E-2</v>
      </c>
      <c r="X859" s="160">
        <v>1.0169999999999998E-2</v>
      </c>
      <c r="Y859" s="160">
        <v>0.17524999999999999</v>
      </c>
      <c r="Z859" s="160">
        <v>1.9E-2</v>
      </c>
      <c r="AA859" s="159">
        <v>0.36099999999999999</v>
      </c>
      <c r="AB859" s="159">
        <v>4.0000000000000001E-3</v>
      </c>
      <c r="AC859" s="159">
        <v>5.1000000000000004E-3</v>
      </c>
      <c r="AD859" s="159">
        <v>2.5299999999999998</v>
      </c>
    </row>
    <row r="860" spans="1:30" ht="15.75" customHeight="1">
      <c r="A860" s="266" t="s">
        <v>1656</v>
      </c>
      <c r="B860" s="181" t="s">
        <v>34</v>
      </c>
      <c r="C860" s="167">
        <v>0.28631250000000003</v>
      </c>
      <c r="D860" s="164"/>
      <c r="E860" s="169">
        <v>0</v>
      </c>
      <c r="F860" s="171">
        <v>5.5E-2</v>
      </c>
      <c r="G860" s="23">
        <v>2E-3</v>
      </c>
      <c r="H860" s="178">
        <v>5.4000000000000006E-2</v>
      </c>
      <c r="I860" s="141">
        <v>0</v>
      </c>
      <c r="J860" s="160">
        <v>7.623333333333332E-2</v>
      </c>
      <c r="K860" s="160">
        <v>0.18206666666666668</v>
      </c>
      <c r="L860" s="160">
        <v>0</v>
      </c>
      <c r="M860" s="160">
        <v>2.1227</v>
      </c>
      <c r="N860" s="160">
        <v>2.7033333333333333E-2</v>
      </c>
      <c r="O860" s="160">
        <v>0.71586666666666676</v>
      </c>
      <c r="P860" s="160">
        <v>3.2107333333333332</v>
      </c>
      <c r="Q860" s="160">
        <v>8.0000000000000004E-4</v>
      </c>
      <c r="R860" s="160">
        <v>5.2866666666666659E-2</v>
      </c>
      <c r="S860" s="160">
        <v>0</v>
      </c>
      <c r="T860" s="160">
        <v>0</v>
      </c>
      <c r="U860" s="160">
        <v>0</v>
      </c>
      <c r="V860" s="160">
        <v>0</v>
      </c>
      <c r="W860" s="160">
        <v>7.666666666666668E-4</v>
      </c>
      <c r="X860" s="160">
        <v>1.4000000000000002E-3</v>
      </c>
      <c r="Y860" s="160">
        <v>2.1633333333333334E-2</v>
      </c>
      <c r="Z860" s="160">
        <v>0</v>
      </c>
      <c r="AA860" s="159">
        <v>0</v>
      </c>
      <c r="AB860" s="159">
        <v>0</v>
      </c>
      <c r="AC860" s="159">
        <v>0</v>
      </c>
      <c r="AD860" s="159">
        <v>0</v>
      </c>
    </row>
    <row r="861" spans="1:30" ht="15.75" customHeight="1">
      <c r="A861" s="266" t="s">
        <v>1657</v>
      </c>
      <c r="B861" s="181" t="s">
        <v>34</v>
      </c>
      <c r="C861" s="167">
        <v>0.28631250000000003</v>
      </c>
      <c r="D861" s="164"/>
      <c r="E861" s="169">
        <v>0</v>
      </c>
      <c r="F861" s="171">
        <v>5.5E-2</v>
      </c>
      <c r="G861" s="23">
        <v>2E-3</v>
      </c>
      <c r="H861" s="178">
        <v>5.4000000000000006E-2</v>
      </c>
      <c r="I861" s="141">
        <v>0</v>
      </c>
      <c r="J861" s="160">
        <v>7.623333333333332E-2</v>
      </c>
      <c r="K861" s="160">
        <v>0.18206666666666668</v>
      </c>
      <c r="L861" s="160">
        <v>0</v>
      </c>
      <c r="M861" s="160">
        <v>2.1227</v>
      </c>
      <c r="N861" s="160">
        <v>2.7033333333333333E-2</v>
      </c>
      <c r="O861" s="160">
        <v>0.71586666666666676</v>
      </c>
      <c r="P861" s="160">
        <v>3.2107333333333332</v>
      </c>
      <c r="Q861" s="160">
        <v>8.0000000000000004E-4</v>
      </c>
      <c r="R861" s="160">
        <v>5.2866666666666659E-2</v>
      </c>
      <c r="S861" s="160">
        <v>0</v>
      </c>
      <c r="T861" s="160">
        <v>0</v>
      </c>
      <c r="U861" s="160">
        <v>0</v>
      </c>
      <c r="V861" s="160">
        <v>0</v>
      </c>
      <c r="W861" s="160">
        <v>7.666666666666668E-4</v>
      </c>
      <c r="X861" s="160">
        <v>1.4000000000000002E-3</v>
      </c>
      <c r="Y861" s="160">
        <v>2.1633333333333334E-2</v>
      </c>
      <c r="Z861" s="160">
        <v>0</v>
      </c>
      <c r="AA861" s="159">
        <v>0</v>
      </c>
      <c r="AB861" s="159">
        <v>0</v>
      </c>
      <c r="AC861" s="159">
        <v>0</v>
      </c>
      <c r="AD861" s="159">
        <v>0</v>
      </c>
    </row>
    <row r="862" spans="1:30" ht="15.75" customHeight="1">
      <c r="A862" s="266" t="s">
        <v>1658</v>
      </c>
      <c r="B862" s="181" t="s">
        <v>34</v>
      </c>
      <c r="C862" s="167">
        <v>0.26913375</v>
      </c>
      <c r="D862" s="164"/>
      <c r="E862" s="169">
        <v>0</v>
      </c>
      <c r="F862" s="171">
        <v>5.5E-2</v>
      </c>
      <c r="G862" s="23">
        <v>2E-3</v>
      </c>
      <c r="H862" s="178">
        <v>5.4000000000000006E-2</v>
      </c>
      <c r="I862" s="141">
        <v>0</v>
      </c>
      <c r="J862" s="160">
        <v>7.623333333333332E-2</v>
      </c>
      <c r="K862" s="160">
        <v>0.18206666666666668</v>
      </c>
      <c r="L862" s="160">
        <v>0</v>
      </c>
      <c r="M862" s="160">
        <v>2.1227</v>
      </c>
      <c r="N862" s="160">
        <v>2.7033333333333333E-2</v>
      </c>
      <c r="O862" s="160">
        <v>0.71586666666666676</v>
      </c>
      <c r="P862" s="160">
        <v>3.2107333333333332</v>
      </c>
      <c r="Q862" s="160">
        <v>8.0000000000000004E-4</v>
      </c>
      <c r="R862" s="160">
        <v>5.2866666666666659E-2</v>
      </c>
      <c r="S862" s="160">
        <v>0</v>
      </c>
      <c r="T862" s="160">
        <v>0</v>
      </c>
      <c r="U862" s="160">
        <v>0</v>
      </c>
      <c r="V862" s="160">
        <v>0</v>
      </c>
      <c r="W862" s="160">
        <v>7.666666666666668E-4</v>
      </c>
      <c r="X862" s="160">
        <v>1.4000000000000002E-3</v>
      </c>
      <c r="Y862" s="160">
        <v>2.1633333333333334E-2</v>
      </c>
      <c r="Z862" s="160">
        <v>0</v>
      </c>
      <c r="AA862" s="159">
        <v>0</v>
      </c>
      <c r="AB862" s="159">
        <v>0</v>
      </c>
      <c r="AC862" s="159">
        <v>0</v>
      </c>
      <c r="AD862" s="159">
        <v>0</v>
      </c>
    </row>
    <row r="863" spans="1:30" ht="15.75" customHeight="1">
      <c r="A863" s="266" t="s">
        <v>1659</v>
      </c>
      <c r="B863" s="181" t="s">
        <v>34</v>
      </c>
      <c r="C863" s="167">
        <v>0.19289999999999999</v>
      </c>
      <c r="D863" s="164"/>
      <c r="E863" s="169">
        <v>0</v>
      </c>
      <c r="F863" s="171">
        <v>8.1250000000000003E-2</v>
      </c>
      <c r="G863" s="23">
        <v>7.4599999999999996E-3</v>
      </c>
      <c r="H863" s="178">
        <v>0.10102</v>
      </c>
      <c r="I863" s="141">
        <v>0</v>
      </c>
      <c r="J863" s="160">
        <v>0.05</v>
      </c>
      <c r="K863" s="160">
        <v>0.15</v>
      </c>
      <c r="L863" s="160">
        <v>1.7999999999999998E-4</v>
      </c>
      <c r="M863" s="160">
        <v>1.45</v>
      </c>
      <c r="N863" s="160">
        <v>2.6099999999999998E-2</v>
      </c>
      <c r="O863" s="160">
        <v>0.65</v>
      </c>
      <c r="P863" s="160">
        <v>1.84</v>
      </c>
      <c r="Q863" s="160">
        <v>1.48E-3</v>
      </c>
      <c r="R863" s="160">
        <v>4.0899999999999999E-2</v>
      </c>
      <c r="S863" s="160">
        <v>0</v>
      </c>
      <c r="T863" s="160">
        <v>0</v>
      </c>
      <c r="U863" s="160">
        <v>0</v>
      </c>
      <c r="V863" s="160">
        <v>2.1999999999999998E-4</v>
      </c>
      <c r="W863" s="160">
        <v>2.9399999999999999E-3</v>
      </c>
      <c r="X863" s="160">
        <v>1.5499999999999999E-3</v>
      </c>
      <c r="Y863" s="160">
        <v>3.49E-2</v>
      </c>
      <c r="Z863" s="160">
        <v>1.3000000000000001E-2</v>
      </c>
      <c r="AA863" s="159">
        <v>0.13200000000000001</v>
      </c>
      <c r="AB863" s="159">
        <v>0</v>
      </c>
      <c r="AC863" s="159">
        <v>3.0000000000000001E-3</v>
      </c>
      <c r="AD863" s="159">
        <v>7.0000000000000007E-2</v>
      </c>
    </row>
    <row r="864" spans="1:30" ht="15.75" customHeight="1">
      <c r="A864" s="266" t="s">
        <v>1660</v>
      </c>
      <c r="B864" s="181" t="s">
        <v>34</v>
      </c>
      <c r="C864" s="167">
        <v>0.19289999999999999</v>
      </c>
      <c r="D864" s="164"/>
      <c r="E864" s="169">
        <v>0</v>
      </c>
      <c r="F864" s="171">
        <v>8.1250000000000003E-2</v>
      </c>
      <c r="G864" s="23">
        <v>7.4599999999999996E-3</v>
      </c>
      <c r="H864" s="178">
        <v>0.10102</v>
      </c>
      <c r="I864" s="141">
        <v>0</v>
      </c>
      <c r="J864" s="160">
        <v>0.05</v>
      </c>
      <c r="K864" s="160">
        <v>0.15</v>
      </c>
      <c r="L864" s="160">
        <v>1.7999999999999998E-4</v>
      </c>
      <c r="M864" s="160">
        <v>1.45</v>
      </c>
      <c r="N864" s="160">
        <v>2.6099999999999998E-2</v>
      </c>
      <c r="O864" s="160">
        <v>0.65</v>
      </c>
      <c r="P864" s="160">
        <v>1.84</v>
      </c>
      <c r="Q864" s="160">
        <v>1.48E-3</v>
      </c>
      <c r="R864" s="160">
        <v>4.0899999999999999E-2</v>
      </c>
      <c r="S864" s="160">
        <v>0</v>
      </c>
      <c r="T864" s="160">
        <v>0</v>
      </c>
      <c r="U864" s="160">
        <v>0</v>
      </c>
      <c r="V864" s="160">
        <v>2.1999999999999998E-4</v>
      </c>
      <c r="W864" s="160">
        <v>2.9399999999999999E-3</v>
      </c>
      <c r="X864" s="160">
        <v>1.5499999999999999E-3</v>
      </c>
      <c r="Y864" s="160">
        <v>3.49E-2</v>
      </c>
      <c r="Z864" s="160">
        <v>1.3000000000000001E-2</v>
      </c>
      <c r="AA864" s="159">
        <v>0.13200000000000001</v>
      </c>
      <c r="AB864" s="159">
        <v>0</v>
      </c>
      <c r="AC864" s="159">
        <v>3.0000000000000001E-3</v>
      </c>
      <c r="AD864" s="159">
        <v>7.0000000000000007E-2</v>
      </c>
    </row>
    <row r="865" spans="1:30" ht="15.75" customHeight="1">
      <c r="A865" s="266" t="s">
        <v>1661</v>
      </c>
      <c r="B865" s="181" t="s">
        <v>34</v>
      </c>
      <c r="C865" s="167">
        <v>0.19289999999999999</v>
      </c>
      <c r="D865" s="164"/>
      <c r="E865" s="169">
        <v>0</v>
      </c>
      <c r="F865" s="171">
        <v>8.1250000000000003E-2</v>
      </c>
      <c r="G865" s="23">
        <v>7.4599999999999996E-3</v>
      </c>
      <c r="H865" s="178">
        <v>0.10102</v>
      </c>
      <c r="I865" s="141">
        <v>0</v>
      </c>
      <c r="J865" s="160">
        <v>0.05</v>
      </c>
      <c r="K865" s="160">
        <v>0.15</v>
      </c>
      <c r="L865" s="160">
        <v>1.7999999999999998E-4</v>
      </c>
      <c r="M865" s="160">
        <v>1.45</v>
      </c>
      <c r="N865" s="160">
        <v>2.6099999999999998E-2</v>
      </c>
      <c r="O865" s="160">
        <v>0.65</v>
      </c>
      <c r="P865" s="160">
        <v>1.84</v>
      </c>
      <c r="Q865" s="160">
        <v>1.48E-3</v>
      </c>
      <c r="R865" s="160">
        <v>4.0899999999999999E-2</v>
      </c>
      <c r="S865" s="160">
        <v>0</v>
      </c>
      <c r="T865" s="160">
        <v>0</v>
      </c>
      <c r="U865" s="160">
        <v>0</v>
      </c>
      <c r="V865" s="160">
        <v>2.1999999999999998E-4</v>
      </c>
      <c r="W865" s="160">
        <v>2.9399999999999999E-3</v>
      </c>
      <c r="X865" s="160">
        <v>1.5499999999999999E-3</v>
      </c>
      <c r="Y865" s="160">
        <v>3.49E-2</v>
      </c>
      <c r="Z865" s="160">
        <v>1.3000000000000001E-2</v>
      </c>
      <c r="AA865" s="159">
        <v>0.13200000000000001</v>
      </c>
      <c r="AB865" s="159">
        <v>0</v>
      </c>
      <c r="AC865" s="159">
        <v>3.0000000000000001E-3</v>
      </c>
      <c r="AD865" s="159">
        <v>7.0000000000000007E-2</v>
      </c>
    </row>
    <row r="866" spans="1:30" ht="15.75" customHeight="1">
      <c r="A866" s="266" t="s">
        <v>1662</v>
      </c>
      <c r="B866" s="181" t="s">
        <v>34</v>
      </c>
      <c r="C866" s="167">
        <v>0.19289999999999999</v>
      </c>
      <c r="D866" s="164"/>
      <c r="E866" s="169">
        <v>0</v>
      </c>
      <c r="F866" s="171">
        <v>8.1250000000000003E-2</v>
      </c>
      <c r="G866" s="23">
        <v>7.4599999999999996E-3</v>
      </c>
      <c r="H866" s="178">
        <v>0.10102</v>
      </c>
      <c r="I866" s="141">
        <v>0</v>
      </c>
      <c r="J866" s="160">
        <v>0.05</v>
      </c>
      <c r="K866" s="160">
        <v>0.15</v>
      </c>
      <c r="L866" s="160">
        <v>1.7999999999999998E-4</v>
      </c>
      <c r="M866" s="160">
        <v>1.45</v>
      </c>
      <c r="N866" s="160">
        <v>2.6099999999999998E-2</v>
      </c>
      <c r="O866" s="160">
        <v>0.65</v>
      </c>
      <c r="P866" s="160">
        <v>1.84</v>
      </c>
      <c r="Q866" s="160">
        <v>1.48E-3</v>
      </c>
      <c r="R866" s="160">
        <v>4.0899999999999999E-2</v>
      </c>
      <c r="S866" s="160">
        <v>0</v>
      </c>
      <c r="T866" s="160">
        <v>0</v>
      </c>
      <c r="U866" s="160">
        <v>0</v>
      </c>
      <c r="V866" s="160">
        <v>2.1999999999999998E-4</v>
      </c>
      <c r="W866" s="160">
        <v>2.9399999999999999E-3</v>
      </c>
      <c r="X866" s="160">
        <v>1.5499999999999999E-3</v>
      </c>
      <c r="Y866" s="160">
        <v>3.49E-2</v>
      </c>
      <c r="Z866" s="160">
        <v>1.3000000000000001E-2</v>
      </c>
      <c r="AA866" s="159">
        <v>0.13200000000000001</v>
      </c>
      <c r="AB866" s="159">
        <v>0</v>
      </c>
      <c r="AC866" s="159">
        <v>3.0000000000000001E-3</v>
      </c>
      <c r="AD866" s="159">
        <v>7.0000000000000007E-2</v>
      </c>
    </row>
    <row r="867" spans="1:30" ht="15.75" customHeight="1">
      <c r="A867" s="266" t="s">
        <v>1663</v>
      </c>
      <c r="B867" s="181" t="s">
        <v>34</v>
      </c>
      <c r="C867" s="167">
        <v>0.15695999999999999</v>
      </c>
      <c r="D867" s="164"/>
      <c r="E867" s="169">
        <v>1.076E-2</v>
      </c>
      <c r="F867" s="171">
        <v>8.1250000000000003E-2</v>
      </c>
      <c r="G867" s="23">
        <v>7.4599999999999996E-3</v>
      </c>
      <c r="H867" s="178">
        <v>0.10102</v>
      </c>
      <c r="I867" s="141">
        <v>3.0000000000000001E-3</v>
      </c>
      <c r="J867" s="160">
        <v>0.05</v>
      </c>
      <c r="K867" s="160">
        <v>0.15</v>
      </c>
      <c r="L867" s="160">
        <v>1.7999999999999998E-4</v>
      </c>
      <c r="M867" s="160">
        <v>1.45</v>
      </c>
      <c r="N867" s="160">
        <v>2.6099999999999998E-2</v>
      </c>
      <c r="O867" s="160">
        <v>0.65</v>
      </c>
      <c r="P867" s="160">
        <v>1.84</v>
      </c>
      <c r="Q867" s="160">
        <v>1.48E-3</v>
      </c>
      <c r="R867" s="160">
        <v>4.0899999999999999E-2</v>
      </c>
      <c r="S867" s="160">
        <v>0</v>
      </c>
      <c r="T867" s="160">
        <v>0</v>
      </c>
      <c r="U867" s="160">
        <v>0</v>
      </c>
      <c r="V867" s="160">
        <v>2.1999999999999998E-4</v>
      </c>
      <c r="W867" s="160">
        <v>2.9399999999999999E-3</v>
      </c>
      <c r="X867" s="160">
        <v>1.5499999999999999E-3</v>
      </c>
      <c r="Y867" s="160">
        <v>3.49E-2</v>
      </c>
      <c r="Z867" s="160">
        <v>1.3000000000000001E-2</v>
      </c>
      <c r="AA867" s="159">
        <v>0.13200000000000001</v>
      </c>
      <c r="AB867" s="159">
        <v>0</v>
      </c>
      <c r="AC867" s="159">
        <v>3.0000000000000001E-3</v>
      </c>
      <c r="AD867" s="159">
        <v>7.0000000000000007E-2</v>
      </c>
    </row>
    <row r="868" spans="1:30" ht="15.75" customHeight="1">
      <c r="A868" s="266" t="s">
        <v>1664</v>
      </c>
      <c r="B868" s="181" t="s">
        <v>34</v>
      </c>
      <c r="C868" s="167">
        <v>0.19289999999999999</v>
      </c>
      <c r="D868" s="164"/>
      <c r="E868" s="169">
        <v>0</v>
      </c>
      <c r="F868" s="171">
        <v>8.1250000000000003E-2</v>
      </c>
      <c r="G868" s="23">
        <v>7.4599999999999996E-3</v>
      </c>
      <c r="H868" s="178">
        <v>0.10102</v>
      </c>
      <c r="I868" s="141">
        <v>0</v>
      </c>
      <c r="J868" s="160">
        <v>0.05</v>
      </c>
      <c r="K868" s="160">
        <v>0.15</v>
      </c>
      <c r="L868" s="160">
        <v>1.7999999999999998E-4</v>
      </c>
      <c r="M868" s="160">
        <v>1.45</v>
      </c>
      <c r="N868" s="160">
        <v>2.6099999999999998E-2</v>
      </c>
      <c r="O868" s="160">
        <v>0.65</v>
      </c>
      <c r="P868" s="160">
        <v>1.84</v>
      </c>
      <c r="Q868" s="160">
        <v>1.48E-3</v>
      </c>
      <c r="R868" s="160">
        <v>4.0899999999999999E-2</v>
      </c>
      <c r="S868" s="160">
        <v>0</v>
      </c>
      <c r="T868" s="160">
        <v>0</v>
      </c>
      <c r="U868" s="160">
        <v>0</v>
      </c>
      <c r="V868" s="160">
        <v>2.1999999999999998E-4</v>
      </c>
      <c r="W868" s="160">
        <v>2.9399999999999999E-3</v>
      </c>
      <c r="X868" s="160">
        <v>1.5499999999999999E-3</v>
      </c>
      <c r="Y868" s="160">
        <v>3.49E-2</v>
      </c>
      <c r="Z868" s="160">
        <v>1.3000000000000001E-2</v>
      </c>
      <c r="AA868" s="159">
        <v>0.13200000000000001</v>
      </c>
      <c r="AB868" s="159">
        <v>0</v>
      </c>
      <c r="AC868" s="159">
        <v>3.0000000000000001E-3</v>
      </c>
      <c r="AD868" s="159">
        <v>7.0000000000000007E-2</v>
      </c>
    </row>
    <row r="869" spans="1:30" ht="15.75" customHeight="1">
      <c r="A869" s="266" t="s">
        <v>1665</v>
      </c>
      <c r="B869" s="181" t="s">
        <v>34</v>
      </c>
      <c r="C869" s="167">
        <v>0.22600000000000001</v>
      </c>
      <c r="D869" s="164"/>
      <c r="E869" s="169">
        <v>0</v>
      </c>
      <c r="F869" s="171">
        <v>0.1201</v>
      </c>
      <c r="G869" s="23">
        <v>1.0500000000000001E-2</v>
      </c>
      <c r="H869" s="178">
        <v>0.128</v>
      </c>
      <c r="I869" s="141">
        <v>0</v>
      </c>
      <c r="J869" s="160">
        <v>0.11205999999999999</v>
      </c>
      <c r="K869" s="160">
        <v>0.20008999999999999</v>
      </c>
      <c r="L869" s="160">
        <v>1.4000000000000001E-4</v>
      </c>
      <c r="M869" s="160">
        <v>1.76</v>
      </c>
      <c r="N869" s="160">
        <v>2.3530000000000002E-2</v>
      </c>
      <c r="O869" s="160">
        <v>3.9667300000000001</v>
      </c>
      <c r="P869" s="160">
        <v>3.0206900000000001</v>
      </c>
      <c r="Q869" s="160">
        <v>8.4000000000000003E-4</v>
      </c>
      <c r="R869" s="160">
        <v>5.4009999999999996E-2</v>
      </c>
      <c r="S869" s="160">
        <v>0</v>
      </c>
      <c r="T869" s="160">
        <v>0</v>
      </c>
      <c r="U869" s="160">
        <v>0</v>
      </c>
      <c r="V869" s="160">
        <v>7.000000000000001E-4</v>
      </c>
      <c r="W869" s="160">
        <v>1.7000000000000001E-3</v>
      </c>
      <c r="X869" s="160">
        <v>2.3E-3</v>
      </c>
      <c r="Y869" s="160">
        <v>3.4300000000000004E-2</v>
      </c>
      <c r="Z869" s="160">
        <v>0</v>
      </c>
      <c r="AA869" s="159">
        <v>0.22400999999999999</v>
      </c>
      <c r="AB869" s="159">
        <v>6.0000000000000001E-3</v>
      </c>
      <c r="AC869" s="159">
        <v>2.3999999999999998E-3</v>
      </c>
      <c r="AD869" s="159">
        <v>7.0000000000000007E-2</v>
      </c>
    </row>
    <row r="870" spans="1:30" ht="15.75" customHeight="1">
      <c r="A870" s="266" t="s">
        <v>1666</v>
      </c>
      <c r="B870" s="181" t="s">
        <v>34</v>
      </c>
      <c r="C870" s="167">
        <v>0.28809999999999997</v>
      </c>
      <c r="D870" s="164"/>
      <c r="E870" s="169">
        <v>0</v>
      </c>
      <c r="F870" s="171">
        <v>3.5400000000000001E-2</v>
      </c>
      <c r="G870" s="23">
        <v>8.5000000000000006E-3</v>
      </c>
      <c r="H870" s="178">
        <v>4.4900000000000002E-2</v>
      </c>
      <c r="I870" s="141">
        <v>0</v>
      </c>
      <c r="J870" s="160">
        <v>0.06</v>
      </c>
      <c r="K870" s="160">
        <v>0.24</v>
      </c>
      <c r="L870" s="160">
        <v>1.0999999999999999E-4</v>
      </c>
      <c r="M870" s="160">
        <v>2.2200000000000002</v>
      </c>
      <c r="N870" s="160">
        <v>0.01</v>
      </c>
      <c r="O870" s="160">
        <v>0.5</v>
      </c>
      <c r="P870" s="160">
        <v>3.63</v>
      </c>
      <c r="Q870" s="160">
        <v>1.2E-4</v>
      </c>
      <c r="R870" s="160">
        <v>2.8300000000000002E-2</v>
      </c>
      <c r="S870" s="160">
        <v>0.02</v>
      </c>
      <c r="T870" s="160">
        <v>0</v>
      </c>
      <c r="U870" s="160">
        <v>0.02</v>
      </c>
      <c r="V870" s="160">
        <v>6.3899999999999998E-3</v>
      </c>
      <c r="W870" s="160">
        <v>3.1199999999999999E-3</v>
      </c>
      <c r="X870" s="160">
        <v>4.0000000000000001E-3</v>
      </c>
      <c r="Y870" s="160">
        <v>5.3550000000000007E-2</v>
      </c>
      <c r="Z870" s="160">
        <v>4.0000000000000001E-3</v>
      </c>
      <c r="AA870" s="159">
        <v>0.43200000000000005</v>
      </c>
      <c r="AB870" s="159">
        <v>8.0000000000000002E-3</v>
      </c>
      <c r="AC870" s="159">
        <v>3.2000000000000002E-3</v>
      </c>
      <c r="AD870" s="159">
        <v>0.09</v>
      </c>
    </row>
    <row r="871" spans="1:30" ht="15.75" customHeight="1">
      <c r="A871" s="266" t="s">
        <v>1667</v>
      </c>
      <c r="B871" s="181" t="s">
        <v>34</v>
      </c>
      <c r="C871" s="167">
        <v>0.28809999999999997</v>
      </c>
      <c r="D871" s="164"/>
      <c r="E871" s="169">
        <v>0</v>
      </c>
      <c r="F871" s="171">
        <v>3.5400000000000001E-2</v>
      </c>
      <c r="G871" s="23">
        <v>8.5000000000000006E-3</v>
      </c>
      <c r="H871" s="178">
        <v>4.4900000000000002E-2</v>
      </c>
      <c r="I871" s="141">
        <v>0</v>
      </c>
      <c r="J871" s="160">
        <v>0.06</v>
      </c>
      <c r="K871" s="160">
        <v>0.24</v>
      </c>
      <c r="L871" s="160">
        <v>1.0999999999999999E-4</v>
      </c>
      <c r="M871" s="160">
        <v>2.2200000000000002</v>
      </c>
      <c r="N871" s="160">
        <v>0.01</v>
      </c>
      <c r="O871" s="160">
        <v>0.5</v>
      </c>
      <c r="P871" s="160">
        <v>3.63</v>
      </c>
      <c r="Q871" s="160">
        <v>1.2E-4</v>
      </c>
      <c r="R871" s="160">
        <v>2.8300000000000002E-2</v>
      </c>
      <c r="S871" s="160">
        <v>0.02</v>
      </c>
      <c r="T871" s="160">
        <v>0</v>
      </c>
      <c r="U871" s="160">
        <v>0.02</v>
      </c>
      <c r="V871" s="160">
        <v>6.3899999999999998E-3</v>
      </c>
      <c r="W871" s="160">
        <v>3.1199999999999999E-3</v>
      </c>
      <c r="X871" s="160">
        <v>4.0000000000000001E-3</v>
      </c>
      <c r="Y871" s="160">
        <v>5.3550000000000007E-2</v>
      </c>
      <c r="Z871" s="160">
        <v>4.0000000000000001E-3</v>
      </c>
      <c r="AA871" s="159">
        <v>0.43200000000000005</v>
      </c>
      <c r="AB871" s="159">
        <v>8.0000000000000002E-3</v>
      </c>
      <c r="AC871" s="159">
        <v>3.2000000000000002E-3</v>
      </c>
      <c r="AD871" s="159">
        <v>0.09</v>
      </c>
    </row>
    <row r="872" spans="1:30" ht="15.75" customHeight="1">
      <c r="A872" s="266" t="s">
        <v>1668</v>
      </c>
      <c r="B872" s="181" t="s">
        <v>34</v>
      </c>
      <c r="C872" s="167">
        <v>3.8120000000000001E-2</v>
      </c>
      <c r="D872" s="164"/>
      <c r="E872" s="169">
        <v>7.732E-2</v>
      </c>
      <c r="F872" s="171">
        <v>3.5400000000000001E-2</v>
      </c>
      <c r="G872" s="23">
        <v>8.5000000000000006E-3</v>
      </c>
      <c r="H872" s="178">
        <v>4.4900000000000002E-2</v>
      </c>
      <c r="I872" s="141">
        <v>3.9199999999999999E-3</v>
      </c>
      <c r="J872" s="160">
        <v>0.06</v>
      </c>
      <c r="K872" s="160">
        <v>0.24</v>
      </c>
      <c r="L872" s="160">
        <v>1.0999999999999999E-4</v>
      </c>
      <c r="M872" s="160">
        <v>2.2200000000000002</v>
      </c>
      <c r="N872" s="160">
        <v>0.01</v>
      </c>
      <c r="O872" s="160">
        <v>0.5</v>
      </c>
      <c r="P872" s="160">
        <v>3.63</v>
      </c>
      <c r="Q872" s="160">
        <v>1.2E-4</v>
      </c>
      <c r="R872" s="160">
        <v>2.8300000000000002E-2</v>
      </c>
      <c r="S872" s="160">
        <v>0.02</v>
      </c>
      <c r="T872" s="160">
        <v>0</v>
      </c>
      <c r="U872" s="160">
        <v>0.02</v>
      </c>
      <c r="V872" s="160">
        <v>6.3899999999999998E-3</v>
      </c>
      <c r="W872" s="160">
        <v>3.1199999999999999E-3</v>
      </c>
      <c r="X872" s="160">
        <v>4.0000000000000001E-3</v>
      </c>
      <c r="Y872" s="160">
        <v>5.3550000000000007E-2</v>
      </c>
      <c r="Z872" s="160">
        <v>4.0000000000000001E-3</v>
      </c>
      <c r="AA872" s="159">
        <v>0.43200000000000005</v>
      </c>
      <c r="AB872" s="159">
        <v>8.0000000000000002E-3</v>
      </c>
      <c r="AC872" s="159">
        <v>3.2000000000000002E-3</v>
      </c>
      <c r="AD872" s="159">
        <v>0.09</v>
      </c>
    </row>
    <row r="873" spans="1:30" ht="15.75" customHeight="1">
      <c r="A873" s="266" t="s">
        <v>1669</v>
      </c>
      <c r="B873" s="181" t="s">
        <v>34</v>
      </c>
      <c r="C873" s="167">
        <v>0.28809999999999997</v>
      </c>
      <c r="D873" s="164"/>
      <c r="E873" s="169">
        <v>0</v>
      </c>
      <c r="F873" s="171">
        <v>3.5400000000000001E-2</v>
      </c>
      <c r="G873" s="23">
        <v>8.5000000000000006E-3</v>
      </c>
      <c r="H873" s="178">
        <v>4.4900000000000002E-2</v>
      </c>
      <c r="I873" s="141">
        <v>0</v>
      </c>
      <c r="J873" s="160">
        <v>0.06</v>
      </c>
      <c r="K873" s="160">
        <v>0.24</v>
      </c>
      <c r="L873" s="160">
        <v>1.0999999999999999E-4</v>
      </c>
      <c r="M873" s="160">
        <v>2.2200000000000002</v>
      </c>
      <c r="N873" s="160">
        <v>0.01</v>
      </c>
      <c r="O873" s="160">
        <v>0.5</v>
      </c>
      <c r="P873" s="160">
        <v>3.63</v>
      </c>
      <c r="Q873" s="160">
        <v>1.2E-4</v>
      </c>
      <c r="R873" s="160">
        <v>2.8300000000000002E-2</v>
      </c>
      <c r="S873" s="160">
        <v>0.02</v>
      </c>
      <c r="T873" s="160">
        <v>0</v>
      </c>
      <c r="U873" s="160">
        <v>0.02</v>
      </c>
      <c r="V873" s="160">
        <v>6.3899999999999998E-3</v>
      </c>
      <c r="W873" s="160">
        <v>3.1199999999999999E-3</v>
      </c>
      <c r="X873" s="160">
        <v>4.0000000000000001E-3</v>
      </c>
      <c r="Y873" s="160">
        <v>5.3550000000000007E-2</v>
      </c>
      <c r="Z873" s="160">
        <v>4.0000000000000001E-3</v>
      </c>
      <c r="AA873" s="159">
        <v>0.43200000000000005</v>
      </c>
      <c r="AB873" s="159">
        <v>8.0000000000000002E-3</v>
      </c>
      <c r="AC873" s="159">
        <v>3.2000000000000002E-3</v>
      </c>
      <c r="AD873" s="159">
        <v>0.09</v>
      </c>
    </row>
    <row r="874" spans="1:30" ht="15.75" customHeight="1">
      <c r="A874" s="266" t="s">
        <v>1670</v>
      </c>
      <c r="B874" s="181" t="s">
        <v>34</v>
      </c>
      <c r="C874" s="167">
        <v>0.36119999999999997</v>
      </c>
      <c r="D874" s="164"/>
      <c r="E874" s="169">
        <v>0</v>
      </c>
      <c r="F874" s="171">
        <v>2.121E-2</v>
      </c>
      <c r="G874" s="23">
        <v>1.7000000000000001E-2</v>
      </c>
      <c r="H874" s="178">
        <v>2.5840000000000002E-2</v>
      </c>
      <c r="I874" s="141">
        <v>0</v>
      </c>
      <c r="J874" s="160">
        <v>0.04</v>
      </c>
      <c r="K874" s="160">
        <v>0.26</v>
      </c>
      <c r="L874" s="160">
        <v>1.7999999999999998E-4</v>
      </c>
      <c r="M874" s="160">
        <v>2.2599999999999998</v>
      </c>
      <c r="N874" s="160">
        <v>3.3210000000000003E-2</v>
      </c>
      <c r="O874" s="160">
        <v>0.45</v>
      </c>
      <c r="P874" s="160">
        <v>3.34</v>
      </c>
      <c r="Q874" s="160">
        <v>1.24E-3</v>
      </c>
      <c r="R874" s="160">
        <v>4.5599999999999995E-2</v>
      </c>
      <c r="S874" s="160">
        <v>0</v>
      </c>
      <c r="T874" s="160">
        <v>0</v>
      </c>
      <c r="U874" s="160">
        <v>0</v>
      </c>
      <c r="V874" s="160">
        <v>7.000000000000001E-4</v>
      </c>
      <c r="W874" s="160">
        <v>2.5000000000000001E-3</v>
      </c>
      <c r="X874" s="160">
        <v>2.8000000000000004E-3</v>
      </c>
      <c r="Y874" s="160">
        <v>3.8100000000000002E-2</v>
      </c>
      <c r="Z874" s="160">
        <v>0</v>
      </c>
      <c r="AA874" s="159">
        <v>0.34175</v>
      </c>
      <c r="AB874" s="159">
        <v>6.9999999999999993E-3</v>
      </c>
      <c r="AC874" s="159">
        <v>3.4999999999999996E-3</v>
      </c>
      <c r="AD874" s="159">
        <v>0.09</v>
      </c>
    </row>
    <row r="875" spans="1:30" ht="15.75" customHeight="1">
      <c r="A875" s="266" t="s">
        <v>1671</v>
      </c>
      <c r="B875" s="181" t="s">
        <v>34</v>
      </c>
      <c r="C875" s="167">
        <v>0.28809999999999997</v>
      </c>
      <c r="D875" s="164"/>
      <c r="E875" s="169">
        <v>0</v>
      </c>
      <c r="F875" s="171">
        <v>3.5400000000000001E-2</v>
      </c>
      <c r="G875" s="23">
        <v>8.5000000000000006E-3</v>
      </c>
      <c r="H875" s="178">
        <v>4.4900000000000002E-2</v>
      </c>
      <c r="I875" s="141">
        <v>0</v>
      </c>
      <c r="J875" s="160">
        <v>0.06</v>
      </c>
      <c r="K875" s="160">
        <v>0.24</v>
      </c>
      <c r="L875" s="160">
        <v>1.0999999999999999E-4</v>
      </c>
      <c r="M875" s="160">
        <v>2.2200000000000002</v>
      </c>
      <c r="N875" s="160">
        <v>0.01</v>
      </c>
      <c r="O875" s="160">
        <v>0.5</v>
      </c>
      <c r="P875" s="160">
        <v>3.63</v>
      </c>
      <c r="Q875" s="160">
        <v>1.2E-4</v>
      </c>
      <c r="R875" s="160">
        <v>2.8300000000000002E-2</v>
      </c>
      <c r="S875" s="160">
        <v>0.02</v>
      </c>
      <c r="T875" s="160">
        <v>0</v>
      </c>
      <c r="U875" s="160">
        <v>0.02</v>
      </c>
      <c r="V875" s="160">
        <v>6.3899999999999998E-3</v>
      </c>
      <c r="W875" s="160">
        <v>3.1199999999999999E-3</v>
      </c>
      <c r="X875" s="160">
        <v>4.0000000000000001E-3</v>
      </c>
      <c r="Y875" s="160">
        <v>5.3550000000000007E-2</v>
      </c>
      <c r="Z875" s="160">
        <v>4.0000000000000001E-3</v>
      </c>
      <c r="AA875" s="159">
        <v>0.43200000000000005</v>
      </c>
      <c r="AB875" s="159">
        <v>8.0000000000000002E-3</v>
      </c>
      <c r="AC875" s="159">
        <v>3.2000000000000002E-3</v>
      </c>
      <c r="AD875" s="159">
        <v>0.09</v>
      </c>
    </row>
    <row r="876" spans="1:30" ht="15.75" customHeight="1">
      <c r="A876" s="266" t="s">
        <v>1672</v>
      </c>
      <c r="B876" s="181" t="s">
        <v>34</v>
      </c>
      <c r="C876" s="167">
        <v>0.29059999999999997</v>
      </c>
      <c r="D876" s="164"/>
      <c r="E876" s="169">
        <v>0</v>
      </c>
      <c r="F876" s="171">
        <v>0.11119999999999999</v>
      </c>
      <c r="G876" s="23">
        <v>2.7300000000000001E-2</v>
      </c>
      <c r="H876" s="178">
        <v>0.1348</v>
      </c>
      <c r="I876" s="141">
        <v>0</v>
      </c>
      <c r="J876" s="160">
        <v>0.47</v>
      </c>
      <c r="K876" s="160">
        <v>0.24</v>
      </c>
      <c r="L876" s="160">
        <v>1.4000000000000001E-4</v>
      </c>
      <c r="M876" s="160">
        <v>2.61</v>
      </c>
      <c r="N876" s="160">
        <v>1.8500000000000003E-2</v>
      </c>
      <c r="O876" s="160">
        <v>0.93</v>
      </c>
      <c r="P876" s="160">
        <v>3.2</v>
      </c>
      <c r="Q876" s="160">
        <v>1.4199999999999998E-3</v>
      </c>
      <c r="R876" s="160">
        <v>4.5999999999999999E-2</v>
      </c>
      <c r="S876" s="160">
        <v>0.03</v>
      </c>
      <c r="T876" s="160">
        <v>0</v>
      </c>
      <c r="U876" s="160">
        <v>0.03</v>
      </c>
      <c r="V876" s="160">
        <v>4.0799999999999994E-3</v>
      </c>
      <c r="W876" s="160">
        <v>3.82E-3</v>
      </c>
      <c r="X876" s="160">
        <v>3.4999999999999996E-3</v>
      </c>
      <c r="Y876" s="160">
        <v>5.4749999999999993E-2</v>
      </c>
      <c r="Z876" s="160">
        <v>0</v>
      </c>
      <c r="AA876" s="159">
        <v>0.374</v>
      </c>
      <c r="AB876" s="159">
        <v>1.1000000000000001E-2</v>
      </c>
      <c r="AC876" s="159">
        <v>3.4000000000000002E-3</v>
      </c>
      <c r="AD876" s="159">
        <v>0.04</v>
      </c>
    </row>
    <row r="877" spans="1:30" ht="15.75" customHeight="1">
      <c r="A877" s="266" t="s">
        <v>1673</v>
      </c>
      <c r="B877" s="181" t="s">
        <v>34</v>
      </c>
      <c r="C877" s="167">
        <v>0.29059999999999997</v>
      </c>
      <c r="D877" s="164"/>
      <c r="E877" s="169">
        <v>0</v>
      </c>
      <c r="F877" s="171">
        <v>0.11119999999999999</v>
      </c>
      <c r="G877" s="23">
        <v>2.7300000000000001E-2</v>
      </c>
      <c r="H877" s="178">
        <v>0.1348</v>
      </c>
      <c r="I877" s="141">
        <v>0</v>
      </c>
      <c r="J877" s="160">
        <v>0.47</v>
      </c>
      <c r="K877" s="160">
        <v>0.24</v>
      </c>
      <c r="L877" s="160">
        <v>1.4000000000000001E-4</v>
      </c>
      <c r="M877" s="160">
        <v>2.61</v>
      </c>
      <c r="N877" s="160">
        <v>1.8500000000000003E-2</v>
      </c>
      <c r="O877" s="160">
        <v>0.93</v>
      </c>
      <c r="P877" s="160">
        <v>3.2</v>
      </c>
      <c r="Q877" s="160">
        <v>1.4199999999999998E-3</v>
      </c>
      <c r="R877" s="160">
        <v>4.5999999999999999E-2</v>
      </c>
      <c r="S877" s="160">
        <v>0.03</v>
      </c>
      <c r="T877" s="160">
        <v>0</v>
      </c>
      <c r="U877" s="160">
        <v>0.03</v>
      </c>
      <c r="V877" s="160">
        <v>4.0799999999999994E-3</v>
      </c>
      <c r="W877" s="160">
        <v>3.82E-3</v>
      </c>
      <c r="X877" s="160">
        <v>3.4999999999999996E-3</v>
      </c>
      <c r="Y877" s="160">
        <v>5.4749999999999993E-2</v>
      </c>
      <c r="Z877" s="160">
        <v>0</v>
      </c>
      <c r="AA877" s="159">
        <v>0.374</v>
      </c>
      <c r="AB877" s="159">
        <v>1.1000000000000001E-2</v>
      </c>
      <c r="AC877" s="159">
        <v>3.4000000000000002E-3</v>
      </c>
      <c r="AD877" s="159">
        <v>0.04</v>
      </c>
    </row>
    <row r="878" spans="1:30" ht="15.75" customHeight="1">
      <c r="A878" s="266" t="s">
        <v>1674</v>
      </c>
      <c r="B878" s="181" t="s">
        <v>34</v>
      </c>
      <c r="C878" s="167">
        <v>0.29059999999999997</v>
      </c>
      <c r="D878" s="164"/>
      <c r="E878" s="169">
        <v>0</v>
      </c>
      <c r="F878" s="171">
        <v>0.11119999999999999</v>
      </c>
      <c r="G878" s="23">
        <v>2.7300000000000001E-2</v>
      </c>
      <c r="H878" s="178">
        <v>0.1348</v>
      </c>
      <c r="I878" s="141">
        <v>0</v>
      </c>
      <c r="J878" s="160">
        <v>0.47</v>
      </c>
      <c r="K878" s="160">
        <v>0.24</v>
      </c>
      <c r="L878" s="160">
        <v>1.4000000000000001E-4</v>
      </c>
      <c r="M878" s="160">
        <v>2.61</v>
      </c>
      <c r="N878" s="160">
        <v>1.8500000000000003E-2</v>
      </c>
      <c r="O878" s="160">
        <v>0.93</v>
      </c>
      <c r="P878" s="160">
        <v>3.2</v>
      </c>
      <c r="Q878" s="160">
        <v>1.4199999999999998E-3</v>
      </c>
      <c r="R878" s="160">
        <v>4.5999999999999999E-2</v>
      </c>
      <c r="S878" s="160">
        <v>0.03</v>
      </c>
      <c r="T878" s="160">
        <v>0</v>
      </c>
      <c r="U878" s="160">
        <v>0.03</v>
      </c>
      <c r="V878" s="160">
        <v>4.0799999999999994E-3</v>
      </c>
      <c r="W878" s="160">
        <v>3.82E-3</v>
      </c>
      <c r="X878" s="160">
        <v>3.4999999999999996E-3</v>
      </c>
      <c r="Y878" s="160">
        <v>5.4749999999999993E-2</v>
      </c>
      <c r="Z878" s="160">
        <v>0</v>
      </c>
      <c r="AA878" s="159">
        <v>0.374</v>
      </c>
      <c r="AB878" s="159">
        <v>1.1000000000000001E-2</v>
      </c>
      <c r="AC878" s="159">
        <v>3.4000000000000002E-3</v>
      </c>
      <c r="AD878" s="159">
        <v>0.04</v>
      </c>
    </row>
    <row r="879" spans="1:30" ht="15.75" customHeight="1">
      <c r="A879" s="266" t="s">
        <v>1675</v>
      </c>
      <c r="B879" s="181" t="s">
        <v>34</v>
      </c>
      <c r="C879" s="167">
        <v>0.29059999999999997</v>
      </c>
      <c r="D879" s="164"/>
      <c r="E879" s="169">
        <v>0</v>
      </c>
      <c r="F879" s="171">
        <v>0.11119999999999999</v>
      </c>
      <c r="G879" s="23">
        <v>2.7300000000000001E-2</v>
      </c>
      <c r="H879" s="178">
        <v>0.1348</v>
      </c>
      <c r="I879" s="141">
        <v>0</v>
      </c>
      <c r="J879" s="160">
        <v>0.47</v>
      </c>
      <c r="K879" s="160">
        <v>0.24</v>
      </c>
      <c r="L879" s="160">
        <v>1.4000000000000001E-4</v>
      </c>
      <c r="M879" s="160">
        <v>2.61</v>
      </c>
      <c r="N879" s="160">
        <v>1.8500000000000003E-2</v>
      </c>
      <c r="O879" s="160">
        <v>0.93</v>
      </c>
      <c r="P879" s="160">
        <v>3.2</v>
      </c>
      <c r="Q879" s="160">
        <v>1.4199999999999998E-3</v>
      </c>
      <c r="R879" s="160">
        <v>4.5999999999999999E-2</v>
      </c>
      <c r="S879" s="160">
        <v>0.03</v>
      </c>
      <c r="T879" s="160">
        <v>0</v>
      </c>
      <c r="U879" s="160">
        <v>0.03</v>
      </c>
      <c r="V879" s="160">
        <v>4.0799999999999994E-3</v>
      </c>
      <c r="W879" s="160">
        <v>3.82E-3</v>
      </c>
      <c r="X879" s="160">
        <v>3.4999999999999996E-3</v>
      </c>
      <c r="Y879" s="160">
        <v>5.4749999999999993E-2</v>
      </c>
      <c r="Z879" s="160">
        <v>0</v>
      </c>
      <c r="AA879" s="159">
        <v>0.374</v>
      </c>
      <c r="AB879" s="159">
        <v>1.1000000000000001E-2</v>
      </c>
      <c r="AC879" s="159">
        <v>3.4000000000000002E-3</v>
      </c>
      <c r="AD879" s="159">
        <v>0.04</v>
      </c>
    </row>
    <row r="880" spans="1:30" ht="15.75" customHeight="1">
      <c r="A880" s="266" t="s">
        <v>1676</v>
      </c>
      <c r="B880" s="181" t="s">
        <v>34</v>
      </c>
      <c r="C880" s="167">
        <v>0.29059999999999997</v>
      </c>
      <c r="D880" s="164"/>
      <c r="E880" s="169">
        <v>0</v>
      </c>
      <c r="F880" s="171">
        <v>0.11119999999999999</v>
      </c>
      <c r="G880" s="23">
        <v>2.7300000000000001E-2</v>
      </c>
      <c r="H880" s="178">
        <v>0.1348</v>
      </c>
      <c r="I880" s="141">
        <v>0</v>
      </c>
      <c r="J880" s="160">
        <v>0.47</v>
      </c>
      <c r="K880" s="160">
        <v>0.24</v>
      </c>
      <c r="L880" s="160">
        <v>1.4000000000000001E-4</v>
      </c>
      <c r="M880" s="160">
        <v>2.61</v>
      </c>
      <c r="N880" s="160">
        <v>1.8500000000000003E-2</v>
      </c>
      <c r="O880" s="160">
        <v>0.93</v>
      </c>
      <c r="P880" s="160">
        <v>3.2</v>
      </c>
      <c r="Q880" s="160">
        <v>1.4199999999999998E-3</v>
      </c>
      <c r="R880" s="160">
        <v>4.5999999999999999E-2</v>
      </c>
      <c r="S880" s="160">
        <v>0.03</v>
      </c>
      <c r="T880" s="160">
        <v>0</v>
      </c>
      <c r="U880" s="160">
        <v>0.03</v>
      </c>
      <c r="V880" s="160">
        <v>4.0799999999999994E-3</v>
      </c>
      <c r="W880" s="160">
        <v>3.82E-3</v>
      </c>
      <c r="X880" s="160">
        <v>3.4999999999999996E-3</v>
      </c>
      <c r="Y880" s="160">
        <v>5.4749999999999993E-2</v>
      </c>
      <c r="Z880" s="160">
        <v>0</v>
      </c>
      <c r="AA880" s="159">
        <v>0.374</v>
      </c>
      <c r="AB880" s="159">
        <v>1.1000000000000001E-2</v>
      </c>
      <c r="AC880" s="159">
        <v>3.4000000000000002E-3</v>
      </c>
      <c r="AD880" s="159">
        <v>0.04</v>
      </c>
    </row>
    <row r="881" spans="1:30" ht="15.75" customHeight="1">
      <c r="A881" s="266" t="s">
        <v>1677</v>
      </c>
      <c r="B881" s="181" t="s">
        <v>34</v>
      </c>
      <c r="C881" s="167">
        <v>0.29059999999999997</v>
      </c>
      <c r="D881" s="164"/>
      <c r="E881" s="169">
        <v>0</v>
      </c>
      <c r="F881" s="171">
        <v>0.11119999999999999</v>
      </c>
      <c r="G881" s="23">
        <v>2.7300000000000001E-2</v>
      </c>
      <c r="H881" s="178">
        <v>0.1348</v>
      </c>
      <c r="I881" s="141">
        <v>0</v>
      </c>
      <c r="J881" s="160">
        <v>0.47</v>
      </c>
      <c r="K881" s="160">
        <v>0.24</v>
      </c>
      <c r="L881" s="160">
        <v>1.4000000000000001E-4</v>
      </c>
      <c r="M881" s="160">
        <v>2.61</v>
      </c>
      <c r="N881" s="160">
        <v>1.8500000000000003E-2</v>
      </c>
      <c r="O881" s="160">
        <v>0.93</v>
      </c>
      <c r="P881" s="160">
        <v>3.2</v>
      </c>
      <c r="Q881" s="160">
        <v>1.4199999999999998E-3</v>
      </c>
      <c r="R881" s="160">
        <v>4.5999999999999999E-2</v>
      </c>
      <c r="S881" s="160">
        <v>0.03</v>
      </c>
      <c r="T881" s="160">
        <v>0</v>
      </c>
      <c r="U881" s="160">
        <v>0.03</v>
      </c>
      <c r="V881" s="160">
        <v>4.0799999999999994E-3</v>
      </c>
      <c r="W881" s="160">
        <v>3.82E-3</v>
      </c>
      <c r="X881" s="160">
        <v>3.4999999999999996E-3</v>
      </c>
      <c r="Y881" s="160">
        <v>5.4749999999999993E-2</v>
      </c>
      <c r="Z881" s="160">
        <v>0</v>
      </c>
      <c r="AA881" s="159">
        <v>0.374</v>
      </c>
      <c r="AB881" s="159">
        <v>1.1000000000000001E-2</v>
      </c>
      <c r="AC881" s="159">
        <v>3.4000000000000002E-3</v>
      </c>
      <c r="AD881" s="159">
        <v>0.04</v>
      </c>
    </row>
    <row r="882" spans="1:30" ht="15.75" customHeight="1">
      <c r="A882" s="266" t="s">
        <v>1678</v>
      </c>
      <c r="B882" s="181" t="s">
        <v>34</v>
      </c>
      <c r="C882" s="167">
        <v>0.29059999999999997</v>
      </c>
      <c r="D882" s="164"/>
      <c r="E882" s="169">
        <v>0</v>
      </c>
      <c r="F882" s="171">
        <v>0.11119999999999999</v>
      </c>
      <c r="G882" s="23">
        <v>2.7300000000000001E-2</v>
      </c>
      <c r="H882" s="178">
        <v>0.1348</v>
      </c>
      <c r="I882" s="141">
        <v>0</v>
      </c>
      <c r="J882" s="160">
        <v>0.47</v>
      </c>
      <c r="K882" s="160">
        <v>0.24</v>
      </c>
      <c r="L882" s="160">
        <v>1.4000000000000001E-4</v>
      </c>
      <c r="M882" s="160">
        <v>2.61</v>
      </c>
      <c r="N882" s="160">
        <v>1.8500000000000003E-2</v>
      </c>
      <c r="O882" s="160">
        <v>0.93</v>
      </c>
      <c r="P882" s="160">
        <v>3.2</v>
      </c>
      <c r="Q882" s="160">
        <v>1.4199999999999998E-3</v>
      </c>
      <c r="R882" s="160">
        <v>4.5999999999999999E-2</v>
      </c>
      <c r="S882" s="160">
        <v>0.03</v>
      </c>
      <c r="T882" s="160">
        <v>0</v>
      </c>
      <c r="U882" s="160">
        <v>0.03</v>
      </c>
      <c r="V882" s="160">
        <v>4.0799999999999994E-3</v>
      </c>
      <c r="W882" s="160">
        <v>3.82E-3</v>
      </c>
      <c r="X882" s="160">
        <v>3.4999999999999996E-3</v>
      </c>
      <c r="Y882" s="160">
        <v>5.4749999999999993E-2</v>
      </c>
      <c r="Z882" s="160">
        <v>0</v>
      </c>
      <c r="AA882" s="159">
        <v>0.374</v>
      </c>
      <c r="AB882" s="159">
        <v>1.1000000000000001E-2</v>
      </c>
      <c r="AC882" s="159">
        <v>3.4000000000000002E-3</v>
      </c>
      <c r="AD882" s="159">
        <v>0.04</v>
      </c>
    </row>
    <row r="883" spans="1:30" ht="15.75" customHeight="1">
      <c r="A883" s="266" t="s">
        <v>1679</v>
      </c>
      <c r="B883" s="181" t="s">
        <v>34</v>
      </c>
      <c r="C883" s="167">
        <v>0.29059999999999997</v>
      </c>
      <c r="D883" s="164"/>
      <c r="E883" s="169">
        <v>0</v>
      </c>
      <c r="F883" s="171">
        <v>0.11119999999999999</v>
      </c>
      <c r="G883" s="23">
        <v>2.7300000000000001E-2</v>
      </c>
      <c r="H883" s="178">
        <v>0.1348</v>
      </c>
      <c r="I883" s="141">
        <v>0</v>
      </c>
      <c r="J883" s="160">
        <v>0.47</v>
      </c>
      <c r="K883" s="160">
        <v>0.24</v>
      </c>
      <c r="L883" s="160">
        <v>1.4000000000000001E-4</v>
      </c>
      <c r="M883" s="160">
        <v>2.61</v>
      </c>
      <c r="N883" s="160">
        <v>1.8500000000000003E-2</v>
      </c>
      <c r="O883" s="160">
        <v>0.93</v>
      </c>
      <c r="P883" s="160">
        <v>3.2</v>
      </c>
      <c r="Q883" s="160">
        <v>1.4199999999999998E-3</v>
      </c>
      <c r="R883" s="160">
        <v>4.5999999999999999E-2</v>
      </c>
      <c r="S883" s="160">
        <v>0.03</v>
      </c>
      <c r="T883" s="160">
        <v>0</v>
      </c>
      <c r="U883" s="160">
        <v>0.03</v>
      </c>
      <c r="V883" s="160">
        <v>4.0799999999999994E-3</v>
      </c>
      <c r="W883" s="160">
        <v>3.82E-3</v>
      </c>
      <c r="X883" s="160">
        <v>3.4999999999999996E-3</v>
      </c>
      <c r="Y883" s="160">
        <v>5.4749999999999993E-2</v>
      </c>
      <c r="Z883" s="160">
        <v>0</v>
      </c>
      <c r="AA883" s="159">
        <v>0.374</v>
      </c>
      <c r="AB883" s="159">
        <v>1.1000000000000001E-2</v>
      </c>
      <c r="AC883" s="159">
        <v>3.4000000000000002E-3</v>
      </c>
      <c r="AD883" s="159">
        <v>0.04</v>
      </c>
    </row>
    <row r="884" spans="1:30" ht="15.75" customHeight="1">
      <c r="A884" s="266" t="s">
        <v>1680</v>
      </c>
      <c r="B884" s="181" t="s">
        <v>34</v>
      </c>
      <c r="C884" s="167">
        <v>0.29059999999999997</v>
      </c>
      <c r="D884" s="164"/>
      <c r="E884" s="169">
        <v>0</v>
      </c>
      <c r="F884" s="171">
        <v>0.11119999999999999</v>
      </c>
      <c r="G884" s="23">
        <v>2.7300000000000001E-2</v>
      </c>
      <c r="H884" s="178">
        <v>0.1348</v>
      </c>
      <c r="I884" s="141">
        <v>0</v>
      </c>
      <c r="J884" s="160">
        <v>0.47</v>
      </c>
      <c r="K884" s="160">
        <v>0.24</v>
      </c>
      <c r="L884" s="160">
        <v>1.4000000000000001E-4</v>
      </c>
      <c r="M884" s="160">
        <v>2.61</v>
      </c>
      <c r="N884" s="160">
        <v>1.8500000000000003E-2</v>
      </c>
      <c r="O884" s="160">
        <v>0.93</v>
      </c>
      <c r="P884" s="160">
        <v>3.2</v>
      </c>
      <c r="Q884" s="160">
        <v>1.4199999999999998E-3</v>
      </c>
      <c r="R884" s="160">
        <v>4.5999999999999999E-2</v>
      </c>
      <c r="S884" s="160">
        <v>0.03</v>
      </c>
      <c r="T884" s="160">
        <v>0</v>
      </c>
      <c r="U884" s="160">
        <v>0.03</v>
      </c>
      <c r="V884" s="160">
        <v>4.0799999999999994E-3</v>
      </c>
      <c r="W884" s="160">
        <v>3.82E-3</v>
      </c>
      <c r="X884" s="160">
        <v>3.4999999999999996E-3</v>
      </c>
      <c r="Y884" s="160">
        <v>5.4749999999999993E-2</v>
      </c>
      <c r="Z884" s="160">
        <v>0</v>
      </c>
      <c r="AA884" s="159">
        <v>0.374</v>
      </c>
      <c r="AB884" s="159">
        <v>1.1000000000000001E-2</v>
      </c>
      <c r="AC884" s="159">
        <v>3.4000000000000002E-3</v>
      </c>
      <c r="AD884" s="159">
        <v>0.04</v>
      </c>
    </row>
    <row r="885" spans="1:30" ht="15.75" customHeight="1">
      <c r="A885" s="266" t="s">
        <v>1681</v>
      </c>
      <c r="B885" s="181" t="s">
        <v>34</v>
      </c>
      <c r="C885" s="167">
        <v>0.29059999999999997</v>
      </c>
      <c r="D885" s="164"/>
      <c r="E885" s="169">
        <v>0</v>
      </c>
      <c r="F885" s="171">
        <v>0.11119999999999999</v>
      </c>
      <c r="G885" s="23">
        <v>2.7300000000000001E-2</v>
      </c>
      <c r="H885" s="178">
        <v>0.1348</v>
      </c>
      <c r="I885" s="141">
        <v>0</v>
      </c>
      <c r="J885" s="160">
        <v>0.47</v>
      </c>
      <c r="K885" s="160">
        <v>0.24</v>
      </c>
      <c r="L885" s="160">
        <v>1.4000000000000001E-4</v>
      </c>
      <c r="M885" s="160">
        <v>2.61</v>
      </c>
      <c r="N885" s="160">
        <v>1.8500000000000003E-2</v>
      </c>
      <c r="O885" s="160">
        <v>0.93</v>
      </c>
      <c r="P885" s="160">
        <v>3.2</v>
      </c>
      <c r="Q885" s="160">
        <v>1.4199999999999998E-3</v>
      </c>
      <c r="R885" s="160">
        <v>4.5999999999999999E-2</v>
      </c>
      <c r="S885" s="160">
        <v>0.03</v>
      </c>
      <c r="T885" s="160">
        <v>0</v>
      </c>
      <c r="U885" s="160">
        <v>0.03</v>
      </c>
      <c r="V885" s="160">
        <v>4.0799999999999994E-3</v>
      </c>
      <c r="W885" s="160">
        <v>3.82E-3</v>
      </c>
      <c r="X885" s="160">
        <v>3.4999999999999996E-3</v>
      </c>
      <c r="Y885" s="160">
        <v>5.4749999999999993E-2</v>
      </c>
      <c r="Z885" s="160">
        <v>0</v>
      </c>
      <c r="AA885" s="159">
        <v>0.374</v>
      </c>
      <c r="AB885" s="159">
        <v>1.1000000000000001E-2</v>
      </c>
      <c r="AC885" s="159">
        <v>3.4000000000000002E-3</v>
      </c>
      <c r="AD885" s="159">
        <v>0.04</v>
      </c>
    </row>
    <row r="886" spans="1:30" ht="15.75" customHeight="1">
      <c r="A886" s="266" t="s">
        <v>1682</v>
      </c>
      <c r="B886" s="181" t="s">
        <v>34</v>
      </c>
      <c r="C886" s="167">
        <v>0.29059999999999997</v>
      </c>
      <c r="D886" s="164"/>
      <c r="E886" s="169">
        <v>0</v>
      </c>
      <c r="F886" s="171">
        <v>0.11119999999999999</v>
      </c>
      <c r="G886" s="23">
        <v>2.7300000000000001E-2</v>
      </c>
      <c r="H886" s="178">
        <v>0.1348</v>
      </c>
      <c r="I886" s="141">
        <v>0</v>
      </c>
      <c r="J886" s="160">
        <v>0.47</v>
      </c>
      <c r="K886" s="160">
        <v>0.24</v>
      </c>
      <c r="L886" s="160">
        <v>1.4000000000000001E-4</v>
      </c>
      <c r="M886" s="160">
        <v>2.61</v>
      </c>
      <c r="N886" s="160">
        <v>1.8500000000000003E-2</v>
      </c>
      <c r="O886" s="160">
        <v>0.93</v>
      </c>
      <c r="P886" s="160">
        <v>3.2</v>
      </c>
      <c r="Q886" s="160">
        <v>1.4199999999999998E-3</v>
      </c>
      <c r="R886" s="160">
        <v>4.5999999999999999E-2</v>
      </c>
      <c r="S886" s="160">
        <v>0.03</v>
      </c>
      <c r="T886" s="160">
        <v>0</v>
      </c>
      <c r="U886" s="160">
        <v>0.03</v>
      </c>
      <c r="V886" s="160">
        <v>4.0799999999999994E-3</v>
      </c>
      <c r="W886" s="160">
        <v>3.82E-3</v>
      </c>
      <c r="X886" s="160">
        <v>3.4999999999999996E-3</v>
      </c>
      <c r="Y886" s="160">
        <v>5.4749999999999993E-2</v>
      </c>
      <c r="Z886" s="160">
        <v>0</v>
      </c>
      <c r="AA886" s="159">
        <v>0.374</v>
      </c>
      <c r="AB886" s="159">
        <v>1.1000000000000001E-2</v>
      </c>
      <c r="AC886" s="159">
        <v>3.4000000000000002E-3</v>
      </c>
      <c r="AD886" s="159">
        <v>0.04</v>
      </c>
    </row>
    <row r="887" spans="1:30" ht="15.75" customHeight="1">
      <c r="A887" s="266" t="s">
        <v>1683</v>
      </c>
      <c r="B887" s="181" t="s">
        <v>34</v>
      </c>
      <c r="C887" s="167">
        <v>0.25340000000000001</v>
      </c>
      <c r="D887" s="164"/>
      <c r="E887" s="169">
        <v>0</v>
      </c>
      <c r="F887" s="171">
        <v>7.3599999999999999E-2</v>
      </c>
      <c r="G887" s="23">
        <v>1.89E-2</v>
      </c>
      <c r="H887" s="178">
        <v>9.0200000000000002E-2</v>
      </c>
      <c r="I887" s="141">
        <v>0</v>
      </c>
      <c r="J887" s="160">
        <v>0.15</v>
      </c>
      <c r="K887" s="160">
        <v>0.22</v>
      </c>
      <c r="L887" s="160">
        <v>2.8000000000000003E-4</v>
      </c>
      <c r="M887" s="160">
        <v>2.57</v>
      </c>
      <c r="N887" s="160">
        <v>9.7999999999999997E-3</v>
      </c>
      <c r="O887" s="160">
        <v>0.59</v>
      </c>
      <c r="P887" s="160">
        <v>3.38</v>
      </c>
      <c r="Q887" s="160">
        <v>9.7999999999999997E-4</v>
      </c>
      <c r="R887" s="160">
        <v>3.0600000000000002E-2</v>
      </c>
      <c r="S887" s="160">
        <v>0.03</v>
      </c>
      <c r="T887" s="160">
        <v>0</v>
      </c>
      <c r="U887" s="160">
        <v>0.03</v>
      </c>
      <c r="V887" s="160">
        <v>5.7799999999999995E-3</v>
      </c>
      <c r="W887" s="160">
        <v>3.0200000000000001E-3</v>
      </c>
      <c r="X887" s="160">
        <v>4.0100000000000005E-3</v>
      </c>
      <c r="Y887" s="160">
        <v>4.4600000000000001E-2</v>
      </c>
      <c r="Z887" s="160">
        <v>3.0000000000000001E-3</v>
      </c>
      <c r="AA887" s="159">
        <v>0.433</v>
      </c>
      <c r="AB887" s="159">
        <v>1.1000000000000001E-2</v>
      </c>
      <c r="AC887" s="159">
        <v>2.2000000000000001E-3</v>
      </c>
      <c r="AD887" s="159">
        <v>0.05</v>
      </c>
    </row>
    <row r="888" spans="1:30" ht="15.75" customHeight="1">
      <c r="A888" s="266" t="s">
        <v>1684</v>
      </c>
      <c r="B888" s="181" t="s">
        <v>34</v>
      </c>
      <c r="C888" s="167">
        <v>0.25340000000000001</v>
      </c>
      <c r="D888" s="164"/>
      <c r="E888" s="169">
        <v>0</v>
      </c>
      <c r="F888" s="171">
        <v>7.3599999999999999E-2</v>
      </c>
      <c r="G888" s="23">
        <v>1.89E-2</v>
      </c>
      <c r="H888" s="178">
        <v>9.0200000000000002E-2</v>
      </c>
      <c r="I888" s="141">
        <v>0</v>
      </c>
      <c r="J888" s="160">
        <v>0.15</v>
      </c>
      <c r="K888" s="160">
        <v>0.22</v>
      </c>
      <c r="L888" s="160">
        <v>2.8000000000000003E-4</v>
      </c>
      <c r="M888" s="160">
        <v>2.57</v>
      </c>
      <c r="N888" s="160">
        <v>9.7999999999999997E-3</v>
      </c>
      <c r="O888" s="160">
        <v>0.59</v>
      </c>
      <c r="P888" s="160">
        <v>3.38</v>
      </c>
      <c r="Q888" s="160">
        <v>9.7999999999999997E-4</v>
      </c>
      <c r="R888" s="160">
        <v>3.0600000000000002E-2</v>
      </c>
      <c r="S888" s="160">
        <v>0.03</v>
      </c>
      <c r="T888" s="160">
        <v>0</v>
      </c>
      <c r="U888" s="160">
        <v>0.03</v>
      </c>
      <c r="V888" s="160">
        <v>5.7799999999999995E-3</v>
      </c>
      <c r="W888" s="160">
        <v>3.0200000000000001E-3</v>
      </c>
      <c r="X888" s="160">
        <v>4.0100000000000005E-3</v>
      </c>
      <c r="Y888" s="160">
        <v>4.4600000000000001E-2</v>
      </c>
      <c r="Z888" s="160">
        <v>3.0000000000000001E-3</v>
      </c>
      <c r="AA888" s="159">
        <v>0.433</v>
      </c>
      <c r="AB888" s="159">
        <v>1.1000000000000001E-2</v>
      </c>
      <c r="AC888" s="159">
        <v>2.2000000000000001E-3</v>
      </c>
      <c r="AD888" s="159">
        <v>0.05</v>
      </c>
    </row>
    <row r="889" spans="1:30" ht="15.75" customHeight="1">
      <c r="A889" s="266" t="s">
        <v>1685</v>
      </c>
      <c r="B889" s="181" t="s">
        <v>34</v>
      </c>
      <c r="C889" s="167">
        <v>0.25340000000000001</v>
      </c>
      <c r="D889" s="164"/>
      <c r="E889" s="169">
        <v>0</v>
      </c>
      <c r="F889" s="171">
        <v>7.3599999999999999E-2</v>
      </c>
      <c r="G889" s="23">
        <v>1.89E-2</v>
      </c>
      <c r="H889" s="178">
        <v>9.0200000000000002E-2</v>
      </c>
      <c r="I889" s="141">
        <v>0</v>
      </c>
      <c r="J889" s="160">
        <v>0.15</v>
      </c>
      <c r="K889" s="160">
        <v>0.22</v>
      </c>
      <c r="L889" s="160">
        <v>2.8000000000000003E-4</v>
      </c>
      <c r="M889" s="160">
        <v>2.57</v>
      </c>
      <c r="N889" s="160">
        <v>9.7999999999999997E-3</v>
      </c>
      <c r="O889" s="160">
        <v>0.59</v>
      </c>
      <c r="P889" s="160">
        <v>3.38</v>
      </c>
      <c r="Q889" s="160">
        <v>9.7999999999999997E-4</v>
      </c>
      <c r="R889" s="160">
        <v>3.0600000000000002E-2</v>
      </c>
      <c r="S889" s="160">
        <v>0.03</v>
      </c>
      <c r="T889" s="160">
        <v>0</v>
      </c>
      <c r="U889" s="160">
        <v>0.03</v>
      </c>
      <c r="V889" s="160">
        <v>5.7799999999999995E-3</v>
      </c>
      <c r="W889" s="160">
        <v>3.0200000000000001E-3</v>
      </c>
      <c r="X889" s="160">
        <v>4.0100000000000005E-3</v>
      </c>
      <c r="Y889" s="160">
        <v>4.4600000000000001E-2</v>
      </c>
      <c r="Z889" s="160">
        <v>3.0000000000000001E-3</v>
      </c>
      <c r="AA889" s="159">
        <v>0.433</v>
      </c>
      <c r="AB889" s="159">
        <v>1.1000000000000001E-2</v>
      </c>
      <c r="AC889" s="159">
        <v>2.2000000000000001E-3</v>
      </c>
      <c r="AD889" s="159">
        <v>0.05</v>
      </c>
    </row>
    <row r="890" spans="1:30" ht="15.75" customHeight="1">
      <c r="A890" s="266" t="s">
        <v>1686</v>
      </c>
      <c r="B890" s="181" t="s">
        <v>34</v>
      </c>
      <c r="C890" s="167">
        <v>0.25340000000000001</v>
      </c>
      <c r="D890" s="164"/>
      <c r="E890" s="169">
        <v>0</v>
      </c>
      <c r="F890" s="171">
        <v>7.3599999999999999E-2</v>
      </c>
      <c r="G890" s="23">
        <v>1.89E-2</v>
      </c>
      <c r="H890" s="178">
        <v>9.0200000000000002E-2</v>
      </c>
      <c r="I890" s="141">
        <v>0</v>
      </c>
      <c r="J890" s="160">
        <v>0.15</v>
      </c>
      <c r="K890" s="160">
        <v>0.22</v>
      </c>
      <c r="L890" s="160">
        <v>2.8000000000000003E-4</v>
      </c>
      <c r="M890" s="160">
        <v>2.57</v>
      </c>
      <c r="N890" s="160">
        <v>9.7999999999999997E-3</v>
      </c>
      <c r="O890" s="160">
        <v>0.59</v>
      </c>
      <c r="P890" s="160">
        <v>3.38</v>
      </c>
      <c r="Q890" s="160">
        <v>9.7999999999999997E-4</v>
      </c>
      <c r="R890" s="160">
        <v>3.0600000000000002E-2</v>
      </c>
      <c r="S890" s="160">
        <v>0.03</v>
      </c>
      <c r="T890" s="160">
        <v>0</v>
      </c>
      <c r="U890" s="160">
        <v>0.03</v>
      </c>
      <c r="V890" s="160">
        <v>5.7799999999999995E-3</v>
      </c>
      <c r="W890" s="160">
        <v>3.0200000000000001E-3</v>
      </c>
      <c r="X890" s="160">
        <v>4.0100000000000005E-3</v>
      </c>
      <c r="Y890" s="160">
        <v>4.4600000000000001E-2</v>
      </c>
      <c r="Z890" s="160">
        <v>3.0000000000000001E-3</v>
      </c>
      <c r="AA890" s="159">
        <v>0.433</v>
      </c>
      <c r="AB890" s="159">
        <v>1.1000000000000001E-2</v>
      </c>
      <c r="AC890" s="159">
        <v>2.2000000000000001E-3</v>
      </c>
      <c r="AD890" s="159">
        <v>0.05</v>
      </c>
    </row>
    <row r="891" spans="1:30" ht="15.75" customHeight="1">
      <c r="A891" s="266" t="s">
        <v>1687</v>
      </c>
      <c r="B891" s="181" t="s">
        <v>34</v>
      </c>
      <c r="C891" s="167">
        <v>0.25340000000000001</v>
      </c>
      <c r="D891" s="164"/>
      <c r="E891" s="169">
        <v>0</v>
      </c>
      <c r="F891" s="171">
        <v>7.3599999999999999E-2</v>
      </c>
      <c r="G891" s="23">
        <v>1.89E-2</v>
      </c>
      <c r="H891" s="178">
        <v>9.0200000000000002E-2</v>
      </c>
      <c r="I891" s="141">
        <v>0</v>
      </c>
      <c r="J891" s="160">
        <v>0.15</v>
      </c>
      <c r="K891" s="160">
        <v>0.22</v>
      </c>
      <c r="L891" s="160">
        <v>2.8000000000000003E-4</v>
      </c>
      <c r="M891" s="160">
        <v>2.57</v>
      </c>
      <c r="N891" s="160">
        <v>9.7999999999999997E-3</v>
      </c>
      <c r="O891" s="160">
        <v>0.59</v>
      </c>
      <c r="P891" s="160">
        <v>3.38</v>
      </c>
      <c r="Q891" s="160">
        <v>9.7999999999999997E-4</v>
      </c>
      <c r="R891" s="160">
        <v>3.0600000000000002E-2</v>
      </c>
      <c r="S891" s="160">
        <v>0.03</v>
      </c>
      <c r="T891" s="160">
        <v>0</v>
      </c>
      <c r="U891" s="160">
        <v>0.03</v>
      </c>
      <c r="V891" s="160">
        <v>5.7799999999999995E-3</v>
      </c>
      <c r="W891" s="160">
        <v>3.0200000000000001E-3</v>
      </c>
      <c r="X891" s="160">
        <v>4.0100000000000005E-3</v>
      </c>
      <c r="Y891" s="160">
        <v>4.4600000000000001E-2</v>
      </c>
      <c r="Z891" s="160">
        <v>3.0000000000000001E-3</v>
      </c>
      <c r="AA891" s="159">
        <v>0.433</v>
      </c>
      <c r="AB891" s="159">
        <v>1.1000000000000001E-2</v>
      </c>
      <c r="AC891" s="159">
        <v>2.2000000000000001E-3</v>
      </c>
      <c r="AD891" s="159">
        <v>0.05</v>
      </c>
    </row>
    <row r="892" spans="1:30" ht="15.75" customHeight="1">
      <c r="A892" s="266" t="s">
        <v>1688</v>
      </c>
      <c r="B892" s="181" t="s">
        <v>34</v>
      </c>
      <c r="C892" s="167">
        <v>0.29059999999999997</v>
      </c>
      <c r="D892" s="164"/>
      <c r="E892" s="169">
        <v>0</v>
      </c>
      <c r="F892" s="171">
        <v>0.11119999999999999</v>
      </c>
      <c r="G892" s="23">
        <v>2.7300000000000001E-2</v>
      </c>
      <c r="H892" s="178">
        <v>0.1348</v>
      </c>
      <c r="I892" s="141">
        <v>0</v>
      </c>
      <c r="J892" s="160">
        <v>0.47</v>
      </c>
      <c r="K892" s="160">
        <v>0.24</v>
      </c>
      <c r="L892" s="160">
        <v>1.4000000000000001E-4</v>
      </c>
      <c r="M892" s="160">
        <v>2.61</v>
      </c>
      <c r="N892" s="160">
        <v>1.8500000000000003E-2</v>
      </c>
      <c r="O892" s="160">
        <v>0.93</v>
      </c>
      <c r="P892" s="160">
        <v>3.2</v>
      </c>
      <c r="Q892" s="160">
        <v>1.4199999999999998E-3</v>
      </c>
      <c r="R892" s="160">
        <v>4.5999999999999999E-2</v>
      </c>
      <c r="S892" s="160">
        <v>0.03</v>
      </c>
      <c r="T892" s="160">
        <v>0</v>
      </c>
      <c r="U892" s="160">
        <v>0.03</v>
      </c>
      <c r="V892" s="160">
        <v>4.0799999999999994E-3</v>
      </c>
      <c r="W892" s="160">
        <v>3.82E-3</v>
      </c>
      <c r="X892" s="160">
        <v>3.4999999999999996E-3</v>
      </c>
      <c r="Y892" s="160">
        <v>5.4749999999999993E-2</v>
      </c>
      <c r="Z892" s="160">
        <v>0</v>
      </c>
      <c r="AA892" s="159">
        <v>0.374</v>
      </c>
      <c r="AB892" s="159">
        <v>1.1000000000000001E-2</v>
      </c>
      <c r="AC892" s="159">
        <v>3.4000000000000002E-3</v>
      </c>
      <c r="AD892" s="159">
        <v>0.04</v>
      </c>
    </row>
    <row r="893" spans="1:30" ht="15.75" customHeight="1">
      <c r="A893" s="266" t="s">
        <v>1689</v>
      </c>
      <c r="B893" s="181" t="s">
        <v>34</v>
      </c>
      <c r="C893" s="167">
        <v>0.29059999999999997</v>
      </c>
      <c r="D893" s="164"/>
      <c r="E893" s="169">
        <v>0</v>
      </c>
      <c r="F893" s="171">
        <v>0.11119999999999999</v>
      </c>
      <c r="G893" s="23">
        <v>2.7300000000000001E-2</v>
      </c>
      <c r="H893" s="178">
        <v>0.1348</v>
      </c>
      <c r="I893" s="141">
        <v>0</v>
      </c>
      <c r="J893" s="160">
        <v>0.47</v>
      </c>
      <c r="K893" s="160">
        <v>0.24</v>
      </c>
      <c r="L893" s="160">
        <v>1.4000000000000001E-4</v>
      </c>
      <c r="M893" s="160">
        <v>2.61</v>
      </c>
      <c r="N893" s="160">
        <v>1.8500000000000003E-2</v>
      </c>
      <c r="O893" s="160">
        <v>0.93</v>
      </c>
      <c r="P893" s="160">
        <v>3.2</v>
      </c>
      <c r="Q893" s="160">
        <v>1.4199999999999998E-3</v>
      </c>
      <c r="R893" s="160">
        <v>4.5999999999999999E-2</v>
      </c>
      <c r="S893" s="160">
        <v>0.03</v>
      </c>
      <c r="T893" s="160">
        <v>0</v>
      </c>
      <c r="U893" s="160">
        <v>0.03</v>
      </c>
      <c r="V893" s="160">
        <v>4.0799999999999994E-3</v>
      </c>
      <c r="W893" s="160">
        <v>3.82E-3</v>
      </c>
      <c r="X893" s="160">
        <v>3.4999999999999996E-3</v>
      </c>
      <c r="Y893" s="160">
        <v>5.4749999999999993E-2</v>
      </c>
      <c r="Z893" s="160">
        <v>0</v>
      </c>
      <c r="AA893" s="159">
        <v>0.374</v>
      </c>
      <c r="AB893" s="159">
        <v>1.1000000000000001E-2</v>
      </c>
      <c r="AC893" s="159">
        <v>3.4000000000000002E-3</v>
      </c>
      <c r="AD893" s="159">
        <v>0.04</v>
      </c>
    </row>
    <row r="894" spans="1:30" ht="15.75" customHeight="1">
      <c r="A894" s="266" t="s">
        <v>1690</v>
      </c>
      <c r="B894" s="181" t="s">
        <v>34</v>
      </c>
      <c r="C894" s="167">
        <v>0.29059999999999997</v>
      </c>
      <c r="D894" s="164"/>
      <c r="E894" s="169">
        <v>0</v>
      </c>
      <c r="F894" s="171">
        <v>0.11119999999999999</v>
      </c>
      <c r="G894" s="23">
        <v>2.7300000000000001E-2</v>
      </c>
      <c r="H894" s="178">
        <v>0.1348</v>
      </c>
      <c r="I894" s="141">
        <v>0</v>
      </c>
      <c r="J894" s="160">
        <v>0.47</v>
      </c>
      <c r="K894" s="160">
        <v>0.24</v>
      </c>
      <c r="L894" s="160">
        <v>1.4000000000000001E-4</v>
      </c>
      <c r="M894" s="160">
        <v>2.61</v>
      </c>
      <c r="N894" s="160">
        <v>1.8500000000000003E-2</v>
      </c>
      <c r="O894" s="160">
        <v>0.93</v>
      </c>
      <c r="P894" s="160">
        <v>3.2</v>
      </c>
      <c r="Q894" s="160">
        <v>1.4199999999999998E-3</v>
      </c>
      <c r="R894" s="160">
        <v>4.5999999999999999E-2</v>
      </c>
      <c r="S894" s="160">
        <v>0.03</v>
      </c>
      <c r="T894" s="160">
        <v>0</v>
      </c>
      <c r="U894" s="160">
        <v>0.03</v>
      </c>
      <c r="V894" s="160">
        <v>4.0799999999999994E-3</v>
      </c>
      <c r="W894" s="160">
        <v>3.82E-3</v>
      </c>
      <c r="X894" s="160">
        <v>3.4999999999999996E-3</v>
      </c>
      <c r="Y894" s="160">
        <v>5.4749999999999993E-2</v>
      </c>
      <c r="Z894" s="160">
        <v>0</v>
      </c>
      <c r="AA894" s="159">
        <v>0.374</v>
      </c>
      <c r="AB894" s="159">
        <v>1.1000000000000001E-2</v>
      </c>
      <c r="AC894" s="159">
        <v>3.4000000000000002E-3</v>
      </c>
      <c r="AD894" s="159">
        <v>0.04</v>
      </c>
    </row>
    <row r="895" spans="1:30" ht="15.75" customHeight="1">
      <c r="A895" s="266" t="s">
        <v>1691</v>
      </c>
      <c r="B895" s="181" t="s">
        <v>34</v>
      </c>
      <c r="C895" s="167">
        <v>0.29059999999999997</v>
      </c>
      <c r="D895" s="164"/>
      <c r="E895" s="169">
        <v>0</v>
      </c>
      <c r="F895" s="171">
        <v>0.11119999999999999</v>
      </c>
      <c r="G895" s="23">
        <v>2.7300000000000001E-2</v>
      </c>
      <c r="H895" s="178">
        <v>0.1348</v>
      </c>
      <c r="I895" s="141">
        <v>0</v>
      </c>
      <c r="J895" s="160">
        <v>0.47</v>
      </c>
      <c r="K895" s="160">
        <v>0.24</v>
      </c>
      <c r="L895" s="160">
        <v>1.4000000000000001E-4</v>
      </c>
      <c r="M895" s="160">
        <v>2.61</v>
      </c>
      <c r="N895" s="160">
        <v>1.8500000000000003E-2</v>
      </c>
      <c r="O895" s="160">
        <v>0.93</v>
      </c>
      <c r="P895" s="160">
        <v>3.2</v>
      </c>
      <c r="Q895" s="160">
        <v>1.4199999999999998E-3</v>
      </c>
      <c r="R895" s="160">
        <v>4.5999999999999999E-2</v>
      </c>
      <c r="S895" s="160">
        <v>0.03</v>
      </c>
      <c r="T895" s="160">
        <v>0</v>
      </c>
      <c r="U895" s="160">
        <v>0.03</v>
      </c>
      <c r="V895" s="160">
        <v>4.0799999999999994E-3</v>
      </c>
      <c r="W895" s="160">
        <v>3.82E-3</v>
      </c>
      <c r="X895" s="160">
        <v>3.4999999999999996E-3</v>
      </c>
      <c r="Y895" s="160">
        <v>5.4749999999999993E-2</v>
      </c>
      <c r="Z895" s="160">
        <v>0</v>
      </c>
      <c r="AA895" s="159">
        <v>0.374</v>
      </c>
      <c r="AB895" s="159">
        <v>1.1000000000000001E-2</v>
      </c>
      <c r="AC895" s="159">
        <v>3.4000000000000002E-3</v>
      </c>
      <c r="AD895" s="159">
        <v>0.04</v>
      </c>
    </row>
    <row r="896" spans="1:30" ht="15.75" customHeight="1">
      <c r="A896" s="266" t="s">
        <v>1692</v>
      </c>
      <c r="B896" s="181" t="s">
        <v>34</v>
      </c>
      <c r="C896" s="167">
        <v>0.29059999999999997</v>
      </c>
      <c r="D896" s="164"/>
      <c r="E896" s="169">
        <v>0</v>
      </c>
      <c r="F896" s="171">
        <v>0.11119999999999999</v>
      </c>
      <c r="G896" s="23">
        <v>2.7300000000000001E-2</v>
      </c>
      <c r="H896" s="178">
        <v>0.1348</v>
      </c>
      <c r="I896" s="141">
        <v>0</v>
      </c>
      <c r="J896" s="160">
        <v>0.47</v>
      </c>
      <c r="K896" s="160">
        <v>0.24</v>
      </c>
      <c r="L896" s="160">
        <v>1.4000000000000001E-4</v>
      </c>
      <c r="M896" s="160">
        <v>2.61</v>
      </c>
      <c r="N896" s="160">
        <v>1.8500000000000003E-2</v>
      </c>
      <c r="O896" s="160">
        <v>0.93</v>
      </c>
      <c r="P896" s="160">
        <v>3.2</v>
      </c>
      <c r="Q896" s="160">
        <v>1.4199999999999998E-3</v>
      </c>
      <c r="R896" s="160">
        <v>4.5999999999999999E-2</v>
      </c>
      <c r="S896" s="160">
        <v>0.03</v>
      </c>
      <c r="T896" s="160">
        <v>0</v>
      </c>
      <c r="U896" s="160">
        <v>0.03</v>
      </c>
      <c r="V896" s="160">
        <v>4.0799999999999994E-3</v>
      </c>
      <c r="W896" s="160">
        <v>3.82E-3</v>
      </c>
      <c r="X896" s="160">
        <v>3.4999999999999996E-3</v>
      </c>
      <c r="Y896" s="160">
        <v>5.4749999999999993E-2</v>
      </c>
      <c r="Z896" s="160">
        <v>0</v>
      </c>
      <c r="AA896" s="159">
        <v>0.374</v>
      </c>
      <c r="AB896" s="159">
        <v>1.1000000000000001E-2</v>
      </c>
      <c r="AC896" s="159">
        <v>3.4000000000000002E-3</v>
      </c>
      <c r="AD896" s="159">
        <v>0.04</v>
      </c>
    </row>
    <row r="897" spans="1:30" ht="15.75" customHeight="1">
      <c r="A897" s="266" t="s">
        <v>1693</v>
      </c>
      <c r="B897" s="181" t="s">
        <v>34</v>
      </c>
      <c r="C897" s="167">
        <v>0.29059999999999997</v>
      </c>
      <c r="D897" s="164"/>
      <c r="E897" s="169">
        <v>0</v>
      </c>
      <c r="F897" s="171">
        <v>0.11119999999999999</v>
      </c>
      <c r="G897" s="23">
        <v>2.7300000000000001E-2</v>
      </c>
      <c r="H897" s="178">
        <v>0.1348</v>
      </c>
      <c r="I897" s="141">
        <v>0</v>
      </c>
      <c r="J897" s="160">
        <v>0.47</v>
      </c>
      <c r="K897" s="160">
        <v>0.24</v>
      </c>
      <c r="L897" s="160">
        <v>1.4000000000000001E-4</v>
      </c>
      <c r="M897" s="160">
        <v>2.61</v>
      </c>
      <c r="N897" s="160">
        <v>1.8500000000000003E-2</v>
      </c>
      <c r="O897" s="160">
        <v>0.93</v>
      </c>
      <c r="P897" s="160">
        <v>3.2</v>
      </c>
      <c r="Q897" s="160">
        <v>1.4199999999999998E-3</v>
      </c>
      <c r="R897" s="160">
        <v>4.5999999999999999E-2</v>
      </c>
      <c r="S897" s="160">
        <v>0.03</v>
      </c>
      <c r="T897" s="160">
        <v>0</v>
      </c>
      <c r="U897" s="160">
        <v>0.03</v>
      </c>
      <c r="V897" s="160">
        <v>4.0799999999999994E-3</v>
      </c>
      <c r="W897" s="160">
        <v>3.82E-3</v>
      </c>
      <c r="X897" s="160">
        <v>3.4999999999999996E-3</v>
      </c>
      <c r="Y897" s="160">
        <v>5.4749999999999993E-2</v>
      </c>
      <c r="Z897" s="160">
        <v>0</v>
      </c>
      <c r="AA897" s="159">
        <v>0.374</v>
      </c>
      <c r="AB897" s="159">
        <v>1.1000000000000001E-2</v>
      </c>
      <c r="AC897" s="159">
        <v>3.4000000000000002E-3</v>
      </c>
      <c r="AD897" s="159">
        <v>0.04</v>
      </c>
    </row>
    <row r="898" spans="1:30" ht="15.75" customHeight="1">
      <c r="A898" s="266" t="s">
        <v>1694</v>
      </c>
      <c r="B898" s="181" t="s">
        <v>34</v>
      </c>
      <c r="C898" s="167">
        <v>0.23512</v>
      </c>
      <c r="D898" s="164"/>
      <c r="E898" s="169">
        <v>1.076E-2</v>
      </c>
      <c r="F898" s="171">
        <v>0.11119999999999999</v>
      </c>
      <c r="G898" s="23">
        <v>2.7300000000000001E-2</v>
      </c>
      <c r="H898" s="178">
        <v>0.1348</v>
      </c>
      <c r="I898" s="141">
        <v>3.0000000000000001E-3</v>
      </c>
      <c r="J898" s="160">
        <v>0.47</v>
      </c>
      <c r="K898" s="160">
        <v>0.24</v>
      </c>
      <c r="L898" s="160">
        <v>1.4000000000000001E-4</v>
      </c>
      <c r="M898" s="160">
        <v>2.61</v>
      </c>
      <c r="N898" s="160">
        <v>1.8500000000000003E-2</v>
      </c>
      <c r="O898" s="160">
        <v>0.93</v>
      </c>
      <c r="P898" s="160">
        <v>3.2</v>
      </c>
      <c r="Q898" s="160">
        <v>1.4199999999999998E-3</v>
      </c>
      <c r="R898" s="160">
        <v>4.5999999999999999E-2</v>
      </c>
      <c r="S898" s="160">
        <v>0.03</v>
      </c>
      <c r="T898" s="160">
        <v>0</v>
      </c>
      <c r="U898" s="160">
        <v>0.03</v>
      </c>
      <c r="V898" s="160">
        <v>4.0799999999999994E-3</v>
      </c>
      <c r="W898" s="160">
        <v>3.82E-3</v>
      </c>
      <c r="X898" s="160">
        <v>3.4999999999999996E-3</v>
      </c>
      <c r="Y898" s="160">
        <v>5.4749999999999993E-2</v>
      </c>
      <c r="Z898" s="160">
        <v>0</v>
      </c>
      <c r="AA898" s="159">
        <v>0.374</v>
      </c>
      <c r="AB898" s="159">
        <v>1.1000000000000001E-2</v>
      </c>
      <c r="AC898" s="159">
        <v>3.4000000000000002E-3</v>
      </c>
      <c r="AD898" s="159">
        <v>0.04</v>
      </c>
    </row>
    <row r="899" spans="1:30" ht="15.75" customHeight="1">
      <c r="A899" s="266" t="s">
        <v>1695</v>
      </c>
      <c r="B899" s="181" t="s">
        <v>34</v>
      </c>
      <c r="C899" s="167">
        <v>0.29059999999999997</v>
      </c>
      <c r="D899" s="164"/>
      <c r="E899" s="169">
        <v>0</v>
      </c>
      <c r="F899" s="171">
        <v>0.11119999999999999</v>
      </c>
      <c r="G899" s="23">
        <v>2.7300000000000001E-2</v>
      </c>
      <c r="H899" s="178">
        <v>0.1348</v>
      </c>
      <c r="I899" s="141">
        <v>0</v>
      </c>
      <c r="J899" s="160">
        <v>0.47</v>
      </c>
      <c r="K899" s="160">
        <v>0.24</v>
      </c>
      <c r="L899" s="160">
        <v>1.4000000000000001E-4</v>
      </c>
      <c r="M899" s="160">
        <v>2.61</v>
      </c>
      <c r="N899" s="160">
        <v>1.8500000000000003E-2</v>
      </c>
      <c r="O899" s="160">
        <v>0.93</v>
      </c>
      <c r="P899" s="160">
        <v>3.2</v>
      </c>
      <c r="Q899" s="160">
        <v>1.4199999999999998E-3</v>
      </c>
      <c r="R899" s="160">
        <v>4.5999999999999999E-2</v>
      </c>
      <c r="S899" s="160">
        <v>0.03</v>
      </c>
      <c r="T899" s="160">
        <v>0</v>
      </c>
      <c r="U899" s="160">
        <v>0.03</v>
      </c>
      <c r="V899" s="160">
        <v>4.0799999999999994E-3</v>
      </c>
      <c r="W899" s="160">
        <v>3.82E-3</v>
      </c>
      <c r="X899" s="160">
        <v>3.4999999999999996E-3</v>
      </c>
      <c r="Y899" s="160">
        <v>5.4749999999999993E-2</v>
      </c>
      <c r="Z899" s="160">
        <v>0</v>
      </c>
      <c r="AA899" s="159">
        <v>0.374</v>
      </c>
      <c r="AB899" s="159">
        <v>1.1000000000000001E-2</v>
      </c>
      <c r="AC899" s="159">
        <v>3.4000000000000002E-3</v>
      </c>
      <c r="AD899" s="159">
        <v>0.04</v>
      </c>
    </row>
    <row r="900" spans="1:30" ht="15.75" customHeight="1">
      <c r="A900" s="266" t="s">
        <v>1696</v>
      </c>
      <c r="B900" s="181" t="s">
        <v>34</v>
      </c>
      <c r="C900" s="167">
        <v>0.29059999999999997</v>
      </c>
      <c r="D900" s="164"/>
      <c r="E900" s="169">
        <v>0</v>
      </c>
      <c r="F900" s="171">
        <v>0.11119999999999999</v>
      </c>
      <c r="G900" s="23">
        <v>2.7300000000000001E-2</v>
      </c>
      <c r="H900" s="178">
        <v>0.1348</v>
      </c>
      <c r="I900" s="141">
        <v>0</v>
      </c>
      <c r="J900" s="160">
        <v>0.47</v>
      </c>
      <c r="K900" s="160">
        <v>0.24</v>
      </c>
      <c r="L900" s="160">
        <v>1.4000000000000001E-4</v>
      </c>
      <c r="M900" s="160">
        <v>2.61</v>
      </c>
      <c r="N900" s="160">
        <v>1.8500000000000003E-2</v>
      </c>
      <c r="O900" s="160">
        <v>0.93</v>
      </c>
      <c r="P900" s="160">
        <v>3.2</v>
      </c>
      <c r="Q900" s="160">
        <v>1.4199999999999998E-3</v>
      </c>
      <c r="R900" s="160">
        <v>4.5999999999999999E-2</v>
      </c>
      <c r="S900" s="160">
        <v>0.03</v>
      </c>
      <c r="T900" s="160">
        <v>0</v>
      </c>
      <c r="U900" s="160">
        <v>0.03</v>
      </c>
      <c r="V900" s="160">
        <v>4.0799999999999994E-3</v>
      </c>
      <c r="W900" s="160">
        <v>3.82E-3</v>
      </c>
      <c r="X900" s="160">
        <v>3.4999999999999996E-3</v>
      </c>
      <c r="Y900" s="160">
        <v>5.4749999999999993E-2</v>
      </c>
      <c r="Z900" s="160">
        <v>0</v>
      </c>
      <c r="AA900" s="159">
        <v>0.374</v>
      </c>
      <c r="AB900" s="159">
        <v>1.1000000000000001E-2</v>
      </c>
      <c r="AC900" s="159">
        <v>3.4000000000000002E-3</v>
      </c>
      <c r="AD900" s="159">
        <v>0.04</v>
      </c>
    </row>
    <row r="901" spans="1:30" ht="15.75" customHeight="1">
      <c r="A901" s="266" t="s">
        <v>1697</v>
      </c>
      <c r="B901" s="181" t="s">
        <v>34</v>
      </c>
      <c r="C901" s="167">
        <v>0.25340000000000001</v>
      </c>
      <c r="D901" s="164"/>
      <c r="E901" s="169">
        <v>0</v>
      </c>
      <c r="F901" s="171">
        <v>7.3599999999999999E-2</v>
      </c>
      <c r="G901" s="23">
        <v>1.89E-2</v>
      </c>
      <c r="H901" s="178">
        <v>9.0200000000000002E-2</v>
      </c>
      <c r="I901" s="141">
        <v>0</v>
      </c>
      <c r="J901" s="160">
        <v>0.15</v>
      </c>
      <c r="K901" s="160">
        <v>0.22</v>
      </c>
      <c r="L901" s="160">
        <v>2.8000000000000003E-4</v>
      </c>
      <c r="M901" s="160">
        <v>2.57</v>
      </c>
      <c r="N901" s="160">
        <v>9.7999999999999997E-3</v>
      </c>
      <c r="O901" s="160">
        <v>0.59</v>
      </c>
      <c r="P901" s="160">
        <v>3.38</v>
      </c>
      <c r="Q901" s="160">
        <v>9.7999999999999997E-4</v>
      </c>
      <c r="R901" s="160">
        <v>3.0600000000000002E-2</v>
      </c>
      <c r="S901" s="160">
        <v>0.03</v>
      </c>
      <c r="T901" s="160">
        <v>0</v>
      </c>
      <c r="U901" s="160">
        <v>0.03</v>
      </c>
      <c r="V901" s="160">
        <v>5.7799999999999995E-3</v>
      </c>
      <c r="W901" s="160">
        <v>3.0200000000000001E-3</v>
      </c>
      <c r="X901" s="160">
        <v>4.0100000000000005E-3</v>
      </c>
      <c r="Y901" s="160">
        <v>4.4600000000000001E-2</v>
      </c>
      <c r="Z901" s="160">
        <v>3.0000000000000001E-3</v>
      </c>
      <c r="AA901" s="159">
        <v>0.433</v>
      </c>
      <c r="AB901" s="159">
        <v>1.1000000000000001E-2</v>
      </c>
      <c r="AC901" s="159">
        <v>2.2000000000000001E-3</v>
      </c>
      <c r="AD901" s="159">
        <v>0.05</v>
      </c>
    </row>
    <row r="902" spans="1:30" ht="15.75" customHeight="1">
      <c r="A902" s="266" t="s">
        <v>1698</v>
      </c>
      <c r="B902" s="181" t="s">
        <v>34</v>
      </c>
      <c r="C902" s="167">
        <v>0.25340000000000001</v>
      </c>
      <c r="D902" s="164"/>
      <c r="E902" s="169">
        <v>0</v>
      </c>
      <c r="F902" s="171">
        <v>7.3599999999999999E-2</v>
      </c>
      <c r="G902" s="23">
        <v>1.89E-2</v>
      </c>
      <c r="H902" s="178">
        <v>9.0200000000000002E-2</v>
      </c>
      <c r="I902" s="141">
        <v>0</v>
      </c>
      <c r="J902" s="160">
        <v>0.15</v>
      </c>
      <c r="K902" s="160">
        <v>0.22</v>
      </c>
      <c r="L902" s="160">
        <v>2.8000000000000003E-4</v>
      </c>
      <c r="M902" s="160">
        <v>2.57</v>
      </c>
      <c r="N902" s="160">
        <v>9.7999999999999997E-3</v>
      </c>
      <c r="O902" s="160">
        <v>0.59</v>
      </c>
      <c r="P902" s="160">
        <v>3.38</v>
      </c>
      <c r="Q902" s="160">
        <v>9.7999999999999997E-4</v>
      </c>
      <c r="R902" s="160">
        <v>3.0600000000000002E-2</v>
      </c>
      <c r="S902" s="160">
        <v>0.03</v>
      </c>
      <c r="T902" s="160">
        <v>0</v>
      </c>
      <c r="U902" s="160">
        <v>0.03</v>
      </c>
      <c r="V902" s="160">
        <v>5.7799999999999995E-3</v>
      </c>
      <c r="W902" s="160">
        <v>3.0200000000000001E-3</v>
      </c>
      <c r="X902" s="160">
        <v>4.0100000000000005E-3</v>
      </c>
      <c r="Y902" s="160">
        <v>4.4600000000000001E-2</v>
      </c>
      <c r="Z902" s="160">
        <v>3.0000000000000001E-3</v>
      </c>
      <c r="AA902" s="159">
        <v>0.433</v>
      </c>
      <c r="AB902" s="159">
        <v>1.1000000000000001E-2</v>
      </c>
      <c r="AC902" s="159">
        <v>2.2000000000000001E-3</v>
      </c>
      <c r="AD902" s="159">
        <v>0.05</v>
      </c>
    </row>
    <row r="903" spans="1:30" ht="15.75" customHeight="1">
      <c r="A903" s="266" t="s">
        <v>1699</v>
      </c>
      <c r="B903" s="181" t="s">
        <v>34</v>
      </c>
      <c r="C903" s="167">
        <v>0.25340000000000001</v>
      </c>
      <c r="D903" s="164"/>
      <c r="E903" s="169">
        <v>0</v>
      </c>
      <c r="F903" s="171">
        <v>7.3599999999999999E-2</v>
      </c>
      <c r="G903" s="23">
        <v>1.89E-2</v>
      </c>
      <c r="H903" s="178">
        <v>9.0200000000000002E-2</v>
      </c>
      <c r="I903" s="141">
        <v>0</v>
      </c>
      <c r="J903" s="160">
        <v>0.15</v>
      </c>
      <c r="K903" s="160">
        <v>0.22</v>
      </c>
      <c r="L903" s="160">
        <v>2.8000000000000003E-4</v>
      </c>
      <c r="M903" s="160">
        <v>2.57</v>
      </c>
      <c r="N903" s="160">
        <v>9.7999999999999997E-3</v>
      </c>
      <c r="O903" s="160">
        <v>0.59</v>
      </c>
      <c r="P903" s="160">
        <v>3.38</v>
      </c>
      <c r="Q903" s="160">
        <v>9.7999999999999997E-4</v>
      </c>
      <c r="R903" s="160">
        <v>3.0600000000000002E-2</v>
      </c>
      <c r="S903" s="160">
        <v>0.03</v>
      </c>
      <c r="T903" s="160">
        <v>0</v>
      </c>
      <c r="U903" s="160">
        <v>0.03</v>
      </c>
      <c r="V903" s="160">
        <v>5.7799999999999995E-3</v>
      </c>
      <c r="W903" s="160">
        <v>3.0200000000000001E-3</v>
      </c>
      <c r="X903" s="160">
        <v>4.0100000000000005E-3</v>
      </c>
      <c r="Y903" s="160">
        <v>4.4600000000000001E-2</v>
      </c>
      <c r="Z903" s="160">
        <v>3.0000000000000001E-3</v>
      </c>
      <c r="AA903" s="159">
        <v>0.433</v>
      </c>
      <c r="AB903" s="159">
        <v>1.1000000000000001E-2</v>
      </c>
      <c r="AC903" s="159">
        <v>2.2000000000000001E-3</v>
      </c>
      <c r="AD903" s="159">
        <v>0.05</v>
      </c>
    </row>
    <row r="904" spans="1:30" ht="15.75" customHeight="1">
      <c r="A904" s="266" t="s">
        <v>1700</v>
      </c>
      <c r="B904" s="181" t="s">
        <v>34</v>
      </c>
      <c r="C904" s="167">
        <v>0.25340000000000001</v>
      </c>
      <c r="D904" s="164"/>
      <c r="E904" s="169">
        <v>0</v>
      </c>
      <c r="F904" s="171">
        <v>7.3599999999999999E-2</v>
      </c>
      <c r="G904" s="23">
        <v>1.89E-2</v>
      </c>
      <c r="H904" s="178">
        <v>9.0200000000000002E-2</v>
      </c>
      <c r="I904" s="141">
        <v>0</v>
      </c>
      <c r="J904" s="160">
        <v>0.15</v>
      </c>
      <c r="K904" s="160">
        <v>0.22</v>
      </c>
      <c r="L904" s="160">
        <v>2.8000000000000003E-4</v>
      </c>
      <c r="M904" s="160">
        <v>2.57</v>
      </c>
      <c r="N904" s="160">
        <v>9.7999999999999997E-3</v>
      </c>
      <c r="O904" s="160">
        <v>0.59</v>
      </c>
      <c r="P904" s="160">
        <v>3.38</v>
      </c>
      <c r="Q904" s="160">
        <v>9.7999999999999997E-4</v>
      </c>
      <c r="R904" s="160">
        <v>3.0600000000000002E-2</v>
      </c>
      <c r="S904" s="160">
        <v>0.03</v>
      </c>
      <c r="T904" s="160">
        <v>0</v>
      </c>
      <c r="U904" s="160">
        <v>0.03</v>
      </c>
      <c r="V904" s="160">
        <v>5.7799999999999995E-3</v>
      </c>
      <c r="W904" s="160">
        <v>3.0200000000000001E-3</v>
      </c>
      <c r="X904" s="160">
        <v>4.0100000000000005E-3</v>
      </c>
      <c r="Y904" s="160">
        <v>4.4600000000000001E-2</v>
      </c>
      <c r="Z904" s="160">
        <v>3.0000000000000001E-3</v>
      </c>
      <c r="AA904" s="159">
        <v>0.433</v>
      </c>
      <c r="AB904" s="159">
        <v>1.1000000000000001E-2</v>
      </c>
      <c r="AC904" s="159">
        <v>2.2000000000000001E-3</v>
      </c>
      <c r="AD904" s="159">
        <v>0.05</v>
      </c>
    </row>
    <row r="905" spans="1:30" ht="15.75" customHeight="1">
      <c r="A905" s="266" t="s">
        <v>1701</v>
      </c>
      <c r="B905" s="181" t="s">
        <v>34</v>
      </c>
      <c r="C905" s="167">
        <v>0.37040000000000001</v>
      </c>
      <c r="D905" s="164"/>
      <c r="E905" s="169">
        <v>1.43E-2</v>
      </c>
      <c r="F905" s="171">
        <v>0.13739000000000001</v>
      </c>
      <c r="G905" s="23">
        <v>4.548E-2</v>
      </c>
      <c r="H905" s="178">
        <v>0.1852</v>
      </c>
      <c r="I905" s="141">
        <v>0</v>
      </c>
      <c r="J905" s="160">
        <v>0.11</v>
      </c>
      <c r="K905" s="160">
        <v>0.33</v>
      </c>
      <c r="L905" s="160">
        <v>2.1999999999999998E-4</v>
      </c>
      <c r="M905" s="160">
        <v>5.33</v>
      </c>
      <c r="N905" s="160">
        <v>1.44E-2</v>
      </c>
      <c r="O905" s="160">
        <v>23.1</v>
      </c>
      <c r="P905" s="160">
        <v>5.65</v>
      </c>
      <c r="Q905" s="160">
        <v>1.64E-3</v>
      </c>
      <c r="R905" s="160">
        <v>3.5000000000000003E-2</v>
      </c>
      <c r="S905" s="160">
        <v>0.11</v>
      </c>
      <c r="T905" s="160">
        <v>0</v>
      </c>
      <c r="U905" s="160">
        <v>0.11</v>
      </c>
      <c r="V905" s="160">
        <v>4.0400000000000002E-3</v>
      </c>
      <c r="W905" s="160">
        <v>2.64E-3</v>
      </c>
      <c r="X905" s="160">
        <v>3.4899999999999996E-3</v>
      </c>
      <c r="Y905" s="160">
        <v>0.11099000000000001</v>
      </c>
      <c r="Z905" s="160">
        <v>0</v>
      </c>
      <c r="AA905" s="159">
        <v>0.62</v>
      </c>
      <c r="AB905" s="159">
        <v>6.9999999999999993E-3</v>
      </c>
      <c r="AC905" s="159">
        <v>3.0999999999999999E-3</v>
      </c>
      <c r="AD905" s="159">
        <v>0.02</v>
      </c>
    </row>
    <row r="906" spans="1:30" ht="15.75" customHeight="1">
      <c r="A906" s="266" t="s">
        <v>1702</v>
      </c>
      <c r="B906" s="181" t="s">
        <v>34</v>
      </c>
      <c r="C906" s="167">
        <v>0.26019999999999999</v>
      </c>
      <c r="D906" s="164"/>
      <c r="E906" s="169">
        <v>3.7599999999999995E-2</v>
      </c>
      <c r="F906" s="171">
        <v>1.41E-2</v>
      </c>
      <c r="G906" s="23">
        <v>1.0500000000000001E-2</v>
      </c>
      <c r="H906" s="178">
        <v>6.3E-3</v>
      </c>
      <c r="I906" s="141">
        <v>0</v>
      </c>
      <c r="J906" s="160">
        <v>0.1</v>
      </c>
      <c r="K906" s="160">
        <v>0.14000000000000001</v>
      </c>
      <c r="L906" s="160">
        <v>3.0000000000000001E-3</v>
      </c>
      <c r="M906" s="160">
        <v>2.41</v>
      </c>
      <c r="N906" s="160">
        <v>0.17920000000000003</v>
      </c>
      <c r="O906" s="160">
        <v>0.49</v>
      </c>
      <c r="P906" s="160">
        <v>1.5</v>
      </c>
      <c r="Q906" s="160">
        <v>6.3400000000000001E-3</v>
      </c>
      <c r="R906" s="160">
        <v>6.7199999999999996E-2</v>
      </c>
      <c r="S906" s="160">
        <v>54.05</v>
      </c>
      <c r="T906" s="160">
        <v>0</v>
      </c>
      <c r="U906" s="160">
        <v>54.05</v>
      </c>
      <c r="V906" s="160">
        <v>2.5800000000000003E-3</v>
      </c>
      <c r="W906" s="160">
        <v>2.196E-2</v>
      </c>
      <c r="X906" s="160">
        <v>5.6999999999999993E-3</v>
      </c>
      <c r="Y906" s="160">
        <v>8.4350000000000008E-2</v>
      </c>
      <c r="Z906" s="160">
        <v>0.23600000000000002</v>
      </c>
      <c r="AA906" s="159">
        <v>0.67500000000000004</v>
      </c>
      <c r="AB906" s="159">
        <v>1.1000000000000001E-2</v>
      </c>
      <c r="AC906" s="159">
        <v>5.5500000000000002E-3</v>
      </c>
      <c r="AD906" s="159">
        <v>1.63</v>
      </c>
    </row>
    <row r="907" spans="1:30" ht="15.75" customHeight="1">
      <c r="A907" s="266" t="s">
        <v>1703</v>
      </c>
      <c r="B907" s="181" t="s">
        <v>34</v>
      </c>
      <c r="C907" s="167">
        <v>0.13983000000000001</v>
      </c>
      <c r="D907" s="164"/>
      <c r="E907" s="169">
        <v>4.1799999999999997E-2</v>
      </c>
      <c r="F907" s="171">
        <v>8.9899999999999997E-3</v>
      </c>
      <c r="G907" s="23">
        <v>8.6E-3</v>
      </c>
      <c r="H907" s="178">
        <v>6.2599999999999999E-3</v>
      </c>
      <c r="I907" s="141">
        <v>6.2100000000000002E-3</v>
      </c>
      <c r="J907" s="160">
        <v>0.15865000000000001</v>
      </c>
      <c r="K907" s="160">
        <v>0.15947</v>
      </c>
      <c r="L907" s="160">
        <v>2.2200000000000002E-3</v>
      </c>
      <c r="M907" s="160">
        <v>1.9569399999999999</v>
      </c>
      <c r="N907" s="160">
        <v>5.1869999999999999E-2</v>
      </c>
      <c r="O907" s="160">
        <v>3.40835</v>
      </c>
      <c r="P907" s="160">
        <v>2.2490899999999998</v>
      </c>
      <c r="Q907" s="160">
        <v>2.5400000000000002E-3</v>
      </c>
      <c r="R907" s="160">
        <v>2.2019999999999998E-2</v>
      </c>
      <c r="S907" s="160">
        <v>15.398710000000001</v>
      </c>
      <c r="T907" s="160">
        <v>0</v>
      </c>
      <c r="U907" s="160">
        <v>15.536020000000001</v>
      </c>
      <c r="V907" s="160">
        <v>1.4199999999999998E-3</v>
      </c>
      <c r="W907" s="160">
        <v>8.1300000000000001E-3</v>
      </c>
      <c r="X907" s="160">
        <v>3.9000000000000003E-3</v>
      </c>
      <c r="Y907" s="160">
        <v>4.9000000000000002E-2</v>
      </c>
      <c r="Z907" s="160">
        <v>0.34222999999999998</v>
      </c>
      <c r="AA907" s="159">
        <v>0.37481999999999999</v>
      </c>
      <c r="AB907" s="159">
        <v>1.0299999999999999E-3</v>
      </c>
      <c r="AC907" s="159">
        <v>5.7599999999999995E-3</v>
      </c>
      <c r="AD907" s="159">
        <v>2.3250899999999999</v>
      </c>
    </row>
    <row r="908" spans="1:30" ht="15.75" customHeight="1">
      <c r="A908" s="266" t="s">
        <v>1704</v>
      </c>
      <c r="B908" s="181" t="s">
        <v>34</v>
      </c>
      <c r="C908" s="167">
        <v>0.13983000000000001</v>
      </c>
      <c r="D908" s="164"/>
      <c r="E908" s="169">
        <v>4.1799999999999997E-2</v>
      </c>
      <c r="F908" s="171">
        <v>8.9899999999999997E-3</v>
      </c>
      <c r="G908" s="23">
        <v>8.6E-3</v>
      </c>
      <c r="H908" s="178">
        <v>6.2599999999999999E-3</v>
      </c>
      <c r="I908" s="141">
        <v>6.2100000000000002E-3</v>
      </c>
      <c r="J908" s="160">
        <v>0.15865000000000001</v>
      </c>
      <c r="K908" s="160">
        <v>0.15947</v>
      </c>
      <c r="L908" s="160">
        <v>2.2200000000000002E-3</v>
      </c>
      <c r="M908" s="160">
        <v>1.9569399999999999</v>
      </c>
      <c r="N908" s="160">
        <v>5.1869999999999999E-2</v>
      </c>
      <c r="O908" s="160">
        <v>3.40835</v>
      </c>
      <c r="P908" s="160">
        <v>2.2490899999999998</v>
      </c>
      <c r="Q908" s="160">
        <v>2.5400000000000002E-3</v>
      </c>
      <c r="R908" s="160">
        <v>2.2019999999999998E-2</v>
      </c>
      <c r="S908" s="160">
        <v>15.398710000000001</v>
      </c>
      <c r="T908" s="160">
        <v>0</v>
      </c>
      <c r="U908" s="160">
        <v>15.536020000000001</v>
      </c>
      <c r="V908" s="160">
        <v>1.4199999999999998E-3</v>
      </c>
      <c r="W908" s="160">
        <v>8.1300000000000001E-3</v>
      </c>
      <c r="X908" s="160">
        <v>3.9000000000000003E-3</v>
      </c>
      <c r="Y908" s="160">
        <v>4.9000000000000002E-2</v>
      </c>
      <c r="Z908" s="160">
        <v>0.34222999999999998</v>
      </c>
      <c r="AA908" s="159">
        <v>0.37481999999999999</v>
      </c>
      <c r="AB908" s="159">
        <v>1.0299999999999999E-3</v>
      </c>
      <c r="AC908" s="159">
        <v>5.7599999999999995E-3</v>
      </c>
      <c r="AD908" s="159">
        <v>2.3250899999999999</v>
      </c>
    </row>
    <row r="909" spans="1:30" ht="15.75" customHeight="1">
      <c r="A909" s="266" t="s">
        <v>1705</v>
      </c>
      <c r="B909" s="181" t="s">
        <v>34</v>
      </c>
      <c r="C909" s="167">
        <v>0.25340000000000001</v>
      </c>
      <c r="D909" s="164"/>
      <c r="E909" s="169">
        <v>0</v>
      </c>
      <c r="F909" s="171">
        <v>7.3599999999999999E-2</v>
      </c>
      <c r="G909" s="23">
        <v>1.89E-2</v>
      </c>
      <c r="H909" s="178">
        <v>9.0200000000000002E-2</v>
      </c>
      <c r="I909" s="141">
        <v>0</v>
      </c>
      <c r="J909" s="160">
        <v>0.15</v>
      </c>
      <c r="K909" s="160">
        <v>0.22</v>
      </c>
      <c r="L909" s="160">
        <v>2.8000000000000003E-4</v>
      </c>
      <c r="M909" s="160">
        <v>2.57</v>
      </c>
      <c r="N909" s="160">
        <v>9.7999999999999997E-3</v>
      </c>
      <c r="O909" s="160">
        <v>0.59</v>
      </c>
      <c r="P909" s="160">
        <v>3.38</v>
      </c>
      <c r="Q909" s="160">
        <v>9.7999999999999997E-4</v>
      </c>
      <c r="R909" s="160">
        <v>3.0600000000000002E-2</v>
      </c>
      <c r="S909" s="160">
        <v>0.03</v>
      </c>
      <c r="T909" s="160">
        <v>0</v>
      </c>
      <c r="U909" s="160">
        <v>0.03</v>
      </c>
      <c r="V909" s="160">
        <v>5.7799999999999995E-3</v>
      </c>
      <c r="W909" s="160">
        <v>3.0200000000000001E-3</v>
      </c>
      <c r="X909" s="160">
        <v>4.0100000000000005E-3</v>
      </c>
      <c r="Y909" s="160">
        <v>4.4600000000000001E-2</v>
      </c>
      <c r="Z909" s="160">
        <v>3.0000000000000001E-3</v>
      </c>
      <c r="AA909" s="159">
        <v>0.433</v>
      </c>
      <c r="AB909" s="159">
        <v>1.1000000000000001E-2</v>
      </c>
      <c r="AC909" s="159">
        <v>2.2000000000000001E-3</v>
      </c>
      <c r="AD909" s="159">
        <v>0.05</v>
      </c>
    </row>
    <row r="910" spans="1:30" ht="15.75" customHeight="1">
      <c r="A910" s="266" t="s">
        <v>1706</v>
      </c>
      <c r="B910" s="181" t="s">
        <v>34</v>
      </c>
      <c r="C910" s="167">
        <v>0.25340000000000001</v>
      </c>
      <c r="D910" s="164"/>
      <c r="E910" s="169">
        <v>0</v>
      </c>
      <c r="F910" s="171">
        <v>7.3599999999999999E-2</v>
      </c>
      <c r="G910" s="23">
        <v>1.89E-2</v>
      </c>
      <c r="H910" s="178">
        <v>9.0200000000000002E-2</v>
      </c>
      <c r="I910" s="141">
        <v>0</v>
      </c>
      <c r="J910" s="160">
        <v>0.15</v>
      </c>
      <c r="K910" s="160">
        <v>0.22</v>
      </c>
      <c r="L910" s="160">
        <v>2.8000000000000003E-4</v>
      </c>
      <c r="M910" s="160">
        <v>2.57</v>
      </c>
      <c r="N910" s="160">
        <v>9.7999999999999997E-3</v>
      </c>
      <c r="O910" s="160">
        <v>0.59</v>
      </c>
      <c r="P910" s="160">
        <v>3.38</v>
      </c>
      <c r="Q910" s="160">
        <v>9.7999999999999997E-4</v>
      </c>
      <c r="R910" s="160">
        <v>3.0600000000000002E-2</v>
      </c>
      <c r="S910" s="160">
        <v>0.03</v>
      </c>
      <c r="T910" s="160">
        <v>0</v>
      </c>
      <c r="U910" s="160">
        <v>0.03</v>
      </c>
      <c r="V910" s="160">
        <v>5.7799999999999995E-3</v>
      </c>
      <c r="W910" s="160">
        <v>3.0200000000000001E-3</v>
      </c>
      <c r="X910" s="160">
        <v>4.0100000000000005E-3</v>
      </c>
      <c r="Y910" s="160">
        <v>4.4600000000000001E-2</v>
      </c>
      <c r="Z910" s="160">
        <v>3.0000000000000001E-3</v>
      </c>
      <c r="AA910" s="159">
        <v>0.433</v>
      </c>
      <c r="AB910" s="159">
        <v>1.1000000000000001E-2</v>
      </c>
      <c r="AC910" s="159">
        <v>2.2000000000000001E-3</v>
      </c>
      <c r="AD910" s="159">
        <v>0.05</v>
      </c>
    </row>
    <row r="911" spans="1:30" ht="15.75" customHeight="1">
      <c r="A911" s="266" t="s">
        <v>1707</v>
      </c>
      <c r="B911" s="181" t="s">
        <v>34</v>
      </c>
      <c r="C911" s="167">
        <v>0.25340000000000001</v>
      </c>
      <c r="D911" s="164"/>
      <c r="E911" s="169">
        <v>0</v>
      </c>
      <c r="F911" s="171">
        <v>7.3599999999999999E-2</v>
      </c>
      <c r="G911" s="23">
        <v>1.89E-2</v>
      </c>
      <c r="H911" s="178">
        <v>9.0200000000000002E-2</v>
      </c>
      <c r="I911" s="141">
        <v>0</v>
      </c>
      <c r="J911" s="160">
        <v>0.15</v>
      </c>
      <c r="K911" s="160">
        <v>0.22</v>
      </c>
      <c r="L911" s="160">
        <v>2.8000000000000003E-4</v>
      </c>
      <c r="M911" s="160">
        <v>2.57</v>
      </c>
      <c r="N911" s="160">
        <v>9.7999999999999997E-3</v>
      </c>
      <c r="O911" s="160">
        <v>0.59</v>
      </c>
      <c r="P911" s="160">
        <v>3.38</v>
      </c>
      <c r="Q911" s="160">
        <v>9.7999999999999997E-4</v>
      </c>
      <c r="R911" s="160">
        <v>3.0600000000000002E-2</v>
      </c>
      <c r="S911" s="160">
        <v>0.03</v>
      </c>
      <c r="T911" s="160">
        <v>0</v>
      </c>
      <c r="U911" s="160">
        <v>0.03</v>
      </c>
      <c r="V911" s="160">
        <v>5.7799999999999995E-3</v>
      </c>
      <c r="W911" s="160">
        <v>3.0200000000000001E-3</v>
      </c>
      <c r="X911" s="160">
        <v>4.0100000000000005E-3</v>
      </c>
      <c r="Y911" s="160">
        <v>4.4600000000000001E-2</v>
      </c>
      <c r="Z911" s="160">
        <v>3.0000000000000001E-3</v>
      </c>
      <c r="AA911" s="159">
        <v>0.433</v>
      </c>
      <c r="AB911" s="159">
        <v>1.1000000000000001E-2</v>
      </c>
      <c r="AC911" s="159">
        <v>2.2000000000000001E-3</v>
      </c>
      <c r="AD911" s="159">
        <v>0.05</v>
      </c>
    </row>
    <row r="912" spans="1:30" ht="15.75" customHeight="1">
      <c r="A912" s="266" t="s">
        <v>1708</v>
      </c>
      <c r="B912" s="181" t="s">
        <v>34</v>
      </c>
      <c r="C912" s="167">
        <v>0.25340000000000001</v>
      </c>
      <c r="D912" s="164"/>
      <c r="E912" s="169">
        <v>0</v>
      </c>
      <c r="F912" s="171">
        <v>7.3599999999999999E-2</v>
      </c>
      <c r="G912" s="23">
        <v>1.89E-2</v>
      </c>
      <c r="H912" s="178">
        <v>9.0200000000000002E-2</v>
      </c>
      <c r="I912" s="141">
        <v>0</v>
      </c>
      <c r="J912" s="160">
        <v>0.15</v>
      </c>
      <c r="K912" s="160">
        <v>0.22</v>
      </c>
      <c r="L912" s="160">
        <v>2.8000000000000003E-4</v>
      </c>
      <c r="M912" s="160">
        <v>2.57</v>
      </c>
      <c r="N912" s="160">
        <v>9.7999999999999997E-3</v>
      </c>
      <c r="O912" s="160">
        <v>0.59</v>
      </c>
      <c r="P912" s="160">
        <v>3.38</v>
      </c>
      <c r="Q912" s="160">
        <v>9.7999999999999997E-4</v>
      </c>
      <c r="R912" s="160">
        <v>3.0600000000000002E-2</v>
      </c>
      <c r="S912" s="160">
        <v>0.03</v>
      </c>
      <c r="T912" s="160">
        <v>0</v>
      </c>
      <c r="U912" s="160">
        <v>0.03</v>
      </c>
      <c r="V912" s="160">
        <v>5.7799999999999995E-3</v>
      </c>
      <c r="W912" s="160">
        <v>3.0200000000000001E-3</v>
      </c>
      <c r="X912" s="160">
        <v>4.0100000000000005E-3</v>
      </c>
      <c r="Y912" s="160">
        <v>4.4600000000000001E-2</v>
      </c>
      <c r="Z912" s="160">
        <v>3.0000000000000001E-3</v>
      </c>
      <c r="AA912" s="159">
        <v>0.433</v>
      </c>
      <c r="AB912" s="159">
        <v>1.1000000000000001E-2</v>
      </c>
      <c r="AC912" s="159">
        <v>2.2000000000000001E-3</v>
      </c>
      <c r="AD912" s="159">
        <v>0.05</v>
      </c>
    </row>
    <row r="913" spans="1:30" ht="15.75" customHeight="1">
      <c r="A913" s="266" t="s">
        <v>1709</v>
      </c>
      <c r="B913" s="181" t="s">
        <v>34</v>
      </c>
      <c r="C913" s="167">
        <v>0.25340000000000001</v>
      </c>
      <c r="D913" s="164"/>
      <c r="E913" s="169">
        <v>0</v>
      </c>
      <c r="F913" s="171">
        <v>7.3599999999999999E-2</v>
      </c>
      <c r="G913" s="23">
        <v>1.89E-2</v>
      </c>
      <c r="H913" s="178">
        <v>9.0200000000000002E-2</v>
      </c>
      <c r="I913" s="141">
        <v>0</v>
      </c>
      <c r="J913" s="160">
        <v>0.15</v>
      </c>
      <c r="K913" s="160">
        <v>0.22</v>
      </c>
      <c r="L913" s="160">
        <v>2.8000000000000003E-4</v>
      </c>
      <c r="M913" s="160">
        <v>2.57</v>
      </c>
      <c r="N913" s="160">
        <v>9.7999999999999997E-3</v>
      </c>
      <c r="O913" s="160">
        <v>0.59</v>
      </c>
      <c r="P913" s="160">
        <v>3.38</v>
      </c>
      <c r="Q913" s="160">
        <v>9.7999999999999997E-4</v>
      </c>
      <c r="R913" s="160">
        <v>3.0600000000000002E-2</v>
      </c>
      <c r="S913" s="160">
        <v>0.03</v>
      </c>
      <c r="T913" s="160">
        <v>0</v>
      </c>
      <c r="U913" s="160">
        <v>0.03</v>
      </c>
      <c r="V913" s="160">
        <v>5.7799999999999995E-3</v>
      </c>
      <c r="W913" s="160">
        <v>3.0200000000000001E-3</v>
      </c>
      <c r="X913" s="160">
        <v>4.0100000000000005E-3</v>
      </c>
      <c r="Y913" s="160">
        <v>4.4600000000000001E-2</v>
      </c>
      <c r="Z913" s="160">
        <v>3.0000000000000001E-3</v>
      </c>
      <c r="AA913" s="159">
        <v>0.433</v>
      </c>
      <c r="AB913" s="159">
        <v>1.1000000000000001E-2</v>
      </c>
      <c r="AC913" s="159">
        <v>2.2000000000000001E-3</v>
      </c>
      <c r="AD913" s="159">
        <v>0.05</v>
      </c>
    </row>
    <row r="914" spans="1:30" ht="15.75" customHeight="1">
      <c r="A914" s="266" t="s">
        <v>1710</v>
      </c>
      <c r="B914" s="181" t="s">
        <v>34</v>
      </c>
      <c r="C914" s="167">
        <v>0.25340000000000001</v>
      </c>
      <c r="D914" s="164"/>
      <c r="E914" s="169">
        <v>0</v>
      </c>
      <c r="F914" s="171">
        <v>7.3599999999999999E-2</v>
      </c>
      <c r="G914" s="23">
        <v>1.89E-2</v>
      </c>
      <c r="H914" s="178">
        <v>9.0200000000000002E-2</v>
      </c>
      <c r="I914" s="141">
        <v>0</v>
      </c>
      <c r="J914" s="160">
        <v>0.15</v>
      </c>
      <c r="K914" s="160">
        <v>0.22</v>
      </c>
      <c r="L914" s="160">
        <v>2.8000000000000003E-4</v>
      </c>
      <c r="M914" s="160">
        <v>2.57</v>
      </c>
      <c r="N914" s="160">
        <v>9.7999999999999997E-3</v>
      </c>
      <c r="O914" s="160">
        <v>0.59</v>
      </c>
      <c r="P914" s="160">
        <v>3.38</v>
      </c>
      <c r="Q914" s="160">
        <v>9.7999999999999997E-4</v>
      </c>
      <c r="R914" s="160">
        <v>3.0600000000000002E-2</v>
      </c>
      <c r="S914" s="160">
        <v>0.03</v>
      </c>
      <c r="T914" s="160">
        <v>0</v>
      </c>
      <c r="U914" s="160">
        <v>0.03</v>
      </c>
      <c r="V914" s="160">
        <v>5.7799999999999995E-3</v>
      </c>
      <c r="W914" s="160">
        <v>3.0200000000000001E-3</v>
      </c>
      <c r="X914" s="160">
        <v>4.0100000000000005E-3</v>
      </c>
      <c r="Y914" s="160">
        <v>4.4600000000000001E-2</v>
      </c>
      <c r="Z914" s="160">
        <v>3.0000000000000001E-3</v>
      </c>
      <c r="AA914" s="159">
        <v>0.433</v>
      </c>
      <c r="AB914" s="159">
        <v>1.1000000000000001E-2</v>
      </c>
      <c r="AC914" s="159">
        <v>2.2000000000000001E-3</v>
      </c>
      <c r="AD914" s="159">
        <v>0.05</v>
      </c>
    </row>
    <row r="915" spans="1:30" ht="15.75" customHeight="1">
      <c r="A915" s="266" t="s">
        <v>1711</v>
      </c>
      <c r="B915" s="181" t="s">
        <v>34</v>
      </c>
      <c r="C915" s="167">
        <v>0.25340000000000001</v>
      </c>
      <c r="D915" s="164"/>
      <c r="E915" s="169">
        <v>0</v>
      </c>
      <c r="F915" s="171">
        <v>7.3599999999999999E-2</v>
      </c>
      <c r="G915" s="23">
        <v>1.89E-2</v>
      </c>
      <c r="H915" s="178">
        <v>9.0200000000000002E-2</v>
      </c>
      <c r="I915" s="141">
        <v>0</v>
      </c>
      <c r="J915" s="160">
        <v>0.15</v>
      </c>
      <c r="K915" s="160">
        <v>0.22</v>
      </c>
      <c r="L915" s="160">
        <v>2.8000000000000003E-4</v>
      </c>
      <c r="M915" s="160">
        <v>2.57</v>
      </c>
      <c r="N915" s="160">
        <v>9.7999999999999997E-3</v>
      </c>
      <c r="O915" s="160">
        <v>0.59</v>
      </c>
      <c r="P915" s="160">
        <v>3.38</v>
      </c>
      <c r="Q915" s="160">
        <v>9.7999999999999997E-4</v>
      </c>
      <c r="R915" s="160">
        <v>3.0600000000000002E-2</v>
      </c>
      <c r="S915" s="160">
        <v>0.03</v>
      </c>
      <c r="T915" s="160">
        <v>0</v>
      </c>
      <c r="U915" s="160">
        <v>0.03</v>
      </c>
      <c r="V915" s="160">
        <v>5.7799999999999995E-3</v>
      </c>
      <c r="W915" s="160">
        <v>3.0200000000000001E-3</v>
      </c>
      <c r="X915" s="160">
        <v>4.0100000000000005E-3</v>
      </c>
      <c r="Y915" s="160">
        <v>4.4600000000000001E-2</v>
      </c>
      <c r="Z915" s="160">
        <v>3.0000000000000001E-3</v>
      </c>
      <c r="AA915" s="159">
        <v>0.433</v>
      </c>
      <c r="AB915" s="159">
        <v>1.1000000000000001E-2</v>
      </c>
      <c r="AC915" s="159">
        <v>2.2000000000000001E-3</v>
      </c>
      <c r="AD915" s="159">
        <v>0.05</v>
      </c>
    </row>
    <row r="916" spans="1:30" ht="15.75" customHeight="1">
      <c r="A916" s="266" t="s">
        <v>1712</v>
      </c>
      <c r="B916" s="181" t="s">
        <v>34</v>
      </c>
      <c r="C916" s="167">
        <v>0.20536000000000001</v>
      </c>
      <c r="D916" s="164"/>
      <c r="E916" s="169">
        <v>1.076E-2</v>
      </c>
      <c r="F916" s="171">
        <v>7.3599999999999999E-2</v>
      </c>
      <c r="G916" s="23">
        <v>1.89E-2</v>
      </c>
      <c r="H916" s="178">
        <v>9.0200000000000002E-2</v>
      </c>
      <c r="I916" s="141">
        <v>3.0000000000000001E-3</v>
      </c>
      <c r="J916" s="160">
        <v>0.15</v>
      </c>
      <c r="K916" s="160">
        <v>0.22</v>
      </c>
      <c r="L916" s="160">
        <v>2.8000000000000003E-4</v>
      </c>
      <c r="M916" s="160">
        <v>2.57</v>
      </c>
      <c r="N916" s="160">
        <v>9.7999999999999997E-3</v>
      </c>
      <c r="O916" s="160">
        <v>0.59</v>
      </c>
      <c r="P916" s="160">
        <v>3.38</v>
      </c>
      <c r="Q916" s="160">
        <v>9.7999999999999997E-4</v>
      </c>
      <c r="R916" s="160">
        <v>3.0600000000000002E-2</v>
      </c>
      <c r="S916" s="160">
        <v>0.03</v>
      </c>
      <c r="T916" s="160">
        <v>0</v>
      </c>
      <c r="U916" s="160">
        <v>0.03</v>
      </c>
      <c r="V916" s="160">
        <v>5.7799999999999995E-3</v>
      </c>
      <c r="W916" s="160">
        <v>3.0200000000000001E-3</v>
      </c>
      <c r="X916" s="160">
        <v>4.0100000000000005E-3</v>
      </c>
      <c r="Y916" s="160">
        <v>4.4600000000000001E-2</v>
      </c>
      <c r="Z916" s="160">
        <v>3.0000000000000001E-3</v>
      </c>
      <c r="AA916" s="159">
        <v>0.433</v>
      </c>
      <c r="AB916" s="159">
        <v>1.1000000000000001E-2</v>
      </c>
      <c r="AC916" s="159">
        <v>2.2000000000000001E-3</v>
      </c>
      <c r="AD916" s="159">
        <v>0.05</v>
      </c>
    </row>
    <row r="917" spans="1:30" ht="15.75" customHeight="1">
      <c r="A917" s="266" t="s">
        <v>1713</v>
      </c>
      <c r="B917" s="181" t="s">
        <v>34</v>
      </c>
      <c r="C917" s="167">
        <v>0.25340000000000001</v>
      </c>
      <c r="D917" s="164"/>
      <c r="E917" s="169">
        <v>0</v>
      </c>
      <c r="F917" s="171">
        <v>7.3599999999999999E-2</v>
      </c>
      <c r="G917" s="23">
        <v>1.89E-2</v>
      </c>
      <c r="H917" s="178">
        <v>9.0200000000000002E-2</v>
      </c>
      <c r="I917" s="141">
        <v>0</v>
      </c>
      <c r="J917" s="160">
        <v>0.15</v>
      </c>
      <c r="K917" s="160">
        <v>0.22</v>
      </c>
      <c r="L917" s="160">
        <v>2.8000000000000003E-4</v>
      </c>
      <c r="M917" s="160">
        <v>2.57</v>
      </c>
      <c r="N917" s="160">
        <v>9.7999999999999997E-3</v>
      </c>
      <c r="O917" s="160">
        <v>0.59</v>
      </c>
      <c r="P917" s="160">
        <v>3.38</v>
      </c>
      <c r="Q917" s="160">
        <v>9.7999999999999997E-4</v>
      </c>
      <c r="R917" s="160">
        <v>3.0600000000000002E-2</v>
      </c>
      <c r="S917" s="160">
        <v>0.03</v>
      </c>
      <c r="T917" s="160">
        <v>0</v>
      </c>
      <c r="U917" s="160">
        <v>0.03</v>
      </c>
      <c r="V917" s="160">
        <v>5.7799999999999995E-3</v>
      </c>
      <c r="W917" s="160">
        <v>3.0200000000000001E-3</v>
      </c>
      <c r="X917" s="160">
        <v>4.0100000000000005E-3</v>
      </c>
      <c r="Y917" s="160">
        <v>4.4600000000000001E-2</v>
      </c>
      <c r="Z917" s="160">
        <v>3.0000000000000001E-3</v>
      </c>
      <c r="AA917" s="159">
        <v>0.433</v>
      </c>
      <c r="AB917" s="159">
        <v>1.1000000000000001E-2</v>
      </c>
      <c r="AC917" s="159">
        <v>2.2000000000000001E-3</v>
      </c>
      <c r="AD917" s="159">
        <v>0.05</v>
      </c>
    </row>
    <row r="918" spans="1:30" ht="15.75" customHeight="1">
      <c r="A918" s="266" t="s">
        <v>1714</v>
      </c>
      <c r="B918" s="181" t="s">
        <v>34</v>
      </c>
      <c r="C918" s="167">
        <v>0.25340000000000001</v>
      </c>
      <c r="D918" s="164"/>
      <c r="E918" s="169">
        <v>0</v>
      </c>
      <c r="F918" s="171">
        <v>7.3599999999999999E-2</v>
      </c>
      <c r="G918" s="23">
        <v>1.89E-2</v>
      </c>
      <c r="H918" s="178">
        <v>9.0200000000000002E-2</v>
      </c>
      <c r="I918" s="141">
        <v>0</v>
      </c>
      <c r="J918" s="160">
        <v>0.15</v>
      </c>
      <c r="K918" s="160">
        <v>0.22</v>
      </c>
      <c r="L918" s="160">
        <v>2.8000000000000003E-4</v>
      </c>
      <c r="M918" s="160">
        <v>2.57</v>
      </c>
      <c r="N918" s="160">
        <v>9.7999999999999997E-3</v>
      </c>
      <c r="O918" s="160">
        <v>0.59</v>
      </c>
      <c r="P918" s="160">
        <v>3.38</v>
      </c>
      <c r="Q918" s="160">
        <v>9.7999999999999997E-4</v>
      </c>
      <c r="R918" s="160">
        <v>3.0600000000000002E-2</v>
      </c>
      <c r="S918" s="160">
        <v>0.03</v>
      </c>
      <c r="T918" s="160">
        <v>0</v>
      </c>
      <c r="U918" s="160">
        <v>0.03</v>
      </c>
      <c r="V918" s="160">
        <v>5.7799999999999995E-3</v>
      </c>
      <c r="W918" s="160">
        <v>3.0200000000000001E-3</v>
      </c>
      <c r="X918" s="160">
        <v>4.0100000000000005E-3</v>
      </c>
      <c r="Y918" s="160">
        <v>4.4600000000000001E-2</v>
      </c>
      <c r="Z918" s="160">
        <v>3.0000000000000001E-3</v>
      </c>
      <c r="AA918" s="159">
        <v>0.433</v>
      </c>
      <c r="AB918" s="159">
        <v>1.1000000000000001E-2</v>
      </c>
      <c r="AC918" s="159">
        <v>2.2000000000000001E-3</v>
      </c>
      <c r="AD918" s="159">
        <v>0.05</v>
      </c>
    </row>
    <row r="919" spans="1:30" ht="15.75" customHeight="1">
      <c r="A919" s="266" t="s">
        <v>1715</v>
      </c>
      <c r="B919" s="181" t="s">
        <v>34</v>
      </c>
      <c r="C919" s="167">
        <v>0.25340000000000001</v>
      </c>
      <c r="D919" s="164"/>
      <c r="E919" s="169">
        <v>0</v>
      </c>
      <c r="F919" s="171">
        <v>7.3599999999999999E-2</v>
      </c>
      <c r="G919" s="23">
        <v>1.89E-2</v>
      </c>
      <c r="H919" s="178">
        <v>9.0200000000000002E-2</v>
      </c>
      <c r="I919" s="141">
        <v>0</v>
      </c>
      <c r="J919" s="160">
        <v>0.15</v>
      </c>
      <c r="K919" s="160">
        <v>0.22</v>
      </c>
      <c r="L919" s="160">
        <v>2.8000000000000003E-4</v>
      </c>
      <c r="M919" s="160">
        <v>2.57</v>
      </c>
      <c r="N919" s="160">
        <v>9.7999999999999997E-3</v>
      </c>
      <c r="O919" s="160">
        <v>0.59</v>
      </c>
      <c r="P919" s="160">
        <v>3.38</v>
      </c>
      <c r="Q919" s="160">
        <v>9.7999999999999997E-4</v>
      </c>
      <c r="R919" s="160">
        <v>3.0600000000000002E-2</v>
      </c>
      <c r="S919" s="160">
        <v>0.03</v>
      </c>
      <c r="T919" s="160">
        <v>0</v>
      </c>
      <c r="U919" s="160">
        <v>0.03</v>
      </c>
      <c r="V919" s="160">
        <v>5.7799999999999995E-3</v>
      </c>
      <c r="W919" s="160">
        <v>3.0200000000000001E-3</v>
      </c>
      <c r="X919" s="160">
        <v>4.0100000000000005E-3</v>
      </c>
      <c r="Y919" s="160">
        <v>4.4600000000000001E-2</v>
      </c>
      <c r="Z919" s="160">
        <v>3.0000000000000001E-3</v>
      </c>
      <c r="AA919" s="159">
        <v>0.433</v>
      </c>
      <c r="AB919" s="159">
        <v>1.1000000000000001E-2</v>
      </c>
      <c r="AC919" s="159">
        <v>2.2000000000000001E-3</v>
      </c>
      <c r="AD919" s="159">
        <v>0.05</v>
      </c>
    </row>
    <row r="920" spans="1:30" ht="15.75" customHeight="1">
      <c r="A920" s="266" t="s">
        <v>1716</v>
      </c>
      <c r="B920" s="181" t="s">
        <v>34</v>
      </c>
      <c r="C920" s="167">
        <v>0.26619999999999999</v>
      </c>
      <c r="D920" s="164"/>
      <c r="E920" s="169">
        <v>0</v>
      </c>
      <c r="F920" s="171">
        <v>4.3789999999999996E-2</v>
      </c>
      <c r="G920" s="23">
        <v>3.98E-3</v>
      </c>
      <c r="H920" s="178">
        <v>4.6760000000000003E-2</v>
      </c>
      <c r="I920" s="141">
        <v>0</v>
      </c>
      <c r="J920" s="160">
        <v>0.13</v>
      </c>
      <c r="K920" s="160">
        <v>0.21</v>
      </c>
      <c r="L920" s="160">
        <v>1E-4</v>
      </c>
      <c r="M920" s="160">
        <v>1.93</v>
      </c>
      <c r="N920" s="160">
        <v>2.8900000000000002E-2</v>
      </c>
      <c r="O920" s="160">
        <v>0.61</v>
      </c>
      <c r="P920" s="160">
        <v>3</v>
      </c>
      <c r="Q920" s="160">
        <v>7.7999999999999999E-4</v>
      </c>
      <c r="R920" s="160">
        <v>6.6500000000000004E-2</v>
      </c>
      <c r="S920" s="160">
        <v>0</v>
      </c>
      <c r="T920" s="160">
        <v>0</v>
      </c>
      <c r="U920" s="160">
        <v>0</v>
      </c>
      <c r="V920" s="160">
        <v>3.6999999999999999E-4</v>
      </c>
      <c r="W920" s="160">
        <v>1.72E-3</v>
      </c>
      <c r="X920" s="160">
        <v>3.4799999999999996E-3</v>
      </c>
      <c r="Y920" s="160">
        <v>5.228E-2</v>
      </c>
      <c r="Z920" s="160">
        <v>0</v>
      </c>
      <c r="AA920" s="159">
        <v>0.21600000000000003</v>
      </c>
      <c r="AB920" s="159">
        <v>4.5000000000000005E-3</v>
      </c>
      <c r="AC920" s="159">
        <v>4.0999999999999995E-3</v>
      </c>
      <c r="AD920" s="159">
        <v>0.06</v>
      </c>
    </row>
    <row r="921" spans="1:30" ht="15.75" customHeight="1">
      <c r="A921" s="266" t="s">
        <v>1717</v>
      </c>
      <c r="B921" s="181" t="s">
        <v>34</v>
      </c>
      <c r="C921" s="167">
        <v>0.26619999999999999</v>
      </c>
      <c r="D921" s="164"/>
      <c r="E921" s="169">
        <v>0</v>
      </c>
      <c r="F921" s="171">
        <v>4.3789999999999996E-2</v>
      </c>
      <c r="G921" s="23">
        <v>3.98E-3</v>
      </c>
      <c r="H921" s="178">
        <v>4.6760000000000003E-2</v>
      </c>
      <c r="I921" s="141">
        <v>0</v>
      </c>
      <c r="J921" s="160">
        <v>0.13</v>
      </c>
      <c r="K921" s="160">
        <v>0.21</v>
      </c>
      <c r="L921" s="160">
        <v>1E-4</v>
      </c>
      <c r="M921" s="160">
        <v>1.93</v>
      </c>
      <c r="N921" s="160">
        <v>2.8900000000000002E-2</v>
      </c>
      <c r="O921" s="160">
        <v>0.61</v>
      </c>
      <c r="P921" s="160">
        <v>3</v>
      </c>
      <c r="Q921" s="160">
        <v>7.7999999999999999E-4</v>
      </c>
      <c r="R921" s="160">
        <v>6.6500000000000004E-2</v>
      </c>
      <c r="S921" s="160">
        <v>0</v>
      </c>
      <c r="T921" s="160">
        <v>0</v>
      </c>
      <c r="U921" s="160">
        <v>0</v>
      </c>
      <c r="V921" s="160">
        <v>3.6999999999999999E-4</v>
      </c>
      <c r="W921" s="160">
        <v>1.72E-3</v>
      </c>
      <c r="X921" s="160">
        <v>3.4799999999999996E-3</v>
      </c>
      <c r="Y921" s="160">
        <v>5.228E-2</v>
      </c>
      <c r="Z921" s="160">
        <v>0</v>
      </c>
      <c r="AA921" s="159">
        <v>0.21600000000000003</v>
      </c>
      <c r="AB921" s="159">
        <v>4.5000000000000005E-3</v>
      </c>
      <c r="AC921" s="159">
        <v>4.0999999999999995E-3</v>
      </c>
      <c r="AD921" s="159">
        <v>0.06</v>
      </c>
    </row>
    <row r="922" spans="1:30" ht="15.75" customHeight="1">
      <c r="A922" s="266" t="s">
        <v>1718</v>
      </c>
      <c r="B922" s="181" t="s">
        <v>34</v>
      </c>
      <c r="C922" s="167">
        <v>0.26619999999999999</v>
      </c>
      <c r="D922" s="164"/>
      <c r="E922" s="169">
        <v>0</v>
      </c>
      <c r="F922" s="171">
        <v>4.3789999999999996E-2</v>
      </c>
      <c r="G922" s="23">
        <v>3.98E-3</v>
      </c>
      <c r="H922" s="178">
        <v>4.6760000000000003E-2</v>
      </c>
      <c r="I922" s="141">
        <v>0</v>
      </c>
      <c r="J922" s="160">
        <v>0.13</v>
      </c>
      <c r="K922" s="160">
        <v>0.21</v>
      </c>
      <c r="L922" s="160">
        <v>1E-4</v>
      </c>
      <c r="M922" s="160">
        <v>1.93</v>
      </c>
      <c r="N922" s="160">
        <v>2.8900000000000002E-2</v>
      </c>
      <c r="O922" s="160">
        <v>0.61</v>
      </c>
      <c r="P922" s="160">
        <v>3</v>
      </c>
      <c r="Q922" s="160">
        <v>7.7999999999999999E-4</v>
      </c>
      <c r="R922" s="160">
        <v>6.6500000000000004E-2</v>
      </c>
      <c r="S922" s="160">
        <v>0</v>
      </c>
      <c r="T922" s="160">
        <v>0</v>
      </c>
      <c r="U922" s="160">
        <v>0</v>
      </c>
      <c r="V922" s="160">
        <v>3.6999999999999999E-4</v>
      </c>
      <c r="W922" s="160">
        <v>1.72E-3</v>
      </c>
      <c r="X922" s="160">
        <v>3.4799999999999996E-3</v>
      </c>
      <c r="Y922" s="160">
        <v>5.228E-2</v>
      </c>
      <c r="Z922" s="160">
        <v>0</v>
      </c>
      <c r="AA922" s="159">
        <v>0.21600000000000003</v>
      </c>
      <c r="AB922" s="159">
        <v>4.5000000000000005E-3</v>
      </c>
      <c r="AC922" s="159">
        <v>4.0999999999999995E-3</v>
      </c>
      <c r="AD922" s="159">
        <v>0.06</v>
      </c>
    </row>
    <row r="923" spans="1:30" ht="15.75" customHeight="1">
      <c r="A923" s="266" t="s">
        <v>1719</v>
      </c>
      <c r="B923" s="181" t="s">
        <v>34</v>
      </c>
      <c r="C923" s="167">
        <v>0.26619999999999999</v>
      </c>
      <c r="D923" s="164"/>
      <c r="E923" s="169">
        <v>0</v>
      </c>
      <c r="F923" s="171">
        <v>4.3789999999999996E-2</v>
      </c>
      <c r="G923" s="23">
        <v>3.98E-3</v>
      </c>
      <c r="H923" s="178">
        <v>4.6760000000000003E-2</v>
      </c>
      <c r="I923" s="141">
        <v>0</v>
      </c>
      <c r="J923" s="160">
        <v>0.13</v>
      </c>
      <c r="K923" s="160">
        <v>0.21</v>
      </c>
      <c r="L923" s="160">
        <v>1E-4</v>
      </c>
      <c r="M923" s="160">
        <v>1.93</v>
      </c>
      <c r="N923" s="160">
        <v>2.8900000000000002E-2</v>
      </c>
      <c r="O923" s="160">
        <v>0.61</v>
      </c>
      <c r="P923" s="160">
        <v>3</v>
      </c>
      <c r="Q923" s="160">
        <v>7.7999999999999999E-4</v>
      </c>
      <c r="R923" s="160">
        <v>6.6500000000000004E-2</v>
      </c>
      <c r="S923" s="160">
        <v>0</v>
      </c>
      <c r="T923" s="160">
        <v>0</v>
      </c>
      <c r="U923" s="160">
        <v>0</v>
      </c>
      <c r="V923" s="160">
        <v>3.6999999999999999E-4</v>
      </c>
      <c r="W923" s="160">
        <v>1.72E-3</v>
      </c>
      <c r="X923" s="160">
        <v>3.4799999999999996E-3</v>
      </c>
      <c r="Y923" s="160">
        <v>5.228E-2</v>
      </c>
      <c r="Z923" s="160">
        <v>0</v>
      </c>
      <c r="AA923" s="159">
        <v>0.21600000000000003</v>
      </c>
      <c r="AB923" s="159">
        <v>4.5000000000000005E-3</v>
      </c>
      <c r="AC923" s="159">
        <v>4.0999999999999995E-3</v>
      </c>
      <c r="AD923" s="159">
        <v>0.06</v>
      </c>
    </row>
    <row r="924" spans="1:30" ht="15.75" customHeight="1">
      <c r="A924" s="266" t="s">
        <v>1720</v>
      </c>
      <c r="B924" s="181" t="s">
        <v>34</v>
      </c>
      <c r="C924" s="167">
        <v>0.26619999999999999</v>
      </c>
      <c r="D924" s="164"/>
      <c r="E924" s="169">
        <v>0</v>
      </c>
      <c r="F924" s="171">
        <v>4.3789999999999996E-2</v>
      </c>
      <c r="G924" s="23">
        <v>3.98E-3</v>
      </c>
      <c r="H924" s="178">
        <v>4.6760000000000003E-2</v>
      </c>
      <c r="I924" s="141">
        <v>0</v>
      </c>
      <c r="J924" s="160">
        <v>0.13</v>
      </c>
      <c r="K924" s="160">
        <v>0.21</v>
      </c>
      <c r="L924" s="160">
        <v>1E-4</v>
      </c>
      <c r="M924" s="160">
        <v>1.93</v>
      </c>
      <c r="N924" s="160">
        <v>2.8900000000000002E-2</v>
      </c>
      <c r="O924" s="160">
        <v>0.61</v>
      </c>
      <c r="P924" s="160">
        <v>3</v>
      </c>
      <c r="Q924" s="160">
        <v>7.7999999999999999E-4</v>
      </c>
      <c r="R924" s="160">
        <v>6.6500000000000004E-2</v>
      </c>
      <c r="S924" s="160">
        <v>0</v>
      </c>
      <c r="T924" s="160">
        <v>0</v>
      </c>
      <c r="U924" s="160">
        <v>0</v>
      </c>
      <c r="V924" s="160">
        <v>3.6999999999999999E-4</v>
      </c>
      <c r="W924" s="160">
        <v>1.72E-3</v>
      </c>
      <c r="X924" s="160">
        <v>3.4799999999999996E-3</v>
      </c>
      <c r="Y924" s="160">
        <v>5.228E-2</v>
      </c>
      <c r="Z924" s="160">
        <v>0</v>
      </c>
      <c r="AA924" s="159">
        <v>0.21600000000000003</v>
      </c>
      <c r="AB924" s="159">
        <v>4.5000000000000005E-3</v>
      </c>
      <c r="AC924" s="159">
        <v>4.0999999999999995E-3</v>
      </c>
      <c r="AD924" s="159">
        <v>0.06</v>
      </c>
    </row>
    <row r="925" spans="1:30" ht="15.75" customHeight="1">
      <c r="A925" s="266" t="s">
        <v>1721</v>
      </c>
      <c r="B925" s="181" t="s">
        <v>34</v>
      </c>
      <c r="C925" s="167">
        <v>0.26619999999999999</v>
      </c>
      <c r="D925" s="164"/>
      <c r="E925" s="169">
        <v>0</v>
      </c>
      <c r="F925" s="171">
        <v>4.3789999999999996E-2</v>
      </c>
      <c r="G925" s="23">
        <v>3.98E-3</v>
      </c>
      <c r="H925" s="178">
        <v>4.6760000000000003E-2</v>
      </c>
      <c r="I925" s="141">
        <v>0</v>
      </c>
      <c r="J925" s="160">
        <v>0.13</v>
      </c>
      <c r="K925" s="160">
        <v>0.21</v>
      </c>
      <c r="L925" s="160">
        <v>1E-4</v>
      </c>
      <c r="M925" s="160">
        <v>1.93</v>
      </c>
      <c r="N925" s="160">
        <v>2.8900000000000002E-2</v>
      </c>
      <c r="O925" s="160">
        <v>0.61</v>
      </c>
      <c r="P925" s="160">
        <v>3</v>
      </c>
      <c r="Q925" s="160">
        <v>7.7999999999999999E-4</v>
      </c>
      <c r="R925" s="160">
        <v>6.6500000000000004E-2</v>
      </c>
      <c r="S925" s="160">
        <v>0</v>
      </c>
      <c r="T925" s="160">
        <v>0</v>
      </c>
      <c r="U925" s="160">
        <v>0</v>
      </c>
      <c r="V925" s="160">
        <v>3.6999999999999999E-4</v>
      </c>
      <c r="W925" s="160">
        <v>1.72E-3</v>
      </c>
      <c r="X925" s="160">
        <v>3.4799999999999996E-3</v>
      </c>
      <c r="Y925" s="160">
        <v>5.228E-2</v>
      </c>
      <c r="Z925" s="160">
        <v>0</v>
      </c>
      <c r="AA925" s="159">
        <v>0.21600000000000003</v>
      </c>
      <c r="AB925" s="159">
        <v>4.5000000000000005E-3</v>
      </c>
      <c r="AC925" s="159">
        <v>4.0999999999999995E-3</v>
      </c>
      <c r="AD925" s="159">
        <v>0.06</v>
      </c>
    </row>
    <row r="926" spans="1:30" ht="15.75" customHeight="1">
      <c r="A926" s="266" t="s">
        <v>1722</v>
      </c>
      <c r="B926" s="181" t="s">
        <v>34</v>
      </c>
      <c r="C926" s="167">
        <v>0.21559999999999999</v>
      </c>
      <c r="D926" s="164"/>
      <c r="E926" s="169">
        <v>1.076E-2</v>
      </c>
      <c r="F926" s="171">
        <v>4.3789999999999996E-2</v>
      </c>
      <c r="G926" s="23">
        <v>3.98E-3</v>
      </c>
      <c r="H926" s="178">
        <v>4.6760000000000003E-2</v>
      </c>
      <c r="I926" s="141">
        <v>3.0000000000000001E-3</v>
      </c>
      <c r="J926" s="160">
        <v>0.13</v>
      </c>
      <c r="K926" s="160">
        <v>0.21</v>
      </c>
      <c r="L926" s="160">
        <v>1E-4</v>
      </c>
      <c r="M926" s="160">
        <v>1.93</v>
      </c>
      <c r="N926" s="160">
        <v>2.8900000000000002E-2</v>
      </c>
      <c r="O926" s="160">
        <v>0.61</v>
      </c>
      <c r="P926" s="160">
        <v>3</v>
      </c>
      <c r="Q926" s="160">
        <v>7.7999999999999999E-4</v>
      </c>
      <c r="R926" s="160">
        <v>6.6500000000000004E-2</v>
      </c>
      <c r="S926" s="160">
        <v>0</v>
      </c>
      <c r="T926" s="160">
        <v>0</v>
      </c>
      <c r="U926" s="160">
        <v>0</v>
      </c>
      <c r="V926" s="160">
        <v>3.6999999999999999E-4</v>
      </c>
      <c r="W926" s="160">
        <v>1.72E-3</v>
      </c>
      <c r="X926" s="160">
        <v>3.4799999999999996E-3</v>
      </c>
      <c r="Y926" s="160">
        <v>5.228E-2</v>
      </c>
      <c r="Z926" s="160">
        <v>0</v>
      </c>
      <c r="AA926" s="159">
        <v>0.21600000000000003</v>
      </c>
      <c r="AB926" s="159">
        <v>4.5000000000000005E-3</v>
      </c>
      <c r="AC926" s="159">
        <v>4.0999999999999995E-3</v>
      </c>
      <c r="AD926" s="159">
        <v>0.06</v>
      </c>
    </row>
    <row r="927" spans="1:30" ht="15.75" customHeight="1">
      <c r="A927" s="266" t="s">
        <v>1723</v>
      </c>
      <c r="B927" s="181" t="s">
        <v>34</v>
      </c>
      <c r="C927" s="167">
        <v>0.22075</v>
      </c>
      <c r="D927" s="164"/>
      <c r="E927" s="169">
        <v>1.8509999999999999E-2</v>
      </c>
      <c r="F927" s="171">
        <v>4.3789999999999996E-2</v>
      </c>
      <c r="G927" s="23">
        <v>3.98E-3</v>
      </c>
      <c r="H927" s="178">
        <v>4.6760000000000003E-2</v>
      </c>
      <c r="I927" s="141">
        <v>4.2999999999999999E-4</v>
      </c>
      <c r="J927" s="160">
        <v>0.13</v>
      </c>
      <c r="K927" s="160">
        <v>0.21</v>
      </c>
      <c r="L927" s="160">
        <v>1E-4</v>
      </c>
      <c r="M927" s="160">
        <v>1.93</v>
      </c>
      <c r="N927" s="160">
        <v>2.8900000000000002E-2</v>
      </c>
      <c r="O927" s="160">
        <v>0.61</v>
      </c>
      <c r="P927" s="160">
        <v>3</v>
      </c>
      <c r="Q927" s="160">
        <v>7.7999999999999999E-4</v>
      </c>
      <c r="R927" s="160">
        <v>6.6500000000000004E-2</v>
      </c>
      <c r="S927" s="160">
        <v>0</v>
      </c>
      <c r="T927" s="160">
        <v>0</v>
      </c>
      <c r="U927" s="160">
        <v>0</v>
      </c>
      <c r="V927" s="160">
        <v>3.6999999999999999E-4</v>
      </c>
      <c r="W927" s="160">
        <v>1.72E-3</v>
      </c>
      <c r="X927" s="160">
        <v>3.4799999999999996E-3</v>
      </c>
      <c r="Y927" s="160">
        <v>5.228E-2</v>
      </c>
      <c r="Z927" s="160">
        <v>0</v>
      </c>
      <c r="AA927" s="159">
        <v>0.21600000000000003</v>
      </c>
      <c r="AB927" s="159">
        <v>4.5000000000000005E-3</v>
      </c>
      <c r="AC927" s="159">
        <v>4.0999999999999995E-3</v>
      </c>
      <c r="AD927" s="159">
        <v>0.06</v>
      </c>
    </row>
    <row r="928" spans="1:30" ht="15.75" customHeight="1">
      <c r="A928" s="266" t="s">
        <v>1724</v>
      </c>
      <c r="B928" s="181" t="s">
        <v>34</v>
      </c>
      <c r="C928" s="167">
        <v>0.26619999999999999</v>
      </c>
      <c r="D928" s="164"/>
      <c r="E928" s="169">
        <v>0</v>
      </c>
      <c r="F928" s="171">
        <v>4.3789999999999996E-2</v>
      </c>
      <c r="G928" s="23">
        <v>3.98E-3</v>
      </c>
      <c r="H928" s="178">
        <v>4.6760000000000003E-2</v>
      </c>
      <c r="I928" s="141">
        <v>0</v>
      </c>
      <c r="J928" s="160">
        <v>0.13</v>
      </c>
      <c r="K928" s="160">
        <v>0.21</v>
      </c>
      <c r="L928" s="160">
        <v>1E-4</v>
      </c>
      <c r="M928" s="160">
        <v>1.93</v>
      </c>
      <c r="N928" s="160">
        <v>2.8900000000000002E-2</v>
      </c>
      <c r="O928" s="160">
        <v>0.61</v>
      </c>
      <c r="P928" s="160">
        <v>3</v>
      </c>
      <c r="Q928" s="160">
        <v>7.7999999999999999E-4</v>
      </c>
      <c r="R928" s="160">
        <v>6.6500000000000004E-2</v>
      </c>
      <c r="S928" s="160">
        <v>0</v>
      </c>
      <c r="T928" s="160">
        <v>0</v>
      </c>
      <c r="U928" s="160">
        <v>0</v>
      </c>
      <c r="V928" s="160">
        <v>3.6999999999999999E-4</v>
      </c>
      <c r="W928" s="160">
        <v>1.72E-3</v>
      </c>
      <c r="X928" s="160">
        <v>3.4799999999999996E-3</v>
      </c>
      <c r="Y928" s="160">
        <v>5.228E-2</v>
      </c>
      <c r="Z928" s="160">
        <v>0</v>
      </c>
      <c r="AA928" s="159">
        <v>0.21600000000000003</v>
      </c>
      <c r="AB928" s="159">
        <v>4.5000000000000005E-3</v>
      </c>
      <c r="AC928" s="159">
        <v>4.0999999999999995E-3</v>
      </c>
      <c r="AD928" s="159">
        <v>0.06</v>
      </c>
    </row>
    <row r="929" spans="1:30" ht="15.75" customHeight="1">
      <c r="A929" s="266" t="s">
        <v>1725</v>
      </c>
      <c r="B929" s="181" t="s">
        <v>34</v>
      </c>
      <c r="C929" s="167">
        <v>0.26619999999999999</v>
      </c>
      <c r="D929" s="164"/>
      <c r="E929" s="169">
        <v>0</v>
      </c>
      <c r="F929" s="171">
        <v>4.3789999999999996E-2</v>
      </c>
      <c r="G929" s="23">
        <v>3.98E-3</v>
      </c>
      <c r="H929" s="178">
        <v>4.6760000000000003E-2</v>
      </c>
      <c r="I929" s="141">
        <v>0</v>
      </c>
      <c r="J929" s="160">
        <v>0.13</v>
      </c>
      <c r="K929" s="160">
        <v>0.21</v>
      </c>
      <c r="L929" s="160">
        <v>1E-4</v>
      </c>
      <c r="M929" s="160">
        <v>1.93</v>
      </c>
      <c r="N929" s="160">
        <v>2.8900000000000002E-2</v>
      </c>
      <c r="O929" s="160">
        <v>0.61</v>
      </c>
      <c r="P929" s="160">
        <v>3</v>
      </c>
      <c r="Q929" s="160">
        <v>7.7999999999999999E-4</v>
      </c>
      <c r="R929" s="160">
        <v>6.6500000000000004E-2</v>
      </c>
      <c r="S929" s="160">
        <v>0</v>
      </c>
      <c r="T929" s="160">
        <v>0</v>
      </c>
      <c r="U929" s="160">
        <v>0</v>
      </c>
      <c r="V929" s="160">
        <v>3.6999999999999999E-4</v>
      </c>
      <c r="W929" s="160">
        <v>1.72E-3</v>
      </c>
      <c r="X929" s="160">
        <v>3.4799999999999996E-3</v>
      </c>
      <c r="Y929" s="160">
        <v>5.228E-2</v>
      </c>
      <c r="Z929" s="160">
        <v>0</v>
      </c>
      <c r="AA929" s="159">
        <v>0.21600000000000003</v>
      </c>
      <c r="AB929" s="159">
        <v>4.5000000000000005E-3</v>
      </c>
      <c r="AC929" s="159">
        <v>4.0999999999999995E-3</v>
      </c>
      <c r="AD929" s="159">
        <v>0.06</v>
      </c>
    </row>
    <row r="930" spans="1:30" ht="15.75" customHeight="1">
      <c r="A930" s="266" t="s">
        <v>1726</v>
      </c>
      <c r="B930" s="181" t="s">
        <v>34</v>
      </c>
      <c r="C930" s="167">
        <v>3.8120000000000001E-2</v>
      </c>
      <c r="D930" s="164"/>
      <c r="E930" s="169">
        <v>7.732E-2</v>
      </c>
      <c r="F930" s="171">
        <v>4.3789999999999996E-2</v>
      </c>
      <c r="G930" s="23">
        <v>3.98E-3</v>
      </c>
      <c r="H930" s="178">
        <v>4.6760000000000003E-2</v>
      </c>
      <c r="I930" s="141">
        <v>3.9199999999999999E-3</v>
      </c>
      <c r="J930" s="160">
        <v>0.13</v>
      </c>
      <c r="K930" s="160">
        <v>0.21</v>
      </c>
      <c r="L930" s="160">
        <v>1E-4</v>
      </c>
      <c r="M930" s="160">
        <v>1.93</v>
      </c>
      <c r="N930" s="160">
        <v>2.8900000000000002E-2</v>
      </c>
      <c r="O930" s="160">
        <v>0.61</v>
      </c>
      <c r="P930" s="160">
        <v>3</v>
      </c>
      <c r="Q930" s="160">
        <v>7.7999999999999999E-4</v>
      </c>
      <c r="R930" s="160">
        <v>6.6500000000000004E-2</v>
      </c>
      <c r="S930" s="160">
        <v>0</v>
      </c>
      <c r="T930" s="160">
        <v>0</v>
      </c>
      <c r="U930" s="160">
        <v>0</v>
      </c>
      <c r="V930" s="160">
        <v>3.6999999999999999E-4</v>
      </c>
      <c r="W930" s="160">
        <v>1.72E-3</v>
      </c>
      <c r="X930" s="160">
        <v>3.4799999999999996E-3</v>
      </c>
      <c r="Y930" s="160">
        <v>5.228E-2</v>
      </c>
      <c r="Z930" s="160">
        <v>0</v>
      </c>
      <c r="AA930" s="159">
        <v>0.21600000000000003</v>
      </c>
      <c r="AB930" s="159">
        <v>4.5000000000000005E-3</v>
      </c>
      <c r="AC930" s="159">
        <v>4.0999999999999995E-3</v>
      </c>
      <c r="AD930" s="159">
        <v>0.06</v>
      </c>
    </row>
    <row r="931" spans="1:30" ht="15.75" customHeight="1">
      <c r="A931" s="266" t="s">
        <v>1727</v>
      </c>
      <c r="B931" s="181" t="s">
        <v>34</v>
      </c>
      <c r="C931" s="167">
        <v>0.26619999999999999</v>
      </c>
      <c r="D931" s="164"/>
      <c r="E931" s="169">
        <v>0</v>
      </c>
      <c r="F931" s="171">
        <v>4.3789999999999996E-2</v>
      </c>
      <c r="G931" s="23">
        <v>3.98E-3</v>
      </c>
      <c r="H931" s="178">
        <v>4.6760000000000003E-2</v>
      </c>
      <c r="I931" s="141">
        <v>0</v>
      </c>
      <c r="J931" s="160">
        <v>0.13</v>
      </c>
      <c r="K931" s="160">
        <v>0.21</v>
      </c>
      <c r="L931" s="160">
        <v>1E-4</v>
      </c>
      <c r="M931" s="160">
        <v>1.93</v>
      </c>
      <c r="N931" s="160">
        <v>2.8900000000000002E-2</v>
      </c>
      <c r="O931" s="160">
        <v>0.61</v>
      </c>
      <c r="P931" s="160">
        <v>3</v>
      </c>
      <c r="Q931" s="160">
        <v>7.7999999999999999E-4</v>
      </c>
      <c r="R931" s="160">
        <v>6.6500000000000004E-2</v>
      </c>
      <c r="S931" s="160">
        <v>0</v>
      </c>
      <c r="T931" s="160">
        <v>0</v>
      </c>
      <c r="U931" s="160">
        <v>0</v>
      </c>
      <c r="V931" s="160">
        <v>3.6999999999999999E-4</v>
      </c>
      <c r="W931" s="160">
        <v>1.72E-3</v>
      </c>
      <c r="X931" s="160">
        <v>3.4799999999999996E-3</v>
      </c>
      <c r="Y931" s="160">
        <v>5.228E-2</v>
      </c>
      <c r="Z931" s="160">
        <v>0</v>
      </c>
      <c r="AA931" s="159">
        <v>0.21600000000000003</v>
      </c>
      <c r="AB931" s="159">
        <v>4.5000000000000005E-3</v>
      </c>
      <c r="AC931" s="159">
        <v>4.0999999999999995E-3</v>
      </c>
      <c r="AD931" s="159">
        <v>0.06</v>
      </c>
    </row>
    <row r="932" spans="1:30" ht="15.75" customHeight="1">
      <c r="A932" s="266" t="s">
        <v>1728</v>
      </c>
      <c r="B932" s="181" t="s">
        <v>34</v>
      </c>
      <c r="C932" s="167">
        <v>0.2422</v>
      </c>
      <c r="D932" s="164"/>
      <c r="E932" s="169">
        <v>0</v>
      </c>
      <c r="F932" s="171">
        <v>5.7380000000000007E-2</v>
      </c>
      <c r="G932" s="23">
        <v>6.13E-3</v>
      </c>
      <c r="H932" s="178">
        <v>7.0019999999999999E-2</v>
      </c>
      <c r="I932" s="141">
        <v>0</v>
      </c>
      <c r="J932" s="160">
        <v>0.08</v>
      </c>
      <c r="K932" s="160">
        <v>0.2</v>
      </c>
      <c r="L932" s="160">
        <v>1.0000000000000001E-5</v>
      </c>
      <c r="M932" s="160">
        <v>1.96</v>
      </c>
      <c r="N932" s="160">
        <v>2.81E-2</v>
      </c>
      <c r="O932" s="160">
        <v>0.67</v>
      </c>
      <c r="P932" s="160">
        <v>3.37</v>
      </c>
      <c r="Q932" s="160">
        <v>9.2999999999999995E-4</v>
      </c>
      <c r="R932" s="160">
        <v>5.7099999999999998E-2</v>
      </c>
      <c r="S932" s="160">
        <v>0</v>
      </c>
      <c r="T932" s="160">
        <v>0</v>
      </c>
      <c r="U932" s="160">
        <v>0</v>
      </c>
      <c r="V932" s="160">
        <v>8.1000000000000006E-4</v>
      </c>
      <c r="W932" s="160">
        <v>2.2599999999999999E-3</v>
      </c>
      <c r="X932" s="160">
        <v>2.5500000000000002E-3</v>
      </c>
      <c r="Y932" s="160">
        <v>3.2070000000000001E-2</v>
      </c>
      <c r="Z932" s="160">
        <v>0</v>
      </c>
      <c r="AA932" s="159">
        <v>0.28300000000000003</v>
      </c>
      <c r="AB932" s="159">
        <v>6.9999999999999993E-3</v>
      </c>
      <c r="AC932" s="159">
        <v>1.4000000000000002E-3</v>
      </c>
      <c r="AD932" s="159">
        <v>0.09</v>
      </c>
    </row>
    <row r="933" spans="1:30" ht="15.75" customHeight="1">
      <c r="A933" s="266" t="s">
        <v>1729</v>
      </c>
      <c r="B933" s="181" t="s">
        <v>34</v>
      </c>
      <c r="C933" s="167">
        <v>0.1249</v>
      </c>
      <c r="D933" s="164"/>
      <c r="E933" s="169">
        <v>0</v>
      </c>
      <c r="F933" s="171">
        <v>9.5199999999999993E-2</v>
      </c>
      <c r="G933" s="23">
        <v>1.217E-2</v>
      </c>
      <c r="H933" s="178">
        <v>7.0730000000000001E-2</v>
      </c>
      <c r="I933" s="141">
        <v>0</v>
      </c>
      <c r="J933" s="160">
        <v>0.25</v>
      </c>
      <c r="K933" s="160">
        <v>0.09</v>
      </c>
      <c r="L933" s="160">
        <v>8.8999999999999995E-4</v>
      </c>
      <c r="M933" s="160">
        <v>0.66</v>
      </c>
      <c r="N933" s="160">
        <v>1.47E-2</v>
      </c>
      <c r="O933" s="160">
        <v>0.18</v>
      </c>
      <c r="P933" s="160">
        <v>0.14000000000000001</v>
      </c>
      <c r="Q933" s="160">
        <v>4.6000000000000001E-4</v>
      </c>
      <c r="R933" s="160">
        <v>1.8500000000000003E-2</v>
      </c>
      <c r="S933" s="160">
        <v>0</v>
      </c>
      <c r="T933" s="160">
        <v>0</v>
      </c>
      <c r="U933" s="160">
        <v>0</v>
      </c>
      <c r="V933" s="160">
        <v>1.4000000000000001E-4</v>
      </c>
      <c r="W933" s="160">
        <v>4.6000000000000001E-4</v>
      </c>
      <c r="X933" s="160">
        <v>0</v>
      </c>
      <c r="Y933" s="160">
        <v>8.699999999999999E-4</v>
      </c>
      <c r="Z933" s="160">
        <v>0</v>
      </c>
      <c r="AA933" s="159">
        <v>0.27</v>
      </c>
      <c r="AB933" s="159">
        <v>0</v>
      </c>
      <c r="AC933" s="159">
        <v>2.3E-3</v>
      </c>
      <c r="AD933" s="159">
        <v>0.01</v>
      </c>
    </row>
    <row r="934" spans="1:30" ht="15.75" customHeight="1">
      <c r="A934" s="266" t="s">
        <v>1730</v>
      </c>
      <c r="B934" s="181" t="s">
        <v>34</v>
      </c>
      <c r="C934" s="167">
        <v>0.1249</v>
      </c>
      <c r="D934" s="164"/>
      <c r="E934" s="169">
        <v>0</v>
      </c>
      <c r="F934" s="171">
        <v>9.5199999999999993E-2</v>
      </c>
      <c r="G934" s="23">
        <v>1.217E-2</v>
      </c>
      <c r="H934" s="178">
        <v>7.0730000000000001E-2</v>
      </c>
      <c r="I934" s="141">
        <v>0</v>
      </c>
      <c r="J934" s="160">
        <v>0.25</v>
      </c>
      <c r="K934" s="160">
        <v>0.09</v>
      </c>
      <c r="L934" s="160">
        <v>8.8999999999999995E-4</v>
      </c>
      <c r="M934" s="160">
        <v>0.66</v>
      </c>
      <c r="N934" s="160">
        <v>1.47E-2</v>
      </c>
      <c r="O934" s="160">
        <v>0.18</v>
      </c>
      <c r="P934" s="160">
        <v>0.14000000000000001</v>
      </c>
      <c r="Q934" s="160">
        <v>4.6000000000000001E-4</v>
      </c>
      <c r="R934" s="160">
        <v>1.8500000000000003E-2</v>
      </c>
      <c r="S934" s="160">
        <v>0</v>
      </c>
      <c r="T934" s="160">
        <v>0</v>
      </c>
      <c r="U934" s="160">
        <v>0</v>
      </c>
      <c r="V934" s="160">
        <v>1.4000000000000001E-4</v>
      </c>
      <c r="W934" s="160">
        <v>4.6000000000000001E-4</v>
      </c>
      <c r="X934" s="160">
        <v>0</v>
      </c>
      <c r="Y934" s="160">
        <v>8.699999999999999E-4</v>
      </c>
      <c r="Z934" s="160">
        <v>0</v>
      </c>
      <c r="AA934" s="159">
        <v>0.27</v>
      </c>
      <c r="AB934" s="159">
        <v>0</v>
      </c>
      <c r="AC934" s="159">
        <v>2.3E-3</v>
      </c>
      <c r="AD934" s="159">
        <v>0.01</v>
      </c>
    </row>
    <row r="935" spans="1:30" ht="15.75" customHeight="1">
      <c r="A935" s="266" t="s">
        <v>1731</v>
      </c>
      <c r="B935" s="181" t="s">
        <v>34</v>
      </c>
      <c r="C935" s="167">
        <v>0.26019999999999999</v>
      </c>
      <c r="D935" s="164"/>
      <c r="E935" s="169">
        <v>3.7599999999999995E-2</v>
      </c>
      <c r="F935" s="171">
        <v>1.41E-2</v>
      </c>
      <c r="G935" s="23">
        <v>1.0500000000000001E-2</v>
      </c>
      <c r="H935" s="178">
        <v>6.3E-3</v>
      </c>
      <c r="I935" s="141">
        <v>0</v>
      </c>
      <c r="J935" s="160">
        <v>0.1</v>
      </c>
      <c r="K935" s="160">
        <v>0.14000000000000001</v>
      </c>
      <c r="L935" s="160">
        <v>3.0000000000000001E-3</v>
      </c>
      <c r="M935" s="160">
        <v>2.41</v>
      </c>
      <c r="N935" s="160">
        <v>0.17920000000000003</v>
      </c>
      <c r="O935" s="160">
        <v>0.49</v>
      </c>
      <c r="P935" s="160">
        <v>1.5</v>
      </c>
      <c r="Q935" s="160">
        <v>6.3400000000000001E-3</v>
      </c>
      <c r="R935" s="160">
        <v>6.7199999999999996E-2</v>
      </c>
      <c r="S935" s="160">
        <v>54.05</v>
      </c>
      <c r="T935" s="160">
        <v>0</v>
      </c>
      <c r="U935" s="160">
        <v>54.05</v>
      </c>
      <c r="V935" s="160">
        <v>2.5800000000000003E-3</v>
      </c>
      <c r="W935" s="160">
        <v>2.196E-2</v>
      </c>
      <c r="X935" s="160">
        <v>5.6999999999999993E-3</v>
      </c>
      <c r="Y935" s="160">
        <v>8.4350000000000008E-2</v>
      </c>
      <c r="Z935" s="160">
        <v>0.23600000000000002</v>
      </c>
      <c r="AA935" s="159">
        <v>0.67500000000000004</v>
      </c>
      <c r="AB935" s="159">
        <v>1.1000000000000001E-2</v>
      </c>
      <c r="AC935" s="159">
        <v>5.5500000000000002E-3</v>
      </c>
      <c r="AD935" s="159">
        <v>1.63</v>
      </c>
    </row>
    <row r="936" spans="1:30" ht="15.75" customHeight="1">
      <c r="A936" s="266" t="s">
        <v>1732</v>
      </c>
      <c r="B936" s="181" t="s">
        <v>34</v>
      </c>
      <c r="C936" s="167">
        <v>0.26019999999999999</v>
      </c>
      <c r="D936" s="164"/>
      <c r="E936" s="169">
        <v>3.7599999999999995E-2</v>
      </c>
      <c r="F936" s="171">
        <v>1.41E-2</v>
      </c>
      <c r="G936" s="23">
        <v>1.0500000000000001E-2</v>
      </c>
      <c r="H936" s="178">
        <v>6.3E-3</v>
      </c>
      <c r="I936" s="141">
        <v>0</v>
      </c>
      <c r="J936" s="160">
        <v>0.1</v>
      </c>
      <c r="K936" s="160">
        <v>0.14000000000000001</v>
      </c>
      <c r="L936" s="160">
        <v>3.0000000000000001E-3</v>
      </c>
      <c r="M936" s="160">
        <v>2.41</v>
      </c>
      <c r="N936" s="160">
        <v>0.17920000000000003</v>
      </c>
      <c r="O936" s="160">
        <v>0.49</v>
      </c>
      <c r="P936" s="160">
        <v>1.5</v>
      </c>
      <c r="Q936" s="160">
        <v>6.3400000000000001E-3</v>
      </c>
      <c r="R936" s="160">
        <v>6.7199999999999996E-2</v>
      </c>
      <c r="S936" s="160">
        <v>54.05</v>
      </c>
      <c r="T936" s="160">
        <v>0</v>
      </c>
      <c r="U936" s="160">
        <v>54.05</v>
      </c>
      <c r="V936" s="160">
        <v>2.5800000000000003E-3</v>
      </c>
      <c r="W936" s="160">
        <v>2.196E-2</v>
      </c>
      <c r="X936" s="160">
        <v>5.6999999999999993E-3</v>
      </c>
      <c r="Y936" s="160">
        <v>8.4350000000000008E-2</v>
      </c>
      <c r="Z936" s="160">
        <v>0.23600000000000002</v>
      </c>
      <c r="AA936" s="159">
        <v>0.67500000000000004</v>
      </c>
      <c r="AB936" s="159">
        <v>1.1000000000000001E-2</v>
      </c>
      <c r="AC936" s="159">
        <v>5.5500000000000002E-3</v>
      </c>
      <c r="AD936" s="159">
        <v>1.63</v>
      </c>
    </row>
    <row r="937" spans="1:30" ht="15.75" customHeight="1">
      <c r="A937" s="266" t="s">
        <v>1733</v>
      </c>
      <c r="B937" s="181" t="s">
        <v>34</v>
      </c>
      <c r="C937" s="167">
        <v>0.26019999999999999</v>
      </c>
      <c r="D937" s="164"/>
      <c r="E937" s="169">
        <v>3.7599999999999995E-2</v>
      </c>
      <c r="F937" s="171">
        <v>1.41E-2</v>
      </c>
      <c r="G937" s="23">
        <v>1.0500000000000001E-2</v>
      </c>
      <c r="H937" s="178">
        <v>6.3E-3</v>
      </c>
      <c r="I937" s="141">
        <v>0</v>
      </c>
      <c r="J937" s="160">
        <v>0.1</v>
      </c>
      <c r="K937" s="160">
        <v>0.14000000000000001</v>
      </c>
      <c r="L937" s="160">
        <v>3.0000000000000001E-3</v>
      </c>
      <c r="M937" s="160">
        <v>2.41</v>
      </c>
      <c r="N937" s="160">
        <v>0.17920000000000003</v>
      </c>
      <c r="O937" s="160">
        <v>0.49</v>
      </c>
      <c r="P937" s="160">
        <v>1.5</v>
      </c>
      <c r="Q937" s="160">
        <v>6.3400000000000001E-3</v>
      </c>
      <c r="R937" s="160">
        <v>6.7199999999999996E-2</v>
      </c>
      <c r="S937" s="160">
        <v>54.05</v>
      </c>
      <c r="T937" s="160">
        <v>0</v>
      </c>
      <c r="U937" s="160">
        <v>54.05</v>
      </c>
      <c r="V937" s="160">
        <v>2.5800000000000003E-3</v>
      </c>
      <c r="W937" s="160">
        <v>2.196E-2</v>
      </c>
      <c r="X937" s="160">
        <v>5.6999999999999993E-3</v>
      </c>
      <c r="Y937" s="160">
        <v>8.4350000000000008E-2</v>
      </c>
      <c r="Z937" s="160">
        <v>0.23600000000000002</v>
      </c>
      <c r="AA937" s="159">
        <v>0.67500000000000004</v>
      </c>
      <c r="AB937" s="159">
        <v>1.1000000000000001E-2</v>
      </c>
      <c r="AC937" s="159">
        <v>5.5500000000000002E-3</v>
      </c>
      <c r="AD937" s="159">
        <v>1.63</v>
      </c>
    </row>
    <row r="938" spans="1:30" ht="15.75" customHeight="1">
      <c r="A938" s="266" t="s">
        <v>1734</v>
      </c>
      <c r="B938" s="181" t="s">
        <v>34</v>
      </c>
      <c r="C938" s="167">
        <v>0.24100000000000002</v>
      </c>
      <c r="D938" s="164"/>
      <c r="E938" s="169">
        <v>0</v>
      </c>
      <c r="F938" s="171">
        <v>6.4489999999999992E-2</v>
      </c>
      <c r="G938" s="23">
        <v>1.9299999999999998E-2</v>
      </c>
      <c r="H938" s="178">
        <v>8.7590000000000001E-2</v>
      </c>
      <c r="I938" s="141">
        <v>0</v>
      </c>
      <c r="J938" s="160">
        <v>0.19</v>
      </c>
      <c r="K938" s="160">
        <v>0.2</v>
      </c>
      <c r="L938" s="160">
        <v>1E-4</v>
      </c>
      <c r="M938" s="160">
        <v>1.74</v>
      </c>
      <c r="N938" s="160">
        <v>4.99E-2</v>
      </c>
      <c r="O938" s="160">
        <v>1.0900000000000001</v>
      </c>
      <c r="P938" s="160">
        <v>2.37</v>
      </c>
      <c r="Q938" s="160">
        <v>1.1000000000000001E-3</v>
      </c>
      <c r="R938" s="160">
        <v>4.53E-2</v>
      </c>
      <c r="S938" s="160">
        <v>0</v>
      </c>
      <c r="T938" s="160">
        <v>0</v>
      </c>
      <c r="U938" s="160">
        <v>0</v>
      </c>
      <c r="V938" s="160">
        <v>3.1700000000000001E-3</v>
      </c>
      <c r="W938" s="160">
        <v>5.1000000000000004E-3</v>
      </c>
      <c r="X938" s="160">
        <v>2.3E-3</v>
      </c>
      <c r="Y938" s="160">
        <v>5.3399999999999996E-2</v>
      </c>
      <c r="Z938" s="160">
        <v>1.7000000000000001E-2</v>
      </c>
      <c r="AA938" s="159">
        <v>0.155</v>
      </c>
      <c r="AB938" s="159">
        <v>0</v>
      </c>
      <c r="AC938" s="159">
        <v>5.3E-3</v>
      </c>
      <c r="AD938" s="159">
        <v>0.04</v>
      </c>
    </row>
    <row r="939" spans="1:30" ht="15.75" customHeight="1">
      <c r="A939" s="266" t="s">
        <v>1735</v>
      </c>
      <c r="B939" s="181" t="s">
        <v>34</v>
      </c>
      <c r="C939" s="167">
        <v>0.24100000000000002</v>
      </c>
      <c r="D939" s="164"/>
      <c r="E939" s="169">
        <v>0</v>
      </c>
      <c r="F939" s="171">
        <v>6.4489999999999992E-2</v>
      </c>
      <c r="G939" s="23">
        <v>1.9299999999999998E-2</v>
      </c>
      <c r="H939" s="178">
        <v>8.7590000000000001E-2</v>
      </c>
      <c r="I939" s="141">
        <v>0</v>
      </c>
      <c r="J939" s="160">
        <v>0.19</v>
      </c>
      <c r="K939" s="160">
        <v>0.2</v>
      </c>
      <c r="L939" s="160">
        <v>1E-4</v>
      </c>
      <c r="M939" s="160">
        <v>1.74</v>
      </c>
      <c r="N939" s="160">
        <v>4.99E-2</v>
      </c>
      <c r="O939" s="160">
        <v>1.0900000000000001</v>
      </c>
      <c r="P939" s="160">
        <v>2.37</v>
      </c>
      <c r="Q939" s="160">
        <v>1.1000000000000001E-3</v>
      </c>
      <c r="R939" s="160">
        <v>4.53E-2</v>
      </c>
      <c r="S939" s="160">
        <v>0</v>
      </c>
      <c r="T939" s="160">
        <v>0</v>
      </c>
      <c r="U939" s="160">
        <v>0</v>
      </c>
      <c r="V939" s="160">
        <v>3.1700000000000001E-3</v>
      </c>
      <c r="W939" s="160">
        <v>5.1000000000000004E-3</v>
      </c>
      <c r="X939" s="160">
        <v>2.3E-3</v>
      </c>
      <c r="Y939" s="160">
        <v>5.3399999999999996E-2</v>
      </c>
      <c r="Z939" s="160">
        <v>1.7000000000000001E-2</v>
      </c>
      <c r="AA939" s="159">
        <v>0.155</v>
      </c>
      <c r="AB939" s="159">
        <v>0</v>
      </c>
      <c r="AC939" s="159">
        <v>5.3E-3</v>
      </c>
      <c r="AD939" s="159">
        <v>0.04</v>
      </c>
    </row>
    <row r="940" spans="1:30" ht="15.75" customHeight="1">
      <c r="A940" s="266" t="s">
        <v>1736</v>
      </c>
      <c r="B940" s="181" t="s">
        <v>34</v>
      </c>
      <c r="C940" s="167">
        <v>0.24100000000000002</v>
      </c>
      <c r="D940" s="164"/>
      <c r="E940" s="169">
        <v>0</v>
      </c>
      <c r="F940" s="171">
        <v>6.4489999999999992E-2</v>
      </c>
      <c r="G940" s="23">
        <v>1.9299999999999998E-2</v>
      </c>
      <c r="H940" s="178">
        <v>8.7590000000000001E-2</v>
      </c>
      <c r="I940" s="141">
        <v>0</v>
      </c>
      <c r="J940" s="160">
        <v>0.19</v>
      </c>
      <c r="K940" s="160">
        <v>0.2</v>
      </c>
      <c r="L940" s="160">
        <v>1E-4</v>
      </c>
      <c r="M940" s="160">
        <v>1.74</v>
      </c>
      <c r="N940" s="160">
        <v>4.99E-2</v>
      </c>
      <c r="O940" s="160">
        <v>1.0900000000000001</v>
      </c>
      <c r="P940" s="160">
        <v>2.37</v>
      </c>
      <c r="Q940" s="160">
        <v>1.1000000000000001E-3</v>
      </c>
      <c r="R940" s="160">
        <v>4.53E-2</v>
      </c>
      <c r="S940" s="160">
        <v>0</v>
      </c>
      <c r="T940" s="160">
        <v>0</v>
      </c>
      <c r="U940" s="160">
        <v>0</v>
      </c>
      <c r="V940" s="160">
        <v>3.1700000000000001E-3</v>
      </c>
      <c r="W940" s="160">
        <v>5.1000000000000004E-3</v>
      </c>
      <c r="X940" s="160">
        <v>2.3E-3</v>
      </c>
      <c r="Y940" s="160">
        <v>5.3399999999999996E-2</v>
      </c>
      <c r="Z940" s="160">
        <v>1.7000000000000001E-2</v>
      </c>
      <c r="AA940" s="159">
        <v>0.155</v>
      </c>
      <c r="AB940" s="159">
        <v>0</v>
      </c>
      <c r="AC940" s="159">
        <v>5.3E-3</v>
      </c>
      <c r="AD940" s="159">
        <v>0.04</v>
      </c>
    </row>
    <row r="941" spans="1:30" ht="15.75" customHeight="1">
      <c r="A941" s="266" t="s">
        <v>1737</v>
      </c>
      <c r="B941" s="181" t="s">
        <v>34</v>
      </c>
      <c r="C941" s="167">
        <v>0.24100000000000002</v>
      </c>
      <c r="D941" s="164"/>
      <c r="E941" s="169">
        <v>0</v>
      </c>
      <c r="F941" s="171">
        <v>6.4489999999999992E-2</v>
      </c>
      <c r="G941" s="23">
        <v>1.9299999999999998E-2</v>
      </c>
      <c r="H941" s="178">
        <v>8.7590000000000001E-2</v>
      </c>
      <c r="I941" s="141">
        <v>0</v>
      </c>
      <c r="J941" s="160">
        <v>0.19</v>
      </c>
      <c r="K941" s="160">
        <v>0.2</v>
      </c>
      <c r="L941" s="160">
        <v>1E-4</v>
      </c>
      <c r="M941" s="160">
        <v>1.74</v>
      </c>
      <c r="N941" s="160">
        <v>4.99E-2</v>
      </c>
      <c r="O941" s="160">
        <v>1.0900000000000001</v>
      </c>
      <c r="P941" s="160">
        <v>2.37</v>
      </c>
      <c r="Q941" s="160">
        <v>1.1000000000000001E-3</v>
      </c>
      <c r="R941" s="160">
        <v>4.53E-2</v>
      </c>
      <c r="S941" s="160">
        <v>0</v>
      </c>
      <c r="T941" s="160">
        <v>0</v>
      </c>
      <c r="U941" s="160">
        <v>0</v>
      </c>
      <c r="V941" s="160">
        <v>3.1700000000000001E-3</v>
      </c>
      <c r="W941" s="160">
        <v>5.1000000000000004E-3</v>
      </c>
      <c r="X941" s="160">
        <v>2.3E-3</v>
      </c>
      <c r="Y941" s="160">
        <v>5.3399999999999996E-2</v>
      </c>
      <c r="Z941" s="160">
        <v>1.7000000000000001E-2</v>
      </c>
      <c r="AA941" s="159">
        <v>0.155</v>
      </c>
      <c r="AB941" s="159">
        <v>0</v>
      </c>
      <c r="AC941" s="159">
        <v>5.3E-3</v>
      </c>
      <c r="AD941" s="159">
        <v>0.04</v>
      </c>
    </row>
    <row r="942" spans="1:30" ht="15.75" customHeight="1">
      <c r="A942" s="266" t="s">
        <v>1738</v>
      </c>
      <c r="B942" s="181" t="s">
        <v>34</v>
      </c>
      <c r="C942" s="167">
        <v>0.24100000000000002</v>
      </c>
      <c r="D942" s="164"/>
      <c r="E942" s="169">
        <v>0</v>
      </c>
      <c r="F942" s="171">
        <v>6.4489999999999992E-2</v>
      </c>
      <c r="G942" s="23">
        <v>1.9299999999999998E-2</v>
      </c>
      <c r="H942" s="178">
        <v>8.7590000000000001E-2</v>
      </c>
      <c r="I942" s="141">
        <v>0</v>
      </c>
      <c r="J942" s="160">
        <v>0.19</v>
      </c>
      <c r="K942" s="160">
        <v>0.2</v>
      </c>
      <c r="L942" s="160">
        <v>1E-4</v>
      </c>
      <c r="M942" s="160">
        <v>1.74</v>
      </c>
      <c r="N942" s="160">
        <v>4.99E-2</v>
      </c>
      <c r="O942" s="160">
        <v>1.0900000000000001</v>
      </c>
      <c r="P942" s="160">
        <v>2.37</v>
      </c>
      <c r="Q942" s="160">
        <v>1.1000000000000001E-3</v>
      </c>
      <c r="R942" s="160">
        <v>4.53E-2</v>
      </c>
      <c r="S942" s="160">
        <v>0</v>
      </c>
      <c r="T942" s="160">
        <v>0</v>
      </c>
      <c r="U942" s="160">
        <v>0</v>
      </c>
      <c r="V942" s="160">
        <v>3.1700000000000001E-3</v>
      </c>
      <c r="W942" s="160">
        <v>5.1000000000000004E-3</v>
      </c>
      <c r="X942" s="160">
        <v>2.3E-3</v>
      </c>
      <c r="Y942" s="160">
        <v>5.3399999999999996E-2</v>
      </c>
      <c r="Z942" s="160">
        <v>1.7000000000000001E-2</v>
      </c>
      <c r="AA942" s="159">
        <v>0.155</v>
      </c>
      <c r="AB942" s="159">
        <v>0</v>
      </c>
      <c r="AC942" s="159">
        <v>5.3E-3</v>
      </c>
      <c r="AD942" s="159">
        <v>0.04</v>
      </c>
    </row>
    <row r="943" spans="1:30" ht="15.75" customHeight="1">
      <c r="A943" s="266" t="s">
        <v>1739</v>
      </c>
      <c r="B943" s="181" t="s">
        <v>34</v>
      </c>
      <c r="C943" s="167">
        <v>0.28809999999999997</v>
      </c>
      <c r="D943" s="164"/>
      <c r="E943" s="169">
        <v>0</v>
      </c>
      <c r="F943" s="171">
        <v>3.5400000000000001E-2</v>
      </c>
      <c r="G943" s="23">
        <v>8.5000000000000006E-3</v>
      </c>
      <c r="H943" s="178">
        <v>4.4900000000000002E-2</v>
      </c>
      <c r="I943" s="141">
        <v>0</v>
      </c>
      <c r="J943" s="160">
        <v>0.06</v>
      </c>
      <c r="K943" s="160">
        <v>0.24</v>
      </c>
      <c r="L943" s="160">
        <v>1.0999999999999999E-4</v>
      </c>
      <c r="M943" s="160">
        <v>2.2200000000000002</v>
      </c>
      <c r="N943" s="160">
        <v>0.01</v>
      </c>
      <c r="O943" s="160">
        <v>0.5</v>
      </c>
      <c r="P943" s="160">
        <v>3.63</v>
      </c>
      <c r="Q943" s="160">
        <v>1.2E-4</v>
      </c>
      <c r="R943" s="160">
        <v>2.8300000000000002E-2</v>
      </c>
      <c r="S943" s="160">
        <v>0.02</v>
      </c>
      <c r="T943" s="160">
        <v>0</v>
      </c>
      <c r="U943" s="160">
        <v>0.02</v>
      </c>
      <c r="V943" s="160">
        <v>6.3899999999999998E-3</v>
      </c>
      <c r="W943" s="160">
        <v>3.1199999999999999E-3</v>
      </c>
      <c r="X943" s="160">
        <v>4.0000000000000001E-3</v>
      </c>
      <c r="Y943" s="160">
        <v>5.3550000000000007E-2</v>
      </c>
      <c r="Z943" s="160">
        <v>4.0000000000000001E-3</v>
      </c>
      <c r="AA943" s="159">
        <v>0.43200000000000005</v>
      </c>
      <c r="AB943" s="159">
        <v>8.0000000000000002E-3</v>
      </c>
      <c r="AC943" s="159">
        <v>3.2000000000000002E-3</v>
      </c>
      <c r="AD943" s="159">
        <v>0.09</v>
      </c>
    </row>
    <row r="944" spans="1:30" ht="15.75" customHeight="1">
      <c r="A944" s="266" t="s">
        <v>1740</v>
      </c>
      <c r="B944" s="181" t="s">
        <v>34</v>
      </c>
      <c r="C944" s="167">
        <v>0.13983000000000001</v>
      </c>
      <c r="D944" s="164"/>
      <c r="E944" s="169">
        <v>4.1799999999999997E-2</v>
      </c>
      <c r="F944" s="171">
        <v>8.9899999999999997E-3</v>
      </c>
      <c r="G944" s="23">
        <v>8.6E-3</v>
      </c>
      <c r="H944" s="178">
        <v>6.2599999999999999E-3</v>
      </c>
      <c r="I944" s="141">
        <v>6.2100000000000002E-3</v>
      </c>
      <c r="J944" s="160">
        <v>0.15865000000000001</v>
      </c>
      <c r="K944" s="160">
        <v>0.15947</v>
      </c>
      <c r="L944" s="160">
        <v>2.2200000000000002E-3</v>
      </c>
      <c r="M944" s="160">
        <v>1.9569399999999999</v>
      </c>
      <c r="N944" s="160">
        <v>5.1869999999999999E-2</v>
      </c>
      <c r="O944" s="160">
        <v>3.40835</v>
      </c>
      <c r="P944" s="160">
        <v>2.2490899999999998</v>
      </c>
      <c r="Q944" s="160">
        <v>2.5400000000000002E-3</v>
      </c>
      <c r="R944" s="160">
        <v>2.2019999999999998E-2</v>
      </c>
      <c r="S944" s="160">
        <v>15.398710000000001</v>
      </c>
      <c r="T944" s="160">
        <v>0</v>
      </c>
      <c r="U944" s="160">
        <v>15.536020000000001</v>
      </c>
      <c r="V944" s="160">
        <v>1.4199999999999998E-3</v>
      </c>
      <c r="W944" s="160">
        <v>8.1300000000000001E-3</v>
      </c>
      <c r="X944" s="160">
        <v>3.9000000000000003E-3</v>
      </c>
      <c r="Y944" s="160">
        <v>4.9000000000000002E-2</v>
      </c>
      <c r="Z944" s="160">
        <v>0.34222999999999998</v>
      </c>
      <c r="AA944" s="159">
        <v>0.37481999999999999</v>
      </c>
      <c r="AB944" s="159">
        <v>1.0299999999999999E-3</v>
      </c>
      <c r="AC944" s="159">
        <v>5.7599999999999995E-3</v>
      </c>
      <c r="AD944" s="159">
        <v>2.3250899999999999</v>
      </c>
    </row>
    <row r="945" spans="1:30" ht="15.75" customHeight="1">
      <c r="A945" s="266" t="s">
        <v>1741</v>
      </c>
      <c r="B945" s="181" t="s">
        <v>34</v>
      </c>
      <c r="C945" s="167">
        <v>0.28809999999999997</v>
      </c>
      <c r="D945" s="164"/>
      <c r="E945" s="169">
        <v>0</v>
      </c>
      <c r="F945" s="171">
        <v>3.5400000000000001E-2</v>
      </c>
      <c r="G945" s="23">
        <v>8.5000000000000006E-3</v>
      </c>
      <c r="H945" s="178">
        <v>4.4900000000000002E-2</v>
      </c>
      <c r="I945" s="141">
        <v>0</v>
      </c>
      <c r="J945" s="160">
        <v>0.06</v>
      </c>
      <c r="K945" s="160">
        <v>0.24</v>
      </c>
      <c r="L945" s="160">
        <v>1.0999999999999999E-4</v>
      </c>
      <c r="M945" s="160">
        <v>2.2200000000000002</v>
      </c>
      <c r="N945" s="160">
        <v>0.01</v>
      </c>
      <c r="O945" s="160">
        <v>0.5</v>
      </c>
      <c r="P945" s="160">
        <v>3.63</v>
      </c>
      <c r="Q945" s="160">
        <v>1.2E-4</v>
      </c>
      <c r="R945" s="160">
        <v>2.8300000000000002E-2</v>
      </c>
      <c r="S945" s="160">
        <v>0.02</v>
      </c>
      <c r="T945" s="160">
        <v>0</v>
      </c>
      <c r="U945" s="160">
        <v>0.02</v>
      </c>
      <c r="V945" s="160">
        <v>6.3899999999999998E-3</v>
      </c>
      <c r="W945" s="160">
        <v>3.1199999999999999E-3</v>
      </c>
      <c r="X945" s="160">
        <v>4.0000000000000001E-3</v>
      </c>
      <c r="Y945" s="160">
        <v>5.3550000000000007E-2</v>
      </c>
      <c r="Z945" s="160">
        <v>4.0000000000000001E-3</v>
      </c>
      <c r="AA945" s="159">
        <v>0.43200000000000005</v>
      </c>
      <c r="AB945" s="159">
        <v>8.0000000000000002E-3</v>
      </c>
      <c r="AC945" s="159">
        <v>3.2000000000000002E-3</v>
      </c>
      <c r="AD945" s="159">
        <v>0.09</v>
      </c>
    </row>
    <row r="946" spans="1:30" ht="15.75" customHeight="1">
      <c r="A946" s="266" t="s">
        <v>1742</v>
      </c>
      <c r="B946" s="181" t="s">
        <v>34</v>
      </c>
      <c r="C946" s="167">
        <v>0.27100000000000002</v>
      </c>
      <c r="D946" s="164"/>
      <c r="E946" s="169">
        <v>0</v>
      </c>
      <c r="F946" s="171">
        <v>9.300000000000001E-3</v>
      </c>
      <c r="G946" s="23">
        <v>2.3E-3</v>
      </c>
      <c r="H946" s="178">
        <v>1.3600000000000001E-2</v>
      </c>
      <c r="I946" s="141">
        <v>0</v>
      </c>
      <c r="J946" s="160">
        <v>0.17</v>
      </c>
      <c r="K946" s="160">
        <v>0</v>
      </c>
      <c r="L946" s="160">
        <v>4.2000000000000002E-4</v>
      </c>
      <c r="M946" s="160">
        <v>2.0099999999999998</v>
      </c>
      <c r="N946" s="160">
        <v>3.73E-2</v>
      </c>
      <c r="O946" s="160">
        <v>0.86</v>
      </c>
      <c r="P946" s="160">
        <v>4.05</v>
      </c>
      <c r="Q946" s="160">
        <v>3.0299999999999997E-3</v>
      </c>
      <c r="R946" s="160">
        <v>5.2699999999999997E-2</v>
      </c>
      <c r="S946" s="160">
        <v>0</v>
      </c>
      <c r="T946" s="160">
        <v>0</v>
      </c>
      <c r="U946" s="160">
        <v>0</v>
      </c>
      <c r="V946" s="160">
        <v>8.9999999999999998E-4</v>
      </c>
      <c r="W946" s="160">
        <v>6.0999999999999995E-3</v>
      </c>
      <c r="X946" s="160">
        <v>0</v>
      </c>
      <c r="Y946" s="160">
        <v>3.95E-2</v>
      </c>
      <c r="Z946" s="160">
        <v>0</v>
      </c>
      <c r="AA946" s="159">
        <v>0.11800000000000001</v>
      </c>
      <c r="AB946" s="159">
        <v>0</v>
      </c>
      <c r="AC946" s="159">
        <v>3.4000000000000002E-3</v>
      </c>
      <c r="AD946" s="159">
        <v>0.05</v>
      </c>
    </row>
    <row r="947" spans="1:30" ht="15.75" customHeight="1">
      <c r="A947" s="266" t="s">
        <v>1743</v>
      </c>
      <c r="B947" s="181" t="s">
        <v>34</v>
      </c>
      <c r="C947" s="167">
        <v>0.27100000000000002</v>
      </c>
      <c r="D947" s="164"/>
      <c r="E947" s="169">
        <v>0</v>
      </c>
      <c r="F947" s="171">
        <v>9.300000000000001E-3</v>
      </c>
      <c r="G947" s="23">
        <v>2.3E-3</v>
      </c>
      <c r="H947" s="178">
        <v>1.3600000000000001E-2</v>
      </c>
      <c r="I947" s="141">
        <v>0</v>
      </c>
      <c r="J947" s="160">
        <v>0.17</v>
      </c>
      <c r="K947" s="160">
        <v>0</v>
      </c>
      <c r="L947" s="160">
        <v>4.2000000000000002E-4</v>
      </c>
      <c r="M947" s="160">
        <v>2.0099999999999998</v>
      </c>
      <c r="N947" s="160">
        <v>3.73E-2</v>
      </c>
      <c r="O947" s="160">
        <v>0.86</v>
      </c>
      <c r="P947" s="160">
        <v>4.05</v>
      </c>
      <c r="Q947" s="160">
        <v>3.0299999999999997E-3</v>
      </c>
      <c r="R947" s="160">
        <v>5.2699999999999997E-2</v>
      </c>
      <c r="S947" s="160">
        <v>0</v>
      </c>
      <c r="T947" s="160">
        <v>0</v>
      </c>
      <c r="U947" s="160">
        <v>0</v>
      </c>
      <c r="V947" s="160">
        <v>8.9999999999999998E-4</v>
      </c>
      <c r="W947" s="160">
        <v>6.0999999999999995E-3</v>
      </c>
      <c r="X947" s="160">
        <v>0</v>
      </c>
      <c r="Y947" s="160">
        <v>3.95E-2</v>
      </c>
      <c r="Z947" s="160">
        <v>0</v>
      </c>
      <c r="AA947" s="159">
        <v>0.11800000000000001</v>
      </c>
      <c r="AB947" s="159">
        <v>0</v>
      </c>
      <c r="AC947" s="159">
        <v>3.4000000000000002E-3</v>
      </c>
      <c r="AD947" s="159">
        <v>0.05</v>
      </c>
    </row>
    <row r="948" spans="1:30" ht="15.75" customHeight="1">
      <c r="A948" s="266" t="s">
        <v>1744</v>
      </c>
      <c r="B948" s="181" t="s">
        <v>34</v>
      </c>
      <c r="C948" s="167">
        <v>0.27100000000000002</v>
      </c>
      <c r="D948" s="164"/>
      <c r="E948" s="169">
        <v>0</v>
      </c>
      <c r="F948" s="171">
        <v>9.300000000000001E-3</v>
      </c>
      <c r="G948" s="23">
        <v>2.3E-3</v>
      </c>
      <c r="H948" s="178">
        <v>1.3600000000000001E-2</v>
      </c>
      <c r="I948" s="141">
        <v>0</v>
      </c>
      <c r="J948" s="160">
        <v>0.17</v>
      </c>
      <c r="K948" s="160">
        <v>0</v>
      </c>
      <c r="L948" s="160">
        <v>4.2000000000000002E-4</v>
      </c>
      <c r="M948" s="160">
        <v>2.0099999999999998</v>
      </c>
      <c r="N948" s="160">
        <v>3.73E-2</v>
      </c>
      <c r="O948" s="160">
        <v>0.86</v>
      </c>
      <c r="P948" s="160">
        <v>4.05</v>
      </c>
      <c r="Q948" s="160">
        <v>3.0299999999999997E-3</v>
      </c>
      <c r="R948" s="160">
        <v>5.2699999999999997E-2</v>
      </c>
      <c r="S948" s="160">
        <v>0</v>
      </c>
      <c r="T948" s="160">
        <v>0</v>
      </c>
      <c r="U948" s="160">
        <v>0</v>
      </c>
      <c r="V948" s="160">
        <v>8.9999999999999998E-4</v>
      </c>
      <c r="W948" s="160">
        <v>6.0999999999999995E-3</v>
      </c>
      <c r="X948" s="160">
        <v>0</v>
      </c>
      <c r="Y948" s="160">
        <v>3.95E-2</v>
      </c>
      <c r="Z948" s="160">
        <v>0</v>
      </c>
      <c r="AA948" s="159">
        <v>0.11800000000000001</v>
      </c>
      <c r="AB948" s="159">
        <v>0</v>
      </c>
      <c r="AC948" s="159">
        <v>3.4000000000000002E-3</v>
      </c>
      <c r="AD948" s="159">
        <v>0.05</v>
      </c>
    </row>
    <row r="949" spans="1:30" ht="15.75" customHeight="1">
      <c r="A949" s="266" t="s">
        <v>1745</v>
      </c>
      <c r="B949" s="181" t="s">
        <v>34</v>
      </c>
      <c r="C949" s="167">
        <v>0.27100000000000002</v>
      </c>
      <c r="D949" s="164"/>
      <c r="E949" s="169">
        <v>0</v>
      </c>
      <c r="F949" s="171">
        <v>9.300000000000001E-3</v>
      </c>
      <c r="G949" s="23">
        <v>2.3E-3</v>
      </c>
      <c r="H949" s="178">
        <v>1.3600000000000001E-2</v>
      </c>
      <c r="I949" s="141">
        <v>0</v>
      </c>
      <c r="J949" s="160">
        <v>0.17</v>
      </c>
      <c r="K949" s="160">
        <v>0</v>
      </c>
      <c r="L949" s="160">
        <v>4.2000000000000002E-4</v>
      </c>
      <c r="M949" s="160">
        <v>2.0099999999999998</v>
      </c>
      <c r="N949" s="160">
        <v>3.73E-2</v>
      </c>
      <c r="O949" s="160">
        <v>0.86</v>
      </c>
      <c r="P949" s="160">
        <v>4.05</v>
      </c>
      <c r="Q949" s="160">
        <v>3.0299999999999997E-3</v>
      </c>
      <c r="R949" s="160">
        <v>5.2699999999999997E-2</v>
      </c>
      <c r="S949" s="160">
        <v>0</v>
      </c>
      <c r="T949" s="160">
        <v>0</v>
      </c>
      <c r="U949" s="160">
        <v>0</v>
      </c>
      <c r="V949" s="160">
        <v>8.9999999999999998E-4</v>
      </c>
      <c r="W949" s="160">
        <v>6.0999999999999995E-3</v>
      </c>
      <c r="X949" s="160">
        <v>0</v>
      </c>
      <c r="Y949" s="160">
        <v>3.95E-2</v>
      </c>
      <c r="Z949" s="160">
        <v>0</v>
      </c>
      <c r="AA949" s="159">
        <v>0.11800000000000001</v>
      </c>
      <c r="AB949" s="159">
        <v>0</v>
      </c>
      <c r="AC949" s="159">
        <v>3.4000000000000002E-3</v>
      </c>
      <c r="AD949" s="159">
        <v>0.05</v>
      </c>
    </row>
    <row r="950" spans="1:30" ht="15.75" customHeight="1">
      <c r="A950" s="266" t="s">
        <v>1746</v>
      </c>
      <c r="B950" s="181" t="s">
        <v>34</v>
      </c>
      <c r="C950" s="167">
        <v>0.27100000000000002</v>
      </c>
      <c r="D950" s="164"/>
      <c r="E950" s="169">
        <v>0</v>
      </c>
      <c r="F950" s="171">
        <v>9.300000000000001E-3</v>
      </c>
      <c r="G950" s="23">
        <v>2.3E-3</v>
      </c>
      <c r="H950" s="178">
        <v>1.3600000000000001E-2</v>
      </c>
      <c r="I950" s="141">
        <v>0</v>
      </c>
      <c r="J950" s="160">
        <v>0.17</v>
      </c>
      <c r="K950" s="160">
        <v>0</v>
      </c>
      <c r="L950" s="160">
        <v>4.2000000000000002E-4</v>
      </c>
      <c r="M950" s="160">
        <v>2.0099999999999998</v>
      </c>
      <c r="N950" s="160">
        <v>3.73E-2</v>
      </c>
      <c r="O950" s="160">
        <v>0.86</v>
      </c>
      <c r="P950" s="160">
        <v>4.05</v>
      </c>
      <c r="Q950" s="160">
        <v>3.0299999999999997E-3</v>
      </c>
      <c r="R950" s="160">
        <v>5.2699999999999997E-2</v>
      </c>
      <c r="S950" s="160">
        <v>0</v>
      </c>
      <c r="T950" s="160">
        <v>0</v>
      </c>
      <c r="U950" s="160">
        <v>0</v>
      </c>
      <c r="V950" s="160">
        <v>8.9999999999999998E-4</v>
      </c>
      <c r="W950" s="160">
        <v>6.0999999999999995E-3</v>
      </c>
      <c r="X950" s="160">
        <v>0</v>
      </c>
      <c r="Y950" s="160">
        <v>3.95E-2</v>
      </c>
      <c r="Z950" s="160">
        <v>0</v>
      </c>
      <c r="AA950" s="159">
        <v>0.11800000000000001</v>
      </c>
      <c r="AB950" s="159">
        <v>0</v>
      </c>
      <c r="AC950" s="159">
        <v>3.4000000000000002E-3</v>
      </c>
      <c r="AD950" s="159">
        <v>0.05</v>
      </c>
    </row>
    <row r="951" spans="1:30" ht="15.75" customHeight="1">
      <c r="A951" s="266" t="s">
        <v>1747</v>
      </c>
      <c r="B951" s="181" t="s">
        <v>34</v>
      </c>
      <c r="C951" s="167">
        <v>0.27100000000000002</v>
      </c>
      <c r="D951" s="164"/>
      <c r="E951" s="169">
        <v>0</v>
      </c>
      <c r="F951" s="171">
        <v>9.300000000000001E-3</v>
      </c>
      <c r="G951" s="23">
        <v>2.3E-3</v>
      </c>
      <c r="H951" s="178">
        <v>1.3600000000000001E-2</v>
      </c>
      <c r="I951" s="141">
        <v>0</v>
      </c>
      <c r="J951" s="160">
        <v>0.17</v>
      </c>
      <c r="K951" s="160">
        <v>0</v>
      </c>
      <c r="L951" s="160">
        <v>4.2000000000000002E-4</v>
      </c>
      <c r="M951" s="160">
        <v>2.0099999999999998</v>
      </c>
      <c r="N951" s="160">
        <v>3.73E-2</v>
      </c>
      <c r="O951" s="160">
        <v>0.86</v>
      </c>
      <c r="P951" s="160">
        <v>4.05</v>
      </c>
      <c r="Q951" s="160">
        <v>3.0299999999999997E-3</v>
      </c>
      <c r="R951" s="160">
        <v>5.2699999999999997E-2</v>
      </c>
      <c r="S951" s="160">
        <v>0</v>
      </c>
      <c r="T951" s="160">
        <v>0</v>
      </c>
      <c r="U951" s="160">
        <v>0</v>
      </c>
      <c r="V951" s="160">
        <v>8.9999999999999998E-4</v>
      </c>
      <c r="W951" s="160">
        <v>6.0999999999999995E-3</v>
      </c>
      <c r="X951" s="160">
        <v>0</v>
      </c>
      <c r="Y951" s="160">
        <v>3.95E-2</v>
      </c>
      <c r="Z951" s="160">
        <v>0</v>
      </c>
      <c r="AA951" s="159">
        <v>0.11800000000000001</v>
      </c>
      <c r="AB951" s="159">
        <v>0</v>
      </c>
      <c r="AC951" s="159">
        <v>3.4000000000000002E-3</v>
      </c>
      <c r="AD951" s="159">
        <v>0.05</v>
      </c>
    </row>
    <row r="952" spans="1:30" ht="15.75" customHeight="1">
      <c r="A952" s="266" t="s">
        <v>1748</v>
      </c>
      <c r="B952" s="181" t="s">
        <v>34</v>
      </c>
      <c r="C952" s="167">
        <v>0.27100000000000002</v>
      </c>
      <c r="D952" s="164"/>
      <c r="E952" s="169">
        <v>0</v>
      </c>
      <c r="F952" s="171">
        <v>9.300000000000001E-3</v>
      </c>
      <c r="G952" s="23">
        <v>2.3E-3</v>
      </c>
      <c r="H952" s="178">
        <v>1.3600000000000001E-2</v>
      </c>
      <c r="I952" s="141">
        <v>0</v>
      </c>
      <c r="J952" s="160">
        <v>0.17</v>
      </c>
      <c r="K952" s="160">
        <v>0</v>
      </c>
      <c r="L952" s="160">
        <v>4.2000000000000002E-4</v>
      </c>
      <c r="M952" s="160">
        <v>2.0099999999999998</v>
      </c>
      <c r="N952" s="160">
        <v>3.73E-2</v>
      </c>
      <c r="O952" s="160">
        <v>0.86</v>
      </c>
      <c r="P952" s="160">
        <v>4.05</v>
      </c>
      <c r="Q952" s="160">
        <v>3.0299999999999997E-3</v>
      </c>
      <c r="R952" s="160">
        <v>5.2699999999999997E-2</v>
      </c>
      <c r="S952" s="160">
        <v>0</v>
      </c>
      <c r="T952" s="160">
        <v>0</v>
      </c>
      <c r="U952" s="160">
        <v>0</v>
      </c>
      <c r="V952" s="160">
        <v>8.9999999999999998E-4</v>
      </c>
      <c r="W952" s="160">
        <v>6.0999999999999995E-3</v>
      </c>
      <c r="X952" s="160">
        <v>0</v>
      </c>
      <c r="Y952" s="160">
        <v>3.95E-2</v>
      </c>
      <c r="Z952" s="160">
        <v>0</v>
      </c>
      <c r="AA952" s="159">
        <v>0.11800000000000001</v>
      </c>
      <c r="AB952" s="159">
        <v>0</v>
      </c>
      <c r="AC952" s="159">
        <v>3.4000000000000002E-3</v>
      </c>
      <c r="AD952" s="159">
        <v>0.05</v>
      </c>
    </row>
    <row r="953" spans="1:30" ht="15.75" customHeight="1">
      <c r="A953" s="266" t="s">
        <v>1749</v>
      </c>
      <c r="B953" s="181" t="s">
        <v>34</v>
      </c>
      <c r="C953" s="167">
        <v>0.27100000000000002</v>
      </c>
      <c r="D953" s="164"/>
      <c r="E953" s="169">
        <v>0</v>
      </c>
      <c r="F953" s="171">
        <v>9.300000000000001E-3</v>
      </c>
      <c r="G953" s="23">
        <v>2.3E-3</v>
      </c>
      <c r="H953" s="178">
        <v>1.3600000000000001E-2</v>
      </c>
      <c r="I953" s="141">
        <v>0</v>
      </c>
      <c r="J953" s="160">
        <v>0.17</v>
      </c>
      <c r="K953" s="160">
        <v>0</v>
      </c>
      <c r="L953" s="160">
        <v>4.2000000000000002E-4</v>
      </c>
      <c r="M953" s="160">
        <v>2.0099999999999998</v>
      </c>
      <c r="N953" s="160">
        <v>3.73E-2</v>
      </c>
      <c r="O953" s="160">
        <v>0.86</v>
      </c>
      <c r="P953" s="160">
        <v>4.05</v>
      </c>
      <c r="Q953" s="160">
        <v>3.0299999999999997E-3</v>
      </c>
      <c r="R953" s="160">
        <v>5.2699999999999997E-2</v>
      </c>
      <c r="S953" s="160">
        <v>0</v>
      </c>
      <c r="T953" s="160">
        <v>0</v>
      </c>
      <c r="U953" s="160">
        <v>0</v>
      </c>
      <c r="V953" s="160">
        <v>8.9999999999999998E-4</v>
      </c>
      <c r="W953" s="160">
        <v>6.0999999999999995E-3</v>
      </c>
      <c r="X953" s="160">
        <v>0</v>
      </c>
      <c r="Y953" s="160">
        <v>3.95E-2</v>
      </c>
      <c r="Z953" s="160">
        <v>0</v>
      </c>
      <c r="AA953" s="159">
        <v>0.11800000000000001</v>
      </c>
      <c r="AB953" s="159">
        <v>0</v>
      </c>
      <c r="AC953" s="159">
        <v>3.4000000000000002E-3</v>
      </c>
      <c r="AD953" s="159">
        <v>0.05</v>
      </c>
    </row>
    <row r="954" spans="1:30" ht="15.75" customHeight="1">
      <c r="A954" s="266" t="s">
        <v>1750</v>
      </c>
      <c r="B954" s="181" t="s">
        <v>34</v>
      </c>
      <c r="C954" s="167">
        <v>0.27100000000000002</v>
      </c>
      <c r="D954" s="164"/>
      <c r="E954" s="169">
        <v>0</v>
      </c>
      <c r="F954" s="171">
        <v>9.300000000000001E-3</v>
      </c>
      <c r="G954" s="23">
        <v>2.3E-3</v>
      </c>
      <c r="H954" s="178">
        <v>1.3600000000000001E-2</v>
      </c>
      <c r="I954" s="141">
        <v>0</v>
      </c>
      <c r="J954" s="160">
        <v>0.17</v>
      </c>
      <c r="K954" s="160">
        <v>0</v>
      </c>
      <c r="L954" s="160">
        <v>4.2000000000000002E-4</v>
      </c>
      <c r="M954" s="160">
        <v>2.0099999999999998</v>
      </c>
      <c r="N954" s="160">
        <v>3.73E-2</v>
      </c>
      <c r="O954" s="160">
        <v>0.86</v>
      </c>
      <c r="P954" s="160">
        <v>4.05</v>
      </c>
      <c r="Q954" s="160">
        <v>3.0299999999999997E-3</v>
      </c>
      <c r="R954" s="160">
        <v>5.2699999999999997E-2</v>
      </c>
      <c r="S954" s="160">
        <v>0</v>
      </c>
      <c r="T954" s="160">
        <v>0</v>
      </c>
      <c r="U954" s="160">
        <v>0</v>
      </c>
      <c r="V954" s="160">
        <v>8.9999999999999998E-4</v>
      </c>
      <c r="W954" s="160">
        <v>6.0999999999999995E-3</v>
      </c>
      <c r="X954" s="160">
        <v>0</v>
      </c>
      <c r="Y954" s="160">
        <v>3.95E-2</v>
      </c>
      <c r="Z954" s="160">
        <v>0</v>
      </c>
      <c r="AA954" s="159">
        <v>0.11800000000000001</v>
      </c>
      <c r="AB954" s="159">
        <v>0</v>
      </c>
      <c r="AC954" s="159">
        <v>3.4000000000000002E-3</v>
      </c>
      <c r="AD954" s="159">
        <v>0.05</v>
      </c>
    </row>
    <row r="955" spans="1:30" ht="15.75" customHeight="1">
      <c r="A955" s="266" t="s">
        <v>1751</v>
      </c>
      <c r="B955" s="181" t="s">
        <v>34</v>
      </c>
      <c r="C955" s="167">
        <v>0.27100000000000002</v>
      </c>
      <c r="D955" s="164"/>
      <c r="E955" s="169">
        <v>0</v>
      </c>
      <c r="F955" s="171">
        <v>9.300000000000001E-3</v>
      </c>
      <c r="G955" s="23">
        <v>2.3E-3</v>
      </c>
      <c r="H955" s="178">
        <v>1.3600000000000001E-2</v>
      </c>
      <c r="I955" s="141">
        <v>0</v>
      </c>
      <c r="J955" s="160">
        <v>0.17</v>
      </c>
      <c r="K955" s="160">
        <v>0</v>
      </c>
      <c r="L955" s="160">
        <v>4.2000000000000002E-4</v>
      </c>
      <c r="M955" s="160">
        <v>2.0099999999999998</v>
      </c>
      <c r="N955" s="160">
        <v>3.73E-2</v>
      </c>
      <c r="O955" s="160">
        <v>0.86</v>
      </c>
      <c r="P955" s="160">
        <v>4.05</v>
      </c>
      <c r="Q955" s="160">
        <v>3.0299999999999997E-3</v>
      </c>
      <c r="R955" s="160">
        <v>5.2699999999999997E-2</v>
      </c>
      <c r="S955" s="160">
        <v>0</v>
      </c>
      <c r="T955" s="160">
        <v>0</v>
      </c>
      <c r="U955" s="160">
        <v>0</v>
      </c>
      <c r="V955" s="160">
        <v>8.9999999999999998E-4</v>
      </c>
      <c r="W955" s="160">
        <v>6.0999999999999995E-3</v>
      </c>
      <c r="X955" s="160">
        <v>0</v>
      </c>
      <c r="Y955" s="160">
        <v>3.95E-2</v>
      </c>
      <c r="Z955" s="160">
        <v>0</v>
      </c>
      <c r="AA955" s="159">
        <v>0.11800000000000001</v>
      </c>
      <c r="AB955" s="159">
        <v>0</v>
      </c>
      <c r="AC955" s="159">
        <v>3.4000000000000002E-3</v>
      </c>
      <c r="AD955" s="159">
        <v>0.05</v>
      </c>
    </row>
    <row r="956" spans="1:30" ht="15.75" customHeight="1">
      <c r="A956" s="266" t="s">
        <v>1752</v>
      </c>
      <c r="B956" s="181" t="s">
        <v>34</v>
      </c>
      <c r="C956" s="167">
        <v>0.27100000000000002</v>
      </c>
      <c r="D956" s="164"/>
      <c r="E956" s="169">
        <v>0</v>
      </c>
      <c r="F956" s="171">
        <v>9.300000000000001E-3</v>
      </c>
      <c r="G956" s="23">
        <v>2.3E-3</v>
      </c>
      <c r="H956" s="178">
        <v>1.3600000000000001E-2</v>
      </c>
      <c r="I956" s="141">
        <v>0</v>
      </c>
      <c r="J956" s="160">
        <v>0.17</v>
      </c>
      <c r="K956" s="160">
        <v>0</v>
      </c>
      <c r="L956" s="160">
        <v>4.2000000000000002E-4</v>
      </c>
      <c r="M956" s="160">
        <v>2.0099999999999998</v>
      </c>
      <c r="N956" s="160">
        <v>3.73E-2</v>
      </c>
      <c r="O956" s="160">
        <v>0.86</v>
      </c>
      <c r="P956" s="160">
        <v>4.05</v>
      </c>
      <c r="Q956" s="160">
        <v>3.0299999999999997E-3</v>
      </c>
      <c r="R956" s="160">
        <v>5.2699999999999997E-2</v>
      </c>
      <c r="S956" s="160">
        <v>0</v>
      </c>
      <c r="T956" s="160">
        <v>0</v>
      </c>
      <c r="U956" s="160">
        <v>0</v>
      </c>
      <c r="V956" s="160">
        <v>8.9999999999999998E-4</v>
      </c>
      <c r="W956" s="160">
        <v>6.0999999999999995E-3</v>
      </c>
      <c r="X956" s="160">
        <v>0</v>
      </c>
      <c r="Y956" s="160">
        <v>3.95E-2</v>
      </c>
      <c r="Z956" s="160">
        <v>0</v>
      </c>
      <c r="AA956" s="159">
        <v>0.11800000000000001</v>
      </c>
      <c r="AB956" s="159">
        <v>0</v>
      </c>
      <c r="AC956" s="159">
        <v>3.4000000000000002E-3</v>
      </c>
      <c r="AD956" s="159">
        <v>0.05</v>
      </c>
    </row>
    <row r="957" spans="1:30" ht="15.75" customHeight="1">
      <c r="A957" s="266" t="s">
        <v>1753</v>
      </c>
      <c r="B957" s="181" t="s">
        <v>34</v>
      </c>
      <c r="C957" s="167">
        <v>0.27100000000000002</v>
      </c>
      <c r="D957" s="164"/>
      <c r="E957" s="169">
        <v>0</v>
      </c>
      <c r="F957" s="171">
        <v>9.300000000000001E-3</v>
      </c>
      <c r="G957" s="23">
        <v>2.3E-3</v>
      </c>
      <c r="H957" s="178">
        <v>1.3600000000000001E-2</v>
      </c>
      <c r="I957" s="141">
        <v>0</v>
      </c>
      <c r="J957" s="160">
        <v>0.17</v>
      </c>
      <c r="K957" s="160">
        <v>0</v>
      </c>
      <c r="L957" s="160">
        <v>4.2000000000000002E-4</v>
      </c>
      <c r="M957" s="160">
        <v>2.0099999999999998</v>
      </c>
      <c r="N957" s="160">
        <v>3.73E-2</v>
      </c>
      <c r="O957" s="160">
        <v>0.86</v>
      </c>
      <c r="P957" s="160">
        <v>4.05</v>
      </c>
      <c r="Q957" s="160">
        <v>3.0299999999999997E-3</v>
      </c>
      <c r="R957" s="160">
        <v>5.2699999999999997E-2</v>
      </c>
      <c r="S957" s="160">
        <v>0</v>
      </c>
      <c r="T957" s="160">
        <v>0</v>
      </c>
      <c r="U957" s="160">
        <v>0</v>
      </c>
      <c r="V957" s="160">
        <v>8.9999999999999998E-4</v>
      </c>
      <c r="W957" s="160">
        <v>6.0999999999999995E-3</v>
      </c>
      <c r="X957" s="160">
        <v>0</v>
      </c>
      <c r="Y957" s="160">
        <v>3.95E-2</v>
      </c>
      <c r="Z957" s="160">
        <v>0</v>
      </c>
      <c r="AA957" s="159">
        <v>0.11800000000000001</v>
      </c>
      <c r="AB957" s="159">
        <v>0</v>
      </c>
      <c r="AC957" s="159">
        <v>3.4000000000000002E-3</v>
      </c>
      <c r="AD957" s="159">
        <v>0.05</v>
      </c>
    </row>
    <row r="958" spans="1:30" ht="15.75" customHeight="1">
      <c r="A958" s="266" t="s">
        <v>1754</v>
      </c>
      <c r="B958" s="181" t="s">
        <v>34</v>
      </c>
      <c r="C958" s="167">
        <v>0.27100000000000002</v>
      </c>
      <c r="D958" s="164"/>
      <c r="E958" s="169">
        <v>0</v>
      </c>
      <c r="F958" s="171">
        <v>9.300000000000001E-3</v>
      </c>
      <c r="G958" s="23">
        <v>2.3E-3</v>
      </c>
      <c r="H958" s="178">
        <v>1.3600000000000001E-2</v>
      </c>
      <c r="I958" s="141">
        <v>0</v>
      </c>
      <c r="J958" s="160">
        <v>0.17</v>
      </c>
      <c r="K958" s="160">
        <v>0</v>
      </c>
      <c r="L958" s="160">
        <v>4.2000000000000002E-4</v>
      </c>
      <c r="M958" s="160">
        <v>2.0099999999999998</v>
      </c>
      <c r="N958" s="160">
        <v>3.73E-2</v>
      </c>
      <c r="O958" s="160">
        <v>0.86</v>
      </c>
      <c r="P958" s="160">
        <v>4.05</v>
      </c>
      <c r="Q958" s="160">
        <v>3.0299999999999997E-3</v>
      </c>
      <c r="R958" s="160">
        <v>5.2699999999999997E-2</v>
      </c>
      <c r="S958" s="160">
        <v>0</v>
      </c>
      <c r="T958" s="160">
        <v>0</v>
      </c>
      <c r="U958" s="160">
        <v>0</v>
      </c>
      <c r="V958" s="160">
        <v>8.9999999999999998E-4</v>
      </c>
      <c r="W958" s="160">
        <v>6.0999999999999995E-3</v>
      </c>
      <c r="X958" s="160">
        <v>0</v>
      </c>
      <c r="Y958" s="160">
        <v>3.95E-2</v>
      </c>
      <c r="Z958" s="160">
        <v>0</v>
      </c>
      <c r="AA958" s="159">
        <v>0.11800000000000001</v>
      </c>
      <c r="AB958" s="159">
        <v>0</v>
      </c>
      <c r="AC958" s="159">
        <v>3.4000000000000002E-3</v>
      </c>
      <c r="AD958" s="159">
        <v>0.05</v>
      </c>
    </row>
    <row r="959" spans="1:30" ht="15.75" customHeight="1">
      <c r="A959" s="266" t="s">
        <v>1755</v>
      </c>
      <c r="B959" s="181" t="s">
        <v>34</v>
      </c>
      <c r="C959" s="167">
        <v>0.27100000000000002</v>
      </c>
      <c r="D959" s="164"/>
      <c r="E959" s="169">
        <v>0</v>
      </c>
      <c r="F959" s="171">
        <v>9.300000000000001E-3</v>
      </c>
      <c r="G959" s="23">
        <v>2.3E-3</v>
      </c>
      <c r="H959" s="178">
        <v>1.3600000000000001E-2</v>
      </c>
      <c r="I959" s="141">
        <v>0</v>
      </c>
      <c r="J959" s="160">
        <v>0.17</v>
      </c>
      <c r="K959" s="160">
        <v>0</v>
      </c>
      <c r="L959" s="160">
        <v>4.2000000000000002E-4</v>
      </c>
      <c r="M959" s="160">
        <v>2.0099999999999998</v>
      </c>
      <c r="N959" s="160">
        <v>3.73E-2</v>
      </c>
      <c r="O959" s="160">
        <v>0.86</v>
      </c>
      <c r="P959" s="160">
        <v>4.05</v>
      </c>
      <c r="Q959" s="160">
        <v>3.0299999999999997E-3</v>
      </c>
      <c r="R959" s="160">
        <v>5.2699999999999997E-2</v>
      </c>
      <c r="S959" s="160">
        <v>0</v>
      </c>
      <c r="T959" s="160">
        <v>0</v>
      </c>
      <c r="U959" s="160">
        <v>0</v>
      </c>
      <c r="V959" s="160">
        <v>8.9999999999999998E-4</v>
      </c>
      <c r="W959" s="160">
        <v>6.0999999999999995E-3</v>
      </c>
      <c r="X959" s="160">
        <v>0</v>
      </c>
      <c r="Y959" s="160">
        <v>3.95E-2</v>
      </c>
      <c r="Z959" s="160">
        <v>0</v>
      </c>
      <c r="AA959" s="159">
        <v>0.11800000000000001</v>
      </c>
      <c r="AB959" s="159">
        <v>0</v>
      </c>
      <c r="AC959" s="159">
        <v>3.4000000000000002E-3</v>
      </c>
      <c r="AD959" s="159">
        <v>0.05</v>
      </c>
    </row>
    <row r="960" spans="1:30" ht="15.75" customHeight="1">
      <c r="A960" s="266" t="s">
        <v>1756</v>
      </c>
      <c r="B960" s="181" t="s">
        <v>34</v>
      </c>
      <c r="C960" s="167">
        <v>0.28350000000000003</v>
      </c>
      <c r="D960" s="164"/>
      <c r="E960" s="169">
        <v>0</v>
      </c>
      <c r="F960" s="171">
        <v>3.2799999999999996E-2</v>
      </c>
      <c r="G960" s="23">
        <v>6.0000000000000001E-3</v>
      </c>
      <c r="H960" s="178">
        <v>4.0199999999999993E-2</v>
      </c>
      <c r="I960" s="141">
        <v>0</v>
      </c>
      <c r="J960" s="160">
        <v>0.08</v>
      </c>
      <c r="K960" s="160">
        <v>0.25</v>
      </c>
      <c r="L960" s="160">
        <v>2.8000000000000003E-4</v>
      </c>
      <c r="M960" s="160">
        <v>2.0299999999999998</v>
      </c>
      <c r="N960" s="160">
        <v>2.2000000000000002E-2</v>
      </c>
      <c r="O960" s="160">
        <v>0.71</v>
      </c>
      <c r="P960" s="160">
        <v>3.33</v>
      </c>
      <c r="Q960" s="160">
        <v>1.1899999999999999E-3</v>
      </c>
      <c r="R960" s="160">
        <v>4.8499999999999995E-2</v>
      </c>
      <c r="S960" s="160">
        <v>0</v>
      </c>
      <c r="T960" s="160">
        <v>0</v>
      </c>
      <c r="U960" s="160">
        <v>0</v>
      </c>
      <c r="V960" s="160">
        <v>1.1999999999999999E-3</v>
      </c>
      <c r="W960" s="160">
        <v>3.0999999999999999E-3</v>
      </c>
      <c r="X960" s="160">
        <v>1.7000000000000001E-3</v>
      </c>
      <c r="Y960" s="160">
        <v>6.2699999999999992E-2</v>
      </c>
      <c r="Z960" s="160">
        <v>0</v>
      </c>
      <c r="AA960" s="159">
        <v>0.308</v>
      </c>
      <c r="AB960" s="159">
        <v>6.0000000000000001E-3</v>
      </c>
      <c r="AC960" s="159">
        <v>1.7000000000000001E-3</v>
      </c>
      <c r="AD960" s="159">
        <v>0.21</v>
      </c>
    </row>
    <row r="961" spans="1:30" ht="15.75" customHeight="1">
      <c r="A961" s="266" t="s">
        <v>1757</v>
      </c>
      <c r="B961" s="181" t="s">
        <v>34</v>
      </c>
      <c r="C961" s="167">
        <v>0.28350000000000003</v>
      </c>
      <c r="D961" s="164"/>
      <c r="E961" s="169">
        <v>0</v>
      </c>
      <c r="F961" s="171">
        <v>3.2799999999999996E-2</v>
      </c>
      <c r="G961" s="23">
        <v>6.0000000000000001E-3</v>
      </c>
      <c r="H961" s="178">
        <v>4.0199999999999993E-2</v>
      </c>
      <c r="I961" s="141">
        <v>0</v>
      </c>
      <c r="J961" s="160">
        <v>0.08</v>
      </c>
      <c r="K961" s="160">
        <v>0.25</v>
      </c>
      <c r="L961" s="160">
        <v>2.8000000000000003E-4</v>
      </c>
      <c r="M961" s="160">
        <v>2.0299999999999998</v>
      </c>
      <c r="N961" s="160">
        <v>2.2000000000000002E-2</v>
      </c>
      <c r="O961" s="160">
        <v>0.71</v>
      </c>
      <c r="P961" s="160">
        <v>3.33</v>
      </c>
      <c r="Q961" s="160">
        <v>1.1899999999999999E-3</v>
      </c>
      <c r="R961" s="160">
        <v>4.8499999999999995E-2</v>
      </c>
      <c r="S961" s="160">
        <v>0</v>
      </c>
      <c r="T961" s="160">
        <v>0</v>
      </c>
      <c r="U961" s="160">
        <v>0</v>
      </c>
      <c r="V961" s="160">
        <v>1.1999999999999999E-3</v>
      </c>
      <c r="W961" s="160">
        <v>3.0999999999999999E-3</v>
      </c>
      <c r="X961" s="160">
        <v>1.7000000000000001E-3</v>
      </c>
      <c r="Y961" s="160">
        <v>6.2699999999999992E-2</v>
      </c>
      <c r="Z961" s="160">
        <v>0</v>
      </c>
      <c r="AA961" s="159">
        <v>0.308</v>
      </c>
      <c r="AB961" s="159">
        <v>6.0000000000000001E-3</v>
      </c>
      <c r="AC961" s="159">
        <v>1.7000000000000001E-3</v>
      </c>
      <c r="AD961" s="159">
        <v>0.21</v>
      </c>
    </row>
    <row r="962" spans="1:30" ht="15.75" customHeight="1">
      <c r="A962" s="266" t="s">
        <v>1758</v>
      </c>
      <c r="B962" s="181" t="s">
        <v>34</v>
      </c>
      <c r="C962" s="167">
        <v>0.28350000000000003</v>
      </c>
      <c r="D962" s="164"/>
      <c r="E962" s="169">
        <v>0</v>
      </c>
      <c r="F962" s="171">
        <v>3.2799999999999996E-2</v>
      </c>
      <c r="G962" s="23">
        <v>6.0000000000000001E-3</v>
      </c>
      <c r="H962" s="178">
        <v>4.0199999999999993E-2</v>
      </c>
      <c r="I962" s="141">
        <v>0</v>
      </c>
      <c r="J962" s="160">
        <v>0.08</v>
      </c>
      <c r="K962" s="160">
        <v>0.25</v>
      </c>
      <c r="L962" s="160">
        <v>2.8000000000000003E-4</v>
      </c>
      <c r="M962" s="160">
        <v>2.0299999999999998</v>
      </c>
      <c r="N962" s="160">
        <v>2.2000000000000002E-2</v>
      </c>
      <c r="O962" s="160">
        <v>0.71</v>
      </c>
      <c r="P962" s="160">
        <v>3.33</v>
      </c>
      <c r="Q962" s="160">
        <v>1.1899999999999999E-3</v>
      </c>
      <c r="R962" s="160">
        <v>4.8499999999999995E-2</v>
      </c>
      <c r="S962" s="160">
        <v>0</v>
      </c>
      <c r="T962" s="160">
        <v>0</v>
      </c>
      <c r="U962" s="160">
        <v>0</v>
      </c>
      <c r="V962" s="160">
        <v>1.1999999999999999E-3</v>
      </c>
      <c r="W962" s="160">
        <v>3.0999999999999999E-3</v>
      </c>
      <c r="X962" s="160">
        <v>1.7000000000000001E-3</v>
      </c>
      <c r="Y962" s="160">
        <v>6.2699999999999992E-2</v>
      </c>
      <c r="Z962" s="160">
        <v>0</v>
      </c>
      <c r="AA962" s="159">
        <v>0.308</v>
      </c>
      <c r="AB962" s="159">
        <v>6.0000000000000001E-3</v>
      </c>
      <c r="AC962" s="159">
        <v>1.7000000000000001E-3</v>
      </c>
      <c r="AD962" s="159">
        <v>0.21</v>
      </c>
    </row>
    <row r="963" spans="1:30" ht="15.75" customHeight="1">
      <c r="A963" s="266" t="s">
        <v>1759</v>
      </c>
      <c r="B963" s="181" t="s">
        <v>34</v>
      </c>
      <c r="C963" s="167">
        <v>0.28350000000000003</v>
      </c>
      <c r="D963" s="164"/>
      <c r="E963" s="169">
        <v>0</v>
      </c>
      <c r="F963" s="171">
        <v>3.2799999999999996E-2</v>
      </c>
      <c r="G963" s="23">
        <v>6.0000000000000001E-3</v>
      </c>
      <c r="H963" s="178">
        <v>4.0199999999999993E-2</v>
      </c>
      <c r="I963" s="141">
        <v>0</v>
      </c>
      <c r="J963" s="160">
        <v>0.08</v>
      </c>
      <c r="K963" s="160">
        <v>0.25</v>
      </c>
      <c r="L963" s="160">
        <v>2.8000000000000003E-4</v>
      </c>
      <c r="M963" s="160">
        <v>2.0299999999999998</v>
      </c>
      <c r="N963" s="160">
        <v>2.2000000000000002E-2</v>
      </c>
      <c r="O963" s="160">
        <v>0.71</v>
      </c>
      <c r="P963" s="160">
        <v>3.33</v>
      </c>
      <c r="Q963" s="160">
        <v>1.1899999999999999E-3</v>
      </c>
      <c r="R963" s="160">
        <v>4.8499999999999995E-2</v>
      </c>
      <c r="S963" s="160">
        <v>0</v>
      </c>
      <c r="T963" s="160">
        <v>0</v>
      </c>
      <c r="U963" s="160">
        <v>0</v>
      </c>
      <c r="V963" s="160">
        <v>1.1999999999999999E-3</v>
      </c>
      <c r="W963" s="160">
        <v>3.0999999999999999E-3</v>
      </c>
      <c r="X963" s="160">
        <v>1.7000000000000001E-3</v>
      </c>
      <c r="Y963" s="160">
        <v>6.2699999999999992E-2</v>
      </c>
      <c r="Z963" s="160">
        <v>0</v>
      </c>
      <c r="AA963" s="159">
        <v>0.308</v>
      </c>
      <c r="AB963" s="159">
        <v>6.0000000000000001E-3</v>
      </c>
      <c r="AC963" s="159">
        <v>1.7000000000000001E-3</v>
      </c>
      <c r="AD963" s="159">
        <v>0.21</v>
      </c>
    </row>
    <row r="964" spans="1:30" ht="15.75" customHeight="1">
      <c r="A964" s="266" t="s">
        <v>1760</v>
      </c>
      <c r="B964" s="181" t="s">
        <v>34</v>
      </c>
      <c r="C964" s="167">
        <v>0.28350000000000003</v>
      </c>
      <c r="D964" s="164"/>
      <c r="E964" s="169">
        <v>0</v>
      </c>
      <c r="F964" s="171">
        <v>3.2799999999999996E-2</v>
      </c>
      <c r="G964" s="23">
        <v>6.0000000000000001E-3</v>
      </c>
      <c r="H964" s="178">
        <v>4.0199999999999993E-2</v>
      </c>
      <c r="I964" s="141">
        <v>0</v>
      </c>
      <c r="J964" s="160">
        <v>0.08</v>
      </c>
      <c r="K964" s="160">
        <v>0.25</v>
      </c>
      <c r="L964" s="160">
        <v>2.8000000000000003E-4</v>
      </c>
      <c r="M964" s="160">
        <v>2.0299999999999998</v>
      </c>
      <c r="N964" s="160">
        <v>2.2000000000000002E-2</v>
      </c>
      <c r="O964" s="160">
        <v>0.71</v>
      </c>
      <c r="P964" s="160">
        <v>3.33</v>
      </c>
      <c r="Q964" s="160">
        <v>1.1899999999999999E-3</v>
      </c>
      <c r="R964" s="160">
        <v>4.8499999999999995E-2</v>
      </c>
      <c r="S964" s="160">
        <v>0</v>
      </c>
      <c r="T964" s="160">
        <v>0</v>
      </c>
      <c r="U964" s="160">
        <v>0</v>
      </c>
      <c r="V964" s="160">
        <v>1.1999999999999999E-3</v>
      </c>
      <c r="W964" s="160">
        <v>3.0999999999999999E-3</v>
      </c>
      <c r="X964" s="160">
        <v>1.7000000000000001E-3</v>
      </c>
      <c r="Y964" s="160">
        <v>6.2699999999999992E-2</v>
      </c>
      <c r="Z964" s="160">
        <v>0</v>
      </c>
      <c r="AA964" s="159">
        <v>0.308</v>
      </c>
      <c r="AB964" s="159">
        <v>6.0000000000000001E-3</v>
      </c>
      <c r="AC964" s="159">
        <v>1.7000000000000001E-3</v>
      </c>
      <c r="AD964" s="159">
        <v>0.21</v>
      </c>
    </row>
    <row r="965" spans="1:30" ht="15.75" customHeight="1">
      <c r="A965" s="266" t="s">
        <v>1761</v>
      </c>
      <c r="B965" s="181" t="s">
        <v>34</v>
      </c>
      <c r="C965" s="167">
        <v>0.28350000000000003</v>
      </c>
      <c r="D965" s="164"/>
      <c r="E965" s="169">
        <v>0</v>
      </c>
      <c r="F965" s="171">
        <v>3.2799999999999996E-2</v>
      </c>
      <c r="G965" s="23">
        <v>6.0000000000000001E-3</v>
      </c>
      <c r="H965" s="178">
        <v>4.0199999999999993E-2</v>
      </c>
      <c r="I965" s="141">
        <v>0</v>
      </c>
      <c r="J965" s="160">
        <v>0.08</v>
      </c>
      <c r="K965" s="160">
        <v>0.25</v>
      </c>
      <c r="L965" s="160">
        <v>2.8000000000000003E-4</v>
      </c>
      <c r="M965" s="160">
        <v>2.0299999999999998</v>
      </c>
      <c r="N965" s="160">
        <v>2.2000000000000002E-2</v>
      </c>
      <c r="O965" s="160">
        <v>0.71</v>
      </c>
      <c r="P965" s="160">
        <v>3.33</v>
      </c>
      <c r="Q965" s="160">
        <v>1.1899999999999999E-3</v>
      </c>
      <c r="R965" s="160">
        <v>4.8499999999999995E-2</v>
      </c>
      <c r="S965" s="160">
        <v>0</v>
      </c>
      <c r="T965" s="160">
        <v>0</v>
      </c>
      <c r="U965" s="160">
        <v>0</v>
      </c>
      <c r="V965" s="160">
        <v>1.1999999999999999E-3</v>
      </c>
      <c r="W965" s="160">
        <v>3.0999999999999999E-3</v>
      </c>
      <c r="X965" s="160">
        <v>1.7000000000000001E-3</v>
      </c>
      <c r="Y965" s="160">
        <v>6.2699999999999992E-2</v>
      </c>
      <c r="Z965" s="160">
        <v>0</v>
      </c>
      <c r="AA965" s="159">
        <v>0.308</v>
      </c>
      <c r="AB965" s="159">
        <v>6.0000000000000001E-3</v>
      </c>
      <c r="AC965" s="159">
        <v>1.7000000000000001E-3</v>
      </c>
      <c r="AD965" s="159">
        <v>0.21</v>
      </c>
    </row>
    <row r="966" spans="1:30" ht="15.75" customHeight="1">
      <c r="A966" s="266" t="s">
        <v>1762</v>
      </c>
      <c r="B966" s="181" t="s">
        <v>34</v>
      </c>
      <c r="C966" s="167">
        <v>0.28350000000000003</v>
      </c>
      <c r="D966" s="164"/>
      <c r="E966" s="169">
        <v>0</v>
      </c>
      <c r="F966" s="171">
        <v>3.2799999999999996E-2</v>
      </c>
      <c r="G966" s="23">
        <v>6.0000000000000001E-3</v>
      </c>
      <c r="H966" s="178">
        <v>4.0199999999999993E-2</v>
      </c>
      <c r="I966" s="141">
        <v>0</v>
      </c>
      <c r="J966" s="160">
        <v>0.08</v>
      </c>
      <c r="K966" s="160">
        <v>0.25</v>
      </c>
      <c r="L966" s="160">
        <v>2.8000000000000003E-4</v>
      </c>
      <c r="M966" s="160">
        <v>2.0299999999999998</v>
      </c>
      <c r="N966" s="160">
        <v>2.2000000000000002E-2</v>
      </c>
      <c r="O966" s="160">
        <v>0.71</v>
      </c>
      <c r="P966" s="160">
        <v>3.33</v>
      </c>
      <c r="Q966" s="160">
        <v>1.1899999999999999E-3</v>
      </c>
      <c r="R966" s="160">
        <v>4.8499999999999995E-2</v>
      </c>
      <c r="S966" s="160">
        <v>0</v>
      </c>
      <c r="T966" s="160">
        <v>0</v>
      </c>
      <c r="U966" s="160">
        <v>0</v>
      </c>
      <c r="V966" s="160">
        <v>1.1999999999999999E-3</v>
      </c>
      <c r="W966" s="160">
        <v>3.0999999999999999E-3</v>
      </c>
      <c r="X966" s="160">
        <v>1.7000000000000001E-3</v>
      </c>
      <c r="Y966" s="160">
        <v>6.2699999999999992E-2</v>
      </c>
      <c r="Z966" s="160">
        <v>0</v>
      </c>
      <c r="AA966" s="159">
        <v>0.308</v>
      </c>
      <c r="AB966" s="159">
        <v>6.0000000000000001E-3</v>
      </c>
      <c r="AC966" s="159">
        <v>1.7000000000000001E-3</v>
      </c>
      <c r="AD966" s="159">
        <v>0.21</v>
      </c>
    </row>
    <row r="967" spans="1:30" ht="15.75" customHeight="1">
      <c r="A967" s="266" t="s">
        <v>1763</v>
      </c>
      <c r="B967" s="181" t="s">
        <v>34</v>
      </c>
      <c r="C967" s="167">
        <v>0.28350000000000003</v>
      </c>
      <c r="D967" s="164"/>
      <c r="E967" s="169">
        <v>0</v>
      </c>
      <c r="F967" s="171">
        <v>3.2799999999999996E-2</v>
      </c>
      <c r="G967" s="23">
        <v>6.0000000000000001E-3</v>
      </c>
      <c r="H967" s="178">
        <v>4.0199999999999993E-2</v>
      </c>
      <c r="I967" s="141">
        <v>0</v>
      </c>
      <c r="J967" s="160">
        <v>0.08</v>
      </c>
      <c r="K967" s="160">
        <v>0.25</v>
      </c>
      <c r="L967" s="160">
        <v>2.8000000000000003E-4</v>
      </c>
      <c r="M967" s="160">
        <v>2.0299999999999998</v>
      </c>
      <c r="N967" s="160">
        <v>2.2000000000000002E-2</v>
      </c>
      <c r="O967" s="160">
        <v>0.71</v>
      </c>
      <c r="P967" s="160">
        <v>3.33</v>
      </c>
      <c r="Q967" s="160">
        <v>1.1899999999999999E-3</v>
      </c>
      <c r="R967" s="160">
        <v>4.8499999999999995E-2</v>
      </c>
      <c r="S967" s="160">
        <v>0</v>
      </c>
      <c r="T967" s="160">
        <v>0</v>
      </c>
      <c r="U967" s="160">
        <v>0</v>
      </c>
      <c r="V967" s="160">
        <v>1.1999999999999999E-3</v>
      </c>
      <c r="W967" s="160">
        <v>3.0999999999999999E-3</v>
      </c>
      <c r="X967" s="160">
        <v>1.7000000000000001E-3</v>
      </c>
      <c r="Y967" s="160">
        <v>6.2699999999999992E-2</v>
      </c>
      <c r="Z967" s="160">
        <v>0</v>
      </c>
      <c r="AA967" s="159">
        <v>0.308</v>
      </c>
      <c r="AB967" s="159">
        <v>6.0000000000000001E-3</v>
      </c>
      <c r="AC967" s="159">
        <v>1.7000000000000001E-3</v>
      </c>
      <c r="AD967" s="159">
        <v>0.21</v>
      </c>
    </row>
    <row r="968" spans="1:30" ht="15.75" customHeight="1">
      <c r="A968" s="266" t="s">
        <v>1764</v>
      </c>
      <c r="B968" s="181" t="s">
        <v>34</v>
      </c>
      <c r="C968" s="167">
        <v>0.28350000000000003</v>
      </c>
      <c r="D968" s="164"/>
      <c r="E968" s="169">
        <v>0</v>
      </c>
      <c r="F968" s="171">
        <v>3.2799999999999996E-2</v>
      </c>
      <c r="G968" s="23">
        <v>6.0000000000000001E-3</v>
      </c>
      <c r="H968" s="178">
        <v>4.0199999999999993E-2</v>
      </c>
      <c r="I968" s="141">
        <v>0</v>
      </c>
      <c r="J968" s="160">
        <v>0.08</v>
      </c>
      <c r="K968" s="160">
        <v>0.25</v>
      </c>
      <c r="L968" s="160">
        <v>2.8000000000000003E-4</v>
      </c>
      <c r="M968" s="160">
        <v>2.0299999999999998</v>
      </c>
      <c r="N968" s="160">
        <v>2.2000000000000002E-2</v>
      </c>
      <c r="O968" s="160">
        <v>0.71</v>
      </c>
      <c r="P968" s="160">
        <v>3.33</v>
      </c>
      <c r="Q968" s="160">
        <v>1.1899999999999999E-3</v>
      </c>
      <c r="R968" s="160">
        <v>4.8499999999999995E-2</v>
      </c>
      <c r="S968" s="160">
        <v>0</v>
      </c>
      <c r="T968" s="160">
        <v>0</v>
      </c>
      <c r="U968" s="160">
        <v>0</v>
      </c>
      <c r="V968" s="160">
        <v>1.1999999999999999E-3</v>
      </c>
      <c r="W968" s="160">
        <v>3.0999999999999999E-3</v>
      </c>
      <c r="X968" s="160">
        <v>1.7000000000000001E-3</v>
      </c>
      <c r="Y968" s="160">
        <v>6.2699999999999992E-2</v>
      </c>
      <c r="Z968" s="160">
        <v>0</v>
      </c>
      <c r="AA968" s="159">
        <v>0.308</v>
      </c>
      <c r="AB968" s="159">
        <v>6.0000000000000001E-3</v>
      </c>
      <c r="AC968" s="159">
        <v>1.7000000000000001E-3</v>
      </c>
      <c r="AD968" s="159">
        <v>0.21</v>
      </c>
    </row>
    <row r="969" spans="1:30" ht="15.75" customHeight="1">
      <c r="A969" s="266" t="s">
        <v>1765</v>
      </c>
      <c r="B969" s="181" t="s">
        <v>34</v>
      </c>
      <c r="C969" s="167">
        <v>0.28809999999999997</v>
      </c>
      <c r="D969" s="164"/>
      <c r="E969" s="169">
        <v>0</v>
      </c>
      <c r="F969" s="171">
        <v>3.5400000000000001E-2</v>
      </c>
      <c r="G969" s="23">
        <v>8.5000000000000006E-3</v>
      </c>
      <c r="H969" s="178">
        <v>4.4900000000000002E-2</v>
      </c>
      <c r="I969" s="141">
        <v>0</v>
      </c>
      <c r="J969" s="160">
        <v>0.06</v>
      </c>
      <c r="K969" s="160">
        <v>0.24</v>
      </c>
      <c r="L969" s="160">
        <v>1.0999999999999999E-4</v>
      </c>
      <c r="M969" s="160">
        <v>2.2200000000000002</v>
      </c>
      <c r="N969" s="160">
        <v>0.01</v>
      </c>
      <c r="O969" s="160">
        <v>0.5</v>
      </c>
      <c r="P969" s="160">
        <v>3.63</v>
      </c>
      <c r="Q969" s="160">
        <v>1.2E-4</v>
      </c>
      <c r="R969" s="160">
        <v>2.8300000000000002E-2</v>
      </c>
      <c r="S969" s="160">
        <v>0.02</v>
      </c>
      <c r="T969" s="160">
        <v>0</v>
      </c>
      <c r="U969" s="160">
        <v>0.02</v>
      </c>
      <c r="V969" s="160">
        <v>6.3899999999999998E-3</v>
      </c>
      <c r="W969" s="160">
        <v>3.1199999999999999E-3</v>
      </c>
      <c r="X969" s="160">
        <v>4.0000000000000001E-3</v>
      </c>
      <c r="Y969" s="160">
        <v>5.3550000000000007E-2</v>
      </c>
      <c r="Z969" s="160">
        <v>4.0000000000000001E-3</v>
      </c>
      <c r="AA969" s="159">
        <v>0.43200000000000005</v>
      </c>
      <c r="AB969" s="159">
        <v>8.0000000000000002E-3</v>
      </c>
      <c r="AC969" s="159">
        <v>3.2000000000000002E-3</v>
      </c>
      <c r="AD969" s="159">
        <v>0.09</v>
      </c>
    </row>
    <row r="970" spans="1:30" ht="15.75" customHeight="1">
      <c r="A970" s="266" t="s">
        <v>1766</v>
      </c>
      <c r="B970" s="181" t="s">
        <v>34</v>
      </c>
      <c r="C970" s="167">
        <v>0.25340000000000001</v>
      </c>
      <c r="D970" s="164"/>
      <c r="E970" s="169">
        <v>0</v>
      </c>
      <c r="F970" s="171">
        <v>7.3599999999999999E-2</v>
      </c>
      <c r="G970" s="23">
        <v>1.89E-2</v>
      </c>
      <c r="H970" s="178">
        <v>9.0200000000000002E-2</v>
      </c>
      <c r="I970" s="141">
        <v>0</v>
      </c>
      <c r="J970" s="160">
        <v>0.15</v>
      </c>
      <c r="K970" s="160">
        <v>0.22</v>
      </c>
      <c r="L970" s="160">
        <v>2.8000000000000003E-4</v>
      </c>
      <c r="M970" s="160">
        <v>2.57</v>
      </c>
      <c r="N970" s="160">
        <v>9.7999999999999997E-3</v>
      </c>
      <c r="O970" s="160">
        <v>0.59</v>
      </c>
      <c r="P970" s="160">
        <v>3.38</v>
      </c>
      <c r="Q970" s="160">
        <v>9.7999999999999997E-4</v>
      </c>
      <c r="R970" s="160">
        <v>3.0600000000000002E-2</v>
      </c>
      <c r="S970" s="160">
        <v>0.03</v>
      </c>
      <c r="T970" s="160">
        <v>0</v>
      </c>
      <c r="U970" s="160">
        <v>0.03</v>
      </c>
      <c r="V970" s="160">
        <v>5.7799999999999995E-3</v>
      </c>
      <c r="W970" s="160">
        <v>3.0200000000000001E-3</v>
      </c>
      <c r="X970" s="160">
        <v>4.0100000000000005E-3</v>
      </c>
      <c r="Y970" s="160">
        <v>4.4600000000000001E-2</v>
      </c>
      <c r="Z970" s="160">
        <v>3.0000000000000001E-3</v>
      </c>
      <c r="AA970" s="159">
        <v>0.433</v>
      </c>
      <c r="AB970" s="159">
        <v>1.1000000000000001E-2</v>
      </c>
      <c r="AC970" s="159">
        <v>2.2000000000000001E-3</v>
      </c>
      <c r="AD970" s="159">
        <v>0.05</v>
      </c>
    </row>
    <row r="971" spans="1:30" ht="15.75" customHeight="1">
      <c r="A971" s="266" t="s">
        <v>1767</v>
      </c>
      <c r="B971" s="181" t="s">
        <v>34</v>
      </c>
      <c r="C971" s="167">
        <v>0.25340000000000001</v>
      </c>
      <c r="D971" s="164"/>
      <c r="E971" s="169">
        <v>0</v>
      </c>
      <c r="F971" s="171">
        <v>7.3599999999999999E-2</v>
      </c>
      <c r="G971" s="23">
        <v>1.89E-2</v>
      </c>
      <c r="H971" s="178">
        <v>9.0200000000000002E-2</v>
      </c>
      <c r="I971" s="141">
        <v>0</v>
      </c>
      <c r="J971" s="160">
        <v>0.15</v>
      </c>
      <c r="K971" s="160">
        <v>0.22</v>
      </c>
      <c r="L971" s="160">
        <v>2.8000000000000003E-4</v>
      </c>
      <c r="M971" s="160">
        <v>2.57</v>
      </c>
      <c r="N971" s="160">
        <v>9.7999999999999997E-3</v>
      </c>
      <c r="O971" s="160">
        <v>0.59</v>
      </c>
      <c r="P971" s="160">
        <v>3.38</v>
      </c>
      <c r="Q971" s="160">
        <v>9.7999999999999997E-4</v>
      </c>
      <c r="R971" s="160">
        <v>3.0600000000000002E-2</v>
      </c>
      <c r="S971" s="160">
        <v>0.03</v>
      </c>
      <c r="T971" s="160">
        <v>0</v>
      </c>
      <c r="U971" s="160">
        <v>0.03</v>
      </c>
      <c r="V971" s="160">
        <v>5.7799999999999995E-3</v>
      </c>
      <c r="W971" s="160">
        <v>3.0200000000000001E-3</v>
      </c>
      <c r="X971" s="160">
        <v>4.0100000000000005E-3</v>
      </c>
      <c r="Y971" s="160">
        <v>4.4600000000000001E-2</v>
      </c>
      <c r="Z971" s="160">
        <v>3.0000000000000001E-3</v>
      </c>
      <c r="AA971" s="159">
        <v>0.433</v>
      </c>
      <c r="AB971" s="159">
        <v>1.1000000000000001E-2</v>
      </c>
      <c r="AC971" s="159">
        <v>2.2000000000000001E-3</v>
      </c>
      <c r="AD971" s="159">
        <v>0.05</v>
      </c>
    </row>
    <row r="972" spans="1:30" ht="15.75" customHeight="1">
      <c r="A972" s="266" t="s">
        <v>1768</v>
      </c>
      <c r="B972" s="181" t="s">
        <v>34</v>
      </c>
      <c r="C972" s="167">
        <v>0.25340000000000001</v>
      </c>
      <c r="D972" s="164"/>
      <c r="E972" s="169">
        <v>0</v>
      </c>
      <c r="F972" s="171">
        <v>7.3599999999999999E-2</v>
      </c>
      <c r="G972" s="23">
        <v>1.89E-2</v>
      </c>
      <c r="H972" s="178">
        <v>9.0200000000000002E-2</v>
      </c>
      <c r="I972" s="141">
        <v>0</v>
      </c>
      <c r="J972" s="160">
        <v>0.15</v>
      </c>
      <c r="K972" s="160">
        <v>0.22</v>
      </c>
      <c r="L972" s="160">
        <v>2.8000000000000003E-4</v>
      </c>
      <c r="M972" s="160">
        <v>2.57</v>
      </c>
      <c r="N972" s="160">
        <v>9.7999999999999997E-3</v>
      </c>
      <c r="O972" s="160">
        <v>0.59</v>
      </c>
      <c r="P972" s="160">
        <v>3.38</v>
      </c>
      <c r="Q972" s="160">
        <v>9.7999999999999997E-4</v>
      </c>
      <c r="R972" s="160">
        <v>3.0600000000000002E-2</v>
      </c>
      <c r="S972" s="160">
        <v>0.03</v>
      </c>
      <c r="T972" s="160">
        <v>0</v>
      </c>
      <c r="U972" s="160">
        <v>0.03</v>
      </c>
      <c r="V972" s="160">
        <v>5.7799999999999995E-3</v>
      </c>
      <c r="W972" s="160">
        <v>3.0200000000000001E-3</v>
      </c>
      <c r="X972" s="160">
        <v>4.0100000000000005E-3</v>
      </c>
      <c r="Y972" s="160">
        <v>4.4600000000000001E-2</v>
      </c>
      <c r="Z972" s="160">
        <v>3.0000000000000001E-3</v>
      </c>
      <c r="AA972" s="159">
        <v>0.433</v>
      </c>
      <c r="AB972" s="159">
        <v>1.1000000000000001E-2</v>
      </c>
      <c r="AC972" s="159">
        <v>2.2000000000000001E-3</v>
      </c>
      <c r="AD972" s="159">
        <v>0.05</v>
      </c>
    </row>
    <row r="973" spans="1:30" ht="15.75" customHeight="1">
      <c r="A973" s="266" t="s">
        <v>1769</v>
      </c>
      <c r="B973" s="181" t="s">
        <v>34</v>
      </c>
      <c r="C973" s="167">
        <v>0.25340000000000001</v>
      </c>
      <c r="D973" s="164"/>
      <c r="E973" s="169">
        <v>0</v>
      </c>
      <c r="F973" s="171">
        <v>7.3599999999999999E-2</v>
      </c>
      <c r="G973" s="23">
        <v>1.89E-2</v>
      </c>
      <c r="H973" s="178">
        <v>9.0200000000000002E-2</v>
      </c>
      <c r="I973" s="141">
        <v>0</v>
      </c>
      <c r="J973" s="160">
        <v>0.15</v>
      </c>
      <c r="K973" s="160">
        <v>0.22</v>
      </c>
      <c r="L973" s="160">
        <v>2.8000000000000003E-4</v>
      </c>
      <c r="M973" s="160">
        <v>2.57</v>
      </c>
      <c r="N973" s="160">
        <v>9.7999999999999997E-3</v>
      </c>
      <c r="O973" s="160">
        <v>0.59</v>
      </c>
      <c r="P973" s="160">
        <v>3.38</v>
      </c>
      <c r="Q973" s="160">
        <v>9.7999999999999997E-4</v>
      </c>
      <c r="R973" s="160">
        <v>3.0600000000000002E-2</v>
      </c>
      <c r="S973" s="160">
        <v>0.03</v>
      </c>
      <c r="T973" s="160">
        <v>0</v>
      </c>
      <c r="U973" s="160">
        <v>0.03</v>
      </c>
      <c r="V973" s="160">
        <v>5.7799999999999995E-3</v>
      </c>
      <c r="W973" s="160">
        <v>3.0200000000000001E-3</v>
      </c>
      <c r="X973" s="160">
        <v>4.0100000000000005E-3</v>
      </c>
      <c r="Y973" s="160">
        <v>4.4600000000000001E-2</v>
      </c>
      <c r="Z973" s="160">
        <v>3.0000000000000001E-3</v>
      </c>
      <c r="AA973" s="159">
        <v>0.433</v>
      </c>
      <c r="AB973" s="159">
        <v>1.1000000000000001E-2</v>
      </c>
      <c r="AC973" s="159">
        <v>2.2000000000000001E-3</v>
      </c>
      <c r="AD973" s="159">
        <v>0.05</v>
      </c>
    </row>
    <row r="974" spans="1:30" ht="15.75" customHeight="1">
      <c r="A974" s="266" t="s">
        <v>1770</v>
      </c>
      <c r="B974" s="181" t="s">
        <v>34</v>
      </c>
      <c r="C974" s="167">
        <v>0.36119999999999997</v>
      </c>
      <c r="D974" s="164"/>
      <c r="E974" s="169">
        <v>0</v>
      </c>
      <c r="F974" s="171">
        <v>1.72E-2</v>
      </c>
      <c r="G974" s="23">
        <v>2.2000000000000001E-3</v>
      </c>
      <c r="H974" s="178">
        <v>0.02</v>
      </c>
      <c r="I974" s="141">
        <v>0</v>
      </c>
      <c r="J974" s="160">
        <v>0.04</v>
      </c>
      <c r="K974" s="160">
        <v>0.26</v>
      </c>
      <c r="L974" s="160">
        <v>1.7999999999999998E-4</v>
      </c>
      <c r="M974" s="160">
        <v>2.2599999999999998</v>
      </c>
      <c r="N974" s="160">
        <v>3.32E-2</v>
      </c>
      <c r="O974" s="160">
        <v>0.45</v>
      </c>
      <c r="P974" s="160">
        <v>3.34</v>
      </c>
      <c r="Q974" s="160">
        <v>1.24E-3</v>
      </c>
      <c r="R974" s="160">
        <v>4.5599999999999995E-2</v>
      </c>
      <c r="S974" s="160">
        <v>0</v>
      </c>
      <c r="T974" s="160">
        <v>0</v>
      </c>
      <c r="U974" s="160">
        <v>0</v>
      </c>
      <c r="V974" s="160">
        <v>7.000000000000001E-4</v>
      </c>
      <c r="W974" s="160">
        <v>2.5000000000000001E-3</v>
      </c>
      <c r="X974" s="160">
        <v>2.8000000000000004E-3</v>
      </c>
      <c r="Y974" s="160">
        <v>3.8100000000000002E-2</v>
      </c>
      <c r="Z974" s="160">
        <v>0</v>
      </c>
      <c r="AA974" s="159">
        <v>0.33</v>
      </c>
      <c r="AB974" s="159">
        <v>6.9999999999999993E-3</v>
      </c>
      <c r="AC974" s="159">
        <v>1.4000000000000002E-3</v>
      </c>
      <c r="AD974" s="159">
        <v>0.09</v>
      </c>
    </row>
    <row r="975" spans="1:30" ht="15.75" customHeight="1">
      <c r="A975" s="266" t="s">
        <v>1771</v>
      </c>
      <c r="B975" s="181" t="s">
        <v>34</v>
      </c>
      <c r="C975" s="167">
        <v>0.36119999999999997</v>
      </c>
      <c r="D975" s="164"/>
      <c r="E975" s="169">
        <v>0</v>
      </c>
      <c r="F975" s="171">
        <v>1.72E-2</v>
      </c>
      <c r="G975" s="23">
        <v>2.2000000000000001E-3</v>
      </c>
      <c r="H975" s="178">
        <v>0.02</v>
      </c>
      <c r="I975" s="141">
        <v>0</v>
      </c>
      <c r="J975" s="160">
        <v>0.04</v>
      </c>
      <c r="K975" s="160">
        <v>0.26</v>
      </c>
      <c r="L975" s="160">
        <v>1.7999999999999998E-4</v>
      </c>
      <c r="M975" s="160">
        <v>2.2599999999999998</v>
      </c>
      <c r="N975" s="160">
        <v>3.32E-2</v>
      </c>
      <c r="O975" s="160">
        <v>0.45</v>
      </c>
      <c r="P975" s="160">
        <v>3.34</v>
      </c>
      <c r="Q975" s="160">
        <v>1.24E-3</v>
      </c>
      <c r="R975" s="160">
        <v>4.5599999999999995E-2</v>
      </c>
      <c r="S975" s="160">
        <v>0</v>
      </c>
      <c r="T975" s="160">
        <v>0</v>
      </c>
      <c r="U975" s="160">
        <v>0</v>
      </c>
      <c r="V975" s="160">
        <v>7.000000000000001E-4</v>
      </c>
      <c r="W975" s="160">
        <v>2.5000000000000001E-3</v>
      </c>
      <c r="X975" s="160">
        <v>2.8000000000000004E-3</v>
      </c>
      <c r="Y975" s="160">
        <v>3.8100000000000002E-2</v>
      </c>
      <c r="Z975" s="160">
        <v>0</v>
      </c>
      <c r="AA975" s="159">
        <v>0.33</v>
      </c>
      <c r="AB975" s="159">
        <v>6.9999999999999993E-3</v>
      </c>
      <c r="AC975" s="159">
        <v>1.4000000000000002E-3</v>
      </c>
      <c r="AD975" s="159">
        <v>0.09</v>
      </c>
    </row>
    <row r="976" spans="1:30" ht="15.75" customHeight="1">
      <c r="A976" s="266" t="s">
        <v>1772</v>
      </c>
      <c r="B976" s="181" t="s">
        <v>34</v>
      </c>
      <c r="C976" s="167">
        <v>0.36119999999999997</v>
      </c>
      <c r="D976" s="164"/>
      <c r="E976" s="169">
        <v>0</v>
      </c>
      <c r="F976" s="171">
        <v>1.72E-2</v>
      </c>
      <c r="G976" s="23">
        <v>2.2000000000000001E-3</v>
      </c>
      <c r="H976" s="178">
        <v>0.02</v>
      </c>
      <c r="I976" s="141">
        <v>0</v>
      </c>
      <c r="J976" s="160">
        <v>0.04</v>
      </c>
      <c r="K976" s="160">
        <v>0.26</v>
      </c>
      <c r="L976" s="160">
        <v>1.7999999999999998E-4</v>
      </c>
      <c r="M976" s="160">
        <v>2.2599999999999998</v>
      </c>
      <c r="N976" s="160">
        <v>3.32E-2</v>
      </c>
      <c r="O976" s="160">
        <v>0.45</v>
      </c>
      <c r="P976" s="160">
        <v>3.34</v>
      </c>
      <c r="Q976" s="160">
        <v>1.24E-3</v>
      </c>
      <c r="R976" s="160">
        <v>4.5599999999999995E-2</v>
      </c>
      <c r="S976" s="160">
        <v>0</v>
      </c>
      <c r="T976" s="160">
        <v>0</v>
      </c>
      <c r="U976" s="160">
        <v>0</v>
      </c>
      <c r="V976" s="160">
        <v>7.000000000000001E-4</v>
      </c>
      <c r="W976" s="160">
        <v>2.5000000000000001E-3</v>
      </c>
      <c r="X976" s="160">
        <v>2.8000000000000004E-3</v>
      </c>
      <c r="Y976" s="160">
        <v>3.8100000000000002E-2</v>
      </c>
      <c r="Z976" s="160">
        <v>0</v>
      </c>
      <c r="AA976" s="159">
        <v>0.33</v>
      </c>
      <c r="AB976" s="159">
        <v>6.9999999999999993E-3</v>
      </c>
      <c r="AC976" s="159">
        <v>1.4000000000000002E-3</v>
      </c>
      <c r="AD976" s="159">
        <v>0.09</v>
      </c>
    </row>
    <row r="977" spans="1:30" ht="15.75" customHeight="1">
      <c r="A977" s="266" t="s">
        <v>1773</v>
      </c>
      <c r="B977" s="181" t="s">
        <v>34</v>
      </c>
      <c r="C977" s="167">
        <v>0.36119999999999997</v>
      </c>
      <c r="D977" s="164"/>
      <c r="E977" s="169">
        <v>0</v>
      </c>
      <c r="F977" s="171">
        <v>1.72E-2</v>
      </c>
      <c r="G977" s="23">
        <v>2.2000000000000001E-3</v>
      </c>
      <c r="H977" s="178">
        <v>0.02</v>
      </c>
      <c r="I977" s="141">
        <v>0</v>
      </c>
      <c r="J977" s="160">
        <v>0.04</v>
      </c>
      <c r="K977" s="160">
        <v>0.26</v>
      </c>
      <c r="L977" s="160">
        <v>1.7999999999999998E-4</v>
      </c>
      <c r="M977" s="160">
        <v>2.2599999999999998</v>
      </c>
      <c r="N977" s="160">
        <v>3.32E-2</v>
      </c>
      <c r="O977" s="160">
        <v>0.45</v>
      </c>
      <c r="P977" s="160">
        <v>3.34</v>
      </c>
      <c r="Q977" s="160">
        <v>1.24E-3</v>
      </c>
      <c r="R977" s="160">
        <v>4.5599999999999995E-2</v>
      </c>
      <c r="S977" s="160">
        <v>0</v>
      </c>
      <c r="T977" s="160">
        <v>0</v>
      </c>
      <c r="U977" s="160">
        <v>0</v>
      </c>
      <c r="V977" s="160">
        <v>7.000000000000001E-4</v>
      </c>
      <c r="W977" s="160">
        <v>2.5000000000000001E-3</v>
      </c>
      <c r="X977" s="160">
        <v>2.8000000000000004E-3</v>
      </c>
      <c r="Y977" s="160">
        <v>3.8100000000000002E-2</v>
      </c>
      <c r="Z977" s="160">
        <v>0</v>
      </c>
      <c r="AA977" s="159">
        <v>0.33</v>
      </c>
      <c r="AB977" s="159">
        <v>6.9999999999999993E-3</v>
      </c>
      <c r="AC977" s="159">
        <v>1.4000000000000002E-3</v>
      </c>
      <c r="AD977" s="159">
        <v>0.09</v>
      </c>
    </row>
    <row r="978" spans="1:30" ht="15.75" customHeight="1">
      <c r="A978" s="266" t="s">
        <v>1774</v>
      </c>
      <c r="B978" s="181" t="s">
        <v>34</v>
      </c>
      <c r="C978" s="167">
        <v>0.29160000000000003</v>
      </c>
      <c r="D978" s="164"/>
      <c r="E978" s="169">
        <v>1.076E-2</v>
      </c>
      <c r="F978" s="171">
        <v>1.72E-2</v>
      </c>
      <c r="G978" s="23">
        <v>2.2000000000000001E-3</v>
      </c>
      <c r="H978" s="178">
        <v>0.02</v>
      </c>
      <c r="I978" s="141">
        <v>3.0000000000000001E-3</v>
      </c>
      <c r="J978" s="160">
        <v>0.04</v>
      </c>
      <c r="K978" s="160">
        <v>0.26</v>
      </c>
      <c r="L978" s="160">
        <v>1.7999999999999998E-4</v>
      </c>
      <c r="M978" s="160">
        <v>2.2599999999999998</v>
      </c>
      <c r="N978" s="160">
        <v>3.32E-2</v>
      </c>
      <c r="O978" s="160">
        <v>0.45</v>
      </c>
      <c r="P978" s="160">
        <v>3.34</v>
      </c>
      <c r="Q978" s="160">
        <v>1.24E-3</v>
      </c>
      <c r="R978" s="160">
        <v>4.5599999999999995E-2</v>
      </c>
      <c r="S978" s="160">
        <v>0</v>
      </c>
      <c r="T978" s="160">
        <v>0</v>
      </c>
      <c r="U978" s="160">
        <v>0</v>
      </c>
      <c r="V978" s="160">
        <v>7.000000000000001E-4</v>
      </c>
      <c r="W978" s="160">
        <v>2.5000000000000001E-3</v>
      </c>
      <c r="X978" s="160">
        <v>2.8000000000000004E-3</v>
      </c>
      <c r="Y978" s="160">
        <v>3.8100000000000002E-2</v>
      </c>
      <c r="Z978" s="160">
        <v>0</v>
      </c>
      <c r="AA978" s="159">
        <v>0.33</v>
      </c>
      <c r="AB978" s="159">
        <v>6.9999999999999993E-3</v>
      </c>
      <c r="AC978" s="159">
        <v>1.4000000000000002E-3</v>
      </c>
      <c r="AD978" s="159">
        <v>0.09</v>
      </c>
    </row>
    <row r="979" spans="1:30" ht="15.75" customHeight="1">
      <c r="A979" s="266" t="s">
        <v>1775</v>
      </c>
      <c r="B979" s="181" t="s">
        <v>34</v>
      </c>
      <c r="C979" s="167">
        <v>0.25340000000000001</v>
      </c>
      <c r="D979" s="164"/>
      <c r="E979" s="169">
        <v>0</v>
      </c>
      <c r="F979" s="171">
        <v>7.3599999999999999E-2</v>
      </c>
      <c r="G979" s="23">
        <v>1.89E-2</v>
      </c>
      <c r="H979" s="178">
        <v>9.0200000000000002E-2</v>
      </c>
      <c r="I979" s="141">
        <v>0</v>
      </c>
      <c r="J979" s="160">
        <v>0.15</v>
      </c>
      <c r="K979" s="160">
        <v>0.22</v>
      </c>
      <c r="L979" s="160">
        <v>2.8000000000000003E-4</v>
      </c>
      <c r="M979" s="160">
        <v>2.57</v>
      </c>
      <c r="N979" s="160">
        <v>9.7999999999999997E-3</v>
      </c>
      <c r="O979" s="160">
        <v>0.59</v>
      </c>
      <c r="P979" s="160">
        <v>3.38</v>
      </c>
      <c r="Q979" s="160">
        <v>9.7999999999999997E-4</v>
      </c>
      <c r="R979" s="160">
        <v>3.0600000000000002E-2</v>
      </c>
      <c r="S979" s="160">
        <v>0.03</v>
      </c>
      <c r="T979" s="160">
        <v>0</v>
      </c>
      <c r="U979" s="160">
        <v>0.03</v>
      </c>
      <c r="V979" s="160">
        <v>5.7799999999999995E-3</v>
      </c>
      <c r="W979" s="160">
        <v>3.0200000000000001E-3</v>
      </c>
      <c r="X979" s="160">
        <v>4.0100000000000005E-3</v>
      </c>
      <c r="Y979" s="160">
        <v>4.4600000000000001E-2</v>
      </c>
      <c r="Z979" s="160">
        <v>3.0000000000000001E-3</v>
      </c>
      <c r="AA979" s="159">
        <v>0.433</v>
      </c>
      <c r="AB979" s="159">
        <v>1.1000000000000001E-2</v>
      </c>
      <c r="AC979" s="159">
        <v>2.2000000000000001E-3</v>
      </c>
      <c r="AD979" s="159">
        <v>0.05</v>
      </c>
    </row>
    <row r="980" spans="1:30" ht="15.75" customHeight="1">
      <c r="A980" s="266" t="s">
        <v>1776</v>
      </c>
      <c r="B980" s="181" t="s">
        <v>34</v>
      </c>
      <c r="C980" s="167">
        <v>0.25340000000000001</v>
      </c>
      <c r="D980" s="164"/>
      <c r="E980" s="169">
        <v>0</v>
      </c>
      <c r="F980" s="171">
        <v>7.3599999999999999E-2</v>
      </c>
      <c r="G980" s="23">
        <v>1.89E-2</v>
      </c>
      <c r="H980" s="178">
        <v>9.0200000000000002E-2</v>
      </c>
      <c r="I980" s="141">
        <v>0</v>
      </c>
      <c r="J980" s="160">
        <v>0.15</v>
      </c>
      <c r="K980" s="160">
        <v>0.22</v>
      </c>
      <c r="L980" s="160">
        <v>2.8000000000000003E-4</v>
      </c>
      <c r="M980" s="160">
        <v>2.57</v>
      </c>
      <c r="N980" s="160">
        <v>9.7999999999999997E-3</v>
      </c>
      <c r="O980" s="160">
        <v>0.59</v>
      </c>
      <c r="P980" s="160">
        <v>3.38</v>
      </c>
      <c r="Q980" s="160">
        <v>9.7999999999999997E-4</v>
      </c>
      <c r="R980" s="160">
        <v>3.0600000000000002E-2</v>
      </c>
      <c r="S980" s="160">
        <v>0.03</v>
      </c>
      <c r="T980" s="160">
        <v>0</v>
      </c>
      <c r="U980" s="160">
        <v>0.03</v>
      </c>
      <c r="V980" s="160">
        <v>5.7799999999999995E-3</v>
      </c>
      <c r="W980" s="160">
        <v>3.0200000000000001E-3</v>
      </c>
      <c r="X980" s="160">
        <v>4.0100000000000005E-3</v>
      </c>
      <c r="Y980" s="160">
        <v>4.4600000000000001E-2</v>
      </c>
      <c r="Z980" s="160">
        <v>3.0000000000000001E-3</v>
      </c>
      <c r="AA980" s="159">
        <v>0.433</v>
      </c>
      <c r="AB980" s="159">
        <v>1.1000000000000001E-2</v>
      </c>
      <c r="AC980" s="159">
        <v>2.2000000000000001E-3</v>
      </c>
      <c r="AD980" s="159">
        <v>0.05</v>
      </c>
    </row>
    <row r="981" spans="1:30" ht="15.75" customHeight="1">
      <c r="A981" s="266" t="s">
        <v>1777</v>
      </c>
      <c r="B981" s="181" t="s">
        <v>34</v>
      </c>
      <c r="C981" s="167">
        <v>0.25340000000000001</v>
      </c>
      <c r="D981" s="164"/>
      <c r="E981" s="169">
        <v>0</v>
      </c>
      <c r="F981" s="171">
        <v>7.3599999999999999E-2</v>
      </c>
      <c r="G981" s="23">
        <v>1.89E-2</v>
      </c>
      <c r="H981" s="178">
        <v>9.0200000000000002E-2</v>
      </c>
      <c r="I981" s="141">
        <v>0</v>
      </c>
      <c r="J981" s="160">
        <v>0.15</v>
      </c>
      <c r="K981" s="160">
        <v>0.22</v>
      </c>
      <c r="L981" s="160">
        <v>2.8000000000000003E-4</v>
      </c>
      <c r="M981" s="160">
        <v>2.57</v>
      </c>
      <c r="N981" s="160">
        <v>9.7999999999999997E-3</v>
      </c>
      <c r="O981" s="160">
        <v>0.59</v>
      </c>
      <c r="P981" s="160">
        <v>3.38</v>
      </c>
      <c r="Q981" s="160">
        <v>9.7999999999999997E-4</v>
      </c>
      <c r="R981" s="160">
        <v>3.0600000000000002E-2</v>
      </c>
      <c r="S981" s="160">
        <v>0.03</v>
      </c>
      <c r="T981" s="160">
        <v>0</v>
      </c>
      <c r="U981" s="160">
        <v>0.03</v>
      </c>
      <c r="V981" s="160">
        <v>5.7799999999999995E-3</v>
      </c>
      <c r="W981" s="160">
        <v>3.0200000000000001E-3</v>
      </c>
      <c r="X981" s="160">
        <v>4.0100000000000005E-3</v>
      </c>
      <c r="Y981" s="160">
        <v>4.4600000000000001E-2</v>
      </c>
      <c r="Z981" s="160">
        <v>3.0000000000000001E-3</v>
      </c>
      <c r="AA981" s="159">
        <v>0.433</v>
      </c>
      <c r="AB981" s="159">
        <v>1.1000000000000001E-2</v>
      </c>
      <c r="AC981" s="159">
        <v>2.2000000000000001E-3</v>
      </c>
      <c r="AD981" s="159">
        <v>0.05</v>
      </c>
    </row>
    <row r="982" spans="1:30" ht="15.75" customHeight="1">
      <c r="A982" s="266" t="s">
        <v>1778</v>
      </c>
      <c r="B982" s="181" t="s">
        <v>34</v>
      </c>
      <c r="C982" s="167">
        <v>0.30670000000000003</v>
      </c>
      <c r="D982" s="164"/>
      <c r="E982" s="169">
        <v>0</v>
      </c>
      <c r="F982" s="171">
        <v>3.415E-2</v>
      </c>
      <c r="G982" s="23">
        <v>3.4699999999999996E-3</v>
      </c>
      <c r="H982" s="178">
        <v>3.918E-2</v>
      </c>
      <c r="I982" s="141">
        <v>0</v>
      </c>
      <c r="J982" s="160">
        <v>7.0000000000000007E-2</v>
      </c>
      <c r="K982" s="160">
        <v>0.2</v>
      </c>
      <c r="L982" s="160">
        <v>1.0999999999999999E-4</v>
      </c>
      <c r="M982" s="160">
        <v>1.93</v>
      </c>
      <c r="N982" s="160">
        <v>2.53E-2</v>
      </c>
      <c r="O982" s="160">
        <v>0.41</v>
      </c>
      <c r="P982" s="160">
        <v>2.52</v>
      </c>
      <c r="Q982" s="160">
        <v>7.3999999999999999E-4</v>
      </c>
      <c r="R982" s="160">
        <v>5.2000000000000005E-2</v>
      </c>
      <c r="S982" s="160">
        <v>0</v>
      </c>
      <c r="T982" s="160">
        <v>0</v>
      </c>
      <c r="U982" s="160">
        <v>0</v>
      </c>
      <c r="V982" s="160">
        <v>7.000000000000001E-4</v>
      </c>
      <c r="W982" s="160">
        <v>1.6300000000000002E-3</v>
      </c>
      <c r="X982" s="160">
        <v>4.0300000000000006E-3</v>
      </c>
      <c r="Y982" s="160">
        <v>5.3600000000000002E-2</v>
      </c>
      <c r="Z982" s="160">
        <v>0</v>
      </c>
      <c r="AA982" s="159">
        <v>0.317</v>
      </c>
      <c r="AB982" s="159">
        <v>6.0000000000000001E-3</v>
      </c>
      <c r="AC982" s="159">
        <v>4.3E-3</v>
      </c>
      <c r="AD982" s="159">
        <v>0.1</v>
      </c>
    </row>
    <row r="983" spans="1:30" ht="15.75" customHeight="1">
      <c r="A983" s="266" t="s">
        <v>1779</v>
      </c>
      <c r="B983" s="181" t="s">
        <v>34</v>
      </c>
      <c r="C983" s="167">
        <v>0.30670000000000003</v>
      </c>
      <c r="D983" s="164"/>
      <c r="E983" s="169">
        <v>0</v>
      </c>
      <c r="F983" s="171">
        <v>3.415E-2</v>
      </c>
      <c r="G983" s="23">
        <v>3.4699999999999996E-3</v>
      </c>
      <c r="H983" s="178">
        <v>3.918E-2</v>
      </c>
      <c r="I983" s="141">
        <v>0</v>
      </c>
      <c r="J983" s="160">
        <v>7.0000000000000007E-2</v>
      </c>
      <c r="K983" s="160">
        <v>0.2</v>
      </c>
      <c r="L983" s="160">
        <v>1.0999999999999999E-4</v>
      </c>
      <c r="M983" s="160">
        <v>1.93</v>
      </c>
      <c r="N983" s="160">
        <v>2.53E-2</v>
      </c>
      <c r="O983" s="160">
        <v>0.41</v>
      </c>
      <c r="P983" s="160">
        <v>2.52</v>
      </c>
      <c r="Q983" s="160">
        <v>7.3999999999999999E-4</v>
      </c>
      <c r="R983" s="160">
        <v>5.2000000000000005E-2</v>
      </c>
      <c r="S983" s="160">
        <v>0</v>
      </c>
      <c r="T983" s="160">
        <v>0</v>
      </c>
      <c r="U983" s="160">
        <v>0</v>
      </c>
      <c r="V983" s="160">
        <v>7.000000000000001E-4</v>
      </c>
      <c r="W983" s="160">
        <v>1.6300000000000002E-3</v>
      </c>
      <c r="X983" s="160">
        <v>4.0300000000000006E-3</v>
      </c>
      <c r="Y983" s="160">
        <v>5.3600000000000002E-2</v>
      </c>
      <c r="Z983" s="160">
        <v>0</v>
      </c>
      <c r="AA983" s="159">
        <v>0.317</v>
      </c>
      <c r="AB983" s="159">
        <v>6.0000000000000001E-3</v>
      </c>
      <c r="AC983" s="159">
        <v>4.3E-3</v>
      </c>
      <c r="AD983" s="159">
        <v>0.1</v>
      </c>
    </row>
    <row r="984" spans="1:30" ht="15.75" customHeight="1">
      <c r="A984" s="266" t="s">
        <v>1780</v>
      </c>
      <c r="B984" s="181" t="s">
        <v>34</v>
      </c>
      <c r="C984" s="167">
        <v>0.19800000000000001</v>
      </c>
      <c r="D984" s="164"/>
      <c r="E984" s="169">
        <v>0</v>
      </c>
      <c r="F984" s="171">
        <v>2.5000000000000001E-2</v>
      </c>
      <c r="G984" s="23">
        <v>1E-3</v>
      </c>
      <c r="H984" s="178">
        <v>1.2E-2</v>
      </c>
      <c r="I984" s="141">
        <v>3.9E-2</v>
      </c>
      <c r="J984" s="160">
        <v>0.11</v>
      </c>
      <c r="K984" s="160">
        <v>0.08</v>
      </c>
      <c r="L984" s="160">
        <v>1.1000000000000001E-3</v>
      </c>
      <c r="M984" s="160">
        <v>0.56999999999999995</v>
      </c>
      <c r="N984" s="160">
        <v>0.01</v>
      </c>
      <c r="O984" s="160">
        <v>0.28999999999999998</v>
      </c>
      <c r="P984" s="160">
        <v>0.57999999999999996</v>
      </c>
      <c r="Q984" s="160">
        <v>5.9999999999999995E-4</v>
      </c>
      <c r="R984" s="160">
        <v>2.7000000000000003E-2</v>
      </c>
      <c r="S984" s="160">
        <v>0</v>
      </c>
      <c r="T984" s="160">
        <v>0</v>
      </c>
      <c r="U984" s="160">
        <v>0</v>
      </c>
      <c r="V984" s="160">
        <v>0</v>
      </c>
      <c r="W984" s="160">
        <v>0</v>
      </c>
      <c r="X984" s="160">
        <v>0</v>
      </c>
      <c r="Y984" s="160">
        <v>4.2699999999999995E-2</v>
      </c>
      <c r="Z984" s="160">
        <v>0</v>
      </c>
      <c r="AA984" s="159">
        <v>0</v>
      </c>
      <c r="AB984" s="159">
        <v>0</v>
      </c>
      <c r="AC984" s="159">
        <v>0</v>
      </c>
      <c r="AD984" s="159">
        <v>0</v>
      </c>
    </row>
    <row r="985" spans="1:30" ht="15.75" customHeight="1">
      <c r="A985" s="266" t="s">
        <v>1781</v>
      </c>
      <c r="B985" s="181" t="s">
        <v>34</v>
      </c>
      <c r="C985" s="167">
        <v>0.29059999999999997</v>
      </c>
      <c r="D985" s="164"/>
      <c r="E985" s="169">
        <v>0</v>
      </c>
      <c r="F985" s="171">
        <v>0.11119999999999999</v>
      </c>
      <c r="G985" s="23">
        <v>2.7300000000000001E-2</v>
      </c>
      <c r="H985" s="178">
        <v>0.1348</v>
      </c>
      <c r="I985" s="141">
        <v>0</v>
      </c>
      <c r="J985" s="160">
        <v>0.47</v>
      </c>
      <c r="K985" s="160">
        <v>0.24</v>
      </c>
      <c r="L985" s="160">
        <v>1.4000000000000001E-4</v>
      </c>
      <c r="M985" s="160">
        <v>2.61</v>
      </c>
      <c r="N985" s="160">
        <v>1.8500000000000003E-2</v>
      </c>
      <c r="O985" s="160">
        <v>0.93</v>
      </c>
      <c r="P985" s="160">
        <v>3.2</v>
      </c>
      <c r="Q985" s="160">
        <v>1.4199999999999998E-3</v>
      </c>
      <c r="R985" s="160">
        <v>4.5999999999999999E-2</v>
      </c>
      <c r="S985" s="160">
        <v>0.03</v>
      </c>
      <c r="T985" s="160">
        <v>0</v>
      </c>
      <c r="U985" s="160">
        <v>0.03</v>
      </c>
      <c r="V985" s="160">
        <v>4.0799999999999994E-3</v>
      </c>
      <c r="W985" s="160">
        <v>3.82E-3</v>
      </c>
      <c r="X985" s="160">
        <v>3.4999999999999996E-3</v>
      </c>
      <c r="Y985" s="160">
        <v>5.4749999999999993E-2</v>
      </c>
      <c r="Z985" s="160">
        <v>0</v>
      </c>
      <c r="AA985" s="159">
        <v>0.374</v>
      </c>
      <c r="AB985" s="159">
        <v>1.1000000000000001E-2</v>
      </c>
      <c r="AC985" s="159">
        <v>3.4000000000000002E-3</v>
      </c>
      <c r="AD985" s="159">
        <v>0.04</v>
      </c>
    </row>
    <row r="986" spans="1:30" ht="15.75" customHeight="1">
      <c r="A986" s="266" t="s">
        <v>1782</v>
      </c>
      <c r="B986" s="181" t="s">
        <v>34</v>
      </c>
      <c r="C986" s="167">
        <v>0.29059999999999997</v>
      </c>
      <c r="D986" s="164"/>
      <c r="E986" s="169">
        <v>0</v>
      </c>
      <c r="F986" s="171">
        <v>0.11119999999999999</v>
      </c>
      <c r="G986" s="23">
        <v>2.7300000000000001E-2</v>
      </c>
      <c r="H986" s="178">
        <v>0.1348</v>
      </c>
      <c r="I986" s="141">
        <v>0</v>
      </c>
      <c r="J986" s="160">
        <v>0.47</v>
      </c>
      <c r="K986" s="160">
        <v>0.24</v>
      </c>
      <c r="L986" s="160">
        <v>1.4000000000000001E-4</v>
      </c>
      <c r="M986" s="160">
        <v>2.61</v>
      </c>
      <c r="N986" s="160">
        <v>1.8500000000000003E-2</v>
      </c>
      <c r="O986" s="160">
        <v>0.93</v>
      </c>
      <c r="P986" s="160">
        <v>3.2</v>
      </c>
      <c r="Q986" s="160">
        <v>1.4199999999999998E-3</v>
      </c>
      <c r="R986" s="160">
        <v>4.5999999999999999E-2</v>
      </c>
      <c r="S986" s="160">
        <v>0.03</v>
      </c>
      <c r="T986" s="160">
        <v>0</v>
      </c>
      <c r="U986" s="160">
        <v>0.03</v>
      </c>
      <c r="V986" s="160">
        <v>4.0799999999999994E-3</v>
      </c>
      <c r="W986" s="160">
        <v>3.82E-3</v>
      </c>
      <c r="X986" s="160">
        <v>3.4999999999999996E-3</v>
      </c>
      <c r="Y986" s="160">
        <v>5.4749999999999993E-2</v>
      </c>
      <c r="Z986" s="160">
        <v>0</v>
      </c>
      <c r="AA986" s="159">
        <v>0.374</v>
      </c>
      <c r="AB986" s="159">
        <v>1.1000000000000001E-2</v>
      </c>
      <c r="AC986" s="159">
        <v>3.4000000000000002E-3</v>
      </c>
      <c r="AD986" s="159">
        <v>0.04</v>
      </c>
    </row>
    <row r="987" spans="1:30" ht="15.75" customHeight="1">
      <c r="A987" s="266" t="s">
        <v>1783</v>
      </c>
      <c r="B987" s="181" t="s">
        <v>34</v>
      </c>
      <c r="C987" s="167">
        <v>0.2422</v>
      </c>
      <c r="D987" s="164"/>
      <c r="E987" s="169">
        <v>0</v>
      </c>
      <c r="F987" s="171">
        <v>5.7380000000000007E-2</v>
      </c>
      <c r="G987" s="23">
        <v>6.13E-3</v>
      </c>
      <c r="H987" s="178">
        <v>7.0019999999999999E-2</v>
      </c>
      <c r="I987" s="141">
        <v>0</v>
      </c>
      <c r="J987" s="160">
        <v>0.08</v>
      </c>
      <c r="K987" s="160">
        <v>0.2</v>
      </c>
      <c r="L987" s="160">
        <v>1.0000000000000001E-5</v>
      </c>
      <c r="M987" s="160">
        <v>1.96</v>
      </c>
      <c r="N987" s="160">
        <v>2.81E-2</v>
      </c>
      <c r="O987" s="160">
        <v>0.67</v>
      </c>
      <c r="P987" s="160">
        <v>3.37</v>
      </c>
      <c r="Q987" s="160">
        <v>9.2999999999999995E-4</v>
      </c>
      <c r="R987" s="160">
        <v>5.7099999999999998E-2</v>
      </c>
      <c r="S987" s="160">
        <v>0</v>
      </c>
      <c r="T987" s="160">
        <v>0</v>
      </c>
      <c r="U987" s="160">
        <v>0</v>
      </c>
      <c r="V987" s="160">
        <v>8.1000000000000006E-4</v>
      </c>
      <c r="W987" s="160">
        <v>2.2599999999999999E-3</v>
      </c>
      <c r="X987" s="160">
        <v>2.5500000000000002E-3</v>
      </c>
      <c r="Y987" s="160">
        <v>3.2070000000000001E-2</v>
      </c>
      <c r="Z987" s="160">
        <v>0</v>
      </c>
      <c r="AA987" s="159">
        <v>0.28300000000000003</v>
      </c>
      <c r="AB987" s="159">
        <v>6.9999999999999993E-3</v>
      </c>
      <c r="AC987" s="159">
        <v>1.4000000000000002E-3</v>
      </c>
      <c r="AD987" s="159">
        <v>0.09</v>
      </c>
    </row>
    <row r="988" spans="1:30" ht="15.75" customHeight="1">
      <c r="A988" s="266" t="s">
        <v>1784</v>
      </c>
      <c r="B988" s="181" t="s">
        <v>34</v>
      </c>
      <c r="C988" s="167">
        <v>0.2422</v>
      </c>
      <c r="D988" s="164"/>
      <c r="E988" s="169">
        <v>0</v>
      </c>
      <c r="F988" s="171">
        <v>5.7380000000000007E-2</v>
      </c>
      <c r="G988" s="23">
        <v>6.13E-3</v>
      </c>
      <c r="H988" s="178">
        <v>7.0019999999999999E-2</v>
      </c>
      <c r="I988" s="141">
        <v>0</v>
      </c>
      <c r="J988" s="160">
        <v>0.08</v>
      </c>
      <c r="K988" s="160">
        <v>0.2</v>
      </c>
      <c r="L988" s="160">
        <v>1.0000000000000001E-5</v>
      </c>
      <c r="M988" s="160">
        <v>1.96</v>
      </c>
      <c r="N988" s="160">
        <v>2.81E-2</v>
      </c>
      <c r="O988" s="160">
        <v>0.67</v>
      </c>
      <c r="P988" s="160">
        <v>3.37</v>
      </c>
      <c r="Q988" s="160">
        <v>9.2999999999999995E-4</v>
      </c>
      <c r="R988" s="160">
        <v>5.7099999999999998E-2</v>
      </c>
      <c r="S988" s="160">
        <v>0</v>
      </c>
      <c r="T988" s="160">
        <v>0</v>
      </c>
      <c r="U988" s="160">
        <v>0</v>
      </c>
      <c r="V988" s="160">
        <v>8.1000000000000006E-4</v>
      </c>
      <c r="W988" s="160">
        <v>2.2599999999999999E-3</v>
      </c>
      <c r="X988" s="160">
        <v>2.5500000000000002E-3</v>
      </c>
      <c r="Y988" s="160">
        <v>3.2070000000000001E-2</v>
      </c>
      <c r="Z988" s="160">
        <v>0</v>
      </c>
      <c r="AA988" s="159">
        <v>0.28300000000000003</v>
      </c>
      <c r="AB988" s="159">
        <v>6.9999999999999993E-3</v>
      </c>
      <c r="AC988" s="159">
        <v>1.4000000000000002E-3</v>
      </c>
      <c r="AD988" s="159">
        <v>0.09</v>
      </c>
    </row>
    <row r="989" spans="1:30" ht="15.75" customHeight="1">
      <c r="A989" s="266" t="s">
        <v>1785</v>
      </c>
      <c r="B989" s="181" t="s">
        <v>34</v>
      </c>
      <c r="C989" s="167">
        <v>0.2422</v>
      </c>
      <c r="D989" s="164"/>
      <c r="E989" s="169">
        <v>0</v>
      </c>
      <c r="F989" s="171">
        <v>5.7380000000000007E-2</v>
      </c>
      <c r="G989" s="23">
        <v>6.13E-3</v>
      </c>
      <c r="H989" s="178">
        <v>7.0019999999999999E-2</v>
      </c>
      <c r="I989" s="141">
        <v>0</v>
      </c>
      <c r="J989" s="160">
        <v>0.08</v>
      </c>
      <c r="K989" s="160">
        <v>0.2</v>
      </c>
      <c r="L989" s="160">
        <v>1.0000000000000001E-5</v>
      </c>
      <c r="M989" s="160">
        <v>1.96</v>
      </c>
      <c r="N989" s="160">
        <v>2.81E-2</v>
      </c>
      <c r="O989" s="160">
        <v>0.67</v>
      </c>
      <c r="P989" s="160">
        <v>3.37</v>
      </c>
      <c r="Q989" s="160">
        <v>9.2999999999999995E-4</v>
      </c>
      <c r="R989" s="160">
        <v>5.7099999999999998E-2</v>
      </c>
      <c r="S989" s="160">
        <v>0</v>
      </c>
      <c r="T989" s="160">
        <v>0</v>
      </c>
      <c r="U989" s="160">
        <v>0</v>
      </c>
      <c r="V989" s="160">
        <v>8.1000000000000006E-4</v>
      </c>
      <c r="W989" s="160">
        <v>2.2599999999999999E-3</v>
      </c>
      <c r="X989" s="160">
        <v>2.5500000000000002E-3</v>
      </c>
      <c r="Y989" s="160">
        <v>3.2070000000000001E-2</v>
      </c>
      <c r="Z989" s="160">
        <v>0</v>
      </c>
      <c r="AA989" s="159">
        <v>0.28300000000000003</v>
      </c>
      <c r="AB989" s="159">
        <v>6.9999999999999993E-3</v>
      </c>
      <c r="AC989" s="159">
        <v>1.4000000000000002E-3</v>
      </c>
      <c r="AD989" s="159">
        <v>0.09</v>
      </c>
    </row>
    <row r="990" spans="1:30" ht="15.75" customHeight="1">
      <c r="A990" s="266" t="s">
        <v>1786</v>
      </c>
      <c r="B990" s="181" t="s">
        <v>34</v>
      </c>
      <c r="C990" s="167">
        <v>0.2422</v>
      </c>
      <c r="D990" s="164"/>
      <c r="E990" s="169">
        <v>0</v>
      </c>
      <c r="F990" s="171">
        <v>5.7380000000000007E-2</v>
      </c>
      <c r="G990" s="23">
        <v>6.13E-3</v>
      </c>
      <c r="H990" s="178">
        <v>7.0019999999999999E-2</v>
      </c>
      <c r="I990" s="141">
        <v>0</v>
      </c>
      <c r="J990" s="160">
        <v>0.08</v>
      </c>
      <c r="K990" s="160">
        <v>0.2</v>
      </c>
      <c r="L990" s="160">
        <v>1.0000000000000001E-5</v>
      </c>
      <c r="M990" s="160">
        <v>1.96</v>
      </c>
      <c r="N990" s="160">
        <v>2.81E-2</v>
      </c>
      <c r="O990" s="160">
        <v>0.67</v>
      </c>
      <c r="P990" s="160">
        <v>3.37</v>
      </c>
      <c r="Q990" s="160">
        <v>9.2999999999999995E-4</v>
      </c>
      <c r="R990" s="160">
        <v>5.7099999999999998E-2</v>
      </c>
      <c r="S990" s="160">
        <v>0</v>
      </c>
      <c r="T990" s="160">
        <v>0</v>
      </c>
      <c r="U990" s="160">
        <v>0</v>
      </c>
      <c r="V990" s="160">
        <v>8.1000000000000006E-4</v>
      </c>
      <c r="W990" s="160">
        <v>2.2599999999999999E-3</v>
      </c>
      <c r="X990" s="160">
        <v>2.5500000000000002E-3</v>
      </c>
      <c r="Y990" s="160">
        <v>3.2070000000000001E-2</v>
      </c>
      <c r="Z990" s="160">
        <v>0</v>
      </c>
      <c r="AA990" s="159">
        <v>0.28300000000000003</v>
      </c>
      <c r="AB990" s="159">
        <v>6.9999999999999993E-3</v>
      </c>
      <c r="AC990" s="159">
        <v>1.4000000000000002E-3</v>
      </c>
      <c r="AD990" s="159">
        <v>0.09</v>
      </c>
    </row>
    <row r="991" spans="1:30" ht="15.75" customHeight="1">
      <c r="A991" s="266" t="s">
        <v>1787</v>
      </c>
      <c r="B991" s="181" t="s">
        <v>34</v>
      </c>
      <c r="C991" s="167">
        <v>0.2422</v>
      </c>
      <c r="D991" s="164"/>
      <c r="E991" s="169">
        <v>0</v>
      </c>
      <c r="F991" s="171">
        <v>5.7380000000000007E-2</v>
      </c>
      <c r="G991" s="23">
        <v>6.13E-3</v>
      </c>
      <c r="H991" s="178">
        <v>7.0019999999999999E-2</v>
      </c>
      <c r="I991" s="141">
        <v>0</v>
      </c>
      <c r="J991" s="160">
        <v>0.08</v>
      </c>
      <c r="K991" s="160">
        <v>0.2</v>
      </c>
      <c r="L991" s="160">
        <v>1.0000000000000001E-5</v>
      </c>
      <c r="M991" s="160">
        <v>1.96</v>
      </c>
      <c r="N991" s="160">
        <v>2.81E-2</v>
      </c>
      <c r="O991" s="160">
        <v>0.67</v>
      </c>
      <c r="P991" s="160">
        <v>3.37</v>
      </c>
      <c r="Q991" s="160">
        <v>9.2999999999999995E-4</v>
      </c>
      <c r="R991" s="160">
        <v>5.7099999999999998E-2</v>
      </c>
      <c r="S991" s="160">
        <v>0</v>
      </c>
      <c r="T991" s="160">
        <v>0</v>
      </c>
      <c r="U991" s="160">
        <v>0</v>
      </c>
      <c r="V991" s="160">
        <v>8.1000000000000006E-4</v>
      </c>
      <c r="W991" s="160">
        <v>2.2599999999999999E-3</v>
      </c>
      <c r="X991" s="160">
        <v>2.5500000000000002E-3</v>
      </c>
      <c r="Y991" s="160">
        <v>3.2070000000000001E-2</v>
      </c>
      <c r="Z991" s="160">
        <v>0</v>
      </c>
      <c r="AA991" s="159">
        <v>0.28300000000000003</v>
      </c>
      <c r="AB991" s="159">
        <v>6.9999999999999993E-3</v>
      </c>
      <c r="AC991" s="159">
        <v>1.4000000000000002E-3</v>
      </c>
      <c r="AD991" s="159">
        <v>0.09</v>
      </c>
    </row>
    <row r="992" spans="1:30" ht="15.75" customHeight="1">
      <c r="A992" s="266" t="s">
        <v>1788</v>
      </c>
      <c r="B992" s="181" t="s">
        <v>34</v>
      </c>
      <c r="C992" s="167">
        <v>0.2422</v>
      </c>
      <c r="D992" s="164"/>
      <c r="E992" s="169">
        <v>0</v>
      </c>
      <c r="F992" s="171">
        <v>5.7380000000000007E-2</v>
      </c>
      <c r="G992" s="23">
        <v>6.13E-3</v>
      </c>
      <c r="H992" s="178">
        <v>7.0019999999999999E-2</v>
      </c>
      <c r="I992" s="141">
        <v>0</v>
      </c>
      <c r="J992" s="160">
        <v>0.08</v>
      </c>
      <c r="K992" s="160">
        <v>0.2</v>
      </c>
      <c r="L992" s="160">
        <v>1.0000000000000001E-5</v>
      </c>
      <c r="M992" s="160">
        <v>1.96</v>
      </c>
      <c r="N992" s="160">
        <v>2.81E-2</v>
      </c>
      <c r="O992" s="160">
        <v>0.67</v>
      </c>
      <c r="P992" s="160">
        <v>3.37</v>
      </c>
      <c r="Q992" s="160">
        <v>9.2999999999999995E-4</v>
      </c>
      <c r="R992" s="160">
        <v>5.7099999999999998E-2</v>
      </c>
      <c r="S992" s="160">
        <v>0</v>
      </c>
      <c r="T992" s="160">
        <v>0</v>
      </c>
      <c r="U992" s="160">
        <v>0</v>
      </c>
      <c r="V992" s="160">
        <v>8.1000000000000006E-4</v>
      </c>
      <c r="W992" s="160">
        <v>2.2599999999999999E-3</v>
      </c>
      <c r="X992" s="160">
        <v>2.5500000000000002E-3</v>
      </c>
      <c r="Y992" s="160">
        <v>3.2070000000000001E-2</v>
      </c>
      <c r="Z992" s="160">
        <v>0</v>
      </c>
      <c r="AA992" s="159">
        <v>0.28300000000000003</v>
      </c>
      <c r="AB992" s="159">
        <v>6.9999999999999993E-3</v>
      </c>
      <c r="AC992" s="159">
        <v>1.4000000000000002E-3</v>
      </c>
      <c r="AD992" s="159">
        <v>0.09</v>
      </c>
    </row>
    <row r="993" spans="1:30" ht="15.75" customHeight="1">
      <c r="A993" s="266" t="s">
        <v>1789</v>
      </c>
      <c r="B993" s="181" t="s">
        <v>34</v>
      </c>
      <c r="C993" s="167">
        <v>0.19640000000000002</v>
      </c>
      <c r="D993" s="164"/>
      <c r="E993" s="169">
        <v>1.076E-2</v>
      </c>
      <c r="F993" s="171">
        <v>5.7380000000000007E-2</v>
      </c>
      <c r="G993" s="23">
        <v>6.13E-3</v>
      </c>
      <c r="H993" s="178">
        <v>7.0019999999999999E-2</v>
      </c>
      <c r="I993" s="141">
        <v>3.0000000000000001E-3</v>
      </c>
      <c r="J993" s="160">
        <v>0.08</v>
      </c>
      <c r="K993" s="160">
        <v>0.2</v>
      </c>
      <c r="L993" s="160">
        <v>1.0000000000000001E-5</v>
      </c>
      <c r="M993" s="160">
        <v>1.96</v>
      </c>
      <c r="N993" s="160">
        <v>2.81E-2</v>
      </c>
      <c r="O993" s="160">
        <v>0.67</v>
      </c>
      <c r="P993" s="160">
        <v>3.37</v>
      </c>
      <c r="Q993" s="160">
        <v>9.2999999999999995E-4</v>
      </c>
      <c r="R993" s="160">
        <v>5.7099999999999998E-2</v>
      </c>
      <c r="S993" s="160">
        <v>0</v>
      </c>
      <c r="T993" s="160">
        <v>0</v>
      </c>
      <c r="U993" s="160">
        <v>0</v>
      </c>
      <c r="V993" s="160">
        <v>8.1000000000000006E-4</v>
      </c>
      <c r="W993" s="160">
        <v>2.2599999999999999E-3</v>
      </c>
      <c r="X993" s="160">
        <v>2.5500000000000002E-3</v>
      </c>
      <c r="Y993" s="160">
        <v>3.2070000000000001E-2</v>
      </c>
      <c r="Z993" s="160">
        <v>0</v>
      </c>
      <c r="AA993" s="159">
        <v>0.28300000000000003</v>
      </c>
      <c r="AB993" s="159">
        <v>6.9999999999999993E-3</v>
      </c>
      <c r="AC993" s="159">
        <v>1.4000000000000002E-3</v>
      </c>
      <c r="AD993" s="159">
        <v>0.09</v>
      </c>
    </row>
    <row r="994" spans="1:30" ht="15.75" customHeight="1">
      <c r="A994" s="266" t="s">
        <v>1790</v>
      </c>
      <c r="B994" s="181" t="s">
        <v>34</v>
      </c>
      <c r="C994" s="167">
        <v>0.2422</v>
      </c>
      <c r="D994" s="164"/>
      <c r="E994" s="169">
        <v>0</v>
      </c>
      <c r="F994" s="171">
        <v>5.7380000000000007E-2</v>
      </c>
      <c r="G994" s="23">
        <v>6.13E-3</v>
      </c>
      <c r="H994" s="178">
        <v>7.0019999999999999E-2</v>
      </c>
      <c r="I994" s="141">
        <v>0</v>
      </c>
      <c r="J994" s="160">
        <v>0.08</v>
      </c>
      <c r="K994" s="160">
        <v>0.2</v>
      </c>
      <c r="L994" s="160">
        <v>1.0000000000000001E-5</v>
      </c>
      <c r="M994" s="160">
        <v>1.96</v>
      </c>
      <c r="N994" s="160">
        <v>2.81E-2</v>
      </c>
      <c r="O994" s="160">
        <v>0.67</v>
      </c>
      <c r="P994" s="160">
        <v>3.37</v>
      </c>
      <c r="Q994" s="160">
        <v>9.2999999999999995E-4</v>
      </c>
      <c r="R994" s="160">
        <v>5.7099999999999998E-2</v>
      </c>
      <c r="S994" s="160">
        <v>0</v>
      </c>
      <c r="T994" s="160">
        <v>0</v>
      </c>
      <c r="U994" s="160">
        <v>0</v>
      </c>
      <c r="V994" s="160">
        <v>8.1000000000000006E-4</v>
      </c>
      <c r="W994" s="160">
        <v>2.2599999999999999E-3</v>
      </c>
      <c r="X994" s="160">
        <v>2.5500000000000002E-3</v>
      </c>
      <c r="Y994" s="160">
        <v>3.2070000000000001E-2</v>
      </c>
      <c r="Z994" s="160">
        <v>0</v>
      </c>
      <c r="AA994" s="159">
        <v>0.28300000000000003</v>
      </c>
      <c r="AB994" s="159">
        <v>6.9999999999999993E-3</v>
      </c>
      <c r="AC994" s="159">
        <v>1.4000000000000002E-3</v>
      </c>
      <c r="AD994" s="159">
        <v>0.09</v>
      </c>
    </row>
    <row r="995" spans="1:30" ht="15.75" customHeight="1">
      <c r="A995" s="266" t="s">
        <v>1791</v>
      </c>
      <c r="B995" s="181" t="s">
        <v>34</v>
      </c>
      <c r="C995" s="167">
        <v>0.2422</v>
      </c>
      <c r="D995" s="164"/>
      <c r="E995" s="169">
        <v>0</v>
      </c>
      <c r="F995" s="171">
        <v>5.7380000000000007E-2</v>
      </c>
      <c r="G995" s="23">
        <v>6.13E-3</v>
      </c>
      <c r="H995" s="178">
        <v>7.0019999999999999E-2</v>
      </c>
      <c r="I995" s="141">
        <v>0</v>
      </c>
      <c r="J995" s="160">
        <v>0.08</v>
      </c>
      <c r="K995" s="160">
        <v>0.2</v>
      </c>
      <c r="L995" s="160">
        <v>1.0000000000000001E-5</v>
      </c>
      <c r="M995" s="160">
        <v>1.96</v>
      </c>
      <c r="N995" s="160">
        <v>2.81E-2</v>
      </c>
      <c r="O995" s="160">
        <v>0.67</v>
      </c>
      <c r="P995" s="160">
        <v>3.37</v>
      </c>
      <c r="Q995" s="160">
        <v>9.2999999999999995E-4</v>
      </c>
      <c r="R995" s="160">
        <v>5.7099999999999998E-2</v>
      </c>
      <c r="S995" s="160">
        <v>0</v>
      </c>
      <c r="T995" s="160">
        <v>0</v>
      </c>
      <c r="U995" s="160">
        <v>0</v>
      </c>
      <c r="V995" s="160">
        <v>8.1000000000000006E-4</v>
      </c>
      <c r="W995" s="160">
        <v>2.2599999999999999E-3</v>
      </c>
      <c r="X995" s="160">
        <v>2.5500000000000002E-3</v>
      </c>
      <c r="Y995" s="160">
        <v>3.2070000000000001E-2</v>
      </c>
      <c r="Z995" s="160">
        <v>0</v>
      </c>
      <c r="AA995" s="159">
        <v>0.28300000000000003</v>
      </c>
      <c r="AB995" s="159">
        <v>6.9999999999999993E-3</v>
      </c>
      <c r="AC995" s="159">
        <v>1.4000000000000002E-3</v>
      </c>
      <c r="AD995" s="159">
        <v>0.09</v>
      </c>
    </row>
    <row r="996" spans="1:30" ht="15.75" customHeight="1">
      <c r="A996" s="266" t="s">
        <v>1792</v>
      </c>
      <c r="B996" s="181" t="s">
        <v>34</v>
      </c>
      <c r="C996" s="167">
        <v>0.34850000000000003</v>
      </c>
      <c r="D996" s="164"/>
      <c r="E996" s="169">
        <v>0</v>
      </c>
      <c r="F996" s="171">
        <v>2.07E-2</v>
      </c>
      <c r="G996" s="23">
        <v>1.3500000000000002E-2</v>
      </c>
      <c r="H996" s="178">
        <v>1.89E-2</v>
      </c>
      <c r="I996" s="141">
        <v>0</v>
      </c>
      <c r="J996" s="160">
        <v>0.22</v>
      </c>
      <c r="K996" s="160">
        <v>0.28999999999999998</v>
      </c>
      <c r="L996" s="160">
        <v>3.2000000000000003E-4</v>
      </c>
      <c r="M996" s="160">
        <v>2.92</v>
      </c>
      <c r="N996" s="160">
        <v>0.1</v>
      </c>
      <c r="O996" s="160">
        <v>0.59</v>
      </c>
      <c r="P996" s="160">
        <v>4.03</v>
      </c>
      <c r="Q996" s="160">
        <v>1.89E-3</v>
      </c>
      <c r="R996" s="160">
        <v>2.2700000000000001E-2</v>
      </c>
      <c r="S996" s="160">
        <v>0</v>
      </c>
      <c r="T996" s="160">
        <v>0</v>
      </c>
      <c r="U996" s="160">
        <v>0</v>
      </c>
      <c r="V996" s="160">
        <v>5.0000000000000001E-4</v>
      </c>
      <c r="W996" s="160">
        <v>3.0999999999999999E-3</v>
      </c>
      <c r="X996" s="160">
        <v>4.6999999999999993E-3</v>
      </c>
      <c r="Y996" s="160">
        <v>2.2000000000000002E-2</v>
      </c>
      <c r="Z996" s="160">
        <v>0.03</v>
      </c>
      <c r="AA996" s="159">
        <v>0.43099999999999999</v>
      </c>
      <c r="AB996" s="159">
        <v>0</v>
      </c>
      <c r="AC996" s="159">
        <v>4.5000000000000005E-3</v>
      </c>
      <c r="AD996" s="159">
        <v>0.11</v>
      </c>
    </row>
    <row r="997" spans="1:30" ht="15.75" customHeight="1">
      <c r="A997" s="266" t="s">
        <v>1793</v>
      </c>
      <c r="B997" s="181" t="s">
        <v>34</v>
      </c>
      <c r="C997" s="167">
        <v>0.34850000000000003</v>
      </c>
      <c r="D997" s="164"/>
      <c r="E997" s="169">
        <v>0</v>
      </c>
      <c r="F997" s="171">
        <v>2.07E-2</v>
      </c>
      <c r="G997" s="23">
        <v>1.3500000000000002E-2</v>
      </c>
      <c r="H997" s="178">
        <v>1.89E-2</v>
      </c>
      <c r="I997" s="141">
        <v>0</v>
      </c>
      <c r="J997" s="160">
        <v>0.22</v>
      </c>
      <c r="K997" s="160">
        <v>0.28999999999999998</v>
      </c>
      <c r="L997" s="160">
        <v>3.2000000000000003E-4</v>
      </c>
      <c r="M997" s="160">
        <v>2.92</v>
      </c>
      <c r="N997" s="160">
        <v>0.1</v>
      </c>
      <c r="O997" s="160">
        <v>0.59</v>
      </c>
      <c r="P997" s="160">
        <v>4.03</v>
      </c>
      <c r="Q997" s="160">
        <v>1.89E-3</v>
      </c>
      <c r="R997" s="160">
        <v>2.2700000000000001E-2</v>
      </c>
      <c r="S997" s="160">
        <v>0</v>
      </c>
      <c r="T997" s="160">
        <v>0</v>
      </c>
      <c r="U997" s="160">
        <v>0</v>
      </c>
      <c r="V997" s="160">
        <v>5.0000000000000001E-4</v>
      </c>
      <c r="W997" s="160">
        <v>3.0999999999999999E-3</v>
      </c>
      <c r="X997" s="160">
        <v>4.6999999999999993E-3</v>
      </c>
      <c r="Y997" s="160">
        <v>2.2000000000000002E-2</v>
      </c>
      <c r="Z997" s="160">
        <v>0.03</v>
      </c>
      <c r="AA997" s="159">
        <v>0.43099999999999999</v>
      </c>
      <c r="AB997" s="159">
        <v>0</v>
      </c>
      <c r="AC997" s="159">
        <v>4.5000000000000005E-3</v>
      </c>
      <c r="AD997" s="159">
        <v>0.11</v>
      </c>
    </row>
    <row r="998" spans="1:30" ht="15.75" customHeight="1">
      <c r="A998" s="266" t="s">
        <v>1794</v>
      </c>
      <c r="B998" s="181" t="s">
        <v>34</v>
      </c>
      <c r="C998" s="167">
        <v>0.34850000000000003</v>
      </c>
      <c r="D998" s="164"/>
      <c r="E998" s="169">
        <v>0</v>
      </c>
      <c r="F998" s="171">
        <v>2.07E-2</v>
      </c>
      <c r="G998" s="23">
        <v>1.3500000000000002E-2</v>
      </c>
      <c r="H998" s="178">
        <v>1.89E-2</v>
      </c>
      <c r="I998" s="141">
        <v>0</v>
      </c>
      <c r="J998" s="160">
        <v>0.22</v>
      </c>
      <c r="K998" s="160">
        <v>0.28999999999999998</v>
      </c>
      <c r="L998" s="160">
        <v>3.2000000000000003E-4</v>
      </c>
      <c r="M998" s="160">
        <v>2.92</v>
      </c>
      <c r="N998" s="160">
        <v>0.1</v>
      </c>
      <c r="O998" s="160">
        <v>0.59</v>
      </c>
      <c r="P998" s="160">
        <v>4.03</v>
      </c>
      <c r="Q998" s="160">
        <v>1.89E-3</v>
      </c>
      <c r="R998" s="160">
        <v>2.2700000000000001E-2</v>
      </c>
      <c r="S998" s="160">
        <v>0</v>
      </c>
      <c r="T998" s="160">
        <v>0</v>
      </c>
      <c r="U998" s="160">
        <v>0</v>
      </c>
      <c r="V998" s="160">
        <v>5.0000000000000001E-4</v>
      </c>
      <c r="W998" s="160">
        <v>3.0999999999999999E-3</v>
      </c>
      <c r="X998" s="160">
        <v>4.6999999999999993E-3</v>
      </c>
      <c r="Y998" s="160">
        <v>2.2000000000000002E-2</v>
      </c>
      <c r="Z998" s="160">
        <v>0.03</v>
      </c>
      <c r="AA998" s="159">
        <v>0.43099999999999999</v>
      </c>
      <c r="AB998" s="159">
        <v>0</v>
      </c>
      <c r="AC998" s="159">
        <v>4.5000000000000005E-3</v>
      </c>
      <c r="AD998" s="159">
        <v>0.11</v>
      </c>
    </row>
    <row r="999" spans="1:30" ht="15.75" customHeight="1">
      <c r="A999" s="266" t="s">
        <v>1795</v>
      </c>
      <c r="B999" s="181" t="s">
        <v>34</v>
      </c>
      <c r="C999" s="167">
        <v>0.19399999999999998</v>
      </c>
      <c r="D999" s="164"/>
      <c r="E999" s="169">
        <v>0</v>
      </c>
      <c r="F999" s="171">
        <v>3.9000000000000003E-3</v>
      </c>
      <c r="G999" s="23">
        <v>3.5999999999999999E-3</v>
      </c>
      <c r="H999" s="178">
        <v>4.7999999999999996E-3</v>
      </c>
      <c r="I999" s="141">
        <v>0</v>
      </c>
      <c r="J999" s="160">
        <v>0.11</v>
      </c>
      <c r="K999" s="160">
        <v>0.23</v>
      </c>
      <c r="L999" s="160">
        <v>1.7000000000000001E-4</v>
      </c>
      <c r="M999" s="160">
        <v>1.82</v>
      </c>
      <c r="N999" s="160">
        <v>1.1000000000000001E-2</v>
      </c>
      <c r="O999" s="160">
        <v>0.77</v>
      </c>
      <c r="P999" s="160">
        <v>2.33</v>
      </c>
      <c r="Q999" s="160">
        <v>3.0000000000000001E-3</v>
      </c>
      <c r="R999" s="160">
        <v>1.2699999999999999E-2</v>
      </c>
      <c r="S999" s="160">
        <v>0.18</v>
      </c>
      <c r="T999" s="160">
        <v>0</v>
      </c>
      <c r="U999" s="160">
        <v>0.18</v>
      </c>
      <c r="V999" s="160">
        <v>1.1000000000000001E-3</v>
      </c>
      <c r="W999" s="160">
        <v>1.8E-3</v>
      </c>
      <c r="X999" s="160">
        <v>1.1999999999999999E-3</v>
      </c>
      <c r="Y999" s="160">
        <v>0.03</v>
      </c>
      <c r="Z999" s="160">
        <v>0</v>
      </c>
      <c r="AA999" s="159">
        <v>0.255</v>
      </c>
      <c r="AB999" s="159">
        <v>0</v>
      </c>
      <c r="AC999" s="159">
        <v>6.3E-3</v>
      </c>
      <c r="AD999" s="159">
        <v>0.15</v>
      </c>
    </row>
    <row r="1000" spans="1:30" ht="15.75" customHeight="1">
      <c r="A1000" s="266" t="s">
        <v>1796</v>
      </c>
      <c r="B1000" s="181" t="s">
        <v>34</v>
      </c>
      <c r="C1000" s="167">
        <v>0.19399999999999998</v>
      </c>
      <c r="D1000" s="164"/>
      <c r="E1000" s="169">
        <v>0</v>
      </c>
      <c r="F1000" s="171">
        <v>3.9000000000000003E-3</v>
      </c>
      <c r="G1000" s="23">
        <v>3.5999999999999999E-3</v>
      </c>
      <c r="H1000" s="178">
        <v>4.7999999999999996E-3</v>
      </c>
      <c r="I1000" s="141">
        <v>0</v>
      </c>
      <c r="J1000" s="160">
        <v>0.11</v>
      </c>
      <c r="K1000" s="160">
        <v>0.23</v>
      </c>
      <c r="L1000" s="160">
        <v>1.7000000000000001E-4</v>
      </c>
      <c r="M1000" s="160">
        <v>1.82</v>
      </c>
      <c r="N1000" s="160">
        <v>1.1000000000000001E-2</v>
      </c>
      <c r="O1000" s="160">
        <v>0.77</v>
      </c>
      <c r="P1000" s="160">
        <v>2.33</v>
      </c>
      <c r="Q1000" s="160">
        <v>3.0000000000000001E-3</v>
      </c>
      <c r="R1000" s="160">
        <v>1.2699999999999999E-2</v>
      </c>
      <c r="S1000" s="160">
        <v>0.18</v>
      </c>
      <c r="T1000" s="160">
        <v>0</v>
      </c>
      <c r="U1000" s="160">
        <v>0.18</v>
      </c>
      <c r="V1000" s="160">
        <v>1.1000000000000001E-3</v>
      </c>
      <c r="W1000" s="160">
        <v>1.8E-3</v>
      </c>
      <c r="X1000" s="160">
        <v>1.1999999999999999E-3</v>
      </c>
      <c r="Y1000" s="160">
        <v>0.03</v>
      </c>
      <c r="Z1000" s="160">
        <v>0</v>
      </c>
      <c r="AA1000" s="159">
        <v>0.255</v>
      </c>
      <c r="AB1000" s="159">
        <v>0</v>
      </c>
      <c r="AC1000" s="159">
        <v>6.3E-3</v>
      </c>
      <c r="AD1000" s="159">
        <v>0.15</v>
      </c>
    </row>
    <row r="1001" spans="1:30" ht="15" customHeight="1">
      <c r="A1001" s="267" t="s">
        <v>1797</v>
      </c>
      <c r="B1001" s="165" t="s">
        <v>34</v>
      </c>
      <c r="C1001" s="182">
        <v>0.34850000000000003</v>
      </c>
      <c r="E1001" s="172">
        <v>0</v>
      </c>
      <c r="F1001" s="173">
        <v>2.07E-2</v>
      </c>
      <c r="G1001" s="23">
        <v>1.3500000000000002E-2</v>
      </c>
      <c r="H1001" s="178">
        <v>1.89E-2</v>
      </c>
      <c r="I1001" s="141">
        <v>0</v>
      </c>
      <c r="J1001" s="160">
        <v>0.22</v>
      </c>
      <c r="K1001" s="160">
        <v>0.28999999999999998</v>
      </c>
      <c r="L1001" s="160">
        <v>3.2000000000000003E-4</v>
      </c>
      <c r="M1001" s="160">
        <v>2.92</v>
      </c>
      <c r="N1001" s="160">
        <v>0.1</v>
      </c>
      <c r="O1001" s="160">
        <v>0.59</v>
      </c>
      <c r="P1001" s="160">
        <v>4.03</v>
      </c>
      <c r="Q1001" s="160">
        <v>1.89E-3</v>
      </c>
      <c r="R1001" s="160">
        <v>2.2700000000000001E-2</v>
      </c>
      <c r="S1001" s="160">
        <v>0</v>
      </c>
      <c r="T1001" s="160">
        <v>0</v>
      </c>
      <c r="U1001" s="160">
        <v>0</v>
      </c>
      <c r="V1001" s="160">
        <v>5.0000000000000001E-4</v>
      </c>
      <c r="W1001" s="160">
        <v>3.0999999999999999E-3</v>
      </c>
      <c r="X1001" s="160">
        <v>4.6999999999999993E-3</v>
      </c>
      <c r="Y1001" s="160">
        <v>2.2000000000000002E-2</v>
      </c>
      <c r="Z1001" s="160">
        <v>0.03</v>
      </c>
      <c r="AA1001" s="159">
        <v>0.43099999999999999</v>
      </c>
      <c r="AB1001" s="159">
        <v>0</v>
      </c>
      <c r="AC1001" s="159">
        <v>4.5000000000000005E-3</v>
      </c>
      <c r="AD1001" s="159">
        <v>0.11</v>
      </c>
    </row>
    <row r="1002" spans="1:30" ht="15" customHeight="1">
      <c r="A1002" s="267" t="s">
        <v>1798</v>
      </c>
      <c r="B1002" s="165" t="s">
        <v>34</v>
      </c>
      <c r="C1002" s="182">
        <v>0.34850000000000003</v>
      </c>
      <c r="E1002" s="172">
        <v>0</v>
      </c>
      <c r="F1002" s="173">
        <v>2.07E-2</v>
      </c>
      <c r="G1002" s="23">
        <v>1.3500000000000002E-2</v>
      </c>
      <c r="H1002" s="178">
        <v>1.89E-2</v>
      </c>
      <c r="I1002" s="141">
        <v>0</v>
      </c>
      <c r="J1002" s="160">
        <v>0.22</v>
      </c>
      <c r="K1002" s="160">
        <v>0.28999999999999998</v>
      </c>
      <c r="L1002" s="160">
        <v>3.2000000000000003E-4</v>
      </c>
      <c r="M1002" s="160">
        <v>2.92</v>
      </c>
      <c r="N1002" s="160">
        <v>0.1</v>
      </c>
      <c r="O1002" s="160">
        <v>0.59</v>
      </c>
      <c r="P1002" s="160">
        <v>4.03</v>
      </c>
      <c r="Q1002" s="160">
        <v>1.89E-3</v>
      </c>
      <c r="R1002" s="160">
        <v>2.2700000000000001E-2</v>
      </c>
      <c r="S1002" s="160">
        <v>0</v>
      </c>
      <c r="T1002" s="160">
        <v>0</v>
      </c>
      <c r="U1002" s="160">
        <v>0</v>
      </c>
      <c r="V1002" s="160">
        <v>5.0000000000000001E-4</v>
      </c>
      <c r="W1002" s="160">
        <v>3.0999999999999999E-3</v>
      </c>
      <c r="X1002" s="160">
        <v>4.6999999999999993E-3</v>
      </c>
      <c r="Y1002" s="160">
        <v>2.2000000000000002E-2</v>
      </c>
      <c r="Z1002" s="160">
        <v>0.03</v>
      </c>
      <c r="AA1002" s="159">
        <v>0.43099999999999999</v>
      </c>
      <c r="AB1002" s="159">
        <v>0</v>
      </c>
      <c r="AC1002" s="159">
        <v>4.5000000000000005E-3</v>
      </c>
      <c r="AD1002" s="159">
        <v>0.11</v>
      </c>
    </row>
    <row r="1003" spans="1:30" ht="15" customHeight="1">
      <c r="A1003" s="267" t="s">
        <v>1799</v>
      </c>
      <c r="B1003" s="165" t="s">
        <v>34</v>
      </c>
      <c r="C1003" s="182">
        <v>0.34850000000000003</v>
      </c>
      <c r="E1003" s="172">
        <v>0</v>
      </c>
      <c r="F1003" s="173">
        <v>2.07E-2</v>
      </c>
      <c r="G1003" s="23">
        <v>1.3500000000000002E-2</v>
      </c>
      <c r="H1003" s="178">
        <v>1.89E-2</v>
      </c>
      <c r="I1003" s="141">
        <v>0</v>
      </c>
      <c r="J1003" s="160">
        <v>0.22</v>
      </c>
      <c r="K1003" s="160">
        <v>0.28999999999999998</v>
      </c>
      <c r="L1003" s="160">
        <v>3.2000000000000003E-4</v>
      </c>
      <c r="M1003" s="160">
        <v>2.92</v>
      </c>
      <c r="N1003" s="160">
        <v>0.1</v>
      </c>
      <c r="O1003" s="160">
        <v>0.59</v>
      </c>
      <c r="P1003" s="160">
        <v>4.03</v>
      </c>
      <c r="Q1003" s="160">
        <v>1.89E-3</v>
      </c>
      <c r="R1003" s="160">
        <v>2.2700000000000001E-2</v>
      </c>
      <c r="S1003" s="160">
        <v>0</v>
      </c>
      <c r="T1003" s="160">
        <v>0</v>
      </c>
      <c r="U1003" s="160">
        <v>0</v>
      </c>
      <c r="V1003" s="160">
        <v>5.0000000000000001E-4</v>
      </c>
      <c r="W1003" s="160">
        <v>3.0999999999999999E-3</v>
      </c>
      <c r="X1003" s="160">
        <v>4.6999999999999993E-3</v>
      </c>
      <c r="Y1003" s="160">
        <v>2.2000000000000002E-2</v>
      </c>
      <c r="Z1003" s="160">
        <v>0.03</v>
      </c>
      <c r="AA1003" s="159">
        <v>0.43099999999999999</v>
      </c>
      <c r="AB1003" s="159">
        <v>0</v>
      </c>
      <c r="AC1003" s="159">
        <v>4.5000000000000005E-3</v>
      </c>
      <c r="AD1003" s="159">
        <v>0.11</v>
      </c>
    </row>
    <row r="1004" spans="1:30" ht="15" customHeight="1">
      <c r="A1004" s="267" t="s">
        <v>1800</v>
      </c>
      <c r="B1004" s="165" t="s">
        <v>34</v>
      </c>
      <c r="C1004" s="182">
        <v>0.34850000000000003</v>
      </c>
      <c r="E1004" s="172">
        <v>0</v>
      </c>
      <c r="F1004" s="173">
        <v>2.07E-2</v>
      </c>
      <c r="G1004" s="23">
        <v>1.3500000000000002E-2</v>
      </c>
      <c r="H1004" s="178">
        <v>1.89E-2</v>
      </c>
      <c r="I1004" s="141">
        <v>0</v>
      </c>
      <c r="J1004" s="160">
        <v>0.22</v>
      </c>
      <c r="K1004" s="160">
        <v>0.28999999999999998</v>
      </c>
      <c r="L1004" s="160">
        <v>3.2000000000000003E-4</v>
      </c>
      <c r="M1004" s="160">
        <v>2.92</v>
      </c>
      <c r="N1004" s="160">
        <v>0.1</v>
      </c>
      <c r="O1004" s="160">
        <v>0.59</v>
      </c>
      <c r="P1004" s="160">
        <v>4.03</v>
      </c>
      <c r="Q1004" s="160">
        <v>1.89E-3</v>
      </c>
      <c r="R1004" s="160">
        <v>2.2700000000000001E-2</v>
      </c>
      <c r="S1004" s="160">
        <v>0</v>
      </c>
      <c r="T1004" s="160">
        <v>0</v>
      </c>
      <c r="U1004" s="160">
        <v>0</v>
      </c>
      <c r="V1004" s="160">
        <v>5.0000000000000001E-4</v>
      </c>
      <c r="W1004" s="160">
        <v>3.0999999999999999E-3</v>
      </c>
      <c r="X1004" s="160">
        <v>4.6999999999999993E-3</v>
      </c>
      <c r="Y1004" s="160">
        <v>2.2000000000000002E-2</v>
      </c>
      <c r="Z1004" s="160">
        <v>0.03</v>
      </c>
      <c r="AA1004" s="159">
        <v>0.43099999999999999</v>
      </c>
      <c r="AB1004" s="159">
        <v>0</v>
      </c>
      <c r="AC1004" s="159">
        <v>4.5000000000000005E-3</v>
      </c>
      <c r="AD1004" s="159">
        <v>0.11</v>
      </c>
    </row>
    <row r="1005" spans="1:30" ht="15" customHeight="1">
      <c r="A1005" s="267" t="s">
        <v>1801</v>
      </c>
      <c r="B1005" s="165" t="s">
        <v>34</v>
      </c>
      <c r="C1005" s="182">
        <v>0.34850000000000003</v>
      </c>
      <c r="E1005" s="172">
        <v>0</v>
      </c>
      <c r="F1005" s="173">
        <v>2.07E-2</v>
      </c>
      <c r="G1005" s="23">
        <v>1.3500000000000002E-2</v>
      </c>
      <c r="H1005" s="178">
        <v>1.89E-2</v>
      </c>
      <c r="I1005" s="141">
        <v>0</v>
      </c>
      <c r="J1005" s="160">
        <v>0.22</v>
      </c>
      <c r="K1005" s="160">
        <v>0.28999999999999998</v>
      </c>
      <c r="L1005" s="160">
        <v>3.2000000000000003E-4</v>
      </c>
      <c r="M1005" s="160">
        <v>2.92</v>
      </c>
      <c r="N1005" s="160">
        <v>0.1</v>
      </c>
      <c r="O1005" s="160">
        <v>0.59</v>
      </c>
      <c r="P1005" s="160">
        <v>4.03</v>
      </c>
      <c r="Q1005" s="160">
        <v>1.89E-3</v>
      </c>
      <c r="R1005" s="160">
        <v>2.2700000000000001E-2</v>
      </c>
      <c r="S1005" s="160">
        <v>0</v>
      </c>
      <c r="T1005" s="160">
        <v>0</v>
      </c>
      <c r="U1005" s="160">
        <v>0</v>
      </c>
      <c r="V1005" s="160">
        <v>5.0000000000000001E-4</v>
      </c>
      <c r="W1005" s="160">
        <v>3.0999999999999999E-3</v>
      </c>
      <c r="X1005" s="160">
        <v>4.6999999999999993E-3</v>
      </c>
      <c r="Y1005" s="160">
        <v>2.2000000000000002E-2</v>
      </c>
      <c r="Z1005" s="160">
        <v>0.03</v>
      </c>
      <c r="AA1005" s="159">
        <v>0.43099999999999999</v>
      </c>
      <c r="AB1005" s="159">
        <v>0</v>
      </c>
      <c r="AC1005" s="159">
        <v>4.5000000000000005E-3</v>
      </c>
      <c r="AD1005" s="159">
        <v>0.11</v>
      </c>
    </row>
    <row r="1006" spans="1:30" ht="15" customHeight="1">
      <c r="A1006" s="267" t="s">
        <v>1802</v>
      </c>
      <c r="B1006" s="165" t="s">
        <v>34</v>
      </c>
      <c r="C1006" s="182">
        <v>0.24160000000000001</v>
      </c>
      <c r="E1006" s="172">
        <v>0</v>
      </c>
      <c r="F1006" s="173">
        <v>3.63E-3</v>
      </c>
      <c r="G1006" s="23">
        <v>6.4600000000000005E-3</v>
      </c>
      <c r="H1006" s="178">
        <v>2.7600000000000003E-3</v>
      </c>
      <c r="I1006" s="141">
        <v>0</v>
      </c>
      <c r="J1006" s="160">
        <v>0.18</v>
      </c>
      <c r="K1006" s="160">
        <v>0.57999999999999996</v>
      </c>
      <c r="L1006" s="160">
        <v>2.0000000000000001E-4</v>
      </c>
      <c r="M1006" s="160">
        <v>2.89</v>
      </c>
      <c r="N1006" s="160">
        <v>3.4000000000000002E-3</v>
      </c>
      <c r="O1006" s="160">
        <v>1.05</v>
      </c>
      <c r="P1006" s="160">
        <v>3.44</v>
      </c>
      <c r="Q1006" s="160">
        <v>2.5999999999999998E-4</v>
      </c>
      <c r="R1006" s="160">
        <v>6.3E-3</v>
      </c>
      <c r="S1006" s="160">
        <v>0.13</v>
      </c>
      <c r="T1006" s="160">
        <v>0</v>
      </c>
      <c r="U1006" s="160">
        <v>0.13</v>
      </c>
      <c r="V1006" s="160">
        <v>8.0000000000000004E-4</v>
      </c>
      <c r="W1006" s="160">
        <v>1.14E-3</v>
      </c>
      <c r="X1006" s="160">
        <v>2.3999999999999998E-3</v>
      </c>
      <c r="Y1006" s="160">
        <v>2.1789999999999997E-2</v>
      </c>
      <c r="Z1006" s="160">
        <v>0</v>
      </c>
      <c r="AA1006" s="159">
        <v>0.58200000000000007</v>
      </c>
      <c r="AB1006" s="159">
        <v>1.9199999999999998E-2</v>
      </c>
      <c r="AC1006" s="159">
        <v>6.6E-3</v>
      </c>
      <c r="AD1006" s="159">
        <v>0.09</v>
      </c>
    </row>
    <row r="1007" spans="1:30" ht="15" customHeight="1">
      <c r="A1007" s="267" t="s">
        <v>1803</v>
      </c>
      <c r="B1007" s="165" t="s">
        <v>34</v>
      </c>
      <c r="C1007" s="182">
        <v>0.30670000000000003</v>
      </c>
      <c r="E1007" s="172">
        <v>0</v>
      </c>
      <c r="F1007" s="173">
        <v>3.415E-2</v>
      </c>
      <c r="G1007" s="23">
        <v>3.4699999999999996E-3</v>
      </c>
      <c r="H1007" s="178">
        <v>3.918E-2</v>
      </c>
      <c r="I1007" s="141">
        <v>0</v>
      </c>
      <c r="J1007" s="160">
        <v>7.0000000000000007E-2</v>
      </c>
      <c r="K1007" s="160">
        <v>0.2</v>
      </c>
      <c r="L1007" s="160">
        <v>1.0999999999999999E-4</v>
      </c>
      <c r="M1007" s="160">
        <v>1.93</v>
      </c>
      <c r="N1007" s="160">
        <v>2.53E-2</v>
      </c>
      <c r="O1007" s="160">
        <v>0.41</v>
      </c>
      <c r="P1007" s="160">
        <v>2.52</v>
      </c>
      <c r="Q1007" s="160">
        <v>7.3999999999999999E-4</v>
      </c>
      <c r="R1007" s="160">
        <v>5.2000000000000005E-2</v>
      </c>
      <c r="S1007" s="160">
        <v>0</v>
      </c>
      <c r="T1007" s="160">
        <v>0</v>
      </c>
      <c r="U1007" s="160">
        <v>0</v>
      </c>
      <c r="V1007" s="160">
        <v>7.000000000000001E-4</v>
      </c>
      <c r="W1007" s="160">
        <v>1.6300000000000002E-3</v>
      </c>
      <c r="X1007" s="160">
        <v>4.0300000000000006E-3</v>
      </c>
      <c r="Y1007" s="160">
        <v>5.3600000000000002E-2</v>
      </c>
      <c r="Z1007" s="160">
        <v>0</v>
      </c>
      <c r="AA1007" s="159">
        <v>0.317</v>
      </c>
      <c r="AB1007" s="159">
        <v>6.0000000000000001E-3</v>
      </c>
      <c r="AC1007" s="159">
        <v>4.3E-3</v>
      </c>
      <c r="AD1007" s="159">
        <v>0.1</v>
      </c>
    </row>
    <row r="1008" spans="1:30" ht="15" customHeight="1">
      <c r="A1008" s="267" t="s">
        <v>1804</v>
      </c>
      <c r="B1008" s="165" t="s">
        <v>34</v>
      </c>
      <c r="C1008" s="182">
        <v>0.30670000000000003</v>
      </c>
      <c r="E1008" s="172">
        <v>0</v>
      </c>
      <c r="F1008" s="173">
        <v>3.415E-2</v>
      </c>
      <c r="G1008" s="23">
        <v>3.4699999999999996E-3</v>
      </c>
      <c r="H1008" s="178">
        <v>3.918E-2</v>
      </c>
      <c r="I1008" s="141">
        <v>0</v>
      </c>
      <c r="J1008" s="160">
        <v>7.0000000000000007E-2</v>
      </c>
      <c r="K1008" s="160">
        <v>0.2</v>
      </c>
      <c r="L1008" s="160">
        <v>1.0999999999999999E-4</v>
      </c>
      <c r="M1008" s="160">
        <v>1.93</v>
      </c>
      <c r="N1008" s="160">
        <v>2.53E-2</v>
      </c>
      <c r="O1008" s="160">
        <v>0.41</v>
      </c>
      <c r="P1008" s="160">
        <v>2.52</v>
      </c>
      <c r="Q1008" s="160">
        <v>7.3999999999999999E-4</v>
      </c>
      <c r="R1008" s="160">
        <v>5.2000000000000005E-2</v>
      </c>
      <c r="S1008" s="160">
        <v>0</v>
      </c>
      <c r="T1008" s="160">
        <v>0</v>
      </c>
      <c r="U1008" s="160">
        <v>0</v>
      </c>
      <c r="V1008" s="160">
        <v>7.000000000000001E-4</v>
      </c>
      <c r="W1008" s="160">
        <v>1.6300000000000002E-3</v>
      </c>
      <c r="X1008" s="160">
        <v>4.0300000000000006E-3</v>
      </c>
      <c r="Y1008" s="160">
        <v>5.3600000000000002E-2</v>
      </c>
      <c r="Z1008" s="160">
        <v>0</v>
      </c>
      <c r="AA1008" s="159">
        <v>0.317</v>
      </c>
      <c r="AB1008" s="159">
        <v>6.0000000000000001E-3</v>
      </c>
      <c r="AC1008" s="159">
        <v>4.3E-3</v>
      </c>
      <c r="AD1008" s="159">
        <v>0.1</v>
      </c>
    </row>
    <row r="1009" spans="1:30" ht="15" customHeight="1">
      <c r="A1009" s="267" t="s">
        <v>1805</v>
      </c>
      <c r="B1009" s="165" t="s">
        <v>34</v>
      </c>
      <c r="C1009" s="182">
        <v>0.30670000000000003</v>
      </c>
      <c r="E1009" s="172">
        <v>0</v>
      </c>
      <c r="F1009" s="173">
        <v>3.415E-2</v>
      </c>
      <c r="G1009" s="23">
        <v>3.4699999999999996E-3</v>
      </c>
      <c r="H1009" s="178">
        <v>3.918E-2</v>
      </c>
      <c r="I1009" s="141">
        <v>0</v>
      </c>
      <c r="J1009" s="160">
        <v>7.0000000000000007E-2</v>
      </c>
      <c r="K1009" s="160">
        <v>0.2</v>
      </c>
      <c r="L1009" s="160">
        <v>1.0999999999999999E-4</v>
      </c>
      <c r="M1009" s="160">
        <v>1.93</v>
      </c>
      <c r="N1009" s="160">
        <v>2.53E-2</v>
      </c>
      <c r="O1009" s="160">
        <v>0.41</v>
      </c>
      <c r="P1009" s="160">
        <v>2.52</v>
      </c>
      <c r="Q1009" s="160">
        <v>7.3999999999999999E-4</v>
      </c>
      <c r="R1009" s="160">
        <v>5.2000000000000005E-2</v>
      </c>
      <c r="S1009" s="160">
        <v>0</v>
      </c>
      <c r="T1009" s="160">
        <v>0</v>
      </c>
      <c r="U1009" s="160">
        <v>0</v>
      </c>
      <c r="V1009" s="160">
        <v>7.000000000000001E-4</v>
      </c>
      <c r="W1009" s="160">
        <v>1.6300000000000002E-3</v>
      </c>
      <c r="X1009" s="160">
        <v>4.0300000000000006E-3</v>
      </c>
      <c r="Y1009" s="160">
        <v>5.3600000000000002E-2</v>
      </c>
      <c r="Z1009" s="160">
        <v>0</v>
      </c>
      <c r="AA1009" s="159">
        <v>0.317</v>
      </c>
      <c r="AB1009" s="159">
        <v>6.0000000000000001E-3</v>
      </c>
      <c r="AC1009" s="159">
        <v>4.3E-3</v>
      </c>
      <c r="AD1009" s="159">
        <v>0.1</v>
      </c>
    </row>
    <row r="1010" spans="1:30" ht="15" customHeight="1">
      <c r="A1010" s="267" t="s">
        <v>1806</v>
      </c>
      <c r="B1010" s="165" t="s">
        <v>34</v>
      </c>
      <c r="C1010" s="182">
        <v>0.30670000000000003</v>
      </c>
      <c r="E1010" s="172">
        <v>0</v>
      </c>
      <c r="F1010" s="173">
        <v>3.415E-2</v>
      </c>
      <c r="G1010" s="23">
        <v>3.4699999999999996E-3</v>
      </c>
      <c r="H1010" s="178">
        <v>3.918E-2</v>
      </c>
      <c r="I1010" s="141">
        <v>0</v>
      </c>
      <c r="J1010" s="160">
        <v>7.0000000000000007E-2</v>
      </c>
      <c r="K1010" s="160">
        <v>0.2</v>
      </c>
      <c r="L1010" s="160">
        <v>1.0999999999999999E-4</v>
      </c>
      <c r="M1010" s="160">
        <v>1.93</v>
      </c>
      <c r="N1010" s="160">
        <v>2.53E-2</v>
      </c>
      <c r="O1010" s="160">
        <v>0.41</v>
      </c>
      <c r="P1010" s="160">
        <v>2.52</v>
      </c>
      <c r="Q1010" s="160">
        <v>7.3999999999999999E-4</v>
      </c>
      <c r="R1010" s="160">
        <v>5.2000000000000005E-2</v>
      </c>
      <c r="S1010" s="160">
        <v>0</v>
      </c>
      <c r="T1010" s="160">
        <v>0</v>
      </c>
      <c r="U1010" s="160">
        <v>0</v>
      </c>
      <c r="V1010" s="160">
        <v>7.000000000000001E-4</v>
      </c>
      <c r="W1010" s="160">
        <v>1.6300000000000002E-3</v>
      </c>
      <c r="X1010" s="160">
        <v>4.0300000000000006E-3</v>
      </c>
      <c r="Y1010" s="160">
        <v>5.3600000000000002E-2</v>
      </c>
      <c r="Z1010" s="160">
        <v>0</v>
      </c>
      <c r="AA1010" s="159">
        <v>0.317</v>
      </c>
      <c r="AB1010" s="159">
        <v>6.0000000000000001E-3</v>
      </c>
      <c r="AC1010" s="159">
        <v>4.3E-3</v>
      </c>
      <c r="AD1010" s="159">
        <v>0.1</v>
      </c>
    </row>
    <row r="1011" spans="1:30" ht="15" customHeight="1">
      <c r="A1011" s="267" t="s">
        <v>1807</v>
      </c>
      <c r="B1011" s="165" t="s">
        <v>34</v>
      </c>
      <c r="C1011" s="182">
        <v>0.31129000000000001</v>
      </c>
      <c r="E1011" s="172">
        <v>3.3919999999999999E-2</v>
      </c>
      <c r="F1011" s="173">
        <v>3.415E-2</v>
      </c>
      <c r="G1011" s="23">
        <v>3.4699999999999996E-3</v>
      </c>
      <c r="H1011" s="178">
        <v>3.918E-2</v>
      </c>
      <c r="I1011" s="141">
        <v>1.3500000000000001E-3</v>
      </c>
      <c r="J1011" s="160">
        <v>7.0000000000000007E-2</v>
      </c>
      <c r="K1011" s="160">
        <v>0.2</v>
      </c>
      <c r="L1011" s="160">
        <v>1.0999999999999999E-4</v>
      </c>
      <c r="M1011" s="160">
        <v>1.93</v>
      </c>
      <c r="N1011" s="160">
        <v>2.53E-2</v>
      </c>
      <c r="O1011" s="160">
        <v>0.41</v>
      </c>
      <c r="P1011" s="160">
        <v>2.52</v>
      </c>
      <c r="Q1011" s="160">
        <v>7.3999999999999999E-4</v>
      </c>
      <c r="R1011" s="160">
        <v>5.2000000000000005E-2</v>
      </c>
      <c r="S1011" s="160">
        <v>0</v>
      </c>
      <c r="T1011" s="160">
        <v>0</v>
      </c>
      <c r="U1011" s="160">
        <v>0</v>
      </c>
      <c r="V1011" s="160">
        <v>7.000000000000001E-4</v>
      </c>
      <c r="W1011" s="160">
        <v>1.6300000000000002E-3</v>
      </c>
      <c r="X1011" s="160">
        <v>4.0300000000000006E-3</v>
      </c>
      <c r="Y1011" s="160">
        <v>5.3600000000000002E-2</v>
      </c>
      <c r="Z1011" s="160">
        <v>0</v>
      </c>
      <c r="AA1011" s="159">
        <v>0.317</v>
      </c>
      <c r="AB1011" s="159">
        <v>6.0000000000000001E-3</v>
      </c>
      <c r="AC1011" s="159">
        <v>4.3E-3</v>
      </c>
      <c r="AD1011" s="159">
        <v>0.1</v>
      </c>
    </row>
    <row r="1012" spans="1:30" ht="15" customHeight="1">
      <c r="A1012" s="267" t="s">
        <v>1808</v>
      </c>
      <c r="B1012" s="165" t="s">
        <v>34</v>
      </c>
      <c r="C1012" s="182">
        <v>0.30670000000000003</v>
      </c>
      <c r="E1012" s="172">
        <v>0</v>
      </c>
      <c r="F1012" s="173">
        <v>3.415E-2</v>
      </c>
      <c r="G1012" s="23">
        <v>3.4699999999999996E-3</v>
      </c>
      <c r="H1012" s="178">
        <v>3.918E-2</v>
      </c>
      <c r="I1012" s="141">
        <v>0</v>
      </c>
      <c r="J1012" s="160">
        <v>7.0000000000000007E-2</v>
      </c>
      <c r="K1012" s="160">
        <v>0.2</v>
      </c>
      <c r="L1012" s="160">
        <v>1.0999999999999999E-4</v>
      </c>
      <c r="M1012" s="160">
        <v>1.93</v>
      </c>
      <c r="N1012" s="160">
        <v>2.53E-2</v>
      </c>
      <c r="O1012" s="160">
        <v>0.41</v>
      </c>
      <c r="P1012" s="160">
        <v>2.52</v>
      </c>
      <c r="Q1012" s="160">
        <v>7.3999999999999999E-4</v>
      </c>
      <c r="R1012" s="160">
        <v>5.2000000000000005E-2</v>
      </c>
      <c r="S1012" s="160">
        <v>0</v>
      </c>
      <c r="T1012" s="160">
        <v>0</v>
      </c>
      <c r="U1012" s="160">
        <v>0</v>
      </c>
      <c r="V1012" s="160">
        <v>7.000000000000001E-4</v>
      </c>
      <c r="W1012" s="160">
        <v>1.6300000000000002E-3</v>
      </c>
      <c r="X1012" s="160">
        <v>4.0300000000000006E-3</v>
      </c>
      <c r="Y1012" s="160">
        <v>5.3600000000000002E-2</v>
      </c>
      <c r="Z1012" s="160">
        <v>0</v>
      </c>
      <c r="AA1012" s="159">
        <v>0.317</v>
      </c>
      <c r="AB1012" s="159">
        <v>6.0000000000000001E-3</v>
      </c>
      <c r="AC1012" s="159">
        <v>4.3E-3</v>
      </c>
      <c r="AD1012" s="159">
        <v>0.1</v>
      </c>
    </row>
    <row r="1013" spans="1:30" ht="15" customHeight="1">
      <c r="A1013" s="267" t="s">
        <v>1809</v>
      </c>
      <c r="B1013" s="165" t="s">
        <v>34</v>
      </c>
      <c r="C1013" s="182">
        <v>0.248</v>
      </c>
      <c r="E1013" s="172">
        <v>1.076E-2</v>
      </c>
      <c r="F1013" s="173">
        <v>3.415E-2</v>
      </c>
      <c r="G1013" s="23">
        <v>3.4699999999999996E-3</v>
      </c>
      <c r="H1013" s="178">
        <v>3.918E-2</v>
      </c>
      <c r="I1013" s="141">
        <v>3.0000000000000001E-3</v>
      </c>
      <c r="J1013" s="160">
        <v>7.0000000000000007E-2</v>
      </c>
      <c r="K1013" s="160">
        <v>0.2</v>
      </c>
      <c r="L1013" s="160">
        <v>1.0999999999999999E-4</v>
      </c>
      <c r="M1013" s="160">
        <v>1.93</v>
      </c>
      <c r="N1013" s="160">
        <v>2.53E-2</v>
      </c>
      <c r="O1013" s="160">
        <v>0.41</v>
      </c>
      <c r="P1013" s="160">
        <v>2.52</v>
      </c>
      <c r="Q1013" s="160">
        <v>7.3999999999999999E-4</v>
      </c>
      <c r="R1013" s="160">
        <v>5.2000000000000005E-2</v>
      </c>
      <c r="S1013" s="160">
        <v>0</v>
      </c>
      <c r="T1013" s="160">
        <v>0</v>
      </c>
      <c r="U1013" s="160">
        <v>0</v>
      </c>
      <c r="V1013" s="160">
        <v>7.000000000000001E-4</v>
      </c>
      <c r="W1013" s="160">
        <v>1.6300000000000002E-3</v>
      </c>
      <c r="X1013" s="160">
        <v>4.0300000000000006E-3</v>
      </c>
      <c r="Y1013" s="160">
        <v>5.3600000000000002E-2</v>
      </c>
      <c r="Z1013" s="160">
        <v>0</v>
      </c>
      <c r="AA1013" s="159">
        <v>0.317</v>
      </c>
      <c r="AB1013" s="159">
        <v>6.0000000000000001E-3</v>
      </c>
      <c r="AC1013" s="159">
        <v>4.3E-3</v>
      </c>
      <c r="AD1013" s="159">
        <v>0.1</v>
      </c>
    </row>
    <row r="1014" spans="1:30" ht="15" customHeight="1">
      <c r="A1014" s="267" t="s">
        <v>1810</v>
      </c>
      <c r="B1014" s="165" t="s">
        <v>34</v>
      </c>
      <c r="C1014" s="182">
        <v>0.25314999999999999</v>
      </c>
      <c r="E1014" s="172">
        <v>1.8509999999999999E-2</v>
      </c>
      <c r="F1014" s="173">
        <v>3.415E-2</v>
      </c>
      <c r="G1014" s="23">
        <v>3.4699999999999996E-3</v>
      </c>
      <c r="H1014" s="178">
        <v>3.918E-2</v>
      </c>
      <c r="I1014" s="141">
        <v>4.2999999999999999E-4</v>
      </c>
      <c r="J1014" s="160">
        <v>7.0000000000000007E-2</v>
      </c>
      <c r="K1014" s="160">
        <v>0.2</v>
      </c>
      <c r="L1014" s="160">
        <v>1.0999999999999999E-4</v>
      </c>
      <c r="M1014" s="160">
        <v>1.93</v>
      </c>
      <c r="N1014" s="160">
        <v>2.53E-2</v>
      </c>
      <c r="O1014" s="160">
        <v>0.41</v>
      </c>
      <c r="P1014" s="160">
        <v>2.52</v>
      </c>
      <c r="Q1014" s="160">
        <v>7.3999999999999999E-4</v>
      </c>
      <c r="R1014" s="160">
        <v>5.2000000000000005E-2</v>
      </c>
      <c r="S1014" s="160">
        <v>0</v>
      </c>
      <c r="T1014" s="160">
        <v>0</v>
      </c>
      <c r="U1014" s="160">
        <v>0</v>
      </c>
      <c r="V1014" s="160">
        <v>7.000000000000001E-4</v>
      </c>
      <c r="W1014" s="160">
        <v>1.6300000000000002E-3</v>
      </c>
      <c r="X1014" s="160">
        <v>4.0300000000000006E-3</v>
      </c>
      <c r="Y1014" s="160">
        <v>5.3600000000000002E-2</v>
      </c>
      <c r="Z1014" s="160">
        <v>0</v>
      </c>
      <c r="AA1014" s="159">
        <v>0.317</v>
      </c>
      <c r="AB1014" s="159">
        <v>6.0000000000000001E-3</v>
      </c>
      <c r="AC1014" s="159">
        <v>4.3E-3</v>
      </c>
      <c r="AD1014" s="159">
        <v>0.1</v>
      </c>
    </row>
    <row r="1015" spans="1:30" ht="15" customHeight="1">
      <c r="A1015" s="267" t="s">
        <v>1811</v>
      </c>
      <c r="B1015" s="165" t="s">
        <v>34</v>
      </c>
      <c r="C1015" s="182">
        <v>0.30693000000000004</v>
      </c>
      <c r="E1015" s="172">
        <v>2.0000000000000002E-5</v>
      </c>
      <c r="F1015" s="173">
        <v>3.415E-2</v>
      </c>
      <c r="G1015" s="23">
        <v>3.4699999999999996E-3</v>
      </c>
      <c r="H1015" s="178">
        <v>3.918E-2</v>
      </c>
      <c r="I1015" s="141">
        <v>0</v>
      </c>
      <c r="J1015" s="160">
        <v>7.0000000000000007E-2</v>
      </c>
      <c r="K1015" s="160">
        <v>0.2</v>
      </c>
      <c r="L1015" s="160">
        <v>1.0999999999999999E-4</v>
      </c>
      <c r="M1015" s="160">
        <v>1.93</v>
      </c>
      <c r="N1015" s="160">
        <v>2.53E-2</v>
      </c>
      <c r="O1015" s="160">
        <v>0.41</v>
      </c>
      <c r="P1015" s="160">
        <v>2.52</v>
      </c>
      <c r="Q1015" s="160">
        <v>7.3999999999999999E-4</v>
      </c>
      <c r="R1015" s="160">
        <v>5.2000000000000005E-2</v>
      </c>
      <c r="S1015" s="160">
        <v>0</v>
      </c>
      <c r="T1015" s="160">
        <v>0</v>
      </c>
      <c r="U1015" s="160">
        <v>0</v>
      </c>
      <c r="V1015" s="160">
        <v>7.000000000000001E-4</v>
      </c>
      <c r="W1015" s="160">
        <v>1.6300000000000002E-3</v>
      </c>
      <c r="X1015" s="160">
        <v>4.0300000000000006E-3</v>
      </c>
      <c r="Y1015" s="160">
        <v>5.3600000000000002E-2</v>
      </c>
      <c r="Z1015" s="160">
        <v>0</v>
      </c>
      <c r="AA1015" s="159">
        <v>0.317</v>
      </c>
      <c r="AB1015" s="159">
        <v>6.0000000000000001E-3</v>
      </c>
      <c r="AC1015" s="159">
        <v>4.3E-3</v>
      </c>
      <c r="AD1015" s="159">
        <v>0.1</v>
      </c>
    </row>
    <row r="1016" spans="1:30" ht="15" customHeight="1">
      <c r="A1016" s="267" t="s">
        <v>1812</v>
      </c>
      <c r="B1016" s="165" t="s">
        <v>34</v>
      </c>
      <c r="C1016" s="182">
        <v>0.30670000000000003</v>
      </c>
      <c r="E1016" s="172">
        <v>0</v>
      </c>
      <c r="F1016" s="173">
        <v>3.415E-2</v>
      </c>
      <c r="G1016" s="23">
        <v>3.4699999999999996E-3</v>
      </c>
      <c r="H1016" s="178">
        <v>3.918E-2</v>
      </c>
      <c r="I1016" s="141">
        <v>0</v>
      </c>
      <c r="J1016" s="160">
        <v>7.0000000000000007E-2</v>
      </c>
      <c r="K1016" s="160">
        <v>0.2</v>
      </c>
      <c r="L1016" s="160">
        <v>1.0999999999999999E-4</v>
      </c>
      <c r="M1016" s="160">
        <v>1.93</v>
      </c>
      <c r="N1016" s="160">
        <v>2.53E-2</v>
      </c>
      <c r="O1016" s="160">
        <v>0.41</v>
      </c>
      <c r="P1016" s="160">
        <v>2.52</v>
      </c>
      <c r="Q1016" s="160">
        <v>7.3999999999999999E-4</v>
      </c>
      <c r="R1016" s="160">
        <v>5.2000000000000005E-2</v>
      </c>
      <c r="S1016" s="160">
        <v>0</v>
      </c>
      <c r="T1016" s="160">
        <v>0</v>
      </c>
      <c r="U1016" s="160">
        <v>0</v>
      </c>
      <c r="V1016" s="160">
        <v>7.000000000000001E-4</v>
      </c>
      <c r="W1016" s="160">
        <v>1.6300000000000002E-3</v>
      </c>
      <c r="X1016" s="160">
        <v>4.0300000000000006E-3</v>
      </c>
      <c r="Y1016" s="160">
        <v>5.3600000000000002E-2</v>
      </c>
      <c r="Z1016" s="160">
        <v>0</v>
      </c>
      <c r="AA1016" s="159">
        <v>0.317</v>
      </c>
      <c r="AB1016" s="159">
        <v>6.0000000000000001E-3</v>
      </c>
      <c r="AC1016" s="159">
        <v>4.3E-3</v>
      </c>
      <c r="AD1016" s="159">
        <v>0.1</v>
      </c>
    </row>
    <row r="1017" spans="1:30" ht="15" customHeight="1">
      <c r="A1017" s="267" t="s">
        <v>1813</v>
      </c>
      <c r="B1017" s="165" t="s">
        <v>34</v>
      </c>
      <c r="C1017" s="182">
        <v>0.30670000000000003</v>
      </c>
      <c r="E1017" s="172">
        <v>0</v>
      </c>
      <c r="F1017" s="173">
        <v>3.415E-2</v>
      </c>
      <c r="G1017" s="23">
        <v>3.4699999999999996E-3</v>
      </c>
      <c r="H1017" s="178">
        <v>3.918E-2</v>
      </c>
      <c r="I1017" s="141">
        <v>0</v>
      </c>
      <c r="J1017" s="160">
        <v>7.0000000000000007E-2</v>
      </c>
      <c r="K1017" s="160">
        <v>0.2</v>
      </c>
      <c r="L1017" s="160">
        <v>1.0999999999999999E-4</v>
      </c>
      <c r="M1017" s="160">
        <v>1.93</v>
      </c>
      <c r="N1017" s="160">
        <v>2.53E-2</v>
      </c>
      <c r="O1017" s="160">
        <v>0.41</v>
      </c>
      <c r="P1017" s="160">
        <v>2.52</v>
      </c>
      <c r="Q1017" s="160">
        <v>7.3999999999999999E-4</v>
      </c>
      <c r="R1017" s="160">
        <v>5.2000000000000005E-2</v>
      </c>
      <c r="S1017" s="160">
        <v>0</v>
      </c>
      <c r="T1017" s="160">
        <v>0</v>
      </c>
      <c r="U1017" s="160">
        <v>0</v>
      </c>
      <c r="V1017" s="160">
        <v>7.000000000000001E-4</v>
      </c>
      <c r="W1017" s="160">
        <v>1.6300000000000002E-3</v>
      </c>
      <c r="X1017" s="160">
        <v>4.0300000000000006E-3</v>
      </c>
      <c r="Y1017" s="160">
        <v>5.3600000000000002E-2</v>
      </c>
      <c r="Z1017" s="160">
        <v>0</v>
      </c>
      <c r="AA1017" s="159">
        <v>0.317</v>
      </c>
      <c r="AB1017" s="159">
        <v>6.0000000000000001E-3</v>
      </c>
      <c r="AC1017" s="159">
        <v>4.3E-3</v>
      </c>
      <c r="AD1017" s="159">
        <v>0.1</v>
      </c>
    </row>
    <row r="1018" spans="1:30" ht="15" customHeight="1">
      <c r="A1018" s="267" t="s">
        <v>1814</v>
      </c>
      <c r="B1018" s="165" t="s">
        <v>34</v>
      </c>
      <c r="C1018" s="182">
        <v>0.30670000000000003</v>
      </c>
      <c r="E1018" s="172">
        <v>0</v>
      </c>
      <c r="F1018" s="173">
        <v>3.415E-2</v>
      </c>
      <c r="G1018" s="23">
        <v>3.4699999999999996E-3</v>
      </c>
      <c r="H1018" s="178">
        <v>3.918E-2</v>
      </c>
      <c r="I1018" s="141">
        <v>0</v>
      </c>
      <c r="J1018" s="160">
        <v>7.0000000000000007E-2</v>
      </c>
      <c r="K1018" s="160">
        <v>0.2</v>
      </c>
      <c r="L1018" s="160">
        <v>1.0999999999999999E-4</v>
      </c>
      <c r="M1018" s="160">
        <v>1.93</v>
      </c>
      <c r="N1018" s="160">
        <v>2.53E-2</v>
      </c>
      <c r="O1018" s="160">
        <v>0.41</v>
      </c>
      <c r="P1018" s="160">
        <v>2.52</v>
      </c>
      <c r="Q1018" s="160">
        <v>7.3999999999999999E-4</v>
      </c>
      <c r="R1018" s="160">
        <v>5.2000000000000005E-2</v>
      </c>
      <c r="S1018" s="160">
        <v>0</v>
      </c>
      <c r="T1018" s="160">
        <v>0</v>
      </c>
      <c r="U1018" s="160">
        <v>0</v>
      </c>
      <c r="V1018" s="160">
        <v>7.000000000000001E-4</v>
      </c>
      <c r="W1018" s="160">
        <v>1.6300000000000002E-3</v>
      </c>
      <c r="X1018" s="160">
        <v>4.0300000000000006E-3</v>
      </c>
      <c r="Y1018" s="160">
        <v>5.3600000000000002E-2</v>
      </c>
      <c r="Z1018" s="160">
        <v>0</v>
      </c>
      <c r="AA1018" s="159">
        <v>0.317</v>
      </c>
      <c r="AB1018" s="159">
        <v>6.0000000000000001E-3</v>
      </c>
      <c r="AC1018" s="159">
        <v>4.3E-3</v>
      </c>
      <c r="AD1018" s="159">
        <v>0.1</v>
      </c>
    </row>
    <row r="1019" spans="1:30" ht="15" customHeight="1">
      <c r="A1019" s="267" t="s">
        <v>1815</v>
      </c>
      <c r="B1019" s="165" t="s">
        <v>34</v>
      </c>
      <c r="C1019" s="182">
        <v>0.30670000000000003</v>
      </c>
      <c r="E1019" s="172">
        <v>0</v>
      </c>
      <c r="F1019" s="173">
        <v>3.415E-2</v>
      </c>
      <c r="G1019" s="23">
        <v>3.4699999999999996E-3</v>
      </c>
      <c r="H1019" s="178">
        <v>3.918E-2</v>
      </c>
      <c r="I1019" s="141">
        <v>0</v>
      </c>
      <c r="J1019" s="160">
        <v>7.0000000000000007E-2</v>
      </c>
      <c r="K1019" s="160">
        <v>0.2</v>
      </c>
      <c r="L1019" s="160">
        <v>1.0999999999999999E-4</v>
      </c>
      <c r="M1019" s="160">
        <v>1.93</v>
      </c>
      <c r="N1019" s="160">
        <v>2.53E-2</v>
      </c>
      <c r="O1019" s="160">
        <v>0.41</v>
      </c>
      <c r="P1019" s="160">
        <v>2.52</v>
      </c>
      <c r="Q1019" s="160">
        <v>7.3999999999999999E-4</v>
      </c>
      <c r="R1019" s="160">
        <v>5.2000000000000005E-2</v>
      </c>
      <c r="S1019" s="160">
        <v>0</v>
      </c>
      <c r="T1019" s="160">
        <v>0</v>
      </c>
      <c r="U1019" s="160">
        <v>0</v>
      </c>
      <c r="V1019" s="160">
        <v>7.000000000000001E-4</v>
      </c>
      <c r="W1019" s="160">
        <v>1.6300000000000002E-3</v>
      </c>
      <c r="X1019" s="160">
        <v>4.0300000000000006E-3</v>
      </c>
      <c r="Y1019" s="160">
        <v>5.3600000000000002E-2</v>
      </c>
      <c r="Z1019" s="160">
        <v>0</v>
      </c>
      <c r="AA1019" s="159">
        <v>0.317</v>
      </c>
      <c r="AB1019" s="159">
        <v>6.0000000000000001E-3</v>
      </c>
      <c r="AC1019" s="159">
        <v>4.3E-3</v>
      </c>
      <c r="AD1019" s="159">
        <v>0.1</v>
      </c>
    </row>
    <row r="1020" spans="1:30" ht="15" customHeight="1">
      <c r="A1020" s="267" t="s">
        <v>1816</v>
      </c>
      <c r="B1020" s="165" t="s">
        <v>34</v>
      </c>
      <c r="C1020" s="182">
        <v>0.30670000000000003</v>
      </c>
      <c r="E1020" s="172">
        <v>0</v>
      </c>
      <c r="F1020" s="173">
        <v>3.415E-2</v>
      </c>
      <c r="G1020" s="23">
        <v>3.4699999999999996E-3</v>
      </c>
      <c r="H1020" s="178">
        <v>3.918E-2</v>
      </c>
      <c r="I1020" s="141">
        <v>0</v>
      </c>
      <c r="J1020" s="160">
        <v>7.0000000000000007E-2</v>
      </c>
      <c r="K1020" s="160">
        <v>0.2</v>
      </c>
      <c r="L1020" s="160">
        <v>1.0999999999999999E-4</v>
      </c>
      <c r="M1020" s="160">
        <v>1.93</v>
      </c>
      <c r="N1020" s="160">
        <v>2.53E-2</v>
      </c>
      <c r="O1020" s="160">
        <v>0.41</v>
      </c>
      <c r="P1020" s="160">
        <v>2.52</v>
      </c>
      <c r="Q1020" s="160">
        <v>7.3999999999999999E-4</v>
      </c>
      <c r="R1020" s="160">
        <v>5.2000000000000005E-2</v>
      </c>
      <c r="S1020" s="160">
        <v>0</v>
      </c>
      <c r="T1020" s="160">
        <v>0</v>
      </c>
      <c r="U1020" s="160">
        <v>0</v>
      </c>
      <c r="V1020" s="160">
        <v>7.000000000000001E-4</v>
      </c>
      <c r="W1020" s="160">
        <v>1.6300000000000002E-3</v>
      </c>
      <c r="X1020" s="160">
        <v>4.0300000000000006E-3</v>
      </c>
      <c r="Y1020" s="160">
        <v>5.3600000000000002E-2</v>
      </c>
      <c r="Z1020" s="160">
        <v>0</v>
      </c>
      <c r="AA1020" s="159">
        <v>0.317</v>
      </c>
      <c r="AB1020" s="159">
        <v>6.0000000000000001E-3</v>
      </c>
      <c r="AC1020" s="159">
        <v>4.3E-3</v>
      </c>
      <c r="AD1020" s="159">
        <v>0.1</v>
      </c>
    </row>
    <row r="1021" spans="1:30" ht="15" customHeight="1">
      <c r="A1021" s="267" t="s">
        <v>1817</v>
      </c>
      <c r="B1021" s="165" t="s">
        <v>34</v>
      </c>
      <c r="C1021" s="182">
        <v>0.30670000000000003</v>
      </c>
      <c r="E1021" s="172">
        <v>0</v>
      </c>
      <c r="F1021" s="173">
        <v>3.415E-2</v>
      </c>
      <c r="G1021" s="179">
        <v>3.4699999999999996E-3</v>
      </c>
      <c r="H1021" s="176">
        <v>3.918E-2</v>
      </c>
      <c r="I1021" s="175">
        <v>0</v>
      </c>
      <c r="J1021" s="160">
        <v>7.0000000000000007E-2</v>
      </c>
      <c r="K1021" s="160">
        <v>0.2</v>
      </c>
      <c r="L1021" s="160">
        <v>1.0999999999999999E-4</v>
      </c>
      <c r="M1021" s="160">
        <v>1.93</v>
      </c>
      <c r="N1021" s="160">
        <v>2.53E-2</v>
      </c>
      <c r="O1021" s="160">
        <v>0.41</v>
      </c>
      <c r="P1021" s="160">
        <v>2.52</v>
      </c>
      <c r="Q1021" s="160">
        <v>7.3999999999999999E-4</v>
      </c>
      <c r="R1021" s="160">
        <v>5.2000000000000005E-2</v>
      </c>
      <c r="S1021" s="160">
        <v>0</v>
      </c>
      <c r="T1021" s="160">
        <v>0</v>
      </c>
      <c r="U1021" s="160">
        <v>0</v>
      </c>
      <c r="V1021" s="160">
        <v>7.000000000000001E-4</v>
      </c>
      <c r="W1021" s="160">
        <v>1.6300000000000002E-3</v>
      </c>
      <c r="X1021" s="160">
        <v>4.0300000000000006E-3</v>
      </c>
      <c r="Y1021" s="160">
        <v>5.3600000000000002E-2</v>
      </c>
      <c r="Z1021" s="160">
        <v>0</v>
      </c>
      <c r="AA1021" s="159">
        <v>0.317</v>
      </c>
      <c r="AB1021" s="159">
        <v>6.0000000000000001E-3</v>
      </c>
      <c r="AC1021" s="159">
        <v>4.3E-3</v>
      </c>
      <c r="AD1021" s="159">
        <v>0.1</v>
      </c>
    </row>
    <row r="1022" spans="1:30" ht="15" customHeight="1">
      <c r="A1022" s="267" t="s">
        <v>1818</v>
      </c>
      <c r="B1022" s="165" t="s">
        <v>34</v>
      </c>
      <c r="C1022" s="182">
        <v>0.30670000000000003</v>
      </c>
      <c r="E1022" s="172">
        <v>0</v>
      </c>
      <c r="F1022" s="173">
        <v>3.415E-2</v>
      </c>
      <c r="G1022" s="179">
        <v>3.4699999999999996E-3</v>
      </c>
      <c r="H1022" s="176">
        <v>3.918E-2</v>
      </c>
      <c r="I1022" s="175">
        <v>0</v>
      </c>
      <c r="J1022" s="160">
        <v>7.0000000000000007E-2</v>
      </c>
      <c r="K1022" s="160">
        <v>0.2</v>
      </c>
      <c r="L1022" s="160">
        <v>1.0999999999999999E-4</v>
      </c>
      <c r="M1022" s="160">
        <v>1.93</v>
      </c>
      <c r="N1022" s="160">
        <v>2.53E-2</v>
      </c>
      <c r="O1022" s="160">
        <v>0.41</v>
      </c>
      <c r="P1022" s="160">
        <v>2.52</v>
      </c>
      <c r="Q1022" s="160">
        <v>7.3999999999999999E-4</v>
      </c>
      <c r="R1022" s="160">
        <v>5.2000000000000005E-2</v>
      </c>
      <c r="S1022" s="160">
        <v>0</v>
      </c>
      <c r="T1022" s="160">
        <v>0</v>
      </c>
      <c r="U1022" s="160">
        <v>0</v>
      </c>
      <c r="V1022" s="160">
        <v>7.000000000000001E-4</v>
      </c>
      <c r="W1022" s="160">
        <v>1.6300000000000002E-3</v>
      </c>
      <c r="X1022" s="160">
        <v>4.0300000000000006E-3</v>
      </c>
      <c r="Y1022" s="160">
        <v>5.3600000000000002E-2</v>
      </c>
      <c r="Z1022" s="160">
        <v>0</v>
      </c>
      <c r="AA1022" s="159">
        <v>0.317</v>
      </c>
      <c r="AB1022" s="159">
        <v>6.0000000000000001E-3</v>
      </c>
      <c r="AC1022" s="159">
        <v>4.3E-3</v>
      </c>
      <c r="AD1022" s="159">
        <v>0.1</v>
      </c>
    </row>
    <row r="1023" spans="1:30" ht="15" customHeight="1">
      <c r="A1023" s="267" t="s">
        <v>1819</v>
      </c>
      <c r="B1023" s="165" t="s">
        <v>34</v>
      </c>
      <c r="C1023" s="182">
        <v>0.30670000000000003</v>
      </c>
      <c r="E1023" s="172">
        <v>0</v>
      </c>
      <c r="F1023" s="173">
        <v>3.415E-2</v>
      </c>
      <c r="G1023" s="179">
        <v>3.4699999999999996E-3</v>
      </c>
      <c r="H1023" s="176">
        <v>3.918E-2</v>
      </c>
      <c r="I1023" s="175">
        <v>0</v>
      </c>
      <c r="J1023" s="160">
        <v>7.0000000000000007E-2</v>
      </c>
      <c r="K1023" s="160">
        <v>0.2</v>
      </c>
      <c r="L1023" s="160">
        <v>1.0999999999999999E-4</v>
      </c>
      <c r="M1023" s="160">
        <v>1.93</v>
      </c>
      <c r="N1023" s="160">
        <v>2.53E-2</v>
      </c>
      <c r="O1023" s="160">
        <v>0.41</v>
      </c>
      <c r="P1023" s="160">
        <v>2.52</v>
      </c>
      <c r="Q1023" s="160">
        <v>7.3999999999999999E-4</v>
      </c>
      <c r="R1023" s="160">
        <v>5.2000000000000005E-2</v>
      </c>
      <c r="S1023" s="160">
        <v>0</v>
      </c>
      <c r="T1023" s="160">
        <v>0</v>
      </c>
      <c r="U1023" s="160">
        <v>0</v>
      </c>
      <c r="V1023" s="160">
        <v>7.000000000000001E-4</v>
      </c>
      <c r="W1023" s="160">
        <v>1.6300000000000002E-3</v>
      </c>
      <c r="X1023" s="160">
        <v>4.0300000000000006E-3</v>
      </c>
      <c r="Y1023" s="160">
        <v>5.3600000000000002E-2</v>
      </c>
      <c r="Z1023" s="160">
        <v>0</v>
      </c>
      <c r="AA1023" s="159">
        <v>0.317</v>
      </c>
      <c r="AB1023" s="159">
        <v>6.0000000000000001E-3</v>
      </c>
      <c r="AC1023" s="159">
        <v>4.3E-3</v>
      </c>
      <c r="AD1023" s="159">
        <v>0.1</v>
      </c>
    </row>
    <row r="1024" spans="1:30" ht="15" customHeight="1">
      <c r="A1024" s="267" t="s">
        <v>1820</v>
      </c>
      <c r="B1024" s="165" t="s">
        <v>34</v>
      </c>
      <c r="C1024" s="182">
        <v>0.30670000000000003</v>
      </c>
      <c r="E1024" s="172">
        <v>0</v>
      </c>
      <c r="F1024" s="173">
        <v>3.415E-2</v>
      </c>
      <c r="G1024" s="179">
        <v>3.4699999999999996E-3</v>
      </c>
      <c r="H1024" s="176">
        <v>3.918E-2</v>
      </c>
      <c r="I1024" s="175">
        <v>0</v>
      </c>
      <c r="J1024" s="160">
        <v>7.0000000000000007E-2</v>
      </c>
      <c r="K1024" s="160">
        <v>0.2</v>
      </c>
      <c r="L1024" s="160">
        <v>1.0999999999999999E-4</v>
      </c>
      <c r="M1024" s="160">
        <v>1.93</v>
      </c>
      <c r="N1024" s="160">
        <v>2.53E-2</v>
      </c>
      <c r="O1024" s="160">
        <v>0.41</v>
      </c>
      <c r="P1024" s="160">
        <v>2.52</v>
      </c>
      <c r="Q1024" s="160">
        <v>7.3999999999999999E-4</v>
      </c>
      <c r="R1024" s="160">
        <v>5.2000000000000005E-2</v>
      </c>
      <c r="S1024" s="160">
        <v>0</v>
      </c>
      <c r="T1024" s="160">
        <v>0</v>
      </c>
      <c r="U1024" s="160">
        <v>0</v>
      </c>
      <c r="V1024" s="160">
        <v>7.000000000000001E-4</v>
      </c>
      <c r="W1024" s="160">
        <v>1.6300000000000002E-3</v>
      </c>
      <c r="X1024" s="160">
        <v>4.0300000000000006E-3</v>
      </c>
      <c r="Y1024" s="160">
        <v>5.3600000000000002E-2</v>
      </c>
      <c r="Z1024" s="160">
        <v>0</v>
      </c>
      <c r="AA1024" s="159">
        <v>0.317</v>
      </c>
      <c r="AB1024" s="159">
        <v>6.0000000000000001E-3</v>
      </c>
      <c r="AC1024" s="159">
        <v>4.3E-3</v>
      </c>
      <c r="AD1024" s="159">
        <v>0.1</v>
      </c>
    </row>
    <row r="1025" spans="1:30" ht="15" customHeight="1">
      <c r="A1025" s="267" t="s">
        <v>1821</v>
      </c>
      <c r="B1025" s="165" t="s">
        <v>34</v>
      </c>
      <c r="C1025" s="182">
        <v>0.31129000000000001</v>
      </c>
      <c r="E1025" s="172">
        <v>3.3919999999999999E-2</v>
      </c>
      <c r="F1025" s="173">
        <v>3.415E-2</v>
      </c>
      <c r="G1025" s="179">
        <v>3.4699999999999996E-3</v>
      </c>
      <c r="H1025" s="176">
        <v>3.918E-2</v>
      </c>
      <c r="I1025" s="175">
        <v>1.3500000000000001E-3</v>
      </c>
      <c r="J1025" s="160">
        <v>7.0000000000000007E-2</v>
      </c>
      <c r="K1025" s="160">
        <v>0.2</v>
      </c>
      <c r="L1025" s="160">
        <v>1.0999999999999999E-4</v>
      </c>
      <c r="M1025" s="160">
        <v>1.93</v>
      </c>
      <c r="N1025" s="160">
        <v>2.53E-2</v>
      </c>
      <c r="O1025" s="160">
        <v>0.41</v>
      </c>
      <c r="P1025" s="160">
        <v>2.52</v>
      </c>
      <c r="Q1025" s="160">
        <v>7.3999999999999999E-4</v>
      </c>
      <c r="R1025" s="160">
        <v>5.2000000000000005E-2</v>
      </c>
      <c r="S1025" s="160">
        <v>0</v>
      </c>
      <c r="T1025" s="160">
        <v>0</v>
      </c>
      <c r="U1025" s="160">
        <v>0</v>
      </c>
      <c r="V1025" s="160">
        <v>7.000000000000001E-4</v>
      </c>
      <c r="W1025" s="160">
        <v>1.6300000000000002E-3</v>
      </c>
      <c r="X1025" s="160">
        <v>4.0300000000000006E-3</v>
      </c>
      <c r="Y1025" s="160">
        <v>5.3600000000000002E-2</v>
      </c>
      <c r="Z1025" s="160">
        <v>0</v>
      </c>
      <c r="AA1025" s="159">
        <v>0.317</v>
      </c>
      <c r="AB1025" s="159">
        <v>6.0000000000000001E-3</v>
      </c>
      <c r="AC1025" s="159">
        <v>4.3E-3</v>
      </c>
      <c r="AD1025" s="159">
        <v>0.1</v>
      </c>
    </row>
    <row r="1026" spans="1:30" ht="15" customHeight="1">
      <c r="A1026" s="267" t="s">
        <v>1822</v>
      </c>
      <c r="B1026" s="165" t="s">
        <v>34</v>
      </c>
      <c r="C1026" s="182">
        <v>0.30670000000000003</v>
      </c>
      <c r="E1026" s="172">
        <v>0</v>
      </c>
      <c r="F1026" s="173">
        <v>3.415E-2</v>
      </c>
      <c r="G1026" s="179">
        <v>3.4699999999999996E-3</v>
      </c>
      <c r="H1026" s="176">
        <v>3.918E-2</v>
      </c>
      <c r="I1026" s="175">
        <v>0</v>
      </c>
      <c r="J1026" s="160">
        <v>7.0000000000000007E-2</v>
      </c>
      <c r="K1026" s="160">
        <v>0.2</v>
      </c>
      <c r="L1026" s="160">
        <v>1.0999999999999999E-4</v>
      </c>
      <c r="M1026" s="160">
        <v>1.93</v>
      </c>
      <c r="N1026" s="160">
        <v>2.53E-2</v>
      </c>
      <c r="O1026" s="160">
        <v>0.41</v>
      </c>
      <c r="P1026" s="160">
        <v>2.52</v>
      </c>
      <c r="Q1026" s="160">
        <v>7.3999999999999999E-4</v>
      </c>
      <c r="R1026" s="160">
        <v>5.2000000000000005E-2</v>
      </c>
      <c r="S1026" s="160">
        <v>0</v>
      </c>
      <c r="T1026" s="160">
        <v>0</v>
      </c>
      <c r="U1026" s="160">
        <v>0</v>
      </c>
      <c r="V1026" s="160">
        <v>7.000000000000001E-4</v>
      </c>
      <c r="W1026" s="160">
        <v>1.6300000000000002E-3</v>
      </c>
      <c r="X1026" s="160">
        <v>4.0300000000000006E-3</v>
      </c>
      <c r="Y1026" s="160">
        <v>5.3600000000000002E-2</v>
      </c>
      <c r="Z1026" s="160">
        <v>0</v>
      </c>
      <c r="AA1026" s="159">
        <v>0.317</v>
      </c>
      <c r="AB1026" s="159">
        <v>6.0000000000000001E-3</v>
      </c>
      <c r="AC1026" s="159">
        <v>4.3E-3</v>
      </c>
      <c r="AD1026" s="159">
        <v>0.1</v>
      </c>
    </row>
    <row r="1027" spans="1:30" ht="15" customHeight="1">
      <c r="A1027" s="267" t="s">
        <v>1823</v>
      </c>
      <c r="B1027" s="165" t="s">
        <v>34</v>
      </c>
      <c r="C1027" s="182">
        <v>0.248</v>
      </c>
      <c r="E1027" s="172">
        <v>1.076E-2</v>
      </c>
      <c r="F1027" s="173">
        <v>3.415E-2</v>
      </c>
      <c r="G1027" s="179">
        <v>3.4699999999999996E-3</v>
      </c>
      <c r="H1027" s="176">
        <v>3.918E-2</v>
      </c>
      <c r="I1027" s="175">
        <v>3.0000000000000001E-3</v>
      </c>
      <c r="J1027" s="160">
        <v>7.0000000000000007E-2</v>
      </c>
      <c r="K1027" s="160">
        <v>0.2</v>
      </c>
      <c r="L1027" s="160">
        <v>1.0999999999999999E-4</v>
      </c>
      <c r="M1027" s="160">
        <v>1.93</v>
      </c>
      <c r="N1027" s="160">
        <v>2.53E-2</v>
      </c>
      <c r="O1027" s="160">
        <v>0.41</v>
      </c>
      <c r="P1027" s="160">
        <v>2.52</v>
      </c>
      <c r="Q1027" s="160">
        <v>7.3999999999999999E-4</v>
      </c>
      <c r="R1027" s="160">
        <v>5.2000000000000005E-2</v>
      </c>
      <c r="S1027" s="160">
        <v>0</v>
      </c>
      <c r="T1027" s="160">
        <v>0</v>
      </c>
      <c r="U1027" s="160">
        <v>0</v>
      </c>
      <c r="V1027" s="160">
        <v>7.000000000000001E-4</v>
      </c>
      <c r="W1027" s="160">
        <v>1.6300000000000002E-3</v>
      </c>
      <c r="X1027" s="160">
        <v>4.0300000000000006E-3</v>
      </c>
      <c r="Y1027" s="160">
        <v>5.3600000000000002E-2</v>
      </c>
      <c r="Z1027" s="160">
        <v>0</v>
      </c>
      <c r="AA1027" s="159">
        <v>0.317</v>
      </c>
      <c r="AB1027" s="159">
        <v>6.0000000000000001E-3</v>
      </c>
      <c r="AC1027" s="159">
        <v>4.3E-3</v>
      </c>
      <c r="AD1027" s="159">
        <v>0.1</v>
      </c>
    </row>
    <row r="1028" spans="1:30" ht="15" customHeight="1">
      <c r="A1028" s="267" t="s">
        <v>1824</v>
      </c>
      <c r="B1028" s="165" t="s">
        <v>34</v>
      </c>
      <c r="C1028" s="182">
        <v>0.30693000000000004</v>
      </c>
      <c r="E1028" s="172">
        <v>2.0000000000000002E-5</v>
      </c>
      <c r="F1028" s="173">
        <v>3.415E-2</v>
      </c>
      <c r="G1028" s="179">
        <v>3.4699999999999996E-3</v>
      </c>
      <c r="H1028" s="176">
        <v>3.918E-2</v>
      </c>
      <c r="I1028" s="175">
        <v>0</v>
      </c>
      <c r="J1028" s="160">
        <v>7.0000000000000007E-2</v>
      </c>
      <c r="K1028" s="160">
        <v>0.2</v>
      </c>
      <c r="L1028" s="160">
        <v>1.0999999999999999E-4</v>
      </c>
      <c r="M1028" s="160">
        <v>1.93</v>
      </c>
      <c r="N1028" s="160">
        <v>2.53E-2</v>
      </c>
      <c r="O1028" s="160">
        <v>0.41</v>
      </c>
      <c r="P1028" s="160">
        <v>2.52</v>
      </c>
      <c r="Q1028" s="160">
        <v>7.3999999999999999E-4</v>
      </c>
      <c r="R1028" s="160">
        <v>5.2000000000000005E-2</v>
      </c>
      <c r="S1028" s="160">
        <v>0</v>
      </c>
      <c r="T1028" s="160">
        <v>0</v>
      </c>
      <c r="U1028" s="160">
        <v>0</v>
      </c>
      <c r="V1028" s="160">
        <v>7.000000000000001E-4</v>
      </c>
      <c r="W1028" s="160">
        <v>1.6300000000000002E-3</v>
      </c>
      <c r="X1028" s="160">
        <v>4.0300000000000006E-3</v>
      </c>
      <c r="Y1028" s="160">
        <v>5.3600000000000002E-2</v>
      </c>
      <c r="Z1028" s="160">
        <v>0</v>
      </c>
      <c r="AA1028" s="159">
        <v>0.317</v>
      </c>
      <c r="AB1028" s="159">
        <v>6.0000000000000001E-3</v>
      </c>
      <c r="AC1028" s="159">
        <v>4.3E-3</v>
      </c>
      <c r="AD1028" s="159">
        <v>0.1</v>
      </c>
    </row>
    <row r="1029" spans="1:30" ht="15" customHeight="1">
      <c r="A1029" s="267" t="s">
        <v>1825</v>
      </c>
      <c r="B1029" s="165" t="s">
        <v>34</v>
      </c>
      <c r="C1029" s="182">
        <v>0.30670000000000003</v>
      </c>
      <c r="E1029" s="172">
        <v>0</v>
      </c>
      <c r="F1029" s="173">
        <v>3.415E-2</v>
      </c>
      <c r="G1029" s="179">
        <v>3.4699999999999996E-3</v>
      </c>
      <c r="H1029" s="176">
        <v>3.918E-2</v>
      </c>
      <c r="I1029" s="175">
        <v>0</v>
      </c>
      <c r="J1029" s="160">
        <v>7.0000000000000007E-2</v>
      </c>
      <c r="K1029" s="160">
        <v>0.2</v>
      </c>
      <c r="L1029" s="160">
        <v>1.0999999999999999E-4</v>
      </c>
      <c r="M1029" s="160">
        <v>1.93</v>
      </c>
      <c r="N1029" s="160">
        <v>2.53E-2</v>
      </c>
      <c r="O1029" s="160">
        <v>0.41</v>
      </c>
      <c r="P1029" s="160">
        <v>2.52</v>
      </c>
      <c r="Q1029" s="160">
        <v>7.3999999999999999E-4</v>
      </c>
      <c r="R1029" s="160">
        <v>5.2000000000000005E-2</v>
      </c>
      <c r="S1029" s="160">
        <v>0</v>
      </c>
      <c r="T1029" s="160">
        <v>0</v>
      </c>
      <c r="U1029" s="160">
        <v>0</v>
      </c>
      <c r="V1029" s="160">
        <v>7.000000000000001E-4</v>
      </c>
      <c r="W1029" s="160">
        <v>1.6300000000000002E-3</v>
      </c>
      <c r="X1029" s="160">
        <v>4.0300000000000006E-3</v>
      </c>
      <c r="Y1029" s="160">
        <v>5.3600000000000002E-2</v>
      </c>
      <c r="Z1029" s="160">
        <v>0</v>
      </c>
      <c r="AA1029" s="159">
        <v>0.317</v>
      </c>
      <c r="AB1029" s="159">
        <v>6.0000000000000001E-3</v>
      </c>
      <c r="AC1029" s="159">
        <v>4.3E-3</v>
      </c>
      <c r="AD1029" s="159">
        <v>0.1</v>
      </c>
    </row>
    <row r="1030" spans="1:30" ht="15" customHeight="1">
      <c r="A1030" s="267" t="s">
        <v>1826</v>
      </c>
      <c r="B1030" s="165" t="s">
        <v>34</v>
      </c>
      <c r="C1030" s="182">
        <v>0.30670000000000003</v>
      </c>
      <c r="E1030" s="172">
        <v>0</v>
      </c>
      <c r="F1030" s="173">
        <v>3.415E-2</v>
      </c>
      <c r="G1030" s="179">
        <v>3.4699999999999996E-3</v>
      </c>
      <c r="H1030" s="176">
        <v>3.918E-2</v>
      </c>
      <c r="I1030" s="175">
        <v>0</v>
      </c>
      <c r="J1030" s="160">
        <v>7.0000000000000007E-2</v>
      </c>
      <c r="K1030" s="160">
        <v>0.2</v>
      </c>
      <c r="L1030" s="160">
        <v>1.0999999999999999E-4</v>
      </c>
      <c r="M1030" s="160">
        <v>1.93</v>
      </c>
      <c r="N1030" s="160">
        <v>2.53E-2</v>
      </c>
      <c r="O1030" s="160">
        <v>0.41</v>
      </c>
      <c r="P1030" s="160">
        <v>2.52</v>
      </c>
      <c r="Q1030" s="160">
        <v>7.3999999999999999E-4</v>
      </c>
      <c r="R1030" s="160">
        <v>5.2000000000000005E-2</v>
      </c>
      <c r="S1030" s="160">
        <v>0</v>
      </c>
      <c r="T1030" s="160">
        <v>0</v>
      </c>
      <c r="U1030" s="160">
        <v>0</v>
      </c>
      <c r="V1030" s="160">
        <v>7.000000000000001E-4</v>
      </c>
      <c r="W1030" s="160">
        <v>1.6300000000000002E-3</v>
      </c>
      <c r="X1030" s="160">
        <v>4.0300000000000006E-3</v>
      </c>
      <c r="Y1030" s="160">
        <v>5.3600000000000002E-2</v>
      </c>
      <c r="Z1030" s="160">
        <v>0</v>
      </c>
      <c r="AA1030" s="159">
        <v>0.317</v>
      </c>
      <c r="AB1030" s="159">
        <v>6.0000000000000001E-3</v>
      </c>
      <c r="AC1030" s="159">
        <v>4.3E-3</v>
      </c>
      <c r="AD1030" s="159">
        <v>0.1</v>
      </c>
    </row>
    <row r="1031" spans="1:30" ht="15" customHeight="1">
      <c r="A1031" s="267" t="s">
        <v>1827</v>
      </c>
      <c r="B1031" s="165" t="s">
        <v>34</v>
      </c>
      <c r="C1031" s="182">
        <v>0.2908</v>
      </c>
      <c r="E1031" s="172">
        <v>5.1299999999999998E-2</v>
      </c>
      <c r="F1031" s="173">
        <v>1.6959999999999999E-2</v>
      </c>
      <c r="G1031" s="179">
        <v>6.3899999999999998E-3</v>
      </c>
      <c r="H1031" s="176">
        <v>6.4700000000000001E-3</v>
      </c>
      <c r="I1031" s="175">
        <v>0</v>
      </c>
      <c r="J1031" s="160">
        <v>0.06</v>
      </c>
      <c r="K1031" s="160">
        <v>0.21</v>
      </c>
      <c r="L1031" s="160">
        <v>3.5599999999999998E-3</v>
      </c>
      <c r="M1031" s="160">
        <v>4.97</v>
      </c>
      <c r="N1031" s="160">
        <v>6.54E-2</v>
      </c>
      <c r="O1031" s="160">
        <v>0.79</v>
      </c>
      <c r="P1031" s="160">
        <v>3.52</v>
      </c>
      <c r="Q1031" s="160">
        <v>0.14282999999999998</v>
      </c>
      <c r="R1031" s="160">
        <v>5.2999999999999999E-2</v>
      </c>
      <c r="S1031" s="160">
        <v>94.28</v>
      </c>
      <c r="T1031" s="160">
        <v>0</v>
      </c>
      <c r="U1031" s="160">
        <v>94.424169999999989</v>
      </c>
      <c r="V1031" s="160">
        <v>1.9400000000000001E-3</v>
      </c>
      <c r="W1031" s="160">
        <v>3.4249999999999996E-2</v>
      </c>
      <c r="X1031" s="160">
        <v>1.0169999999999998E-2</v>
      </c>
      <c r="Y1031" s="160">
        <v>0.17524999999999999</v>
      </c>
      <c r="Z1031" s="160">
        <v>1.9E-2</v>
      </c>
      <c r="AA1031" s="159">
        <v>0.36099999999999999</v>
      </c>
      <c r="AB1031" s="159">
        <v>4.0000000000000001E-3</v>
      </c>
      <c r="AC1031" s="159">
        <v>5.1000000000000004E-3</v>
      </c>
      <c r="AD1031" s="159">
        <v>2.5299999999999998</v>
      </c>
    </row>
    <row r="1032" spans="1:30" ht="15" customHeight="1">
      <c r="A1032" s="267" t="s">
        <v>1828</v>
      </c>
      <c r="B1032" s="165" t="s">
        <v>34</v>
      </c>
      <c r="C1032" s="182">
        <v>0.28809999999999997</v>
      </c>
      <c r="E1032" s="172">
        <v>0</v>
      </c>
      <c r="F1032" s="173">
        <v>3.5400000000000001E-2</v>
      </c>
      <c r="G1032" s="179">
        <v>8.5000000000000006E-3</v>
      </c>
      <c r="H1032" s="176">
        <v>4.4900000000000002E-2</v>
      </c>
      <c r="I1032" s="175">
        <v>0</v>
      </c>
      <c r="J1032" s="160">
        <v>0.06</v>
      </c>
      <c r="K1032" s="160">
        <v>0.24</v>
      </c>
      <c r="L1032" s="160">
        <v>1.0999999999999999E-4</v>
      </c>
      <c r="M1032" s="160">
        <v>2.2200000000000002</v>
      </c>
      <c r="N1032" s="160">
        <v>0.01</v>
      </c>
      <c r="O1032" s="160">
        <v>0.5</v>
      </c>
      <c r="P1032" s="160">
        <v>3.63</v>
      </c>
      <c r="Q1032" s="160">
        <v>1.2E-4</v>
      </c>
      <c r="R1032" s="160">
        <v>2.8300000000000002E-2</v>
      </c>
      <c r="S1032" s="160">
        <v>0.02</v>
      </c>
      <c r="T1032" s="160">
        <v>0</v>
      </c>
      <c r="U1032" s="160">
        <v>0.02</v>
      </c>
      <c r="V1032" s="160">
        <v>6.3899999999999998E-3</v>
      </c>
      <c r="W1032" s="160">
        <v>3.1199999999999999E-3</v>
      </c>
      <c r="X1032" s="160">
        <v>4.0000000000000001E-3</v>
      </c>
      <c r="Y1032" s="160">
        <v>5.3550000000000007E-2</v>
      </c>
      <c r="Z1032" s="160">
        <v>4.0000000000000001E-3</v>
      </c>
      <c r="AA1032" s="159">
        <v>0.43200000000000005</v>
      </c>
      <c r="AB1032" s="159">
        <v>8.0000000000000002E-3</v>
      </c>
      <c r="AC1032" s="159">
        <v>3.2000000000000002E-3</v>
      </c>
      <c r="AD1032" s="159">
        <v>0.09</v>
      </c>
    </row>
    <row r="1033" spans="1:30" ht="15" customHeight="1">
      <c r="A1033" s="267" t="s">
        <v>1829</v>
      </c>
      <c r="B1033" s="165" t="s">
        <v>34</v>
      </c>
      <c r="C1033" s="182">
        <v>0.28809999999999997</v>
      </c>
      <c r="E1033" s="172">
        <v>0</v>
      </c>
      <c r="F1033" s="173">
        <v>3.5400000000000001E-2</v>
      </c>
      <c r="G1033" s="179">
        <v>8.5000000000000006E-3</v>
      </c>
      <c r="H1033" s="176">
        <v>4.4900000000000002E-2</v>
      </c>
      <c r="I1033" s="175">
        <v>0</v>
      </c>
      <c r="J1033" s="160">
        <v>0.06</v>
      </c>
      <c r="K1033" s="160">
        <v>0.24</v>
      </c>
      <c r="L1033" s="160">
        <v>1.0999999999999999E-4</v>
      </c>
      <c r="M1033" s="160">
        <v>2.2200000000000002</v>
      </c>
      <c r="N1033" s="160">
        <v>0.01</v>
      </c>
      <c r="O1033" s="160">
        <v>0.5</v>
      </c>
      <c r="P1033" s="160">
        <v>3.63</v>
      </c>
      <c r="Q1033" s="160">
        <v>1.2E-4</v>
      </c>
      <c r="R1033" s="160">
        <v>2.8300000000000002E-2</v>
      </c>
      <c r="S1033" s="160">
        <v>0.02</v>
      </c>
      <c r="T1033" s="160">
        <v>0</v>
      </c>
      <c r="U1033" s="160">
        <v>0.02</v>
      </c>
      <c r="V1033" s="160">
        <v>6.3899999999999998E-3</v>
      </c>
      <c r="W1033" s="160">
        <v>3.1199999999999999E-3</v>
      </c>
      <c r="X1033" s="160">
        <v>4.0000000000000001E-3</v>
      </c>
      <c r="Y1033" s="160">
        <v>5.3550000000000007E-2</v>
      </c>
      <c r="Z1033" s="160">
        <v>4.0000000000000001E-3</v>
      </c>
      <c r="AA1033" s="159">
        <v>0.43200000000000005</v>
      </c>
      <c r="AB1033" s="159">
        <v>8.0000000000000002E-3</v>
      </c>
      <c r="AC1033" s="159">
        <v>3.2000000000000002E-3</v>
      </c>
      <c r="AD1033" s="159">
        <v>0.09</v>
      </c>
    </row>
    <row r="1034" spans="1:30" ht="15" customHeight="1">
      <c r="A1034" s="267" t="s">
        <v>1830</v>
      </c>
      <c r="B1034" s="165" t="s">
        <v>34</v>
      </c>
      <c r="C1034" s="182">
        <v>0.28809999999999997</v>
      </c>
      <c r="E1034" s="172">
        <v>0</v>
      </c>
      <c r="F1034" s="173">
        <v>3.5400000000000001E-2</v>
      </c>
      <c r="G1034" s="179">
        <v>8.5000000000000006E-3</v>
      </c>
      <c r="H1034" s="176">
        <v>4.4900000000000002E-2</v>
      </c>
      <c r="I1034" s="175">
        <v>0</v>
      </c>
      <c r="J1034" s="160">
        <v>0.06</v>
      </c>
      <c r="K1034" s="160">
        <v>0.24</v>
      </c>
      <c r="L1034" s="160">
        <v>1.0999999999999999E-4</v>
      </c>
      <c r="M1034" s="160">
        <v>2.2200000000000002</v>
      </c>
      <c r="N1034" s="160">
        <v>0.01</v>
      </c>
      <c r="O1034" s="160">
        <v>0.5</v>
      </c>
      <c r="P1034" s="160">
        <v>3.63</v>
      </c>
      <c r="Q1034" s="160">
        <v>1.2E-4</v>
      </c>
      <c r="R1034" s="160">
        <v>2.8300000000000002E-2</v>
      </c>
      <c r="S1034" s="160">
        <v>0.02</v>
      </c>
      <c r="T1034" s="160">
        <v>0</v>
      </c>
      <c r="U1034" s="160">
        <v>0.02</v>
      </c>
      <c r="V1034" s="160">
        <v>6.3899999999999998E-3</v>
      </c>
      <c r="W1034" s="160">
        <v>3.1199999999999999E-3</v>
      </c>
      <c r="X1034" s="160">
        <v>4.0000000000000001E-3</v>
      </c>
      <c r="Y1034" s="160">
        <v>5.3550000000000007E-2</v>
      </c>
      <c r="Z1034" s="160">
        <v>4.0000000000000001E-3</v>
      </c>
      <c r="AA1034" s="159">
        <v>0.43200000000000005</v>
      </c>
      <c r="AB1034" s="159">
        <v>8.0000000000000002E-3</v>
      </c>
      <c r="AC1034" s="159">
        <v>3.2000000000000002E-3</v>
      </c>
      <c r="AD1034" s="159">
        <v>0.09</v>
      </c>
    </row>
    <row r="1035" spans="1:30" ht="15" customHeight="1">
      <c r="A1035" s="267" t="s">
        <v>1831</v>
      </c>
      <c r="B1035" s="165" t="s">
        <v>34</v>
      </c>
      <c r="C1035" s="182">
        <v>0.2422</v>
      </c>
      <c r="E1035" s="172">
        <v>0</v>
      </c>
      <c r="F1035" s="173">
        <v>5.7380000000000007E-2</v>
      </c>
      <c r="G1035" s="179">
        <v>6.13E-3</v>
      </c>
      <c r="H1035" s="176">
        <v>7.0019999999999999E-2</v>
      </c>
      <c r="I1035" s="175">
        <v>0</v>
      </c>
      <c r="J1035" s="160">
        <v>0.08</v>
      </c>
      <c r="K1035" s="160">
        <v>0.2</v>
      </c>
      <c r="L1035" s="160">
        <v>1.0000000000000001E-5</v>
      </c>
      <c r="M1035" s="160">
        <v>1.96</v>
      </c>
      <c r="N1035" s="160">
        <v>2.81E-2</v>
      </c>
      <c r="O1035" s="160">
        <v>0.67</v>
      </c>
      <c r="P1035" s="160">
        <v>3.37</v>
      </c>
      <c r="Q1035" s="160">
        <v>9.2999999999999995E-4</v>
      </c>
      <c r="R1035" s="160">
        <v>5.7099999999999998E-2</v>
      </c>
      <c r="S1035" s="160">
        <v>0</v>
      </c>
      <c r="T1035" s="160">
        <v>0</v>
      </c>
      <c r="U1035" s="160">
        <v>0</v>
      </c>
      <c r="V1035" s="160">
        <v>8.1000000000000006E-4</v>
      </c>
      <c r="W1035" s="160">
        <v>2.2599999999999999E-3</v>
      </c>
      <c r="X1035" s="160">
        <v>2.5500000000000002E-3</v>
      </c>
      <c r="Y1035" s="160">
        <v>3.2070000000000001E-2</v>
      </c>
      <c r="Z1035" s="160">
        <v>0</v>
      </c>
      <c r="AA1035" s="159">
        <v>0.28300000000000003</v>
      </c>
      <c r="AB1035" s="159">
        <v>6.9999999999999993E-3</v>
      </c>
      <c r="AC1035" s="159">
        <v>1.4000000000000002E-3</v>
      </c>
      <c r="AD1035" s="159">
        <v>0.09</v>
      </c>
    </row>
    <row r="1036" spans="1:30" ht="15" customHeight="1">
      <c r="A1036" s="267" t="s">
        <v>1832</v>
      </c>
      <c r="B1036" s="165" t="s">
        <v>34</v>
      </c>
      <c r="C1036" s="182">
        <v>0.2422</v>
      </c>
      <c r="E1036" s="172">
        <v>0</v>
      </c>
      <c r="F1036" s="173">
        <v>5.7380000000000007E-2</v>
      </c>
      <c r="G1036" s="179">
        <v>6.13E-3</v>
      </c>
      <c r="H1036" s="176">
        <v>7.0019999999999999E-2</v>
      </c>
      <c r="I1036" s="175">
        <v>0</v>
      </c>
      <c r="J1036" s="160">
        <v>0.08</v>
      </c>
      <c r="K1036" s="160">
        <v>0.2</v>
      </c>
      <c r="L1036" s="160">
        <v>1.0000000000000001E-5</v>
      </c>
      <c r="M1036" s="160">
        <v>1.96</v>
      </c>
      <c r="N1036" s="160">
        <v>2.81E-2</v>
      </c>
      <c r="O1036" s="160">
        <v>0.67</v>
      </c>
      <c r="P1036" s="160">
        <v>3.37</v>
      </c>
      <c r="Q1036" s="160">
        <v>9.2999999999999995E-4</v>
      </c>
      <c r="R1036" s="160">
        <v>5.7099999999999998E-2</v>
      </c>
      <c r="S1036" s="160">
        <v>0</v>
      </c>
      <c r="T1036" s="160">
        <v>0</v>
      </c>
      <c r="U1036" s="160">
        <v>0</v>
      </c>
      <c r="V1036" s="160">
        <v>8.1000000000000006E-4</v>
      </c>
      <c r="W1036" s="160">
        <v>2.2599999999999999E-3</v>
      </c>
      <c r="X1036" s="160">
        <v>2.5500000000000002E-3</v>
      </c>
      <c r="Y1036" s="160">
        <v>3.2070000000000001E-2</v>
      </c>
      <c r="Z1036" s="160">
        <v>0</v>
      </c>
      <c r="AA1036" s="159">
        <v>0.28300000000000003</v>
      </c>
      <c r="AB1036" s="159">
        <v>6.9999999999999993E-3</v>
      </c>
      <c r="AC1036" s="159">
        <v>1.4000000000000002E-3</v>
      </c>
      <c r="AD1036" s="159">
        <v>0.09</v>
      </c>
    </row>
    <row r="1037" spans="1:30" ht="15" customHeight="1">
      <c r="A1037" s="267" t="s">
        <v>1833</v>
      </c>
      <c r="B1037" s="165" t="s">
        <v>34</v>
      </c>
      <c r="C1037" s="182">
        <v>0.2422</v>
      </c>
      <c r="E1037" s="172">
        <v>0</v>
      </c>
      <c r="F1037" s="173">
        <v>5.7380000000000007E-2</v>
      </c>
      <c r="G1037" s="179">
        <v>6.13E-3</v>
      </c>
      <c r="H1037" s="176">
        <v>7.0019999999999999E-2</v>
      </c>
      <c r="I1037" s="175">
        <v>0</v>
      </c>
      <c r="J1037" s="160">
        <v>0.08</v>
      </c>
      <c r="K1037" s="160">
        <v>0.2</v>
      </c>
      <c r="L1037" s="160">
        <v>1.0000000000000001E-5</v>
      </c>
      <c r="M1037" s="160">
        <v>1.96</v>
      </c>
      <c r="N1037" s="160">
        <v>2.81E-2</v>
      </c>
      <c r="O1037" s="160">
        <v>0.67</v>
      </c>
      <c r="P1037" s="160">
        <v>3.37</v>
      </c>
      <c r="Q1037" s="160">
        <v>9.2999999999999995E-4</v>
      </c>
      <c r="R1037" s="160">
        <v>5.7099999999999998E-2</v>
      </c>
      <c r="S1037" s="160">
        <v>0</v>
      </c>
      <c r="T1037" s="160">
        <v>0</v>
      </c>
      <c r="U1037" s="160">
        <v>0</v>
      </c>
      <c r="V1037" s="160">
        <v>8.1000000000000006E-4</v>
      </c>
      <c r="W1037" s="160">
        <v>2.2599999999999999E-3</v>
      </c>
      <c r="X1037" s="160">
        <v>2.5500000000000002E-3</v>
      </c>
      <c r="Y1037" s="160">
        <v>3.2070000000000001E-2</v>
      </c>
      <c r="Z1037" s="160">
        <v>0</v>
      </c>
      <c r="AA1037" s="159">
        <v>0.28300000000000003</v>
      </c>
      <c r="AB1037" s="159">
        <v>6.9999999999999993E-3</v>
      </c>
      <c r="AC1037" s="159">
        <v>1.4000000000000002E-3</v>
      </c>
      <c r="AD1037" s="159">
        <v>0.09</v>
      </c>
    </row>
    <row r="1038" spans="1:30" ht="15" customHeight="1">
      <c r="A1038" s="267" t="s">
        <v>1834</v>
      </c>
      <c r="B1038" s="165" t="s">
        <v>34</v>
      </c>
      <c r="C1038" s="182">
        <v>0.2422</v>
      </c>
      <c r="E1038" s="172">
        <v>0</v>
      </c>
      <c r="F1038" s="173">
        <v>5.7380000000000007E-2</v>
      </c>
      <c r="G1038" s="179">
        <v>6.13E-3</v>
      </c>
      <c r="H1038" s="176">
        <v>7.0019999999999999E-2</v>
      </c>
      <c r="I1038" s="175">
        <v>0</v>
      </c>
      <c r="J1038" s="160">
        <v>0.08</v>
      </c>
      <c r="K1038" s="160">
        <v>0.2</v>
      </c>
      <c r="L1038" s="160">
        <v>1.0000000000000001E-5</v>
      </c>
      <c r="M1038" s="160">
        <v>1.96</v>
      </c>
      <c r="N1038" s="160">
        <v>2.81E-2</v>
      </c>
      <c r="O1038" s="160">
        <v>0.67</v>
      </c>
      <c r="P1038" s="160">
        <v>3.37</v>
      </c>
      <c r="Q1038" s="160">
        <v>9.2999999999999995E-4</v>
      </c>
      <c r="R1038" s="160">
        <v>5.7099999999999998E-2</v>
      </c>
      <c r="S1038" s="160">
        <v>0</v>
      </c>
      <c r="T1038" s="160">
        <v>0</v>
      </c>
      <c r="U1038" s="160">
        <v>0</v>
      </c>
      <c r="V1038" s="160">
        <v>8.1000000000000006E-4</v>
      </c>
      <c r="W1038" s="160">
        <v>2.2599999999999999E-3</v>
      </c>
      <c r="X1038" s="160">
        <v>2.5500000000000002E-3</v>
      </c>
      <c r="Y1038" s="160">
        <v>3.2070000000000001E-2</v>
      </c>
      <c r="Z1038" s="160">
        <v>0</v>
      </c>
      <c r="AA1038" s="159">
        <v>0.28300000000000003</v>
      </c>
      <c r="AB1038" s="159">
        <v>6.9999999999999993E-3</v>
      </c>
      <c r="AC1038" s="159">
        <v>1.4000000000000002E-3</v>
      </c>
      <c r="AD1038" s="159">
        <v>0.09</v>
      </c>
    </row>
    <row r="1039" spans="1:30" ht="15" customHeight="1">
      <c r="A1039" s="267" t="s">
        <v>1835</v>
      </c>
      <c r="B1039" s="165" t="s">
        <v>34</v>
      </c>
      <c r="C1039" s="182">
        <v>0.2422</v>
      </c>
      <c r="E1039" s="172">
        <v>0</v>
      </c>
      <c r="F1039" s="173">
        <v>5.7380000000000007E-2</v>
      </c>
      <c r="G1039" s="179">
        <v>6.13E-3</v>
      </c>
      <c r="H1039" s="176">
        <v>7.0019999999999999E-2</v>
      </c>
      <c r="I1039" s="175">
        <v>0</v>
      </c>
      <c r="J1039" s="160">
        <v>0.08</v>
      </c>
      <c r="K1039" s="160">
        <v>0.2</v>
      </c>
      <c r="L1039" s="160">
        <v>1.0000000000000001E-5</v>
      </c>
      <c r="M1039" s="160">
        <v>1.96</v>
      </c>
      <c r="N1039" s="160">
        <v>2.81E-2</v>
      </c>
      <c r="O1039" s="160">
        <v>0.67</v>
      </c>
      <c r="P1039" s="160">
        <v>3.37</v>
      </c>
      <c r="Q1039" s="160">
        <v>9.2999999999999995E-4</v>
      </c>
      <c r="R1039" s="160">
        <v>5.7099999999999998E-2</v>
      </c>
      <c r="S1039" s="160">
        <v>0</v>
      </c>
      <c r="T1039" s="160">
        <v>0</v>
      </c>
      <c r="U1039" s="160">
        <v>0</v>
      </c>
      <c r="V1039" s="160">
        <v>8.1000000000000006E-4</v>
      </c>
      <c r="W1039" s="160">
        <v>2.2599999999999999E-3</v>
      </c>
      <c r="X1039" s="160">
        <v>2.5500000000000002E-3</v>
      </c>
      <c r="Y1039" s="160">
        <v>3.2070000000000001E-2</v>
      </c>
      <c r="Z1039" s="160">
        <v>0</v>
      </c>
      <c r="AA1039" s="159">
        <v>0.28300000000000003</v>
      </c>
      <c r="AB1039" s="159">
        <v>6.9999999999999993E-3</v>
      </c>
      <c r="AC1039" s="159">
        <v>1.4000000000000002E-3</v>
      </c>
      <c r="AD1039" s="159">
        <v>0.09</v>
      </c>
    </row>
    <row r="1040" spans="1:30" ht="15" customHeight="1">
      <c r="A1040" s="267" t="s">
        <v>1836</v>
      </c>
      <c r="B1040" s="165" t="s">
        <v>34</v>
      </c>
      <c r="C1040" s="182">
        <v>0.24678999999999998</v>
      </c>
      <c r="E1040" s="172">
        <v>3.3919999999999999E-2</v>
      </c>
      <c r="F1040" s="173">
        <v>5.7380000000000007E-2</v>
      </c>
      <c r="G1040" s="179">
        <v>6.13E-3</v>
      </c>
      <c r="H1040" s="176">
        <v>7.0019999999999999E-2</v>
      </c>
      <c r="I1040" s="175">
        <v>1.3500000000000001E-3</v>
      </c>
      <c r="J1040" s="160">
        <v>0.08</v>
      </c>
      <c r="K1040" s="160">
        <v>0.2</v>
      </c>
      <c r="L1040" s="160">
        <v>1.0000000000000001E-5</v>
      </c>
      <c r="M1040" s="160">
        <v>1.96</v>
      </c>
      <c r="N1040" s="160">
        <v>2.81E-2</v>
      </c>
      <c r="O1040" s="160">
        <v>0.67</v>
      </c>
      <c r="P1040" s="160">
        <v>3.37</v>
      </c>
      <c r="Q1040" s="160">
        <v>9.2999999999999995E-4</v>
      </c>
      <c r="R1040" s="160">
        <v>5.7099999999999998E-2</v>
      </c>
      <c r="S1040" s="160">
        <v>0</v>
      </c>
      <c r="T1040" s="160">
        <v>0</v>
      </c>
      <c r="U1040" s="160">
        <v>0</v>
      </c>
      <c r="V1040" s="160">
        <v>8.1000000000000006E-4</v>
      </c>
      <c r="W1040" s="160">
        <v>2.2599999999999999E-3</v>
      </c>
      <c r="X1040" s="160">
        <v>2.5500000000000002E-3</v>
      </c>
      <c r="Y1040" s="160">
        <v>3.2070000000000001E-2</v>
      </c>
      <c r="Z1040" s="160">
        <v>0</v>
      </c>
      <c r="AA1040" s="159">
        <v>0.28300000000000003</v>
      </c>
      <c r="AB1040" s="159">
        <v>6.9999999999999993E-3</v>
      </c>
      <c r="AC1040" s="159">
        <v>1.4000000000000002E-3</v>
      </c>
      <c r="AD1040" s="159">
        <v>0.09</v>
      </c>
    </row>
    <row r="1041" spans="1:30" ht="15" customHeight="1">
      <c r="A1041" s="267" t="s">
        <v>1837</v>
      </c>
      <c r="B1041" s="165" t="s">
        <v>34</v>
      </c>
      <c r="C1041" s="182">
        <v>0.2422</v>
      </c>
      <c r="E1041" s="172">
        <v>0</v>
      </c>
      <c r="F1041" s="173">
        <v>5.7380000000000007E-2</v>
      </c>
      <c r="G1041" s="179">
        <v>6.13E-3</v>
      </c>
      <c r="H1041" s="176">
        <v>7.0019999999999999E-2</v>
      </c>
      <c r="I1041" s="175">
        <v>0</v>
      </c>
      <c r="J1041" s="160">
        <v>0.08</v>
      </c>
      <c r="K1041" s="160">
        <v>0.2</v>
      </c>
      <c r="L1041" s="160">
        <v>1.0000000000000001E-5</v>
      </c>
      <c r="M1041" s="160">
        <v>1.96</v>
      </c>
      <c r="N1041" s="160">
        <v>2.81E-2</v>
      </c>
      <c r="O1041" s="160">
        <v>0.67</v>
      </c>
      <c r="P1041" s="160">
        <v>3.37</v>
      </c>
      <c r="Q1041" s="160">
        <v>9.2999999999999995E-4</v>
      </c>
      <c r="R1041" s="160">
        <v>5.7099999999999998E-2</v>
      </c>
      <c r="S1041" s="160">
        <v>0</v>
      </c>
      <c r="T1041" s="160">
        <v>0</v>
      </c>
      <c r="U1041" s="160">
        <v>0</v>
      </c>
      <c r="V1041" s="160">
        <v>8.1000000000000006E-4</v>
      </c>
      <c r="W1041" s="160">
        <v>2.2599999999999999E-3</v>
      </c>
      <c r="X1041" s="160">
        <v>2.5500000000000002E-3</v>
      </c>
      <c r="Y1041" s="160">
        <v>3.2070000000000001E-2</v>
      </c>
      <c r="Z1041" s="160">
        <v>0</v>
      </c>
      <c r="AA1041" s="159">
        <v>0.28300000000000003</v>
      </c>
      <c r="AB1041" s="159">
        <v>6.9999999999999993E-3</v>
      </c>
      <c r="AC1041" s="159">
        <v>1.4000000000000002E-3</v>
      </c>
      <c r="AD1041" s="159">
        <v>0.09</v>
      </c>
    </row>
    <row r="1042" spans="1:30" ht="15" customHeight="1">
      <c r="A1042" s="267" t="s">
        <v>1838</v>
      </c>
      <c r="B1042" s="165" t="s">
        <v>34</v>
      </c>
      <c r="C1042" s="182">
        <v>0.19640000000000002</v>
      </c>
      <c r="E1042" s="172">
        <v>1.076E-2</v>
      </c>
      <c r="F1042" s="173">
        <v>5.7380000000000007E-2</v>
      </c>
      <c r="G1042" s="179">
        <v>6.13E-3</v>
      </c>
      <c r="H1042" s="176">
        <v>7.0019999999999999E-2</v>
      </c>
      <c r="I1042" s="175">
        <v>3.0000000000000001E-3</v>
      </c>
      <c r="J1042" s="160">
        <v>0.08</v>
      </c>
      <c r="K1042" s="160">
        <v>0.2</v>
      </c>
      <c r="L1042" s="160">
        <v>1.0000000000000001E-5</v>
      </c>
      <c r="M1042" s="160">
        <v>1.96</v>
      </c>
      <c r="N1042" s="160">
        <v>2.81E-2</v>
      </c>
      <c r="O1042" s="160">
        <v>0.67</v>
      </c>
      <c r="P1042" s="160">
        <v>3.37</v>
      </c>
      <c r="Q1042" s="160">
        <v>9.2999999999999995E-4</v>
      </c>
      <c r="R1042" s="160">
        <v>5.7099999999999998E-2</v>
      </c>
      <c r="S1042" s="160">
        <v>0</v>
      </c>
      <c r="T1042" s="160">
        <v>0</v>
      </c>
      <c r="U1042" s="160">
        <v>0</v>
      </c>
      <c r="V1042" s="160">
        <v>8.1000000000000006E-4</v>
      </c>
      <c r="W1042" s="160">
        <v>2.2599999999999999E-3</v>
      </c>
      <c r="X1042" s="160">
        <v>2.5500000000000002E-3</v>
      </c>
      <c r="Y1042" s="160">
        <v>3.2070000000000001E-2</v>
      </c>
      <c r="Z1042" s="160">
        <v>0</v>
      </c>
      <c r="AA1042" s="159">
        <v>0.28300000000000003</v>
      </c>
      <c r="AB1042" s="159">
        <v>6.9999999999999993E-3</v>
      </c>
      <c r="AC1042" s="159">
        <v>1.4000000000000002E-3</v>
      </c>
      <c r="AD1042" s="159">
        <v>0.09</v>
      </c>
    </row>
    <row r="1043" spans="1:30" ht="15" customHeight="1">
      <c r="A1043" s="267" t="s">
        <v>1839</v>
      </c>
      <c r="B1043" s="165" t="s">
        <v>34</v>
      </c>
      <c r="C1043" s="182">
        <v>0.20155000000000001</v>
      </c>
      <c r="E1043" s="172">
        <v>1.8509999999999999E-2</v>
      </c>
      <c r="F1043" s="173">
        <v>5.7380000000000007E-2</v>
      </c>
      <c r="G1043" s="179">
        <v>6.13E-3</v>
      </c>
      <c r="H1043" s="176">
        <v>7.0019999999999999E-2</v>
      </c>
      <c r="I1043" s="175">
        <v>4.2999999999999999E-4</v>
      </c>
      <c r="J1043" s="160">
        <v>0.08</v>
      </c>
      <c r="K1043" s="160">
        <v>0.2</v>
      </c>
      <c r="L1043" s="160">
        <v>1.0000000000000001E-5</v>
      </c>
      <c r="M1043" s="160">
        <v>1.96</v>
      </c>
      <c r="N1043" s="160">
        <v>2.81E-2</v>
      </c>
      <c r="O1043" s="160">
        <v>0.67</v>
      </c>
      <c r="P1043" s="160">
        <v>3.37</v>
      </c>
      <c r="Q1043" s="160">
        <v>9.2999999999999995E-4</v>
      </c>
      <c r="R1043" s="160">
        <v>5.7099999999999998E-2</v>
      </c>
      <c r="S1043" s="160">
        <v>0</v>
      </c>
      <c r="T1043" s="160">
        <v>0</v>
      </c>
      <c r="U1043" s="160">
        <v>0</v>
      </c>
      <c r="V1043" s="160">
        <v>8.1000000000000006E-4</v>
      </c>
      <c r="W1043" s="160">
        <v>2.2599999999999999E-3</v>
      </c>
      <c r="X1043" s="160">
        <v>2.5500000000000002E-3</v>
      </c>
      <c r="Y1043" s="160">
        <v>3.2070000000000001E-2</v>
      </c>
      <c r="Z1043" s="160">
        <v>0</v>
      </c>
      <c r="AA1043" s="159">
        <v>0.28300000000000003</v>
      </c>
      <c r="AB1043" s="159">
        <v>6.9999999999999993E-3</v>
      </c>
      <c r="AC1043" s="159">
        <v>1.4000000000000002E-3</v>
      </c>
      <c r="AD1043" s="159">
        <v>0.09</v>
      </c>
    </row>
    <row r="1044" spans="1:30" ht="15" customHeight="1">
      <c r="A1044" s="267" t="s">
        <v>1840</v>
      </c>
      <c r="B1044" s="165" t="s">
        <v>34</v>
      </c>
      <c r="C1044" s="182">
        <v>0.24242999999999998</v>
      </c>
      <c r="E1044" s="172">
        <v>2.0000000000000002E-5</v>
      </c>
      <c r="F1044" s="173">
        <v>5.7380000000000007E-2</v>
      </c>
      <c r="G1044" s="179">
        <v>6.13E-3</v>
      </c>
      <c r="H1044" s="176">
        <v>7.0019999999999999E-2</v>
      </c>
      <c r="I1044" s="175">
        <v>0</v>
      </c>
      <c r="J1044" s="160">
        <v>0.08</v>
      </c>
      <c r="K1044" s="160">
        <v>0.2</v>
      </c>
      <c r="L1044" s="160">
        <v>1.0000000000000001E-5</v>
      </c>
      <c r="M1044" s="160">
        <v>1.96</v>
      </c>
      <c r="N1044" s="160">
        <v>2.81E-2</v>
      </c>
      <c r="O1044" s="160">
        <v>0.67</v>
      </c>
      <c r="P1044" s="160">
        <v>3.37</v>
      </c>
      <c r="Q1044" s="160">
        <v>9.2999999999999995E-4</v>
      </c>
      <c r="R1044" s="160">
        <v>5.7099999999999998E-2</v>
      </c>
      <c r="S1044" s="160">
        <v>0</v>
      </c>
      <c r="T1044" s="160">
        <v>0</v>
      </c>
      <c r="U1044" s="160">
        <v>0</v>
      </c>
      <c r="V1044" s="160">
        <v>8.1000000000000006E-4</v>
      </c>
      <c r="W1044" s="160">
        <v>2.2599999999999999E-3</v>
      </c>
      <c r="X1044" s="160">
        <v>2.5500000000000002E-3</v>
      </c>
      <c r="Y1044" s="160">
        <v>3.2070000000000001E-2</v>
      </c>
      <c r="Z1044" s="160">
        <v>0</v>
      </c>
      <c r="AA1044" s="159">
        <v>0.28300000000000003</v>
      </c>
      <c r="AB1044" s="159">
        <v>6.9999999999999993E-3</v>
      </c>
      <c r="AC1044" s="159">
        <v>1.4000000000000002E-3</v>
      </c>
      <c r="AD1044" s="159">
        <v>0.09</v>
      </c>
    </row>
    <row r="1045" spans="1:30" ht="15" customHeight="1">
      <c r="A1045" s="267" t="s">
        <v>1841</v>
      </c>
      <c r="B1045" s="165" t="s">
        <v>34</v>
      </c>
      <c r="C1045" s="182">
        <v>0.24242999999999998</v>
      </c>
      <c r="E1045" s="172">
        <v>2.0000000000000002E-5</v>
      </c>
      <c r="F1045" s="173">
        <v>5.7380000000000007E-2</v>
      </c>
      <c r="G1045" s="179">
        <v>6.13E-3</v>
      </c>
      <c r="H1045" s="176">
        <v>7.0019999999999999E-2</v>
      </c>
      <c r="I1045" s="175">
        <v>0</v>
      </c>
      <c r="J1045" s="160">
        <v>0.08</v>
      </c>
      <c r="K1045" s="160">
        <v>0.2</v>
      </c>
      <c r="L1045" s="160">
        <v>1.0000000000000001E-5</v>
      </c>
      <c r="M1045" s="160">
        <v>1.96</v>
      </c>
      <c r="N1045" s="160">
        <v>2.81E-2</v>
      </c>
      <c r="O1045" s="160">
        <v>0.67</v>
      </c>
      <c r="P1045" s="160">
        <v>3.37</v>
      </c>
      <c r="Q1045" s="160">
        <v>9.2999999999999995E-4</v>
      </c>
      <c r="R1045" s="160">
        <v>5.7099999999999998E-2</v>
      </c>
      <c r="S1045" s="160">
        <v>0</v>
      </c>
      <c r="T1045" s="160">
        <v>0</v>
      </c>
      <c r="U1045" s="160">
        <v>0</v>
      </c>
      <c r="V1045" s="160">
        <v>8.1000000000000006E-4</v>
      </c>
      <c r="W1045" s="160">
        <v>2.2599999999999999E-3</v>
      </c>
      <c r="X1045" s="160">
        <v>2.5500000000000002E-3</v>
      </c>
      <c r="Y1045" s="160">
        <v>3.2070000000000001E-2</v>
      </c>
      <c r="Z1045" s="160">
        <v>0</v>
      </c>
      <c r="AA1045" s="159">
        <v>0.28300000000000003</v>
      </c>
      <c r="AB1045" s="159">
        <v>6.9999999999999993E-3</v>
      </c>
      <c r="AC1045" s="159">
        <v>1.4000000000000002E-3</v>
      </c>
      <c r="AD1045" s="159">
        <v>0.09</v>
      </c>
    </row>
    <row r="1046" spans="1:30" ht="15" customHeight="1">
      <c r="A1046" s="267" t="s">
        <v>1842</v>
      </c>
      <c r="B1046" s="165" t="s">
        <v>34</v>
      </c>
      <c r="C1046" s="182">
        <v>0.2422</v>
      </c>
      <c r="E1046" s="172">
        <v>0</v>
      </c>
      <c r="F1046" s="173">
        <v>5.7380000000000007E-2</v>
      </c>
      <c r="G1046" s="179">
        <v>6.13E-3</v>
      </c>
      <c r="H1046" s="176">
        <v>7.0019999999999999E-2</v>
      </c>
      <c r="I1046" s="175">
        <v>0</v>
      </c>
      <c r="J1046" s="160">
        <v>0.08</v>
      </c>
      <c r="K1046" s="160">
        <v>0.2</v>
      </c>
      <c r="L1046" s="160">
        <v>1.0000000000000001E-5</v>
      </c>
      <c r="M1046" s="160">
        <v>1.96</v>
      </c>
      <c r="N1046" s="160">
        <v>2.81E-2</v>
      </c>
      <c r="O1046" s="160">
        <v>0.67</v>
      </c>
      <c r="P1046" s="160">
        <v>3.37</v>
      </c>
      <c r="Q1046" s="160">
        <v>9.2999999999999995E-4</v>
      </c>
      <c r="R1046" s="160">
        <v>5.7099999999999998E-2</v>
      </c>
      <c r="S1046" s="160">
        <v>0</v>
      </c>
      <c r="T1046" s="160">
        <v>0</v>
      </c>
      <c r="U1046" s="160">
        <v>0</v>
      </c>
      <c r="V1046" s="160">
        <v>8.1000000000000006E-4</v>
      </c>
      <c r="W1046" s="160">
        <v>2.2599999999999999E-3</v>
      </c>
      <c r="X1046" s="160">
        <v>2.5500000000000002E-3</v>
      </c>
      <c r="Y1046" s="160">
        <v>3.2070000000000001E-2</v>
      </c>
      <c r="Z1046" s="160">
        <v>0</v>
      </c>
      <c r="AA1046" s="159">
        <v>0.28300000000000003</v>
      </c>
      <c r="AB1046" s="159">
        <v>6.9999999999999993E-3</v>
      </c>
      <c r="AC1046" s="159">
        <v>1.4000000000000002E-3</v>
      </c>
      <c r="AD1046" s="159">
        <v>0.09</v>
      </c>
    </row>
    <row r="1047" spans="1:30" ht="15" customHeight="1">
      <c r="A1047" s="267" t="s">
        <v>1843</v>
      </c>
      <c r="B1047" s="165" t="s">
        <v>34</v>
      </c>
      <c r="C1047" s="182">
        <v>0.2422</v>
      </c>
      <c r="E1047" s="172">
        <v>0</v>
      </c>
      <c r="F1047" s="173">
        <v>5.7380000000000007E-2</v>
      </c>
      <c r="G1047" s="179">
        <v>6.13E-3</v>
      </c>
      <c r="H1047" s="176">
        <v>7.0019999999999999E-2</v>
      </c>
      <c r="I1047" s="175">
        <v>0</v>
      </c>
      <c r="J1047" s="160">
        <v>0.08</v>
      </c>
      <c r="K1047" s="160">
        <v>0.2</v>
      </c>
      <c r="L1047" s="160">
        <v>1.0000000000000001E-5</v>
      </c>
      <c r="M1047" s="160">
        <v>1.96</v>
      </c>
      <c r="N1047" s="160">
        <v>2.81E-2</v>
      </c>
      <c r="O1047" s="160">
        <v>0.67</v>
      </c>
      <c r="P1047" s="160">
        <v>3.37</v>
      </c>
      <c r="Q1047" s="160">
        <v>9.2999999999999995E-4</v>
      </c>
      <c r="R1047" s="160">
        <v>5.7099999999999998E-2</v>
      </c>
      <c r="S1047" s="160">
        <v>0</v>
      </c>
      <c r="T1047" s="160">
        <v>0</v>
      </c>
      <c r="U1047" s="160">
        <v>0</v>
      </c>
      <c r="V1047" s="160">
        <v>8.1000000000000006E-4</v>
      </c>
      <c r="W1047" s="160">
        <v>2.2599999999999999E-3</v>
      </c>
      <c r="X1047" s="160">
        <v>2.5500000000000002E-3</v>
      </c>
      <c r="Y1047" s="160">
        <v>3.2070000000000001E-2</v>
      </c>
      <c r="Z1047" s="160">
        <v>0</v>
      </c>
      <c r="AA1047" s="159">
        <v>0.28300000000000003</v>
      </c>
      <c r="AB1047" s="159">
        <v>6.9999999999999993E-3</v>
      </c>
      <c r="AC1047" s="159">
        <v>1.4000000000000002E-3</v>
      </c>
      <c r="AD1047" s="159">
        <v>0.09</v>
      </c>
    </row>
    <row r="1048" spans="1:30" ht="15" customHeight="1">
      <c r="A1048" s="267" t="s">
        <v>1844</v>
      </c>
      <c r="B1048" s="165" t="s">
        <v>34</v>
      </c>
      <c r="C1048" s="182">
        <v>3.8120000000000001E-2</v>
      </c>
      <c r="E1048" s="172">
        <v>7.732E-2</v>
      </c>
      <c r="F1048" s="173">
        <v>5.7380000000000007E-2</v>
      </c>
      <c r="G1048" s="179">
        <v>6.13E-3</v>
      </c>
      <c r="H1048" s="176">
        <v>7.0019999999999999E-2</v>
      </c>
      <c r="I1048" s="175">
        <v>3.9199999999999999E-3</v>
      </c>
      <c r="J1048" s="160">
        <v>0.08</v>
      </c>
      <c r="K1048" s="160">
        <v>0.2</v>
      </c>
      <c r="L1048" s="160">
        <v>1.0000000000000001E-5</v>
      </c>
      <c r="M1048" s="160">
        <v>1.96</v>
      </c>
      <c r="N1048" s="160">
        <v>2.81E-2</v>
      </c>
      <c r="O1048" s="160">
        <v>0.67</v>
      </c>
      <c r="P1048" s="160">
        <v>3.37</v>
      </c>
      <c r="Q1048" s="160">
        <v>9.2999999999999995E-4</v>
      </c>
      <c r="R1048" s="160">
        <v>5.7099999999999998E-2</v>
      </c>
      <c r="S1048" s="160">
        <v>0</v>
      </c>
      <c r="T1048" s="160">
        <v>0</v>
      </c>
      <c r="U1048" s="160">
        <v>0</v>
      </c>
      <c r="V1048" s="160">
        <v>8.1000000000000006E-4</v>
      </c>
      <c r="W1048" s="160">
        <v>2.2599999999999999E-3</v>
      </c>
      <c r="X1048" s="160">
        <v>2.5500000000000002E-3</v>
      </c>
      <c r="Y1048" s="160">
        <v>3.2070000000000001E-2</v>
      </c>
      <c r="Z1048" s="160">
        <v>0</v>
      </c>
      <c r="AA1048" s="159">
        <v>0.28300000000000003</v>
      </c>
      <c r="AB1048" s="159">
        <v>6.9999999999999993E-3</v>
      </c>
      <c r="AC1048" s="159">
        <v>1.4000000000000002E-3</v>
      </c>
      <c r="AD1048" s="159">
        <v>0.09</v>
      </c>
    </row>
    <row r="1049" spans="1:30" ht="15" customHeight="1">
      <c r="A1049" s="267" t="s">
        <v>1845</v>
      </c>
      <c r="B1049" s="165" t="s">
        <v>34</v>
      </c>
      <c r="C1049" s="182">
        <v>0.2422</v>
      </c>
      <c r="E1049" s="172">
        <v>0</v>
      </c>
      <c r="F1049" s="173">
        <v>5.7380000000000007E-2</v>
      </c>
      <c r="G1049" s="179">
        <v>6.13E-3</v>
      </c>
      <c r="H1049" s="176">
        <v>7.0019999999999999E-2</v>
      </c>
      <c r="I1049" s="175">
        <v>0</v>
      </c>
      <c r="J1049" s="160">
        <v>0.08</v>
      </c>
      <c r="K1049" s="160">
        <v>0.2</v>
      </c>
      <c r="L1049" s="160">
        <v>1.0000000000000001E-5</v>
      </c>
      <c r="M1049" s="160">
        <v>1.96</v>
      </c>
      <c r="N1049" s="160">
        <v>2.81E-2</v>
      </c>
      <c r="O1049" s="160">
        <v>0.67</v>
      </c>
      <c r="P1049" s="160">
        <v>3.37</v>
      </c>
      <c r="Q1049" s="160">
        <v>9.2999999999999995E-4</v>
      </c>
      <c r="R1049" s="160">
        <v>5.7099999999999998E-2</v>
      </c>
      <c r="S1049" s="160">
        <v>0</v>
      </c>
      <c r="T1049" s="160">
        <v>0</v>
      </c>
      <c r="U1049" s="160">
        <v>0</v>
      </c>
      <c r="V1049" s="160">
        <v>8.1000000000000006E-4</v>
      </c>
      <c r="W1049" s="160">
        <v>2.2599999999999999E-3</v>
      </c>
      <c r="X1049" s="160">
        <v>2.5500000000000002E-3</v>
      </c>
      <c r="Y1049" s="160">
        <v>3.2070000000000001E-2</v>
      </c>
      <c r="Z1049" s="160">
        <v>0</v>
      </c>
      <c r="AA1049" s="159">
        <v>0.28300000000000003</v>
      </c>
      <c r="AB1049" s="159">
        <v>6.9999999999999993E-3</v>
      </c>
      <c r="AC1049" s="159">
        <v>1.4000000000000002E-3</v>
      </c>
      <c r="AD1049" s="159">
        <v>0.09</v>
      </c>
    </row>
    <row r="1050" spans="1:30" ht="15" customHeight="1">
      <c r="A1050" s="267" t="s">
        <v>1846</v>
      </c>
      <c r="B1050" s="165" t="s">
        <v>34</v>
      </c>
      <c r="C1050" s="182">
        <v>0.25340000000000001</v>
      </c>
      <c r="E1050" s="172">
        <v>0</v>
      </c>
      <c r="F1050" s="173">
        <v>7.3599999999999999E-2</v>
      </c>
      <c r="G1050" s="179">
        <v>1.89E-2</v>
      </c>
      <c r="H1050" s="176">
        <v>9.0200000000000002E-2</v>
      </c>
      <c r="I1050" s="175">
        <v>0</v>
      </c>
      <c r="J1050" s="160">
        <v>0.15</v>
      </c>
      <c r="K1050" s="160">
        <v>0.22</v>
      </c>
      <c r="L1050" s="160">
        <v>2.8000000000000003E-4</v>
      </c>
      <c r="M1050" s="160">
        <v>2.57</v>
      </c>
      <c r="N1050" s="160">
        <v>9.7999999999999997E-3</v>
      </c>
      <c r="O1050" s="160">
        <v>0.59</v>
      </c>
      <c r="P1050" s="160">
        <v>3.38</v>
      </c>
      <c r="Q1050" s="160">
        <v>9.7999999999999997E-4</v>
      </c>
      <c r="R1050" s="160">
        <v>3.0600000000000002E-2</v>
      </c>
      <c r="S1050" s="160">
        <v>0.03</v>
      </c>
      <c r="T1050" s="160">
        <v>0</v>
      </c>
      <c r="U1050" s="160">
        <v>0.03</v>
      </c>
      <c r="V1050" s="160">
        <v>5.7799999999999995E-3</v>
      </c>
      <c r="W1050" s="160">
        <v>3.0200000000000001E-3</v>
      </c>
      <c r="X1050" s="160">
        <v>4.0100000000000005E-3</v>
      </c>
      <c r="Y1050" s="160">
        <v>4.4600000000000001E-2</v>
      </c>
      <c r="Z1050" s="160">
        <v>3.0000000000000001E-3</v>
      </c>
      <c r="AA1050" s="159">
        <v>0.433</v>
      </c>
      <c r="AB1050" s="159">
        <v>1.1000000000000001E-2</v>
      </c>
      <c r="AC1050" s="159">
        <v>2.2000000000000001E-3</v>
      </c>
      <c r="AD1050" s="159">
        <v>0.05</v>
      </c>
    </row>
    <row r="1051" spans="1:30" ht="15" customHeight="1">
      <c r="A1051" s="267" t="s">
        <v>1847</v>
      </c>
      <c r="B1051" s="165" t="s">
        <v>34</v>
      </c>
      <c r="C1051" s="182">
        <v>0.25340000000000001</v>
      </c>
      <c r="E1051" s="172">
        <v>0</v>
      </c>
      <c r="F1051" s="173">
        <v>7.3599999999999999E-2</v>
      </c>
      <c r="G1051" s="179">
        <v>1.89E-2</v>
      </c>
      <c r="H1051" s="176">
        <v>9.0200000000000002E-2</v>
      </c>
      <c r="I1051" s="175">
        <v>0</v>
      </c>
      <c r="J1051" s="160">
        <v>0.15</v>
      </c>
      <c r="K1051" s="160">
        <v>0.22</v>
      </c>
      <c r="L1051" s="160">
        <v>2.8000000000000003E-4</v>
      </c>
      <c r="M1051" s="160">
        <v>2.57</v>
      </c>
      <c r="N1051" s="160">
        <v>9.7999999999999997E-3</v>
      </c>
      <c r="O1051" s="160">
        <v>0.59</v>
      </c>
      <c r="P1051" s="160">
        <v>3.38</v>
      </c>
      <c r="Q1051" s="160">
        <v>9.7999999999999997E-4</v>
      </c>
      <c r="R1051" s="160">
        <v>3.0600000000000002E-2</v>
      </c>
      <c r="S1051" s="160">
        <v>0.03</v>
      </c>
      <c r="T1051" s="160">
        <v>0</v>
      </c>
      <c r="U1051" s="160">
        <v>0.03</v>
      </c>
      <c r="V1051" s="160">
        <v>5.7799999999999995E-3</v>
      </c>
      <c r="W1051" s="160">
        <v>3.0200000000000001E-3</v>
      </c>
      <c r="X1051" s="160">
        <v>4.0100000000000005E-3</v>
      </c>
      <c r="Y1051" s="160">
        <v>4.4600000000000001E-2</v>
      </c>
      <c r="Z1051" s="160">
        <v>3.0000000000000001E-3</v>
      </c>
      <c r="AA1051" s="159">
        <v>0.433</v>
      </c>
      <c r="AB1051" s="159">
        <v>1.1000000000000001E-2</v>
      </c>
      <c r="AC1051" s="159">
        <v>2.2000000000000001E-3</v>
      </c>
      <c r="AD1051" s="159">
        <v>0.05</v>
      </c>
    </row>
    <row r="1052" spans="1:30" ht="15" customHeight="1">
      <c r="A1052" s="267" t="s">
        <v>1848</v>
      </c>
      <c r="B1052" s="165" t="s">
        <v>34</v>
      </c>
      <c r="C1052" s="182">
        <v>0.25340000000000001</v>
      </c>
      <c r="E1052" s="172">
        <v>0</v>
      </c>
      <c r="F1052" s="173">
        <v>7.3599999999999999E-2</v>
      </c>
      <c r="G1052" s="179">
        <v>1.89E-2</v>
      </c>
      <c r="H1052" s="176">
        <v>9.0200000000000002E-2</v>
      </c>
      <c r="I1052" s="175">
        <v>0</v>
      </c>
      <c r="J1052" s="160">
        <v>0.15</v>
      </c>
      <c r="K1052" s="160">
        <v>0.22</v>
      </c>
      <c r="L1052" s="160">
        <v>2.8000000000000003E-4</v>
      </c>
      <c r="M1052" s="160">
        <v>2.57</v>
      </c>
      <c r="N1052" s="160">
        <v>9.7999999999999997E-3</v>
      </c>
      <c r="O1052" s="160">
        <v>0.59</v>
      </c>
      <c r="P1052" s="160">
        <v>3.38</v>
      </c>
      <c r="Q1052" s="160">
        <v>9.7999999999999997E-4</v>
      </c>
      <c r="R1052" s="160">
        <v>3.0600000000000002E-2</v>
      </c>
      <c r="S1052" s="160">
        <v>0.03</v>
      </c>
      <c r="T1052" s="160">
        <v>0</v>
      </c>
      <c r="U1052" s="160">
        <v>0.03</v>
      </c>
      <c r="V1052" s="160">
        <v>5.7799999999999995E-3</v>
      </c>
      <c r="W1052" s="160">
        <v>3.0200000000000001E-3</v>
      </c>
      <c r="X1052" s="160">
        <v>4.0100000000000005E-3</v>
      </c>
      <c r="Y1052" s="160">
        <v>4.4600000000000001E-2</v>
      </c>
      <c r="Z1052" s="160">
        <v>3.0000000000000001E-3</v>
      </c>
      <c r="AA1052" s="159">
        <v>0.433</v>
      </c>
      <c r="AB1052" s="159">
        <v>1.1000000000000001E-2</v>
      </c>
      <c r="AC1052" s="159">
        <v>2.2000000000000001E-3</v>
      </c>
      <c r="AD1052" s="159">
        <v>0.05</v>
      </c>
    </row>
    <row r="1053" spans="1:30" ht="15" customHeight="1">
      <c r="A1053" s="267" t="s">
        <v>1849</v>
      </c>
      <c r="B1053" s="165" t="s">
        <v>34</v>
      </c>
      <c r="C1053" s="182">
        <v>0.25340000000000001</v>
      </c>
      <c r="E1053" s="172">
        <v>0</v>
      </c>
      <c r="F1053" s="173">
        <v>7.3599999999999999E-2</v>
      </c>
      <c r="G1053" s="179">
        <v>1.89E-2</v>
      </c>
      <c r="H1053" s="176">
        <v>9.0200000000000002E-2</v>
      </c>
      <c r="I1053" s="175">
        <v>0</v>
      </c>
      <c r="J1053" s="160">
        <v>0.15</v>
      </c>
      <c r="K1053" s="160">
        <v>0.22</v>
      </c>
      <c r="L1053" s="160">
        <v>2.8000000000000003E-4</v>
      </c>
      <c r="M1053" s="160">
        <v>2.57</v>
      </c>
      <c r="N1053" s="160">
        <v>9.7999999999999997E-3</v>
      </c>
      <c r="O1053" s="160">
        <v>0.59</v>
      </c>
      <c r="P1053" s="160">
        <v>3.38</v>
      </c>
      <c r="Q1053" s="160">
        <v>9.7999999999999997E-4</v>
      </c>
      <c r="R1053" s="160">
        <v>3.0600000000000002E-2</v>
      </c>
      <c r="S1053" s="160">
        <v>0.03</v>
      </c>
      <c r="T1053" s="160">
        <v>0</v>
      </c>
      <c r="U1053" s="160">
        <v>0.03</v>
      </c>
      <c r="V1053" s="160">
        <v>5.7799999999999995E-3</v>
      </c>
      <c r="W1053" s="160">
        <v>3.0200000000000001E-3</v>
      </c>
      <c r="X1053" s="160">
        <v>4.0100000000000005E-3</v>
      </c>
      <c r="Y1053" s="160">
        <v>4.4600000000000001E-2</v>
      </c>
      <c r="Z1053" s="160">
        <v>3.0000000000000001E-3</v>
      </c>
      <c r="AA1053" s="159">
        <v>0.433</v>
      </c>
      <c r="AB1053" s="159">
        <v>1.1000000000000001E-2</v>
      </c>
      <c r="AC1053" s="159">
        <v>2.2000000000000001E-3</v>
      </c>
      <c r="AD1053" s="159">
        <v>0.05</v>
      </c>
    </row>
    <row r="1054" spans="1:30" ht="15" customHeight="1">
      <c r="A1054" s="267" t="s">
        <v>1850</v>
      </c>
      <c r="B1054" s="165" t="s">
        <v>34</v>
      </c>
      <c r="C1054" s="182">
        <v>0.25340000000000001</v>
      </c>
      <c r="E1054" s="172">
        <v>0</v>
      </c>
      <c r="F1054" s="173">
        <v>7.3599999999999999E-2</v>
      </c>
      <c r="G1054" s="179">
        <v>1.89E-2</v>
      </c>
      <c r="H1054" s="176">
        <v>9.0200000000000002E-2</v>
      </c>
      <c r="I1054" s="175">
        <v>0</v>
      </c>
      <c r="J1054" s="160">
        <v>0.15</v>
      </c>
      <c r="K1054" s="160">
        <v>0.22</v>
      </c>
      <c r="L1054" s="160">
        <v>2.8000000000000003E-4</v>
      </c>
      <c r="M1054" s="160">
        <v>2.57</v>
      </c>
      <c r="N1054" s="160">
        <v>9.7999999999999997E-3</v>
      </c>
      <c r="O1054" s="160">
        <v>0.59</v>
      </c>
      <c r="P1054" s="160">
        <v>3.38</v>
      </c>
      <c r="Q1054" s="160">
        <v>9.7999999999999997E-4</v>
      </c>
      <c r="R1054" s="160">
        <v>3.0600000000000002E-2</v>
      </c>
      <c r="S1054" s="160">
        <v>0.03</v>
      </c>
      <c r="T1054" s="160">
        <v>0</v>
      </c>
      <c r="U1054" s="160">
        <v>0.03</v>
      </c>
      <c r="V1054" s="160">
        <v>5.7799999999999995E-3</v>
      </c>
      <c r="W1054" s="160">
        <v>3.0200000000000001E-3</v>
      </c>
      <c r="X1054" s="160">
        <v>4.0100000000000005E-3</v>
      </c>
      <c r="Y1054" s="160">
        <v>4.4600000000000001E-2</v>
      </c>
      <c r="Z1054" s="160">
        <v>3.0000000000000001E-3</v>
      </c>
      <c r="AA1054" s="159">
        <v>0.433</v>
      </c>
      <c r="AB1054" s="159">
        <v>1.1000000000000001E-2</v>
      </c>
      <c r="AC1054" s="159">
        <v>2.2000000000000001E-3</v>
      </c>
      <c r="AD1054" s="159">
        <v>0.05</v>
      </c>
    </row>
    <row r="1055" spans="1:30" ht="15" customHeight="1">
      <c r="A1055" s="267" t="s">
        <v>1851</v>
      </c>
      <c r="B1055" s="165" t="s">
        <v>34</v>
      </c>
      <c r="C1055" s="182">
        <v>0.36119999999999997</v>
      </c>
      <c r="E1055" s="172">
        <v>0</v>
      </c>
      <c r="F1055" s="173">
        <v>1.72E-2</v>
      </c>
      <c r="G1055" s="179">
        <v>2.2000000000000001E-3</v>
      </c>
      <c r="H1055" s="176">
        <v>0.02</v>
      </c>
      <c r="I1055" s="175">
        <v>0</v>
      </c>
      <c r="J1055" s="160">
        <v>0.04</v>
      </c>
      <c r="K1055" s="160">
        <v>0.26</v>
      </c>
      <c r="L1055" s="160">
        <v>1.7999999999999998E-4</v>
      </c>
      <c r="M1055" s="160">
        <v>2.2599999999999998</v>
      </c>
      <c r="N1055" s="160">
        <v>3.32E-2</v>
      </c>
      <c r="O1055" s="160">
        <v>0.45</v>
      </c>
      <c r="P1055" s="160">
        <v>3.34</v>
      </c>
      <c r="Q1055" s="160">
        <v>1.24E-3</v>
      </c>
      <c r="R1055" s="160">
        <v>4.5599999999999995E-2</v>
      </c>
      <c r="S1055" s="160">
        <v>0</v>
      </c>
      <c r="T1055" s="160">
        <v>0</v>
      </c>
      <c r="U1055" s="160">
        <v>0</v>
      </c>
      <c r="V1055" s="160">
        <v>7.000000000000001E-4</v>
      </c>
      <c r="W1055" s="160">
        <v>2.5000000000000001E-3</v>
      </c>
      <c r="X1055" s="160">
        <v>2.8000000000000004E-3</v>
      </c>
      <c r="Y1055" s="160">
        <v>3.8100000000000002E-2</v>
      </c>
      <c r="Z1055" s="160">
        <v>0</v>
      </c>
      <c r="AA1055" s="159">
        <v>0.33</v>
      </c>
      <c r="AB1055" s="159">
        <v>6.9999999999999993E-3</v>
      </c>
      <c r="AC1055" s="159">
        <v>1.4000000000000002E-3</v>
      </c>
      <c r="AD1055" s="159">
        <v>0.09</v>
      </c>
    </row>
    <row r="1056" spans="1:30" ht="15" customHeight="1">
      <c r="A1056" s="267" t="s">
        <v>1852</v>
      </c>
      <c r="B1056" s="165" t="s">
        <v>34</v>
      </c>
      <c r="C1056" s="182">
        <v>0.36119999999999997</v>
      </c>
      <c r="E1056" s="172">
        <v>0</v>
      </c>
      <c r="F1056" s="173">
        <v>1.72E-2</v>
      </c>
      <c r="G1056" s="179">
        <v>2.2000000000000001E-3</v>
      </c>
      <c r="H1056" s="176">
        <v>0.02</v>
      </c>
      <c r="I1056" s="175">
        <v>0</v>
      </c>
      <c r="J1056" s="160">
        <v>0.04</v>
      </c>
      <c r="K1056" s="160">
        <v>0.26</v>
      </c>
      <c r="L1056" s="160">
        <v>1.7999999999999998E-4</v>
      </c>
      <c r="M1056" s="160">
        <v>2.2599999999999998</v>
      </c>
      <c r="N1056" s="160">
        <v>3.32E-2</v>
      </c>
      <c r="O1056" s="160">
        <v>0.45</v>
      </c>
      <c r="P1056" s="160">
        <v>3.34</v>
      </c>
      <c r="Q1056" s="160">
        <v>1.24E-3</v>
      </c>
      <c r="R1056" s="160">
        <v>4.5599999999999995E-2</v>
      </c>
      <c r="S1056" s="160">
        <v>0</v>
      </c>
      <c r="T1056" s="160">
        <v>0</v>
      </c>
      <c r="U1056" s="160">
        <v>0</v>
      </c>
      <c r="V1056" s="160">
        <v>7.000000000000001E-4</v>
      </c>
      <c r="W1056" s="160">
        <v>2.5000000000000001E-3</v>
      </c>
      <c r="X1056" s="160">
        <v>2.8000000000000004E-3</v>
      </c>
      <c r="Y1056" s="160">
        <v>3.8100000000000002E-2</v>
      </c>
      <c r="Z1056" s="160">
        <v>0</v>
      </c>
      <c r="AA1056" s="159">
        <v>0.33</v>
      </c>
      <c r="AB1056" s="159">
        <v>6.9999999999999993E-3</v>
      </c>
      <c r="AC1056" s="159">
        <v>1.4000000000000002E-3</v>
      </c>
      <c r="AD1056" s="159">
        <v>0.09</v>
      </c>
    </row>
    <row r="1057" spans="1:30" ht="15" customHeight="1">
      <c r="A1057" s="267" t="s">
        <v>1853</v>
      </c>
      <c r="B1057" s="165" t="s">
        <v>34</v>
      </c>
      <c r="C1057" s="182">
        <v>0.26129999999999998</v>
      </c>
      <c r="E1057" s="172">
        <v>0</v>
      </c>
      <c r="F1057" s="173">
        <v>2.3099999999999999E-2</v>
      </c>
      <c r="G1057" s="179">
        <v>4.3E-3</v>
      </c>
      <c r="H1057" s="176">
        <v>2.1600000000000001E-2</v>
      </c>
      <c r="I1057" s="175">
        <v>0</v>
      </c>
      <c r="J1057" s="160">
        <v>0.27</v>
      </c>
      <c r="K1057" s="160">
        <v>0.27</v>
      </c>
      <c r="L1057" s="160">
        <v>2.9999999999999997E-4</v>
      </c>
      <c r="M1057" s="160">
        <v>2.2599999999999998</v>
      </c>
      <c r="N1057" s="160">
        <v>1.1599999999999999E-2</v>
      </c>
      <c r="O1057" s="160">
        <v>0.91</v>
      </c>
      <c r="P1057" s="160">
        <v>3.56</v>
      </c>
      <c r="Q1057" s="160">
        <v>1.4599999999999999E-3</v>
      </c>
      <c r="R1057" s="160">
        <v>4.3200000000000002E-2</v>
      </c>
      <c r="S1057" s="160">
        <v>0</v>
      </c>
      <c r="T1057" s="160">
        <v>0</v>
      </c>
      <c r="U1057" s="160">
        <v>0</v>
      </c>
      <c r="V1057" s="160">
        <v>7.000000000000001E-4</v>
      </c>
      <c r="W1057" s="160">
        <v>3.3E-3</v>
      </c>
      <c r="X1057" s="160">
        <v>3.0000000000000001E-3</v>
      </c>
      <c r="Y1057" s="160">
        <v>8.2400000000000001E-2</v>
      </c>
      <c r="Z1057" s="160">
        <v>0</v>
      </c>
      <c r="AA1057" s="159">
        <v>0.113</v>
      </c>
      <c r="AB1057" s="159">
        <v>1.4999999999999999E-2</v>
      </c>
      <c r="AC1057" s="159">
        <v>5.0000000000000001E-3</v>
      </c>
      <c r="AD1057" s="159">
        <v>0.17</v>
      </c>
    </row>
    <row r="1058" spans="1:30" ht="15" customHeight="1">
      <c r="A1058" s="267" t="s">
        <v>1854</v>
      </c>
      <c r="B1058" s="165" t="s">
        <v>34</v>
      </c>
      <c r="C1058" s="182">
        <v>0.26129999999999998</v>
      </c>
      <c r="E1058" s="172">
        <v>0</v>
      </c>
      <c r="F1058" s="173">
        <v>2.3099999999999999E-2</v>
      </c>
      <c r="G1058" s="179">
        <v>4.3E-3</v>
      </c>
      <c r="H1058" s="176">
        <v>2.1600000000000001E-2</v>
      </c>
      <c r="I1058" s="175">
        <v>0</v>
      </c>
      <c r="J1058" s="160">
        <v>0.27</v>
      </c>
      <c r="K1058" s="160">
        <v>0.27</v>
      </c>
      <c r="L1058" s="160">
        <v>2.9999999999999997E-4</v>
      </c>
      <c r="M1058" s="160">
        <v>2.2599999999999998</v>
      </c>
      <c r="N1058" s="160">
        <v>1.1599999999999999E-2</v>
      </c>
      <c r="O1058" s="160">
        <v>0.91</v>
      </c>
      <c r="P1058" s="160">
        <v>3.56</v>
      </c>
      <c r="Q1058" s="160">
        <v>1.4599999999999999E-3</v>
      </c>
      <c r="R1058" s="160">
        <v>4.3200000000000002E-2</v>
      </c>
      <c r="S1058" s="160">
        <v>0</v>
      </c>
      <c r="T1058" s="160">
        <v>0</v>
      </c>
      <c r="U1058" s="160">
        <v>0</v>
      </c>
      <c r="V1058" s="160">
        <v>7.000000000000001E-4</v>
      </c>
      <c r="W1058" s="160">
        <v>3.3E-3</v>
      </c>
      <c r="X1058" s="160">
        <v>3.0000000000000001E-3</v>
      </c>
      <c r="Y1058" s="160">
        <v>8.2400000000000001E-2</v>
      </c>
      <c r="Z1058" s="160">
        <v>0</v>
      </c>
      <c r="AA1058" s="159">
        <v>0.113</v>
      </c>
      <c r="AB1058" s="159">
        <v>1.4999999999999999E-2</v>
      </c>
      <c r="AC1058" s="159">
        <v>5.0000000000000001E-3</v>
      </c>
      <c r="AD1058" s="159">
        <v>0.17</v>
      </c>
    </row>
    <row r="1059" spans="1:30" ht="15" customHeight="1">
      <c r="A1059" s="267" t="s">
        <v>1855</v>
      </c>
      <c r="B1059" s="165" t="s">
        <v>34</v>
      </c>
      <c r="C1059" s="182">
        <v>0.26129999999999998</v>
      </c>
      <c r="E1059" s="172">
        <v>0</v>
      </c>
      <c r="F1059" s="173">
        <v>2.3099999999999999E-2</v>
      </c>
      <c r="G1059" s="179">
        <v>4.3E-3</v>
      </c>
      <c r="H1059" s="176">
        <v>2.1600000000000001E-2</v>
      </c>
      <c r="I1059" s="175">
        <v>0</v>
      </c>
      <c r="J1059" s="160">
        <v>0.27</v>
      </c>
      <c r="K1059" s="160">
        <v>0.27</v>
      </c>
      <c r="L1059" s="160">
        <v>2.9999999999999997E-4</v>
      </c>
      <c r="M1059" s="160">
        <v>2.2599999999999998</v>
      </c>
      <c r="N1059" s="160">
        <v>1.1599999999999999E-2</v>
      </c>
      <c r="O1059" s="160">
        <v>0.91</v>
      </c>
      <c r="P1059" s="160">
        <v>3.56</v>
      </c>
      <c r="Q1059" s="160">
        <v>1.4599999999999999E-3</v>
      </c>
      <c r="R1059" s="160">
        <v>4.3200000000000002E-2</v>
      </c>
      <c r="S1059" s="160">
        <v>0</v>
      </c>
      <c r="T1059" s="160">
        <v>0</v>
      </c>
      <c r="U1059" s="160">
        <v>0</v>
      </c>
      <c r="V1059" s="160">
        <v>7.000000000000001E-4</v>
      </c>
      <c r="W1059" s="160">
        <v>3.3E-3</v>
      </c>
      <c r="X1059" s="160">
        <v>3.0000000000000001E-3</v>
      </c>
      <c r="Y1059" s="160">
        <v>8.2400000000000001E-2</v>
      </c>
      <c r="Z1059" s="160">
        <v>0</v>
      </c>
      <c r="AA1059" s="159">
        <v>0.113</v>
      </c>
      <c r="AB1059" s="159">
        <v>1.4999999999999999E-2</v>
      </c>
      <c r="AC1059" s="159">
        <v>5.0000000000000001E-3</v>
      </c>
      <c r="AD1059" s="159">
        <v>0.17</v>
      </c>
    </row>
    <row r="1060" spans="1:30" ht="15" customHeight="1">
      <c r="A1060" s="267" t="s">
        <v>1856</v>
      </c>
      <c r="B1060" s="165" t="s">
        <v>34</v>
      </c>
      <c r="C1060" s="182">
        <v>0.26129999999999998</v>
      </c>
      <c r="E1060" s="172">
        <v>0</v>
      </c>
      <c r="F1060" s="173">
        <v>2.3099999999999999E-2</v>
      </c>
      <c r="G1060" s="179">
        <v>4.3E-3</v>
      </c>
      <c r="H1060" s="176">
        <v>2.1600000000000001E-2</v>
      </c>
      <c r="I1060" s="175">
        <v>0</v>
      </c>
      <c r="J1060" s="160">
        <v>0.27</v>
      </c>
      <c r="K1060" s="160">
        <v>0.27</v>
      </c>
      <c r="L1060" s="160">
        <v>2.9999999999999997E-4</v>
      </c>
      <c r="M1060" s="160">
        <v>2.2599999999999998</v>
      </c>
      <c r="N1060" s="160">
        <v>1.1599999999999999E-2</v>
      </c>
      <c r="O1060" s="160">
        <v>0.91</v>
      </c>
      <c r="P1060" s="160">
        <v>3.56</v>
      </c>
      <c r="Q1060" s="160">
        <v>1.4599999999999999E-3</v>
      </c>
      <c r="R1060" s="160">
        <v>4.3200000000000002E-2</v>
      </c>
      <c r="S1060" s="160">
        <v>0</v>
      </c>
      <c r="T1060" s="160">
        <v>0</v>
      </c>
      <c r="U1060" s="160">
        <v>0</v>
      </c>
      <c r="V1060" s="160">
        <v>7.000000000000001E-4</v>
      </c>
      <c r="W1060" s="160">
        <v>3.3E-3</v>
      </c>
      <c r="X1060" s="160">
        <v>3.0000000000000001E-3</v>
      </c>
      <c r="Y1060" s="160">
        <v>8.2400000000000001E-2</v>
      </c>
      <c r="Z1060" s="160">
        <v>0</v>
      </c>
      <c r="AA1060" s="159">
        <v>0.113</v>
      </c>
      <c r="AB1060" s="159">
        <v>1.4999999999999999E-2</v>
      </c>
      <c r="AC1060" s="159">
        <v>5.0000000000000001E-3</v>
      </c>
      <c r="AD1060" s="159">
        <v>0.17</v>
      </c>
    </row>
    <row r="1061" spans="1:30" ht="15" customHeight="1">
      <c r="A1061" s="267" t="s">
        <v>1857</v>
      </c>
      <c r="B1061" s="165" t="s">
        <v>34</v>
      </c>
      <c r="C1061" s="182">
        <v>0.2422</v>
      </c>
      <c r="E1061" s="172">
        <v>0</v>
      </c>
      <c r="F1061" s="173">
        <v>5.7380000000000007E-2</v>
      </c>
      <c r="G1061" s="179">
        <v>6.13E-3</v>
      </c>
      <c r="H1061" s="176">
        <v>7.0019999999999999E-2</v>
      </c>
      <c r="I1061" s="175">
        <v>0</v>
      </c>
      <c r="J1061" s="160">
        <v>0.08</v>
      </c>
      <c r="K1061" s="160">
        <v>0.2</v>
      </c>
      <c r="L1061" s="160">
        <v>1.0000000000000001E-5</v>
      </c>
      <c r="M1061" s="160">
        <v>1.96</v>
      </c>
      <c r="N1061" s="160">
        <v>2.81E-2</v>
      </c>
      <c r="O1061" s="160">
        <v>0.67</v>
      </c>
      <c r="P1061" s="160">
        <v>3.37</v>
      </c>
      <c r="Q1061" s="160">
        <v>9.2999999999999995E-4</v>
      </c>
      <c r="R1061" s="160">
        <v>5.7099999999999998E-2</v>
      </c>
      <c r="S1061" s="160">
        <v>0</v>
      </c>
      <c r="T1061" s="160">
        <v>0</v>
      </c>
      <c r="U1061" s="160">
        <v>0</v>
      </c>
      <c r="V1061" s="160">
        <v>8.1000000000000006E-4</v>
      </c>
      <c r="W1061" s="160">
        <v>2.2599999999999999E-3</v>
      </c>
      <c r="X1061" s="160">
        <v>2.5500000000000002E-3</v>
      </c>
      <c r="Y1061" s="160">
        <v>3.2070000000000001E-2</v>
      </c>
      <c r="Z1061" s="160">
        <v>0</v>
      </c>
      <c r="AA1061" s="159">
        <v>0.28300000000000003</v>
      </c>
      <c r="AB1061" s="159">
        <v>6.9999999999999993E-3</v>
      </c>
      <c r="AC1061" s="159">
        <v>1.4000000000000002E-3</v>
      </c>
      <c r="AD1061" s="159">
        <v>0.09</v>
      </c>
    </row>
    <row r="1062" spans="1:30" ht="15" customHeight="1">
      <c r="A1062" s="267" t="s">
        <v>1858</v>
      </c>
      <c r="B1062" s="165" t="s">
        <v>34</v>
      </c>
      <c r="C1062" s="182">
        <v>0.2422</v>
      </c>
      <c r="E1062" s="172">
        <v>0</v>
      </c>
      <c r="F1062" s="173">
        <v>5.7380000000000007E-2</v>
      </c>
      <c r="G1062" s="179">
        <v>6.13E-3</v>
      </c>
      <c r="H1062" s="176">
        <v>7.0019999999999999E-2</v>
      </c>
      <c r="I1062" s="175">
        <v>0</v>
      </c>
      <c r="J1062" s="160">
        <v>0.08</v>
      </c>
      <c r="K1062" s="160">
        <v>0.2</v>
      </c>
      <c r="L1062" s="160">
        <v>1.0000000000000001E-5</v>
      </c>
      <c r="M1062" s="160">
        <v>1.96</v>
      </c>
      <c r="N1062" s="160">
        <v>2.81E-2</v>
      </c>
      <c r="O1062" s="160">
        <v>0.67</v>
      </c>
      <c r="P1062" s="160">
        <v>3.37</v>
      </c>
      <c r="Q1062" s="160">
        <v>9.2999999999999995E-4</v>
      </c>
      <c r="R1062" s="160">
        <v>5.7099999999999998E-2</v>
      </c>
      <c r="S1062" s="160">
        <v>0</v>
      </c>
      <c r="T1062" s="160">
        <v>0</v>
      </c>
      <c r="U1062" s="160">
        <v>0</v>
      </c>
      <c r="V1062" s="160">
        <v>8.1000000000000006E-4</v>
      </c>
      <c r="W1062" s="160">
        <v>2.2599999999999999E-3</v>
      </c>
      <c r="X1062" s="160">
        <v>2.5500000000000002E-3</v>
      </c>
      <c r="Y1062" s="160">
        <v>3.2070000000000001E-2</v>
      </c>
      <c r="Z1062" s="160">
        <v>0</v>
      </c>
      <c r="AA1062" s="159">
        <v>0.28300000000000003</v>
      </c>
      <c r="AB1062" s="159">
        <v>6.9999999999999993E-3</v>
      </c>
      <c r="AC1062" s="159">
        <v>1.4000000000000002E-3</v>
      </c>
      <c r="AD1062" s="159">
        <v>0.09</v>
      </c>
    </row>
    <row r="1063" spans="1:30" ht="15" customHeight="1">
      <c r="A1063" s="267" t="s">
        <v>1859</v>
      </c>
      <c r="B1063" s="165" t="s">
        <v>34</v>
      </c>
      <c r="C1063" s="182">
        <v>0.2422</v>
      </c>
      <c r="E1063" s="172">
        <v>0</v>
      </c>
      <c r="F1063" s="173">
        <v>5.7380000000000007E-2</v>
      </c>
      <c r="G1063" s="179">
        <v>6.13E-3</v>
      </c>
      <c r="H1063" s="176">
        <v>7.0019999999999999E-2</v>
      </c>
      <c r="I1063" s="175">
        <v>0</v>
      </c>
      <c r="J1063" s="160">
        <v>0.08</v>
      </c>
      <c r="K1063" s="160">
        <v>0.2</v>
      </c>
      <c r="L1063" s="160">
        <v>1.0000000000000001E-5</v>
      </c>
      <c r="M1063" s="160">
        <v>1.96</v>
      </c>
      <c r="N1063" s="160">
        <v>2.81E-2</v>
      </c>
      <c r="O1063" s="160">
        <v>0.67</v>
      </c>
      <c r="P1063" s="160">
        <v>3.37</v>
      </c>
      <c r="Q1063" s="160">
        <v>9.2999999999999995E-4</v>
      </c>
      <c r="R1063" s="160">
        <v>5.7099999999999998E-2</v>
      </c>
      <c r="S1063" s="160">
        <v>0</v>
      </c>
      <c r="T1063" s="160">
        <v>0</v>
      </c>
      <c r="U1063" s="160">
        <v>0</v>
      </c>
      <c r="V1063" s="160">
        <v>8.1000000000000006E-4</v>
      </c>
      <c r="W1063" s="160">
        <v>2.2599999999999999E-3</v>
      </c>
      <c r="X1063" s="160">
        <v>2.5500000000000002E-3</v>
      </c>
      <c r="Y1063" s="160">
        <v>3.2070000000000001E-2</v>
      </c>
      <c r="Z1063" s="160">
        <v>0</v>
      </c>
      <c r="AA1063" s="159">
        <v>0.28300000000000003</v>
      </c>
      <c r="AB1063" s="159">
        <v>6.9999999999999993E-3</v>
      </c>
      <c r="AC1063" s="159">
        <v>1.4000000000000002E-3</v>
      </c>
      <c r="AD1063" s="159">
        <v>0.09</v>
      </c>
    </row>
    <row r="1064" spans="1:30" ht="15" customHeight="1">
      <c r="A1064" s="267" t="s">
        <v>1860</v>
      </c>
      <c r="B1064" s="165" t="s">
        <v>34</v>
      </c>
      <c r="C1064" s="182">
        <v>0.2422</v>
      </c>
      <c r="E1064" s="172">
        <v>0</v>
      </c>
      <c r="F1064" s="173">
        <v>5.7380000000000007E-2</v>
      </c>
      <c r="G1064" s="179">
        <v>6.13E-3</v>
      </c>
      <c r="H1064" s="176">
        <v>7.0019999999999999E-2</v>
      </c>
      <c r="I1064" s="175">
        <v>0</v>
      </c>
      <c r="J1064" s="160">
        <v>0.08</v>
      </c>
      <c r="K1064" s="160">
        <v>0.2</v>
      </c>
      <c r="L1064" s="160">
        <v>1.0000000000000001E-5</v>
      </c>
      <c r="M1064" s="160">
        <v>1.96</v>
      </c>
      <c r="N1064" s="160">
        <v>2.81E-2</v>
      </c>
      <c r="O1064" s="160">
        <v>0.67</v>
      </c>
      <c r="P1064" s="160">
        <v>3.37</v>
      </c>
      <c r="Q1064" s="160">
        <v>9.2999999999999995E-4</v>
      </c>
      <c r="R1064" s="160">
        <v>5.7099999999999998E-2</v>
      </c>
      <c r="S1064" s="160">
        <v>0</v>
      </c>
      <c r="T1064" s="160">
        <v>0</v>
      </c>
      <c r="U1064" s="160">
        <v>0</v>
      </c>
      <c r="V1064" s="160">
        <v>8.1000000000000006E-4</v>
      </c>
      <c r="W1064" s="160">
        <v>2.2599999999999999E-3</v>
      </c>
      <c r="X1064" s="160">
        <v>2.5500000000000002E-3</v>
      </c>
      <c r="Y1064" s="160">
        <v>3.2070000000000001E-2</v>
      </c>
      <c r="Z1064" s="160">
        <v>0</v>
      </c>
      <c r="AA1064" s="159">
        <v>0.28300000000000003</v>
      </c>
      <c r="AB1064" s="159">
        <v>6.9999999999999993E-3</v>
      </c>
      <c r="AC1064" s="159">
        <v>1.4000000000000002E-3</v>
      </c>
      <c r="AD1064" s="159">
        <v>0.09</v>
      </c>
    </row>
    <row r="1065" spans="1:30" ht="15" customHeight="1">
      <c r="A1065" s="267" t="s">
        <v>1861</v>
      </c>
      <c r="B1065" s="165" t="s">
        <v>34</v>
      </c>
      <c r="C1065" s="182">
        <v>0.2422</v>
      </c>
      <c r="E1065" s="172">
        <v>0</v>
      </c>
      <c r="F1065" s="173">
        <v>5.7380000000000007E-2</v>
      </c>
      <c r="G1065" s="179">
        <v>6.13E-3</v>
      </c>
      <c r="H1065" s="176">
        <v>7.0019999999999999E-2</v>
      </c>
      <c r="I1065" s="175">
        <v>0</v>
      </c>
      <c r="J1065" s="160">
        <v>0.08</v>
      </c>
      <c r="K1065" s="160">
        <v>0.2</v>
      </c>
      <c r="L1065" s="160">
        <v>1.0000000000000001E-5</v>
      </c>
      <c r="M1065" s="160">
        <v>1.96</v>
      </c>
      <c r="N1065" s="160">
        <v>2.81E-2</v>
      </c>
      <c r="O1065" s="160">
        <v>0.67</v>
      </c>
      <c r="P1065" s="160">
        <v>3.37</v>
      </c>
      <c r="Q1065" s="160">
        <v>9.2999999999999995E-4</v>
      </c>
      <c r="R1065" s="160">
        <v>5.7099999999999998E-2</v>
      </c>
      <c r="S1065" s="160">
        <v>0</v>
      </c>
      <c r="T1065" s="160">
        <v>0</v>
      </c>
      <c r="U1065" s="160">
        <v>0</v>
      </c>
      <c r="V1065" s="160">
        <v>8.1000000000000006E-4</v>
      </c>
      <c r="W1065" s="160">
        <v>2.2599999999999999E-3</v>
      </c>
      <c r="X1065" s="160">
        <v>2.5500000000000002E-3</v>
      </c>
      <c r="Y1065" s="160">
        <v>3.2070000000000001E-2</v>
      </c>
      <c r="Z1065" s="160">
        <v>0</v>
      </c>
      <c r="AA1065" s="159">
        <v>0.28300000000000003</v>
      </c>
      <c r="AB1065" s="159">
        <v>6.9999999999999993E-3</v>
      </c>
      <c r="AC1065" s="159">
        <v>1.4000000000000002E-3</v>
      </c>
      <c r="AD1065" s="159">
        <v>0.09</v>
      </c>
    </row>
    <row r="1066" spans="1:30" ht="15" customHeight="1">
      <c r="A1066" s="267" t="s">
        <v>1862</v>
      </c>
      <c r="B1066" s="165" t="s">
        <v>34</v>
      </c>
      <c r="C1066" s="182">
        <v>0.24678999999999998</v>
      </c>
      <c r="E1066" s="172">
        <v>3.3919999999999999E-2</v>
      </c>
      <c r="F1066" s="173">
        <v>5.7380000000000007E-2</v>
      </c>
      <c r="G1066" s="179">
        <v>6.13E-3</v>
      </c>
      <c r="H1066" s="176">
        <v>7.0019999999999999E-2</v>
      </c>
      <c r="I1066" s="175">
        <v>1.3500000000000001E-3</v>
      </c>
      <c r="J1066" s="160">
        <v>0.08</v>
      </c>
      <c r="K1066" s="160">
        <v>0.2</v>
      </c>
      <c r="L1066" s="160">
        <v>1.0000000000000001E-5</v>
      </c>
      <c r="M1066" s="160">
        <v>1.96</v>
      </c>
      <c r="N1066" s="160">
        <v>2.81E-2</v>
      </c>
      <c r="O1066" s="160">
        <v>0.67</v>
      </c>
      <c r="P1066" s="160">
        <v>3.37</v>
      </c>
      <c r="Q1066" s="160">
        <v>9.2999999999999995E-4</v>
      </c>
      <c r="R1066" s="160">
        <v>5.7099999999999998E-2</v>
      </c>
      <c r="S1066" s="160">
        <v>0</v>
      </c>
      <c r="T1066" s="160">
        <v>0</v>
      </c>
      <c r="U1066" s="160">
        <v>0</v>
      </c>
      <c r="V1066" s="160">
        <v>8.1000000000000006E-4</v>
      </c>
      <c r="W1066" s="160">
        <v>2.2599999999999999E-3</v>
      </c>
      <c r="X1066" s="160">
        <v>2.5500000000000002E-3</v>
      </c>
      <c r="Y1066" s="160">
        <v>3.2070000000000001E-2</v>
      </c>
      <c r="Z1066" s="160">
        <v>0</v>
      </c>
      <c r="AA1066" s="159">
        <v>0.28300000000000003</v>
      </c>
      <c r="AB1066" s="159">
        <v>6.9999999999999993E-3</v>
      </c>
      <c r="AC1066" s="159">
        <v>1.4000000000000002E-3</v>
      </c>
      <c r="AD1066" s="159">
        <v>0.09</v>
      </c>
    </row>
    <row r="1067" spans="1:30" ht="15" customHeight="1">
      <c r="A1067" s="267" t="s">
        <v>1863</v>
      </c>
      <c r="B1067" s="165" t="s">
        <v>34</v>
      </c>
      <c r="C1067" s="182">
        <v>0.2422</v>
      </c>
      <c r="E1067" s="172">
        <v>0</v>
      </c>
      <c r="F1067" s="173">
        <v>5.7380000000000007E-2</v>
      </c>
      <c r="G1067" s="179">
        <v>6.13E-3</v>
      </c>
      <c r="H1067" s="176">
        <v>7.0019999999999999E-2</v>
      </c>
      <c r="I1067" s="175">
        <v>0</v>
      </c>
      <c r="J1067" s="160">
        <v>0.08</v>
      </c>
      <c r="K1067" s="160">
        <v>0.2</v>
      </c>
      <c r="L1067" s="160">
        <v>1.0000000000000001E-5</v>
      </c>
      <c r="M1067" s="160">
        <v>1.96</v>
      </c>
      <c r="N1067" s="160">
        <v>2.81E-2</v>
      </c>
      <c r="O1067" s="160">
        <v>0.67</v>
      </c>
      <c r="P1067" s="160">
        <v>3.37</v>
      </c>
      <c r="Q1067" s="160">
        <v>9.2999999999999995E-4</v>
      </c>
      <c r="R1067" s="160">
        <v>5.7099999999999998E-2</v>
      </c>
      <c r="S1067" s="160">
        <v>0</v>
      </c>
      <c r="T1067" s="160">
        <v>0</v>
      </c>
      <c r="U1067" s="160">
        <v>0</v>
      </c>
      <c r="V1067" s="160">
        <v>8.1000000000000006E-4</v>
      </c>
      <c r="W1067" s="160">
        <v>2.2599999999999999E-3</v>
      </c>
      <c r="X1067" s="160">
        <v>2.5500000000000002E-3</v>
      </c>
      <c r="Y1067" s="160">
        <v>3.2070000000000001E-2</v>
      </c>
      <c r="Z1067" s="160">
        <v>0</v>
      </c>
      <c r="AA1067" s="159">
        <v>0.28300000000000003</v>
      </c>
      <c r="AB1067" s="159">
        <v>6.9999999999999993E-3</v>
      </c>
      <c r="AC1067" s="159">
        <v>1.4000000000000002E-3</v>
      </c>
      <c r="AD1067" s="159">
        <v>0.09</v>
      </c>
    </row>
    <row r="1068" spans="1:30" ht="15" customHeight="1">
      <c r="A1068" s="267" t="s">
        <v>1864</v>
      </c>
      <c r="B1068" s="165" t="s">
        <v>34</v>
      </c>
      <c r="C1068" s="182">
        <v>0.19640000000000002</v>
      </c>
      <c r="E1068" s="172">
        <v>1.076E-2</v>
      </c>
      <c r="F1068" s="173">
        <v>5.7380000000000007E-2</v>
      </c>
      <c r="G1068" s="179">
        <v>6.13E-3</v>
      </c>
      <c r="H1068" s="176">
        <v>7.0019999999999999E-2</v>
      </c>
      <c r="I1068" s="175">
        <v>3.0000000000000001E-3</v>
      </c>
      <c r="J1068" s="160">
        <v>0.08</v>
      </c>
      <c r="K1068" s="160">
        <v>0.2</v>
      </c>
      <c r="L1068" s="160">
        <v>1.0000000000000001E-5</v>
      </c>
      <c r="M1068" s="160">
        <v>1.96</v>
      </c>
      <c r="N1068" s="160">
        <v>2.81E-2</v>
      </c>
      <c r="O1068" s="160">
        <v>0.67</v>
      </c>
      <c r="P1068" s="160">
        <v>3.37</v>
      </c>
      <c r="Q1068" s="160">
        <v>9.2999999999999995E-4</v>
      </c>
      <c r="R1068" s="160">
        <v>5.7099999999999998E-2</v>
      </c>
      <c r="S1068" s="160">
        <v>0</v>
      </c>
      <c r="T1068" s="160">
        <v>0</v>
      </c>
      <c r="U1068" s="160">
        <v>0</v>
      </c>
      <c r="V1068" s="160">
        <v>8.1000000000000006E-4</v>
      </c>
      <c r="W1068" s="160">
        <v>2.2599999999999999E-3</v>
      </c>
      <c r="X1068" s="160">
        <v>2.5500000000000002E-3</v>
      </c>
      <c r="Y1068" s="160">
        <v>3.2070000000000001E-2</v>
      </c>
      <c r="Z1068" s="160">
        <v>0</v>
      </c>
      <c r="AA1068" s="159">
        <v>0.28300000000000003</v>
      </c>
      <c r="AB1068" s="159">
        <v>6.9999999999999993E-3</v>
      </c>
      <c r="AC1068" s="159">
        <v>1.4000000000000002E-3</v>
      </c>
      <c r="AD1068" s="159">
        <v>0.09</v>
      </c>
    </row>
    <row r="1069" spans="1:30" ht="15" customHeight="1">
      <c r="A1069" s="267" t="s">
        <v>1865</v>
      </c>
      <c r="B1069" s="165" t="s">
        <v>34</v>
      </c>
      <c r="C1069" s="182">
        <v>0.24242999999999998</v>
      </c>
      <c r="E1069" s="172">
        <v>2.0000000000000002E-5</v>
      </c>
      <c r="F1069" s="173">
        <v>5.7380000000000007E-2</v>
      </c>
      <c r="G1069" s="179">
        <v>6.13E-3</v>
      </c>
      <c r="H1069" s="176">
        <v>7.0019999999999999E-2</v>
      </c>
      <c r="I1069" s="175">
        <v>0</v>
      </c>
      <c r="J1069" s="160">
        <v>0.08</v>
      </c>
      <c r="K1069" s="160">
        <v>0.2</v>
      </c>
      <c r="L1069" s="160">
        <v>1.0000000000000001E-5</v>
      </c>
      <c r="M1069" s="160">
        <v>1.96</v>
      </c>
      <c r="N1069" s="160">
        <v>2.81E-2</v>
      </c>
      <c r="O1069" s="160">
        <v>0.67</v>
      </c>
      <c r="P1069" s="160">
        <v>3.37</v>
      </c>
      <c r="Q1069" s="160">
        <v>9.2999999999999995E-4</v>
      </c>
      <c r="R1069" s="160">
        <v>5.7099999999999998E-2</v>
      </c>
      <c r="S1069" s="160">
        <v>0</v>
      </c>
      <c r="T1069" s="160">
        <v>0</v>
      </c>
      <c r="U1069" s="160">
        <v>0</v>
      </c>
      <c r="V1069" s="160">
        <v>8.1000000000000006E-4</v>
      </c>
      <c r="W1069" s="160">
        <v>2.2599999999999999E-3</v>
      </c>
      <c r="X1069" s="160">
        <v>2.5500000000000002E-3</v>
      </c>
      <c r="Y1069" s="160">
        <v>3.2070000000000001E-2</v>
      </c>
      <c r="Z1069" s="160">
        <v>0</v>
      </c>
      <c r="AA1069" s="159">
        <v>0.28300000000000003</v>
      </c>
      <c r="AB1069" s="159">
        <v>6.9999999999999993E-3</v>
      </c>
      <c r="AC1069" s="159">
        <v>1.4000000000000002E-3</v>
      </c>
      <c r="AD1069" s="159">
        <v>0.09</v>
      </c>
    </row>
    <row r="1070" spans="1:30" ht="15" customHeight="1">
      <c r="A1070" s="267" t="s">
        <v>1866</v>
      </c>
      <c r="B1070" s="165" t="s">
        <v>34</v>
      </c>
      <c r="C1070" s="182">
        <v>0.2422</v>
      </c>
      <c r="E1070" s="172">
        <v>0</v>
      </c>
      <c r="F1070" s="173">
        <v>5.7380000000000007E-2</v>
      </c>
      <c r="G1070" s="179">
        <v>6.13E-3</v>
      </c>
      <c r="H1070" s="176">
        <v>7.0019999999999999E-2</v>
      </c>
      <c r="I1070" s="175">
        <v>0</v>
      </c>
      <c r="J1070" s="160">
        <v>0.08</v>
      </c>
      <c r="K1070" s="160">
        <v>0.2</v>
      </c>
      <c r="L1070" s="160">
        <v>1.0000000000000001E-5</v>
      </c>
      <c r="M1070" s="160">
        <v>1.96</v>
      </c>
      <c r="N1070" s="160">
        <v>2.81E-2</v>
      </c>
      <c r="O1070" s="160">
        <v>0.67</v>
      </c>
      <c r="P1070" s="160">
        <v>3.37</v>
      </c>
      <c r="Q1070" s="160">
        <v>9.2999999999999995E-4</v>
      </c>
      <c r="R1070" s="160">
        <v>5.7099999999999998E-2</v>
      </c>
      <c r="S1070" s="160">
        <v>0</v>
      </c>
      <c r="T1070" s="160">
        <v>0</v>
      </c>
      <c r="U1070" s="160">
        <v>0</v>
      </c>
      <c r="V1070" s="160">
        <v>8.1000000000000006E-4</v>
      </c>
      <c r="W1070" s="160">
        <v>2.2599999999999999E-3</v>
      </c>
      <c r="X1070" s="160">
        <v>2.5500000000000002E-3</v>
      </c>
      <c r="Y1070" s="160">
        <v>3.2070000000000001E-2</v>
      </c>
      <c r="Z1070" s="160">
        <v>0</v>
      </c>
      <c r="AA1070" s="159">
        <v>0.28300000000000003</v>
      </c>
      <c r="AB1070" s="159">
        <v>6.9999999999999993E-3</v>
      </c>
      <c r="AC1070" s="159">
        <v>1.4000000000000002E-3</v>
      </c>
      <c r="AD1070" s="159">
        <v>0.09</v>
      </c>
    </row>
    <row r="1071" spans="1:30" ht="15" customHeight="1">
      <c r="A1071" s="267" t="s">
        <v>1867</v>
      </c>
      <c r="B1071" s="165" t="s">
        <v>34</v>
      </c>
      <c r="C1071" s="182">
        <v>0.30670000000000003</v>
      </c>
      <c r="E1071" s="172">
        <v>0</v>
      </c>
      <c r="F1071" s="173">
        <v>3.415E-2</v>
      </c>
      <c r="G1071" s="179">
        <v>3.4699999999999996E-3</v>
      </c>
      <c r="H1071" s="176">
        <v>3.918E-2</v>
      </c>
      <c r="I1071" s="175">
        <v>0</v>
      </c>
      <c r="J1071" s="160">
        <v>7.0000000000000007E-2</v>
      </c>
      <c r="K1071" s="160">
        <v>0.2</v>
      </c>
      <c r="L1071" s="160">
        <v>1.0999999999999999E-4</v>
      </c>
      <c r="M1071" s="160">
        <v>1.93</v>
      </c>
      <c r="N1071" s="160">
        <v>2.53E-2</v>
      </c>
      <c r="O1071" s="160">
        <v>0.41</v>
      </c>
      <c r="P1071" s="160">
        <v>2.52</v>
      </c>
      <c r="Q1071" s="160">
        <v>7.3999999999999999E-4</v>
      </c>
      <c r="R1071" s="160">
        <v>5.2000000000000005E-2</v>
      </c>
      <c r="S1071" s="160">
        <v>0</v>
      </c>
      <c r="T1071" s="160">
        <v>0</v>
      </c>
      <c r="U1071" s="160">
        <v>0</v>
      </c>
      <c r="V1071" s="160">
        <v>7.000000000000001E-4</v>
      </c>
      <c r="W1071" s="160">
        <v>1.6300000000000002E-3</v>
      </c>
      <c r="X1071" s="160">
        <v>4.0300000000000006E-3</v>
      </c>
      <c r="Y1071" s="160">
        <v>5.3600000000000002E-2</v>
      </c>
      <c r="Z1071" s="160">
        <v>0</v>
      </c>
      <c r="AA1071" s="159">
        <v>0.317</v>
      </c>
      <c r="AB1071" s="159">
        <v>6.0000000000000001E-3</v>
      </c>
      <c r="AC1071" s="159">
        <v>4.3E-3</v>
      </c>
      <c r="AD1071" s="159">
        <v>0.1</v>
      </c>
    </row>
    <row r="1072" spans="1:30" ht="15" customHeight="1">
      <c r="A1072" s="267" t="s">
        <v>1868</v>
      </c>
      <c r="B1072" s="165" t="s">
        <v>34</v>
      </c>
      <c r="C1072" s="182">
        <v>0.2157</v>
      </c>
      <c r="E1072" s="172">
        <v>0</v>
      </c>
      <c r="F1072" s="173">
        <v>0.17800000000000002</v>
      </c>
      <c r="G1072" s="179">
        <v>1.5300000000000001E-2</v>
      </c>
      <c r="H1072" s="176">
        <v>0.1888</v>
      </c>
      <c r="I1072" s="175">
        <v>0</v>
      </c>
      <c r="J1072" s="160">
        <v>0.12</v>
      </c>
      <c r="K1072" s="160">
        <v>0.15</v>
      </c>
      <c r="L1072" s="160">
        <v>1.2999999999999999E-4</v>
      </c>
      <c r="M1072" s="160">
        <v>1.62</v>
      </c>
      <c r="N1072" s="160">
        <v>2.3099999999999999E-2</v>
      </c>
      <c r="O1072" s="160">
        <v>0.5</v>
      </c>
      <c r="P1072" s="160">
        <v>2.2400000000000002</v>
      </c>
      <c r="Q1072" s="160">
        <v>9.8999999999999999E-4</v>
      </c>
      <c r="R1072" s="160">
        <v>4.8799999999999996E-2</v>
      </c>
      <c r="S1072" s="160">
        <v>0</v>
      </c>
      <c r="T1072" s="160">
        <v>0</v>
      </c>
      <c r="U1072" s="160">
        <v>0</v>
      </c>
      <c r="V1072" s="160">
        <v>5.0000000000000001E-4</v>
      </c>
      <c r="W1072" s="160">
        <v>1.5E-3</v>
      </c>
      <c r="X1072" s="160">
        <v>2.2000000000000001E-3</v>
      </c>
      <c r="Y1072" s="160">
        <v>2.452E-2</v>
      </c>
      <c r="Z1072" s="160">
        <v>0</v>
      </c>
      <c r="AA1072" s="159">
        <v>0.20800000000000002</v>
      </c>
      <c r="AB1072" s="159">
        <v>6.0000000000000001E-3</v>
      </c>
      <c r="AC1072" s="159">
        <v>2.8999999999999998E-3</v>
      </c>
      <c r="AD1072" s="159">
        <v>0.05</v>
      </c>
    </row>
    <row r="1073" spans="1:30" ht="15" customHeight="1">
      <c r="A1073" s="267" t="s">
        <v>1869</v>
      </c>
      <c r="B1073" s="165" t="s">
        <v>34</v>
      </c>
      <c r="C1073" s="182">
        <v>0.2157</v>
      </c>
      <c r="E1073" s="172">
        <v>0</v>
      </c>
      <c r="F1073" s="173">
        <v>0.17800000000000002</v>
      </c>
      <c r="G1073" s="179">
        <v>1.5300000000000001E-2</v>
      </c>
      <c r="H1073" s="176">
        <v>0.1888</v>
      </c>
      <c r="I1073" s="175">
        <v>0</v>
      </c>
      <c r="J1073" s="160">
        <v>0.12</v>
      </c>
      <c r="K1073" s="160">
        <v>0.15</v>
      </c>
      <c r="L1073" s="160">
        <v>1.2999999999999999E-4</v>
      </c>
      <c r="M1073" s="160">
        <v>1.62</v>
      </c>
      <c r="N1073" s="160">
        <v>2.3099999999999999E-2</v>
      </c>
      <c r="O1073" s="160">
        <v>0.5</v>
      </c>
      <c r="P1073" s="160">
        <v>2.2400000000000002</v>
      </c>
      <c r="Q1073" s="160">
        <v>9.8999999999999999E-4</v>
      </c>
      <c r="R1073" s="160">
        <v>4.8799999999999996E-2</v>
      </c>
      <c r="S1073" s="160">
        <v>0</v>
      </c>
      <c r="T1073" s="160">
        <v>0</v>
      </c>
      <c r="U1073" s="160">
        <v>0</v>
      </c>
      <c r="V1073" s="160">
        <v>5.0000000000000001E-4</v>
      </c>
      <c r="W1073" s="160">
        <v>1.5E-3</v>
      </c>
      <c r="X1073" s="160">
        <v>2.2000000000000001E-3</v>
      </c>
      <c r="Y1073" s="160">
        <v>2.452E-2</v>
      </c>
      <c r="Z1073" s="160">
        <v>0</v>
      </c>
      <c r="AA1073" s="159">
        <v>0.20800000000000002</v>
      </c>
      <c r="AB1073" s="159">
        <v>6.0000000000000001E-3</v>
      </c>
      <c r="AC1073" s="159">
        <v>2.8999999999999998E-3</v>
      </c>
      <c r="AD1073" s="159">
        <v>0.05</v>
      </c>
    </row>
    <row r="1074" spans="1:30" ht="15" customHeight="1">
      <c r="A1074" s="267" t="s">
        <v>1870</v>
      </c>
      <c r="B1074" s="165" t="s">
        <v>34</v>
      </c>
      <c r="C1074" s="182">
        <v>0.36119999999999997</v>
      </c>
      <c r="E1074" s="172">
        <v>0</v>
      </c>
      <c r="F1074" s="173">
        <v>1.72E-2</v>
      </c>
      <c r="G1074" s="179">
        <v>2.2000000000000001E-3</v>
      </c>
      <c r="H1074" s="176">
        <v>0.02</v>
      </c>
      <c r="I1074" s="175">
        <v>0</v>
      </c>
      <c r="J1074" s="160">
        <v>0.04</v>
      </c>
      <c r="K1074" s="160">
        <v>0.26</v>
      </c>
      <c r="L1074" s="160">
        <v>1.7999999999999998E-4</v>
      </c>
      <c r="M1074" s="160">
        <v>2.2599999999999998</v>
      </c>
      <c r="N1074" s="160">
        <v>3.32E-2</v>
      </c>
      <c r="O1074" s="160">
        <v>0.45</v>
      </c>
      <c r="P1074" s="160">
        <v>3.34</v>
      </c>
      <c r="Q1074" s="160">
        <v>1.24E-3</v>
      </c>
      <c r="R1074" s="160">
        <v>4.5599999999999995E-2</v>
      </c>
      <c r="S1074" s="160">
        <v>0</v>
      </c>
      <c r="T1074" s="160">
        <v>0</v>
      </c>
      <c r="U1074" s="160">
        <v>0</v>
      </c>
      <c r="V1074" s="160">
        <v>7.000000000000001E-4</v>
      </c>
      <c r="W1074" s="160">
        <v>2.5000000000000001E-3</v>
      </c>
      <c r="X1074" s="160">
        <v>2.8000000000000004E-3</v>
      </c>
      <c r="Y1074" s="160">
        <v>3.8100000000000002E-2</v>
      </c>
      <c r="Z1074" s="160">
        <v>0</v>
      </c>
      <c r="AA1074" s="159">
        <v>0.33</v>
      </c>
      <c r="AB1074" s="159">
        <v>6.9999999999999993E-3</v>
      </c>
      <c r="AC1074" s="159">
        <v>1.4000000000000002E-3</v>
      </c>
      <c r="AD1074" s="159">
        <v>0.09</v>
      </c>
    </row>
    <row r="1075" spans="1:30" ht="15" customHeight="1">
      <c r="A1075" s="267" t="s">
        <v>1871</v>
      </c>
      <c r="B1075" s="165" t="s">
        <v>34</v>
      </c>
      <c r="C1075" s="182">
        <v>0.36119999999999997</v>
      </c>
      <c r="E1075" s="172">
        <v>0</v>
      </c>
      <c r="F1075" s="173">
        <v>1.72E-2</v>
      </c>
      <c r="G1075" s="179">
        <v>2.2000000000000001E-3</v>
      </c>
      <c r="H1075" s="176">
        <v>0.02</v>
      </c>
      <c r="I1075" s="175">
        <v>0</v>
      </c>
      <c r="J1075" s="160">
        <v>0.04</v>
      </c>
      <c r="K1075" s="160">
        <v>0.26</v>
      </c>
      <c r="L1075" s="160">
        <v>1.7999999999999998E-4</v>
      </c>
      <c r="M1075" s="160">
        <v>2.2599999999999998</v>
      </c>
      <c r="N1075" s="160">
        <v>3.32E-2</v>
      </c>
      <c r="O1075" s="160">
        <v>0.45</v>
      </c>
      <c r="P1075" s="160">
        <v>3.34</v>
      </c>
      <c r="Q1075" s="160">
        <v>1.24E-3</v>
      </c>
      <c r="R1075" s="160">
        <v>4.5599999999999995E-2</v>
      </c>
      <c r="S1075" s="160">
        <v>0</v>
      </c>
      <c r="T1075" s="160">
        <v>0</v>
      </c>
      <c r="U1075" s="160">
        <v>0</v>
      </c>
      <c r="V1075" s="160">
        <v>7.000000000000001E-4</v>
      </c>
      <c r="W1075" s="160">
        <v>2.5000000000000001E-3</v>
      </c>
      <c r="X1075" s="160">
        <v>2.8000000000000004E-3</v>
      </c>
      <c r="Y1075" s="160">
        <v>3.8100000000000002E-2</v>
      </c>
      <c r="Z1075" s="160">
        <v>0</v>
      </c>
      <c r="AA1075" s="159">
        <v>0.33</v>
      </c>
      <c r="AB1075" s="159">
        <v>6.9999999999999993E-3</v>
      </c>
      <c r="AC1075" s="159">
        <v>1.4000000000000002E-3</v>
      </c>
      <c r="AD1075" s="159">
        <v>0.09</v>
      </c>
    </row>
    <row r="1076" spans="1:30" ht="15" customHeight="1">
      <c r="A1076" s="267" t="s">
        <v>1872</v>
      </c>
      <c r="B1076" s="165" t="s">
        <v>34</v>
      </c>
      <c r="C1076" s="182">
        <v>0.36119999999999997</v>
      </c>
      <c r="E1076" s="172">
        <v>0</v>
      </c>
      <c r="F1076" s="173">
        <v>1.72E-2</v>
      </c>
      <c r="G1076" s="179">
        <v>2.2000000000000001E-3</v>
      </c>
      <c r="H1076" s="176">
        <v>0.02</v>
      </c>
      <c r="I1076" s="175">
        <v>0</v>
      </c>
      <c r="J1076" s="160">
        <v>0.04</v>
      </c>
      <c r="K1076" s="160">
        <v>0.26</v>
      </c>
      <c r="L1076" s="160">
        <v>1.7999999999999998E-4</v>
      </c>
      <c r="M1076" s="160">
        <v>2.2599999999999998</v>
      </c>
      <c r="N1076" s="160">
        <v>3.32E-2</v>
      </c>
      <c r="O1076" s="160">
        <v>0.45</v>
      </c>
      <c r="P1076" s="160">
        <v>3.34</v>
      </c>
      <c r="Q1076" s="160">
        <v>1.24E-3</v>
      </c>
      <c r="R1076" s="160">
        <v>4.5599999999999995E-2</v>
      </c>
      <c r="S1076" s="160">
        <v>0</v>
      </c>
      <c r="T1076" s="160">
        <v>0</v>
      </c>
      <c r="U1076" s="160">
        <v>0</v>
      </c>
      <c r="V1076" s="160">
        <v>7.000000000000001E-4</v>
      </c>
      <c r="W1076" s="160">
        <v>2.5000000000000001E-3</v>
      </c>
      <c r="X1076" s="160">
        <v>2.8000000000000004E-3</v>
      </c>
      <c r="Y1076" s="160">
        <v>3.8100000000000002E-2</v>
      </c>
      <c r="Z1076" s="160">
        <v>0</v>
      </c>
      <c r="AA1076" s="159">
        <v>0.33</v>
      </c>
      <c r="AB1076" s="159">
        <v>6.9999999999999993E-3</v>
      </c>
      <c r="AC1076" s="159">
        <v>1.4000000000000002E-3</v>
      </c>
      <c r="AD1076" s="159">
        <v>0.09</v>
      </c>
    </row>
    <row r="1077" spans="1:30" ht="15" customHeight="1">
      <c r="A1077" s="267" t="s">
        <v>1873</v>
      </c>
      <c r="B1077" s="165" t="s">
        <v>34</v>
      </c>
      <c r="C1077" s="182">
        <v>0.36119999999999997</v>
      </c>
      <c r="E1077" s="172">
        <v>0</v>
      </c>
      <c r="F1077" s="173">
        <v>1.72E-2</v>
      </c>
      <c r="G1077" s="179">
        <v>2.2000000000000001E-3</v>
      </c>
      <c r="H1077" s="176">
        <v>0.02</v>
      </c>
      <c r="I1077" s="175">
        <v>0</v>
      </c>
      <c r="J1077" s="160">
        <v>0.04</v>
      </c>
      <c r="K1077" s="160">
        <v>0.26</v>
      </c>
      <c r="L1077" s="160">
        <v>1.7999999999999998E-4</v>
      </c>
      <c r="M1077" s="160">
        <v>2.2599999999999998</v>
      </c>
      <c r="N1077" s="160">
        <v>3.32E-2</v>
      </c>
      <c r="O1077" s="160">
        <v>0.45</v>
      </c>
      <c r="P1077" s="160">
        <v>3.34</v>
      </c>
      <c r="Q1077" s="160">
        <v>1.24E-3</v>
      </c>
      <c r="R1077" s="160">
        <v>4.5599999999999995E-2</v>
      </c>
      <c r="S1077" s="160">
        <v>0</v>
      </c>
      <c r="T1077" s="160">
        <v>0</v>
      </c>
      <c r="U1077" s="160">
        <v>0</v>
      </c>
      <c r="V1077" s="160">
        <v>7.000000000000001E-4</v>
      </c>
      <c r="W1077" s="160">
        <v>2.5000000000000001E-3</v>
      </c>
      <c r="X1077" s="160">
        <v>2.8000000000000004E-3</v>
      </c>
      <c r="Y1077" s="160">
        <v>3.8100000000000002E-2</v>
      </c>
      <c r="Z1077" s="160">
        <v>0</v>
      </c>
      <c r="AA1077" s="159">
        <v>0.33</v>
      </c>
      <c r="AB1077" s="159">
        <v>6.9999999999999993E-3</v>
      </c>
      <c r="AC1077" s="159">
        <v>1.4000000000000002E-3</v>
      </c>
      <c r="AD1077" s="159">
        <v>0.09</v>
      </c>
    </row>
    <row r="1079" spans="1:30" ht="15" customHeight="1">
      <c r="A1079" s="267" t="s">
        <v>1874</v>
      </c>
      <c r="B1079" s="165" t="s">
        <v>34</v>
      </c>
      <c r="C1079" s="182">
        <v>0.24160000000000001</v>
      </c>
      <c r="E1079" s="172">
        <v>0</v>
      </c>
      <c r="F1079" s="173">
        <v>3.5999999999999999E-3</v>
      </c>
      <c r="G1079" s="179">
        <v>6.5000000000000006E-3</v>
      </c>
      <c r="H1079" s="176">
        <v>2.8000000000000004E-3</v>
      </c>
      <c r="I1079" s="175">
        <v>0</v>
      </c>
      <c r="J1079" s="160">
        <v>0.18</v>
      </c>
      <c r="K1079" s="160">
        <v>0.57999999999999996</v>
      </c>
      <c r="L1079" s="160">
        <v>2.0000000000000001E-4</v>
      </c>
      <c r="M1079" s="160">
        <v>2.89</v>
      </c>
      <c r="N1079" s="160">
        <v>3.4000000000000002E-3</v>
      </c>
      <c r="O1079" s="160">
        <v>1.05</v>
      </c>
      <c r="P1079" s="160">
        <v>3.44</v>
      </c>
      <c r="Q1079" s="160">
        <v>2.9999999999999997E-4</v>
      </c>
      <c r="R1079" s="160">
        <v>6.3E-3</v>
      </c>
      <c r="S1079" s="160">
        <v>0.13</v>
      </c>
      <c r="T1079" s="160">
        <v>0</v>
      </c>
      <c r="U1079" s="160">
        <v>0.13</v>
      </c>
      <c r="V1079" s="160">
        <v>8.0000000000000004E-4</v>
      </c>
      <c r="W1079" s="160">
        <v>1.1000000000000001E-3</v>
      </c>
      <c r="X1079" s="160">
        <v>2.3999999999999998E-3</v>
      </c>
      <c r="Y1079" s="160">
        <v>2.18E-2</v>
      </c>
      <c r="Z1079" s="160">
        <v>0</v>
      </c>
      <c r="AA1079" s="159">
        <v>0.58200000000000007</v>
      </c>
      <c r="AB1079" s="159">
        <v>1.1000000000000001E-2</v>
      </c>
      <c r="AC1079" s="159">
        <v>6.6E-3</v>
      </c>
      <c r="AD1079" s="159">
        <v>0.09</v>
      </c>
    </row>
    <row r="1080" spans="1:30" ht="15" customHeight="1">
      <c r="A1080" s="267" t="s">
        <v>1875</v>
      </c>
      <c r="B1080" s="165" t="s">
        <v>34</v>
      </c>
      <c r="C1080" s="182">
        <v>0.24160000000000001</v>
      </c>
      <c r="E1080" s="172">
        <v>0</v>
      </c>
      <c r="F1080" s="173">
        <v>3.5999999999999999E-3</v>
      </c>
      <c r="G1080" s="179">
        <v>6.5000000000000006E-3</v>
      </c>
      <c r="H1080" s="176">
        <v>2.8000000000000004E-3</v>
      </c>
      <c r="I1080" s="175">
        <v>0</v>
      </c>
      <c r="J1080" s="160">
        <v>0.18</v>
      </c>
      <c r="K1080" s="160">
        <v>0.57999999999999996</v>
      </c>
      <c r="L1080" s="160">
        <v>2.0000000000000001E-4</v>
      </c>
      <c r="M1080" s="160">
        <v>2.89</v>
      </c>
      <c r="N1080" s="160">
        <v>3.4000000000000002E-3</v>
      </c>
      <c r="O1080" s="160">
        <v>1.05</v>
      </c>
      <c r="P1080" s="160">
        <v>3.44</v>
      </c>
      <c r="Q1080" s="160">
        <v>2.9999999999999997E-4</v>
      </c>
      <c r="R1080" s="160">
        <v>6.3E-3</v>
      </c>
      <c r="S1080" s="160">
        <v>0.13</v>
      </c>
      <c r="T1080" s="160">
        <v>0</v>
      </c>
      <c r="U1080" s="160">
        <v>0.13</v>
      </c>
      <c r="V1080" s="160">
        <v>8.0000000000000004E-4</v>
      </c>
      <c r="W1080" s="160">
        <v>1.1000000000000001E-3</v>
      </c>
      <c r="X1080" s="160">
        <v>2.3999999999999998E-3</v>
      </c>
      <c r="Y1080" s="160">
        <v>2.18E-2</v>
      </c>
      <c r="Z1080" s="160">
        <v>0</v>
      </c>
      <c r="AA1080" s="159">
        <v>0.58200000000000007</v>
      </c>
      <c r="AB1080" s="159">
        <v>1.1000000000000001E-2</v>
      </c>
      <c r="AC1080" s="159">
        <v>6.6E-3</v>
      </c>
      <c r="AD1080" s="159">
        <v>0.09</v>
      </c>
    </row>
    <row r="1081" spans="1:30" ht="15" customHeight="1">
      <c r="A1081" s="267" t="s">
        <v>1876</v>
      </c>
      <c r="B1081" s="165" t="s">
        <v>34</v>
      </c>
      <c r="C1081" s="182">
        <v>0.24160000000000001</v>
      </c>
      <c r="E1081" s="172">
        <v>0</v>
      </c>
      <c r="F1081" s="173">
        <v>3.5999999999999999E-3</v>
      </c>
      <c r="G1081" s="179">
        <v>6.5000000000000006E-3</v>
      </c>
      <c r="H1081" s="176">
        <v>2.8000000000000004E-3</v>
      </c>
      <c r="I1081" s="175">
        <v>0</v>
      </c>
      <c r="J1081" s="160">
        <v>0.18</v>
      </c>
      <c r="K1081" s="160">
        <v>0.57999999999999996</v>
      </c>
      <c r="L1081" s="160">
        <v>2.0000000000000001E-4</v>
      </c>
      <c r="M1081" s="160">
        <v>2.89</v>
      </c>
      <c r="N1081" s="160">
        <v>3.4000000000000002E-3</v>
      </c>
      <c r="O1081" s="160">
        <v>1.05</v>
      </c>
      <c r="P1081" s="160">
        <v>3.44</v>
      </c>
      <c r="Q1081" s="160">
        <v>2.9999999999999997E-4</v>
      </c>
      <c r="R1081" s="160">
        <v>6.3E-3</v>
      </c>
      <c r="S1081" s="160">
        <v>0.13</v>
      </c>
      <c r="T1081" s="160">
        <v>0</v>
      </c>
      <c r="U1081" s="160">
        <v>0.13</v>
      </c>
      <c r="V1081" s="160">
        <v>8.0000000000000004E-4</v>
      </c>
      <c r="W1081" s="160">
        <v>1.1000000000000001E-3</v>
      </c>
      <c r="X1081" s="160">
        <v>2.3999999999999998E-3</v>
      </c>
      <c r="Y1081" s="160">
        <v>2.18E-2</v>
      </c>
      <c r="Z1081" s="160">
        <v>0</v>
      </c>
      <c r="AA1081" s="159">
        <v>0.58200000000000007</v>
      </c>
      <c r="AB1081" s="159">
        <v>1.1000000000000001E-2</v>
      </c>
      <c r="AC1081" s="159">
        <v>6.6E-3</v>
      </c>
      <c r="AD1081" s="159">
        <v>0.09</v>
      </c>
    </row>
    <row r="1082" spans="1:30" ht="15" customHeight="1">
      <c r="A1082" s="267" t="s">
        <v>1877</v>
      </c>
      <c r="B1082" s="165" t="s">
        <v>34</v>
      </c>
      <c r="C1082" s="182">
        <v>0.24160000000000001</v>
      </c>
      <c r="E1082" s="172">
        <v>0</v>
      </c>
      <c r="F1082" s="173">
        <v>3.5999999999999999E-3</v>
      </c>
      <c r="G1082" s="179">
        <v>6.5000000000000006E-3</v>
      </c>
      <c r="H1082" s="176">
        <v>2.8000000000000004E-3</v>
      </c>
      <c r="I1082" s="175">
        <v>0</v>
      </c>
      <c r="J1082" s="160">
        <v>0.18</v>
      </c>
      <c r="K1082" s="160">
        <v>0.57999999999999996</v>
      </c>
      <c r="L1082" s="160">
        <v>2.0000000000000001E-4</v>
      </c>
      <c r="M1082" s="160">
        <v>2.89</v>
      </c>
      <c r="N1082" s="160">
        <v>3.4000000000000002E-3</v>
      </c>
      <c r="O1082" s="160">
        <v>1.05</v>
      </c>
      <c r="P1082" s="160">
        <v>3.44</v>
      </c>
      <c r="Q1082" s="160">
        <v>2.9999999999999997E-4</v>
      </c>
      <c r="R1082" s="160">
        <v>6.3E-3</v>
      </c>
      <c r="S1082" s="160">
        <v>0.13</v>
      </c>
      <c r="T1082" s="160">
        <v>0</v>
      </c>
      <c r="U1082" s="160">
        <v>0.13</v>
      </c>
      <c r="V1082" s="160">
        <v>8.0000000000000004E-4</v>
      </c>
      <c r="W1082" s="160">
        <v>1.1000000000000001E-3</v>
      </c>
      <c r="X1082" s="160">
        <v>2.3999999999999998E-3</v>
      </c>
      <c r="Y1082" s="160">
        <v>2.18E-2</v>
      </c>
      <c r="Z1082" s="160">
        <v>0</v>
      </c>
      <c r="AA1082" s="159">
        <v>0.58200000000000007</v>
      </c>
      <c r="AB1082" s="159">
        <v>1.1000000000000001E-2</v>
      </c>
      <c r="AC1082" s="159">
        <v>6.6E-3</v>
      </c>
      <c r="AD1082" s="159">
        <v>0.09</v>
      </c>
    </row>
    <row r="1083" spans="1:30" ht="15" customHeight="1">
      <c r="A1083" s="267" t="s">
        <v>1878</v>
      </c>
      <c r="B1083" s="165" t="s">
        <v>34</v>
      </c>
      <c r="C1083" s="182">
        <v>0.24160000000000001</v>
      </c>
      <c r="E1083" s="172">
        <v>0</v>
      </c>
      <c r="F1083" s="173">
        <v>3.5999999999999999E-3</v>
      </c>
      <c r="G1083" s="179">
        <v>6.5000000000000006E-3</v>
      </c>
      <c r="H1083" s="176">
        <v>2.8000000000000004E-3</v>
      </c>
      <c r="I1083" s="175">
        <v>0</v>
      </c>
      <c r="J1083" s="160">
        <v>0.18</v>
      </c>
      <c r="K1083" s="160">
        <v>0.57999999999999996</v>
      </c>
      <c r="L1083" s="160">
        <v>2.0000000000000001E-4</v>
      </c>
      <c r="M1083" s="160">
        <v>2.89</v>
      </c>
      <c r="N1083" s="160">
        <v>3.4000000000000002E-3</v>
      </c>
      <c r="O1083" s="160">
        <v>1.05</v>
      </c>
      <c r="P1083" s="160">
        <v>3.44</v>
      </c>
      <c r="Q1083" s="160">
        <v>2.9999999999999997E-4</v>
      </c>
      <c r="R1083" s="160">
        <v>6.3E-3</v>
      </c>
      <c r="S1083" s="160">
        <v>0.13</v>
      </c>
      <c r="T1083" s="160">
        <v>0</v>
      </c>
      <c r="U1083" s="160">
        <v>0.13</v>
      </c>
      <c r="V1083" s="160">
        <v>8.0000000000000004E-4</v>
      </c>
      <c r="W1083" s="160">
        <v>1.1000000000000001E-3</v>
      </c>
      <c r="X1083" s="160">
        <v>2.3999999999999998E-3</v>
      </c>
      <c r="Y1083" s="160">
        <v>2.18E-2</v>
      </c>
      <c r="Z1083" s="160">
        <v>0</v>
      </c>
      <c r="AA1083" s="159">
        <v>0.58200000000000007</v>
      </c>
      <c r="AB1083" s="159">
        <v>1.1000000000000001E-2</v>
      </c>
      <c r="AC1083" s="159">
        <v>6.6E-3</v>
      </c>
      <c r="AD1083" s="159">
        <v>0.09</v>
      </c>
    </row>
    <row r="1084" spans="1:30" ht="15" customHeight="1">
      <c r="A1084" s="267" t="s">
        <v>1879</v>
      </c>
      <c r="B1084" s="165" t="s">
        <v>34</v>
      </c>
      <c r="C1084" s="182">
        <v>0.2462</v>
      </c>
      <c r="E1084" s="172">
        <v>3.39E-2</v>
      </c>
      <c r="F1084" s="173">
        <v>3.5999999999999999E-3</v>
      </c>
      <c r="G1084" s="179">
        <v>6.5000000000000006E-3</v>
      </c>
      <c r="H1084" s="176">
        <v>2.8000000000000004E-3</v>
      </c>
      <c r="I1084" s="175">
        <v>1.4000000000000002E-3</v>
      </c>
      <c r="J1084" s="160">
        <v>0.18</v>
      </c>
      <c r="K1084" s="160">
        <v>0.57999999999999996</v>
      </c>
      <c r="L1084" s="160">
        <v>2.0000000000000001E-4</v>
      </c>
      <c r="M1084" s="160">
        <v>2.89</v>
      </c>
      <c r="N1084" s="160">
        <v>3.4000000000000002E-3</v>
      </c>
      <c r="O1084" s="160">
        <v>1.05</v>
      </c>
      <c r="P1084" s="160">
        <v>3.44</v>
      </c>
      <c r="Q1084" s="160">
        <v>2.9999999999999997E-4</v>
      </c>
      <c r="R1084" s="160">
        <v>6.3E-3</v>
      </c>
      <c r="S1084" s="160">
        <v>0.13</v>
      </c>
      <c r="T1084" s="160">
        <v>0</v>
      </c>
      <c r="U1084" s="160">
        <v>0.13</v>
      </c>
      <c r="V1084" s="160">
        <v>8.0000000000000004E-4</v>
      </c>
      <c r="W1084" s="160">
        <v>1.1000000000000001E-3</v>
      </c>
      <c r="X1084" s="160">
        <v>2.3999999999999998E-3</v>
      </c>
      <c r="Y1084" s="160">
        <v>2.18E-2</v>
      </c>
      <c r="Z1084" s="160">
        <v>0</v>
      </c>
      <c r="AA1084" s="159">
        <v>0.58200000000000007</v>
      </c>
      <c r="AB1084" s="159">
        <v>1.1000000000000001E-2</v>
      </c>
      <c r="AC1084" s="159">
        <v>6.6E-3</v>
      </c>
      <c r="AD1084" s="159">
        <v>0.09</v>
      </c>
    </row>
    <row r="1085" spans="1:30" ht="15" customHeight="1">
      <c r="A1085" s="267" t="s">
        <v>1880</v>
      </c>
      <c r="B1085" s="165" t="s">
        <v>34</v>
      </c>
      <c r="C1085" s="182">
        <v>0.19589999999999999</v>
      </c>
      <c r="E1085" s="172">
        <v>1.0800000000000001E-2</v>
      </c>
      <c r="F1085" s="173">
        <v>3.5999999999999999E-3</v>
      </c>
      <c r="G1085" s="179">
        <v>6.5000000000000006E-3</v>
      </c>
      <c r="H1085" s="176">
        <v>2.8000000000000004E-3</v>
      </c>
      <c r="I1085" s="175">
        <v>3.0000000000000001E-3</v>
      </c>
      <c r="J1085" s="160">
        <v>0.18</v>
      </c>
      <c r="K1085" s="160">
        <v>0.57999999999999996</v>
      </c>
      <c r="L1085" s="160">
        <v>2.0000000000000001E-4</v>
      </c>
      <c r="M1085" s="160">
        <v>2.89</v>
      </c>
      <c r="N1085" s="160">
        <v>3.4000000000000002E-3</v>
      </c>
      <c r="O1085" s="160">
        <v>1.05</v>
      </c>
      <c r="P1085" s="160">
        <v>3.44</v>
      </c>
      <c r="Q1085" s="160">
        <v>2.9999999999999997E-4</v>
      </c>
      <c r="R1085" s="160">
        <v>6.3E-3</v>
      </c>
      <c r="S1085" s="160">
        <v>0.13</v>
      </c>
      <c r="T1085" s="160">
        <v>0</v>
      </c>
      <c r="U1085" s="160">
        <v>0.13</v>
      </c>
      <c r="V1085" s="160">
        <v>8.0000000000000004E-4</v>
      </c>
      <c r="W1085" s="160">
        <v>1.1000000000000001E-3</v>
      </c>
      <c r="X1085" s="160">
        <v>2.3999999999999998E-3</v>
      </c>
      <c r="Y1085" s="160">
        <v>2.18E-2</v>
      </c>
      <c r="Z1085" s="160">
        <v>0</v>
      </c>
      <c r="AA1085" s="159">
        <v>0.58200000000000007</v>
      </c>
      <c r="AB1085" s="159">
        <v>1.1000000000000001E-2</v>
      </c>
      <c r="AC1085" s="159">
        <v>6.6E-3</v>
      </c>
      <c r="AD1085" s="159">
        <v>0.09</v>
      </c>
    </row>
    <row r="1086" spans="1:30" ht="15" customHeight="1">
      <c r="A1086" s="267" t="s">
        <v>1881</v>
      </c>
      <c r="B1086" s="165" t="s">
        <v>34</v>
      </c>
      <c r="C1086" s="182">
        <v>0.20809999999999998</v>
      </c>
      <c r="E1086" s="172">
        <v>1.47E-2</v>
      </c>
      <c r="F1086" s="173">
        <v>3.5999999999999999E-3</v>
      </c>
      <c r="G1086" s="179">
        <v>6.5000000000000006E-3</v>
      </c>
      <c r="H1086" s="176">
        <v>2.8000000000000004E-3</v>
      </c>
      <c r="I1086" s="175">
        <v>7.000000000000001E-4</v>
      </c>
      <c r="J1086" s="160">
        <v>0.18</v>
      </c>
      <c r="K1086" s="160">
        <v>0.57999999999999996</v>
      </c>
      <c r="L1086" s="160">
        <v>2.0000000000000001E-4</v>
      </c>
      <c r="M1086" s="160">
        <v>2.89</v>
      </c>
      <c r="N1086" s="160">
        <v>3.4000000000000002E-3</v>
      </c>
      <c r="O1086" s="160">
        <v>1.05</v>
      </c>
      <c r="P1086" s="160">
        <v>3.44</v>
      </c>
      <c r="Q1086" s="160">
        <v>2.9999999999999997E-4</v>
      </c>
      <c r="R1086" s="160">
        <v>6.3E-3</v>
      </c>
      <c r="S1086" s="160">
        <v>0.13</v>
      </c>
      <c r="T1086" s="160">
        <v>0</v>
      </c>
      <c r="U1086" s="160">
        <v>0.13</v>
      </c>
      <c r="V1086" s="160">
        <v>8.0000000000000004E-4</v>
      </c>
      <c r="W1086" s="160">
        <v>1.1000000000000001E-3</v>
      </c>
      <c r="X1086" s="160">
        <v>2.3999999999999998E-3</v>
      </c>
      <c r="Y1086" s="160">
        <v>2.18E-2</v>
      </c>
      <c r="Z1086" s="160">
        <v>0</v>
      </c>
      <c r="AA1086" s="159">
        <v>0.58200000000000007</v>
      </c>
      <c r="AB1086" s="159">
        <v>1.1000000000000001E-2</v>
      </c>
      <c r="AC1086" s="159">
        <v>6.6E-3</v>
      </c>
      <c r="AD1086" s="159">
        <v>0.09</v>
      </c>
    </row>
    <row r="1087" spans="1:30" ht="15" customHeight="1">
      <c r="A1087" s="267" t="s">
        <v>1882</v>
      </c>
      <c r="B1087" s="165" t="s">
        <v>34</v>
      </c>
      <c r="C1087" s="182">
        <v>0.24160000000000001</v>
      </c>
      <c r="E1087" s="172">
        <v>0</v>
      </c>
      <c r="F1087" s="173">
        <v>3.5999999999999999E-3</v>
      </c>
      <c r="G1087" s="179">
        <v>6.5000000000000006E-3</v>
      </c>
      <c r="H1087" s="176">
        <v>2.8000000000000004E-3</v>
      </c>
      <c r="I1087" s="175">
        <v>0</v>
      </c>
      <c r="J1087" s="160">
        <v>0.18</v>
      </c>
      <c r="K1087" s="160">
        <v>0.57999999999999996</v>
      </c>
      <c r="L1087" s="160">
        <v>2.0000000000000001E-4</v>
      </c>
      <c r="M1087" s="160">
        <v>2.89</v>
      </c>
      <c r="N1087" s="160">
        <v>3.4000000000000002E-3</v>
      </c>
      <c r="O1087" s="160">
        <v>1.05</v>
      </c>
      <c r="P1087" s="160">
        <v>3.44</v>
      </c>
      <c r="Q1087" s="160">
        <v>2.9999999999999997E-4</v>
      </c>
      <c r="R1087" s="160">
        <v>6.3E-3</v>
      </c>
      <c r="S1087" s="160">
        <v>0.13</v>
      </c>
      <c r="T1087" s="160">
        <v>0</v>
      </c>
      <c r="U1087" s="160">
        <v>0.13</v>
      </c>
      <c r="V1087" s="160">
        <v>8.0000000000000004E-4</v>
      </c>
      <c r="W1087" s="160">
        <v>1.1000000000000001E-3</v>
      </c>
      <c r="X1087" s="160">
        <v>2.3999999999999998E-3</v>
      </c>
      <c r="Y1087" s="160">
        <v>2.18E-2</v>
      </c>
      <c r="Z1087" s="160">
        <v>0</v>
      </c>
      <c r="AA1087" s="159">
        <v>0.58200000000000007</v>
      </c>
      <c r="AB1087" s="159">
        <v>1.1000000000000001E-2</v>
      </c>
      <c r="AC1087" s="159">
        <v>6.6E-3</v>
      </c>
      <c r="AD1087" s="159">
        <v>0.09</v>
      </c>
    </row>
    <row r="1088" spans="1:30" ht="15" customHeight="1">
      <c r="A1088" s="267" t="s">
        <v>1883</v>
      </c>
      <c r="B1088" s="165" t="s">
        <v>34</v>
      </c>
      <c r="C1088" s="182">
        <v>0.24160000000000001</v>
      </c>
      <c r="E1088" s="172">
        <v>0</v>
      </c>
      <c r="F1088" s="173">
        <v>3.5999999999999999E-3</v>
      </c>
      <c r="G1088" s="179">
        <v>6.5000000000000006E-3</v>
      </c>
      <c r="H1088" s="176">
        <v>2.8000000000000004E-3</v>
      </c>
      <c r="I1088" s="175">
        <v>0</v>
      </c>
      <c r="J1088" s="160">
        <v>0.18</v>
      </c>
      <c r="K1088" s="160">
        <v>0.57999999999999996</v>
      </c>
      <c r="L1088" s="160">
        <v>2.0000000000000001E-4</v>
      </c>
      <c r="M1088" s="160">
        <v>2.89</v>
      </c>
      <c r="N1088" s="160">
        <v>3.4000000000000002E-3</v>
      </c>
      <c r="O1088" s="160">
        <v>1.05</v>
      </c>
      <c r="P1088" s="160">
        <v>3.44</v>
      </c>
      <c r="Q1088" s="160">
        <v>2.9999999999999997E-4</v>
      </c>
      <c r="R1088" s="160">
        <v>6.3E-3</v>
      </c>
      <c r="S1088" s="160">
        <v>0.13</v>
      </c>
      <c r="T1088" s="160">
        <v>0</v>
      </c>
      <c r="U1088" s="160">
        <v>0.13</v>
      </c>
      <c r="V1088" s="160">
        <v>8.0000000000000004E-4</v>
      </c>
      <c r="W1088" s="160">
        <v>1.1000000000000001E-3</v>
      </c>
      <c r="X1088" s="160">
        <v>2.3999999999999998E-3</v>
      </c>
      <c r="Y1088" s="160">
        <v>2.18E-2</v>
      </c>
      <c r="Z1088" s="160">
        <v>0</v>
      </c>
      <c r="AA1088" s="159">
        <v>0.58200000000000007</v>
      </c>
      <c r="AB1088" s="159">
        <v>1.1000000000000001E-2</v>
      </c>
      <c r="AC1088" s="159">
        <v>6.6E-3</v>
      </c>
      <c r="AD1088" s="159">
        <v>0.09</v>
      </c>
    </row>
    <row r="1089" spans="1:30" ht="15" customHeight="1">
      <c r="A1089" s="267" t="s">
        <v>1884</v>
      </c>
      <c r="B1089" s="165" t="s">
        <v>34</v>
      </c>
      <c r="C1089" s="182">
        <v>0.24160000000000001</v>
      </c>
      <c r="E1089" s="172">
        <v>0</v>
      </c>
      <c r="F1089" s="173">
        <v>3.5999999999999999E-3</v>
      </c>
      <c r="G1089" s="179">
        <v>6.5000000000000006E-3</v>
      </c>
      <c r="H1089" s="176">
        <v>2.8000000000000004E-3</v>
      </c>
      <c r="I1089" s="175">
        <v>0</v>
      </c>
      <c r="J1089" s="160">
        <v>0.18</v>
      </c>
      <c r="K1089" s="160">
        <v>0.57999999999999996</v>
      </c>
      <c r="L1089" s="160">
        <v>2.0000000000000001E-4</v>
      </c>
      <c r="M1089" s="160">
        <v>2.89</v>
      </c>
      <c r="N1089" s="160">
        <v>3.4000000000000002E-3</v>
      </c>
      <c r="O1089" s="160">
        <v>1.05</v>
      </c>
      <c r="P1089" s="160">
        <v>3.44</v>
      </c>
      <c r="Q1089" s="160">
        <v>2.9999999999999997E-4</v>
      </c>
      <c r="R1089" s="160">
        <v>6.3E-3</v>
      </c>
      <c r="S1089" s="160">
        <v>0.13</v>
      </c>
      <c r="T1089" s="160">
        <v>0</v>
      </c>
      <c r="U1089" s="160">
        <v>0.13</v>
      </c>
      <c r="V1089" s="160">
        <v>8.0000000000000004E-4</v>
      </c>
      <c r="W1089" s="160">
        <v>1.1000000000000001E-3</v>
      </c>
      <c r="X1089" s="160">
        <v>2.3999999999999998E-3</v>
      </c>
      <c r="Y1089" s="160">
        <v>2.18E-2</v>
      </c>
      <c r="Z1089" s="160">
        <v>0</v>
      </c>
      <c r="AA1089" s="159">
        <v>0.58200000000000007</v>
      </c>
      <c r="AB1089" s="159">
        <v>1.1000000000000001E-2</v>
      </c>
      <c r="AC1089" s="159">
        <v>6.6E-3</v>
      </c>
      <c r="AD1089" s="159">
        <v>0.09</v>
      </c>
    </row>
    <row r="1090" spans="1:30" ht="15" customHeight="1">
      <c r="A1090" s="267" t="s">
        <v>1885</v>
      </c>
      <c r="B1090" s="165" t="s">
        <v>34</v>
      </c>
      <c r="C1090" s="182">
        <v>0.24160000000000001</v>
      </c>
      <c r="E1090" s="172">
        <v>0</v>
      </c>
      <c r="F1090" s="173">
        <v>3.5999999999999999E-3</v>
      </c>
      <c r="G1090" s="179">
        <v>6.5000000000000006E-3</v>
      </c>
      <c r="H1090" s="176">
        <v>2.8000000000000004E-3</v>
      </c>
      <c r="I1090" s="175">
        <v>0</v>
      </c>
      <c r="J1090" s="160">
        <v>0.18</v>
      </c>
      <c r="K1090" s="160">
        <v>0.57999999999999996</v>
      </c>
      <c r="L1090" s="160">
        <v>2.0000000000000001E-4</v>
      </c>
      <c r="M1090" s="160">
        <v>2.89</v>
      </c>
      <c r="N1090" s="160">
        <v>3.4000000000000002E-3</v>
      </c>
      <c r="O1090" s="160">
        <v>1.05</v>
      </c>
      <c r="P1090" s="160">
        <v>3.44</v>
      </c>
      <c r="Q1090" s="160">
        <v>2.9999999999999997E-4</v>
      </c>
      <c r="R1090" s="160">
        <v>6.3E-3</v>
      </c>
      <c r="S1090" s="160">
        <v>0.13</v>
      </c>
      <c r="T1090" s="160">
        <v>0</v>
      </c>
      <c r="U1090" s="160">
        <v>0.13</v>
      </c>
      <c r="V1090" s="160">
        <v>8.0000000000000004E-4</v>
      </c>
      <c r="W1090" s="160">
        <v>1.1000000000000001E-3</v>
      </c>
      <c r="X1090" s="160">
        <v>2.3999999999999998E-3</v>
      </c>
      <c r="Y1090" s="160">
        <v>2.18E-2</v>
      </c>
      <c r="Z1090" s="160">
        <v>0</v>
      </c>
      <c r="AA1090" s="159">
        <v>0.58200000000000007</v>
      </c>
      <c r="AB1090" s="159">
        <v>1.1000000000000001E-2</v>
      </c>
      <c r="AC1090" s="159">
        <v>6.6E-3</v>
      </c>
      <c r="AD1090" s="159">
        <v>0.09</v>
      </c>
    </row>
    <row r="1091" spans="1:30" ht="15" customHeight="1">
      <c r="A1091" s="267" t="s">
        <v>1886</v>
      </c>
      <c r="B1091" s="165" t="s">
        <v>34</v>
      </c>
      <c r="C1091" s="182">
        <v>0.24160000000000001</v>
      </c>
      <c r="E1091" s="172">
        <v>0</v>
      </c>
      <c r="F1091" s="173">
        <v>3.5999999999999999E-3</v>
      </c>
      <c r="G1091" s="179">
        <v>6.5000000000000006E-3</v>
      </c>
      <c r="H1091" s="176">
        <v>2.8000000000000004E-3</v>
      </c>
      <c r="I1091" s="175">
        <v>0</v>
      </c>
      <c r="J1091" s="160">
        <v>0.18</v>
      </c>
      <c r="K1091" s="160">
        <v>0.57999999999999996</v>
      </c>
      <c r="L1091" s="160">
        <v>2.0000000000000001E-4</v>
      </c>
      <c r="M1091" s="160">
        <v>2.89</v>
      </c>
      <c r="N1091" s="160">
        <v>3.4000000000000002E-3</v>
      </c>
      <c r="O1091" s="160">
        <v>1.05</v>
      </c>
      <c r="P1091" s="160">
        <v>3.44</v>
      </c>
      <c r="Q1091" s="160">
        <v>2.9999999999999997E-4</v>
      </c>
      <c r="R1091" s="160">
        <v>6.3E-3</v>
      </c>
      <c r="S1091" s="160">
        <v>0.13</v>
      </c>
      <c r="T1091" s="160">
        <v>0</v>
      </c>
      <c r="U1091" s="160">
        <v>0.13</v>
      </c>
      <c r="V1091" s="160">
        <v>8.0000000000000004E-4</v>
      </c>
      <c r="W1091" s="160">
        <v>1.1000000000000001E-3</v>
      </c>
      <c r="X1091" s="160">
        <v>2.3999999999999998E-3</v>
      </c>
      <c r="Y1091" s="160">
        <v>2.18E-2</v>
      </c>
      <c r="Z1091" s="160">
        <v>0</v>
      </c>
      <c r="AA1091" s="159">
        <v>0.58200000000000007</v>
      </c>
      <c r="AB1091" s="159">
        <v>1.1000000000000001E-2</v>
      </c>
      <c r="AC1091" s="159">
        <v>6.6E-3</v>
      </c>
      <c r="AD1091" s="159">
        <v>0.09</v>
      </c>
    </row>
    <row r="1092" spans="1:30" ht="15" customHeight="1">
      <c r="A1092" s="267" t="s">
        <v>1887</v>
      </c>
      <c r="B1092" s="165" t="s">
        <v>34</v>
      </c>
      <c r="C1092" s="182">
        <v>0.2462</v>
      </c>
      <c r="E1092" s="172">
        <v>3.39E-2</v>
      </c>
      <c r="F1092" s="173">
        <v>3.5999999999999999E-3</v>
      </c>
      <c r="G1092" s="179">
        <v>6.5000000000000006E-3</v>
      </c>
      <c r="H1092" s="176">
        <v>2.8000000000000004E-3</v>
      </c>
      <c r="I1092" s="175">
        <v>1.4000000000000002E-3</v>
      </c>
      <c r="J1092" s="160">
        <v>0.18</v>
      </c>
      <c r="K1092" s="160">
        <v>0.57999999999999996</v>
      </c>
      <c r="L1092" s="160">
        <v>2.0000000000000001E-4</v>
      </c>
      <c r="M1092" s="160">
        <v>2.89</v>
      </c>
      <c r="N1092" s="160">
        <v>3.4000000000000002E-3</v>
      </c>
      <c r="O1092" s="160">
        <v>1.05</v>
      </c>
      <c r="P1092" s="160">
        <v>3.44</v>
      </c>
      <c r="Q1092" s="160">
        <v>2.9999999999999997E-4</v>
      </c>
      <c r="R1092" s="160">
        <v>6.3E-3</v>
      </c>
      <c r="S1092" s="160">
        <v>0.13</v>
      </c>
      <c r="T1092" s="160">
        <v>0</v>
      </c>
      <c r="U1092" s="160">
        <v>0.13</v>
      </c>
      <c r="V1092" s="160">
        <v>8.0000000000000004E-4</v>
      </c>
      <c r="W1092" s="160">
        <v>1.1000000000000001E-3</v>
      </c>
      <c r="X1092" s="160">
        <v>2.3999999999999998E-3</v>
      </c>
      <c r="Y1092" s="160">
        <v>2.18E-2</v>
      </c>
      <c r="Z1092" s="160">
        <v>0</v>
      </c>
      <c r="AA1092" s="159">
        <v>0.58200000000000007</v>
      </c>
      <c r="AB1092" s="159">
        <v>1.1000000000000001E-2</v>
      </c>
      <c r="AC1092" s="159">
        <v>6.6E-3</v>
      </c>
      <c r="AD1092" s="159">
        <v>0.09</v>
      </c>
    </row>
    <row r="1093" spans="1:30" ht="15" customHeight="1">
      <c r="A1093" s="267" t="s">
        <v>1888</v>
      </c>
      <c r="B1093" s="165" t="s">
        <v>34</v>
      </c>
      <c r="C1093" s="182">
        <v>0.20809999999999998</v>
      </c>
      <c r="E1093" s="172">
        <v>1.47E-2</v>
      </c>
      <c r="F1093" s="173">
        <v>3.5999999999999999E-3</v>
      </c>
      <c r="G1093" s="179">
        <v>6.5000000000000006E-3</v>
      </c>
      <c r="H1093" s="176">
        <v>2.8000000000000004E-3</v>
      </c>
      <c r="I1093" s="175">
        <v>7.000000000000001E-4</v>
      </c>
      <c r="J1093" s="160">
        <v>0.18</v>
      </c>
      <c r="K1093" s="160">
        <v>0.57999999999999996</v>
      </c>
      <c r="L1093" s="160">
        <v>2.0000000000000001E-4</v>
      </c>
      <c r="M1093" s="160">
        <v>2.89</v>
      </c>
      <c r="N1093" s="160">
        <v>3.4000000000000002E-3</v>
      </c>
      <c r="O1093" s="160">
        <v>1.05</v>
      </c>
      <c r="P1093" s="160">
        <v>3.44</v>
      </c>
      <c r="Q1093" s="160">
        <v>2.9999999999999997E-4</v>
      </c>
      <c r="R1093" s="160">
        <v>6.3E-3</v>
      </c>
      <c r="S1093" s="160">
        <v>0.13</v>
      </c>
      <c r="T1093" s="160">
        <v>0</v>
      </c>
      <c r="U1093" s="160">
        <v>0.13</v>
      </c>
      <c r="V1093" s="160">
        <v>8.0000000000000004E-4</v>
      </c>
      <c r="W1093" s="160">
        <v>1.1000000000000001E-3</v>
      </c>
      <c r="X1093" s="160">
        <v>2.3999999999999998E-3</v>
      </c>
      <c r="Y1093" s="160">
        <v>2.18E-2</v>
      </c>
      <c r="Z1093" s="160">
        <v>0</v>
      </c>
      <c r="AA1093" s="159">
        <v>0.58200000000000007</v>
      </c>
      <c r="AB1093" s="159">
        <v>1.1000000000000001E-2</v>
      </c>
      <c r="AC1093" s="159">
        <v>6.6E-3</v>
      </c>
      <c r="AD1093" s="159">
        <v>0.09</v>
      </c>
    </row>
    <row r="1094" spans="1:30" ht="15" customHeight="1">
      <c r="A1094" s="267" t="s">
        <v>1889</v>
      </c>
      <c r="B1094" s="165" t="s">
        <v>34</v>
      </c>
      <c r="C1094" s="182">
        <v>0.24160000000000001</v>
      </c>
      <c r="E1094" s="172">
        <v>0</v>
      </c>
      <c r="F1094" s="173">
        <v>3.5999999999999999E-3</v>
      </c>
      <c r="G1094" s="179">
        <v>6.5000000000000006E-3</v>
      </c>
      <c r="H1094" s="176">
        <v>2.8000000000000004E-3</v>
      </c>
      <c r="I1094" s="175">
        <v>0</v>
      </c>
      <c r="J1094" s="160">
        <v>0.18</v>
      </c>
      <c r="K1094" s="160">
        <v>0.57999999999999996</v>
      </c>
      <c r="L1094" s="160">
        <v>2.0000000000000001E-4</v>
      </c>
      <c r="M1094" s="160">
        <v>2.89</v>
      </c>
      <c r="N1094" s="160">
        <v>3.4000000000000002E-3</v>
      </c>
      <c r="O1094" s="160">
        <v>1.05</v>
      </c>
      <c r="P1094" s="160">
        <v>3.44</v>
      </c>
      <c r="Q1094" s="160">
        <v>2.9999999999999997E-4</v>
      </c>
      <c r="R1094" s="160">
        <v>6.3E-3</v>
      </c>
      <c r="S1094" s="160">
        <v>0.13</v>
      </c>
      <c r="T1094" s="160">
        <v>0</v>
      </c>
      <c r="U1094" s="160">
        <v>0.13</v>
      </c>
      <c r="V1094" s="160">
        <v>8.0000000000000004E-4</v>
      </c>
      <c r="W1094" s="160">
        <v>1.1000000000000001E-3</v>
      </c>
      <c r="X1094" s="160">
        <v>2.3999999999999998E-3</v>
      </c>
      <c r="Y1094" s="160">
        <v>2.18E-2</v>
      </c>
      <c r="Z1094" s="160">
        <v>0</v>
      </c>
      <c r="AA1094" s="159">
        <v>0.58200000000000007</v>
      </c>
      <c r="AB1094" s="159">
        <v>1.1000000000000001E-2</v>
      </c>
      <c r="AC1094" s="159">
        <v>6.6E-3</v>
      </c>
      <c r="AD1094" s="159">
        <v>0.09</v>
      </c>
    </row>
    <row r="1095" spans="1:30" ht="15" customHeight="1">
      <c r="A1095" s="267" t="s">
        <v>1890</v>
      </c>
      <c r="B1095" s="165" t="s">
        <v>34</v>
      </c>
      <c r="C1095" s="182">
        <v>0.20910000000000001</v>
      </c>
      <c r="E1095" s="172">
        <v>0</v>
      </c>
      <c r="F1095" s="173">
        <v>2.8999999999999998E-3</v>
      </c>
      <c r="G1095" s="179">
        <v>4.4000000000000003E-3</v>
      </c>
      <c r="H1095" s="176">
        <v>2E-3</v>
      </c>
      <c r="I1095" s="175">
        <v>0</v>
      </c>
      <c r="J1095" s="160">
        <v>0.39</v>
      </c>
      <c r="K1095" s="160">
        <v>0.34</v>
      </c>
      <c r="L1095" s="160">
        <v>2.9999999999999997E-4</v>
      </c>
      <c r="M1095" s="160">
        <v>1.37</v>
      </c>
      <c r="N1095" s="160">
        <v>3.0899999999999997E-2</v>
      </c>
      <c r="O1095" s="160">
        <v>2.2400000000000002</v>
      </c>
      <c r="P1095" s="160">
        <v>1.82</v>
      </c>
      <c r="Q1095" s="160">
        <v>1.9E-3</v>
      </c>
      <c r="R1095" s="160">
        <v>1.5600000000000001E-2</v>
      </c>
      <c r="S1095" s="160">
        <v>0.68</v>
      </c>
      <c r="T1095" s="160">
        <v>0</v>
      </c>
      <c r="U1095" s="160">
        <v>0.68</v>
      </c>
      <c r="V1095" s="160">
        <v>2.9999999999999997E-4</v>
      </c>
      <c r="W1095" s="160">
        <v>2.9999999999999997E-4</v>
      </c>
      <c r="X1095" s="160">
        <v>1.2999999999999999E-3</v>
      </c>
      <c r="Y1095" s="160">
        <v>2.5899999999999999E-2</v>
      </c>
      <c r="Z1095" s="160">
        <v>2.2000000000000002E-2</v>
      </c>
      <c r="AA1095" s="159">
        <v>0.39600000000000002</v>
      </c>
      <c r="AB1095" s="159">
        <v>3.5799999999999998E-2</v>
      </c>
      <c r="AC1095" s="159">
        <v>1.38E-2</v>
      </c>
      <c r="AD1095" s="159">
        <v>0.04</v>
      </c>
    </row>
    <row r="1096" spans="1:30" ht="15" customHeight="1">
      <c r="A1096" s="267" t="s">
        <v>1891</v>
      </c>
      <c r="B1096" s="165" t="s">
        <v>34</v>
      </c>
      <c r="C1096" s="182">
        <v>0.20910000000000001</v>
      </c>
      <c r="E1096" s="172">
        <v>0</v>
      </c>
      <c r="F1096" s="173">
        <v>2.8999999999999998E-3</v>
      </c>
      <c r="G1096" s="179">
        <v>4.4000000000000003E-3</v>
      </c>
      <c r="H1096" s="176">
        <v>2E-3</v>
      </c>
      <c r="I1096" s="175">
        <v>0</v>
      </c>
      <c r="J1096" s="160">
        <v>0.39</v>
      </c>
      <c r="K1096" s="160">
        <v>0.34</v>
      </c>
      <c r="L1096" s="160">
        <v>2.9999999999999997E-4</v>
      </c>
      <c r="M1096" s="160">
        <v>1.37</v>
      </c>
      <c r="N1096" s="160">
        <v>3.0899999999999997E-2</v>
      </c>
      <c r="O1096" s="160">
        <v>2.2400000000000002</v>
      </c>
      <c r="P1096" s="160">
        <v>1.82</v>
      </c>
      <c r="Q1096" s="160">
        <v>1.9E-3</v>
      </c>
      <c r="R1096" s="160">
        <v>1.5600000000000001E-2</v>
      </c>
      <c r="S1096" s="160">
        <v>0.68</v>
      </c>
      <c r="T1096" s="160">
        <v>0</v>
      </c>
      <c r="U1096" s="160">
        <v>0.68</v>
      </c>
      <c r="V1096" s="160">
        <v>2.9999999999999997E-4</v>
      </c>
      <c r="W1096" s="160">
        <v>2.9999999999999997E-4</v>
      </c>
      <c r="X1096" s="160">
        <v>1.2999999999999999E-3</v>
      </c>
      <c r="Y1096" s="160">
        <v>2.5899999999999999E-2</v>
      </c>
      <c r="Z1096" s="160">
        <v>2.2000000000000002E-2</v>
      </c>
      <c r="AA1096" s="159">
        <v>0.39600000000000002</v>
      </c>
      <c r="AB1096" s="159">
        <v>3.5799999999999998E-2</v>
      </c>
      <c r="AC1096" s="159">
        <v>1.38E-2</v>
      </c>
      <c r="AD1096" s="159">
        <v>0.04</v>
      </c>
    </row>
    <row r="1097" spans="1:30" ht="15" customHeight="1">
      <c r="A1097" s="267" t="s">
        <v>1892</v>
      </c>
      <c r="B1097" s="165" t="s">
        <v>34</v>
      </c>
      <c r="C1097" s="182">
        <v>0.20910000000000001</v>
      </c>
      <c r="E1097" s="172">
        <v>0</v>
      </c>
      <c r="F1097" s="173">
        <v>2.8999999999999998E-3</v>
      </c>
      <c r="G1097" s="179">
        <v>4.4000000000000003E-3</v>
      </c>
      <c r="H1097" s="176">
        <v>2E-3</v>
      </c>
      <c r="I1097" s="175">
        <v>0</v>
      </c>
      <c r="J1097" s="160">
        <v>0.39</v>
      </c>
      <c r="K1097" s="160">
        <v>0.34</v>
      </c>
      <c r="L1097" s="160">
        <v>2.9999999999999997E-4</v>
      </c>
      <c r="M1097" s="160">
        <v>1.37</v>
      </c>
      <c r="N1097" s="160">
        <v>3.0899999999999997E-2</v>
      </c>
      <c r="O1097" s="160">
        <v>2.2400000000000002</v>
      </c>
      <c r="P1097" s="160">
        <v>1.82</v>
      </c>
      <c r="Q1097" s="160">
        <v>1.9E-3</v>
      </c>
      <c r="R1097" s="160">
        <v>1.5600000000000001E-2</v>
      </c>
      <c r="S1097" s="160">
        <v>0.68</v>
      </c>
      <c r="T1097" s="160">
        <v>0</v>
      </c>
      <c r="U1097" s="160">
        <v>0.68</v>
      </c>
      <c r="V1097" s="160">
        <v>2.9999999999999997E-4</v>
      </c>
      <c r="W1097" s="160">
        <v>2.9999999999999997E-4</v>
      </c>
      <c r="X1097" s="160">
        <v>1.2999999999999999E-3</v>
      </c>
      <c r="Y1097" s="160">
        <v>2.5899999999999999E-2</v>
      </c>
      <c r="Z1097" s="160">
        <v>2.2000000000000002E-2</v>
      </c>
      <c r="AA1097" s="159">
        <v>0.39600000000000002</v>
      </c>
      <c r="AB1097" s="159">
        <v>3.5799999999999998E-2</v>
      </c>
      <c r="AC1097" s="159">
        <v>1.38E-2</v>
      </c>
      <c r="AD1097" s="159">
        <v>0.04</v>
      </c>
    </row>
    <row r="1098" spans="1:30" ht="15" customHeight="1">
      <c r="A1098" s="267" t="s">
        <v>1893</v>
      </c>
      <c r="B1098" s="165" t="s">
        <v>34</v>
      </c>
      <c r="C1098" s="182">
        <v>0.20910000000000001</v>
      </c>
      <c r="E1098" s="172">
        <v>0</v>
      </c>
      <c r="F1098" s="173">
        <v>2.8999999999999998E-3</v>
      </c>
      <c r="G1098" s="179">
        <v>4.4000000000000003E-3</v>
      </c>
      <c r="H1098" s="176">
        <v>2E-3</v>
      </c>
      <c r="I1098" s="175">
        <v>0</v>
      </c>
      <c r="J1098" s="160">
        <v>0.39</v>
      </c>
      <c r="K1098" s="160">
        <v>0.34</v>
      </c>
      <c r="L1098" s="160">
        <v>2.9999999999999997E-4</v>
      </c>
      <c r="M1098" s="160">
        <v>1.37</v>
      </c>
      <c r="N1098" s="160">
        <v>3.0899999999999997E-2</v>
      </c>
      <c r="O1098" s="160">
        <v>2.2400000000000002</v>
      </c>
      <c r="P1098" s="160">
        <v>1.82</v>
      </c>
      <c r="Q1098" s="160">
        <v>1.9E-3</v>
      </c>
      <c r="R1098" s="160">
        <v>1.5600000000000001E-2</v>
      </c>
      <c r="S1098" s="160">
        <v>0.68</v>
      </c>
      <c r="T1098" s="160">
        <v>0</v>
      </c>
      <c r="U1098" s="160">
        <v>0.68</v>
      </c>
      <c r="V1098" s="160">
        <v>2.9999999999999997E-4</v>
      </c>
      <c r="W1098" s="160">
        <v>2.9999999999999997E-4</v>
      </c>
      <c r="X1098" s="160">
        <v>1.2999999999999999E-3</v>
      </c>
      <c r="Y1098" s="160">
        <v>2.5899999999999999E-2</v>
      </c>
      <c r="Z1098" s="160">
        <v>2.2000000000000002E-2</v>
      </c>
      <c r="AA1098" s="159">
        <v>0.39600000000000002</v>
      </c>
      <c r="AB1098" s="159">
        <v>3.5799999999999998E-2</v>
      </c>
      <c r="AC1098" s="159">
        <v>1.38E-2</v>
      </c>
      <c r="AD1098" s="159">
        <v>0.04</v>
      </c>
    </row>
    <row r="1099" spans="1:30" ht="15" customHeight="1">
      <c r="A1099" s="267" t="s">
        <v>1894</v>
      </c>
      <c r="B1099" s="165" t="s">
        <v>34</v>
      </c>
      <c r="C1099" s="182">
        <v>0.20910000000000001</v>
      </c>
      <c r="E1099" s="172">
        <v>0</v>
      </c>
      <c r="F1099" s="173">
        <v>2.8999999999999998E-3</v>
      </c>
      <c r="G1099" s="179">
        <v>4.4000000000000003E-3</v>
      </c>
      <c r="H1099" s="176">
        <v>2E-3</v>
      </c>
      <c r="I1099" s="175">
        <v>0</v>
      </c>
      <c r="J1099" s="160">
        <v>0.39</v>
      </c>
      <c r="K1099" s="160">
        <v>0.34</v>
      </c>
      <c r="L1099" s="160">
        <v>2.9999999999999997E-4</v>
      </c>
      <c r="M1099" s="160">
        <v>1.37</v>
      </c>
      <c r="N1099" s="160">
        <v>3.0899999999999997E-2</v>
      </c>
      <c r="O1099" s="160">
        <v>2.2400000000000002</v>
      </c>
      <c r="P1099" s="160">
        <v>1.82</v>
      </c>
      <c r="Q1099" s="160">
        <v>1.9E-3</v>
      </c>
      <c r="R1099" s="160">
        <v>1.5600000000000001E-2</v>
      </c>
      <c r="S1099" s="160">
        <v>0.68</v>
      </c>
      <c r="T1099" s="160">
        <v>0</v>
      </c>
      <c r="U1099" s="160">
        <v>0.68</v>
      </c>
      <c r="V1099" s="160">
        <v>2.9999999999999997E-4</v>
      </c>
      <c r="W1099" s="160">
        <v>2.9999999999999997E-4</v>
      </c>
      <c r="X1099" s="160">
        <v>1.2999999999999999E-3</v>
      </c>
      <c r="Y1099" s="160">
        <v>2.5899999999999999E-2</v>
      </c>
      <c r="Z1099" s="160">
        <v>2.2000000000000002E-2</v>
      </c>
      <c r="AA1099" s="159">
        <v>0.39600000000000002</v>
      </c>
      <c r="AB1099" s="159">
        <v>3.5799999999999998E-2</v>
      </c>
      <c r="AC1099" s="159">
        <v>1.38E-2</v>
      </c>
      <c r="AD1099" s="159">
        <v>0.04</v>
      </c>
    </row>
    <row r="1100" spans="1:30" ht="15" customHeight="1">
      <c r="A1100" s="267" t="s">
        <v>1895</v>
      </c>
      <c r="B1100" s="165" t="s">
        <v>34</v>
      </c>
      <c r="C1100" s="182">
        <v>0.2137</v>
      </c>
      <c r="E1100" s="172">
        <v>3.39E-2</v>
      </c>
      <c r="F1100" s="173">
        <v>2.8999999999999998E-3</v>
      </c>
      <c r="G1100" s="179">
        <v>4.4000000000000003E-3</v>
      </c>
      <c r="H1100" s="176">
        <v>2E-3</v>
      </c>
      <c r="I1100" s="175">
        <v>1.4000000000000002E-3</v>
      </c>
      <c r="J1100" s="160">
        <v>0.39</v>
      </c>
      <c r="K1100" s="160">
        <v>0.34</v>
      </c>
      <c r="L1100" s="160">
        <v>2.9999999999999997E-4</v>
      </c>
      <c r="M1100" s="160">
        <v>1.37</v>
      </c>
      <c r="N1100" s="160">
        <v>3.0899999999999997E-2</v>
      </c>
      <c r="O1100" s="160">
        <v>2.2400000000000002</v>
      </c>
      <c r="P1100" s="160">
        <v>1.82</v>
      </c>
      <c r="Q1100" s="160">
        <v>1.9E-3</v>
      </c>
      <c r="R1100" s="160">
        <v>1.5600000000000001E-2</v>
      </c>
      <c r="S1100" s="160">
        <v>0.68</v>
      </c>
      <c r="T1100" s="160">
        <v>0</v>
      </c>
      <c r="U1100" s="160">
        <v>0.68</v>
      </c>
      <c r="V1100" s="160">
        <v>2.9999999999999997E-4</v>
      </c>
      <c r="W1100" s="160">
        <v>2.9999999999999997E-4</v>
      </c>
      <c r="X1100" s="160">
        <v>1.2999999999999999E-3</v>
      </c>
      <c r="Y1100" s="160">
        <v>2.5899999999999999E-2</v>
      </c>
      <c r="Z1100" s="160">
        <v>2.2000000000000002E-2</v>
      </c>
      <c r="AA1100" s="159">
        <v>0.39600000000000002</v>
      </c>
      <c r="AB1100" s="159">
        <v>3.5799999999999998E-2</v>
      </c>
      <c r="AC1100" s="159">
        <v>1.38E-2</v>
      </c>
      <c r="AD1100" s="159">
        <v>0.04</v>
      </c>
    </row>
    <row r="1101" spans="1:30" ht="15" customHeight="1">
      <c r="A1101" s="267" t="s">
        <v>1896</v>
      </c>
      <c r="B1101" s="165" t="s">
        <v>34</v>
      </c>
      <c r="C1101" s="182">
        <v>0.20910000000000001</v>
      </c>
      <c r="E1101" s="172">
        <v>0</v>
      </c>
      <c r="F1101" s="173">
        <v>2.8999999999999998E-3</v>
      </c>
      <c r="G1101" s="179">
        <v>4.4000000000000003E-3</v>
      </c>
      <c r="H1101" s="176">
        <v>2E-3</v>
      </c>
      <c r="I1101" s="175">
        <v>0</v>
      </c>
      <c r="J1101" s="160">
        <v>0.39</v>
      </c>
      <c r="K1101" s="160">
        <v>0.34</v>
      </c>
      <c r="L1101" s="160">
        <v>2.9999999999999997E-4</v>
      </c>
      <c r="M1101" s="160">
        <v>1.37</v>
      </c>
      <c r="N1101" s="160">
        <v>3.0899999999999997E-2</v>
      </c>
      <c r="O1101" s="160">
        <v>2.2400000000000002</v>
      </c>
      <c r="P1101" s="160">
        <v>1.82</v>
      </c>
      <c r="Q1101" s="160">
        <v>1.9E-3</v>
      </c>
      <c r="R1101" s="160">
        <v>1.5600000000000001E-2</v>
      </c>
      <c r="S1101" s="160">
        <v>0.68</v>
      </c>
      <c r="T1101" s="160">
        <v>0</v>
      </c>
      <c r="U1101" s="160">
        <v>0.68</v>
      </c>
      <c r="V1101" s="160">
        <v>2.9999999999999997E-4</v>
      </c>
      <c r="W1101" s="160">
        <v>2.9999999999999997E-4</v>
      </c>
      <c r="X1101" s="160">
        <v>1.2999999999999999E-3</v>
      </c>
      <c r="Y1101" s="160">
        <v>2.5899999999999999E-2</v>
      </c>
      <c r="Z1101" s="160">
        <v>2.2000000000000002E-2</v>
      </c>
      <c r="AA1101" s="159">
        <v>0.39600000000000002</v>
      </c>
      <c r="AB1101" s="159">
        <v>3.5799999999999998E-2</v>
      </c>
      <c r="AC1101" s="159">
        <v>1.38E-2</v>
      </c>
      <c r="AD1101" s="159">
        <v>0.04</v>
      </c>
    </row>
    <row r="1102" spans="1:30" ht="15" customHeight="1">
      <c r="A1102" s="267" t="s">
        <v>1897</v>
      </c>
      <c r="B1102" s="165" t="s">
        <v>34</v>
      </c>
      <c r="C1102" s="182">
        <v>0.1699</v>
      </c>
      <c r="E1102" s="172">
        <v>1.0800000000000001E-2</v>
      </c>
      <c r="F1102" s="173">
        <v>2.8999999999999998E-3</v>
      </c>
      <c r="G1102" s="179">
        <v>4.4000000000000003E-3</v>
      </c>
      <c r="H1102" s="176">
        <v>2E-3</v>
      </c>
      <c r="I1102" s="175">
        <v>3.0000000000000001E-3</v>
      </c>
      <c r="J1102" s="160">
        <v>0.39</v>
      </c>
      <c r="K1102" s="160">
        <v>0.34</v>
      </c>
      <c r="L1102" s="160">
        <v>2.9999999999999997E-4</v>
      </c>
      <c r="M1102" s="160">
        <v>1.37</v>
      </c>
      <c r="N1102" s="160">
        <v>3.0899999999999997E-2</v>
      </c>
      <c r="O1102" s="160">
        <v>2.2400000000000002</v>
      </c>
      <c r="P1102" s="160">
        <v>1.82</v>
      </c>
      <c r="Q1102" s="160">
        <v>1.9E-3</v>
      </c>
      <c r="R1102" s="160">
        <v>1.5600000000000001E-2</v>
      </c>
      <c r="S1102" s="160">
        <v>0.68</v>
      </c>
      <c r="T1102" s="160">
        <v>0</v>
      </c>
      <c r="U1102" s="160">
        <v>0.68</v>
      </c>
      <c r="V1102" s="160">
        <v>2.9999999999999997E-4</v>
      </c>
      <c r="W1102" s="160">
        <v>2.9999999999999997E-4</v>
      </c>
      <c r="X1102" s="160">
        <v>1.2999999999999999E-3</v>
      </c>
      <c r="Y1102" s="160">
        <v>2.5899999999999999E-2</v>
      </c>
      <c r="Z1102" s="160">
        <v>2.2000000000000002E-2</v>
      </c>
      <c r="AA1102" s="159">
        <v>0.39600000000000002</v>
      </c>
      <c r="AB1102" s="159">
        <v>3.5799999999999998E-2</v>
      </c>
      <c r="AC1102" s="159">
        <v>1.38E-2</v>
      </c>
      <c r="AD1102" s="159">
        <v>0.04</v>
      </c>
    </row>
    <row r="1103" spans="1:30" ht="15" customHeight="1">
      <c r="A1103" s="267" t="s">
        <v>1898</v>
      </c>
      <c r="B1103" s="165" t="s">
        <v>34</v>
      </c>
      <c r="C1103" s="182">
        <v>0.18210000000000001</v>
      </c>
      <c r="E1103" s="172">
        <v>1.47E-2</v>
      </c>
      <c r="F1103" s="173">
        <v>2.8999999999999998E-3</v>
      </c>
      <c r="G1103" s="179">
        <v>4.4000000000000003E-3</v>
      </c>
      <c r="H1103" s="176">
        <v>2E-3</v>
      </c>
      <c r="I1103" s="175">
        <v>7.000000000000001E-4</v>
      </c>
      <c r="J1103" s="160">
        <v>0.39</v>
      </c>
      <c r="K1103" s="160">
        <v>0.34</v>
      </c>
      <c r="L1103" s="160">
        <v>2.9999999999999997E-4</v>
      </c>
      <c r="M1103" s="160">
        <v>1.37</v>
      </c>
      <c r="N1103" s="160">
        <v>3.0899999999999997E-2</v>
      </c>
      <c r="O1103" s="160">
        <v>2.2400000000000002</v>
      </c>
      <c r="P1103" s="160">
        <v>1.82</v>
      </c>
      <c r="Q1103" s="160">
        <v>1.9E-3</v>
      </c>
      <c r="R1103" s="160">
        <v>1.5600000000000001E-2</v>
      </c>
      <c r="S1103" s="160">
        <v>0.68</v>
      </c>
      <c r="T1103" s="160">
        <v>0</v>
      </c>
      <c r="U1103" s="160">
        <v>0.68</v>
      </c>
      <c r="V1103" s="160">
        <v>2.9999999999999997E-4</v>
      </c>
      <c r="W1103" s="160">
        <v>2.9999999999999997E-4</v>
      </c>
      <c r="X1103" s="160">
        <v>1.2999999999999999E-3</v>
      </c>
      <c r="Y1103" s="160">
        <v>2.5899999999999999E-2</v>
      </c>
      <c r="Z1103" s="160">
        <v>2.2000000000000002E-2</v>
      </c>
      <c r="AA1103" s="159">
        <v>0.39600000000000002</v>
      </c>
      <c r="AB1103" s="159">
        <v>3.5799999999999998E-2</v>
      </c>
      <c r="AC1103" s="159">
        <v>1.38E-2</v>
      </c>
      <c r="AD1103" s="159">
        <v>0.04</v>
      </c>
    </row>
    <row r="1104" spans="1:30" ht="15" customHeight="1">
      <c r="A1104" s="267" t="s">
        <v>1899</v>
      </c>
      <c r="B1104" s="165" t="s">
        <v>34</v>
      </c>
      <c r="C1104" s="182">
        <v>0.20910000000000001</v>
      </c>
      <c r="E1104" s="172">
        <v>0</v>
      </c>
      <c r="F1104" s="173">
        <v>2.8999999999999998E-3</v>
      </c>
      <c r="G1104" s="179">
        <v>4.4000000000000003E-3</v>
      </c>
      <c r="H1104" s="176">
        <v>2E-3</v>
      </c>
      <c r="I1104" s="175">
        <v>0</v>
      </c>
      <c r="J1104" s="160">
        <v>0.39</v>
      </c>
      <c r="K1104" s="160">
        <v>0.34</v>
      </c>
      <c r="L1104" s="160">
        <v>2.9999999999999997E-4</v>
      </c>
      <c r="M1104" s="160">
        <v>1.37</v>
      </c>
      <c r="N1104" s="160">
        <v>3.0899999999999997E-2</v>
      </c>
      <c r="O1104" s="160">
        <v>2.2400000000000002</v>
      </c>
      <c r="P1104" s="160">
        <v>1.82</v>
      </c>
      <c r="Q1104" s="160">
        <v>1.9E-3</v>
      </c>
      <c r="R1104" s="160">
        <v>1.5600000000000001E-2</v>
      </c>
      <c r="S1104" s="160">
        <v>0.68</v>
      </c>
      <c r="T1104" s="160">
        <v>0</v>
      </c>
      <c r="U1104" s="160">
        <v>0.68</v>
      </c>
      <c r="V1104" s="160">
        <v>2.9999999999999997E-4</v>
      </c>
      <c r="W1104" s="160">
        <v>2.9999999999999997E-4</v>
      </c>
      <c r="X1104" s="160">
        <v>1.2999999999999999E-3</v>
      </c>
      <c r="Y1104" s="160">
        <v>2.5899999999999999E-2</v>
      </c>
      <c r="Z1104" s="160">
        <v>2.2000000000000002E-2</v>
      </c>
      <c r="AA1104" s="159">
        <v>0.39600000000000002</v>
      </c>
      <c r="AB1104" s="159">
        <v>3.5799999999999998E-2</v>
      </c>
      <c r="AC1104" s="159">
        <v>1.38E-2</v>
      </c>
      <c r="AD1104" s="159">
        <v>0.04</v>
      </c>
    </row>
    <row r="1105" spans="1:30" ht="15" customHeight="1">
      <c r="A1105" s="267" t="s">
        <v>1900</v>
      </c>
      <c r="B1105" s="165" t="s">
        <v>34</v>
      </c>
      <c r="C1105" s="182">
        <v>0.20910000000000001</v>
      </c>
      <c r="E1105" s="172">
        <v>0</v>
      </c>
      <c r="F1105" s="173">
        <v>2.8999999999999998E-3</v>
      </c>
      <c r="G1105" s="179">
        <v>4.4000000000000003E-3</v>
      </c>
      <c r="H1105" s="176">
        <v>2E-3</v>
      </c>
      <c r="I1105" s="175">
        <v>0</v>
      </c>
      <c r="J1105" s="160">
        <v>0.39</v>
      </c>
      <c r="K1105" s="160">
        <v>0.34</v>
      </c>
      <c r="L1105" s="160">
        <v>2.9999999999999997E-4</v>
      </c>
      <c r="M1105" s="160">
        <v>1.37</v>
      </c>
      <c r="N1105" s="160">
        <v>3.0899999999999997E-2</v>
      </c>
      <c r="O1105" s="160">
        <v>2.2400000000000002</v>
      </c>
      <c r="P1105" s="160">
        <v>1.82</v>
      </c>
      <c r="Q1105" s="160">
        <v>1.9E-3</v>
      </c>
      <c r="R1105" s="160">
        <v>1.5600000000000001E-2</v>
      </c>
      <c r="S1105" s="160">
        <v>0.68</v>
      </c>
      <c r="T1105" s="160">
        <v>0</v>
      </c>
      <c r="U1105" s="160">
        <v>0.68</v>
      </c>
      <c r="V1105" s="160">
        <v>2.9999999999999997E-4</v>
      </c>
      <c r="W1105" s="160">
        <v>2.9999999999999997E-4</v>
      </c>
      <c r="X1105" s="160">
        <v>1.2999999999999999E-3</v>
      </c>
      <c r="Y1105" s="160">
        <v>2.5899999999999999E-2</v>
      </c>
      <c r="Z1105" s="160">
        <v>2.2000000000000002E-2</v>
      </c>
      <c r="AA1105" s="159">
        <v>0.39600000000000002</v>
      </c>
      <c r="AB1105" s="159">
        <v>3.5799999999999998E-2</v>
      </c>
      <c r="AC1105" s="159">
        <v>1.38E-2</v>
      </c>
      <c r="AD1105" s="159">
        <v>0.04</v>
      </c>
    </row>
    <row r="1106" spans="1:30" ht="15" customHeight="1">
      <c r="A1106" s="267" t="s">
        <v>1901</v>
      </c>
      <c r="B1106" s="165" t="s">
        <v>34</v>
      </c>
      <c r="C1106" s="182">
        <v>0.20910000000000001</v>
      </c>
      <c r="E1106" s="172">
        <v>0</v>
      </c>
      <c r="F1106" s="173">
        <v>2.8999999999999998E-3</v>
      </c>
      <c r="G1106" s="179">
        <v>4.4000000000000003E-3</v>
      </c>
      <c r="H1106" s="176">
        <v>2E-3</v>
      </c>
      <c r="I1106" s="175">
        <v>0</v>
      </c>
      <c r="J1106" s="160">
        <v>0.39</v>
      </c>
      <c r="K1106" s="160">
        <v>0.34</v>
      </c>
      <c r="L1106" s="160">
        <v>2.9999999999999997E-4</v>
      </c>
      <c r="M1106" s="160">
        <v>1.37</v>
      </c>
      <c r="N1106" s="160">
        <v>3.0899999999999997E-2</v>
      </c>
      <c r="O1106" s="160">
        <v>2.2400000000000002</v>
      </c>
      <c r="P1106" s="160">
        <v>1.82</v>
      </c>
      <c r="Q1106" s="160">
        <v>1.9E-3</v>
      </c>
      <c r="R1106" s="160">
        <v>1.5600000000000001E-2</v>
      </c>
      <c r="S1106" s="160">
        <v>0.68</v>
      </c>
      <c r="T1106" s="160">
        <v>0</v>
      </c>
      <c r="U1106" s="160">
        <v>0.68</v>
      </c>
      <c r="V1106" s="160">
        <v>2.9999999999999997E-4</v>
      </c>
      <c r="W1106" s="160">
        <v>2.9999999999999997E-4</v>
      </c>
      <c r="X1106" s="160">
        <v>1.2999999999999999E-3</v>
      </c>
      <c r="Y1106" s="160">
        <v>2.5899999999999999E-2</v>
      </c>
      <c r="Z1106" s="160">
        <v>2.2000000000000002E-2</v>
      </c>
      <c r="AA1106" s="159">
        <v>0.39600000000000002</v>
      </c>
      <c r="AB1106" s="159">
        <v>3.5799999999999998E-2</v>
      </c>
      <c r="AC1106" s="159">
        <v>1.38E-2</v>
      </c>
      <c r="AD1106" s="159">
        <v>0.04</v>
      </c>
    </row>
    <row r="1107" spans="1:30" ht="15" customHeight="1">
      <c r="A1107" s="267" t="s">
        <v>1902</v>
      </c>
      <c r="B1107" s="165" t="s">
        <v>34</v>
      </c>
      <c r="C1107" s="182">
        <v>0.20199999999999999</v>
      </c>
      <c r="E1107" s="172">
        <v>0</v>
      </c>
      <c r="F1107" s="173">
        <v>2.3E-3</v>
      </c>
      <c r="G1107" s="179">
        <v>6.8000000000000005E-3</v>
      </c>
      <c r="H1107" s="176">
        <v>2.8000000000000004E-3</v>
      </c>
      <c r="I1107" s="175">
        <v>0</v>
      </c>
      <c r="J1107" s="160">
        <v>1.04</v>
      </c>
      <c r="K1107" s="160">
        <v>0.33</v>
      </c>
      <c r="L1107" s="160">
        <v>1.9E-3</v>
      </c>
      <c r="M1107" s="160">
        <v>2.06</v>
      </c>
      <c r="N1107" s="160">
        <v>9.1000000000000004E-3</v>
      </c>
      <c r="O1107" s="160">
        <v>2.79</v>
      </c>
      <c r="P1107" s="160">
        <v>3.24</v>
      </c>
      <c r="Q1107" s="160">
        <v>6.5000000000000006E-3</v>
      </c>
      <c r="R1107" s="160">
        <v>4.2199999999999994E-2</v>
      </c>
      <c r="S1107" s="160">
        <v>0.02</v>
      </c>
      <c r="T1107" s="160">
        <v>0</v>
      </c>
      <c r="U1107" s="160">
        <v>0.02</v>
      </c>
      <c r="V1107" s="160">
        <v>1E-3</v>
      </c>
      <c r="W1107" s="160">
        <v>5.0000000000000001E-4</v>
      </c>
      <c r="X1107" s="160">
        <v>1.8E-3</v>
      </c>
      <c r="Y1107" s="160">
        <v>3.3000000000000002E-2</v>
      </c>
      <c r="Z1107" s="160">
        <v>3.3000000000000002E-2</v>
      </c>
      <c r="AA1107" s="159">
        <v>0.40200000000000002</v>
      </c>
      <c r="AB1107" s="159">
        <v>0</v>
      </c>
      <c r="AC1107" s="159">
        <v>1.84E-2</v>
      </c>
      <c r="AD1107" s="159">
        <v>0.51</v>
      </c>
    </row>
    <row r="1108" spans="1:30" ht="15" customHeight="1">
      <c r="A1108" s="267" t="s">
        <v>1903</v>
      </c>
      <c r="B1108" s="165" t="s">
        <v>34</v>
      </c>
      <c r="C1108" s="182">
        <v>0.20659</v>
      </c>
      <c r="E1108" s="172">
        <v>3.3919999999999999E-2</v>
      </c>
      <c r="F1108" s="173">
        <v>2.3E-3</v>
      </c>
      <c r="G1108" s="179">
        <v>6.8000000000000005E-3</v>
      </c>
      <c r="H1108" s="176">
        <v>2.8000000000000004E-3</v>
      </c>
      <c r="I1108" s="175">
        <v>1.3500000000000001E-3</v>
      </c>
      <c r="J1108" s="160">
        <v>1.04</v>
      </c>
      <c r="K1108" s="160">
        <v>0.33</v>
      </c>
      <c r="L1108" s="160">
        <v>1.9E-3</v>
      </c>
      <c r="M1108" s="160">
        <v>2.06</v>
      </c>
      <c r="N1108" s="160">
        <v>9.1000000000000004E-3</v>
      </c>
      <c r="O1108" s="160">
        <v>2.79</v>
      </c>
      <c r="P1108" s="160">
        <v>3.24</v>
      </c>
      <c r="Q1108" s="160">
        <v>6.5000000000000006E-3</v>
      </c>
      <c r="R1108" s="160">
        <v>4.2199999999999994E-2</v>
      </c>
      <c r="S1108" s="160">
        <v>0.02</v>
      </c>
      <c r="T1108" s="160">
        <v>0</v>
      </c>
      <c r="U1108" s="160">
        <v>0.02</v>
      </c>
      <c r="V1108" s="160">
        <v>1E-3</v>
      </c>
      <c r="W1108" s="160">
        <v>5.0000000000000001E-4</v>
      </c>
      <c r="X1108" s="160">
        <v>1.8E-3</v>
      </c>
      <c r="Y1108" s="160">
        <v>3.3000000000000002E-2</v>
      </c>
      <c r="Z1108" s="160">
        <v>3.3000000000000002E-2</v>
      </c>
      <c r="AA1108" s="159">
        <v>0.40200000000000002</v>
      </c>
      <c r="AB1108" s="159">
        <v>0</v>
      </c>
      <c r="AC1108" s="159">
        <v>1.84E-2</v>
      </c>
      <c r="AD1108" s="159">
        <v>0.51</v>
      </c>
    </row>
    <row r="1109" spans="1:30" ht="15" customHeight="1">
      <c r="A1109" s="267" t="s">
        <v>1904</v>
      </c>
      <c r="B1109" s="165" t="s">
        <v>34</v>
      </c>
      <c r="C1109" s="182">
        <v>0.20199999999999999</v>
      </c>
      <c r="E1109" s="172">
        <v>0</v>
      </c>
      <c r="F1109" s="173">
        <v>2.3E-3</v>
      </c>
      <c r="G1109" s="179">
        <v>6.8000000000000005E-3</v>
      </c>
      <c r="H1109" s="176">
        <v>2.8000000000000004E-3</v>
      </c>
      <c r="I1109" s="175">
        <v>0</v>
      </c>
      <c r="J1109" s="160">
        <v>1.04</v>
      </c>
      <c r="K1109" s="160">
        <v>0.33</v>
      </c>
      <c r="L1109" s="160">
        <v>1.9E-3</v>
      </c>
      <c r="M1109" s="160">
        <v>2.06</v>
      </c>
      <c r="N1109" s="160">
        <v>9.1000000000000004E-3</v>
      </c>
      <c r="O1109" s="160">
        <v>2.79</v>
      </c>
      <c r="P1109" s="160">
        <v>3.24</v>
      </c>
      <c r="Q1109" s="160">
        <v>6.5000000000000006E-3</v>
      </c>
      <c r="R1109" s="160">
        <v>4.2199999999999994E-2</v>
      </c>
      <c r="S1109" s="160">
        <v>0.02</v>
      </c>
      <c r="T1109" s="160">
        <v>0</v>
      </c>
      <c r="U1109" s="160">
        <v>0.02</v>
      </c>
      <c r="V1109" s="160">
        <v>1E-3</v>
      </c>
      <c r="W1109" s="160">
        <v>5.0000000000000001E-4</v>
      </c>
      <c r="X1109" s="160">
        <v>1.8E-3</v>
      </c>
      <c r="Y1109" s="160">
        <v>3.3000000000000002E-2</v>
      </c>
      <c r="Z1109" s="160">
        <v>3.3000000000000002E-2</v>
      </c>
      <c r="AA1109" s="159">
        <v>0.40200000000000002</v>
      </c>
      <c r="AB1109" s="159">
        <v>0</v>
      </c>
      <c r="AC1109" s="159">
        <v>1.84E-2</v>
      </c>
      <c r="AD1109" s="159">
        <v>0.51</v>
      </c>
    </row>
    <row r="1110" spans="1:30" ht="15" customHeight="1">
      <c r="A1110" s="267" t="s">
        <v>1905</v>
      </c>
      <c r="B1110" s="165" t="s">
        <v>34</v>
      </c>
      <c r="C1110" s="182">
        <v>0.20199999999999999</v>
      </c>
      <c r="E1110" s="172">
        <v>0</v>
      </c>
      <c r="F1110" s="173">
        <v>2.3E-3</v>
      </c>
      <c r="G1110" s="179">
        <v>6.8000000000000005E-3</v>
      </c>
      <c r="H1110" s="176">
        <v>2.8000000000000004E-3</v>
      </c>
      <c r="I1110" s="175">
        <v>0</v>
      </c>
      <c r="J1110" s="160">
        <v>1.04</v>
      </c>
      <c r="K1110" s="160">
        <v>0.33</v>
      </c>
      <c r="L1110" s="160">
        <v>1.9E-3</v>
      </c>
      <c r="M1110" s="160">
        <v>2.06</v>
      </c>
      <c r="N1110" s="160">
        <v>9.1000000000000004E-3</v>
      </c>
      <c r="O1110" s="160">
        <v>2.79</v>
      </c>
      <c r="P1110" s="160">
        <v>3.24</v>
      </c>
      <c r="Q1110" s="160">
        <v>6.5000000000000006E-3</v>
      </c>
      <c r="R1110" s="160">
        <v>4.2199999999999994E-2</v>
      </c>
      <c r="S1110" s="160">
        <v>0.02</v>
      </c>
      <c r="T1110" s="160">
        <v>0</v>
      </c>
      <c r="U1110" s="160">
        <v>0.02</v>
      </c>
      <c r="V1110" s="160">
        <v>1E-3</v>
      </c>
      <c r="W1110" s="160">
        <v>5.0000000000000001E-4</v>
      </c>
      <c r="X1110" s="160">
        <v>1.8E-3</v>
      </c>
      <c r="Y1110" s="160">
        <v>3.3000000000000002E-2</v>
      </c>
      <c r="Z1110" s="160">
        <v>3.3000000000000002E-2</v>
      </c>
      <c r="AA1110" s="159">
        <v>0.40200000000000002</v>
      </c>
      <c r="AB1110" s="159">
        <v>0</v>
      </c>
      <c r="AC1110" s="159">
        <v>1.84E-2</v>
      </c>
      <c r="AD1110" s="159">
        <v>0.51</v>
      </c>
    </row>
    <row r="1111" spans="1:30" ht="15" customHeight="1">
      <c r="A1111" s="267" t="s">
        <v>1906</v>
      </c>
      <c r="B1111" s="165" t="s">
        <v>34</v>
      </c>
      <c r="C1111" s="182">
        <v>0.20199999999999999</v>
      </c>
      <c r="E1111" s="172">
        <v>0</v>
      </c>
      <c r="F1111" s="173">
        <v>2.3E-3</v>
      </c>
      <c r="G1111" s="179">
        <v>6.8000000000000005E-3</v>
      </c>
      <c r="H1111" s="176">
        <v>2.8000000000000004E-3</v>
      </c>
      <c r="I1111" s="175">
        <v>0</v>
      </c>
      <c r="J1111" s="160">
        <v>1.04</v>
      </c>
      <c r="K1111" s="160">
        <v>0.33</v>
      </c>
      <c r="L1111" s="160">
        <v>1.9E-3</v>
      </c>
      <c r="M1111" s="160">
        <v>2.06</v>
      </c>
      <c r="N1111" s="160">
        <v>9.1000000000000004E-3</v>
      </c>
      <c r="O1111" s="160">
        <v>2.79</v>
      </c>
      <c r="P1111" s="160">
        <v>3.24</v>
      </c>
      <c r="Q1111" s="160">
        <v>6.5000000000000006E-3</v>
      </c>
      <c r="R1111" s="160">
        <v>4.2199999999999994E-2</v>
      </c>
      <c r="S1111" s="160">
        <v>0.02</v>
      </c>
      <c r="T1111" s="160">
        <v>0</v>
      </c>
      <c r="U1111" s="160">
        <v>0.02</v>
      </c>
      <c r="V1111" s="160">
        <v>1E-3</v>
      </c>
      <c r="W1111" s="160">
        <v>5.0000000000000001E-4</v>
      </c>
      <c r="X1111" s="160">
        <v>1.8E-3</v>
      </c>
      <c r="Y1111" s="160">
        <v>3.3000000000000002E-2</v>
      </c>
      <c r="Z1111" s="160">
        <v>3.3000000000000002E-2</v>
      </c>
      <c r="AA1111" s="159">
        <v>0.40200000000000002</v>
      </c>
      <c r="AB1111" s="159">
        <v>0</v>
      </c>
      <c r="AC1111" s="159">
        <v>1.84E-2</v>
      </c>
      <c r="AD1111" s="159">
        <v>0.51</v>
      </c>
    </row>
    <row r="1112" spans="1:30" ht="15" customHeight="1">
      <c r="A1112" s="267" t="s">
        <v>1907</v>
      </c>
      <c r="B1112" s="165" t="s">
        <v>34</v>
      </c>
      <c r="C1112" s="182">
        <v>0.20199999999999999</v>
      </c>
      <c r="E1112" s="172">
        <v>0</v>
      </c>
      <c r="F1112" s="173">
        <v>2.3E-3</v>
      </c>
      <c r="G1112" s="179">
        <v>6.8000000000000005E-3</v>
      </c>
      <c r="H1112" s="176">
        <v>2.8000000000000004E-3</v>
      </c>
      <c r="I1112" s="175">
        <v>0</v>
      </c>
      <c r="J1112" s="160">
        <v>1.04</v>
      </c>
      <c r="K1112" s="160">
        <v>0.33</v>
      </c>
      <c r="L1112" s="160">
        <v>1.9E-3</v>
      </c>
      <c r="M1112" s="160">
        <v>2.06</v>
      </c>
      <c r="N1112" s="160">
        <v>9.1000000000000004E-3</v>
      </c>
      <c r="O1112" s="160">
        <v>2.79</v>
      </c>
      <c r="P1112" s="160">
        <v>3.24</v>
      </c>
      <c r="Q1112" s="160">
        <v>6.5000000000000006E-3</v>
      </c>
      <c r="R1112" s="160">
        <v>4.2199999999999994E-2</v>
      </c>
      <c r="S1112" s="160">
        <v>0.02</v>
      </c>
      <c r="T1112" s="160">
        <v>0</v>
      </c>
      <c r="U1112" s="160">
        <v>0.02</v>
      </c>
      <c r="V1112" s="160">
        <v>1E-3</v>
      </c>
      <c r="W1112" s="160">
        <v>5.0000000000000001E-4</v>
      </c>
      <c r="X1112" s="160">
        <v>1.8E-3</v>
      </c>
      <c r="Y1112" s="160">
        <v>3.3000000000000002E-2</v>
      </c>
      <c r="Z1112" s="160">
        <v>3.3000000000000002E-2</v>
      </c>
      <c r="AA1112" s="159">
        <v>0.40200000000000002</v>
      </c>
      <c r="AB1112" s="159">
        <v>0</v>
      </c>
      <c r="AC1112" s="159">
        <v>1.84E-2</v>
      </c>
      <c r="AD1112" s="159">
        <v>0.51</v>
      </c>
    </row>
    <row r="1113" spans="1:30" ht="15" customHeight="1">
      <c r="A1113" s="267" t="s">
        <v>1908</v>
      </c>
      <c r="B1113" s="165" t="s">
        <v>34</v>
      </c>
      <c r="C1113" s="182">
        <v>0.20199999999999999</v>
      </c>
      <c r="E1113" s="172">
        <v>0</v>
      </c>
      <c r="F1113" s="173">
        <v>2.3E-3</v>
      </c>
      <c r="G1113" s="179">
        <v>6.8000000000000005E-3</v>
      </c>
      <c r="H1113" s="176">
        <v>2.8000000000000004E-3</v>
      </c>
      <c r="I1113" s="175">
        <v>0</v>
      </c>
      <c r="J1113" s="160">
        <v>1.04</v>
      </c>
      <c r="K1113" s="160">
        <v>0.33</v>
      </c>
      <c r="L1113" s="160">
        <v>1.9E-3</v>
      </c>
      <c r="M1113" s="160">
        <v>2.06</v>
      </c>
      <c r="N1113" s="160">
        <v>9.1000000000000004E-3</v>
      </c>
      <c r="O1113" s="160">
        <v>2.79</v>
      </c>
      <c r="P1113" s="160">
        <v>3.24</v>
      </c>
      <c r="Q1113" s="160">
        <v>6.5000000000000006E-3</v>
      </c>
      <c r="R1113" s="160">
        <v>4.2199999999999994E-2</v>
      </c>
      <c r="S1113" s="160">
        <v>0.02</v>
      </c>
      <c r="T1113" s="160">
        <v>0</v>
      </c>
      <c r="U1113" s="160">
        <v>0.02</v>
      </c>
      <c r="V1113" s="160">
        <v>1E-3</v>
      </c>
      <c r="W1113" s="160">
        <v>5.0000000000000001E-4</v>
      </c>
      <c r="X1113" s="160">
        <v>1.8E-3</v>
      </c>
      <c r="Y1113" s="160">
        <v>3.3000000000000002E-2</v>
      </c>
      <c r="Z1113" s="160">
        <v>3.3000000000000002E-2</v>
      </c>
      <c r="AA1113" s="159">
        <v>0.40200000000000002</v>
      </c>
      <c r="AB1113" s="159">
        <v>0</v>
      </c>
      <c r="AC1113" s="159">
        <v>1.84E-2</v>
      </c>
      <c r="AD1113" s="159">
        <v>0.51</v>
      </c>
    </row>
    <row r="1114" spans="1:30" ht="15" customHeight="1">
      <c r="A1114" s="267" t="s">
        <v>1909</v>
      </c>
      <c r="B1114" s="165" t="s">
        <v>34</v>
      </c>
      <c r="C1114" s="182">
        <v>0.20199999999999999</v>
      </c>
      <c r="E1114" s="172">
        <v>0</v>
      </c>
      <c r="F1114" s="173">
        <v>2.3E-3</v>
      </c>
      <c r="G1114" s="179">
        <v>6.8000000000000005E-3</v>
      </c>
      <c r="H1114" s="176">
        <v>2.8000000000000004E-3</v>
      </c>
      <c r="I1114" s="175">
        <v>0</v>
      </c>
      <c r="J1114" s="160">
        <v>1.04</v>
      </c>
      <c r="K1114" s="160">
        <v>0.33</v>
      </c>
      <c r="L1114" s="160">
        <v>1.9E-3</v>
      </c>
      <c r="M1114" s="160">
        <v>2.06</v>
      </c>
      <c r="N1114" s="160">
        <v>9.1000000000000004E-3</v>
      </c>
      <c r="O1114" s="160">
        <v>2.79</v>
      </c>
      <c r="P1114" s="160">
        <v>3.24</v>
      </c>
      <c r="Q1114" s="160">
        <v>6.5000000000000006E-3</v>
      </c>
      <c r="R1114" s="160">
        <v>4.2199999999999994E-2</v>
      </c>
      <c r="S1114" s="160">
        <v>0.02</v>
      </c>
      <c r="T1114" s="160">
        <v>0</v>
      </c>
      <c r="U1114" s="160">
        <v>0.02</v>
      </c>
      <c r="V1114" s="160">
        <v>1E-3</v>
      </c>
      <c r="W1114" s="160">
        <v>5.0000000000000001E-4</v>
      </c>
      <c r="X1114" s="160">
        <v>1.8E-3</v>
      </c>
      <c r="Y1114" s="160">
        <v>3.3000000000000002E-2</v>
      </c>
      <c r="Z1114" s="160">
        <v>3.3000000000000002E-2</v>
      </c>
      <c r="AA1114" s="159">
        <v>0.40200000000000002</v>
      </c>
      <c r="AB1114" s="159">
        <v>0</v>
      </c>
      <c r="AC1114" s="159">
        <v>1.84E-2</v>
      </c>
      <c r="AD1114" s="159">
        <v>0.51</v>
      </c>
    </row>
    <row r="1115" spans="1:30" ht="15" customHeight="1">
      <c r="A1115" s="267" t="s">
        <v>1910</v>
      </c>
      <c r="B1115" s="165" t="s">
        <v>34</v>
      </c>
      <c r="C1115" s="182">
        <v>0.20199999999999999</v>
      </c>
      <c r="E1115" s="172">
        <v>0</v>
      </c>
      <c r="F1115" s="173">
        <v>2.3E-3</v>
      </c>
      <c r="G1115" s="179">
        <v>6.8000000000000005E-3</v>
      </c>
      <c r="H1115" s="176">
        <v>2.8000000000000004E-3</v>
      </c>
      <c r="I1115" s="175">
        <v>0</v>
      </c>
      <c r="J1115" s="160">
        <v>1.04</v>
      </c>
      <c r="K1115" s="160">
        <v>0.33</v>
      </c>
      <c r="L1115" s="160">
        <v>1.9E-3</v>
      </c>
      <c r="M1115" s="160">
        <v>2.06</v>
      </c>
      <c r="N1115" s="160">
        <v>9.1000000000000004E-3</v>
      </c>
      <c r="O1115" s="160">
        <v>2.79</v>
      </c>
      <c r="P1115" s="160">
        <v>3.24</v>
      </c>
      <c r="Q1115" s="160">
        <v>6.5000000000000006E-3</v>
      </c>
      <c r="R1115" s="160">
        <v>4.2199999999999994E-2</v>
      </c>
      <c r="S1115" s="160">
        <v>0.02</v>
      </c>
      <c r="T1115" s="160">
        <v>0</v>
      </c>
      <c r="U1115" s="160">
        <v>0.02</v>
      </c>
      <c r="V1115" s="160">
        <v>1E-3</v>
      </c>
      <c r="W1115" s="160">
        <v>5.0000000000000001E-4</v>
      </c>
      <c r="X1115" s="160">
        <v>1.8E-3</v>
      </c>
      <c r="Y1115" s="160">
        <v>3.3000000000000002E-2</v>
      </c>
      <c r="Z1115" s="160">
        <v>3.3000000000000002E-2</v>
      </c>
      <c r="AA1115" s="159">
        <v>0.40200000000000002</v>
      </c>
      <c r="AB1115" s="159">
        <v>0</v>
      </c>
      <c r="AC1115" s="159">
        <v>1.84E-2</v>
      </c>
      <c r="AD1115" s="159">
        <v>0.51</v>
      </c>
    </row>
    <row r="1116" spans="1:30" ht="15" customHeight="1">
      <c r="A1116" s="267" t="s">
        <v>1911</v>
      </c>
      <c r="B1116" s="165" t="s">
        <v>34</v>
      </c>
      <c r="C1116" s="182">
        <v>0.2555</v>
      </c>
      <c r="E1116" s="172">
        <v>5.1299999999999998E-2</v>
      </c>
      <c r="F1116" s="173">
        <v>1.8799999999999999E-3</v>
      </c>
      <c r="G1116" s="179">
        <v>5.5200000000000006E-3</v>
      </c>
      <c r="H1116" s="176">
        <v>1.72E-3</v>
      </c>
      <c r="I1116" s="175">
        <v>0</v>
      </c>
      <c r="J1116" s="160">
        <v>0.92</v>
      </c>
      <c r="K1116" s="160">
        <v>0.18</v>
      </c>
      <c r="L1116" s="160">
        <v>0.01</v>
      </c>
      <c r="M1116" s="160">
        <v>3.38</v>
      </c>
      <c r="N1116" s="160">
        <v>0.27960000000000002</v>
      </c>
      <c r="O1116" s="160">
        <v>1.1200000000000001</v>
      </c>
      <c r="P1116" s="160">
        <v>6.28</v>
      </c>
      <c r="Q1116" s="160">
        <v>6.8799999999999998E-3</v>
      </c>
      <c r="R1116" s="160">
        <v>2.7300000000000001E-2</v>
      </c>
      <c r="S1116" s="160">
        <v>1.81</v>
      </c>
      <c r="T1116" s="160">
        <v>0</v>
      </c>
      <c r="U1116" s="160">
        <v>1.81</v>
      </c>
      <c r="V1116" s="160">
        <v>1.5E-3</v>
      </c>
      <c r="W1116" s="160">
        <v>4.2599999999999999E-3</v>
      </c>
      <c r="X1116" s="160">
        <v>1.1000000000000001E-3</v>
      </c>
      <c r="Y1116" s="160">
        <v>3.354E-2</v>
      </c>
      <c r="Z1116" s="160">
        <v>0.221</v>
      </c>
      <c r="AA1116" s="159">
        <v>0.48599999999999999</v>
      </c>
      <c r="AB1116" s="159">
        <v>2E-3</v>
      </c>
      <c r="AC1116" s="159">
        <v>6.1999999999999998E-3</v>
      </c>
      <c r="AD1116" s="159">
        <v>0.28999999999999998</v>
      </c>
    </row>
    <row r="1117" spans="1:30" ht="15" customHeight="1">
      <c r="A1117" s="267" t="s">
        <v>1912</v>
      </c>
      <c r="B1117" s="165" t="s">
        <v>34</v>
      </c>
      <c r="C1117" s="182">
        <v>0.2555</v>
      </c>
      <c r="E1117" s="172">
        <v>5.1299999999999998E-2</v>
      </c>
      <c r="F1117" s="173">
        <v>1.8799999999999999E-3</v>
      </c>
      <c r="G1117" s="179">
        <v>5.5200000000000006E-3</v>
      </c>
      <c r="H1117" s="176">
        <v>1.72E-3</v>
      </c>
      <c r="I1117" s="175">
        <v>0</v>
      </c>
      <c r="J1117" s="160">
        <v>0.92</v>
      </c>
      <c r="K1117" s="160">
        <v>0.18</v>
      </c>
      <c r="L1117" s="160">
        <v>0.01</v>
      </c>
      <c r="M1117" s="160">
        <v>3.38</v>
      </c>
      <c r="N1117" s="160">
        <v>0.27960000000000002</v>
      </c>
      <c r="O1117" s="160">
        <v>1.1200000000000001</v>
      </c>
      <c r="P1117" s="160">
        <v>6.28</v>
      </c>
      <c r="Q1117" s="160">
        <v>6.8799999999999998E-3</v>
      </c>
      <c r="R1117" s="160">
        <v>2.7300000000000001E-2</v>
      </c>
      <c r="S1117" s="160">
        <v>1.81</v>
      </c>
      <c r="T1117" s="160">
        <v>0</v>
      </c>
      <c r="U1117" s="160">
        <v>1.81</v>
      </c>
      <c r="V1117" s="160">
        <v>1.5E-3</v>
      </c>
      <c r="W1117" s="160">
        <v>4.2599999999999999E-3</v>
      </c>
      <c r="X1117" s="160">
        <v>1.1000000000000001E-3</v>
      </c>
      <c r="Y1117" s="160">
        <v>3.354E-2</v>
      </c>
      <c r="Z1117" s="160">
        <v>0.221</v>
      </c>
      <c r="AA1117" s="159">
        <v>0.48599999999999999</v>
      </c>
      <c r="AB1117" s="159">
        <v>2E-3</v>
      </c>
      <c r="AC1117" s="159">
        <v>6.1999999999999998E-3</v>
      </c>
      <c r="AD1117" s="159">
        <v>0.28999999999999998</v>
      </c>
    </row>
    <row r="1118" spans="1:30" ht="15" customHeight="1">
      <c r="A1118" s="267" t="s">
        <v>1913</v>
      </c>
      <c r="B1118" s="165" t="s">
        <v>34</v>
      </c>
      <c r="C1118" s="182">
        <v>0.20704</v>
      </c>
      <c r="E1118" s="172">
        <v>5.1799999999999999E-2</v>
      </c>
      <c r="F1118" s="173">
        <v>1.8799999999999999E-3</v>
      </c>
      <c r="G1118" s="179">
        <v>5.5200000000000006E-3</v>
      </c>
      <c r="H1118" s="176">
        <v>1.72E-3</v>
      </c>
      <c r="I1118" s="175">
        <v>3.0000000000000001E-3</v>
      </c>
      <c r="J1118" s="160">
        <v>0.92</v>
      </c>
      <c r="K1118" s="160">
        <v>0.18</v>
      </c>
      <c r="L1118" s="160">
        <v>0.01</v>
      </c>
      <c r="M1118" s="160">
        <v>3.38</v>
      </c>
      <c r="N1118" s="160">
        <v>0.27960000000000002</v>
      </c>
      <c r="O1118" s="160">
        <v>1.1200000000000001</v>
      </c>
      <c r="P1118" s="160">
        <v>6.28</v>
      </c>
      <c r="Q1118" s="160">
        <v>6.8799999999999998E-3</v>
      </c>
      <c r="R1118" s="160">
        <v>2.7300000000000001E-2</v>
      </c>
      <c r="S1118" s="160">
        <v>1.81</v>
      </c>
      <c r="T1118" s="160">
        <v>0</v>
      </c>
      <c r="U1118" s="160">
        <v>1.81</v>
      </c>
      <c r="V1118" s="160">
        <v>1.5E-3</v>
      </c>
      <c r="W1118" s="160">
        <v>4.2599999999999999E-3</v>
      </c>
      <c r="X1118" s="160">
        <v>1.1000000000000001E-3</v>
      </c>
      <c r="Y1118" s="160">
        <v>3.354E-2</v>
      </c>
      <c r="Z1118" s="160">
        <v>0.221</v>
      </c>
      <c r="AA1118" s="159">
        <v>0.48599999999999999</v>
      </c>
      <c r="AB1118" s="159">
        <v>2E-3</v>
      </c>
      <c r="AC1118" s="159">
        <v>6.1999999999999998E-3</v>
      </c>
      <c r="AD1118" s="159">
        <v>0.28999999999999998</v>
      </c>
    </row>
    <row r="1119" spans="1:30" ht="15" customHeight="1">
      <c r="A1119" s="267" t="s">
        <v>1914</v>
      </c>
      <c r="B1119" s="165" t="s">
        <v>34</v>
      </c>
      <c r="C1119" s="182">
        <v>0.2555</v>
      </c>
      <c r="E1119" s="172">
        <v>5.1299999999999998E-2</v>
      </c>
      <c r="F1119" s="173">
        <v>1.8799999999999999E-3</v>
      </c>
      <c r="G1119" s="179">
        <v>5.5200000000000006E-3</v>
      </c>
      <c r="H1119" s="176">
        <v>1.72E-3</v>
      </c>
      <c r="I1119" s="175">
        <v>0</v>
      </c>
      <c r="J1119" s="160">
        <v>0.92</v>
      </c>
      <c r="K1119" s="160">
        <v>0.18</v>
      </c>
      <c r="L1119" s="160">
        <v>0.01</v>
      </c>
      <c r="M1119" s="160">
        <v>3.38</v>
      </c>
      <c r="N1119" s="160">
        <v>0.27960000000000002</v>
      </c>
      <c r="O1119" s="160">
        <v>1.1200000000000001</v>
      </c>
      <c r="P1119" s="160">
        <v>6.28</v>
      </c>
      <c r="Q1119" s="160">
        <v>6.8799999999999998E-3</v>
      </c>
      <c r="R1119" s="160">
        <v>2.7300000000000001E-2</v>
      </c>
      <c r="S1119" s="160">
        <v>1.81</v>
      </c>
      <c r="T1119" s="160">
        <v>0</v>
      </c>
      <c r="U1119" s="160">
        <v>1.81</v>
      </c>
      <c r="V1119" s="160">
        <v>1.5E-3</v>
      </c>
      <c r="W1119" s="160">
        <v>4.2599999999999999E-3</v>
      </c>
      <c r="X1119" s="160">
        <v>1.1000000000000001E-3</v>
      </c>
      <c r="Y1119" s="160">
        <v>3.354E-2</v>
      </c>
      <c r="Z1119" s="160">
        <v>0.221</v>
      </c>
      <c r="AA1119" s="159">
        <v>0.48599999999999999</v>
      </c>
      <c r="AB1119" s="159">
        <v>2E-3</v>
      </c>
      <c r="AC1119" s="159">
        <v>6.1999999999999998E-3</v>
      </c>
      <c r="AD1119" s="159">
        <v>0.28999999999999998</v>
      </c>
    </row>
    <row r="1120" spans="1:30" ht="15" customHeight="1">
      <c r="A1120" s="267" t="s">
        <v>1915</v>
      </c>
      <c r="B1120" s="165" t="s">
        <v>34</v>
      </c>
      <c r="C1120" s="182">
        <v>0.14099999999999999</v>
      </c>
      <c r="E1120" s="172">
        <v>7.8200000000000006E-2</v>
      </c>
      <c r="F1120" s="173">
        <v>1.5440000000000001E-2</v>
      </c>
      <c r="G1120" s="179">
        <v>1.9359999999999999E-2</v>
      </c>
      <c r="H1120" s="176">
        <v>6.28E-3</v>
      </c>
      <c r="I1120" s="175">
        <v>0</v>
      </c>
      <c r="J1120" s="160">
        <v>0.9</v>
      </c>
      <c r="K1120" s="160">
        <v>0.95</v>
      </c>
      <c r="L1120" s="160">
        <v>6.9699999999999996E-3</v>
      </c>
      <c r="M1120" s="160">
        <v>2.0299999999999998</v>
      </c>
      <c r="N1120" s="160">
        <v>0.11990000000000001</v>
      </c>
      <c r="O1120" s="160">
        <v>4.22</v>
      </c>
      <c r="P1120" s="160">
        <v>2.81</v>
      </c>
      <c r="Q1120" s="160">
        <v>7.5689999999999993E-2</v>
      </c>
      <c r="R1120" s="160">
        <v>1.8161</v>
      </c>
      <c r="S1120" s="160">
        <v>0.54</v>
      </c>
      <c r="T1120" s="160">
        <v>0</v>
      </c>
      <c r="U1120" s="160">
        <v>0.54</v>
      </c>
      <c r="V1120" s="160">
        <v>1.9E-3</v>
      </c>
      <c r="W1120" s="160">
        <v>1.81E-3</v>
      </c>
      <c r="X1120" s="160">
        <v>1.1799999999999998E-3</v>
      </c>
      <c r="Y1120" s="160">
        <v>2.4840000000000001E-2</v>
      </c>
      <c r="Z1120" s="160">
        <v>0.06</v>
      </c>
      <c r="AA1120" s="159">
        <v>0.71599999999999997</v>
      </c>
      <c r="AB1120" s="159">
        <v>0.16</v>
      </c>
      <c r="AC1120" s="159">
        <v>1.7000000000000001E-2</v>
      </c>
      <c r="AD1120" s="159">
        <v>0.14000000000000001</v>
      </c>
    </row>
    <row r="1121" spans="1:30" ht="15" customHeight="1">
      <c r="A1121" s="267" t="s">
        <v>1916</v>
      </c>
      <c r="B1121" s="165" t="s">
        <v>34</v>
      </c>
      <c r="C1121" s="182">
        <v>0.18318999999999999</v>
      </c>
      <c r="E1121" s="172">
        <v>6.9220000000000004E-2</v>
      </c>
      <c r="F1121" s="173">
        <v>8.2799999999999992E-3</v>
      </c>
      <c r="G1121" s="179">
        <v>1.9779999999999999E-2</v>
      </c>
      <c r="H1121" s="176">
        <v>6.8799999999999998E-3</v>
      </c>
      <c r="I1121" s="175">
        <v>1.3500000000000001E-3</v>
      </c>
      <c r="J1121" s="160">
        <v>0.37587000000000004</v>
      </c>
      <c r="K1121" s="160">
        <v>0.35037999999999997</v>
      </c>
      <c r="L1121" s="160">
        <v>6.4999999999999997E-4</v>
      </c>
      <c r="M1121" s="160">
        <v>2.0749</v>
      </c>
      <c r="N1121" s="160">
        <v>9.4799999999999988E-3</v>
      </c>
      <c r="O1121" s="160">
        <v>0.51088999999999996</v>
      </c>
      <c r="P1121" s="160">
        <v>2.3045599999999999</v>
      </c>
      <c r="Q1121" s="160">
        <v>2.0659999999999998E-2</v>
      </c>
      <c r="R1121" s="160">
        <v>1.7909999999999999E-2</v>
      </c>
      <c r="S1121" s="160">
        <v>0.12</v>
      </c>
      <c r="T1121" s="160">
        <v>0</v>
      </c>
      <c r="U1121" s="160">
        <v>0.12</v>
      </c>
      <c r="V1121" s="160">
        <v>5.5000000000000003E-4</v>
      </c>
      <c r="W1121" s="160">
        <v>4.0200000000000001E-3</v>
      </c>
      <c r="X1121" s="160">
        <v>5.1999999999999995E-4</v>
      </c>
      <c r="Y1121" s="160">
        <v>2.2620000000000001E-2</v>
      </c>
      <c r="Z1121" s="160">
        <v>3.7699999999999997E-2</v>
      </c>
      <c r="AA1121" s="159">
        <v>0.82781000000000005</v>
      </c>
      <c r="AB1121" s="159">
        <v>0</v>
      </c>
      <c r="AC1121" s="159">
        <v>1.6410000000000001E-2</v>
      </c>
      <c r="AD1121" s="159">
        <v>0.13277</v>
      </c>
    </row>
    <row r="1122" spans="1:30" ht="15" customHeight="1">
      <c r="A1122" s="267" t="s">
        <v>1917</v>
      </c>
      <c r="B1122" s="165" t="s">
        <v>34</v>
      </c>
      <c r="C1122" s="182">
        <v>0.2555</v>
      </c>
      <c r="E1122" s="172">
        <v>5.1299999999999998E-2</v>
      </c>
      <c r="F1122" s="173">
        <v>1.8799999999999999E-3</v>
      </c>
      <c r="G1122" s="179">
        <v>5.5200000000000006E-3</v>
      </c>
      <c r="H1122" s="176">
        <v>1.72E-3</v>
      </c>
      <c r="I1122" s="175">
        <v>0</v>
      </c>
      <c r="J1122" s="160">
        <v>0.92</v>
      </c>
      <c r="K1122" s="160">
        <v>0.18</v>
      </c>
      <c r="L1122" s="160">
        <v>0.01</v>
      </c>
      <c r="M1122" s="160">
        <v>3.38</v>
      </c>
      <c r="N1122" s="160">
        <v>0.27960000000000002</v>
      </c>
      <c r="O1122" s="160">
        <v>1.1200000000000001</v>
      </c>
      <c r="P1122" s="160">
        <v>6.28</v>
      </c>
      <c r="Q1122" s="160">
        <v>6.8799999999999998E-3</v>
      </c>
      <c r="R1122" s="160">
        <v>2.7300000000000001E-2</v>
      </c>
      <c r="S1122" s="160">
        <v>1.81</v>
      </c>
      <c r="T1122" s="160">
        <v>0</v>
      </c>
      <c r="U1122" s="160">
        <v>1.81</v>
      </c>
      <c r="V1122" s="160">
        <v>1.5E-3</v>
      </c>
      <c r="W1122" s="160">
        <v>4.2599999999999999E-3</v>
      </c>
      <c r="X1122" s="160">
        <v>1.1000000000000001E-3</v>
      </c>
      <c r="Y1122" s="160">
        <v>3.354E-2</v>
      </c>
      <c r="Z1122" s="160">
        <v>0.221</v>
      </c>
      <c r="AA1122" s="159">
        <v>0.48599999999999999</v>
      </c>
      <c r="AB1122" s="159">
        <v>2E-3</v>
      </c>
      <c r="AC1122" s="159">
        <v>6.1999999999999998E-3</v>
      </c>
      <c r="AD1122" s="159">
        <v>0.28999999999999998</v>
      </c>
    </row>
    <row r="1123" spans="1:30" ht="15" customHeight="1">
      <c r="A1123" s="267" t="s">
        <v>1918</v>
      </c>
      <c r="B1123" s="165" t="s">
        <v>34</v>
      </c>
      <c r="C1123" s="182">
        <v>0.2555</v>
      </c>
      <c r="E1123" s="172">
        <v>5.1299999999999998E-2</v>
      </c>
      <c r="F1123" s="173">
        <v>1.8799999999999999E-3</v>
      </c>
      <c r="G1123" s="179">
        <v>5.5200000000000006E-3</v>
      </c>
      <c r="H1123" s="176">
        <v>1.72E-3</v>
      </c>
      <c r="I1123" s="175">
        <v>0</v>
      </c>
      <c r="J1123" s="160">
        <v>0.92</v>
      </c>
      <c r="K1123" s="160">
        <v>0.18</v>
      </c>
      <c r="L1123" s="160">
        <v>0.01</v>
      </c>
      <c r="M1123" s="160">
        <v>3.38</v>
      </c>
      <c r="N1123" s="160">
        <v>0.27960000000000002</v>
      </c>
      <c r="O1123" s="160">
        <v>1.1200000000000001</v>
      </c>
      <c r="P1123" s="160">
        <v>6.28</v>
      </c>
      <c r="Q1123" s="160">
        <v>6.8799999999999998E-3</v>
      </c>
      <c r="R1123" s="160">
        <v>2.7300000000000001E-2</v>
      </c>
      <c r="S1123" s="160">
        <v>1.81</v>
      </c>
      <c r="T1123" s="160">
        <v>0</v>
      </c>
      <c r="U1123" s="160">
        <v>1.81</v>
      </c>
      <c r="V1123" s="160">
        <v>1.5E-3</v>
      </c>
      <c r="W1123" s="160">
        <v>4.2599999999999999E-3</v>
      </c>
      <c r="X1123" s="160">
        <v>1.1000000000000001E-3</v>
      </c>
      <c r="Y1123" s="160">
        <v>3.354E-2</v>
      </c>
      <c r="Z1123" s="160">
        <v>0.221</v>
      </c>
      <c r="AA1123" s="159">
        <v>0.48599999999999999</v>
      </c>
      <c r="AB1123" s="159">
        <v>2E-3</v>
      </c>
      <c r="AC1123" s="159">
        <v>6.1999999999999998E-3</v>
      </c>
      <c r="AD1123" s="159">
        <v>0.28999999999999998</v>
      </c>
    </row>
    <row r="1124" spans="1:30" ht="15" customHeight="1">
      <c r="A1124" s="267" t="s">
        <v>1919</v>
      </c>
      <c r="B1124" s="165" t="s">
        <v>34</v>
      </c>
      <c r="C1124" s="182">
        <v>0.24160000000000001</v>
      </c>
      <c r="E1124" s="172">
        <v>0</v>
      </c>
      <c r="F1124" s="173">
        <v>3.5999999999999999E-3</v>
      </c>
      <c r="G1124" s="179">
        <v>6.5000000000000006E-3</v>
      </c>
      <c r="H1124" s="176">
        <v>2.8000000000000004E-3</v>
      </c>
      <c r="I1124" s="175">
        <v>0</v>
      </c>
      <c r="J1124" s="160">
        <v>0.18</v>
      </c>
      <c r="K1124" s="160">
        <v>0.57999999999999996</v>
      </c>
      <c r="L1124" s="160">
        <v>2.0000000000000001E-4</v>
      </c>
      <c r="M1124" s="160">
        <v>2.89</v>
      </c>
      <c r="N1124" s="160">
        <v>3.4000000000000002E-3</v>
      </c>
      <c r="O1124" s="160">
        <v>1.05</v>
      </c>
      <c r="P1124" s="160">
        <v>3.44</v>
      </c>
      <c r="Q1124" s="160">
        <v>2.9999999999999997E-4</v>
      </c>
      <c r="R1124" s="160">
        <v>6.3E-3</v>
      </c>
      <c r="S1124" s="160">
        <v>0.13</v>
      </c>
      <c r="T1124" s="160">
        <v>0</v>
      </c>
      <c r="U1124" s="160">
        <v>0.13</v>
      </c>
      <c r="V1124" s="160">
        <v>8.0000000000000004E-4</v>
      </c>
      <c r="W1124" s="160">
        <v>1.1000000000000001E-3</v>
      </c>
      <c r="X1124" s="160">
        <v>2.3999999999999998E-3</v>
      </c>
      <c r="Y1124" s="160">
        <v>2.18E-2</v>
      </c>
      <c r="Z1124" s="160">
        <v>0</v>
      </c>
      <c r="AA1124" s="159">
        <v>0.58200000000000007</v>
      </c>
      <c r="AB1124" s="159">
        <v>1.1000000000000001E-2</v>
      </c>
      <c r="AC1124" s="159">
        <v>6.6E-3</v>
      </c>
      <c r="AD1124" s="159">
        <v>0.09</v>
      </c>
    </row>
    <row r="1125" spans="1:30" ht="15" customHeight="1">
      <c r="A1125" s="267" t="s">
        <v>1920</v>
      </c>
      <c r="B1125" s="165" t="s">
        <v>34</v>
      </c>
      <c r="C1125" s="182">
        <v>0.24160000000000001</v>
      </c>
      <c r="E1125" s="172">
        <v>0</v>
      </c>
      <c r="F1125" s="173">
        <v>3.5999999999999999E-3</v>
      </c>
      <c r="G1125" s="179">
        <v>6.5000000000000006E-3</v>
      </c>
      <c r="H1125" s="176">
        <v>2.8000000000000004E-3</v>
      </c>
      <c r="I1125" s="175">
        <v>0</v>
      </c>
      <c r="J1125" s="160">
        <v>0.18</v>
      </c>
      <c r="K1125" s="160">
        <v>0.57999999999999996</v>
      </c>
      <c r="L1125" s="160">
        <v>2.0000000000000001E-4</v>
      </c>
      <c r="M1125" s="160">
        <v>2.89</v>
      </c>
      <c r="N1125" s="160">
        <v>3.4000000000000002E-3</v>
      </c>
      <c r="O1125" s="160">
        <v>1.05</v>
      </c>
      <c r="P1125" s="160">
        <v>3.44</v>
      </c>
      <c r="Q1125" s="160">
        <v>2.9999999999999997E-4</v>
      </c>
      <c r="R1125" s="160">
        <v>6.3E-3</v>
      </c>
      <c r="S1125" s="160">
        <v>0.13</v>
      </c>
      <c r="T1125" s="160">
        <v>0</v>
      </c>
      <c r="U1125" s="160">
        <v>0.13</v>
      </c>
      <c r="V1125" s="160">
        <v>8.0000000000000004E-4</v>
      </c>
      <c r="W1125" s="160">
        <v>1.1000000000000001E-3</v>
      </c>
      <c r="X1125" s="160">
        <v>2.3999999999999998E-3</v>
      </c>
      <c r="Y1125" s="160">
        <v>2.18E-2</v>
      </c>
      <c r="Z1125" s="160">
        <v>0</v>
      </c>
      <c r="AA1125" s="159">
        <v>0.58200000000000007</v>
      </c>
      <c r="AB1125" s="159">
        <v>1.1000000000000001E-2</v>
      </c>
      <c r="AC1125" s="159">
        <v>6.6E-3</v>
      </c>
      <c r="AD1125" s="159">
        <v>0.09</v>
      </c>
    </row>
    <row r="1126" spans="1:30" ht="15" customHeight="1">
      <c r="A1126" s="267" t="s">
        <v>1921</v>
      </c>
      <c r="B1126" s="165" t="s">
        <v>34</v>
      </c>
      <c r="C1126" s="182">
        <v>0.24160000000000001</v>
      </c>
      <c r="E1126" s="172">
        <v>0</v>
      </c>
      <c r="F1126" s="173">
        <v>3.5999999999999999E-3</v>
      </c>
      <c r="G1126" s="179">
        <v>6.5000000000000006E-3</v>
      </c>
      <c r="H1126" s="176">
        <v>2.8000000000000004E-3</v>
      </c>
      <c r="I1126" s="175">
        <v>0</v>
      </c>
      <c r="J1126" s="160">
        <v>0.18</v>
      </c>
      <c r="K1126" s="160">
        <v>0.57999999999999996</v>
      </c>
      <c r="L1126" s="160">
        <v>2.0000000000000001E-4</v>
      </c>
      <c r="M1126" s="160">
        <v>2.89</v>
      </c>
      <c r="N1126" s="160">
        <v>3.4000000000000002E-3</v>
      </c>
      <c r="O1126" s="160">
        <v>1.05</v>
      </c>
      <c r="P1126" s="160">
        <v>3.44</v>
      </c>
      <c r="Q1126" s="160">
        <v>2.9999999999999997E-4</v>
      </c>
      <c r="R1126" s="160">
        <v>6.3E-3</v>
      </c>
      <c r="S1126" s="160">
        <v>0.13</v>
      </c>
      <c r="T1126" s="160">
        <v>0</v>
      </c>
      <c r="U1126" s="160">
        <v>0.13</v>
      </c>
      <c r="V1126" s="160">
        <v>8.0000000000000004E-4</v>
      </c>
      <c r="W1126" s="160">
        <v>1.1000000000000001E-3</v>
      </c>
      <c r="X1126" s="160">
        <v>2.3999999999999998E-3</v>
      </c>
      <c r="Y1126" s="160">
        <v>2.18E-2</v>
      </c>
      <c r="Z1126" s="160">
        <v>0</v>
      </c>
      <c r="AA1126" s="159">
        <v>0.58200000000000007</v>
      </c>
      <c r="AB1126" s="159">
        <v>1.1000000000000001E-2</v>
      </c>
      <c r="AC1126" s="159">
        <v>6.6E-3</v>
      </c>
      <c r="AD1126" s="159">
        <v>0.09</v>
      </c>
    </row>
    <row r="1127" spans="1:30" ht="15" customHeight="1">
      <c r="A1127" s="267" t="s">
        <v>1922</v>
      </c>
      <c r="B1127" s="165" t="s">
        <v>34</v>
      </c>
      <c r="C1127" s="182">
        <v>0.2462</v>
      </c>
      <c r="E1127" s="172">
        <v>3.39E-2</v>
      </c>
      <c r="F1127" s="173">
        <v>3.5999999999999999E-3</v>
      </c>
      <c r="G1127" s="179">
        <v>6.5000000000000006E-3</v>
      </c>
      <c r="H1127" s="176">
        <v>2.8000000000000004E-3</v>
      </c>
      <c r="I1127" s="175">
        <v>1.4000000000000002E-3</v>
      </c>
      <c r="J1127" s="160">
        <v>0.18</v>
      </c>
      <c r="K1127" s="160">
        <v>0.57999999999999996</v>
      </c>
      <c r="L1127" s="160">
        <v>2.0000000000000001E-4</v>
      </c>
      <c r="M1127" s="160">
        <v>2.89</v>
      </c>
      <c r="N1127" s="160">
        <v>3.4000000000000002E-3</v>
      </c>
      <c r="O1127" s="160">
        <v>1.05</v>
      </c>
      <c r="P1127" s="160">
        <v>3.44</v>
      </c>
      <c r="Q1127" s="160">
        <v>2.9999999999999997E-4</v>
      </c>
      <c r="R1127" s="160">
        <v>6.3E-3</v>
      </c>
      <c r="S1127" s="160">
        <v>0.13</v>
      </c>
      <c r="T1127" s="160">
        <v>0</v>
      </c>
      <c r="U1127" s="160">
        <v>0.13</v>
      </c>
      <c r="V1127" s="160">
        <v>8.0000000000000004E-4</v>
      </c>
      <c r="W1127" s="160">
        <v>1.1000000000000001E-3</v>
      </c>
      <c r="X1127" s="160">
        <v>2.3999999999999998E-3</v>
      </c>
      <c r="Y1127" s="160">
        <v>2.18E-2</v>
      </c>
      <c r="Z1127" s="160">
        <v>0</v>
      </c>
      <c r="AA1127" s="159">
        <v>0.58200000000000007</v>
      </c>
      <c r="AB1127" s="159">
        <v>1.1000000000000001E-2</v>
      </c>
      <c r="AC1127" s="159">
        <v>6.6E-3</v>
      </c>
      <c r="AD1127" s="159">
        <v>0.09</v>
      </c>
    </row>
    <row r="1128" spans="1:30" ht="15" customHeight="1">
      <c r="A1128" s="267" t="s">
        <v>1923</v>
      </c>
      <c r="B1128" s="165" t="s">
        <v>34</v>
      </c>
      <c r="C1128" s="182">
        <v>0.24160000000000001</v>
      </c>
      <c r="E1128" s="172">
        <v>0</v>
      </c>
      <c r="F1128" s="173">
        <v>3.5999999999999999E-3</v>
      </c>
      <c r="G1128" s="179">
        <v>6.5000000000000006E-3</v>
      </c>
      <c r="H1128" s="176">
        <v>2.8000000000000004E-3</v>
      </c>
      <c r="I1128" s="175">
        <v>0</v>
      </c>
      <c r="J1128" s="160">
        <v>0.18</v>
      </c>
      <c r="K1128" s="160">
        <v>0.57999999999999996</v>
      </c>
      <c r="L1128" s="160">
        <v>2.0000000000000001E-4</v>
      </c>
      <c r="M1128" s="160">
        <v>2.89</v>
      </c>
      <c r="N1128" s="160">
        <v>3.4000000000000002E-3</v>
      </c>
      <c r="O1128" s="160">
        <v>1.05</v>
      </c>
      <c r="P1128" s="160">
        <v>3.44</v>
      </c>
      <c r="Q1128" s="160">
        <v>2.9999999999999997E-4</v>
      </c>
      <c r="R1128" s="160">
        <v>6.3E-3</v>
      </c>
      <c r="S1128" s="160">
        <v>0.13</v>
      </c>
      <c r="T1128" s="160">
        <v>0</v>
      </c>
      <c r="U1128" s="160">
        <v>0.13</v>
      </c>
      <c r="V1128" s="160">
        <v>8.0000000000000004E-4</v>
      </c>
      <c r="W1128" s="160">
        <v>1.1000000000000001E-3</v>
      </c>
      <c r="X1128" s="160">
        <v>2.3999999999999998E-3</v>
      </c>
      <c r="Y1128" s="160">
        <v>2.18E-2</v>
      </c>
      <c r="Z1128" s="160">
        <v>0</v>
      </c>
      <c r="AA1128" s="159">
        <v>0.58200000000000007</v>
      </c>
      <c r="AB1128" s="159">
        <v>1.1000000000000001E-2</v>
      </c>
      <c r="AC1128" s="159">
        <v>6.6E-3</v>
      </c>
      <c r="AD1128" s="159">
        <v>0.09</v>
      </c>
    </row>
    <row r="1129" spans="1:30" ht="15" customHeight="1">
      <c r="A1129" s="267" t="s">
        <v>1924</v>
      </c>
      <c r="B1129" s="165" t="s">
        <v>34</v>
      </c>
      <c r="C1129" s="182">
        <v>0.19589999999999999</v>
      </c>
      <c r="E1129" s="172">
        <v>1.0800000000000001E-2</v>
      </c>
      <c r="F1129" s="173">
        <v>3.5999999999999999E-3</v>
      </c>
      <c r="G1129" s="179">
        <v>6.5000000000000006E-3</v>
      </c>
      <c r="H1129" s="176">
        <v>2.8000000000000004E-3</v>
      </c>
      <c r="I1129" s="175">
        <v>3.0000000000000001E-3</v>
      </c>
      <c r="J1129" s="160">
        <v>0.18</v>
      </c>
      <c r="K1129" s="160">
        <v>0.57999999999999996</v>
      </c>
      <c r="L1129" s="160">
        <v>2.0000000000000001E-4</v>
      </c>
      <c r="M1129" s="160">
        <v>2.89</v>
      </c>
      <c r="N1129" s="160">
        <v>3.4000000000000002E-3</v>
      </c>
      <c r="O1129" s="160">
        <v>1.05</v>
      </c>
      <c r="P1129" s="160">
        <v>3.44</v>
      </c>
      <c r="Q1129" s="160">
        <v>2.9999999999999997E-4</v>
      </c>
      <c r="R1129" s="160">
        <v>6.3E-3</v>
      </c>
      <c r="S1129" s="160">
        <v>0.13</v>
      </c>
      <c r="T1129" s="160">
        <v>0</v>
      </c>
      <c r="U1129" s="160">
        <v>0.13</v>
      </c>
      <c r="V1129" s="160">
        <v>8.0000000000000004E-4</v>
      </c>
      <c r="W1129" s="160">
        <v>1.1000000000000001E-3</v>
      </c>
      <c r="X1129" s="160">
        <v>2.3999999999999998E-3</v>
      </c>
      <c r="Y1129" s="160">
        <v>2.18E-2</v>
      </c>
      <c r="Z1129" s="160">
        <v>0</v>
      </c>
      <c r="AA1129" s="159">
        <v>0.58200000000000007</v>
      </c>
      <c r="AB1129" s="159">
        <v>1.1000000000000001E-2</v>
      </c>
      <c r="AC1129" s="159">
        <v>6.6E-3</v>
      </c>
      <c r="AD1129" s="159">
        <v>0.09</v>
      </c>
    </row>
    <row r="1130" spans="1:30" ht="15" customHeight="1">
      <c r="A1130" s="267" t="s">
        <v>1925</v>
      </c>
      <c r="B1130" s="165" t="s">
        <v>34</v>
      </c>
      <c r="C1130" s="182">
        <v>0.24160000000000001</v>
      </c>
      <c r="E1130" s="172">
        <v>0</v>
      </c>
      <c r="F1130" s="173">
        <v>3.5999999999999999E-3</v>
      </c>
      <c r="G1130" s="179">
        <v>6.5000000000000006E-3</v>
      </c>
      <c r="H1130" s="176">
        <v>2.8000000000000004E-3</v>
      </c>
      <c r="I1130" s="175">
        <v>0</v>
      </c>
      <c r="J1130" s="160">
        <v>0.18</v>
      </c>
      <c r="K1130" s="160">
        <v>0.57999999999999996</v>
      </c>
      <c r="L1130" s="160">
        <v>2.0000000000000001E-4</v>
      </c>
      <c r="M1130" s="160">
        <v>2.89</v>
      </c>
      <c r="N1130" s="160">
        <v>3.4000000000000002E-3</v>
      </c>
      <c r="O1130" s="160">
        <v>1.05</v>
      </c>
      <c r="P1130" s="160">
        <v>3.44</v>
      </c>
      <c r="Q1130" s="160">
        <v>2.9999999999999997E-4</v>
      </c>
      <c r="R1130" s="160">
        <v>6.3E-3</v>
      </c>
      <c r="S1130" s="160">
        <v>0.13</v>
      </c>
      <c r="T1130" s="160">
        <v>0</v>
      </c>
      <c r="U1130" s="160">
        <v>0.13</v>
      </c>
      <c r="V1130" s="160">
        <v>8.0000000000000004E-4</v>
      </c>
      <c r="W1130" s="160">
        <v>1.1000000000000001E-3</v>
      </c>
      <c r="X1130" s="160">
        <v>2.3999999999999998E-3</v>
      </c>
      <c r="Y1130" s="160">
        <v>2.18E-2</v>
      </c>
      <c r="Z1130" s="160">
        <v>0</v>
      </c>
      <c r="AA1130" s="159">
        <v>0.58200000000000007</v>
      </c>
      <c r="AB1130" s="159">
        <v>1.1000000000000001E-2</v>
      </c>
      <c r="AC1130" s="159">
        <v>6.6E-3</v>
      </c>
      <c r="AD1130" s="159">
        <v>0.09</v>
      </c>
    </row>
    <row r="1131" spans="1:30" ht="15" customHeight="1">
      <c r="A1131" s="267" t="s">
        <v>1926</v>
      </c>
      <c r="B1131" s="165" t="s">
        <v>34</v>
      </c>
      <c r="C1131" s="182">
        <v>0.24160000000000001</v>
      </c>
      <c r="E1131" s="172">
        <v>0</v>
      </c>
      <c r="F1131" s="173">
        <v>3.5999999999999999E-3</v>
      </c>
      <c r="G1131" s="179">
        <v>6.5000000000000006E-3</v>
      </c>
      <c r="H1131" s="176">
        <v>2.8000000000000004E-3</v>
      </c>
      <c r="I1131" s="175">
        <v>0</v>
      </c>
      <c r="J1131" s="160">
        <v>0.18</v>
      </c>
      <c r="K1131" s="160">
        <v>0.57999999999999996</v>
      </c>
      <c r="L1131" s="160">
        <v>2.0000000000000001E-4</v>
      </c>
      <c r="M1131" s="160">
        <v>2.89</v>
      </c>
      <c r="N1131" s="160">
        <v>3.4000000000000002E-3</v>
      </c>
      <c r="O1131" s="160">
        <v>1.05</v>
      </c>
      <c r="P1131" s="160">
        <v>3.44</v>
      </c>
      <c r="Q1131" s="160">
        <v>2.9999999999999997E-4</v>
      </c>
      <c r="R1131" s="160">
        <v>6.3E-3</v>
      </c>
      <c r="S1131" s="160">
        <v>0.13</v>
      </c>
      <c r="T1131" s="160">
        <v>0</v>
      </c>
      <c r="U1131" s="160">
        <v>0.13</v>
      </c>
      <c r="V1131" s="160">
        <v>8.0000000000000004E-4</v>
      </c>
      <c r="W1131" s="160">
        <v>1.1000000000000001E-3</v>
      </c>
      <c r="X1131" s="160">
        <v>2.3999999999999998E-3</v>
      </c>
      <c r="Y1131" s="160">
        <v>2.18E-2</v>
      </c>
      <c r="Z1131" s="160">
        <v>0</v>
      </c>
      <c r="AA1131" s="159">
        <v>0.58200000000000007</v>
      </c>
      <c r="AB1131" s="159">
        <v>1.1000000000000001E-2</v>
      </c>
      <c r="AC1131" s="159">
        <v>6.6E-3</v>
      </c>
      <c r="AD1131" s="159">
        <v>0.09</v>
      </c>
    </row>
    <row r="1132" spans="1:30" ht="15" customHeight="1">
      <c r="A1132" s="267" t="s">
        <v>1927</v>
      </c>
      <c r="B1132" s="165" t="s">
        <v>34</v>
      </c>
      <c r="C1132" s="182">
        <v>0.28620000000000001</v>
      </c>
      <c r="E1132" s="172">
        <v>1.9199999999999998E-2</v>
      </c>
      <c r="F1132" s="173">
        <v>1.866E-2</v>
      </c>
      <c r="G1132" s="179">
        <v>3.4040000000000001E-2</v>
      </c>
      <c r="H1132" s="176">
        <v>2.129E-2</v>
      </c>
      <c r="I1132" s="175">
        <v>0</v>
      </c>
      <c r="J1132" s="160">
        <v>0.28000000000000003</v>
      </c>
      <c r="K1132" s="160">
        <v>0.26</v>
      </c>
      <c r="L1132" s="160">
        <v>1.2999999999999999E-4</v>
      </c>
      <c r="M1132" s="160">
        <v>5.15</v>
      </c>
      <c r="N1132" s="160">
        <v>7.7000000000000002E-3</v>
      </c>
      <c r="O1132" s="160">
        <v>1.17</v>
      </c>
      <c r="P1132" s="160">
        <v>2.83</v>
      </c>
      <c r="Q1132" s="160">
        <v>1.2800000000000001E-3</v>
      </c>
      <c r="R1132" s="160">
        <v>1.2800000000000001E-2</v>
      </c>
      <c r="S1132" s="160">
        <v>0.91</v>
      </c>
      <c r="T1132" s="160">
        <v>0</v>
      </c>
      <c r="U1132" s="160">
        <v>0.91</v>
      </c>
      <c r="V1132" s="160">
        <v>2.7700000000000003E-3</v>
      </c>
      <c r="W1132" s="160">
        <v>9.4900000000000002E-3</v>
      </c>
      <c r="X1132" s="160">
        <v>1.8500000000000001E-3</v>
      </c>
      <c r="Y1132" s="160">
        <v>2.1920000000000002E-2</v>
      </c>
      <c r="Z1132" s="160">
        <v>0.16399999999999998</v>
      </c>
      <c r="AA1132" s="159">
        <v>0.51700000000000002</v>
      </c>
      <c r="AB1132" s="159">
        <v>0.04</v>
      </c>
      <c r="AC1132" s="159">
        <v>8.974E-2</v>
      </c>
      <c r="AD1132" s="159">
        <v>0.92</v>
      </c>
    </row>
    <row r="1133" spans="1:30" ht="15" customHeight="1">
      <c r="A1133" s="267" t="s">
        <v>1928</v>
      </c>
      <c r="B1133" s="165" t="s">
        <v>34</v>
      </c>
      <c r="C1133" s="182">
        <v>0.28620000000000001</v>
      </c>
      <c r="E1133" s="172">
        <v>1.9199999999999998E-2</v>
      </c>
      <c r="F1133" s="173">
        <v>1.866E-2</v>
      </c>
      <c r="G1133" s="179">
        <v>3.4040000000000001E-2</v>
      </c>
      <c r="H1133" s="176">
        <v>2.129E-2</v>
      </c>
      <c r="I1133" s="175">
        <v>0</v>
      </c>
      <c r="J1133" s="160">
        <v>0.28000000000000003</v>
      </c>
      <c r="K1133" s="160">
        <v>0.26</v>
      </c>
      <c r="L1133" s="160">
        <v>1.2999999999999999E-4</v>
      </c>
      <c r="M1133" s="160">
        <v>5.15</v>
      </c>
      <c r="N1133" s="160">
        <v>7.7000000000000002E-3</v>
      </c>
      <c r="O1133" s="160">
        <v>1.17</v>
      </c>
      <c r="P1133" s="160">
        <v>2.83</v>
      </c>
      <c r="Q1133" s="160">
        <v>1.2800000000000001E-3</v>
      </c>
      <c r="R1133" s="160">
        <v>1.2800000000000001E-2</v>
      </c>
      <c r="S1133" s="160">
        <v>0.91</v>
      </c>
      <c r="T1133" s="160">
        <v>0</v>
      </c>
      <c r="U1133" s="160">
        <v>0.91</v>
      </c>
      <c r="V1133" s="160">
        <v>2.7700000000000003E-3</v>
      </c>
      <c r="W1133" s="160">
        <v>9.4900000000000002E-3</v>
      </c>
      <c r="X1133" s="160">
        <v>1.8500000000000001E-3</v>
      </c>
      <c r="Y1133" s="160">
        <v>2.1920000000000002E-2</v>
      </c>
      <c r="Z1133" s="160">
        <v>0.16399999999999998</v>
      </c>
      <c r="AA1133" s="159">
        <v>0.51700000000000002</v>
      </c>
      <c r="AB1133" s="159">
        <v>0.04</v>
      </c>
      <c r="AC1133" s="159">
        <v>8.974E-2</v>
      </c>
      <c r="AD1133" s="159">
        <v>0.92</v>
      </c>
    </row>
    <row r="1134" spans="1:30" ht="15" customHeight="1">
      <c r="A1134" s="267" t="s">
        <v>1929</v>
      </c>
      <c r="B1134" s="165" t="s">
        <v>34</v>
      </c>
      <c r="C1134" s="182">
        <v>0.24160000000000001</v>
      </c>
      <c r="E1134" s="172">
        <v>0</v>
      </c>
      <c r="F1134" s="173">
        <v>3.5999999999999999E-3</v>
      </c>
      <c r="G1134" s="179">
        <v>6.5000000000000006E-3</v>
      </c>
      <c r="H1134" s="176">
        <v>2.8000000000000004E-3</v>
      </c>
      <c r="I1134" s="175">
        <v>0</v>
      </c>
      <c r="J1134" s="160">
        <v>0.18</v>
      </c>
      <c r="K1134" s="160">
        <v>0.57999999999999996</v>
      </c>
      <c r="L1134" s="160">
        <v>2.0000000000000001E-4</v>
      </c>
      <c r="M1134" s="160">
        <v>2.89</v>
      </c>
      <c r="N1134" s="160">
        <v>3.4000000000000002E-3</v>
      </c>
      <c r="O1134" s="160">
        <v>1.05</v>
      </c>
      <c r="P1134" s="160">
        <v>3.44</v>
      </c>
      <c r="Q1134" s="160">
        <v>2.9999999999999997E-4</v>
      </c>
      <c r="R1134" s="160">
        <v>6.3E-3</v>
      </c>
      <c r="S1134" s="160">
        <v>0.13</v>
      </c>
      <c r="T1134" s="160">
        <v>0</v>
      </c>
      <c r="U1134" s="160">
        <v>0.13</v>
      </c>
      <c r="V1134" s="160">
        <v>8.0000000000000004E-4</v>
      </c>
      <c r="W1134" s="160">
        <v>1.1000000000000001E-3</v>
      </c>
      <c r="X1134" s="160">
        <v>2.3999999999999998E-3</v>
      </c>
      <c r="Y1134" s="160">
        <v>2.18E-2</v>
      </c>
      <c r="Z1134" s="160">
        <v>0</v>
      </c>
      <c r="AA1134" s="159">
        <v>0.58200000000000007</v>
      </c>
      <c r="AB1134" s="159">
        <v>5.5E-2</v>
      </c>
      <c r="AC1134" s="159">
        <v>6.6E-3</v>
      </c>
      <c r="AD1134" s="159">
        <v>0.09</v>
      </c>
    </row>
    <row r="1135" spans="1:30" ht="15" customHeight="1">
      <c r="A1135" s="267" t="s">
        <v>1930</v>
      </c>
      <c r="B1135" s="165" t="s">
        <v>34</v>
      </c>
      <c r="C1135" s="182">
        <v>0.24160000000000001</v>
      </c>
      <c r="E1135" s="172">
        <v>0</v>
      </c>
      <c r="F1135" s="173">
        <v>3.5999999999999999E-3</v>
      </c>
      <c r="G1135" s="179">
        <v>6.5000000000000006E-3</v>
      </c>
      <c r="H1135" s="176">
        <v>2.8000000000000004E-3</v>
      </c>
      <c r="I1135" s="175">
        <v>0</v>
      </c>
      <c r="J1135" s="160">
        <v>0.18</v>
      </c>
      <c r="K1135" s="160">
        <v>0.57999999999999996</v>
      </c>
      <c r="L1135" s="160">
        <v>2.0000000000000001E-4</v>
      </c>
      <c r="M1135" s="160">
        <v>2.89</v>
      </c>
      <c r="N1135" s="160">
        <v>3.4000000000000002E-3</v>
      </c>
      <c r="O1135" s="160">
        <v>1.05</v>
      </c>
      <c r="P1135" s="160">
        <v>3.44</v>
      </c>
      <c r="Q1135" s="160">
        <v>2.9999999999999997E-4</v>
      </c>
      <c r="R1135" s="160">
        <v>6.3E-3</v>
      </c>
      <c r="S1135" s="160">
        <v>0.13</v>
      </c>
      <c r="T1135" s="160">
        <v>0</v>
      </c>
      <c r="U1135" s="160">
        <v>0.13</v>
      </c>
      <c r="V1135" s="160">
        <v>8.0000000000000004E-4</v>
      </c>
      <c r="W1135" s="160">
        <v>1.1000000000000001E-3</v>
      </c>
      <c r="X1135" s="160">
        <v>2.3999999999999998E-3</v>
      </c>
      <c r="Y1135" s="160">
        <v>2.18E-2</v>
      </c>
      <c r="Z1135" s="160">
        <v>0</v>
      </c>
      <c r="AA1135" s="159">
        <v>0.58200000000000007</v>
      </c>
      <c r="AB1135" s="159">
        <v>5.5E-2</v>
      </c>
      <c r="AC1135" s="159">
        <v>6.6E-3</v>
      </c>
      <c r="AD1135" s="159">
        <v>0.09</v>
      </c>
    </row>
    <row r="1136" spans="1:30" ht="15" customHeight="1">
      <c r="A1136" s="267" t="s">
        <v>1931</v>
      </c>
      <c r="B1136" s="165" t="s">
        <v>34</v>
      </c>
      <c r="C1136" s="182">
        <v>0.24160000000000001</v>
      </c>
      <c r="E1136" s="172">
        <v>0</v>
      </c>
      <c r="F1136" s="173">
        <v>3.5999999999999999E-3</v>
      </c>
      <c r="G1136" s="179">
        <v>6.5000000000000006E-3</v>
      </c>
      <c r="H1136" s="176">
        <v>2.8000000000000004E-3</v>
      </c>
      <c r="I1136" s="175">
        <v>0</v>
      </c>
      <c r="J1136" s="160">
        <v>0.18</v>
      </c>
      <c r="K1136" s="160">
        <v>0.57999999999999996</v>
      </c>
      <c r="L1136" s="160">
        <v>2.0000000000000001E-4</v>
      </c>
      <c r="M1136" s="160">
        <v>2.89</v>
      </c>
      <c r="N1136" s="160">
        <v>3.4000000000000002E-3</v>
      </c>
      <c r="O1136" s="160">
        <v>1.05</v>
      </c>
      <c r="P1136" s="160">
        <v>3.44</v>
      </c>
      <c r="Q1136" s="160">
        <v>2.9999999999999997E-4</v>
      </c>
      <c r="R1136" s="160">
        <v>6.3E-3</v>
      </c>
      <c r="S1136" s="160">
        <v>0.13</v>
      </c>
      <c r="T1136" s="160">
        <v>0</v>
      </c>
      <c r="U1136" s="160">
        <v>0.13</v>
      </c>
      <c r="V1136" s="160">
        <v>8.0000000000000004E-4</v>
      </c>
      <c r="W1136" s="160">
        <v>1.1000000000000001E-3</v>
      </c>
      <c r="X1136" s="160">
        <v>2.3999999999999998E-3</v>
      </c>
      <c r="Y1136" s="160">
        <v>2.18E-2</v>
      </c>
      <c r="Z1136" s="160">
        <v>0</v>
      </c>
      <c r="AA1136" s="159">
        <v>0.58200000000000007</v>
      </c>
      <c r="AB1136" s="159">
        <v>5.5E-2</v>
      </c>
      <c r="AC1136" s="159">
        <v>6.6E-3</v>
      </c>
      <c r="AD1136" s="159">
        <v>0.09</v>
      </c>
    </row>
    <row r="1137" spans="1:30" ht="15" customHeight="1">
      <c r="A1137" s="267" t="s">
        <v>1932</v>
      </c>
      <c r="B1137" s="165" t="s">
        <v>34</v>
      </c>
      <c r="C1137" s="182">
        <v>0.24160000000000001</v>
      </c>
      <c r="E1137" s="172">
        <v>0</v>
      </c>
      <c r="F1137" s="173">
        <v>3.5999999999999999E-3</v>
      </c>
      <c r="G1137" s="179">
        <v>6.5000000000000006E-3</v>
      </c>
      <c r="H1137" s="176">
        <v>2.8000000000000004E-3</v>
      </c>
      <c r="I1137" s="175">
        <v>0</v>
      </c>
      <c r="J1137" s="160">
        <v>0.18</v>
      </c>
      <c r="K1137" s="160">
        <v>0.57999999999999996</v>
      </c>
      <c r="L1137" s="160">
        <v>2.0000000000000001E-4</v>
      </c>
      <c r="M1137" s="160">
        <v>2.89</v>
      </c>
      <c r="N1137" s="160">
        <v>3.4000000000000002E-3</v>
      </c>
      <c r="O1137" s="160">
        <v>1.05</v>
      </c>
      <c r="P1137" s="160">
        <v>3.44</v>
      </c>
      <c r="Q1137" s="160">
        <v>2.9999999999999997E-4</v>
      </c>
      <c r="R1137" s="160">
        <v>6.3E-3</v>
      </c>
      <c r="S1137" s="160">
        <v>0.13</v>
      </c>
      <c r="T1137" s="160">
        <v>0</v>
      </c>
      <c r="U1137" s="160">
        <v>0.13</v>
      </c>
      <c r="V1137" s="160">
        <v>8.0000000000000004E-4</v>
      </c>
      <c r="W1137" s="160">
        <v>1.1000000000000001E-3</v>
      </c>
      <c r="X1137" s="160">
        <v>2.3999999999999998E-3</v>
      </c>
      <c r="Y1137" s="160">
        <v>2.18E-2</v>
      </c>
      <c r="Z1137" s="160">
        <v>0</v>
      </c>
      <c r="AA1137" s="159">
        <v>0.58200000000000007</v>
      </c>
      <c r="AB1137" s="159">
        <v>5.5E-2</v>
      </c>
      <c r="AC1137" s="159">
        <v>6.6E-3</v>
      </c>
      <c r="AD1137" s="159">
        <v>0.09</v>
      </c>
    </row>
    <row r="1138" spans="1:30" ht="15" customHeight="1">
      <c r="A1138" s="267" t="s">
        <v>1933</v>
      </c>
      <c r="B1138" s="165" t="s">
        <v>34</v>
      </c>
      <c r="C1138" s="182">
        <v>0.24160000000000001</v>
      </c>
      <c r="E1138" s="172">
        <v>0</v>
      </c>
      <c r="F1138" s="173">
        <v>3.5999999999999999E-3</v>
      </c>
      <c r="G1138" s="179">
        <v>6.5000000000000006E-3</v>
      </c>
      <c r="H1138" s="176">
        <v>2.8000000000000004E-3</v>
      </c>
      <c r="I1138" s="175">
        <v>0</v>
      </c>
      <c r="J1138" s="160">
        <v>0.18</v>
      </c>
      <c r="K1138" s="160">
        <v>0.57999999999999996</v>
      </c>
      <c r="L1138" s="160">
        <v>2.0000000000000001E-4</v>
      </c>
      <c r="M1138" s="160">
        <v>2.89</v>
      </c>
      <c r="N1138" s="160">
        <v>3.4000000000000002E-3</v>
      </c>
      <c r="O1138" s="160">
        <v>1.05</v>
      </c>
      <c r="P1138" s="160">
        <v>3.44</v>
      </c>
      <c r="Q1138" s="160">
        <v>2.9999999999999997E-4</v>
      </c>
      <c r="R1138" s="160">
        <v>6.3E-3</v>
      </c>
      <c r="S1138" s="160">
        <v>0.13</v>
      </c>
      <c r="T1138" s="160">
        <v>0</v>
      </c>
      <c r="U1138" s="160">
        <v>0.13</v>
      </c>
      <c r="V1138" s="160">
        <v>8.0000000000000004E-4</v>
      </c>
      <c r="W1138" s="160">
        <v>1.1000000000000001E-3</v>
      </c>
      <c r="X1138" s="160">
        <v>2.3999999999999998E-3</v>
      </c>
      <c r="Y1138" s="160">
        <v>2.18E-2</v>
      </c>
      <c r="Z1138" s="160">
        <v>0</v>
      </c>
      <c r="AA1138" s="159">
        <v>0.58200000000000007</v>
      </c>
      <c r="AB1138" s="159">
        <v>5.5E-2</v>
      </c>
      <c r="AC1138" s="159">
        <v>6.6E-3</v>
      </c>
      <c r="AD1138" s="159">
        <v>0.09</v>
      </c>
    </row>
    <row r="1139" spans="1:30" ht="15" customHeight="1">
      <c r="A1139" s="267" t="s">
        <v>1934</v>
      </c>
      <c r="B1139" s="165" t="s">
        <v>34</v>
      </c>
      <c r="C1139" s="182">
        <v>0.2462</v>
      </c>
      <c r="E1139" s="172">
        <v>3.39E-2</v>
      </c>
      <c r="F1139" s="173">
        <v>3.5999999999999999E-3</v>
      </c>
      <c r="G1139" s="179">
        <v>6.5000000000000006E-3</v>
      </c>
      <c r="H1139" s="176">
        <v>2.8000000000000004E-3</v>
      </c>
      <c r="I1139" s="175">
        <v>1.4000000000000002E-3</v>
      </c>
      <c r="J1139" s="160">
        <v>0.18</v>
      </c>
      <c r="K1139" s="160">
        <v>0.57999999999999996</v>
      </c>
      <c r="L1139" s="160">
        <v>2.0000000000000001E-4</v>
      </c>
      <c r="M1139" s="160">
        <v>2.89</v>
      </c>
      <c r="N1139" s="160">
        <v>3.4000000000000002E-3</v>
      </c>
      <c r="O1139" s="160">
        <v>1.05</v>
      </c>
      <c r="P1139" s="160">
        <v>3.44</v>
      </c>
      <c r="Q1139" s="160">
        <v>2.9999999999999997E-4</v>
      </c>
      <c r="R1139" s="160">
        <v>6.3E-3</v>
      </c>
      <c r="S1139" s="160">
        <v>0.13</v>
      </c>
      <c r="T1139" s="160">
        <v>0</v>
      </c>
      <c r="U1139" s="160">
        <v>0.13</v>
      </c>
      <c r="V1139" s="160">
        <v>8.0000000000000004E-4</v>
      </c>
      <c r="W1139" s="160">
        <v>1.1000000000000001E-3</v>
      </c>
      <c r="X1139" s="160">
        <v>2.3999999999999998E-3</v>
      </c>
      <c r="Y1139" s="160">
        <v>2.18E-2</v>
      </c>
      <c r="Z1139" s="160">
        <v>0</v>
      </c>
      <c r="AA1139" s="159">
        <v>0.58200000000000007</v>
      </c>
      <c r="AB1139" s="159">
        <v>5.5E-2</v>
      </c>
      <c r="AC1139" s="159">
        <v>6.6E-3</v>
      </c>
      <c r="AD1139" s="159">
        <v>0.09</v>
      </c>
    </row>
    <row r="1140" spans="1:30" ht="15" customHeight="1">
      <c r="A1140" s="267" t="s">
        <v>1935</v>
      </c>
      <c r="B1140" s="165" t="s">
        <v>34</v>
      </c>
      <c r="C1140" s="182">
        <v>0.24160000000000001</v>
      </c>
      <c r="E1140" s="172">
        <v>0</v>
      </c>
      <c r="F1140" s="173">
        <v>3.5999999999999999E-3</v>
      </c>
      <c r="G1140" s="179">
        <v>6.5000000000000006E-3</v>
      </c>
      <c r="H1140" s="176">
        <v>2.8000000000000004E-3</v>
      </c>
      <c r="I1140" s="175">
        <v>0</v>
      </c>
      <c r="J1140" s="160">
        <v>0.18</v>
      </c>
      <c r="K1140" s="160">
        <v>0.57999999999999996</v>
      </c>
      <c r="L1140" s="160">
        <v>2.0000000000000001E-4</v>
      </c>
      <c r="M1140" s="160">
        <v>2.89</v>
      </c>
      <c r="N1140" s="160">
        <v>3.4000000000000002E-3</v>
      </c>
      <c r="O1140" s="160">
        <v>1.05</v>
      </c>
      <c r="P1140" s="160">
        <v>3.44</v>
      </c>
      <c r="Q1140" s="160">
        <v>2.9999999999999997E-4</v>
      </c>
      <c r="R1140" s="160">
        <v>6.3E-3</v>
      </c>
      <c r="S1140" s="160">
        <v>0.13</v>
      </c>
      <c r="T1140" s="160">
        <v>0</v>
      </c>
      <c r="U1140" s="160">
        <v>0.13</v>
      </c>
      <c r="V1140" s="160">
        <v>8.0000000000000004E-4</v>
      </c>
      <c r="W1140" s="160">
        <v>1.1000000000000001E-3</v>
      </c>
      <c r="X1140" s="160">
        <v>2.3999999999999998E-3</v>
      </c>
      <c r="Y1140" s="160">
        <v>2.18E-2</v>
      </c>
      <c r="Z1140" s="160">
        <v>0</v>
      </c>
      <c r="AA1140" s="159">
        <v>0.58200000000000007</v>
      </c>
      <c r="AB1140" s="159">
        <v>5.5E-2</v>
      </c>
      <c r="AC1140" s="159">
        <v>6.6E-3</v>
      </c>
      <c r="AD1140" s="159">
        <v>0.09</v>
      </c>
    </row>
    <row r="1141" spans="1:30" ht="15" customHeight="1">
      <c r="A1141" s="267" t="s">
        <v>1936</v>
      </c>
      <c r="B1141" s="165" t="s">
        <v>34</v>
      </c>
      <c r="C1141" s="182">
        <v>0.19589999999999999</v>
      </c>
      <c r="E1141" s="172">
        <v>1.0800000000000001E-2</v>
      </c>
      <c r="F1141" s="173">
        <v>3.5999999999999999E-3</v>
      </c>
      <c r="G1141" s="179">
        <v>6.5000000000000006E-3</v>
      </c>
      <c r="H1141" s="176">
        <v>2.8000000000000004E-3</v>
      </c>
      <c r="I1141" s="175">
        <v>3.0000000000000001E-3</v>
      </c>
      <c r="J1141" s="160">
        <v>0.18</v>
      </c>
      <c r="K1141" s="160">
        <v>0.57999999999999996</v>
      </c>
      <c r="L1141" s="160">
        <v>2.0000000000000001E-4</v>
      </c>
      <c r="M1141" s="160">
        <v>2.89</v>
      </c>
      <c r="N1141" s="160">
        <v>3.4000000000000002E-3</v>
      </c>
      <c r="O1141" s="160">
        <v>1.05</v>
      </c>
      <c r="P1141" s="160">
        <v>3.44</v>
      </c>
      <c r="Q1141" s="160">
        <v>2.9999999999999997E-4</v>
      </c>
      <c r="R1141" s="160">
        <v>6.3E-3</v>
      </c>
      <c r="S1141" s="160">
        <v>0.13</v>
      </c>
      <c r="T1141" s="160">
        <v>0</v>
      </c>
      <c r="U1141" s="160">
        <v>0.13</v>
      </c>
      <c r="V1141" s="160">
        <v>8.0000000000000004E-4</v>
      </c>
      <c r="W1141" s="160">
        <v>1.1000000000000001E-3</v>
      </c>
      <c r="X1141" s="160">
        <v>2.3999999999999998E-3</v>
      </c>
      <c r="Y1141" s="160">
        <v>2.18E-2</v>
      </c>
      <c r="Z1141" s="160">
        <v>0</v>
      </c>
      <c r="AA1141" s="159">
        <v>0.58200000000000007</v>
      </c>
      <c r="AB1141" s="159">
        <v>5.5E-2</v>
      </c>
      <c r="AC1141" s="159">
        <v>6.6E-3</v>
      </c>
      <c r="AD1141" s="159">
        <v>0.09</v>
      </c>
    </row>
    <row r="1142" spans="1:30" ht="15" customHeight="1">
      <c r="A1142" s="267" t="s">
        <v>1937</v>
      </c>
      <c r="B1142" s="165" t="s">
        <v>34</v>
      </c>
      <c r="C1142" s="182">
        <v>0.20107</v>
      </c>
      <c r="E1142" s="172">
        <v>1.8509999999999999E-2</v>
      </c>
      <c r="F1142" s="173">
        <v>3.5999999999999999E-3</v>
      </c>
      <c r="G1142" s="179">
        <v>6.5000000000000006E-3</v>
      </c>
      <c r="H1142" s="176">
        <v>2.8000000000000004E-3</v>
      </c>
      <c r="I1142" s="175">
        <v>4.2999999999999999E-4</v>
      </c>
      <c r="J1142" s="160">
        <v>0.18</v>
      </c>
      <c r="K1142" s="160">
        <v>0.57999999999999996</v>
      </c>
      <c r="L1142" s="160">
        <v>2.0000000000000001E-4</v>
      </c>
      <c r="M1142" s="160">
        <v>2.89</v>
      </c>
      <c r="N1142" s="160">
        <v>3.4000000000000002E-3</v>
      </c>
      <c r="O1142" s="160">
        <v>1.05</v>
      </c>
      <c r="P1142" s="160">
        <v>3.44</v>
      </c>
      <c r="Q1142" s="160">
        <v>2.9999999999999997E-4</v>
      </c>
      <c r="R1142" s="160">
        <v>6.3E-3</v>
      </c>
      <c r="S1142" s="160">
        <v>0.13</v>
      </c>
      <c r="T1142" s="160">
        <v>0</v>
      </c>
      <c r="U1142" s="160">
        <v>0.13</v>
      </c>
      <c r="V1142" s="160">
        <v>8.0000000000000004E-4</v>
      </c>
      <c r="W1142" s="160">
        <v>1.1000000000000001E-3</v>
      </c>
      <c r="X1142" s="160">
        <v>2.3999999999999998E-3</v>
      </c>
      <c r="Y1142" s="160">
        <v>2.18E-2</v>
      </c>
      <c r="Z1142" s="160">
        <v>0</v>
      </c>
      <c r="AA1142" s="159">
        <v>0.58200000000000007</v>
      </c>
      <c r="AB1142" s="159">
        <v>5.5E-2</v>
      </c>
      <c r="AC1142" s="159">
        <v>6.6E-3</v>
      </c>
      <c r="AD1142" s="159">
        <v>0.09</v>
      </c>
    </row>
    <row r="1143" spans="1:30" ht="15" customHeight="1">
      <c r="A1143" s="267" t="s">
        <v>1938</v>
      </c>
      <c r="B1143" s="165" t="s">
        <v>34</v>
      </c>
      <c r="C1143" s="182">
        <v>0.24160000000000001</v>
      </c>
      <c r="E1143" s="172">
        <v>0</v>
      </c>
      <c r="F1143" s="173">
        <v>3.5999999999999999E-3</v>
      </c>
      <c r="G1143" s="179">
        <v>6.5000000000000006E-3</v>
      </c>
      <c r="H1143" s="176">
        <v>2.8000000000000004E-3</v>
      </c>
      <c r="I1143" s="175">
        <v>0</v>
      </c>
      <c r="J1143" s="160">
        <v>0.18</v>
      </c>
      <c r="K1143" s="160">
        <v>0.57999999999999996</v>
      </c>
      <c r="L1143" s="160">
        <v>2.0000000000000001E-4</v>
      </c>
      <c r="M1143" s="160">
        <v>2.89</v>
      </c>
      <c r="N1143" s="160">
        <v>3.4000000000000002E-3</v>
      </c>
      <c r="O1143" s="160">
        <v>1.05</v>
      </c>
      <c r="P1143" s="160">
        <v>3.44</v>
      </c>
      <c r="Q1143" s="160">
        <v>2.9999999999999997E-4</v>
      </c>
      <c r="R1143" s="160">
        <v>6.3E-3</v>
      </c>
      <c r="S1143" s="160">
        <v>0.13</v>
      </c>
      <c r="T1143" s="160">
        <v>0</v>
      </c>
      <c r="U1143" s="160">
        <v>0.13</v>
      </c>
      <c r="V1143" s="160">
        <v>8.0000000000000004E-4</v>
      </c>
      <c r="W1143" s="160">
        <v>1.1000000000000001E-3</v>
      </c>
      <c r="X1143" s="160">
        <v>2.3999999999999998E-3</v>
      </c>
      <c r="Y1143" s="160">
        <v>2.18E-2</v>
      </c>
      <c r="Z1143" s="160">
        <v>0</v>
      </c>
      <c r="AA1143" s="159">
        <v>0.58200000000000007</v>
      </c>
      <c r="AB1143" s="159">
        <v>5.5E-2</v>
      </c>
      <c r="AC1143" s="159">
        <v>6.6E-3</v>
      </c>
      <c r="AD1143" s="159">
        <v>0.09</v>
      </c>
    </row>
    <row r="1144" spans="1:30" ht="15" customHeight="1">
      <c r="A1144" s="267" t="s">
        <v>1939</v>
      </c>
      <c r="B1144" s="165" t="s">
        <v>34</v>
      </c>
      <c r="C1144" s="182">
        <v>0.24160000000000001</v>
      </c>
      <c r="E1144" s="172">
        <v>0</v>
      </c>
      <c r="F1144" s="173">
        <v>3.5999999999999999E-3</v>
      </c>
      <c r="G1144" s="179">
        <v>6.5000000000000006E-3</v>
      </c>
      <c r="H1144" s="176">
        <v>2.8000000000000004E-3</v>
      </c>
      <c r="I1144" s="175">
        <v>0</v>
      </c>
      <c r="J1144" s="160">
        <v>0.18</v>
      </c>
      <c r="K1144" s="160">
        <v>0.57999999999999996</v>
      </c>
      <c r="L1144" s="160">
        <v>2.0000000000000001E-4</v>
      </c>
      <c r="M1144" s="160">
        <v>2.89</v>
      </c>
      <c r="N1144" s="160">
        <v>3.4000000000000002E-3</v>
      </c>
      <c r="O1144" s="160">
        <v>1.05</v>
      </c>
      <c r="P1144" s="160">
        <v>3.44</v>
      </c>
      <c r="Q1144" s="160">
        <v>2.9999999999999997E-4</v>
      </c>
      <c r="R1144" s="160">
        <v>6.3E-3</v>
      </c>
      <c r="S1144" s="160">
        <v>0.13</v>
      </c>
      <c r="T1144" s="160">
        <v>0</v>
      </c>
      <c r="U1144" s="160">
        <v>0.13</v>
      </c>
      <c r="V1144" s="160">
        <v>8.0000000000000004E-4</v>
      </c>
      <c r="W1144" s="160">
        <v>1.1000000000000001E-3</v>
      </c>
      <c r="X1144" s="160">
        <v>2.3999999999999998E-3</v>
      </c>
      <c r="Y1144" s="160">
        <v>2.18E-2</v>
      </c>
      <c r="Z1144" s="160">
        <v>0</v>
      </c>
      <c r="AA1144" s="159">
        <v>0.58200000000000007</v>
      </c>
      <c r="AB1144" s="159">
        <v>5.5E-2</v>
      </c>
      <c r="AC1144" s="159">
        <v>6.6E-3</v>
      </c>
      <c r="AD1144" s="159">
        <v>0.09</v>
      </c>
    </row>
    <row r="1145" spans="1:30" ht="15" customHeight="1">
      <c r="A1145" s="267" t="s">
        <v>1940</v>
      </c>
      <c r="B1145" s="165" t="s">
        <v>34</v>
      </c>
      <c r="C1145" s="182">
        <v>0.24160000000000001</v>
      </c>
      <c r="E1145" s="172">
        <v>0</v>
      </c>
      <c r="F1145" s="173">
        <v>3.5999999999999999E-3</v>
      </c>
      <c r="G1145" s="179">
        <v>6.5000000000000006E-3</v>
      </c>
      <c r="H1145" s="176">
        <v>2.8000000000000004E-3</v>
      </c>
      <c r="I1145" s="175">
        <v>0</v>
      </c>
      <c r="J1145" s="160">
        <v>0.18</v>
      </c>
      <c r="K1145" s="160">
        <v>0.57999999999999996</v>
      </c>
      <c r="L1145" s="160">
        <v>2.0000000000000001E-4</v>
      </c>
      <c r="M1145" s="160">
        <v>2.89</v>
      </c>
      <c r="N1145" s="160">
        <v>3.4000000000000002E-3</v>
      </c>
      <c r="O1145" s="160">
        <v>1.05</v>
      </c>
      <c r="P1145" s="160">
        <v>3.44</v>
      </c>
      <c r="Q1145" s="160">
        <v>2.9999999999999997E-4</v>
      </c>
      <c r="R1145" s="160">
        <v>6.3E-3</v>
      </c>
      <c r="S1145" s="160">
        <v>0.13</v>
      </c>
      <c r="T1145" s="160">
        <v>0</v>
      </c>
      <c r="U1145" s="160">
        <v>0.13</v>
      </c>
      <c r="V1145" s="160">
        <v>8.0000000000000004E-4</v>
      </c>
      <c r="W1145" s="160">
        <v>1.1000000000000001E-3</v>
      </c>
      <c r="X1145" s="160">
        <v>2.3999999999999998E-3</v>
      </c>
      <c r="Y1145" s="160">
        <v>2.18E-2</v>
      </c>
      <c r="Z1145" s="160">
        <v>0</v>
      </c>
      <c r="AA1145" s="159">
        <v>0.58200000000000007</v>
      </c>
      <c r="AB1145" s="159">
        <v>1.1000000000000001E-2</v>
      </c>
      <c r="AC1145" s="159">
        <v>6.6E-3</v>
      </c>
      <c r="AD1145" s="159">
        <v>0.09</v>
      </c>
    </row>
    <row r="1146" spans="1:30" ht="15" customHeight="1">
      <c r="A1146" s="267" t="s">
        <v>1941</v>
      </c>
      <c r="B1146" s="165" t="s">
        <v>34</v>
      </c>
      <c r="C1146" s="182">
        <v>0.24160000000000001</v>
      </c>
      <c r="E1146" s="172">
        <v>0</v>
      </c>
      <c r="F1146" s="173">
        <v>3.5999999999999999E-3</v>
      </c>
      <c r="G1146" s="179">
        <v>6.5000000000000006E-3</v>
      </c>
      <c r="H1146" s="176">
        <v>2.8000000000000004E-3</v>
      </c>
      <c r="I1146" s="175">
        <v>0</v>
      </c>
      <c r="J1146" s="160">
        <v>0.18</v>
      </c>
      <c r="K1146" s="160">
        <v>0.57999999999999996</v>
      </c>
      <c r="L1146" s="160">
        <v>2.0000000000000001E-4</v>
      </c>
      <c r="M1146" s="160">
        <v>2.89</v>
      </c>
      <c r="N1146" s="160">
        <v>3.4000000000000002E-3</v>
      </c>
      <c r="O1146" s="160">
        <v>1.05</v>
      </c>
      <c r="P1146" s="160">
        <v>3.44</v>
      </c>
      <c r="Q1146" s="160">
        <v>2.9999999999999997E-4</v>
      </c>
      <c r="R1146" s="160">
        <v>6.3E-3</v>
      </c>
      <c r="S1146" s="160">
        <v>0.13</v>
      </c>
      <c r="T1146" s="160">
        <v>0</v>
      </c>
      <c r="U1146" s="160">
        <v>0.13</v>
      </c>
      <c r="V1146" s="160">
        <v>8.0000000000000004E-4</v>
      </c>
      <c r="W1146" s="160">
        <v>1.1000000000000001E-3</v>
      </c>
      <c r="X1146" s="160">
        <v>2.3999999999999998E-3</v>
      </c>
      <c r="Y1146" s="160">
        <v>2.18E-2</v>
      </c>
      <c r="Z1146" s="160">
        <v>0</v>
      </c>
      <c r="AA1146" s="159">
        <v>0.58200000000000007</v>
      </c>
      <c r="AB1146" s="159">
        <v>1.1000000000000001E-2</v>
      </c>
      <c r="AC1146" s="159">
        <v>6.6E-3</v>
      </c>
      <c r="AD1146" s="159">
        <v>0.09</v>
      </c>
    </row>
    <row r="1147" spans="1:30" ht="15" customHeight="1">
      <c r="A1147" s="267" t="s">
        <v>1942</v>
      </c>
      <c r="B1147" s="165" t="s">
        <v>34</v>
      </c>
      <c r="C1147" s="182">
        <v>0.24160000000000001</v>
      </c>
      <c r="E1147" s="172">
        <v>0</v>
      </c>
      <c r="F1147" s="173">
        <v>3.5999999999999999E-3</v>
      </c>
      <c r="G1147" s="179">
        <v>6.5000000000000006E-3</v>
      </c>
      <c r="H1147" s="176">
        <v>2.8000000000000004E-3</v>
      </c>
      <c r="I1147" s="175">
        <v>0</v>
      </c>
      <c r="J1147" s="160">
        <v>0.18</v>
      </c>
      <c r="K1147" s="160">
        <v>0.57999999999999996</v>
      </c>
      <c r="L1147" s="160">
        <v>2.0000000000000001E-4</v>
      </c>
      <c r="M1147" s="160">
        <v>2.89</v>
      </c>
      <c r="N1147" s="160">
        <v>3.4000000000000002E-3</v>
      </c>
      <c r="O1147" s="160">
        <v>1.05</v>
      </c>
      <c r="P1147" s="160">
        <v>3.44</v>
      </c>
      <c r="Q1147" s="160">
        <v>2.9999999999999997E-4</v>
      </c>
      <c r="R1147" s="160">
        <v>6.3E-3</v>
      </c>
      <c r="S1147" s="160">
        <v>0.13</v>
      </c>
      <c r="T1147" s="160">
        <v>0</v>
      </c>
      <c r="U1147" s="160">
        <v>0.13</v>
      </c>
      <c r="V1147" s="160">
        <v>8.0000000000000004E-4</v>
      </c>
      <c r="W1147" s="160">
        <v>1.1000000000000001E-3</v>
      </c>
      <c r="X1147" s="160">
        <v>2.3999999999999998E-3</v>
      </c>
      <c r="Y1147" s="160">
        <v>2.18E-2</v>
      </c>
      <c r="Z1147" s="160">
        <v>0</v>
      </c>
      <c r="AA1147" s="159">
        <v>0.58200000000000007</v>
      </c>
      <c r="AB1147" s="159">
        <v>1.1000000000000001E-2</v>
      </c>
      <c r="AC1147" s="159">
        <v>6.6E-3</v>
      </c>
      <c r="AD1147" s="159">
        <v>0.09</v>
      </c>
    </row>
    <row r="1148" spans="1:30" ht="15" customHeight="1">
      <c r="A1148" s="267" t="s">
        <v>1943</v>
      </c>
      <c r="B1148" s="165" t="s">
        <v>34</v>
      </c>
      <c r="C1148" s="182">
        <v>0.24160000000000001</v>
      </c>
      <c r="E1148" s="172">
        <v>0</v>
      </c>
      <c r="F1148" s="173">
        <v>3.5999999999999999E-3</v>
      </c>
      <c r="G1148" s="179">
        <v>6.5000000000000006E-3</v>
      </c>
      <c r="H1148" s="176">
        <v>2.8000000000000004E-3</v>
      </c>
      <c r="I1148" s="175">
        <v>0</v>
      </c>
      <c r="J1148" s="160">
        <v>0.18</v>
      </c>
      <c r="K1148" s="160">
        <v>0.57999999999999996</v>
      </c>
      <c r="L1148" s="160">
        <v>2.0000000000000001E-4</v>
      </c>
      <c r="M1148" s="160">
        <v>2.89</v>
      </c>
      <c r="N1148" s="160">
        <v>3.4000000000000002E-3</v>
      </c>
      <c r="O1148" s="160">
        <v>1.05</v>
      </c>
      <c r="P1148" s="160">
        <v>3.44</v>
      </c>
      <c r="Q1148" s="160">
        <v>2.9999999999999997E-4</v>
      </c>
      <c r="R1148" s="160">
        <v>6.3E-3</v>
      </c>
      <c r="S1148" s="160">
        <v>0.13</v>
      </c>
      <c r="T1148" s="160">
        <v>0</v>
      </c>
      <c r="U1148" s="160">
        <v>0.13</v>
      </c>
      <c r="V1148" s="160">
        <v>8.0000000000000004E-4</v>
      </c>
      <c r="W1148" s="160">
        <v>1.1000000000000001E-3</v>
      </c>
      <c r="X1148" s="160">
        <v>2.3999999999999998E-3</v>
      </c>
      <c r="Y1148" s="160">
        <v>2.18E-2</v>
      </c>
      <c r="Z1148" s="160">
        <v>0</v>
      </c>
      <c r="AA1148" s="159">
        <v>0.58200000000000007</v>
      </c>
      <c r="AB1148" s="159">
        <v>1.1000000000000001E-2</v>
      </c>
      <c r="AC1148" s="159">
        <v>6.6E-3</v>
      </c>
      <c r="AD1148" s="159">
        <v>0.09</v>
      </c>
    </row>
    <row r="1149" spans="1:30" ht="15" customHeight="1">
      <c r="A1149" s="267" t="s">
        <v>1944</v>
      </c>
      <c r="B1149" s="165" t="s">
        <v>34</v>
      </c>
      <c r="C1149" s="182">
        <v>0.2462</v>
      </c>
      <c r="E1149" s="172">
        <v>3.39E-2</v>
      </c>
      <c r="F1149" s="173">
        <v>3.5999999999999999E-3</v>
      </c>
      <c r="G1149" s="179">
        <v>6.5000000000000006E-3</v>
      </c>
      <c r="H1149" s="176">
        <v>2.8000000000000004E-3</v>
      </c>
      <c r="I1149" s="175">
        <v>1.4000000000000002E-3</v>
      </c>
      <c r="J1149" s="160">
        <v>0.18</v>
      </c>
      <c r="K1149" s="160">
        <v>0.57999999999999996</v>
      </c>
      <c r="L1149" s="160">
        <v>2.0000000000000001E-4</v>
      </c>
      <c r="M1149" s="160">
        <v>2.89</v>
      </c>
      <c r="N1149" s="160">
        <v>3.4000000000000002E-3</v>
      </c>
      <c r="O1149" s="160">
        <v>1.05</v>
      </c>
      <c r="P1149" s="160">
        <v>3.44</v>
      </c>
      <c r="Q1149" s="160">
        <v>2.9999999999999997E-4</v>
      </c>
      <c r="R1149" s="160">
        <v>6.3E-3</v>
      </c>
      <c r="S1149" s="160">
        <v>0.13</v>
      </c>
      <c r="T1149" s="160">
        <v>0</v>
      </c>
      <c r="U1149" s="160">
        <v>0.13</v>
      </c>
      <c r="V1149" s="160">
        <v>8.0000000000000004E-4</v>
      </c>
      <c r="W1149" s="160">
        <v>1.1000000000000001E-3</v>
      </c>
      <c r="X1149" s="160">
        <v>2.3999999999999998E-3</v>
      </c>
      <c r="Y1149" s="160">
        <v>2.18E-2</v>
      </c>
      <c r="Z1149" s="160">
        <v>0</v>
      </c>
      <c r="AA1149" s="159">
        <v>0.58200000000000007</v>
      </c>
      <c r="AB1149" s="159">
        <v>1.1000000000000001E-2</v>
      </c>
      <c r="AC1149" s="159">
        <v>6.6E-3</v>
      </c>
      <c r="AD1149" s="159">
        <v>0.09</v>
      </c>
    </row>
    <row r="1150" spans="1:30" ht="15" customHeight="1">
      <c r="A1150" s="267" t="s">
        <v>1945</v>
      </c>
      <c r="B1150" s="165" t="s">
        <v>34</v>
      </c>
      <c r="C1150" s="182">
        <v>0.19589999999999999</v>
      </c>
      <c r="E1150" s="172">
        <v>1.0800000000000001E-2</v>
      </c>
      <c r="F1150" s="173">
        <v>3.5999999999999999E-3</v>
      </c>
      <c r="G1150" s="179">
        <v>6.5000000000000006E-3</v>
      </c>
      <c r="H1150" s="176">
        <v>2.8000000000000004E-3</v>
      </c>
      <c r="I1150" s="175">
        <v>3.0000000000000001E-3</v>
      </c>
      <c r="J1150" s="160">
        <v>0.18</v>
      </c>
      <c r="K1150" s="160">
        <v>0.57999999999999996</v>
      </c>
      <c r="L1150" s="160">
        <v>2.0000000000000001E-4</v>
      </c>
      <c r="M1150" s="160">
        <v>2.89</v>
      </c>
      <c r="N1150" s="160">
        <v>3.4000000000000002E-3</v>
      </c>
      <c r="O1150" s="160">
        <v>1.05</v>
      </c>
      <c r="P1150" s="160">
        <v>3.44</v>
      </c>
      <c r="Q1150" s="160">
        <v>2.9999999999999997E-4</v>
      </c>
      <c r="R1150" s="160">
        <v>6.3E-3</v>
      </c>
      <c r="S1150" s="160">
        <v>0.13</v>
      </c>
      <c r="T1150" s="160">
        <v>0</v>
      </c>
      <c r="U1150" s="160">
        <v>0.13</v>
      </c>
      <c r="V1150" s="160">
        <v>8.0000000000000004E-4</v>
      </c>
      <c r="W1150" s="160">
        <v>1.1000000000000001E-3</v>
      </c>
      <c r="X1150" s="160">
        <v>2.3999999999999998E-3</v>
      </c>
      <c r="Y1150" s="160">
        <v>2.18E-2</v>
      </c>
      <c r="Z1150" s="160">
        <v>0</v>
      </c>
      <c r="AA1150" s="159">
        <v>0.58200000000000007</v>
      </c>
      <c r="AB1150" s="159">
        <v>1.1000000000000001E-2</v>
      </c>
      <c r="AC1150" s="159">
        <v>6.6E-3</v>
      </c>
      <c r="AD1150" s="159">
        <v>0.09</v>
      </c>
    </row>
    <row r="1151" spans="1:30" ht="15" customHeight="1">
      <c r="A1151" s="267" t="s">
        <v>1946</v>
      </c>
      <c r="B1151" s="165" t="s">
        <v>34</v>
      </c>
      <c r="C1151" s="182">
        <v>0.24160000000000001</v>
      </c>
      <c r="E1151" s="172">
        <v>0</v>
      </c>
      <c r="F1151" s="173">
        <v>3.5999999999999999E-3</v>
      </c>
      <c r="G1151" s="179">
        <v>6.5000000000000006E-3</v>
      </c>
      <c r="H1151" s="176">
        <v>2.8000000000000004E-3</v>
      </c>
      <c r="I1151" s="175">
        <v>0</v>
      </c>
      <c r="J1151" s="160">
        <v>0.18</v>
      </c>
      <c r="K1151" s="160">
        <v>0.57999999999999996</v>
      </c>
      <c r="L1151" s="160">
        <v>2.0000000000000001E-4</v>
      </c>
      <c r="M1151" s="160">
        <v>2.89</v>
      </c>
      <c r="N1151" s="160">
        <v>3.4000000000000002E-3</v>
      </c>
      <c r="O1151" s="160">
        <v>1.05</v>
      </c>
      <c r="P1151" s="160">
        <v>3.44</v>
      </c>
      <c r="Q1151" s="160">
        <v>2.9999999999999997E-4</v>
      </c>
      <c r="R1151" s="160">
        <v>6.3E-3</v>
      </c>
      <c r="S1151" s="160">
        <v>0.13</v>
      </c>
      <c r="T1151" s="160">
        <v>0</v>
      </c>
      <c r="U1151" s="160">
        <v>0.13</v>
      </c>
      <c r="V1151" s="160">
        <v>8.0000000000000004E-4</v>
      </c>
      <c r="W1151" s="160">
        <v>1.1000000000000001E-3</v>
      </c>
      <c r="X1151" s="160">
        <v>2.3999999999999998E-3</v>
      </c>
      <c r="Y1151" s="160">
        <v>2.18E-2</v>
      </c>
      <c r="Z1151" s="160">
        <v>0</v>
      </c>
      <c r="AA1151" s="159">
        <v>0.58200000000000007</v>
      </c>
      <c r="AB1151" s="159">
        <v>1.1000000000000001E-2</v>
      </c>
      <c r="AC1151" s="159">
        <v>6.6E-3</v>
      </c>
      <c r="AD1151" s="159">
        <v>0.09</v>
      </c>
    </row>
    <row r="1152" spans="1:30" ht="15" customHeight="1">
      <c r="A1152" s="267" t="s">
        <v>1947</v>
      </c>
      <c r="B1152" s="165" t="s">
        <v>34</v>
      </c>
      <c r="C1152" s="182">
        <v>0.24160000000000001</v>
      </c>
      <c r="E1152" s="172">
        <v>0</v>
      </c>
      <c r="F1152" s="173">
        <v>3.63E-3</v>
      </c>
      <c r="G1152" s="179">
        <v>6.4600000000000005E-3</v>
      </c>
      <c r="H1152" s="176">
        <v>2.7600000000000003E-3</v>
      </c>
      <c r="I1152" s="175">
        <v>0</v>
      </c>
      <c r="J1152" s="160">
        <v>0.18</v>
      </c>
      <c r="K1152" s="160">
        <v>0.57999999999999996</v>
      </c>
      <c r="L1152" s="160">
        <v>2.0000000000000001E-4</v>
      </c>
      <c r="M1152" s="160">
        <v>2.89</v>
      </c>
      <c r="N1152" s="160">
        <v>3.4000000000000002E-3</v>
      </c>
      <c r="O1152" s="160">
        <v>1.05</v>
      </c>
      <c r="P1152" s="160">
        <v>3.44</v>
      </c>
      <c r="Q1152" s="160">
        <v>2.5999999999999998E-4</v>
      </c>
      <c r="R1152" s="160">
        <v>6.3E-3</v>
      </c>
      <c r="S1152" s="160">
        <v>0.13</v>
      </c>
      <c r="T1152" s="160">
        <v>0</v>
      </c>
      <c r="U1152" s="160">
        <v>0.13</v>
      </c>
      <c r="V1152" s="160">
        <v>8.0000000000000004E-4</v>
      </c>
      <c r="W1152" s="160">
        <v>1.14E-3</v>
      </c>
      <c r="X1152" s="160">
        <v>2.3999999999999998E-3</v>
      </c>
      <c r="Y1152" s="160">
        <v>2.1789999999999997E-2</v>
      </c>
      <c r="Z1152" s="160">
        <v>0</v>
      </c>
      <c r="AA1152" s="159">
        <v>0.58200000000000007</v>
      </c>
      <c r="AB1152" s="159">
        <v>1.9199999999999998E-2</v>
      </c>
      <c r="AC1152" s="159">
        <v>6.6E-3</v>
      </c>
      <c r="AD1152" s="159">
        <v>0.09</v>
      </c>
    </row>
    <row r="1153" spans="1:30" ht="15" customHeight="1">
      <c r="A1153" s="267" t="s">
        <v>1948</v>
      </c>
      <c r="B1153" s="165" t="s">
        <v>34</v>
      </c>
      <c r="C1153" s="182">
        <v>0.24160000000000001</v>
      </c>
      <c r="E1153" s="172">
        <v>0</v>
      </c>
      <c r="F1153" s="173">
        <v>3.5999999999999999E-3</v>
      </c>
      <c r="G1153" s="179">
        <v>6.5000000000000006E-3</v>
      </c>
      <c r="H1153" s="176">
        <v>2.8000000000000004E-3</v>
      </c>
      <c r="I1153" s="175">
        <v>0</v>
      </c>
      <c r="J1153" s="160">
        <v>0.18</v>
      </c>
      <c r="K1153" s="160">
        <v>0.57999999999999996</v>
      </c>
      <c r="L1153" s="160">
        <v>2.0000000000000001E-4</v>
      </c>
      <c r="M1153" s="160">
        <v>2.89</v>
      </c>
      <c r="N1153" s="160">
        <v>3.4000000000000002E-3</v>
      </c>
      <c r="O1153" s="160">
        <v>1.05</v>
      </c>
      <c r="P1153" s="160">
        <v>3.44</v>
      </c>
      <c r="Q1153" s="160">
        <v>2.9999999999999997E-4</v>
      </c>
      <c r="R1153" s="160">
        <v>6.3E-3</v>
      </c>
      <c r="S1153" s="160">
        <v>0.13</v>
      </c>
      <c r="T1153" s="160">
        <v>0</v>
      </c>
      <c r="U1153" s="160">
        <v>0.13</v>
      </c>
      <c r="V1153" s="160">
        <v>8.0000000000000004E-4</v>
      </c>
      <c r="W1153" s="160">
        <v>1.1000000000000001E-3</v>
      </c>
      <c r="X1153" s="160">
        <v>2.3999999999999998E-3</v>
      </c>
      <c r="Y1153" s="160">
        <v>2.18E-2</v>
      </c>
      <c r="Z1153" s="160">
        <v>0</v>
      </c>
      <c r="AA1153" s="159">
        <v>0.58200000000000007</v>
      </c>
      <c r="AB1153" s="159">
        <v>1.1000000000000001E-2</v>
      </c>
      <c r="AC1153" s="159">
        <v>6.6E-3</v>
      </c>
      <c r="AD1153" s="159">
        <v>0.09</v>
      </c>
    </row>
    <row r="1154" spans="1:30" ht="15" customHeight="1">
      <c r="A1154" s="267" t="s">
        <v>1949</v>
      </c>
      <c r="B1154" s="165" t="s">
        <v>34</v>
      </c>
      <c r="C1154" s="182">
        <v>0.24160000000000001</v>
      </c>
      <c r="E1154" s="172">
        <v>0</v>
      </c>
      <c r="F1154" s="173">
        <v>3.5999999999999999E-3</v>
      </c>
      <c r="G1154" s="179">
        <v>6.5000000000000006E-3</v>
      </c>
      <c r="H1154" s="176">
        <v>2.8000000000000004E-3</v>
      </c>
      <c r="I1154" s="175">
        <v>0</v>
      </c>
      <c r="J1154" s="160">
        <v>0.18</v>
      </c>
      <c r="K1154" s="160">
        <v>0.57999999999999996</v>
      </c>
      <c r="L1154" s="160">
        <v>2.0000000000000001E-4</v>
      </c>
      <c r="M1154" s="160">
        <v>2.89</v>
      </c>
      <c r="N1154" s="160">
        <v>3.4000000000000002E-3</v>
      </c>
      <c r="O1154" s="160">
        <v>1.05</v>
      </c>
      <c r="P1154" s="160">
        <v>3.44</v>
      </c>
      <c r="Q1154" s="160">
        <v>2.9999999999999997E-4</v>
      </c>
      <c r="R1154" s="160">
        <v>6.3E-3</v>
      </c>
      <c r="S1154" s="160">
        <v>0.13</v>
      </c>
      <c r="T1154" s="160">
        <v>0</v>
      </c>
      <c r="U1154" s="160">
        <v>0.13</v>
      </c>
      <c r="V1154" s="160">
        <v>8.0000000000000004E-4</v>
      </c>
      <c r="W1154" s="160">
        <v>1.1000000000000001E-3</v>
      </c>
      <c r="X1154" s="160">
        <v>2.3999999999999998E-3</v>
      </c>
      <c r="Y1154" s="160">
        <v>2.18E-2</v>
      </c>
      <c r="Z1154" s="160">
        <v>0</v>
      </c>
      <c r="AA1154" s="159">
        <v>0.58200000000000007</v>
      </c>
      <c r="AB1154" s="159">
        <v>1.1000000000000001E-2</v>
      </c>
      <c r="AC1154" s="159">
        <v>6.6E-3</v>
      </c>
      <c r="AD1154" s="159">
        <v>0.09</v>
      </c>
    </row>
    <row r="1155" spans="1:30" ht="15" customHeight="1">
      <c r="A1155" s="267" t="s">
        <v>1950</v>
      </c>
      <c r="B1155" s="165" t="s">
        <v>34</v>
      </c>
      <c r="C1155" s="182">
        <v>0.24160000000000001</v>
      </c>
      <c r="E1155" s="172">
        <v>0</v>
      </c>
      <c r="F1155" s="173">
        <v>3.5999999999999999E-3</v>
      </c>
      <c r="G1155" s="179">
        <v>6.5000000000000006E-3</v>
      </c>
      <c r="H1155" s="176">
        <v>2.8000000000000004E-3</v>
      </c>
      <c r="I1155" s="175">
        <v>0</v>
      </c>
      <c r="J1155" s="160">
        <v>0.18</v>
      </c>
      <c r="K1155" s="160">
        <v>0.57999999999999996</v>
      </c>
      <c r="L1155" s="160">
        <v>2.0000000000000001E-4</v>
      </c>
      <c r="M1155" s="160">
        <v>2.89</v>
      </c>
      <c r="N1155" s="160">
        <v>3.4000000000000002E-3</v>
      </c>
      <c r="O1155" s="160">
        <v>1.05</v>
      </c>
      <c r="P1155" s="160">
        <v>3.44</v>
      </c>
      <c r="Q1155" s="160">
        <v>2.9999999999999997E-4</v>
      </c>
      <c r="R1155" s="160">
        <v>6.3E-3</v>
      </c>
      <c r="S1155" s="160">
        <v>0.13</v>
      </c>
      <c r="T1155" s="160">
        <v>0</v>
      </c>
      <c r="U1155" s="160">
        <v>0.13</v>
      </c>
      <c r="V1155" s="160">
        <v>8.0000000000000004E-4</v>
      </c>
      <c r="W1155" s="160">
        <v>1.1000000000000001E-3</v>
      </c>
      <c r="X1155" s="160">
        <v>2.3999999999999998E-3</v>
      </c>
      <c r="Y1155" s="160">
        <v>2.18E-2</v>
      </c>
      <c r="Z1155" s="160">
        <v>0</v>
      </c>
      <c r="AA1155" s="159">
        <v>0.58200000000000007</v>
      </c>
      <c r="AB1155" s="159">
        <v>1.1000000000000001E-2</v>
      </c>
      <c r="AC1155" s="159">
        <v>6.6E-3</v>
      </c>
      <c r="AD1155" s="159">
        <v>0.09</v>
      </c>
    </row>
    <row r="1156" spans="1:30" ht="15" customHeight="1">
      <c r="A1156" s="267" t="s">
        <v>1951</v>
      </c>
      <c r="B1156" s="165" t="s">
        <v>34</v>
      </c>
      <c r="C1156" s="182">
        <v>0.24160000000000001</v>
      </c>
      <c r="E1156" s="172">
        <v>0</v>
      </c>
      <c r="F1156" s="173">
        <v>3.5999999999999999E-3</v>
      </c>
      <c r="G1156" s="179">
        <v>6.5000000000000006E-3</v>
      </c>
      <c r="H1156" s="176">
        <v>2.8000000000000004E-3</v>
      </c>
      <c r="I1156" s="175">
        <v>0</v>
      </c>
      <c r="J1156" s="160">
        <v>0.18</v>
      </c>
      <c r="K1156" s="160">
        <v>0.57999999999999996</v>
      </c>
      <c r="L1156" s="160">
        <v>2.0000000000000001E-4</v>
      </c>
      <c r="M1156" s="160">
        <v>2.89</v>
      </c>
      <c r="N1156" s="160">
        <v>3.4000000000000002E-3</v>
      </c>
      <c r="O1156" s="160">
        <v>1.05</v>
      </c>
      <c r="P1156" s="160">
        <v>3.44</v>
      </c>
      <c r="Q1156" s="160">
        <v>2.9999999999999997E-4</v>
      </c>
      <c r="R1156" s="160">
        <v>6.3E-3</v>
      </c>
      <c r="S1156" s="160">
        <v>0.13</v>
      </c>
      <c r="T1156" s="160">
        <v>0</v>
      </c>
      <c r="U1156" s="160">
        <v>0.13</v>
      </c>
      <c r="V1156" s="160">
        <v>8.0000000000000004E-4</v>
      </c>
      <c r="W1156" s="160">
        <v>1.1000000000000001E-3</v>
      </c>
      <c r="X1156" s="160">
        <v>2.3999999999999998E-3</v>
      </c>
      <c r="Y1156" s="160">
        <v>2.18E-2</v>
      </c>
      <c r="Z1156" s="160">
        <v>0</v>
      </c>
      <c r="AA1156" s="159">
        <v>0.58200000000000007</v>
      </c>
      <c r="AB1156" s="159">
        <v>1.1000000000000001E-2</v>
      </c>
      <c r="AC1156" s="159">
        <v>6.6E-3</v>
      </c>
      <c r="AD1156" s="159">
        <v>0.09</v>
      </c>
    </row>
    <row r="1157" spans="1:30" ht="15" customHeight="1">
      <c r="A1157" s="267" t="s">
        <v>1952</v>
      </c>
      <c r="B1157" s="165" t="s">
        <v>34</v>
      </c>
      <c r="C1157" s="182">
        <v>0.24160000000000001</v>
      </c>
      <c r="E1157" s="172">
        <v>0</v>
      </c>
      <c r="F1157" s="173">
        <v>3.5999999999999999E-3</v>
      </c>
      <c r="G1157" s="179">
        <v>6.5000000000000006E-3</v>
      </c>
      <c r="H1157" s="176">
        <v>2.8000000000000004E-3</v>
      </c>
      <c r="I1157" s="175">
        <v>0</v>
      </c>
      <c r="J1157" s="160">
        <v>0.18</v>
      </c>
      <c r="K1157" s="160">
        <v>0.57999999999999996</v>
      </c>
      <c r="L1157" s="160">
        <v>2.0000000000000001E-4</v>
      </c>
      <c r="M1157" s="160">
        <v>2.89</v>
      </c>
      <c r="N1157" s="160">
        <v>3.4000000000000002E-3</v>
      </c>
      <c r="O1157" s="160">
        <v>1.05</v>
      </c>
      <c r="P1157" s="160">
        <v>3.44</v>
      </c>
      <c r="Q1157" s="160">
        <v>2.9999999999999997E-4</v>
      </c>
      <c r="R1157" s="160">
        <v>6.3E-3</v>
      </c>
      <c r="S1157" s="160">
        <v>0.13</v>
      </c>
      <c r="T1157" s="160">
        <v>0</v>
      </c>
      <c r="U1157" s="160">
        <v>0.13</v>
      </c>
      <c r="V1157" s="160">
        <v>8.0000000000000004E-4</v>
      </c>
      <c r="W1157" s="160">
        <v>1.1000000000000001E-3</v>
      </c>
      <c r="X1157" s="160">
        <v>2.3999999999999998E-3</v>
      </c>
      <c r="Y1157" s="160">
        <v>2.18E-2</v>
      </c>
      <c r="Z1157" s="160">
        <v>0</v>
      </c>
      <c r="AA1157" s="159">
        <v>0.58200000000000007</v>
      </c>
      <c r="AB1157" s="159">
        <v>1.1000000000000001E-2</v>
      </c>
      <c r="AC1157" s="159">
        <v>6.6E-3</v>
      </c>
      <c r="AD1157" s="159">
        <v>0.09</v>
      </c>
    </row>
    <row r="1158" spans="1:30" ht="15" customHeight="1">
      <c r="A1158" s="267" t="s">
        <v>1953</v>
      </c>
      <c r="B1158" s="165" t="s">
        <v>34</v>
      </c>
      <c r="C1158" s="182">
        <v>0.2462</v>
      </c>
      <c r="E1158" s="172">
        <v>3.39E-2</v>
      </c>
      <c r="F1158" s="173">
        <v>3.5999999999999999E-3</v>
      </c>
      <c r="G1158" s="179">
        <v>6.5000000000000006E-3</v>
      </c>
      <c r="H1158" s="176">
        <v>2.8000000000000004E-3</v>
      </c>
      <c r="I1158" s="175">
        <v>1.4000000000000002E-3</v>
      </c>
      <c r="J1158" s="160">
        <v>0.18</v>
      </c>
      <c r="K1158" s="160">
        <v>0.57999999999999996</v>
      </c>
      <c r="L1158" s="160">
        <v>2.0000000000000001E-4</v>
      </c>
      <c r="M1158" s="160">
        <v>2.89</v>
      </c>
      <c r="N1158" s="160">
        <v>3.4000000000000002E-3</v>
      </c>
      <c r="O1158" s="160">
        <v>1.05</v>
      </c>
      <c r="P1158" s="160">
        <v>3.44</v>
      </c>
      <c r="Q1158" s="160">
        <v>2.9999999999999997E-4</v>
      </c>
      <c r="R1158" s="160">
        <v>6.3E-3</v>
      </c>
      <c r="S1158" s="160">
        <v>0.13</v>
      </c>
      <c r="T1158" s="160">
        <v>0</v>
      </c>
      <c r="U1158" s="160">
        <v>0.13</v>
      </c>
      <c r="V1158" s="160">
        <v>8.0000000000000004E-4</v>
      </c>
      <c r="W1158" s="160">
        <v>1.1000000000000001E-3</v>
      </c>
      <c r="X1158" s="160">
        <v>2.3999999999999998E-3</v>
      </c>
      <c r="Y1158" s="160">
        <v>2.18E-2</v>
      </c>
      <c r="Z1158" s="160">
        <v>0</v>
      </c>
      <c r="AA1158" s="159">
        <v>0.58200000000000007</v>
      </c>
      <c r="AB1158" s="159">
        <v>1.1000000000000001E-2</v>
      </c>
      <c r="AC1158" s="159">
        <v>6.6E-3</v>
      </c>
      <c r="AD1158" s="159">
        <v>0.09</v>
      </c>
    </row>
    <row r="1159" spans="1:30" ht="15" customHeight="1">
      <c r="A1159" s="267" t="s">
        <v>1954</v>
      </c>
      <c r="B1159" s="165" t="s">
        <v>34</v>
      </c>
      <c r="C1159" s="182">
        <v>0.24160000000000001</v>
      </c>
      <c r="E1159" s="172">
        <v>0</v>
      </c>
      <c r="F1159" s="173">
        <v>3.5999999999999999E-3</v>
      </c>
      <c r="G1159" s="179">
        <v>6.5000000000000006E-3</v>
      </c>
      <c r="H1159" s="176">
        <v>2.8000000000000004E-3</v>
      </c>
      <c r="I1159" s="175">
        <v>0</v>
      </c>
      <c r="J1159" s="160">
        <v>0.18</v>
      </c>
      <c r="K1159" s="160">
        <v>0.57999999999999996</v>
      </c>
      <c r="L1159" s="160">
        <v>2.0000000000000001E-4</v>
      </c>
      <c r="M1159" s="160">
        <v>2.89</v>
      </c>
      <c r="N1159" s="160">
        <v>3.4000000000000002E-3</v>
      </c>
      <c r="O1159" s="160">
        <v>1.05</v>
      </c>
      <c r="P1159" s="160">
        <v>3.44</v>
      </c>
      <c r="Q1159" s="160">
        <v>2.9999999999999997E-4</v>
      </c>
      <c r="R1159" s="160">
        <v>6.3E-3</v>
      </c>
      <c r="S1159" s="160">
        <v>0.13</v>
      </c>
      <c r="T1159" s="160">
        <v>0</v>
      </c>
      <c r="U1159" s="160">
        <v>0.13</v>
      </c>
      <c r="V1159" s="160">
        <v>8.0000000000000004E-4</v>
      </c>
      <c r="W1159" s="160">
        <v>1.1000000000000001E-3</v>
      </c>
      <c r="X1159" s="160">
        <v>2.3999999999999998E-3</v>
      </c>
      <c r="Y1159" s="160">
        <v>2.18E-2</v>
      </c>
      <c r="Z1159" s="160">
        <v>0</v>
      </c>
      <c r="AA1159" s="159">
        <v>0.58200000000000007</v>
      </c>
      <c r="AB1159" s="159">
        <v>1.1000000000000001E-2</v>
      </c>
      <c r="AC1159" s="159">
        <v>6.6E-3</v>
      </c>
      <c r="AD1159" s="159">
        <v>0.09</v>
      </c>
    </row>
    <row r="1160" spans="1:30" ht="15" customHeight="1">
      <c r="A1160" s="267" t="s">
        <v>1955</v>
      </c>
      <c r="B1160" s="165" t="s">
        <v>34</v>
      </c>
      <c r="C1160" s="182">
        <v>0.19589999999999999</v>
      </c>
      <c r="E1160" s="172">
        <v>1.0800000000000001E-2</v>
      </c>
      <c r="F1160" s="173">
        <v>3.5999999999999999E-3</v>
      </c>
      <c r="G1160" s="179">
        <v>6.5000000000000006E-3</v>
      </c>
      <c r="H1160" s="176">
        <v>2.8000000000000004E-3</v>
      </c>
      <c r="I1160" s="175">
        <v>3.0000000000000001E-3</v>
      </c>
      <c r="J1160" s="160">
        <v>0.18</v>
      </c>
      <c r="K1160" s="160">
        <v>0.57999999999999996</v>
      </c>
      <c r="L1160" s="160">
        <v>2.0000000000000001E-4</v>
      </c>
      <c r="M1160" s="160">
        <v>2.89</v>
      </c>
      <c r="N1160" s="160">
        <v>3.4000000000000002E-3</v>
      </c>
      <c r="O1160" s="160">
        <v>1.05</v>
      </c>
      <c r="P1160" s="160">
        <v>3.44</v>
      </c>
      <c r="Q1160" s="160">
        <v>2.9999999999999997E-4</v>
      </c>
      <c r="R1160" s="160">
        <v>6.3E-3</v>
      </c>
      <c r="S1160" s="160">
        <v>0.13</v>
      </c>
      <c r="T1160" s="160">
        <v>0</v>
      </c>
      <c r="U1160" s="160">
        <v>0.13</v>
      </c>
      <c r="V1160" s="160">
        <v>8.0000000000000004E-4</v>
      </c>
      <c r="W1160" s="160">
        <v>1.1000000000000001E-3</v>
      </c>
      <c r="X1160" s="160">
        <v>2.3999999999999998E-3</v>
      </c>
      <c r="Y1160" s="160">
        <v>2.18E-2</v>
      </c>
      <c r="Z1160" s="160">
        <v>0</v>
      </c>
      <c r="AA1160" s="159">
        <v>0.58200000000000007</v>
      </c>
      <c r="AB1160" s="159">
        <v>1.1000000000000001E-2</v>
      </c>
      <c r="AC1160" s="159">
        <v>6.6E-3</v>
      </c>
      <c r="AD1160" s="159">
        <v>0.09</v>
      </c>
    </row>
    <row r="1161" spans="1:30" ht="15" customHeight="1">
      <c r="A1161" s="267" t="s">
        <v>1956</v>
      </c>
      <c r="B1161" s="165" t="s">
        <v>34</v>
      </c>
      <c r="C1161" s="182">
        <v>0.20809999999999998</v>
      </c>
      <c r="E1161" s="172">
        <v>1.47E-2</v>
      </c>
      <c r="F1161" s="173">
        <v>3.5999999999999999E-3</v>
      </c>
      <c r="G1161" s="179">
        <v>6.5000000000000006E-3</v>
      </c>
      <c r="H1161" s="176">
        <v>2.8000000000000004E-3</v>
      </c>
      <c r="I1161" s="175">
        <v>7.000000000000001E-4</v>
      </c>
      <c r="J1161" s="160">
        <v>0.18</v>
      </c>
      <c r="K1161" s="160">
        <v>0.57999999999999996</v>
      </c>
      <c r="L1161" s="160">
        <v>2.0000000000000001E-4</v>
      </c>
      <c r="M1161" s="160">
        <v>2.89</v>
      </c>
      <c r="N1161" s="160">
        <v>3.4000000000000002E-3</v>
      </c>
      <c r="O1161" s="160">
        <v>1.05</v>
      </c>
      <c r="P1161" s="160">
        <v>3.44</v>
      </c>
      <c r="Q1161" s="160">
        <v>2.9999999999999997E-4</v>
      </c>
      <c r="R1161" s="160">
        <v>6.3E-3</v>
      </c>
      <c r="S1161" s="160">
        <v>0.13</v>
      </c>
      <c r="T1161" s="160">
        <v>0</v>
      </c>
      <c r="U1161" s="160">
        <v>0.13</v>
      </c>
      <c r="V1161" s="160">
        <v>8.0000000000000004E-4</v>
      </c>
      <c r="W1161" s="160">
        <v>1.1000000000000001E-3</v>
      </c>
      <c r="X1161" s="160">
        <v>2.3999999999999998E-3</v>
      </c>
      <c r="Y1161" s="160">
        <v>2.18E-2</v>
      </c>
      <c r="Z1161" s="160">
        <v>0</v>
      </c>
      <c r="AA1161" s="159">
        <v>0.58200000000000007</v>
      </c>
      <c r="AB1161" s="159">
        <v>1.1000000000000001E-2</v>
      </c>
      <c r="AC1161" s="159">
        <v>6.6E-3</v>
      </c>
      <c r="AD1161" s="159">
        <v>0.09</v>
      </c>
    </row>
    <row r="1162" spans="1:30" ht="15" customHeight="1">
      <c r="A1162" s="267" t="s">
        <v>1957</v>
      </c>
      <c r="B1162" s="165" t="s">
        <v>34</v>
      </c>
      <c r="C1162" s="182">
        <v>0.24160000000000001</v>
      </c>
      <c r="E1162" s="172">
        <v>0</v>
      </c>
      <c r="F1162" s="173">
        <v>3.5999999999999999E-3</v>
      </c>
      <c r="G1162" s="179">
        <v>6.5000000000000006E-3</v>
      </c>
      <c r="H1162" s="176">
        <v>2.8000000000000004E-3</v>
      </c>
      <c r="I1162" s="175">
        <v>0</v>
      </c>
      <c r="J1162" s="160">
        <v>0.18</v>
      </c>
      <c r="K1162" s="160">
        <v>0.57999999999999996</v>
      </c>
      <c r="L1162" s="160">
        <v>2.0000000000000001E-4</v>
      </c>
      <c r="M1162" s="160">
        <v>2.89</v>
      </c>
      <c r="N1162" s="160">
        <v>3.4000000000000002E-3</v>
      </c>
      <c r="O1162" s="160">
        <v>1.05</v>
      </c>
      <c r="P1162" s="160">
        <v>3.44</v>
      </c>
      <c r="Q1162" s="160">
        <v>2.9999999999999997E-4</v>
      </c>
      <c r="R1162" s="160">
        <v>6.3E-3</v>
      </c>
      <c r="S1162" s="160">
        <v>0.13</v>
      </c>
      <c r="T1162" s="160">
        <v>0</v>
      </c>
      <c r="U1162" s="160">
        <v>0.13</v>
      </c>
      <c r="V1162" s="160">
        <v>8.0000000000000004E-4</v>
      </c>
      <c r="W1162" s="160">
        <v>1.1000000000000001E-3</v>
      </c>
      <c r="X1162" s="160">
        <v>2.3999999999999998E-3</v>
      </c>
      <c r="Y1162" s="160">
        <v>2.18E-2</v>
      </c>
      <c r="Z1162" s="160">
        <v>0</v>
      </c>
      <c r="AA1162" s="159">
        <v>0.58200000000000007</v>
      </c>
      <c r="AB1162" s="159">
        <v>1.1000000000000001E-2</v>
      </c>
      <c r="AC1162" s="159">
        <v>6.6E-3</v>
      </c>
      <c r="AD1162" s="159">
        <v>0.09</v>
      </c>
    </row>
    <row r="1163" spans="1:30" ht="15" customHeight="1">
      <c r="A1163" s="267" t="s">
        <v>1958</v>
      </c>
      <c r="B1163" s="165" t="s">
        <v>34</v>
      </c>
      <c r="C1163" s="182">
        <v>0.24160000000000001</v>
      </c>
      <c r="E1163" s="172">
        <v>0</v>
      </c>
      <c r="F1163" s="173">
        <v>3.5999999999999999E-3</v>
      </c>
      <c r="G1163" s="179">
        <v>6.5000000000000006E-3</v>
      </c>
      <c r="H1163" s="176">
        <v>2.8000000000000004E-3</v>
      </c>
      <c r="I1163" s="175">
        <v>0</v>
      </c>
      <c r="J1163" s="160">
        <v>0.18</v>
      </c>
      <c r="K1163" s="160">
        <v>0.57999999999999996</v>
      </c>
      <c r="L1163" s="160">
        <v>2.0000000000000001E-4</v>
      </c>
      <c r="M1163" s="160">
        <v>2.89</v>
      </c>
      <c r="N1163" s="160">
        <v>3.4000000000000002E-3</v>
      </c>
      <c r="O1163" s="160">
        <v>1.05</v>
      </c>
      <c r="P1163" s="160">
        <v>3.44</v>
      </c>
      <c r="Q1163" s="160">
        <v>2.9999999999999997E-4</v>
      </c>
      <c r="R1163" s="160">
        <v>6.3E-3</v>
      </c>
      <c r="S1163" s="160">
        <v>0.13</v>
      </c>
      <c r="T1163" s="160">
        <v>0</v>
      </c>
      <c r="U1163" s="160">
        <v>0.13</v>
      </c>
      <c r="V1163" s="160">
        <v>8.0000000000000004E-4</v>
      </c>
      <c r="W1163" s="160">
        <v>1.1000000000000001E-3</v>
      </c>
      <c r="X1163" s="160">
        <v>2.3999999999999998E-3</v>
      </c>
      <c r="Y1163" s="160">
        <v>2.18E-2</v>
      </c>
      <c r="Z1163" s="160">
        <v>0</v>
      </c>
      <c r="AA1163" s="159">
        <v>0.58200000000000007</v>
      </c>
      <c r="AB1163" s="159">
        <v>1.1000000000000001E-2</v>
      </c>
      <c r="AC1163" s="159">
        <v>6.6E-3</v>
      </c>
      <c r="AD1163" s="159">
        <v>0.09</v>
      </c>
    </row>
    <row r="1164" spans="1:30" ht="15" customHeight="1">
      <c r="A1164" s="267" t="s">
        <v>1959</v>
      </c>
      <c r="B1164" s="165" t="s">
        <v>34</v>
      </c>
      <c r="C1164" s="182">
        <v>0.24160000000000001</v>
      </c>
      <c r="E1164" s="172">
        <v>0</v>
      </c>
      <c r="F1164" s="173">
        <v>3.5999999999999999E-3</v>
      </c>
      <c r="G1164" s="179">
        <v>6.5000000000000006E-3</v>
      </c>
      <c r="H1164" s="176">
        <v>2.8000000000000004E-3</v>
      </c>
      <c r="I1164" s="175">
        <v>0</v>
      </c>
      <c r="J1164" s="160">
        <v>0.18</v>
      </c>
      <c r="K1164" s="160">
        <v>0.57999999999999996</v>
      </c>
      <c r="L1164" s="160">
        <v>2.0000000000000001E-4</v>
      </c>
      <c r="M1164" s="160">
        <v>2.89</v>
      </c>
      <c r="N1164" s="160">
        <v>3.4000000000000002E-3</v>
      </c>
      <c r="O1164" s="160">
        <v>1.05</v>
      </c>
      <c r="P1164" s="160">
        <v>3.44</v>
      </c>
      <c r="Q1164" s="160">
        <v>2.9999999999999997E-4</v>
      </c>
      <c r="R1164" s="160">
        <v>6.3E-3</v>
      </c>
      <c r="S1164" s="160">
        <v>0.13</v>
      </c>
      <c r="T1164" s="160">
        <v>0</v>
      </c>
      <c r="U1164" s="160">
        <v>0.13</v>
      </c>
      <c r="V1164" s="160">
        <v>8.0000000000000004E-4</v>
      </c>
      <c r="W1164" s="160">
        <v>1.1000000000000001E-3</v>
      </c>
      <c r="X1164" s="160">
        <v>2.3999999999999998E-3</v>
      </c>
      <c r="Y1164" s="160">
        <v>2.18E-2</v>
      </c>
      <c r="Z1164" s="160">
        <v>0</v>
      </c>
      <c r="AA1164" s="159">
        <v>0.58200000000000007</v>
      </c>
      <c r="AB1164" s="159">
        <v>1.1000000000000001E-2</v>
      </c>
      <c r="AC1164" s="159">
        <v>6.6E-3</v>
      </c>
      <c r="AD1164" s="159">
        <v>0.09</v>
      </c>
    </row>
    <row r="1165" spans="1:30" ht="15" customHeight="1">
      <c r="A1165" s="267" t="s">
        <v>1960</v>
      </c>
      <c r="B1165" s="165" t="s">
        <v>34</v>
      </c>
      <c r="C1165" s="182">
        <v>0.24160000000000001</v>
      </c>
      <c r="E1165" s="172">
        <v>0</v>
      </c>
      <c r="F1165" s="173">
        <v>3.5999999999999999E-3</v>
      </c>
      <c r="G1165" s="179">
        <v>6.5000000000000006E-3</v>
      </c>
      <c r="H1165" s="176">
        <v>2.8000000000000004E-3</v>
      </c>
      <c r="I1165" s="175">
        <v>0</v>
      </c>
      <c r="J1165" s="160">
        <v>0.18</v>
      </c>
      <c r="K1165" s="160">
        <v>0.57999999999999996</v>
      </c>
      <c r="L1165" s="160">
        <v>2.0000000000000001E-4</v>
      </c>
      <c r="M1165" s="160">
        <v>2.89</v>
      </c>
      <c r="N1165" s="160">
        <v>3.4000000000000002E-3</v>
      </c>
      <c r="O1165" s="160">
        <v>1.05</v>
      </c>
      <c r="P1165" s="160">
        <v>3.44</v>
      </c>
      <c r="Q1165" s="160">
        <v>2.9999999999999997E-4</v>
      </c>
      <c r="R1165" s="160">
        <v>6.3E-3</v>
      </c>
      <c r="S1165" s="160">
        <v>0.13</v>
      </c>
      <c r="T1165" s="160">
        <v>0</v>
      </c>
      <c r="U1165" s="160">
        <v>0.13</v>
      </c>
      <c r="V1165" s="160">
        <v>8.0000000000000004E-4</v>
      </c>
      <c r="W1165" s="160">
        <v>1.1000000000000001E-3</v>
      </c>
      <c r="X1165" s="160">
        <v>2.3999999999999998E-3</v>
      </c>
      <c r="Y1165" s="160">
        <v>2.18E-2</v>
      </c>
      <c r="Z1165" s="160">
        <v>0</v>
      </c>
      <c r="AA1165" s="159">
        <v>0.58200000000000007</v>
      </c>
      <c r="AB1165" s="159">
        <v>1.1000000000000001E-2</v>
      </c>
      <c r="AC1165" s="159">
        <v>6.6E-3</v>
      </c>
      <c r="AD1165" s="159">
        <v>0.09</v>
      </c>
    </row>
    <row r="1166" spans="1:30" ht="15" customHeight="1">
      <c r="A1166" s="267" t="s">
        <v>1961</v>
      </c>
      <c r="B1166" s="165" t="s">
        <v>34</v>
      </c>
      <c r="C1166" s="182">
        <v>0.24160000000000001</v>
      </c>
      <c r="E1166" s="172">
        <v>0</v>
      </c>
      <c r="F1166" s="173">
        <v>3.5999999999999999E-3</v>
      </c>
      <c r="G1166" s="179">
        <v>6.5000000000000006E-3</v>
      </c>
      <c r="H1166" s="176">
        <v>2.8000000000000004E-3</v>
      </c>
      <c r="I1166" s="175">
        <v>0</v>
      </c>
      <c r="J1166" s="160">
        <v>0.18</v>
      </c>
      <c r="K1166" s="160">
        <v>0.57999999999999996</v>
      </c>
      <c r="L1166" s="160">
        <v>2.0000000000000001E-4</v>
      </c>
      <c r="M1166" s="160">
        <v>2.89</v>
      </c>
      <c r="N1166" s="160">
        <v>3.4000000000000002E-3</v>
      </c>
      <c r="O1166" s="160">
        <v>1.05</v>
      </c>
      <c r="P1166" s="160">
        <v>3.44</v>
      </c>
      <c r="Q1166" s="160">
        <v>2.9999999999999997E-4</v>
      </c>
      <c r="R1166" s="160">
        <v>6.3E-3</v>
      </c>
      <c r="S1166" s="160">
        <v>0.13</v>
      </c>
      <c r="T1166" s="160">
        <v>0</v>
      </c>
      <c r="U1166" s="160">
        <v>0.13</v>
      </c>
      <c r="V1166" s="160">
        <v>8.0000000000000004E-4</v>
      </c>
      <c r="W1166" s="160">
        <v>1.1000000000000001E-3</v>
      </c>
      <c r="X1166" s="160">
        <v>2.3999999999999998E-3</v>
      </c>
      <c r="Y1166" s="160">
        <v>2.18E-2</v>
      </c>
      <c r="Z1166" s="160">
        <v>0</v>
      </c>
      <c r="AA1166" s="159">
        <v>0.58200000000000007</v>
      </c>
      <c r="AB1166" s="159">
        <v>1.1000000000000001E-2</v>
      </c>
      <c r="AC1166" s="159">
        <v>6.6E-3</v>
      </c>
      <c r="AD1166" s="159">
        <v>0.09</v>
      </c>
    </row>
    <row r="1167" spans="1:30" ht="15" customHeight="1">
      <c r="A1167" s="267" t="s">
        <v>1962</v>
      </c>
      <c r="B1167" s="165" t="s">
        <v>34</v>
      </c>
      <c r="C1167" s="182">
        <v>0.2462</v>
      </c>
      <c r="E1167" s="172">
        <v>3.39E-2</v>
      </c>
      <c r="F1167" s="173">
        <v>3.5999999999999999E-3</v>
      </c>
      <c r="G1167" s="179">
        <v>6.5000000000000006E-3</v>
      </c>
      <c r="H1167" s="176">
        <v>2.8000000000000004E-3</v>
      </c>
      <c r="I1167" s="175">
        <v>1.4000000000000002E-3</v>
      </c>
      <c r="J1167" s="160">
        <v>0.18</v>
      </c>
      <c r="K1167" s="160">
        <v>0.57999999999999996</v>
      </c>
      <c r="L1167" s="160">
        <v>2.0000000000000001E-4</v>
      </c>
      <c r="M1167" s="160">
        <v>2.89</v>
      </c>
      <c r="N1167" s="160">
        <v>3.4000000000000002E-3</v>
      </c>
      <c r="O1167" s="160">
        <v>1.05</v>
      </c>
      <c r="P1167" s="160">
        <v>3.44</v>
      </c>
      <c r="Q1167" s="160">
        <v>2.9999999999999997E-4</v>
      </c>
      <c r="R1167" s="160">
        <v>6.3E-3</v>
      </c>
      <c r="S1167" s="160">
        <v>0.13</v>
      </c>
      <c r="T1167" s="160">
        <v>0</v>
      </c>
      <c r="U1167" s="160">
        <v>0.13</v>
      </c>
      <c r="V1167" s="160">
        <v>8.0000000000000004E-4</v>
      </c>
      <c r="W1167" s="160">
        <v>1.1000000000000001E-3</v>
      </c>
      <c r="X1167" s="160">
        <v>2.3999999999999998E-3</v>
      </c>
      <c r="Y1167" s="160">
        <v>2.18E-2</v>
      </c>
      <c r="Z1167" s="160">
        <v>0</v>
      </c>
      <c r="AA1167" s="159">
        <v>0.58200000000000007</v>
      </c>
      <c r="AB1167" s="159">
        <v>1.1000000000000001E-2</v>
      </c>
      <c r="AC1167" s="159">
        <v>6.6E-3</v>
      </c>
      <c r="AD1167" s="159">
        <v>0.09</v>
      </c>
    </row>
    <row r="1169" spans="1:30" ht="15" customHeight="1">
      <c r="A1169" s="267" t="s">
        <v>1963</v>
      </c>
      <c r="B1169" s="165" t="s">
        <v>34</v>
      </c>
      <c r="D1169" s="162">
        <v>1.03E-2</v>
      </c>
      <c r="E1169" s="172">
        <v>3.8399999999999997E-2</v>
      </c>
      <c r="F1169" s="173">
        <v>2.0299999999999999E-2</v>
      </c>
      <c r="G1169" s="179">
        <v>1.3100000000000001E-2</v>
      </c>
      <c r="H1169" s="176">
        <v>0.11310000000000001</v>
      </c>
      <c r="I1169" s="175">
        <v>3.3000000000000002E-2</v>
      </c>
      <c r="J1169" s="160">
        <v>0.52</v>
      </c>
      <c r="K1169" s="160">
        <v>0.11</v>
      </c>
      <c r="L1169" s="160">
        <v>2.0000000000000001E-4</v>
      </c>
      <c r="M1169" s="160">
        <v>0.04</v>
      </c>
      <c r="N1169" s="160">
        <v>4.8999999999999998E-3</v>
      </c>
      <c r="O1169" s="160">
        <v>15.56</v>
      </c>
      <c r="P1169" s="160">
        <v>0.42</v>
      </c>
      <c r="Q1169" s="160">
        <v>1.1999999999999999E-3</v>
      </c>
      <c r="R1169" s="160">
        <v>4.0000000000000002E-4</v>
      </c>
      <c r="S1169" s="160">
        <v>0</v>
      </c>
      <c r="T1169" s="160">
        <v>0</v>
      </c>
      <c r="U1169" s="160">
        <v>0.19670000000000001</v>
      </c>
      <c r="V1169" s="160">
        <v>2.0000000000000001E-4</v>
      </c>
      <c r="W1169" s="160">
        <v>1E-4</v>
      </c>
      <c r="X1169" s="160">
        <v>2.9999999999999997E-4</v>
      </c>
      <c r="Y1169" s="160">
        <v>2.3999999999999998E-3</v>
      </c>
      <c r="Z1169" s="160">
        <v>0</v>
      </c>
      <c r="AA1169" s="159">
        <v>9.0000000000000011E-3</v>
      </c>
      <c r="AB1169" s="159">
        <v>0</v>
      </c>
      <c r="AC1169" s="159">
        <v>3.8100000000000002E-2</v>
      </c>
      <c r="AD1169" s="159">
        <v>0.03</v>
      </c>
    </row>
    <row r="1170" spans="1:30" ht="15" customHeight="1">
      <c r="A1170" s="267" t="s">
        <v>1964</v>
      </c>
      <c r="B1170" s="165" t="s">
        <v>34</v>
      </c>
      <c r="D1170" s="162">
        <v>4.4199999999999996E-2</v>
      </c>
      <c r="E1170" s="172">
        <v>0.1258</v>
      </c>
      <c r="F1170" s="173">
        <v>5.9999999999999995E-4</v>
      </c>
      <c r="G1170" s="179">
        <v>1.6000000000000001E-3</v>
      </c>
      <c r="H1170" s="176">
        <v>2.9999999999999997E-4</v>
      </c>
      <c r="I1170" s="175">
        <v>4.0999999999999995E-2</v>
      </c>
      <c r="J1170" s="160">
        <v>0.2</v>
      </c>
      <c r="K1170" s="160">
        <v>0.17</v>
      </c>
      <c r="L1170" s="160">
        <v>3.0000000000000001E-3</v>
      </c>
      <c r="M1170" s="160">
        <v>0.67</v>
      </c>
      <c r="N1170" s="160">
        <v>9.4999999999999998E-3</v>
      </c>
      <c r="O1170" s="160">
        <v>2.52</v>
      </c>
      <c r="P1170" s="160">
        <v>1.73</v>
      </c>
      <c r="Q1170" s="160">
        <v>8.0000000000000004E-4</v>
      </c>
      <c r="R1170" s="160">
        <v>7.0999999999999995E-3</v>
      </c>
      <c r="S1170" s="160">
        <v>0</v>
      </c>
      <c r="T1170" s="160">
        <v>0</v>
      </c>
      <c r="U1170" s="160">
        <v>0.26669999999999999</v>
      </c>
      <c r="V1170" s="160">
        <v>1.1999999999999999E-3</v>
      </c>
      <c r="W1170" s="160">
        <v>8.0000000000000004E-4</v>
      </c>
      <c r="X1170" s="160">
        <v>5.9999999999999995E-4</v>
      </c>
      <c r="Y1170" s="160">
        <v>7.3000000000000001E-3</v>
      </c>
      <c r="Z1170" s="160">
        <v>9.6000000000000002E-2</v>
      </c>
      <c r="AA1170" s="159">
        <v>1.7000000000000001E-2</v>
      </c>
      <c r="AB1170" s="159">
        <v>0</v>
      </c>
      <c r="AC1170" s="159">
        <v>2.9999999999999997E-4</v>
      </c>
      <c r="AD1170" s="159">
        <v>0.44</v>
      </c>
    </row>
    <row r="1171" spans="1:30" ht="15" customHeight="1">
      <c r="A1171" s="267" t="s">
        <v>1965</v>
      </c>
      <c r="B1171" s="165" t="s">
        <v>34</v>
      </c>
      <c r="D1171" s="162">
        <v>4.4199999999999996E-2</v>
      </c>
      <c r="E1171" s="172">
        <v>0.1258</v>
      </c>
      <c r="F1171" s="173">
        <v>5.9999999999999995E-4</v>
      </c>
      <c r="G1171" s="179">
        <v>1.6000000000000001E-3</v>
      </c>
      <c r="H1171" s="176">
        <v>2.9999999999999997E-4</v>
      </c>
      <c r="I1171" s="175">
        <v>4.0999999999999995E-2</v>
      </c>
      <c r="J1171" s="160">
        <v>0.2</v>
      </c>
      <c r="K1171" s="160">
        <v>0.17</v>
      </c>
      <c r="L1171" s="160">
        <v>3.0000000000000001E-3</v>
      </c>
      <c r="M1171" s="160">
        <v>0.67</v>
      </c>
      <c r="N1171" s="160">
        <v>9.4999999999999998E-3</v>
      </c>
      <c r="O1171" s="160">
        <v>2.52</v>
      </c>
      <c r="P1171" s="160">
        <v>1.73</v>
      </c>
      <c r="Q1171" s="160">
        <v>8.0000000000000004E-4</v>
      </c>
      <c r="R1171" s="160">
        <v>7.0999999999999995E-3</v>
      </c>
      <c r="S1171" s="160">
        <v>0</v>
      </c>
      <c r="T1171" s="160">
        <v>0</v>
      </c>
      <c r="U1171" s="160">
        <v>0.26669999999999999</v>
      </c>
      <c r="V1171" s="160">
        <v>1.1999999999999999E-3</v>
      </c>
      <c r="W1171" s="160">
        <v>8.0000000000000004E-4</v>
      </c>
      <c r="X1171" s="160">
        <v>5.9999999999999995E-4</v>
      </c>
      <c r="Y1171" s="160">
        <v>7.3000000000000001E-3</v>
      </c>
      <c r="Z1171" s="160">
        <v>9.6000000000000002E-2</v>
      </c>
      <c r="AA1171" s="159">
        <v>1.7000000000000001E-2</v>
      </c>
      <c r="AB1171" s="159">
        <v>0</v>
      </c>
      <c r="AC1171" s="159">
        <v>2.9999999999999997E-4</v>
      </c>
      <c r="AD1171" s="159">
        <v>0.44</v>
      </c>
    </row>
    <row r="1172" spans="1:30" ht="15" customHeight="1">
      <c r="A1172" s="267" t="s">
        <v>1966</v>
      </c>
      <c r="B1172" s="165" t="s">
        <v>34</v>
      </c>
      <c r="D1172" s="162">
        <v>2.64E-2</v>
      </c>
      <c r="E1172" s="172">
        <v>0.188</v>
      </c>
      <c r="F1172" s="173">
        <v>1.7000000000000001E-3</v>
      </c>
      <c r="G1172" s="179">
        <v>4.5000000000000005E-3</v>
      </c>
      <c r="H1172" s="176">
        <v>2.3E-3</v>
      </c>
      <c r="I1172" s="175">
        <v>1.9E-2</v>
      </c>
      <c r="J1172" s="160">
        <v>0.05</v>
      </c>
      <c r="K1172" s="160">
        <v>0.15</v>
      </c>
      <c r="L1172" s="160">
        <v>1.4000000000000002E-3</v>
      </c>
      <c r="M1172" s="160">
        <v>0.48</v>
      </c>
      <c r="N1172" s="160">
        <v>7.1999999999999998E-3</v>
      </c>
      <c r="O1172" s="160">
        <v>2.98</v>
      </c>
      <c r="P1172" s="160">
        <v>1.35</v>
      </c>
      <c r="Q1172" s="160">
        <v>5.0000000000000001E-4</v>
      </c>
      <c r="R1172" s="160">
        <v>3.7000000000000002E-3</v>
      </c>
      <c r="S1172" s="160">
        <v>0</v>
      </c>
      <c r="T1172" s="160">
        <v>0</v>
      </c>
      <c r="U1172" s="160">
        <v>2.29E-2</v>
      </c>
      <c r="V1172" s="160">
        <v>2.0000000000000001E-4</v>
      </c>
      <c r="W1172" s="160">
        <v>5.0000000000000001E-4</v>
      </c>
      <c r="X1172" s="160">
        <v>7.000000000000001E-4</v>
      </c>
      <c r="Y1172" s="160">
        <v>3.8E-3</v>
      </c>
      <c r="Z1172" s="160">
        <v>6.9999999999999993E-3</v>
      </c>
      <c r="AA1172" s="159">
        <v>6.9999999999999993E-3</v>
      </c>
      <c r="AB1172" s="159">
        <v>0</v>
      </c>
      <c r="AC1172" s="159">
        <v>7.000000000000001E-4</v>
      </c>
      <c r="AD1172" s="159">
        <v>0.43</v>
      </c>
    </row>
    <row r="1173" spans="1:30" ht="15" customHeight="1">
      <c r="A1173" s="267" t="s">
        <v>1967</v>
      </c>
      <c r="B1173" s="165" t="s">
        <v>34</v>
      </c>
      <c r="D1173" s="162">
        <v>2.52E-2</v>
      </c>
      <c r="E1173" s="172">
        <v>4.6199999999999998E-2</v>
      </c>
      <c r="F1173" s="173">
        <v>1.2999999999999999E-3</v>
      </c>
      <c r="G1173" s="179">
        <v>2E-3</v>
      </c>
      <c r="H1173" s="176">
        <v>1E-3</v>
      </c>
      <c r="I1173" s="175">
        <v>2.4E-2</v>
      </c>
      <c r="J1173" s="160">
        <v>0.57999999999999996</v>
      </c>
      <c r="K1173" s="160">
        <v>0.38</v>
      </c>
      <c r="L1173" s="160">
        <v>1.3899999999999999E-2</v>
      </c>
      <c r="M1173" s="160">
        <v>0.65</v>
      </c>
      <c r="N1173" s="160">
        <v>3.1300000000000001E-2</v>
      </c>
      <c r="O1173" s="160">
        <v>4.26</v>
      </c>
      <c r="P1173" s="160">
        <v>1.77</v>
      </c>
      <c r="Q1173" s="160">
        <v>1.2999999999999999E-3</v>
      </c>
      <c r="R1173" s="160">
        <v>1.15E-2</v>
      </c>
      <c r="S1173" s="160">
        <v>0</v>
      </c>
      <c r="T1173" s="160">
        <v>0</v>
      </c>
      <c r="U1173" s="160">
        <v>0</v>
      </c>
      <c r="V1173" s="160">
        <v>1E-4</v>
      </c>
      <c r="W1173" s="160">
        <v>5.9999999999999995E-4</v>
      </c>
      <c r="X1173" s="160">
        <v>2.0000000000000001E-4</v>
      </c>
      <c r="Y1173" s="160">
        <v>4.4000000000000003E-3</v>
      </c>
      <c r="Z1173" s="160">
        <v>7.9000000000000001E-2</v>
      </c>
      <c r="AA1173" s="159">
        <v>6.9999999999999993E-3</v>
      </c>
      <c r="AB1173" s="159">
        <v>0</v>
      </c>
      <c r="AC1173" s="159">
        <v>5.0000000000000001E-3</v>
      </c>
      <c r="AD1173" s="159">
        <v>0.39</v>
      </c>
    </row>
    <row r="1174" spans="1:30" ht="15" customHeight="1">
      <c r="A1174" s="267" t="s">
        <v>1968</v>
      </c>
      <c r="B1174" s="165" t="s">
        <v>34</v>
      </c>
      <c r="D1174" s="162">
        <v>1.8700000000000001E-2</v>
      </c>
      <c r="E1174" s="172">
        <v>5.0900000000000001E-2</v>
      </c>
      <c r="F1174" s="173">
        <v>4.8700000000000002E-3</v>
      </c>
      <c r="G1174" s="179">
        <v>1.7979999999999999E-2</v>
      </c>
      <c r="H1174" s="176">
        <v>6.6800000000000002E-3</v>
      </c>
      <c r="I1174" s="175">
        <v>2.4E-2</v>
      </c>
      <c r="J1174" s="160">
        <v>0.11</v>
      </c>
      <c r="K1174" s="160">
        <v>0.15</v>
      </c>
      <c r="L1174" s="160">
        <v>8.5999999999999998E-4</v>
      </c>
      <c r="M1174" s="160">
        <v>0.66</v>
      </c>
      <c r="N1174" s="160">
        <v>7.9100000000000004E-3</v>
      </c>
      <c r="O1174" s="160">
        <v>4.25</v>
      </c>
      <c r="P1174" s="160">
        <v>1.29</v>
      </c>
      <c r="Q1174" s="160">
        <v>2.3499999999999997E-3</v>
      </c>
      <c r="R1174" s="160">
        <v>7.1999999999999998E-3</v>
      </c>
      <c r="S1174" s="160">
        <v>0</v>
      </c>
      <c r="T1174" s="160">
        <v>0</v>
      </c>
      <c r="U1174" s="160">
        <v>0</v>
      </c>
      <c r="V1174" s="160">
        <v>8.5000000000000006E-4</v>
      </c>
      <c r="W1174" s="160">
        <v>2.1000000000000001E-4</v>
      </c>
      <c r="X1174" s="160">
        <v>6.0999999999999997E-4</v>
      </c>
      <c r="Y1174" s="160">
        <v>1.593E-2</v>
      </c>
      <c r="Z1174" s="160">
        <v>0</v>
      </c>
      <c r="AA1174" s="159">
        <v>5.4339999999999999E-2</v>
      </c>
      <c r="AB1174" s="159">
        <v>5.2500000000000003E-3</v>
      </c>
      <c r="AC1174" s="159">
        <v>2.48E-3</v>
      </c>
      <c r="AD1174" s="159">
        <v>0.12</v>
      </c>
    </row>
    <row r="1175" spans="1:30" ht="15" customHeight="1">
      <c r="A1175" s="267" t="s">
        <v>1969</v>
      </c>
      <c r="B1175" s="165" t="s">
        <v>34</v>
      </c>
      <c r="D1175" s="162">
        <v>1.8700000000000001E-2</v>
      </c>
      <c r="E1175" s="172">
        <v>5.0900000000000001E-2</v>
      </c>
      <c r="F1175" s="173">
        <v>4.8700000000000002E-3</v>
      </c>
      <c r="G1175" s="179">
        <v>1.7979999999999999E-2</v>
      </c>
      <c r="H1175" s="176">
        <v>6.6800000000000002E-3</v>
      </c>
      <c r="I1175" s="175">
        <v>2.4E-2</v>
      </c>
      <c r="J1175" s="160">
        <v>0.11</v>
      </c>
      <c r="K1175" s="160">
        <v>0.15</v>
      </c>
      <c r="L1175" s="160">
        <v>8.5999999999999998E-4</v>
      </c>
      <c r="M1175" s="160">
        <v>0.66</v>
      </c>
      <c r="N1175" s="160">
        <v>7.9100000000000004E-3</v>
      </c>
      <c r="O1175" s="160">
        <v>4.25</v>
      </c>
      <c r="P1175" s="160">
        <v>1.29</v>
      </c>
      <c r="Q1175" s="160">
        <v>2.3499999999999997E-3</v>
      </c>
      <c r="R1175" s="160">
        <v>7.1999999999999998E-3</v>
      </c>
      <c r="S1175" s="160">
        <v>0</v>
      </c>
      <c r="T1175" s="160">
        <v>0</v>
      </c>
      <c r="U1175" s="160">
        <v>0</v>
      </c>
      <c r="V1175" s="160">
        <v>8.5000000000000006E-4</v>
      </c>
      <c r="W1175" s="160">
        <v>2.1000000000000001E-4</v>
      </c>
      <c r="X1175" s="160">
        <v>6.0999999999999997E-4</v>
      </c>
      <c r="Y1175" s="160">
        <v>1.593E-2</v>
      </c>
      <c r="Z1175" s="160">
        <v>0</v>
      </c>
      <c r="AA1175" s="159">
        <v>5.4339999999999999E-2</v>
      </c>
      <c r="AB1175" s="159">
        <v>5.2500000000000003E-3</v>
      </c>
      <c r="AC1175" s="159">
        <v>2.48E-3</v>
      </c>
      <c r="AD1175" s="159">
        <v>0.12</v>
      </c>
    </row>
    <row r="1176" spans="1:30" ht="15" customHeight="1">
      <c r="A1176" s="267" t="s">
        <v>1970</v>
      </c>
      <c r="B1176" s="165" t="s">
        <v>34</v>
      </c>
      <c r="D1176" s="162">
        <v>2.1400000000000002E-2</v>
      </c>
      <c r="E1176" s="172">
        <v>2.46E-2</v>
      </c>
      <c r="F1176" s="173">
        <v>1.47E-3</v>
      </c>
      <c r="G1176" s="179">
        <v>2.8399999999999996E-3</v>
      </c>
      <c r="H1176" s="176">
        <v>2.1000000000000001E-4</v>
      </c>
      <c r="I1176" s="175">
        <v>1.6E-2</v>
      </c>
      <c r="J1176" s="160">
        <v>0.16</v>
      </c>
      <c r="K1176" s="160">
        <v>0.1</v>
      </c>
      <c r="L1176" s="160">
        <v>1.7000000000000001E-3</v>
      </c>
      <c r="M1176" s="160">
        <v>0.43</v>
      </c>
      <c r="N1176" s="160">
        <v>1.83E-2</v>
      </c>
      <c r="O1176" s="160">
        <v>2.87</v>
      </c>
      <c r="P1176" s="160">
        <v>1.72</v>
      </c>
      <c r="Q1176" s="160">
        <v>9.6000000000000002E-4</v>
      </c>
      <c r="R1176" s="160">
        <v>4.0000000000000001E-3</v>
      </c>
      <c r="S1176" s="160">
        <v>0</v>
      </c>
      <c r="T1176" s="160">
        <v>0</v>
      </c>
      <c r="U1176" s="160">
        <v>0.41082999999999997</v>
      </c>
      <c r="V1176" s="160">
        <v>6.0999999999999997E-4</v>
      </c>
      <c r="W1176" s="160">
        <v>1E-3</v>
      </c>
      <c r="X1176" s="160">
        <v>1.1000000000000001E-3</v>
      </c>
      <c r="Y1176" s="160">
        <v>9.5399999999999999E-3</v>
      </c>
      <c r="Z1176" s="160">
        <v>0.184</v>
      </c>
      <c r="AA1176" s="159">
        <v>1.7000000000000001E-2</v>
      </c>
      <c r="AB1176" s="159">
        <v>0</v>
      </c>
      <c r="AC1176" s="159">
        <v>1.2199999999999999E-2</v>
      </c>
      <c r="AD1176" s="159">
        <v>0.96</v>
      </c>
    </row>
    <row r="1177" spans="1:30" ht="15" customHeight="1">
      <c r="A1177" s="267" t="s">
        <v>1971</v>
      </c>
      <c r="B1177" s="165" t="s">
        <v>34</v>
      </c>
      <c r="D1177" s="162">
        <v>9.1000000000000004E-3</v>
      </c>
      <c r="E1177" s="172">
        <v>4.2800000000000005E-2</v>
      </c>
      <c r="F1177" s="173">
        <v>3.4000000000000002E-4</v>
      </c>
      <c r="G1177" s="179">
        <v>6.7000000000000002E-4</v>
      </c>
      <c r="H1177" s="176">
        <v>1.2999999999999999E-4</v>
      </c>
      <c r="I1177" s="175">
        <v>2.8999999999999998E-2</v>
      </c>
      <c r="J1177" s="160">
        <v>0.3</v>
      </c>
      <c r="K1177" s="160">
        <v>0.13</v>
      </c>
      <c r="L1177" s="160">
        <v>1.5100000000000001E-3</v>
      </c>
      <c r="M1177" s="160">
        <v>0.2</v>
      </c>
      <c r="N1177" s="160">
        <v>1.47E-2</v>
      </c>
      <c r="O1177" s="160">
        <v>6.61</v>
      </c>
      <c r="P1177" s="160">
        <v>1.7</v>
      </c>
      <c r="Q1177" s="160">
        <v>9.6000000000000002E-4</v>
      </c>
      <c r="R1177" s="160">
        <v>1.9E-3</v>
      </c>
      <c r="S1177" s="160">
        <v>0</v>
      </c>
      <c r="T1177" s="160">
        <v>0</v>
      </c>
      <c r="U1177" s="160">
        <v>8.7500000000000008E-3</v>
      </c>
      <c r="V1177" s="160">
        <v>2.1000000000000001E-4</v>
      </c>
      <c r="W1177" s="160">
        <v>2.1999999999999998E-4</v>
      </c>
      <c r="X1177" s="160">
        <v>1.2999999999999999E-3</v>
      </c>
      <c r="Y1177" s="160">
        <v>1.4299999999999998E-3</v>
      </c>
      <c r="Z1177" s="160">
        <v>0.14699999999999999</v>
      </c>
      <c r="AA1177" s="159">
        <v>6.0000000000000001E-3</v>
      </c>
      <c r="AB1177" s="159">
        <v>0</v>
      </c>
      <c r="AC1177" s="159">
        <v>1.4000000000000002E-3</v>
      </c>
      <c r="AD1177" s="159">
        <v>0.24</v>
      </c>
    </row>
    <row r="1178" spans="1:30" ht="15" customHeight="1">
      <c r="A1178" s="267" t="s">
        <v>1972</v>
      </c>
      <c r="B1178" s="165" t="s">
        <v>34</v>
      </c>
      <c r="D1178" s="162">
        <v>9.1000000000000004E-3</v>
      </c>
      <c r="E1178" s="172">
        <v>4.2800000000000005E-2</v>
      </c>
      <c r="F1178" s="173">
        <v>3.4000000000000002E-4</v>
      </c>
      <c r="G1178" s="179">
        <v>6.7000000000000002E-4</v>
      </c>
      <c r="H1178" s="176">
        <v>1.2999999999999999E-4</v>
      </c>
      <c r="I1178" s="175">
        <v>2.8999999999999998E-2</v>
      </c>
      <c r="J1178" s="160">
        <v>0.3</v>
      </c>
      <c r="K1178" s="160">
        <v>0.13</v>
      </c>
      <c r="L1178" s="160">
        <v>1.5100000000000001E-3</v>
      </c>
      <c r="M1178" s="160">
        <v>0.2</v>
      </c>
      <c r="N1178" s="160">
        <v>1.47E-2</v>
      </c>
      <c r="O1178" s="160">
        <v>6.61</v>
      </c>
      <c r="P1178" s="160">
        <v>1.7</v>
      </c>
      <c r="Q1178" s="160">
        <v>9.6000000000000002E-4</v>
      </c>
      <c r="R1178" s="160">
        <v>1.9E-3</v>
      </c>
      <c r="S1178" s="160">
        <v>0</v>
      </c>
      <c r="T1178" s="160">
        <v>0</v>
      </c>
      <c r="U1178" s="160">
        <v>8.7500000000000008E-3</v>
      </c>
      <c r="V1178" s="160">
        <v>2.1000000000000001E-4</v>
      </c>
      <c r="W1178" s="160">
        <v>2.1999999999999998E-4</v>
      </c>
      <c r="X1178" s="160">
        <v>1.2999999999999999E-3</v>
      </c>
      <c r="Y1178" s="160">
        <v>1.4299999999999998E-3</v>
      </c>
      <c r="Z1178" s="160">
        <v>0.14699999999999999</v>
      </c>
      <c r="AA1178" s="159">
        <v>6.0000000000000001E-3</v>
      </c>
      <c r="AB1178" s="159">
        <v>0</v>
      </c>
      <c r="AC1178" s="159">
        <v>1.4000000000000002E-3</v>
      </c>
      <c r="AD1178" s="159">
        <v>0.24</v>
      </c>
    </row>
    <row r="1179" spans="1:30" ht="15" customHeight="1">
      <c r="A1179" s="267" t="s">
        <v>1973</v>
      </c>
      <c r="B1179" s="165" t="s">
        <v>34</v>
      </c>
      <c r="D1179" s="162">
        <v>2.53E-2</v>
      </c>
      <c r="E1179" s="172">
        <v>9.06E-2</v>
      </c>
      <c r="F1179" s="173">
        <v>5.0000000000000001E-4</v>
      </c>
      <c r="G1179" s="179">
        <v>1.1999999999999999E-3</v>
      </c>
      <c r="H1179" s="176">
        <v>1E-4</v>
      </c>
      <c r="I1179" s="175">
        <v>2.7999999999999997E-2</v>
      </c>
      <c r="J1179" s="160">
        <v>0.22645999999999999</v>
      </c>
      <c r="K1179" s="160">
        <v>0.12506</v>
      </c>
      <c r="L1179" s="160">
        <v>3.7099999999999998E-3</v>
      </c>
      <c r="M1179" s="160">
        <v>0.45500000000000002</v>
      </c>
      <c r="N1179" s="160">
        <v>7.92E-3</v>
      </c>
      <c r="O1179" s="160">
        <v>4.8277800000000006</v>
      </c>
      <c r="P1179" s="160">
        <v>1.7604900000000001</v>
      </c>
      <c r="Q1179" s="160">
        <v>8.9999999999999998E-4</v>
      </c>
      <c r="R1179" s="160">
        <v>4.81E-3</v>
      </c>
      <c r="S1179" s="160">
        <v>0</v>
      </c>
      <c r="T1179" s="160">
        <v>0</v>
      </c>
      <c r="U1179" s="160">
        <v>2.9266699999999997</v>
      </c>
      <c r="V1179" s="160">
        <v>7.000000000000001E-4</v>
      </c>
      <c r="W1179" s="160">
        <v>5.0000000000000001E-4</v>
      </c>
      <c r="X1179" s="160">
        <v>8.0000000000000004E-4</v>
      </c>
      <c r="Y1179" s="160">
        <v>6.3E-3</v>
      </c>
      <c r="Z1179" s="160">
        <v>6.1500000000000006E-2</v>
      </c>
      <c r="AA1179" s="159">
        <v>1.0509999999999999E-2</v>
      </c>
      <c r="AB1179" s="159">
        <v>0</v>
      </c>
      <c r="AC1179" s="159">
        <v>3.8500000000000001E-3</v>
      </c>
      <c r="AD1179" s="159">
        <v>0.26750000000000002</v>
      </c>
    </row>
    <row r="1180" spans="1:30" ht="15" customHeight="1">
      <c r="A1180" s="267" t="s">
        <v>1974</v>
      </c>
      <c r="B1180" s="165" t="s">
        <v>34</v>
      </c>
      <c r="D1180" s="162">
        <v>8.2100000000000003E-3</v>
      </c>
      <c r="E1180" s="172">
        <v>5.3409999999999999E-2</v>
      </c>
      <c r="F1180" s="173">
        <v>7.9299999999999995E-3</v>
      </c>
      <c r="G1180" s="179">
        <v>6.8899999999999994E-3</v>
      </c>
      <c r="H1180" s="176">
        <v>8.3999999999999995E-3</v>
      </c>
      <c r="I1180" s="175">
        <v>2.0300000000000001E-3</v>
      </c>
      <c r="J1180" s="160">
        <v>0.59194000000000002</v>
      </c>
      <c r="K1180" s="160">
        <v>7.7649999999999997E-2</v>
      </c>
      <c r="L1180" s="160">
        <v>3.7999999999999997E-4</v>
      </c>
      <c r="M1180" s="160">
        <v>0.43218000000000001</v>
      </c>
      <c r="N1180" s="160">
        <v>1.6200000000000001E-3</v>
      </c>
      <c r="O1180" s="160">
        <v>3.74688</v>
      </c>
      <c r="P1180" s="160">
        <v>0.89414000000000005</v>
      </c>
      <c r="Q1180" s="160">
        <v>1.8999999999999998E-4</v>
      </c>
      <c r="R1180" s="160">
        <v>2.2400000000000002E-3</v>
      </c>
      <c r="S1180" s="160">
        <v>0.14682000000000001</v>
      </c>
      <c r="T1180" s="160">
        <v>0</v>
      </c>
      <c r="U1180" s="160">
        <v>0.15167</v>
      </c>
      <c r="V1180" s="160">
        <v>3.7999999999999997E-4</v>
      </c>
      <c r="W1180" s="160">
        <v>6.7000000000000002E-4</v>
      </c>
      <c r="X1180" s="160">
        <v>4.3999999999999996E-4</v>
      </c>
      <c r="Y1180" s="160">
        <v>1.4599999999999999E-3</v>
      </c>
      <c r="Z1180" s="160">
        <v>1.2549999999999999E-2</v>
      </c>
      <c r="AA1180" s="159">
        <v>1.8879999999999997E-2</v>
      </c>
      <c r="AB1180" s="159">
        <v>2.4000000000000001E-4</v>
      </c>
      <c r="AC1180" s="159">
        <v>2.4499999999999999E-3</v>
      </c>
      <c r="AD1180" s="159">
        <v>7.51E-2</v>
      </c>
    </row>
    <row r="1181" spans="1:30" ht="15" customHeight="1">
      <c r="A1181" s="267" t="s">
        <v>1975</v>
      </c>
      <c r="B1181" s="165" t="s">
        <v>34</v>
      </c>
      <c r="D1181" s="162">
        <v>4.8399999999999997E-3</v>
      </c>
      <c r="E1181" s="172">
        <v>2.1520000000000001E-2</v>
      </c>
      <c r="F1181" s="173">
        <v>4.0000000000000003E-5</v>
      </c>
      <c r="G1181" s="179">
        <v>1E-4</v>
      </c>
      <c r="H1181" s="176">
        <v>2.0000000000000002E-5</v>
      </c>
      <c r="I1181" s="175">
        <v>2.2500000000000003E-3</v>
      </c>
      <c r="J1181" s="160">
        <v>6.5189999999999998E-2</v>
      </c>
      <c r="K1181" s="160">
        <v>3.0259999999999999E-2</v>
      </c>
      <c r="L1181" s="160">
        <v>2.5999999999999998E-4</v>
      </c>
      <c r="M1181" s="160">
        <v>6.2960000000000002E-2</v>
      </c>
      <c r="N1181" s="160">
        <v>6.4999999999999997E-4</v>
      </c>
      <c r="O1181" s="160">
        <v>2.8956</v>
      </c>
      <c r="P1181" s="160">
        <v>0.22675000000000001</v>
      </c>
      <c r="Q1181" s="160">
        <v>1.6000000000000001E-4</v>
      </c>
      <c r="R1181" s="160">
        <v>4.6000000000000001E-4</v>
      </c>
      <c r="S1181" s="160">
        <v>0</v>
      </c>
      <c r="T1181" s="160">
        <v>0</v>
      </c>
      <c r="U1181" s="160">
        <v>0.14019000000000001</v>
      </c>
      <c r="V1181" s="160">
        <v>1E-4</v>
      </c>
      <c r="W1181" s="160">
        <v>5.0000000000000002E-5</v>
      </c>
      <c r="X1181" s="160">
        <v>2.0000000000000001E-4</v>
      </c>
      <c r="Y1181" s="160">
        <v>7.6999999999999996E-4</v>
      </c>
      <c r="Z1181" s="160">
        <v>1.585E-2</v>
      </c>
      <c r="AA1181" s="159">
        <v>4.3099999999999996E-3</v>
      </c>
      <c r="AB1181" s="159">
        <v>0</v>
      </c>
      <c r="AC1181" s="159">
        <v>2.5999999999999998E-4</v>
      </c>
      <c r="AD1181" s="159">
        <v>2.3789999999999999E-2</v>
      </c>
    </row>
    <row r="1182" spans="1:30" ht="15" customHeight="1">
      <c r="A1182" s="267" t="s">
        <v>1976</v>
      </c>
      <c r="B1182" s="165" t="s">
        <v>34</v>
      </c>
      <c r="D1182" s="162">
        <v>8.3800000000000013E-2</v>
      </c>
      <c r="E1182" s="172">
        <v>0.57540000000000002</v>
      </c>
      <c r="F1182" s="173">
        <v>4.3840000000000004E-2</v>
      </c>
      <c r="G1182" s="179">
        <v>0.17330999999999999</v>
      </c>
      <c r="H1182" s="176">
        <v>7.689E-2</v>
      </c>
      <c r="I1182" s="175">
        <v>3.9E-2</v>
      </c>
      <c r="J1182" s="160">
        <v>0.2</v>
      </c>
      <c r="K1182" s="160">
        <v>0.52</v>
      </c>
      <c r="L1182" s="160">
        <v>1.357E-2</v>
      </c>
      <c r="M1182" s="160">
        <v>1.61</v>
      </c>
      <c r="N1182" s="160">
        <v>4.7300000000000002E-2</v>
      </c>
      <c r="O1182" s="160">
        <v>4.3899999999999997</v>
      </c>
      <c r="P1182" s="160">
        <v>1.2</v>
      </c>
      <c r="Q1182" s="160">
        <v>1.67E-3</v>
      </c>
      <c r="R1182" s="160">
        <v>1.3999999999999999E-2</v>
      </c>
      <c r="S1182" s="160">
        <v>0</v>
      </c>
      <c r="T1182" s="160">
        <v>0</v>
      </c>
      <c r="U1182" s="160">
        <v>8.3000000000000001E-4</v>
      </c>
      <c r="V1182" s="160">
        <v>5.7799999999999995E-3</v>
      </c>
      <c r="W1182" s="160">
        <v>4.2100000000000002E-3</v>
      </c>
      <c r="X1182" s="160">
        <v>1.1000000000000001E-3</v>
      </c>
      <c r="Y1182" s="160">
        <v>5.9500000000000004E-2</v>
      </c>
      <c r="Z1182" s="160">
        <v>0</v>
      </c>
      <c r="AA1182" s="159">
        <v>0.43</v>
      </c>
      <c r="AB1182" s="159">
        <v>0</v>
      </c>
      <c r="AC1182" s="159">
        <v>3.4799999999999998E-2</v>
      </c>
      <c r="AD1182" s="159">
        <v>1.38</v>
      </c>
    </row>
    <row r="1183" spans="1:30" ht="15" customHeight="1">
      <c r="A1183" s="267" t="s">
        <v>1977</v>
      </c>
      <c r="B1183" s="165" t="s">
        <v>34</v>
      </c>
      <c r="D1183" s="162">
        <v>3.8339999999999999E-2</v>
      </c>
      <c r="E1183" s="172">
        <v>0.16811000000000001</v>
      </c>
      <c r="F1183" s="173">
        <v>7.5999999999999993E-4</v>
      </c>
      <c r="G1183" s="179">
        <v>2.2500000000000003E-3</v>
      </c>
      <c r="H1183" s="176">
        <v>1.1200000000000001E-3</v>
      </c>
      <c r="I1183" s="175">
        <v>2.963E-2</v>
      </c>
      <c r="J1183" s="160">
        <v>0.13369999999999999</v>
      </c>
      <c r="K1183" s="160">
        <v>0.25036999999999998</v>
      </c>
      <c r="L1183" s="160">
        <v>2.16E-3</v>
      </c>
      <c r="M1183" s="160">
        <v>0.78012000000000004</v>
      </c>
      <c r="N1183" s="160">
        <v>9.8899999999999995E-3</v>
      </c>
      <c r="O1183" s="160">
        <v>0.36062</v>
      </c>
      <c r="P1183" s="160">
        <v>1.7225899999999998</v>
      </c>
      <c r="Q1183" s="160">
        <v>7.5999999999999993E-4</v>
      </c>
      <c r="R1183" s="160">
        <v>6.5000000000000006E-3</v>
      </c>
      <c r="S1183" s="160">
        <v>0</v>
      </c>
      <c r="T1183" s="160">
        <v>0</v>
      </c>
      <c r="U1183" s="160">
        <v>0.56891999999999998</v>
      </c>
      <c r="V1183" s="160">
        <v>1.5499999999999999E-3</v>
      </c>
      <c r="W1183" s="160">
        <v>8.1000000000000006E-4</v>
      </c>
      <c r="X1183" s="160">
        <v>1.06E-3</v>
      </c>
      <c r="Y1183" s="160">
        <v>1.3939999999999999E-2</v>
      </c>
      <c r="Z1183" s="160">
        <v>6.6600000000000006E-2</v>
      </c>
      <c r="AA1183" s="159">
        <v>8.4799999999999997E-3</v>
      </c>
      <c r="AB1183" s="159">
        <v>0</v>
      </c>
      <c r="AC1183" s="159">
        <v>5.0000000000000001E-4</v>
      </c>
      <c r="AD1183" s="159">
        <v>0.46851999999999999</v>
      </c>
    </row>
    <row r="1184" spans="1:30" ht="15" customHeight="1">
      <c r="A1184" s="267" t="s">
        <v>1978</v>
      </c>
      <c r="B1184" s="165" t="s">
        <v>34</v>
      </c>
      <c r="D1184" s="162">
        <v>3.8339999999999999E-2</v>
      </c>
      <c r="E1184" s="172">
        <v>0.16811000000000001</v>
      </c>
      <c r="F1184" s="173">
        <v>7.5999999999999993E-4</v>
      </c>
      <c r="G1184" s="179">
        <v>2.2500000000000003E-3</v>
      </c>
      <c r="H1184" s="176">
        <v>1.1200000000000001E-3</v>
      </c>
      <c r="I1184" s="175">
        <v>2.963E-2</v>
      </c>
      <c r="J1184" s="160">
        <v>0.13369999999999999</v>
      </c>
      <c r="K1184" s="160">
        <v>0.25036999999999998</v>
      </c>
      <c r="L1184" s="160">
        <v>2.16E-3</v>
      </c>
      <c r="M1184" s="160">
        <v>0.78012000000000004</v>
      </c>
      <c r="N1184" s="160">
        <v>9.8899999999999995E-3</v>
      </c>
      <c r="O1184" s="160">
        <v>0.36062</v>
      </c>
      <c r="P1184" s="160">
        <v>1.7225899999999998</v>
      </c>
      <c r="Q1184" s="160">
        <v>7.5999999999999993E-4</v>
      </c>
      <c r="R1184" s="160">
        <v>6.5000000000000006E-3</v>
      </c>
      <c r="S1184" s="160">
        <v>0</v>
      </c>
      <c r="T1184" s="160">
        <v>0</v>
      </c>
      <c r="U1184" s="160">
        <v>0.56891999999999998</v>
      </c>
      <c r="V1184" s="160">
        <v>1.5499999999999999E-3</v>
      </c>
      <c r="W1184" s="160">
        <v>8.1000000000000006E-4</v>
      </c>
      <c r="X1184" s="160">
        <v>1.06E-3</v>
      </c>
      <c r="Y1184" s="160">
        <v>1.3939999999999999E-2</v>
      </c>
      <c r="Z1184" s="160">
        <v>6.6600000000000006E-2</v>
      </c>
      <c r="AA1184" s="159">
        <v>8.4799999999999997E-3</v>
      </c>
      <c r="AB1184" s="159">
        <v>0</v>
      </c>
      <c r="AC1184" s="159">
        <v>5.0000000000000001E-4</v>
      </c>
      <c r="AD1184" s="159">
        <v>0.46851999999999999</v>
      </c>
    </row>
    <row r="1185" spans="1:30" ht="15" customHeight="1">
      <c r="A1185" s="267" t="s">
        <v>1979</v>
      </c>
      <c r="B1185" s="165" t="s">
        <v>34</v>
      </c>
      <c r="D1185" s="162">
        <v>3.8339999999999999E-2</v>
      </c>
      <c r="E1185" s="172">
        <v>0.16811000000000001</v>
      </c>
      <c r="F1185" s="173">
        <v>7.5999999999999993E-4</v>
      </c>
      <c r="G1185" s="179">
        <v>2.2500000000000003E-3</v>
      </c>
      <c r="H1185" s="176">
        <v>1.1200000000000001E-3</v>
      </c>
      <c r="I1185" s="175">
        <v>2.963E-2</v>
      </c>
      <c r="J1185" s="160">
        <v>0.13369999999999999</v>
      </c>
      <c r="K1185" s="160">
        <v>0.25036999999999998</v>
      </c>
      <c r="L1185" s="160">
        <v>2.16E-3</v>
      </c>
      <c r="M1185" s="160">
        <v>0.78012000000000004</v>
      </c>
      <c r="N1185" s="160">
        <v>9.8899999999999995E-3</v>
      </c>
      <c r="O1185" s="160">
        <v>0.36062</v>
      </c>
      <c r="P1185" s="160">
        <v>1.7225899999999998</v>
      </c>
      <c r="Q1185" s="160">
        <v>7.5999999999999993E-4</v>
      </c>
      <c r="R1185" s="160">
        <v>6.5000000000000006E-3</v>
      </c>
      <c r="S1185" s="160">
        <v>0</v>
      </c>
      <c r="T1185" s="160">
        <v>0</v>
      </c>
      <c r="U1185" s="160">
        <v>0.56891999999999998</v>
      </c>
      <c r="V1185" s="160">
        <v>1.5499999999999999E-3</v>
      </c>
      <c r="W1185" s="160">
        <v>8.1000000000000006E-4</v>
      </c>
      <c r="X1185" s="160">
        <v>1.06E-3</v>
      </c>
      <c r="Y1185" s="160">
        <v>1.3939999999999999E-2</v>
      </c>
      <c r="Z1185" s="160">
        <v>6.6600000000000006E-2</v>
      </c>
      <c r="AA1185" s="159">
        <v>8.4799999999999997E-3</v>
      </c>
      <c r="AB1185" s="159">
        <v>0</v>
      </c>
      <c r="AC1185" s="159">
        <v>5.0000000000000001E-4</v>
      </c>
      <c r="AD1185" s="159">
        <v>0.46851999999999999</v>
      </c>
    </row>
    <row r="1186" spans="1:30" ht="15" customHeight="1">
      <c r="A1186" s="267" t="s">
        <v>1980</v>
      </c>
      <c r="B1186" s="165" t="s">
        <v>34</v>
      </c>
      <c r="D1186" s="162">
        <v>3.8339999999999999E-2</v>
      </c>
      <c r="E1186" s="172">
        <v>0.16811000000000001</v>
      </c>
      <c r="F1186" s="173">
        <v>7.5999999999999993E-4</v>
      </c>
      <c r="G1186" s="179">
        <v>2.2500000000000003E-3</v>
      </c>
      <c r="H1186" s="176">
        <v>1.1200000000000001E-3</v>
      </c>
      <c r="I1186" s="175">
        <v>2.963E-2</v>
      </c>
      <c r="J1186" s="160">
        <v>0.13369999999999999</v>
      </c>
      <c r="K1186" s="160">
        <v>0.25036999999999998</v>
      </c>
      <c r="L1186" s="160">
        <v>2.16E-3</v>
      </c>
      <c r="M1186" s="160">
        <v>0.78012000000000004</v>
      </c>
      <c r="N1186" s="160">
        <v>9.8899999999999995E-3</v>
      </c>
      <c r="O1186" s="160">
        <v>0.36062</v>
      </c>
      <c r="P1186" s="160">
        <v>1.7225899999999998</v>
      </c>
      <c r="Q1186" s="160">
        <v>7.5999999999999993E-4</v>
      </c>
      <c r="R1186" s="160">
        <v>6.5000000000000006E-3</v>
      </c>
      <c r="S1186" s="160">
        <v>0</v>
      </c>
      <c r="T1186" s="160">
        <v>0</v>
      </c>
      <c r="U1186" s="160">
        <v>0.56891999999999998</v>
      </c>
      <c r="V1186" s="160">
        <v>1.5499999999999999E-3</v>
      </c>
      <c r="W1186" s="160">
        <v>8.1000000000000006E-4</v>
      </c>
      <c r="X1186" s="160">
        <v>1.06E-3</v>
      </c>
      <c r="Y1186" s="160">
        <v>1.3939999999999999E-2</v>
      </c>
      <c r="Z1186" s="160">
        <v>6.6600000000000006E-2</v>
      </c>
      <c r="AA1186" s="159">
        <v>8.4799999999999997E-3</v>
      </c>
      <c r="AB1186" s="159">
        <v>0</v>
      </c>
      <c r="AC1186" s="159">
        <v>5.0000000000000001E-4</v>
      </c>
      <c r="AD1186" s="159">
        <v>0.46851999999999999</v>
      </c>
    </row>
    <row r="1187" spans="1:30" ht="15" customHeight="1">
      <c r="A1187" s="267" t="s">
        <v>1981</v>
      </c>
      <c r="B1187" s="165" t="s">
        <v>34</v>
      </c>
      <c r="D1187" s="162">
        <v>0.11108999999999999</v>
      </c>
      <c r="E1187" s="172">
        <v>0.16919000000000001</v>
      </c>
      <c r="F1187" s="173">
        <v>2.4900000000000002E-2</v>
      </c>
      <c r="G1187" s="179">
        <v>1.6549999999999999E-2</v>
      </c>
      <c r="H1187" s="176">
        <v>3.0470000000000001E-2</v>
      </c>
      <c r="I1187" s="175">
        <v>5.6779999999999997E-2</v>
      </c>
      <c r="J1187" s="160">
        <v>0.26726</v>
      </c>
      <c r="K1187" s="160">
        <v>0.496</v>
      </c>
      <c r="L1187" s="160">
        <v>3.0000000000000001E-3</v>
      </c>
      <c r="M1187" s="160">
        <v>1.4024799999999999</v>
      </c>
      <c r="N1187" s="160">
        <v>1.8169999999999999E-2</v>
      </c>
      <c r="O1187" s="160">
        <v>3.5308999999999999</v>
      </c>
      <c r="P1187" s="160">
        <v>3.2786399999999998</v>
      </c>
      <c r="Q1187" s="160">
        <v>1.64E-3</v>
      </c>
      <c r="R1187" s="160">
        <v>1.567E-2</v>
      </c>
      <c r="S1187" s="160">
        <v>1.0029999999999999E-2</v>
      </c>
      <c r="T1187" s="160">
        <v>0</v>
      </c>
      <c r="U1187" s="160">
        <v>2.7699999999999999E-2</v>
      </c>
      <c r="V1187" s="160">
        <v>2.7400000000000002E-3</v>
      </c>
      <c r="W1187" s="160">
        <v>9.3999999999999997E-4</v>
      </c>
      <c r="X1187" s="160">
        <v>1.2700000000000001E-3</v>
      </c>
      <c r="Y1187" s="160">
        <v>1.37E-2</v>
      </c>
      <c r="Z1187" s="160">
        <v>6.9790000000000005E-2</v>
      </c>
      <c r="AA1187" s="159">
        <v>8.345000000000001E-2</v>
      </c>
      <c r="AB1187" s="159">
        <v>1.6200000000000001E-3</v>
      </c>
      <c r="AC1187" s="159">
        <v>7.4999999999999997E-3</v>
      </c>
      <c r="AD1187" s="159">
        <v>1.0015499999999999</v>
      </c>
    </row>
    <row r="1188" spans="1:30" ht="15" customHeight="1">
      <c r="A1188" s="267" t="s">
        <v>1982</v>
      </c>
      <c r="B1188" s="165" t="s">
        <v>34</v>
      </c>
      <c r="D1188" s="162">
        <v>0.10679999999999999</v>
      </c>
      <c r="E1188" s="172">
        <v>0.10198</v>
      </c>
      <c r="F1188" s="173">
        <v>1.7729999999999999E-2</v>
      </c>
      <c r="G1188" s="179">
        <v>1.056E-2</v>
      </c>
      <c r="H1188" s="176">
        <v>2.2780000000000002E-2</v>
      </c>
      <c r="I1188" s="175">
        <v>2.3310000000000001E-2</v>
      </c>
      <c r="J1188" s="160">
        <v>0.70284999999999997</v>
      </c>
      <c r="K1188" s="160">
        <v>0.30653999999999998</v>
      </c>
      <c r="L1188" s="160">
        <v>2.7700000000000003E-3</v>
      </c>
      <c r="M1188" s="160">
        <v>0.88033000000000006</v>
      </c>
      <c r="N1188" s="160">
        <v>1.729E-2</v>
      </c>
      <c r="O1188" s="160">
        <v>3.3222199999999997</v>
      </c>
      <c r="P1188" s="160">
        <v>2.6004100000000001</v>
      </c>
      <c r="Q1188" s="160">
        <v>1.1200000000000001E-3</v>
      </c>
      <c r="R1188" s="160">
        <v>1.464E-2</v>
      </c>
      <c r="S1188" s="160">
        <v>1.32E-2</v>
      </c>
      <c r="T1188" s="160">
        <v>0</v>
      </c>
      <c r="U1188" s="160">
        <v>4.5419999999999995E-2</v>
      </c>
      <c r="V1188" s="160">
        <v>7.6999999999999996E-4</v>
      </c>
      <c r="W1188" s="160">
        <v>5.1999999999999995E-4</v>
      </c>
      <c r="X1188" s="160">
        <v>8.5999999999999998E-4</v>
      </c>
      <c r="Y1188" s="160">
        <v>9.8499999999999994E-3</v>
      </c>
      <c r="Z1188" s="160">
        <v>3.0430000000000002E-2</v>
      </c>
      <c r="AA1188" s="159">
        <v>6.1359999999999998E-2</v>
      </c>
      <c r="AB1188" s="159">
        <v>0</v>
      </c>
      <c r="AC1188" s="159">
        <v>5.4800000000000005E-3</v>
      </c>
      <c r="AD1188" s="159">
        <v>0.30164999999999997</v>
      </c>
    </row>
    <row r="1189" spans="1:30" ht="15" customHeight="1">
      <c r="A1189" s="267" t="s">
        <v>1983</v>
      </c>
      <c r="B1189" s="165" t="s">
        <v>34</v>
      </c>
      <c r="D1189" s="162">
        <v>5.6120000000000003E-2</v>
      </c>
      <c r="E1189" s="172">
        <v>7.9329999999999998E-2</v>
      </c>
      <c r="F1189" s="173">
        <v>1.3000000000000001E-2</v>
      </c>
      <c r="G1189" s="179">
        <v>4.0999999999999995E-3</v>
      </c>
      <c r="H1189" s="176">
        <v>1.669E-2</v>
      </c>
      <c r="I1189" s="175">
        <v>1.7399999999999999E-2</v>
      </c>
      <c r="J1189" s="160">
        <v>0.18404000000000001</v>
      </c>
      <c r="K1189" s="160">
        <v>0.15648999999999999</v>
      </c>
      <c r="L1189" s="160">
        <v>1.9599999999999999E-3</v>
      </c>
      <c r="M1189" s="160">
        <v>0.66613</v>
      </c>
      <c r="N1189" s="160">
        <v>8.9200000000000008E-3</v>
      </c>
      <c r="O1189" s="160">
        <v>2.9828800000000002</v>
      </c>
      <c r="P1189" s="160">
        <v>1.9065100000000001</v>
      </c>
      <c r="Q1189" s="160">
        <v>9.7999999999999997E-4</v>
      </c>
      <c r="R1189" s="160">
        <v>1.056E-2</v>
      </c>
      <c r="S1189" s="160">
        <v>0</v>
      </c>
      <c r="T1189" s="160">
        <v>0</v>
      </c>
      <c r="U1189" s="160">
        <v>0.39453000000000005</v>
      </c>
      <c r="V1189" s="160">
        <v>1.01E-3</v>
      </c>
      <c r="W1189" s="160">
        <v>6.4999999999999997E-4</v>
      </c>
      <c r="X1189" s="160">
        <v>1.4199999999999998E-3</v>
      </c>
      <c r="Y1189" s="160">
        <v>1.048E-2</v>
      </c>
      <c r="Z1189" s="160">
        <v>8.5739999999999997E-2</v>
      </c>
      <c r="AA1189" s="159">
        <v>5.4219999999999997E-2</v>
      </c>
      <c r="AB1189" s="159">
        <v>1.3600000000000001E-3</v>
      </c>
      <c r="AC1189" s="159">
        <v>2.0399999999999997E-3</v>
      </c>
      <c r="AD1189" s="159">
        <v>0.28914000000000001</v>
      </c>
    </row>
    <row r="1190" spans="1:30" ht="15" customHeight="1">
      <c r="A1190" s="267" t="s">
        <v>1984</v>
      </c>
      <c r="B1190" s="165" t="s">
        <v>34</v>
      </c>
      <c r="C1190" s="182">
        <v>9.8919999999999994E-2</v>
      </c>
      <c r="E1190" s="172">
        <v>0.14104</v>
      </c>
      <c r="F1190" s="173">
        <v>4.4839999999999998E-2</v>
      </c>
      <c r="G1190" s="179">
        <v>4.9619999999999997E-2</v>
      </c>
      <c r="H1190" s="176">
        <v>5.8339999999999996E-2</v>
      </c>
      <c r="I1190" s="175">
        <v>1.72E-3</v>
      </c>
      <c r="J1190" s="160">
        <v>0.12467</v>
      </c>
      <c r="K1190" s="160">
        <v>9.3770000000000006E-2</v>
      </c>
      <c r="L1190" s="160">
        <v>1.2999999999999999E-4</v>
      </c>
      <c r="M1190" s="160">
        <v>0.81192999999999993</v>
      </c>
      <c r="N1190" s="160">
        <v>8.3199999999999993E-3</v>
      </c>
      <c r="O1190" s="160">
        <v>8.0010100000000008</v>
      </c>
      <c r="P1190" s="160">
        <v>1.09365</v>
      </c>
      <c r="Q1190" s="160">
        <v>5.1999999999999995E-4</v>
      </c>
      <c r="R1190" s="160">
        <v>1.5560000000000001E-2</v>
      </c>
      <c r="S1190" s="160">
        <v>0.14055999999999999</v>
      </c>
      <c r="T1190" s="160">
        <v>0</v>
      </c>
      <c r="U1190" s="160">
        <v>0.22725999999999999</v>
      </c>
      <c r="V1190" s="160">
        <v>7.5999999999999993E-4</v>
      </c>
      <c r="W1190" s="160">
        <v>9.8999999999999999E-4</v>
      </c>
      <c r="X1190" s="160">
        <v>1.7899999999999999E-3</v>
      </c>
      <c r="Y1190" s="160">
        <v>2.18E-2</v>
      </c>
      <c r="Z1190" s="160">
        <v>1.4099999999999998E-3</v>
      </c>
      <c r="AA1190" s="159">
        <v>0.10632</v>
      </c>
      <c r="AB1190" s="159">
        <v>2.7600000000000003E-3</v>
      </c>
      <c r="AC1190" s="159">
        <v>6.9299999999999995E-3</v>
      </c>
      <c r="AD1190" s="159">
        <v>2.6009999999999998E-2</v>
      </c>
    </row>
    <row r="1191" spans="1:30" ht="15" customHeight="1">
      <c r="A1191" s="267" t="s">
        <v>1985</v>
      </c>
      <c r="B1191" s="165" t="s">
        <v>34</v>
      </c>
      <c r="C1191" s="182">
        <v>0.17861999999999997</v>
      </c>
      <c r="E1191" s="172">
        <v>1.804E-2</v>
      </c>
      <c r="F1191" s="173">
        <v>7.2580000000000006E-2</v>
      </c>
      <c r="G1191" s="179">
        <v>2.7949999999999999E-2</v>
      </c>
      <c r="H1191" s="176">
        <v>9.5239999999999991E-2</v>
      </c>
      <c r="I1191" s="175">
        <v>0</v>
      </c>
      <c r="J1191" s="160">
        <v>0.2029</v>
      </c>
      <c r="K1191" s="160">
        <v>0.14279</v>
      </c>
      <c r="L1191" s="160">
        <v>1.2999999999999999E-4</v>
      </c>
      <c r="M1191" s="160">
        <v>1.43327</v>
      </c>
      <c r="N1191" s="160">
        <v>1.4650000000000002E-2</v>
      </c>
      <c r="O1191" s="160">
        <v>10.193659999999999</v>
      </c>
      <c r="P1191" s="160">
        <v>1.9891099999999999</v>
      </c>
      <c r="Q1191" s="160">
        <v>1.14E-3</v>
      </c>
      <c r="R1191" s="160">
        <v>2.4239999999999998E-2</v>
      </c>
      <c r="S1191" s="160">
        <v>0.26827000000000001</v>
      </c>
      <c r="T1191" s="160">
        <v>0</v>
      </c>
      <c r="U1191" s="160">
        <v>0.26827000000000001</v>
      </c>
      <c r="V1191" s="160">
        <v>2.9499999999999999E-3</v>
      </c>
      <c r="W1191" s="160">
        <v>1.91E-3</v>
      </c>
      <c r="X1191" s="160">
        <v>1.66E-3</v>
      </c>
      <c r="Y1191" s="160">
        <v>4.0469999999999999E-2</v>
      </c>
      <c r="Z1191" s="160">
        <v>0</v>
      </c>
      <c r="AA1191" s="159">
        <v>0.30147999999999997</v>
      </c>
      <c r="AB1191" s="159">
        <v>5.2700000000000004E-3</v>
      </c>
      <c r="AC1191" s="159">
        <v>2.3499999999999997E-3</v>
      </c>
      <c r="AD1191" s="159">
        <v>5.2160000000000005E-2</v>
      </c>
    </row>
    <row r="1192" spans="1:30" ht="15" customHeight="1">
      <c r="A1192" s="267" t="s">
        <v>1986</v>
      </c>
      <c r="B1192" s="165" t="s">
        <v>34</v>
      </c>
      <c r="C1192" s="182">
        <v>0.16385000000000002</v>
      </c>
      <c r="E1192" s="172">
        <v>3.6560000000000002E-2</v>
      </c>
      <c r="F1192" s="173">
        <v>3.8919999999999996E-2</v>
      </c>
      <c r="G1192" s="179">
        <v>3.082E-2</v>
      </c>
      <c r="H1192" s="176">
        <v>6.3589999999999994E-2</v>
      </c>
      <c r="I1192" s="175">
        <v>2.5400000000000002E-3</v>
      </c>
      <c r="J1192" s="160">
        <v>0.18173999999999998</v>
      </c>
      <c r="K1192" s="160">
        <v>0.15073</v>
      </c>
      <c r="L1192" s="160">
        <v>5.4000000000000001E-4</v>
      </c>
      <c r="M1192" s="160">
        <v>1.06111</v>
      </c>
      <c r="N1192" s="160">
        <v>9.6799999999999994E-3</v>
      </c>
      <c r="O1192" s="160">
        <v>7.0645799999999994</v>
      </c>
      <c r="P1192" s="160">
        <v>1.5857599999999998</v>
      </c>
      <c r="Q1192" s="160">
        <v>6.2E-4</v>
      </c>
      <c r="R1192" s="160">
        <v>8.5299999999999994E-3</v>
      </c>
      <c r="S1192" s="160">
        <v>0.19030999999999998</v>
      </c>
      <c r="T1192" s="160">
        <v>0</v>
      </c>
      <c r="U1192" s="160">
        <v>0.19042999999999999</v>
      </c>
      <c r="V1192" s="160">
        <v>3.5000000000000005E-4</v>
      </c>
      <c r="W1192" s="160">
        <v>8.0000000000000004E-4</v>
      </c>
      <c r="X1192" s="160">
        <v>1.65E-3</v>
      </c>
      <c r="Y1192" s="160">
        <v>4.0170000000000004E-2</v>
      </c>
      <c r="Z1192" s="160">
        <v>1.018E-2</v>
      </c>
      <c r="AA1192" s="159">
        <v>0.12112000000000001</v>
      </c>
      <c r="AB1192" s="159">
        <v>2.2400000000000002E-3</v>
      </c>
      <c r="AC1192" s="159">
        <v>2.2100000000000002E-3</v>
      </c>
      <c r="AD1192" s="159">
        <v>6.3380000000000006E-2</v>
      </c>
    </row>
    <row r="1193" spans="1:30" ht="15" customHeight="1">
      <c r="A1193" s="267" t="s">
        <v>1987</v>
      </c>
      <c r="B1193" s="165" t="s">
        <v>34</v>
      </c>
      <c r="C1193" s="182">
        <v>0.2422</v>
      </c>
      <c r="E1193" s="172">
        <v>0</v>
      </c>
      <c r="F1193" s="173">
        <v>5.7380000000000007E-2</v>
      </c>
      <c r="G1193" s="179">
        <v>6.13E-3</v>
      </c>
      <c r="H1193" s="176">
        <v>7.0019999999999999E-2</v>
      </c>
      <c r="I1193" s="175">
        <v>0</v>
      </c>
      <c r="J1193" s="160">
        <v>8.1860000000000002E-2</v>
      </c>
      <c r="K1193" s="160">
        <v>0.20007999999999998</v>
      </c>
      <c r="L1193" s="160">
        <v>2.0000000000000002E-5</v>
      </c>
      <c r="M1193" s="160">
        <v>1.96</v>
      </c>
      <c r="N1193" s="160">
        <v>2.8130000000000002E-2</v>
      </c>
      <c r="O1193" s="160">
        <v>3.6776799999999996</v>
      </c>
      <c r="P1193" s="160">
        <v>3.3706200000000002</v>
      </c>
      <c r="Q1193" s="160">
        <v>9.2999999999999995E-4</v>
      </c>
      <c r="R1193" s="160">
        <v>5.7110000000000001E-2</v>
      </c>
      <c r="S1193" s="160">
        <v>0</v>
      </c>
      <c r="T1193" s="160">
        <v>0</v>
      </c>
      <c r="U1193" s="160">
        <v>0</v>
      </c>
      <c r="V1193" s="160">
        <v>8.1000000000000006E-4</v>
      </c>
      <c r="W1193" s="160">
        <v>2.2599999999999999E-3</v>
      </c>
      <c r="X1193" s="160">
        <v>2.5500000000000002E-3</v>
      </c>
      <c r="Y1193" s="160">
        <v>3.2070000000000001E-2</v>
      </c>
      <c r="Z1193" s="160">
        <v>0</v>
      </c>
      <c r="AA1193" s="159">
        <v>0.28300999999999998</v>
      </c>
      <c r="AB1193" s="159">
        <v>6.9999999999999993E-3</v>
      </c>
      <c r="AC1193" s="159">
        <v>1.4000000000000002E-3</v>
      </c>
      <c r="AD1193" s="159">
        <v>0.09</v>
      </c>
    </row>
    <row r="1194" spans="1:30" ht="15" customHeight="1">
      <c r="A1194" s="267" t="s">
        <v>1988</v>
      </c>
      <c r="B1194" s="165" t="s">
        <v>34</v>
      </c>
      <c r="C1194" s="182">
        <v>0.2064</v>
      </c>
      <c r="E1194" s="172">
        <v>0.11</v>
      </c>
      <c r="F1194" s="173">
        <v>3.4799999999999998E-2</v>
      </c>
      <c r="G1194" s="179">
        <v>6.8000000000000005E-3</v>
      </c>
      <c r="H1194" s="176">
        <v>3.6400000000000002E-2</v>
      </c>
      <c r="I1194" s="175">
        <v>7.6E-3</v>
      </c>
      <c r="J1194" s="160">
        <v>0.56009999999999993</v>
      </c>
      <c r="K1194" s="160">
        <v>0.2298</v>
      </c>
      <c r="L1194" s="160">
        <v>1.5E-3</v>
      </c>
      <c r="M1194" s="160">
        <v>1.8027000000000002</v>
      </c>
      <c r="N1194" s="160">
        <v>2.6600000000000002E-2</v>
      </c>
      <c r="O1194" s="160">
        <v>1.5327999999999999</v>
      </c>
      <c r="P1194" s="160">
        <v>2.7831999999999999</v>
      </c>
      <c r="Q1194" s="160">
        <v>1E-3</v>
      </c>
      <c r="R1194" s="160">
        <v>4.6199999999999998E-2</v>
      </c>
      <c r="S1194" s="160">
        <v>0.26250000000000001</v>
      </c>
      <c r="T1194" s="160">
        <v>0</v>
      </c>
      <c r="U1194" s="160">
        <v>0.26479999999999998</v>
      </c>
      <c r="V1194" s="160">
        <v>1.6000000000000001E-3</v>
      </c>
      <c r="W1194" s="160">
        <v>2.3999999999999998E-3</v>
      </c>
      <c r="X1194" s="160">
        <v>2.7000000000000001E-3</v>
      </c>
      <c r="Y1194" s="160">
        <v>4.1799999999999997E-2</v>
      </c>
      <c r="Z1194" s="160">
        <v>8.3000000000000001E-3</v>
      </c>
      <c r="AA1194" s="159">
        <v>0.20679999999999998</v>
      </c>
      <c r="AB1194" s="159">
        <v>5.7999999999999996E-3</v>
      </c>
      <c r="AC1194" s="159">
        <v>3.9000000000000003E-3</v>
      </c>
      <c r="AD1194" s="159">
        <v>0.31259999999999999</v>
      </c>
    </row>
    <row r="1195" spans="1:30" ht="15" customHeight="1">
      <c r="A1195" s="267" t="s">
        <v>1989</v>
      </c>
      <c r="B1195" s="165" t="s">
        <v>34</v>
      </c>
      <c r="C1195" s="182">
        <v>0.2422</v>
      </c>
      <c r="E1195" s="172">
        <v>0</v>
      </c>
      <c r="F1195" s="173">
        <v>5.7380000000000007E-2</v>
      </c>
      <c r="G1195" s="179">
        <v>6.13E-3</v>
      </c>
      <c r="H1195" s="176">
        <v>7.0019999999999999E-2</v>
      </c>
      <c r="I1195" s="175">
        <v>0</v>
      </c>
      <c r="J1195" s="160">
        <v>8.1860000000000002E-2</v>
      </c>
      <c r="K1195" s="160">
        <v>0.20007999999999998</v>
      </c>
      <c r="L1195" s="160">
        <v>2.0000000000000002E-5</v>
      </c>
      <c r="M1195" s="160">
        <v>1.96</v>
      </c>
      <c r="N1195" s="160">
        <v>2.8130000000000002E-2</v>
      </c>
      <c r="O1195" s="160">
        <v>3.6776799999999996</v>
      </c>
      <c r="P1195" s="160">
        <v>3.3706200000000002</v>
      </c>
      <c r="Q1195" s="160">
        <v>9.2999999999999995E-4</v>
      </c>
      <c r="R1195" s="160">
        <v>5.7110000000000001E-2</v>
      </c>
      <c r="S1195" s="160">
        <v>0</v>
      </c>
      <c r="T1195" s="160">
        <v>0</v>
      </c>
      <c r="U1195" s="160">
        <v>0</v>
      </c>
      <c r="V1195" s="160">
        <v>8.1000000000000006E-4</v>
      </c>
      <c r="W1195" s="160">
        <v>2.2599999999999999E-3</v>
      </c>
      <c r="X1195" s="160">
        <v>2.5500000000000002E-3</v>
      </c>
      <c r="Y1195" s="160">
        <v>3.2070000000000001E-2</v>
      </c>
      <c r="Z1195" s="160">
        <v>0</v>
      </c>
      <c r="AA1195" s="159">
        <v>0.28300999999999998</v>
      </c>
      <c r="AB1195" s="159">
        <v>6.9999999999999993E-3</v>
      </c>
      <c r="AC1195" s="159">
        <v>1.4000000000000002E-3</v>
      </c>
      <c r="AD1195" s="159">
        <v>0.09</v>
      </c>
    </row>
    <row r="1196" spans="1:30" ht="15" customHeight="1">
      <c r="A1196" s="267" t="s">
        <v>1990</v>
      </c>
      <c r="B1196" s="165" t="s">
        <v>34</v>
      </c>
      <c r="C1196" s="182">
        <v>0.16164000000000001</v>
      </c>
      <c r="E1196" s="172">
        <v>9.6989999999999993E-2</v>
      </c>
      <c r="F1196" s="173">
        <v>4.0340000000000001E-2</v>
      </c>
      <c r="G1196" s="179">
        <v>6.0000000000000001E-3</v>
      </c>
      <c r="H1196" s="176">
        <v>4.6730000000000001E-2</v>
      </c>
      <c r="I1196" s="175">
        <v>9.11E-3</v>
      </c>
      <c r="J1196" s="160">
        <v>0.56747999999999998</v>
      </c>
      <c r="K1196" s="160">
        <v>0.21772</v>
      </c>
      <c r="L1196" s="160">
        <v>1.4000000000000002E-3</v>
      </c>
      <c r="M1196" s="160">
        <v>1.5615700000000001</v>
      </c>
      <c r="N1196" s="160">
        <v>2.1589999999999998E-2</v>
      </c>
      <c r="O1196" s="160">
        <v>2.4653800000000001</v>
      </c>
      <c r="P1196" s="160">
        <v>3.1365400000000001</v>
      </c>
      <c r="Q1196" s="160">
        <v>1E-3</v>
      </c>
      <c r="R1196" s="160">
        <v>3.4000000000000002E-2</v>
      </c>
      <c r="S1196" s="160">
        <v>0.20413000000000001</v>
      </c>
      <c r="T1196" s="160">
        <v>0</v>
      </c>
      <c r="U1196" s="160">
        <v>0.24299999999999999</v>
      </c>
      <c r="V1196" s="160">
        <v>1.33E-3</v>
      </c>
      <c r="W1196" s="160">
        <v>2.1199999999999999E-3</v>
      </c>
      <c r="X1196" s="160">
        <v>2.7300000000000002E-3</v>
      </c>
      <c r="Y1196" s="160">
        <v>3.5179999999999996E-2</v>
      </c>
      <c r="Z1196" s="160">
        <v>2.1360000000000001E-2</v>
      </c>
      <c r="AA1196" s="159">
        <v>0.16326000000000002</v>
      </c>
      <c r="AB1196" s="159">
        <v>4.1099999999999999E-3</v>
      </c>
      <c r="AC1196" s="159">
        <v>6.4200000000000004E-3</v>
      </c>
      <c r="AD1196" s="159">
        <v>0.29627999999999999</v>
      </c>
    </row>
    <row r="1197" spans="1:30" ht="15" customHeight="1">
      <c r="A1197" s="267" t="s">
        <v>1991</v>
      </c>
      <c r="B1197" s="165" t="s">
        <v>34</v>
      </c>
      <c r="C1197" s="182">
        <v>0.22620000000000001</v>
      </c>
      <c r="E1197" s="172">
        <v>0</v>
      </c>
      <c r="F1197" s="173">
        <v>3.1200000000000002E-2</v>
      </c>
      <c r="G1197" s="179">
        <v>1.41E-2</v>
      </c>
      <c r="H1197" s="176">
        <v>4.4400000000000002E-2</v>
      </c>
      <c r="I1197" s="175">
        <v>0</v>
      </c>
      <c r="J1197" s="160">
        <v>0.08</v>
      </c>
      <c r="K1197" s="160">
        <v>0.22</v>
      </c>
      <c r="L1197" s="160">
        <v>4.0999999999999999E-4</v>
      </c>
      <c r="M1197" s="160">
        <v>2.81</v>
      </c>
      <c r="N1197" s="160">
        <v>1.34E-2</v>
      </c>
      <c r="O1197" s="160">
        <v>15</v>
      </c>
      <c r="P1197" s="160">
        <v>4.09</v>
      </c>
      <c r="Q1197" s="160">
        <v>1.4499999999999999E-3</v>
      </c>
      <c r="R1197" s="160">
        <v>2.4700000000000003E-2</v>
      </c>
      <c r="S1197" s="160">
        <v>0</v>
      </c>
      <c r="T1197" s="160">
        <v>0</v>
      </c>
      <c r="U1197" s="160">
        <v>0</v>
      </c>
      <c r="V1197" s="160">
        <v>7.3000000000000001E-3</v>
      </c>
      <c r="W1197" s="160">
        <v>3.3E-3</v>
      </c>
      <c r="X1197" s="160">
        <v>3.0999999999999999E-3</v>
      </c>
      <c r="Y1197" s="160">
        <v>6.1500000000000006E-2</v>
      </c>
      <c r="Z1197" s="160">
        <v>0</v>
      </c>
      <c r="AA1197" s="159">
        <v>0.19800000000000001</v>
      </c>
      <c r="AB1197" s="159">
        <v>8.0000000000000002E-3</v>
      </c>
      <c r="AC1197" s="159">
        <v>3.0999999999999999E-3</v>
      </c>
      <c r="AD1197" s="159">
        <v>0.03</v>
      </c>
    </row>
    <row r="1198" spans="1:30" ht="15" customHeight="1">
      <c r="A1198" s="267" t="s">
        <v>1992</v>
      </c>
      <c r="B1198" s="165" t="s">
        <v>34</v>
      </c>
      <c r="C1198" s="182">
        <v>0.22620000000000001</v>
      </c>
      <c r="E1198" s="172">
        <v>0</v>
      </c>
      <c r="F1198" s="173">
        <v>3.1200000000000002E-2</v>
      </c>
      <c r="G1198" s="179">
        <v>1.41E-2</v>
      </c>
      <c r="H1198" s="176">
        <v>4.4400000000000002E-2</v>
      </c>
      <c r="I1198" s="175">
        <v>0</v>
      </c>
      <c r="J1198" s="160">
        <v>0.08</v>
      </c>
      <c r="K1198" s="160">
        <v>0.22</v>
      </c>
      <c r="L1198" s="160">
        <v>4.0999999999999999E-4</v>
      </c>
      <c r="M1198" s="160">
        <v>2.81</v>
      </c>
      <c r="N1198" s="160">
        <v>1.34E-2</v>
      </c>
      <c r="O1198" s="160">
        <v>15</v>
      </c>
      <c r="P1198" s="160">
        <v>4.09</v>
      </c>
      <c r="Q1198" s="160">
        <v>1.4499999999999999E-3</v>
      </c>
      <c r="R1198" s="160">
        <v>2.4700000000000003E-2</v>
      </c>
      <c r="S1198" s="160">
        <v>0</v>
      </c>
      <c r="T1198" s="160">
        <v>0</v>
      </c>
      <c r="U1198" s="160">
        <v>0</v>
      </c>
      <c r="V1198" s="160">
        <v>7.3000000000000001E-3</v>
      </c>
      <c r="W1198" s="160">
        <v>3.3E-3</v>
      </c>
      <c r="X1198" s="160">
        <v>3.0999999999999999E-3</v>
      </c>
      <c r="Y1198" s="160">
        <v>6.1500000000000006E-2</v>
      </c>
      <c r="Z1198" s="160">
        <v>0</v>
      </c>
      <c r="AA1198" s="159">
        <v>0.19800000000000001</v>
      </c>
      <c r="AB1198" s="159">
        <v>8.0000000000000002E-3</v>
      </c>
      <c r="AC1198" s="159">
        <v>3.0999999999999999E-3</v>
      </c>
      <c r="AD1198" s="159">
        <v>0.03</v>
      </c>
    </row>
    <row r="1199" spans="1:30" ht="15" customHeight="1">
      <c r="A1199" s="267" t="s">
        <v>1993</v>
      </c>
      <c r="B1199" s="165" t="s">
        <v>34</v>
      </c>
      <c r="C1199" s="182">
        <v>0.22620000000000001</v>
      </c>
      <c r="E1199" s="172">
        <v>0</v>
      </c>
      <c r="F1199" s="173">
        <v>3.1200000000000002E-2</v>
      </c>
      <c r="G1199" s="179">
        <v>1.41E-2</v>
      </c>
      <c r="H1199" s="176">
        <v>4.4400000000000002E-2</v>
      </c>
      <c r="I1199" s="175">
        <v>0</v>
      </c>
      <c r="J1199" s="160">
        <v>0.08</v>
      </c>
      <c r="K1199" s="160">
        <v>0.22</v>
      </c>
      <c r="L1199" s="160">
        <v>4.0999999999999999E-4</v>
      </c>
      <c r="M1199" s="160">
        <v>2.81</v>
      </c>
      <c r="N1199" s="160">
        <v>1.34E-2</v>
      </c>
      <c r="O1199" s="160">
        <v>15</v>
      </c>
      <c r="P1199" s="160">
        <v>4.09</v>
      </c>
      <c r="Q1199" s="160">
        <v>1.4499999999999999E-3</v>
      </c>
      <c r="R1199" s="160">
        <v>2.4700000000000003E-2</v>
      </c>
      <c r="S1199" s="160">
        <v>0</v>
      </c>
      <c r="T1199" s="160">
        <v>0</v>
      </c>
      <c r="U1199" s="160">
        <v>0</v>
      </c>
      <c r="V1199" s="160">
        <v>7.3000000000000001E-3</v>
      </c>
      <c r="W1199" s="160">
        <v>3.3E-3</v>
      </c>
      <c r="X1199" s="160">
        <v>3.0999999999999999E-3</v>
      </c>
      <c r="Y1199" s="160">
        <v>6.1500000000000006E-2</v>
      </c>
      <c r="Z1199" s="160">
        <v>0</v>
      </c>
      <c r="AA1199" s="159">
        <v>0.19800000000000001</v>
      </c>
      <c r="AB1199" s="159">
        <v>8.0000000000000002E-3</v>
      </c>
      <c r="AC1199" s="159">
        <v>3.0999999999999999E-3</v>
      </c>
      <c r="AD1199" s="159">
        <v>0.03</v>
      </c>
    </row>
    <row r="1200" spans="1:30" ht="15" customHeight="1">
      <c r="A1200" s="267" t="s">
        <v>1994</v>
      </c>
      <c r="B1200" s="165" t="s">
        <v>34</v>
      </c>
      <c r="C1200" s="182">
        <v>0.22620000000000001</v>
      </c>
      <c r="E1200" s="172">
        <v>0</v>
      </c>
      <c r="F1200" s="173">
        <v>3.1200000000000002E-2</v>
      </c>
      <c r="G1200" s="179">
        <v>1.41E-2</v>
      </c>
      <c r="H1200" s="176">
        <v>4.4400000000000002E-2</v>
      </c>
      <c r="I1200" s="175">
        <v>0</v>
      </c>
      <c r="J1200" s="160">
        <v>0.08</v>
      </c>
      <c r="K1200" s="160">
        <v>0.22</v>
      </c>
      <c r="L1200" s="160">
        <v>4.0999999999999999E-4</v>
      </c>
      <c r="M1200" s="160">
        <v>2.81</v>
      </c>
      <c r="N1200" s="160">
        <v>1.34E-2</v>
      </c>
      <c r="O1200" s="160">
        <v>15</v>
      </c>
      <c r="P1200" s="160">
        <v>4.09</v>
      </c>
      <c r="Q1200" s="160">
        <v>1.4499999999999999E-3</v>
      </c>
      <c r="R1200" s="160">
        <v>2.4700000000000003E-2</v>
      </c>
      <c r="S1200" s="160">
        <v>0</v>
      </c>
      <c r="T1200" s="160">
        <v>0</v>
      </c>
      <c r="U1200" s="160">
        <v>0</v>
      </c>
      <c r="V1200" s="160">
        <v>7.3000000000000001E-3</v>
      </c>
      <c r="W1200" s="160">
        <v>3.3E-3</v>
      </c>
      <c r="X1200" s="160">
        <v>3.0999999999999999E-3</v>
      </c>
      <c r="Y1200" s="160">
        <v>6.1500000000000006E-2</v>
      </c>
      <c r="Z1200" s="160">
        <v>0</v>
      </c>
      <c r="AA1200" s="159">
        <v>0.19800000000000001</v>
      </c>
      <c r="AB1200" s="159">
        <v>8.0000000000000002E-3</v>
      </c>
      <c r="AC1200" s="159">
        <v>3.0999999999999999E-3</v>
      </c>
      <c r="AD1200" s="159">
        <v>0.03</v>
      </c>
    </row>
    <row r="1201" spans="1:30" ht="15" customHeight="1">
      <c r="A1201" s="267" t="s">
        <v>1995</v>
      </c>
      <c r="B1201" s="165" t="s">
        <v>34</v>
      </c>
      <c r="C1201" s="182">
        <v>0.22620000000000001</v>
      </c>
      <c r="E1201" s="172">
        <v>0</v>
      </c>
      <c r="F1201" s="173">
        <v>3.1200000000000002E-2</v>
      </c>
      <c r="G1201" s="179">
        <v>1.41E-2</v>
      </c>
      <c r="H1201" s="176">
        <v>4.4400000000000002E-2</v>
      </c>
      <c r="I1201" s="175">
        <v>0</v>
      </c>
      <c r="J1201" s="160">
        <v>0.08</v>
      </c>
      <c r="K1201" s="160">
        <v>0.22</v>
      </c>
      <c r="L1201" s="160">
        <v>4.0999999999999999E-4</v>
      </c>
      <c r="M1201" s="160">
        <v>2.81</v>
      </c>
      <c r="N1201" s="160">
        <v>1.34E-2</v>
      </c>
      <c r="O1201" s="160">
        <v>15</v>
      </c>
      <c r="P1201" s="160">
        <v>4.09</v>
      </c>
      <c r="Q1201" s="160">
        <v>1.4499999999999999E-3</v>
      </c>
      <c r="R1201" s="160">
        <v>2.4700000000000003E-2</v>
      </c>
      <c r="S1201" s="160">
        <v>0</v>
      </c>
      <c r="T1201" s="160">
        <v>0</v>
      </c>
      <c r="U1201" s="160">
        <v>0</v>
      </c>
      <c r="V1201" s="160">
        <v>7.3000000000000001E-3</v>
      </c>
      <c r="W1201" s="160">
        <v>3.3E-3</v>
      </c>
      <c r="X1201" s="160">
        <v>3.0999999999999999E-3</v>
      </c>
      <c r="Y1201" s="160">
        <v>6.1500000000000006E-2</v>
      </c>
      <c r="Z1201" s="160">
        <v>0</v>
      </c>
      <c r="AA1201" s="159">
        <v>0.19800000000000001</v>
      </c>
      <c r="AB1201" s="159">
        <v>8.0000000000000002E-3</v>
      </c>
      <c r="AC1201" s="159">
        <v>3.0999999999999999E-3</v>
      </c>
      <c r="AD1201" s="159">
        <v>0.03</v>
      </c>
    </row>
    <row r="1202" spans="1:30" ht="15" customHeight="1">
      <c r="A1202" s="267" t="s">
        <v>1996</v>
      </c>
      <c r="B1202" s="165" t="s">
        <v>34</v>
      </c>
      <c r="C1202" s="182">
        <v>0.22620000000000001</v>
      </c>
      <c r="E1202" s="172">
        <v>0</v>
      </c>
      <c r="F1202" s="173">
        <v>3.1200000000000002E-2</v>
      </c>
      <c r="G1202" s="179">
        <v>1.41E-2</v>
      </c>
      <c r="H1202" s="176">
        <v>4.4400000000000002E-2</v>
      </c>
      <c r="I1202" s="175">
        <v>0</v>
      </c>
      <c r="J1202" s="160">
        <v>0.08</v>
      </c>
      <c r="K1202" s="160">
        <v>0.22</v>
      </c>
      <c r="L1202" s="160">
        <v>4.0999999999999999E-4</v>
      </c>
      <c r="M1202" s="160">
        <v>2.81</v>
      </c>
      <c r="N1202" s="160">
        <v>1.34E-2</v>
      </c>
      <c r="O1202" s="160">
        <v>15</v>
      </c>
      <c r="P1202" s="160">
        <v>4.09</v>
      </c>
      <c r="Q1202" s="160">
        <v>1.4499999999999999E-3</v>
      </c>
      <c r="R1202" s="160">
        <v>2.4700000000000003E-2</v>
      </c>
      <c r="S1202" s="160">
        <v>0</v>
      </c>
      <c r="T1202" s="160">
        <v>0</v>
      </c>
      <c r="U1202" s="160">
        <v>0</v>
      </c>
      <c r="V1202" s="160">
        <v>7.3000000000000001E-3</v>
      </c>
      <c r="W1202" s="160">
        <v>3.3E-3</v>
      </c>
      <c r="X1202" s="160">
        <v>3.0999999999999999E-3</v>
      </c>
      <c r="Y1202" s="160">
        <v>6.1500000000000006E-2</v>
      </c>
      <c r="Z1202" s="160">
        <v>0</v>
      </c>
      <c r="AA1202" s="159">
        <v>0.19800000000000001</v>
      </c>
      <c r="AB1202" s="159">
        <v>8.0000000000000002E-3</v>
      </c>
      <c r="AC1202" s="159">
        <v>3.0999999999999999E-3</v>
      </c>
      <c r="AD1202" s="159">
        <v>0.03</v>
      </c>
    </row>
    <row r="1203" spans="1:30" ht="15" customHeight="1">
      <c r="A1203" s="267" t="s">
        <v>1997</v>
      </c>
      <c r="B1203" s="165" t="s">
        <v>34</v>
      </c>
      <c r="C1203" s="182">
        <v>8.2989999999999994E-2</v>
      </c>
      <c r="E1203" s="172">
        <v>2.6800000000000001E-3</v>
      </c>
      <c r="F1203" s="173">
        <v>8.2780000000000006E-2</v>
      </c>
      <c r="G1203" s="179">
        <v>4.5270000000000005E-2</v>
      </c>
      <c r="H1203" s="176">
        <v>0.11135999999999999</v>
      </c>
      <c r="I1203" s="175">
        <v>6.0000000000000002E-5</v>
      </c>
      <c r="J1203" s="160">
        <v>0.17100000000000001</v>
      </c>
      <c r="K1203" s="160">
        <v>8.3710000000000007E-2</v>
      </c>
      <c r="L1203" s="160">
        <v>1.2999999999999999E-4</v>
      </c>
      <c r="M1203" s="160">
        <v>0.75958000000000003</v>
      </c>
      <c r="N1203" s="160">
        <v>5.7499999999999999E-3</v>
      </c>
      <c r="O1203" s="160">
        <v>7.5280800000000001</v>
      </c>
      <c r="P1203" s="160">
        <v>1.00583</v>
      </c>
      <c r="Q1203" s="160">
        <v>3.8999999999999999E-4</v>
      </c>
      <c r="R1203" s="160">
        <v>1.035E-2</v>
      </c>
      <c r="S1203" s="160">
        <v>0.18437000000000001</v>
      </c>
      <c r="T1203" s="160">
        <v>0</v>
      </c>
      <c r="U1203" s="160">
        <v>0.18437000000000001</v>
      </c>
      <c r="V1203" s="160">
        <v>8.1000000000000006E-4</v>
      </c>
      <c r="W1203" s="160">
        <v>8.8999999999999995E-4</v>
      </c>
      <c r="X1203" s="160">
        <v>1.0299999999999999E-3</v>
      </c>
      <c r="Y1203" s="160">
        <v>0.02</v>
      </c>
      <c r="Z1203" s="160">
        <v>1.0000000000000001E-5</v>
      </c>
      <c r="AA1203" s="159">
        <v>9.1219999999999996E-2</v>
      </c>
      <c r="AB1203" s="159">
        <v>2.6800000000000001E-3</v>
      </c>
      <c r="AC1203" s="159">
        <v>4.13E-3</v>
      </c>
      <c r="AD1203" s="159">
        <v>1.7929999999999998E-2</v>
      </c>
    </row>
    <row r="1204" spans="1:30" ht="15" customHeight="1">
      <c r="A1204" s="267" t="s">
        <v>1998</v>
      </c>
      <c r="B1204" s="165" t="s">
        <v>34</v>
      </c>
      <c r="C1204" s="182">
        <v>0.2462</v>
      </c>
      <c r="E1204" s="172">
        <v>0</v>
      </c>
      <c r="F1204" s="173">
        <v>1.5300000000000001E-2</v>
      </c>
      <c r="G1204" s="179">
        <v>5.1500000000000004E-2</v>
      </c>
      <c r="H1204" s="176">
        <v>3.8699999999999998E-2</v>
      </c>
      <c r="I1204" s="175">
        <v>0</v>
      </c>
      <c r="J1204" s="160">
        <v>3.82</v>
      </c>
      <c r="K1204" s="160">
        <v>0.39</v>
      </c>
      <c r="L1204" s="160">
        <v>1.1000000000000001E-3</v>
      </c>
      <c r="M1204" s="160">
        <v>4.9000000000000004</v>
      </c>
      <c r="N1204" s="160">
        <v>2.92E-2</v>
      </c>
      <c r="O1204" s="160">
        <v>5.05</v>
      </c>
      <c r="P1204" s="160">
        <v>3.97</v>
      </c>
      <c r="Q1204" s="160">
        <v>1.9E-3</v>
      </c>
      <c r="R1204" s="160">
        <v>1.3100000000000001E-2</v>
      </c>
      <c r="S1204" s="160">
        <v>0.32</v>
      </c>
      <c r="T1204" s="160">
        <v>0</v>
      </c>
      <c r="U1204" s="160">
        <v>0.32</v>
      </c>
      <c r="V1204" s="160">
        <v>8.0000000000000004E-4</v>
      </c>
      <c r="W1204" s="160">
        <v>2.3E-3</v>
      </c>
      <c r="X1204" s="160">
        <v>1.7000000000000001E-3</v>
      </c>
      <c r="Y1204" s="160">
        <v>5.2499999999999998E-2</v>
      </c>
      <c r="Z1204" s="160">
        <v>0</v>
      </c>
      <c r="AA1204" s="159">
        <v>0.52700000000000002</v>
      </c>
      <c r="AB1204" s="159">
        <v>6.8000000000000005E-2</v>
      </c>
      <c r="AC1204" s="159">
        <v>2.0400000000000001E-2</v>
      </c>
      <c r="AD1204" s="159">
        <v>0.12</v>
      </c>
    </row>
    <row r="1205" spans="1:30" ht="15" customHeight="1">
      <c r="A1205" s="267" t="s">
        <v>1999</v>
      </c>
      <c r="B1205" s="165" t="s">
        <v>34</v>
      </c>
      <c r="C1205" s="182">
        <v>0.2913</v>
      </c>
      <c r="E1205" s="172">
        <v>0</v>
      </c>
      <c r="F1205" s="173">
        <v>1.5300000000000001E-2</v>
      </c>
      <c r="G1205" s="179">
        <v>2.8900000000000002E-2</v>
      </c>
      <c r="H1205" s="176">
        <v>2.9500000000000002E-2</v>
      </c>
      <c r="I1205" s="175">
        <v>0</v>
      </c>
      <c r="J1205" s="160">
        <v>0.13</v>
      </c>
      <c r="K1205" s="160">
        <v>0.31</v>
      </c>
      <c r="L1205" s="160">
        <v>2.0000000000000001E-4</v>
      </c>
      <c r="M1205" s="160">
        <v>3.11</v>
      </c>
      <c r="N1205" s="160">
        <v>1.3899999999999999E-2</v>
      </c>
      <c r="O1205" s="160">
        <v>3.54</v>
      </c>
      <c r="P1205" s="160">
        <v>2.0699999999999998</v>
      </c>
      <c r="Q1205" s="160">
        <v>7.000000000000001E-4</v>
      </c>
      <c r="R1205" s="160">
        <v>9.0000000000000011E-3</v>
      </c>
      <c r="S1205" s="160">
        <v>0.23</v>
      </c>
      <c r="T1205" s="160">
        <v>0</v>
      </c>
      <c r="U1205" s="160">
        <v>0.23</v>
      </c>
      <c r="V1205" s="160">
        <v>4.0000000000000002E-4</v>
      </c>
      <c r="W1205" s="160">
        <v>1.1999999999999999E-3</v>
      </c>
      <c r="X1205" s="160">
        <v>1.1000000000000001E-3</v>
      </c>
      <c r="Y1205" s="160">
        <v>0.124</v>
      </c>
      <c r="Z1205" s="160">
        <v>0</v>
      </c>
      <c r="AA1205" s="159">
        <v>0.76</v>
      </c>
      <c r="AB1205" s="159">
        <v>5.9000000000000004E-2</v>
      </c>
      <c r="AC1205" s="159">
        <v>8.6999999999999994E-3</v>
      </c>
      <c r="AD1205" s="159">
        <v>0.05</v>
      </c>
    </row>
    <row r="1206" spans="1:30" ht="15" customHeight="1">
      <c r="A1206" s="267" t="s">
        <v>2000</v>
      </c>
      <c r="B1206" s="165" t="s">
        <v>34</v>
      </c>
      <c r="D1206" s="162">
        <v>6.0000000000000001E-3</v>
      </c>
      <c r="E1206" s="172">
        <v>2.5899999999999999E-2</v>
      </c>
      <c r="F1206" s="173">
        <v>3.5999999999999997E-4</v>
      </c>
      <c r="G1206" s="179">
        <v>5.6000000000000006E-4</v>
      </c>
      <c r="H1206" s="176">
        <v>2.0000000000000002E-5</v>
      </c>
      <c r="I1206" s="175">
        <v>1.1000000000000001E-2</v>
      </c>
      <c r="J1206" s="160">
        <v>0.42</v>
      </c>
      <c r="K1206" s="160">
        <v>7.0000000000000007E-2</v>
      </c>
      <c r="L1206" s="160">
        <v>4.6999999999999999E-4</v>
      </c>
      <c r="M1206" s="160">
        <v>0.12</v>
      </c>
      <c r="N1206" s="160">
        <v>3.7000000000000002E-3</v>
      </c>
      <c r="O1206" s="160">
        <v>8.75</v>
      </c>
      <c r="P1206" s="160">
        <v>0.92</v>
      </c>
      <c r="Q1206" s="160">
        <v>3.3E-4</v>
      </c>
      <c r="R1206" s="160">
        <v>1.1000000000000001E-3</v>
      </c>
      <c r="S1206" s="160">
        <v>0</v>
      </c>
      <c r="T1206" s="160">
        <v>0</v>
      </c>
      <c r="U1206" s="160">
        <v>9.1670000000000001E-2</v>
      </c>
      <c r="V1206" s="160">
        <v>2.7E-4</v>
      </c>
      <c r="W1206" s="160">
        <v>2.9E-4</v>
      </c>
      <c r="X1206" s="160">
        <v>2.3000000000000001E-4</v>
      </c>
      <c r="Y1206" s="160">
        <v>9.8999999999999999E-4</v>
      </c>
      <c r="Z1206" s="160">
        <v>8.0000000000000002E-3</v>
      </c>
      <c r="AA1206" s="159">
        <v>1E-3</v>
      </c>
      <c r="AB1206" s="159">
        <v>0</v>
      </c>
      <c r="AC1206" s="159">
        <v>8.9999999999999998E-4</v>
      </c>
      <c r="AD1206" s="159">
        <v>0.01</v>
      </c>
    </row>
    <row r="1207" spans="1:30" ht="15" customHeight="1">
      <c r="A1207" s="267" t="s">
        <v>2001</v>
      </c>
      <c r="B1207" s="165" t="s">
        <v>34</v>
      </c>
      <c r="C1207" s="182">
        <v>0.2913</v>
      </c>
      <c r="E1207" s="172">
        <v>0</v>
      </c>
      <c r="F1207" s="173">
        <v>1.5339999999999999E-2</v>
      </c>
      <c r="G1207" s="179">
        <v>2.8849999999999997E-2</v>
      </c>
      <c r="H1207" s="176">
        <v>2.9489999999999999E-2</v>
      </c>
      <c r="I1207" s="175">
        <v>0</v>
      </c>
      <c r="J1207" s="160">
        <v>0.13</v>
      </c>
      <c r="K1207" s="160">
        <v>0.31</v>
      </c>
      <c r="L1207" s="160">
        <v>1.4999999999999999E-4</v>
      </c>
      <c r="M1207" s="160">
        <v>3.11</v>
      </c>
      <c r="N1207" s="160">
        <v>1.3899999999999999E-2</v>
      </c>
      <c r="O1207" s="160">
        <v>3.54</v>
      </c>
      <c r="P1207" s="160">
        <v>2.0699999999999998</v>
      </c>
      <c r="Q1207" s="160">
        <v>7.0999999999999991E-4</v>
      </c>
      <c r="R1207" s="160">
        <v>9.0000000000000011E-3</v>
      </c>
      <c r="S1207" s="160">
        <v>0.23</v>
      </c>
      <c r="T1207" s="160">
        <v>0</v>
      </c>
      <c r="U1207" s="160">
        <v>0.23</v>
      </c>
      <c r="V1207" s="160">
        <v>3.7999999999999997E-4</v>
      </c>
      <c r="W1207" s="160">
        <v>1.1999999999999999E-3</v>
      </c>
      <c r="X1207" s="160">
        <v>1.1000000000000001E-3</v>
      </c>
      <c r="Y1207" s="160">
        <v>0.124</v>
      </c>
      <c r="Z1207" s="160">
        <v>0</v>
      </c>
      <c r="AA1207" s="159">
        <v>0.76</v>
      </c>
      <c r="AB1207" s="159">
        <v>5.9000000000000004E-2</v>
      </c>
      <c r="AC1207" s="159">
        <v>8.6999999999999994E-3</v>
      </c>
      <c r="AD1207" s="159">
        <v>0.05</v>
      </c>
    </row>
    <row r="1208" spans="1:30" ht="15" customHeight="1">
      <c r="A1208" s="267" t="s">
        <v>2002</v>
      </c>
      <c r="B1208" s="165" t="s">
        <v>34</v>
      </c>
      <c r="D1208" s="162">
        <v>6.0000000000000001E-3</v>
      </c>
      <c r="E1208" s="172">
        <v>2.5899999999999999E-2</v>
      </c>
      <c r="F1208" s="173">
        <v>3.5999999999999997E-4</v>
      </c>
      <c r="G1208" s="179">
        <v>5.6000000000000006E-4</v>
      </c>
      <c r="H1208" s="176">
        <v>2.0000000000000002E-5</v>
      </c>
      <c r="I1208" s="175">
        <v>1.1000000000000001E-2</v>
      </c>
      <c r="J1208" s="160">
        <v>0.42</v>
      </c>
      <c r="K1208" s="160">
        <v>7.0000000000000007E-2</v>
      </c>
      <c r="L1208" s="160">
        <v>4.6999999999999999E-4</v>
      </c>
      <c r="M1208" s="160">
        <v>0.12</v>
      </c>
      <c r="N1208" s="160">
        <v>3.7000000000000002E-3</v>
      </c>
      <c r="O1208" s="160">
        <v>8.75</v>
      </c>
      <c r="P1208" s="160">
        <v>0.92</v>
      </c>
      <c r="Q1208" s="160">
        <v>3.3E-4</v>
      </c>
      <c r="R1208" s="160">
        <v>1.1000000000000001E-3</v>
      </c>
      <c r="S1208" s="160">
        <v>0</v>
      </c>
      <c r="T1208" s="160">
        <v>0</v>
      </c>
      <c r="U1208" s="160">
        <v>9.1670000000000001E-2</v>
      </c>
      <c r="V1208" s="160">
        <v>2.7E-4</v>
      </c>
      <c r="W1208" s="160">
        <v>2.9E-4</v>
      </c>
      <c r="X1208" s="160">
        <v>2.3000000000000001E-4</v>
      </c>
      <c r="Y1208" s="160">
        <v>9.8999999999999999E-4</v>
      </c>
      <c r="Z1208" s="160">
        <v>8.0000000000000002E-3</v>
      </c>
      <c r="AA1208" s="159">
        <v>1E-3</v>
      </c>
      <c r="AB1208" s="159">
        <v>0</v>
      </c>
      <c r="AC1208" s="159">
        <v>8.9999999999999998E-4</v>
      </c>
      <c r="AD1208" s="159">
        <v>0.01</v>
      </c>
    </row>
    <row r="1209" spans="1:30" ht="15" customHeight="1">
      <c r="A1209" s="267" t="s">
        <v>2003</v>
      </c>
      <c r="B1209" s="165" t="s">
        <v>34</v>
      </c>
      <c r="D1209" s="162">
        <v>8.7299999999999999E-3</v>
      </c>
      <c r="E1209" s="172">
        <v>9.9390000000000006E-2</v>
      </c>
      <c r="F1209" s="173">
        <v>1.8999999999999998E-4</v>
      </c>
      <c r="G1209" s="179">
        <v>5.8E-4</v>
      </c>
      <c r="H1209" s="176">
        <v>6.8000000000000005E-4</v>
      </c>
      <c r="I1209" s="175">
        <v>1.5859999999999999E-2</v>
      </c>
      <c r="J1209" s="160">
        <v>0.24579000000000001</v>
      </c>
      <c r="K1209" s="160">
        <v>0.10176</v>
      </c>
      <c r="L1209" s="160">
        <v>1.2700000000000001E-3</v>
      </c>
      <c r="M1209" s="160">
        <v>0.25372</v>
      </c>
      <c r="N1209" s="160">
        <v>2.8000000000000004E-3</v>
      </c>
      <c r="O1209" s="160">
        <v>1.95296</v>
      </c>
      <c r="P1209" s="160">
        <v>1.6365100000000001</v>
      </c>
      <c r="Q1209" s="160">
        <v>6.4000000000000005E-4</v>
      </c>
      <c r="R1209" s="160">
        <v>2.33E-3</v>
      </c>
      <c r="S1209" s="160">
        <v>0</v>
      </c>
      <c r="T1209" s="160">
        <v>0</v>
      </c>
      <c r="U1209" s="160">
        <v>9.8900000000000002E-2</v>
      </c>
      <c r="V1209" s="160">
        <v>3.6999999999999999E-4</v>
      </c>
      <c r="W1209" s="160">
        <v>3.1E-4</v>
      </c>
      <c r="X1209" s="160">
        <v>9.5E-4</v>
      </c>
      <c r="Y1209" s="160">
        <v>3.5999999999999999E-3</v>
      </c>
      <c r="Z1209" s="160">
        <v>0.22975999999999999</v>
      </c>
      <c r="AA1209" s="159">
        <v>8.4499999999999992E-3</v>
      </c>
      <c r="AB1209" s="159">
        <v>0</v>
      </c>
      <c r="AC1209" s="159">
        <v>1.2800000000000001E-3</v>
      </c>
      <c r="AD1209" s="159">
        <v>0.15547</v>
      </c>
    </row>
    <row r="1210" spans="1:30" ht="15" customHeight="1">
      <c r="A1210" s="267" t="s">
        <v>2004</v>
      </c>
      <c r="B1210" s="165" t="s">
        <v>34</v>
      </c>
      <c r="C1210" s="182">
        <v>0.12828000000000001</v>
      </c>
      <c r="E1210" s="172">
        <v>4.1250000000000002E-2</v>
      </c>
      <c r="F1210" s="173">
        <v>3.807E-2</v>
      </c>
      <c r="G1210" s="179">
        <v>1.5300000000000001E-2</v>
      </c>
      <c r="H1210" s="176">
        <v>2.9759999999999998E-2</v>
      </c>
      <c r="I1210" s="175">
        <v>4.3899999999999998E-3</v>
      </c>
      <c r="J1210" s="160">
        <v>0.25126000000000004</v>
      </c>
      <c r="K1210" s="160">
        <v>0.12808</v>
      </c>
      <c r="L1210" s="160">
        <v>5.1999999999999995E-4</v>
      </c>
      <c r="M1210" s="160">
        <v>1.0615999999999999</v>
      </c>
      <c r="N1210" s="160">
        <v>1.3300000000000001E-2</v>
      </c>
      <c r="O1210" s="160">
        <v>3.5423300000000002</v>
      </c>
      <c r="P1210" s="160">
        <v>1.9847999999999999</v>
      </c>
      <c r="Q1210" s="160">
        <v>1.0299999999999999E-3</v>
      </c>
      <c r="R1210" s="160">
        <v>2.1269999999999997E-2</v>
      </c>
      <c r="S1210" s="160">
        <v>0.31984000000000001</v>
      </c>
      <c r="T1210" s="160">
        <v>0</v>
      </c>
      <c r="U1210" s="160">
        <v>0.33639000000000002</v>
      </c>
      <c r="V1210" s="160">
        <v>5.8999999999999992E-4</v>
      </c>
      <c r="W1210" s="160">
        <v>1.4399999999999999E-3</v>
      </c>
      <c r="X1210" s="160">
        <v>1.8699999999999999E-3</v>
      </c>
      <c r="Y1210" s="160">
        <v>2.9249999999999998E-2</v>
      </c>
      <c r="Z1210" s="160">
        <v>1.4419999999999999E-2</v>
      </c>
      <c r="AA1210" s="159">
        <v>0.15236</v>
      </c>
      <c r="AB1210" s="159">
        <v>4.0899999999999999E-3</v>
      </c>
      <c r="AC1210" s="159">
        <v>4.6999999999999993E-3</v>
      </c>
      <c r="AD1210" s="159">
        <v>0.11922000000000001</v>
      </c>
    </row>
    <row r="1211" spans="1:30" ht="15" customHeight="1">
      <c r="A1211" s="267" t="s">
        <v>2005</v>
      </c>
      <c r="B1211" s="165" t="s">
        <v>34</v>
      </c>
      <c r="C1211" s="182">
        <v>0.23079999999999998</v>
      </c>
      <c r="E1211" s="172">
        <v>0</v>
      </c>
      <c r="F1211" s="173">
        <v>8.4799999999999997E-3</v>
      </c>
      <c r="G1211" s="179">
        <v>1.345E-2</v>
      </c>
      <c r="H1211" s="176">
        <v>8.8699999999999994E-3</v>
      </c>
      <c r="I1211" s="175">
        <v>0</v>
      </c>
      <c r="J1211" s="160">
        <v>2.77</v>
      </c>
      <c r="K1211" s="160">
        <v>0.34</v>
      </c>
      <c r="L1211" s="160">
        <v>3.8999999999999999E-4</v>
      </c>
      <c r="M1211" s="160">
        <v>3.65</v>
      </c>
      <c r="N1211" s="160">
        <v>9.0000000000000011E-3</v>
      </c>
      <c r="O1211" s="160">
        <v>3.99</v>
      </c>
      <c r="P1211" s="160">
        <v>3.11</v>
      </c>
      <c r="Q1211" s="160">
        <v>1.56E-3</v>
      </c>
      <c r="R1211" s="160">
        <v>1.09E-2</v>
      </c>
      <c r="S1211" s="160">
        <v>0.23</v>
      </c>
      <c r="T1211" s="160">
        <v>0</v>
      </c>
      <c r="U1211" s="160">
        <v>0.23</v>
      </c>
      <c r="V1211" s="160">
        <v>2.7E-4</v>
      </c>
      <c r="W1211" s="160">
        <v>2.0200000000000001E-3</v>
      </c>
      <c r="X1211" s="160">
        <v>1.0499999999999999E-3</v>
      </c>
      <c r="Y1211" s="160">
        <v>7.4090000000000003E-2</v>
      </c>
      <c r="Z1211" s="160">
        <v>0</v>
      </c>
      <c r="AA1211" s="159">
        <v>0.39500000000000002</v>
      </c>
      <c r="AB1211" s="159">
        <v>0.11650000000000001</v>
      </c>
      <c r="AC1211" s="159">
        <v>1.2800000000000001E-2</v>
      </c>
      <c r="AD1211" s="159">
        <v>0.04</v>
      </c>
    </row>
    <row r="1212" spans="1:30" ht="15" customHeight="1">
      <c r="A1212" s="267" t="s">
        <v>2006</v>
      </c>
      <c r="B1212" s="165" t="s">
        <v>34</v>
      </c>
      <c r="D1212" s="162">
        <v>8.2100000000000003E-3</v>
      </c>
      <c r="E1212" s="172">
        <v>5.3409999999999999E-2</v>
      </c>
      <c r="F1212" s="173">
        <v>7.9299999999999995E-3</v>
      </c>
      <c r="G1212" s="179">
        <v>6.8899999999999994E-3</v>
      </c>
      <c r="H1212" s="176">
        <v>8.3999999999999995E-3</v>
      </c>
      <c r="I1212" s="175">
        <v>2.0300000000000001E-3</v>
      </c>
      <c r="J1212" s="160">
        <v>0.59194000000000002</v>
      </c>
      <c r="K1212" s="160">
        <v>7.7649999999999997E-2</v>
      </c>
      <c r="L1212" s="160">
        <v>3.7999999999999997E-4</v>
      </c>
      <c r="M1212" s="160">
        <v>0.43218000000000001</v>
      </c>
      <c r="N1212" s="160">
        <v>1.6200000000000001E-3</v>
      </c>
      <c r="O1212" s="160">
        <v>3.74688</v>
      </c>
      <c r="P1212" s="160">
        <v>0.89414000000000005</v>
      </c>
      <c r="Q1212" s="160">
        <v>1.8999999999999998E-4</v>
      </c>
      <c r="R1212" s="160">
        <v>2.2400000000000002E-3</v>
      </c>
      <c r="S1212" s="160">
        <v>0.14682000000000001</v>
      </c>
      <c r="T1212" s="160">
        <v>0</v>
      </c>
      <c r="U1212" s="160">
        <v>0.15167</v>
      </c>
      <c r="V1212" s="160">
        <v>3.7999999999999997E-4</v>
      </c>
      <c r="W1212" s="160">
        <v>6.7000000000000002E-4</v>
      </c>
      <c r="X1212" s="160">
        <v>4.3999999999999996E-4</v>
      </c>
      <c r="Y1212" s="160">
        <v>1.4599999999999999E-3</v>
      </c>
      <c r="Z1212" s="160">
        <v>1.2549999999999999E-2</v>
      </c>
      <c r="AA1212" s="159">
        <v>1.8879999999999997E-2</v>
      </c>
      <c r="AB1212" s="159">
        <v>2.4000000000000001E-4</v>
      </c>
      <c r="AC1212" s="159">
        <v>2.4499999999999999E-3</v>
      </c>
      <c r="AD1212" s="159">
        <v>7.51E-2</v>
      </c>
    </row>
    <row r="1213" spans="1:30" ht="15" customHeight="1">
      <c r="A1213" s="267" t="s">
        <v>2007</v>
      </c>
      <c r="B1213" s="165" t="s">
        <v>34</v>
      </c>
      <c r="D1213" s="162">
        <v>4.8399999999999997E-3</v>
      </c>
      <c r="E1213" s="172">
        <v>2.1520000000000001E-2</v>
      </c>
      <c r="F1213" s="173">
        <v>4.0000000000000003E-5</v>
      </c>
      <c r="G1213" s="179">
        <v>1E-4</v>
      </c>
      <c r="H1213" s="176">
        <v>2.0000000000000002E-5</v>
      </c>
      <c r="I1213" s="175">
        <v>2.2500000000000003E-3</v>
      </c>
      <c r="J1213" s="160">
        <v>6.5189999999999998E-2</v>
      </c>
      <c r="K1213" s="160">
        <v>3.0259999999999999E-2</v>
      </c>
      <c r="L1213" s="160">
        <v>2.5999999999999998E-4</v>
      </c>
      <c r="M1213" s="160">
        <v>6.2960000000000002E-2</v>
      </c>
      <c r="N1213" s="160">
        <v>6.4999999999999997E-4</v>
      </c>
      <c r="O1213" s="160">
        <v>2.8956</v>
      </c>
      <c r="P1213" s="160">
        <v>0.22675000000000001</v>
      </c>
      <c r="Q1213" s="160">
        <v>1.6000000000000001E-4</v>
      </c>
      <c r="R1213" s="160">
        <v>4.6000000000000001E-4</v>
      </c>
      <c r="S1213" s="160">
        <v>0</v>
      </c>
      <c r="T1213" s="160">
        <v>0</v>
      </c>
      <c r="U1213" s="160">
        <v>0.14019000000000001</v>
      </c>
      <c r="V1213" s="160">
        <v>1E-4</v>
      </c>
      <c r="W1213" s="160">
        <v>5.0000000000000002E-5</v>
      </c>
      <c r="X1213" s="160">
        <v>2.0000000000000001E-4</v>
      </c>
      <c r="Y1213" s="160">
        <v>7.6999999999999996E-4</v>
      </c>
      <c r="Z1213" s="160">
        <v>1.585E-2</v>
      </c>
      <c r="AA1213" s="159">
        <v>4.3099999999999996E-3</v>
      </c>
      <c r="AB1213" s="159">
        <v>0</v>
      </c>
      <c r="AC1213" s="159">
        <v>2.5999999999999998E-4</v>
      </c>
      <c r="AD1213" s="159">
        <v>2.3789999999999999E-2</v>
      </c>
    </row>
    <row r="1214" spans="1:30" ht="15" customHeight="1">
      <c r="A1214" s="267" t="s">
        <v>2008</v>
      </c>
      <c r="B1214" s="165" t="s">
        <v>34</v>
      </c>
      <c r="D1214" s="162">
        <v>3.005E-2</v>
      </c>
      <c r="E1214" s="172">
        <v>0.15606</v>
      </c>
      <c r="F1214" s="173">
        <v>8.8999999999999995E-4</v>
      </c>
      <c r="G1214" s="179">
        <v>1.6300000000000002E-3</v>
      </c>
      <c r="H1214" s="176">
        <v>6.7000000000000002E-4</v>
      </c>
      <c r="I1214" s="175">
        <v>9.6699999999999998E-3</v>
      </c>
      <c r="J1214" s="160">
        <v>7.4139999999999998E-2</v>
      </c>
      <c r="K1214" s="160">
        <v>0.10704000000000001</v>
      </c>
      <c r="L1214" s="160">
        <v>1.7100000000000001E-3</v>
      </c>
      <c r="M1214" s="160">
        <v>0.30946000000000001</v>
      </c>
      <c r="N1214" s="160">
        <v>6.7200000000000003E-3</v>
      </c>
      <c r="O1214" s="160">
        <v>3.9822899999999999</v>
      </c>
      <c r="P1214" s="160">
        <v>0.30619000000000002</v>
      </c>
      <c r="Q1214" s="160">
        <v>6.2E-4</v>
      </c>
      <c r="R1214" s="160">
        <v>2.8000000000000004E-3</v>
      </c>
      <c r="S1214" s="160">
        <v>0</v>
      </c>
      <c r="T1214" s="160">
        <v>0</v>
      </c>
      <c r="U1214" s="160">
        <v>5.0709999999999998E-2</v>
      </c>
      <c r="V1214" s="160">
        <v>1.3800000000000002E-3</v>
      </c>
      <c r="W1214" s="160">
        <v>6.9000000000000008E-4</v>
      </c>
      <c r="X1214" s="160">
        <v>2.7E-4</v>
      </c>
      <c r="Y1214" s="160">
        <v>8.5799999999999991E-3</v>
      </c>
      <c r="Z1214" s="160">
        <v>2.33E-3</v>
      </c>
      <c r="AA1214" s="159">
        <v>0.13194</v>
      </c>
      <c r="AB1214" s="159">
        <v>0</v>
      </c>
      <c r="AC1214" s="159">
        <v>3.8999999999999999E-4</v>
      </c>
      <c r="AD1214" s="159">
        <v>0.62663000000000002</v>
      </c>
    </row>
    <row r="1215" spans="1:30" ht="15" customHeight="1">
      <c r="A1215" s="267" t="s">
        <v>2009</v>
      </c>
      <c r="B1215" s="165" t="s">
        <v>34</v>
      </c>
      <c r="C1215" s="182">
        <v>0.25509999999999999</v>
      </c>
      <c r="E1215" s="172">
        <v>0</v>
      </c>
      <c r="F1215" s="173">
        <v>2.3400000000000001E-3</v>
      </c>
      <c r="G1215" s="179">
        <v>3.3700000000000002E-3</v>
      </c>
      <c r="H1215" s="176">
        <v>1.5900000000000001E-3</v>
      </c>
      <c r="I1215" s="175">
        <v>0</v>
      </c>
      <c r="J1215" s="160">
        <v>0.11</v>
      </c>
      <c r="K1215" s="160">
        <v>0.27</v>
      </c>
      <c r="L1215" s="160">
        <v>1.0999999999999999E-4</v>
      </c>
      <c r="M1215" s="160">
        <v>1.63</v>
      </c>
      <c r="N1215" s="160">
        <v>1.5300000000000001E-2</v>
      </c>
      <c r="O1215" s="160">
        <v>3.38</v>
      </c>
      <c r="P1215" s="160">
        <v>2.37</v>
      </c>
      <c r="Q1215" s="160">
        <v>5.0999999999999993E-4</v>
      </c>
      <c r="R1215" s="160">
        <v>7.7000000000000002E-3</v>
      </c>
      <c r="S1215" s="160">
        <v>0.17</v>
      </c>
      <c r="T1215" s="160">
        <v>0</v>
      </c>
      <c r="U1215" s="160">
        <v>0.17</v>
      </c>
      <c r="V1215" s="160">
        <v>3.2000000000000003E-4</v>
      </c>
      <c r="W1215" s="160">
        <v>7.3999999999999999E-4</v>
      </c>
      <c r="X1215" s="160">
        <v>3.4999999999999996E-3</v>
      </c>
      <c r="Y1215" s="160">
        <v>0.1328</v>
      </c>
      <c r="Z1215" s="160">
        <v>0</v>
      </c>
      <c r="AA1215" s="159">
        <v>0.80400000000000005</v>
      </c>
      <c r="AB1215" s="159">
        <v>0.04</v>
      </c>
      <c r="AC1215" s="159">
        <v>3.3E-3</v>
      </c>
      <c r="AD1215" s="159">
        <v>0.04</v>
      </c>
    </row>
    <row r="1217" spans="1:30" ht="15" customHeight="1">
      <c r="A1217" s="267" t="s">
        <v>2010</v>
      </c>
      <c r="B1217" s="165" t="s">
        <v>34</v>
      </c>
      <c r="C1217" s="182">
        <v>0.27300000000000002</v>
      </c>
      <c r="E1217" s="172">
        <v>0</v>
      </c>
      <c r="F1217" s="173">
        <v>3.7900000000000003E-2</v>
      </c>
      <c r="G1217" s="179">
        <v>2.9700000000000001E-2</v>
      </c>
      <c r="H1217" s="176">
        <v>5.3399999999999996E-2</v>
      </c>
      <c r="I1217" s="175">
        <v>0</v>
      </c>
      <c r="J1217" s="160">
        <v>0.15</v>
      </c>
      <c r="K1217" s="160">
        <v>0.23</v>
      </c>
      <c r="L1217" s="160">
        <v>2.0000000000000001E-4</v>
      </c>
      <c r="M1217" s="160">
        <v>1.82</v>
      </c>
      <c r="N1217" s="160">
        <v>1.26E-2</v>
      </c>
      <c r="O1217" s="160">
        <v>0.82</v>
      </c>
      <c r="P1217" s="160">
        <v>2.23</v>
      </c>
      <c r="Q1217" s="160">
        <v>6.6E-4</v>
      </c>
      <c r="R1217" s="160">
        <v>1.9400000000000001E-2</v>
      </c>
      <c r="S1217" s="160">
        <v>0.48</v>
      </c>
      <c r="T1217" s="160">
        <v>0</v>
      </c>
      <c r="U1217" s="160">
        <v>0.48</v>
      </c>
      <c r="V1217" s="160">
        <v>6.3000000000000003E-4</v>
      </c>
      <c r="W1217" s="160">
        <v>1.6800000000000001E-3</v>
      </c>
      <c r="X1217" s="160">
        <v>4.0000000000000001E-3</v>
      </c>
      <c r="Y1217" s="160">
        <v>8.4870000000000001E-2</v>
      </c>
      <c r="Z1217" s="160">
        <v>0</v>
      </c>
      <c r="AA1217" s="159">
        <v>0.23899999999999999</v>
      </c>
      <c r="AB1217" s="159">
        <v>3.0000000000000001E-3</v>
      </c>
      <c r="AC1217" s="159">
        <v>2.7000000000000001E-3</v>
      </c>
      <c r="AD1217" s="159">
        <v>0.05</v>
      </c>
    </row>
    <row r="1218" spans="1:30" ht="15" customHeight="1">
      <c r="A1218" s="267" t="s">
        <v>2011</v>
      </c>
      <c r="B1218" s="165" t="s">
        <v>34</v>
      </c>
      <c r="C1218" s="182">
        <v>0.27300000000000002</v>
      </c>
      <c r="E1218" s="172">
        <v>0</v>
      </c>
      <c r="F1218" s="173">
        <v>3.7900000000000003E-2</v>
      </c>
      <c r="G1218" s="179">
        <v>2.9700000000000001E-2</v>
      </c>
      <c r="H1218" s="176">
        <v>5.3399999999999996E-2</v>
      </c>
      <c r="I1218" s="175">
        <v>0</v>
      </c>
      <c r="J1218" s="160">
        <v>0.15</v>
      </c>
      <c r="K1218" s="160">
        <v>0.23</v>
      </c>
      <c r="L1218" s="160">
        <v>2.0000000000000001E-4</v>
      </c>
      <c r="M1218" s="160">
        <v>1.82</v>
      </c>
      <c r="N1218" s="160">
        <v>1.26E-2</v>
      </c>
      <c r="O1218" s="160">
        <v>0.82</v>
      </c>
      <c r="P1218" s="160">
        <v>2.23</v>
      </c>
      <c r="Q1218" s="160">
        <v>6.6E-4</v>
      </c>
      <c r="R1218" s="160">
        <v>1.9400000000000001E-2</v>
      </c>
      <c r="S1218" s="160">
        <v>0.48</v>
      </c>
      <c r="T1218" s="160">
        <v>0</v>
      </c>
      <c r="U1218" s="160">
        <v>0.48</v>
      </c>
      <c r="V1218" s="160">
        <v>6.3000000000000003E-4</v>
      </c>
      <c r="W1218" s="160">
        <v>1.6800000000000001E-3</v>
      </c>
      <c r="X1218" s="160">
        <v>4.0000000000000001E-3</v>
      </c>
      <c r="Y1218" s="160">
        <v>8.4870000000000001E-2</v>
      </c>
      <c r="Z1218" s="160">
        <v>0</v>
      </c>
      <c r="AA1218" s="159">
        <v>0.23899999999999999</v>
      </c>
      <c r="AB1218" s="159">
        <v>3.0000000000000001E-3</v>
      </c>
      <c r="AC1218" s="159">
        <v>2.7000000000000001E-3</v>
      </c>
      <c r="AD1218" s="159">
        <v>0.05</v>
      </c>
    </row>
    <row r="1219" spans="1:30" ht="15" customHeight="1">
      <c r="A1219" s="267" t="s">
        <v>2012</v>
      </c>
      <c r="B1219" s="165" t="s">
        <v>34</v>
      </c>
      <c r="C1219" s="182">
        <v>0.27300000000000002</v>
      </c>
      <c r="E1219" s="172">
        <v>0</v>
      </c>
      <c r="F1219" s="173">
        <v>3.7900000000000003E-2</v>
      </c>
      <c r="G1219" s="179">
        <v>2.9700000000000001E-2</v>
      </c>
      <c r="H1219" s="176">
        <v>5.3399999999999996E-2</v>
      </c>
      <c r="I1219" s="175">
        <v>0</v>
      </c>
      <c r="J1219" s="160">
        <v>0.15</v>
      </c>
      <c r="K1219" s="160">
        <v>0.23</v>
      </c>
      <c r="L1219" s="160">
        <v>2.0000000000000001E-4</v>
      </c>
      <c r="M1219" s="160">
        <v>1.82</v>
      </c>
      <c r="N1219" s="160">
        <v>1.26E-2</v>
      </c>
      <c r="O1219" s="160">
        <v>0.82</v>
      </c>
      <c r="P1219" s="160">
        <v>2.23</v>
      </c>
      <c r="Q1219" s="160">
        <v>6.6E-4</v>
      </c>
      <c r="R1219" s="160">
        <v>1.9400000000000001E-2</v>
      </c>
      <c r="S1219" s="160">
        <v>0.48</v>
      </c>
      <c r="T1219" s="160">
        <v>0</v>
      </c>
      <c r="U1219" s="160">
        <v>0.48</v>
      </c>
      <c r="V1219" s="160">
        <v>6.3000000000000003E-4</v>
      </c>
      <c r="W1219" s="160">
        <v>1.6800000000000001E-3</v>
      </c>
      <c r="X1219" s="160">
        <v>4.0000000000000001E-3</v>
      </c>
      <c r="Y1219" s="160">
        <v>8.4870000000000001E-2</v>
      </c>
      <c r="Z1219" s="160">
        <v>0</v>
      </c>
      <c r="AA1219" s="159">
        <v>0.23899999999999999</v>
      </c>
      <c r="AB1219" s="159">
        <v>3.0000000000000001E-3</v>
      </c>
      <c r="AC1219" s="159">
        <v>2.7000000000000001E-3</v>
      </c>
      <c r="AD1219" s="159">
        <v>0.05</v>
      </c>
    </row>
    <row r="1220" spans="1:30" ht="15" customHeight="1">
      <c r="A1220" s="267" t="s">
        <v>2013</v>
      </c>
      <c r="B1220" s="165" t="s">
        <v>34</v>
      </c>
      <c r="C1220" s="182">
        <v>0.27300000000000002</v>
      </c>
      <c r="E1220" s="172">
        <v>0</v>
      </c>
      <c r="F1220" s="173">
        <v>3.7900000000000003E-2</v>
      </c>
      <c r="G1220" s="179">
        <v>2.9700000000000001E-2</v>
      </c>
      <c r="H1220" s="176">
        <v>5.3399999999999996E-2</v>
      </c>
      <c r="I1220" s="175">
        <v>0</v>
      </c>
      <c r="J1220" s="160">
        <v>0.15</v>
      </c>
      <c r="K1220" s="160">
        <v>0.23</v>
      </c>
      <c r="L1220" s="160">
        <v>2.0000000000000001E-4</v>
      </c>
      <c r="M1220" s="160">
        <v>1.82</v>
      </c>
      <c r="N1220" s="160">
        <v>1.26E-2</v>
      </c>
      <c r="O1220" s="160">
        <v>0.82</v>
      </c>
      <c r="P1220" s="160">
        <v>2.23</v>
      </c>
      <c r="Q1220" s="160">
        <v>6.6E-4</v>
      </c>
      <c r="R1220" s="160">
        <v>1.9400000000000001E-2</v>
      </c>
      <c r="S1220" s="160">
        <v>0.48</v>
      </c>
      <c r="T1220" s="160">
        <v>0</v>
      </c>
      <c r="U1220" s="160">
        <v>0.48</v>
      </c>
      <c r="V1220" s="160">
        <v>6.3000000000000003E-4</v>
      </c>
      <c r="W1220" s="160">
        <v>1.6800000000000001E-3</v>
      </c>
      <c r="X1220" s="160">
        <v>4.0000000000000001E-3</v>
      </c>
      <c r="Y1220" s="160">
        <v>8.4870000000000001E-2</v>
      </c>
      <c r="Z1220" s="160">
        <v>0</v>
      </c>
      <c r="AA1220" s="159">
        <v>0.23899999999999999</v>
      </c>
      <c r="AB1220" s="159">
        <v>3.0000000000000001E-3</v>
      </c>
      <c r="AC1220" s="159">
        <v>2.7000000000000001E-3</v>
      </c>
      <c r="AD1220" s="159">
        <v>0.05</v>
      </c>
    </row>
    <row r="1221" spans="1:30" ht="15" customHeight="1">
      <c r="A1221" s="267" t="s">
        <v>2014</v>
      </c>
      <c r="B1221" s="165" t="s">
        <v>34</v>
      </c>
      <c r="C1221" s="182">
        <v>0.27300000000000002</v>
      </c>
      <c r="E1221" s="172">
        <v>0</v>
      </c>
      <c r="F1221" s="173">
        <v>3.7900000000000003E-2</v>
      </c>
      <c r="G1221" s="179">
        <v>2.9700000000000001E-2</v>
      </c>
      <c r="H1221" s="176">
        <v>5.3399999999999996E-2</v>
      </c>
      <c r="I1221" s="175">
        <v>0</v>
      </c>
      <c r="J1221" s="160">
        <v>0.15</v>
      </c>
      <c r="K1221" s="160">
        <v>0.23</v>
      </c>
      <c r="L1221" s="160">
        <v>2.0000000000000001E-4</v>
      </c>
      <c r="M1221" s="160">
        <v>1.82</v>
      </c>
      <c r="N1221" s="160">
        <v>1.26E-2</v>
      </c>
      <c r="O1221" s="160">
        <v>0.82</v>
      </c>
      <c r="P1221" s="160">
        <v>2.23</v>
      </c>
      <c r="Q1221" s="160">
        <v>6.6E-4</v>
      </c>
      <c r="R1221" s="160">
        <v>1.9400000000000001E-2</v>
      </c>
      <c r="S1221" s="160">
        <v>0.48</v>
      </c>
      <c r="T1221" s="160">
        <v>0</v>
      </c>
      <c r="U1221" s="160">
        <v>0.48</v>
      </c>
      <c r="V1221" s="160">
        <v>6.3000000000000003E-4</v>
      </c>
      <c r="W1221" s="160">
        <v>1.6800000000000001E-3</v>
      </c>
      <c r="X1221" s="160">
        <v>4.0000000000000001E-3</v>
      </c>
      <c r="Y1221" s="160">
        <v>8.4870000000000001E-2</v>
      </c>
      <c r="Z1221" s="160">
        <v>0</v>
      </c>
      <c r="AA1221" s="159">
        <v>0.23899999999999999</v>
      </c>
      <c r="AB1221" s="159">
        <v>3.0000000000000001E-3</v>
      </c>
      <c r="AC1221" s="159">
        <v>2.7000000000000001E-3</v>
      </c>
      <c r="AD1221" s="159">
        <v>0.05</v>
      </c>
    </row>
    <row r="1222" spans="1:30" ht="15" customHeight="1">
      <c r="A1222" s="267" t="s">
        <v>2015</v>
      </c>
      <c r="B1222" s="165" t="s">
        <v>34</v>
      </c>
      <c r="C1222" s="182">
        <v>0.27759</v>
      </c>
      <c r="E1222" s="172">
        <v>3.3919999999999999E-2</v>
      </c>
      <c r="F1222" s="173">
        <v>3.7900000000000003E-2</v>
      </c>
      <c r="G1222" s="179">
        <v>2.9700000000000001E-2</v>
      </c>
      <c r="H1222" s="176">
        <v>5.3399999999999996E-2</v>
      </c>
      <c r="I1222" s="175">
        <v>1.3500000000000001E-3</v>
      </c>
      <c r="J1222" s="160">
        <v>0.15</v>
      </c>
      <c r="K1222" s="160">
        <v>0.23</v>
      </c>
      <c r="L1222" s="160">
        <v>2.0000000000000001E-4</v>
      </c>
      <c r="M1222" s="160">
        <v>1.82</v>
      </c>
      <c r="N1222" s="160">
        <v>1.26E-2</v>
      </c>
      <c r="O1222" s="160">
        <v>0.82</v>
      </c>
      <c r="P1222" s="160">
        <v>2.23</v>
      </c>
      <c r="Q1222" s="160">
        <v>6.6E-4</v>
      </c>
      <c r="R1222" s="160">
        <v>1.9400000000000001E-2</v>
      </c>
      <c r="S1222" s="160">
        <v>0.48</v>
      </c>
      <c r="T1222" s="160">
        <v>0</v>
      </c>
      <c r="U1222" s="160">
        <v>0.48</v>
      </c>
      <c r="V1222" s="160">
        <v>6.3000000000000003E-4</v>
      </c>
      <c r="W1222" s="160">
        <v>1.6800000000000001E-3</v>
      </c>
      <c r="X1222" s="160">
        <v>4.0000000000000001E-3</v>
      </c>
      <c r="Y1222" s="160">
        <v>8.4870000000000001E-2</v>
      </c>
      <c r="Z1222" s="160">
        <v>0</v>
      </c>
      <c r="AA1222" s="159">
        <v>0.23899999999999999</v>
      </c>
      <c r="AB1222" s="159">
        <v>3.0000000000000001E-3</v>
      </c>
      <c r="AC1222" s="159">
        <v>2.7000000000000001E-3</v>
      </c>
      <c r="AD1222" s="159">
        <v>0.05</v>
      </c>
    </row>
    <row r="1223" spans="1:30" ht="15" customHeight="1">
      <c r="A1223" s="267" t="s">
        <v>2016</v>
      </c>
      <c r="B1223" s="165" t="s">
        <v>34</v>
      </c>
      <c r="C1223" s="182">
        <v>0.27300000000000002</v>
      </c>
      <c r="E1223" s="172">
        <v>0</v>
      </c>
      <c r="F1223" s="173">
        <v>3.7900000000000003E-2</v>
      </c>
      <c r="G1223" s="179">
        <v>2.9700000000000001E-2</v>
      </c>
      <c r="H1223" s="176">
        <v>5.3399999999999996E-2</v>
      </c>
      <c r="I1223" s="175">
        <v>0</v>
      </c>
      <c r="J1223" s="160">
        <v>0.15</v>
      </c>
      <c r="K1223" s="160">
        <v>0.23</v>
      </c>
      <c r="L1223" s="160">
        <v>2.0000000000000001E-4</v>
      </c>
      <c r="M1223" s="160">
        <v>1.82</v>
      </c>
      <c r="N1223" s="160">
        <v>1.26E-2</v>
      </c>
      <c r="O1223" s="160">
        <v>0.82</v>
      </c>
      <c r="P1223" s="160">
        <v>2.23</v>
      </c>
      <c r="Q1223" s="160">
        <v>6.6E-4</v>
      </c>
      <c r="R1223" s="160">
        <v>1.9400000000000001E-2</v>
      </c>
      <c r="S1223" s="160">
        <v>0.48</v>
      </c>
      <c r="T1223" s="160">
        <v>0</v>
      </c>
      <c r="U1223" s="160">
        <v>0.48</v>
      </c>
      <c r="V1223" s="160">
        <v>6.3000000000000003E-4</v>
      </c>
      <c r="W1223" s="160">
        <v>1.6800000000000001E-3</v>
      </c>
      <c r="X1223" s="160">
        <v>4.0000000000000001E-3</v>
      </c>
      <c r="Y1223" s="160">
        <v>8.4870000000000001E-2</v>
      </c>
      <c r="Z1223" s="160">
        <v>0</v>
      </c>
      <c r="AA1223" s="159">
        <v>0.23899999999999999</v>
      </c>
      <c r="AB1223" s="159">
        <v>3.0000000000000001E-3</v>
      </c>
      <c r="AC1223" s="159">
        <v>2.7000000000000001E-3</v>
      </c>
      <c r="AD1223" s="159">
        <v>0.05</v>
      </c>
    </row>
    <row r="1224" spans="1:30" ht="15" customHeight="1">
      <c r="A1224" s="267" t="s">
        <v>2017</v>
      </c>
      <c r="B1224" s="165" t="s">
        <v>34</v>
      </c>
      <c r="C1224" s="182">
        <v>0.22103999999999999</v>
      </c>
      <c r="E1224" s="172">
        <v>1.076E-2</v>
      </c>
      <c r="F1224" s="173">
        <v>3.7900000000000003E-2</v>
      </c>
      <c r="G1224" s="179">
        <v>2.9700000000000001E-2</v>
      </c>
      <c r="H1224" s="176">
        <v>5.3399999999999996E-2</v>
      </c>
      <c r="I1224" s="175">
        <v>3.0000000000000001E-3</v>
      </c>
      <c r="J1224" s="160">
        <v>0.15</v>
      </c>
      <c r="K1224" s="160">
        <v>0.23</v>
      </c>
      <c r="L1224" s="160">
        <v>2.0000000000000001E-4</v>
      </c>
      <c r="M1224" s="160">
        <v>1.82</v>
      </c>
      <c r="N1224" s="160">
        <v>1.26E-2</v>
      </c>
      <c r="O1224" s="160">
        <v>0.82</v>
      </c>
      <c r="P1224" s="160">
        <v>2.23</v>
      </c>
      <c r="Q1224" s="160">
        <v>6.6E-4</v>
      </c>
      <c r="R1224" s="160">
        <v>1.9400000000000001E-2</v>
      </c>
      <c r="S1224" s="160">
        <v>0.48</v>
      </c>
      <c r="T1224" s="160">
        <v>0</v>
      </c>
      <c r="U1224" s="160">
        <v>0.48</v>
      </c>
      <c r="V1224" s="160">
        <v>6.3000000000000003E-4</v>
      </c>
      <c r="W1224" s="160">
        <v>1.6800000000000001E-3</v>
      </c>
      <c r="X1224" s="160">
        <v>4.0000000000000001E-3</v>
      </c>
      <c r="Y1224" s="160">
        <v>8.4870000000000001E-2</v>
      </c>
      <c r="Z1224" s="160">
        <v>0</v>
      </c>
      <c r="AA1224" s="159">
        <v>0.23899999999999999</v>
      </c>
      <c r="AB1224" s="159">
        <v>3.0000000000000001E-3</v>
      </c>
      <c r="AC1224" s="159">
        <v>2.7000000000000001E-3</v>
      </c>
      <c r="AD1224" s="159">
        <v>0.05</v>
      </c>
    </row>
    <row r="1225" spans="1:30" ht="15" customHeight="1">
      <c r="A1225" s="267" t="s">
        <v>2018</v>
      </c>
      <c r="B1225" s="165" t="s">
        <v>34</v>
      </c>
      <c r="C1225" s="182">
        <v>0.27300000000000002</v>
      </c>
      <c r="E1225" s="172">
        <v>0</v>
      </c>
      <c r="F1225" s="173">
        <v>3.7900000000000003E-2</v>
      </c>
      <c r="G1225" s="179">
        <v>2.9700000000000001E-2</v>
      </c>
      <c r="H1225" s="176">
        <v>5.3399999999999996E-2</v>
      </c>
      <c r="I1225" s="175">
        <v>0</v>
      </c>
      <c r="J1225" s="160">
        <v>0.15</v>
      </c>
      <c r="K1225" s="160">
        <v>0.23</v>
      </c>
      <c r="L1225" s="160">
        <v>2.0000000000000001E-4</v>
      </c>
      <c r="M1225" s="160">
        <v>1.82</v>
      </c>
      <c r="N1225" s="160">
        <v>1.26E-2</v>
      </c>
      <c r="O1225" s="160">
        <v>0.82</v>
      </c>
      <c r="P1225" s="160">
        <v>2.23</v>
      </c>
      <c r="Q1225" s="160">
        <v>6.6E-4</v>
      </c>
      <c r="R1225" s="160">
        <v>1.9400000000000001E-2</v>
      </c>
      <c r="S1225" s="160">
        <v>0.48</v>
      </c>
      <c r="T1225" s="160">
        <v>0</v>
      </c>
      <c r="U1225" s="160">
        <v>0.48</v>
      </c>
      <c r="V1225" s="160">
        <v>6.3000000000000003E-4</v>
      </c>
      <c r="W1225" s="160">
        <v>1.6800000000000001E-3</v>
      </c>
      <c r="X1225" s="160">
        <v>4.0000000000000001E-3</v>
      </c>
      <c r="Y1225" s="160">
        <v>8.4870000000000001E-2</v>
      </c>
      <c r="Z1225" s="160">
        <v>0</v>
      </c>
      <c r="AA1225" s="159">
        <v>0.23899999999999999</v>
      </c>
      <c r="AB1225" s="159">
        <v>3.0000000000000001E-3</v>
      </c>
      <c r="AC1225" s="159">
        <v>2.7000000000000001E-3</v>
      </c>
      <c r="AD1225" s="159">
        <v>0.05</v>
      </c>
    </row>
    <row r="1226" spans="1:30" ht="15" customHeight="1">
      <c r="A1226" s="267" t="s">
        <v>2019</v>
      </c>
      <c r="B1226" s="165" t="s">
        <v>34</v>
      </c>
      <c r="C1226" s="182">
        <v>0.27300000000000002</v>
      </c>
      <c r="E1226" s="172">
        <v>0</v>
      </c>
      <c r="F1226" s="173">
        <v>3.7900000000000003E-2</v>
      </c>
      <c r="G1226" s="179">
        <v>2.9700000000000001E-2</v>
      </c>
      <c r="H1226" s="176">
        <v>5.3399999999999996E-2</v>
      </c>
      <c r="I1226" s="175">
        <v>0</v>
      </c>
      <c r="J1226" s="160">
        <v>0.15</v>
      </c>
      <c r="K1226" s="160">
        <v>0.23</v>
      </c>
      <c r="L1226" s="160">
        <v>2.0000000000000001E-4</v>
      </c>
      <c r="M1226" s="160">
        <v>1.82</v>
      </c>
      <c r="N1226" s="160">
        <v>1.26E-2</v>
      </c>
      <c r="O1226" s="160">
        <v>0.82</v>
      </c>
      <c r="P1226" s="160">
        <v>2.23</v>
      </c>
      <c r="Q1226" s="160">
        <v>6.6E-4</v>
      </c>
      <c r="R1226" s="160">
        <v>1.9400000000000001E-2</v>
      </c>
      <c r="S1226" s="160">
        <v>0.48</v>
      </c>
      <c r="T1226" s="160">
        <v>0</v>
      </c>
      <c r="U1226" s="160">
        <v>0.48</v>
      </c>
      <c r="V1226" s="160">
        <v>6.3000000000000003E-4</v>
      </c>
      <c r="W1226" s="160">
        <v>1.6800000000000001E-3</v>
      </c>
      <c r="X1226" s="160">
        <v>4.0000000000000001E-3</v>
      </c>
      <c r="Y1226" s="160">
        <v>8.4870000000000001E-2</v>
      </c>
      <c r="Z1226" s="160">
        <v>0</v>
      </c>
      <c r="AA1226" s="159">
        <v>0.23899999999999999</v>
      </c>
      <c r="AB1226" s="159">
        <v>3.0000000000000001E-3</v>
      </c>
      <c r="AC1226" s="159">
        <v>2.7000000000000001E-3</v>
      </c>
      <c r="AD1226" s="159">
        <v>0.05</v>
      </c>
    </row>
    <row r="1227" spans="1:30" ht="15" customHeight="1">
      <c r="A1227" s="267" t="s">
        <v>2020</v>
      </c>
      <c r="B1227" s="165" t="s">
        <v>34</v>
      </c>
      <c r="C1227" s="182">
        <v>0.27300000000000002</v>
      </c>
      <c r="E1227" s="172">
        <v>0</v>
      </c>
      <c r="F1227" s="173">
        <v>3.7900000000000003E-2</v>
      </c>
      <c r="G1227" s="179">
        <v>2.9700000000000001E-2</v>
      </c>
      <c r="H1227" s="176">
        <v>5.3399999999999996E-2</v>
      </c>
      <c r="I1227" s="175">
        <v>0</v>
      </c>
      <c r="J1227" s="160">
        <v>0.15</v>
      </c>
      <c r="K1227" s="160">
        <v>0.23</v>
      </c>
      <c r="L1227" s="160">
        <v>2.0000000000000001E-4</v>
      </c>
      <c r="M1227" s="160">
        <v>1.82</v>
      </c>
      <c r="N1227" s="160">
        <v>1.26E-2</v>
      </c>
      <c r="O1227" s="160">
        <v>0.82</v>
      </c>
      <c r="P1227" s="160">
        <v>2.23</v>
      </c>
      <c r="Q1227" s="160">
        <v>6.6E-4</v>
      </c>
      <c r="R1227" s="160">
        <v>1.9400000000000001E-2</v>
      </c>
      <c r="S1227" s="160">
        <v>0.48</v>
      </c>
      <c r="T1227" s="160">
        <v>0</v>
      </c>
      <c r="U1227" s="160">
        <v>0.48</v>
      </c>
      <c r="V1227" s="160">
        <v>6.3000000000000003E-4</v>
      </c>
      <c r="W1227" s="160">
        <v>1.6800000000000001E-3</v>
      </c>
      <c r="X1227" s="160">
        <v>4.0000000000000001E-3</v>
      </c>
      <c r="Y1227" s="160">
        <v>8.4870000000000001E-2</v>
      </c>
      <c r="Z1227" s="160">
        <v>0</v>
      </c>
      <c r="AA1227" s="159">
        <v>0.23899999999999999</v>
      </c>
      <c r="AB1227" s="159">
        <v>3.0000000000000001E-3</v>
      </c>
      <c r="AC1227" s="159">
        <v>2.7000000000000001E-3</v>
      </c>
      <c r="AD1227" s="159">
        <v>0.05</v>
      </c>
    </row>
    <row r="1228" spans="1:30" ht="15" customHeight="1">
      <c r="A1228" s="267" t="s">
        <v>2021</v>
      </c>
      <c r="B1228" s="165" t="s">
        <v>34</v>
      </c>
      <c r="C1228" s="182">
        <v>0.27300000000000002</v>
      </c>
      <c r="E1228" s="172">
        <v>0</v>
      </c>
      <c r="F1228" s="173">
        <v>3.7900000000000003E-2</v>
      </c>
      <c r="G1228" s="179">
        <v>2.9700000000000001E-2</v>
      </c>
      <c r="H1228" s="176">
        <v>5.3399999999999996E-2</v>
      </c>
      <c r="I1228" s="175">
        <v>0</v>
      </c>
      <c r="J1228" s="160">
        <v>0.15</v>
      </c>
      <c r="K1228" s="160">
        <v>0.23</v>
      </c>
      <c r="L1228" s="160">
        <v>2.0000000000000001E-4</v>
      </c>
      <c r="M1228" s="160">
        <v>1.82</v>
      </c>
      <c r="N1228" s="160">
        <v>1.26E-2</v>
      </c>
      <c r="O1228" s="160">
        <v>0.82</v>
      </c>
      <c r="P1228" s="160">
        <v>2.23</v>
      </c>
      <c r="Q1228" s="160">
        <v>6.6E-4</v>
      </c>
      <c r="R1228" s="160">
        <v>1.9400000000000001E-2</v>
      </c>
      <c r="S1228" s="160">
        <v>0.48</v>
      </c>
      <c r="T1228" s="160">
        <v>0</v>
      </c>
      <c r="U1228" s="160">
        <v>0.48</v>
      </c>
      <c r="V1228" s="160">
        <v>6.3000000000000003E-4</v>
      </c>
      <c r="W1228" s="160">
        <v>1.6800000000000001E-3</v>
      </c>
      <c r="X1228" s="160">
        <v>4.0000000000000001E-3</v>
      </c>
      <c r="Y1228" s="160">
        <v>8.4870000000000001E-2</v>
      </c>
      <c r="Z1228" s="160">
        <v>0</v>
      </c>
      <c r="AA1228" s="159">
        <v>0.23899999999999999</v>
      </c>
      <c r="AB1228" s="159">
        <v>3.0000000000000001E-3</v>
      </c>
      <c r="AC1228" s="159">
        <v>2.7000000000000001E-3</v>
      </c>
      <c r="AD1228" s="159">
        <v>0.05</v>
      </c>
    </row>
    <row r="1229" spans="1:30" ht="15" customHeight="1">
      <c r="A1229" s="267" t="s">
        <v>2022</v>
      </c>
      <c r="B1229" s="165" t="s">
        <v>34</v>
      </c>
      <c r="C1229" s="182">
        <v>0.27300000000000002</v>
      </c>
      <c r="E1229" s="172">
        <v>0</v>
      </c>
      <c r="F1229" s="173">
        <v>3.7900000000000003E-2</v>
      </c>
      <c r="G1229" s="179">
        <v>2.9700000000000001E-2</v>
      </c>
      <c r="H1229" s="176">
        <v>5.3399999999999996E-2</v>
      </c>
      <c r="I1229" s="175">
        <v>0</v>
      </c>
      <c r="J1229" s="160">
        <v>0.15</v>
      </c>
      <c r="K1229" s="160">
        <v>0.23</v>
      </c>
      <c r="L1229" s="160">
        <v>2.0000000000000001E-4</v>
      </c>
      <c r="M1229" s="160">
        <v>1.82</v>
      </c>
      <c r="N1229" s="160">
        <v>1.26E-2</v>
      </c>
      <c r="O1229" s="160">
        <v>0.82</v>
      </c>
      <c r="P1229" s="160">
        <v>2.23</v>
      </c>
      <c r="Q1229" s="160">
        <v>6.6E-4</v>
      </c>
      <c r="R1229" s="160">
        <v>1.9400000000000001E-2</v>
      </c>
      <c r="S1229" s="160">
        <v>0.48</v>
      </c>
      <c r="T1229" s="160">
        <v>0</v>
      </c>
      <c r="U1229" s="160">
        <v>0.48</v>
      </c>
      <c r="V1229" s="160">
        <v>6.3000000000000003E-4</v>
      </c>
      <c r="W1229" s="160">
        <v>1.6800000000000001E-3</v>
      </c>
      <c r="X1229" s="160">
        <v>4.0000000000000001E-3</v>
      </c>
      <c r="Y1229" s="160">
        <v>8.4870000000000001E-2</v>
      </c>
      <c r="Z1229" s="160">
        <v>0</v>
      </c>
      <c r="AA1229" s="159">
        <v>0.23899999999999999</v>
      </c>
      <c r="AB1229" s="159">
        <v>3.0000000000000001E-3</v>
      </c>
      <c r="AC1229" s="159">
        <v>2.7000000000000001E-3</v>
      </c>
      <c r="AD1229" s="159">
        <v>0.05</v>
      </c>
    </row>
    <row r="1230" spans="1:30" ht="15" customHeight="1">
      <c r="A1230" s="267" t="s">
        <v>2023</v>
      </c>
      <c r="B1230" s="165" t="s">
        <v>34</v>
      </c>
      <c r="C1230" s="182">
        <v>0.27300000000000002</v>
      </c>
      <c r="E1230" s="172">
        <v>0</v>
      </c>
      <c r="F1230" s="173">
        <v>3.7900000000000003E-2</v>
      </c>
      <c r="G1230" s="179">
        <v>2.9700000000000001E-2</v>
      </c>
      <c r="H1230" s="176">
        <v>5.3399999999999996E-2</v>
      </c>
      <c r="I1230" s="175">
        <v>0</v>
      </c>
      <c r="J1230" s="160">
        <v>0.15</v>
      </c>
      <c r="K1230" s="160">
        <v>0.23</v>
      </c>
      <c r="L1230" s="160">
        <v>2.0000000000000001E-4</v>
      </c>
      <c r="M1230" s="160">
        <v>1.82</v>
      </c>
      <c r="N1230" s="160">
        <v>1.26E-2</v>
      </c>
      <c r="O1230" s="160">
        <v>0.82</v>
      </c>
      <c r="P1230" s="160">
        <v>2.23</v>
      </c>
      <c r="Q1230" s="160">
        <v>6.6E-4</v>
      </c>
      <c r="R1230" s="160">
        <v>1.9400000000000001E-2</v>
      </c>
      <c r="S1230" s="160">
        <v>0.48</v>
      </c>
      <c r="T1230" s="160">
        <v>0</v>
      </c>
      <c r="U1230" s="160">
        <v>0.48</v>
      </c>
      <c r="V1230" s="160">
        <v>6.3000000000000003E-4</v>
      </c>
      <c r="W1230" s="160">
        <v>1.6800000000000001E-3</v>
      </c>
      <c r="X1230" s="160">
        <v>4.0000000000000001E-3</v>
      </c>
      <c r="Y1230" s="160">
        <v>8.4870000000000001E-2</v>
      </c>
      <c r="Z1230" s="160">
        <v>0</v>
      </c>
      <c r="AA1230" s="159">
        <v>0.23899999999999999</v>
      </c>
      <c r="AB1230" s="159">
        <v>3.0000000000000001E-3</v>
      </c>
      <c r="AC1230" s="159">
        <v>2.7000000000000001E-3</v>
      </c>
      <c r="AD1230" s="159">
        <v>0.05</v>
      </c>
    </row>
    <row r="1231" spans="1:30" ht="15" customHeight="1">
      <c r="A1231" s="267" t="s">
        <v>2024</v>
      </c>
      <c r="B1231" s="165" t="s">
        <v>34</v>
      </c>
      <c r="C1231" s="182">
        <v>0.27759</v>
      </c>
      <c r="E1231" s="172">
        <v>3.3919999999999999E-2</v>
      </c>
      <c r="F1231" s="173">
        <v>3.7900000000000003E-2</v>
      </c>
      <c r="G1231" s="179">
        <v>2.9700000000000001E-2</v>
      </c>
      <c r="H1231" s="176">
        <v>5.3399999999999996E-2</v>
      </c>
      <c r="I1231" s="175">
        <v>1.3500000000000001E-3</v>
      </c>
      <c r="J1231" s="160">
        <v>0.15</v>
      </c>
      <c r="K1231" s="160">
        <v>0.23</v>
      </c>
      <c r="L1231" s="160">
        <v>2.0000000000000001E-4</v>
      </c>
      <c r="M1231" s="160">
        <v>1.82</v>
      </c>
      <c r="N1231" s="160">
        <v>1.26E-2</v>
      </c>
      <c r="O1231" s="160">
        <v>0.82</v>
      </c>
      <c r="P1231" s="160">
        <v>2.23</v>
      </c>
      <c r="Q1231" s="160">
        <v>6.6E-4</v>
      </c>
      <c r="R1231" s="160">
        <v>1.9400000000000001E-2</v>
      </c>
      <c r="S1231" s="160">
        <v>0.48</v>
      </c>
      <c r="T1231" s="160">
        <v>0</v>
      </c>
      <c r="U1231" s="160">
        <v>0.48</v>
      </c>
      <c r="V1231" s="160">
        <v>6.3000000000000003E-4</v>
      </c>
      <c r="W1231" s="160">
        <v>1.6800000000000001E-3</v>
      </c>
      <c r="X1231" s="160">
        <v>4.0000000000000001E-3</v>
      </c>
      <c r="Y1231" s="160">
        <v>8.4870000000000001E-2</v>
      </c>
      <c r="Z1231" s="160">
        <v>0</v>
      </c>
      <c r="AA1231" s="159">
        <v>0.23899999999999999</v>
      </c>
      <c r="AB1231" s="159">
        <v>3.0000000000000001E-3</v>
      </c>
      <c r="AC1231" s="159">
        <v>2.7000000000000001E-3</v>
      </c>
      <c r="AD1231" s="159">
        <v>0.05</v>
      </c>
    </row>
    <row r="1232" spans="1:30" ht="15" customHeight="1">
      <c r="A1232" s="267" t="s">
        <v>2025</v>
      </c>
      <c r="B1232" s="165" t="s">
        <v>34</v>
      </c>
      <c r="C1232" s="182">
        <v>0.27300000000000002</v>
      </c>
      <c r="E1232" s="172">
        <v>0</v>
      </c>
      <c r="F1232" s="173">
        <v>3.7900000000000003E-2</v>
      </c>
      <c r="G1232" s="179">
        <v>2.9700000000000001E-2</v>
      </c>
      <c r="H1232" s="176">
        <v>5.3399999999999996E-2</v>
      </c>
      <c r="I1232" s="175">
        <v>0</v>
      </c>
      <c r="J1232" s="160">
        <v>0.15</v>
      </c>
      <c r="K1232" s="160">
        <v>0.23</v>
      </c>
      <c r="L1232" s="160">
        <v>2.0000000000000001E-4</v>
      </c>
      <c r="M1232" s="160">
        <v>1.82</v>
      </c>
      <c r="N1232" s="160">
        <v>1.26E-2</v>
      </c>
      <c r="O1232" s="160">
        <v>0.82</v>
      </c>
      <c r="P1232" s="160">
        <v>2.23</v>
      </c>
      <c r="Q1232" s="160">
        <v>6.6E-4</v>
      </c>
      <c r="R1232" s="160">
        <v>1.9400000000000001E-2</v>
      </c>
      <c r="S1232" s="160">
        <v>0.48</v>
      </c>
      <c r="T1232" s="160">
        <v>0</v>
      </c>
      <c r="U1232" s="160">
        <v>0.48</v>
      </c>
      <c r="V1232" s="160">
        <v>6.3000000000000003E-4</v>
      </c>
      <c r="W1232" s="160">
        <v>1.6800000000000001E-3</v>
      </c>
      <c r="X1232" s="160">
        <v>4.0000000000000001E-3</v>
      </c>
      <c r="Y1232" s="160">
        <v>8.4870000000000001E-2</v>
      </c>
      <c r="Z1232" s="160">
        <v>0</v>
      </c>
      <c r="AA1232" s="159">
        <v>0.23899999999999999</v>
      </c>
      <c r="AB1232" s="159">
        <v>3.0000000000000001E-3</v>
      </c>
      <c r="AC1232" s="159">
        <v>2.7000000000000001E-3</v>
      </c>
      <c r="AD1232" s="159">
        <v>0.05</v>
      </c>
    </row>
    <row r="1233" spans="1:30" ht="15" customHeight="1">
      <c r="A1233" s="267" t="s">
        <v>2026</v>
      </c>
      <c r="B1233" s="165" t="s">
        <v>34</v>
      </c>
      <c r="C1233" s="182">
        <v>0.22103999999999999</v>
      </c>
      <c r="E1233" s="172">
        <v>1.076E-2</v>
      </c>
      <c r="F1233" s="173">
        <v>3.7900000000000003E-2</v>
      </c>
      <c r="G1233" s="179">
        <v>2.9700000000000001E-2</v>
      </c>
      <c r="H1233" s="176">
        <v>5.3399999999999996E-2</v>
      </c>
      <c r="I1233" s="175">
        <v>3.0000000000000001E-3</v>
      </c>
      <c r="J1233" s="160">
        <v>0.15</v>
      </c>
      <c r="K1233" s="160">
        <v>0.23</v>
      </c>
      <c r="L1233" s="160">
        <v>2.0000000000000001E-4</v>
      </c>
      <c r="M1233" s="160">
        <v>1.82</v>
      </c>
      <c r="N1233" s="160">
        <v>1.26E-2</v>
      </c>
      <c r="O1233" s="160">
        <v>0.82</v>
      </c>
      <c r="P1233" s="160">
        <v>2.23</v>
      </c>
      <c r="Q1233" s="160">
        <v>6.6E-4</v>
      </c>
      <c r="R1233" s="160">
        <v>1.9400000000000001E-2</v>
      </c>
      <c r="S1233" s="160">
        <v>0.48</v>
      </c>
      <c r="T1233" s="160">
        <v>0</v>
      </c>
      <c r="U1233" s="160">
        <v>0.48</v>
      </c>
      <c r="V1233" s="160">
        <v>6.3000000000000003E-4</v>
      </c>
      <c r="W1233" s="160">
        <v>1.6800000000000001E-3</v>
      </c>
      <c r="X1233" s="160">
        <v>4.0000000000000001E-3</v>
      </c>
      <c r="Y1233" s="160">
        <v>8.4870000000000001E-2</v>
      </c>
      <c r="Z1233" s="160">
        <v>0</v>
      </c>
      <c r="AA1233" s="159">
        <v>0.23899999999999999</v>
      </c>
      <c r="AB1233" s="159">
        <v>3.0000000000000001E-3</v>
      </c>
      <c r="AC1233" s="159">
        <v>2.7000000000000001E-3</v>
      </c>
      <c r="AD1233" s="159">
        <v>0.05</v>
      </c>
    </row>
    <row r="1234" spans="1:30" ht="15" customHeight="1">
      <c r="A1234" s="267" t="s">
        <v>2027</v>
      </c>
      <c r="B1234" s="165" t="s">
        <v>34</v>
      </c>
      <c r="C1234" s="182">
        <v>0.27300000000000002</v>
      </c>
      <c r="E1234" s="172">
        <v>0</v>
      </c>
      <c r="F1234" s="173">
        <v>3.7900000000000003E-2</v>
      </c>
      <c r="G1234" s="179">
        <v>2.9700000000000001E-2</v>
      </c>
      <c r="H1234" s="176">
        <v>5.3399999999999996E-2</v>
      </c>
      <c r="I1234" s="175">
        <v>0</v>
      </c>
      <c r="J1234" s="160">
        <v>0.15</v>
      </c>
      <c r="K1234" s="160">
        <v>0.23</v>
      </c>
      <c r="L1234" s="160">
        <v>2.0000000000000001E-4</v>
      </c>
      <c r="M1234" s="160">
        <v>1.82</v>
      </c>
      <c r="N1234" s="160">
        <v>1.26E-2</v>
      </c>
      <c r="O1234" s="160">
        <v>0.82</v>
      </c>
      <c r="P1234" s="160">
        <v>2.23</v>
      </c>
      <c r="Q1234" s="160">
        <v>6.6E-4</v>
      </c>
      <c r="R1234" s="160">
        <v>1.9400000000000001E-2</v>
      </c>
      <c r="S1234" s="160">
        <v>0.48</v>
      </c>
      <c r="T1234" s="160">
        <v>0</v>
      </c>
      <c r="U1234" s="160">
        <v>0.48</v>
      </c>
      <c r="V1234" s="160">
        <v>6.3000000000000003E-4</v>
      </c>
      <c r="W1234" s="160">
        <v>1.6800000000000001E-3</v>
      </c>
      <c r="X1234" s="160">
        <v>4.0000000000000001E-3</v>
      </c>
      <c r="Y1234" s="160">
        <v>8.4870000000000001E-2</v>
      </c>
      <c r="Z1234" s="160">
        <v>0</v>
      </c>
      <c r="AA1234" s="159">
        <v>0.23899999999999999</v>
      </c>
      <c r="AB1234" s="159">
        <v>3.0000000000000001E-3</v>
      </c>
      <c r="AC1234" s="159">
        <v>2.7000000000000001E-3</v>
      </c>
      <c r="AD1234" s="159">
        <v>0.05</v>
      </c>
    </row>
    <row r="1235" spans="1:30" ht="15" customHeight="1">
      <c r="A1235" s="267" t="s">
        <v>2028</v>
      </c>
      <c r="B1235" s="165" t="s">
        <v>34</v>
      </c>
      <c r="C1235" s="182">
        <v>0.27300000000000002</v>
      </c>
      <c r="E1235" s="172">
        <v>0</v>
      </c>
      <c r="F1235" s="173">
        <v>3.7900000000000003E-2</v>
      </c>
      <c r="G1235" s="179">
        <v>2.9700000000000001E-2</v>
      </c>
      <c r="H1235" s="176">
        <v>5.3399999999999996E-2</v>
      </c>
      <c r="I1235" s="175">
        <v>0</v>
      </c>
      <c r="J1235" s="160">
        <v>0.15</v>
      </c>
      <c r="K1235" s="160">
        <v>0.23</v>
      </c>
      <c r="L1235" s="160">
        <v>2.0000000000000001E-4</v>
      </c>
      <c r="M1235" s="160">
        <v>1.82</v>
      </c>
      <c r="N1235" s="160">
        <v>1.26E-2</v>
      </c>
      <c r="O1235" s="160">
        <v>0.82</v>
      </c>
      <c r="P1235" s="160">
        <v>2.23</v>
      </c>
      <c r="Q1235" s="160">
        <v>6.6E-4</v>
      </c>
      <c r="R1235" s="160">
        <v>1.9400000000000001E-2</v>
      </c>
      <c r="S1235" s="160">
        <v>0.48</v>
      </c>
      <c r="T1235" s="160">
        <v>0</v>
      </c>
      <c r="U1235" s="160">
        <v>0.48</v>
      </c>
      <c r="V1235" s="160">
        <v>6.3000000000000003E-4</v>
      </c>
      <c r="W1235" s="160">
        <v>1.6800000000000001E-3</v>
      </c>
      <c r="X1235" s="160">
        <v>4.0000000000000001E-3</v>
      </c>
      <c r="Y1235" s="160">
        <v>8.4870000000000001E-2</v>
      </c>
      <c r="Z1235" s="160">
        <v>0</v>
      </c>
      <c r="AA1235" s="159">
        <v>0.23899999999999999</v>
      </c>
      <c r="AB1235" s="159">
        <v>3.0000000000000001E-3</v>
      </c>
      <c r="AC1235" s="159">
        <v>2.7000000000000001E-3</v>
      </c>
      <c r="AD1235" s="159">
        <v>0.05</v>
      </c>
    </row>
    <row r="1236" spans="1:30" ht="15" customHeight="1">
      <c r="A1236" s="267" t="s">
        <v>2029</v>
      </c>
      <c r="B1236" s="165" t="s">
        <v>34</v>
      </c>
      <c r="C1236" s="182">
        <v>0.27300000000000002</v>
      </c>
      <c r="E1236" s="172">
        <v>0</v>
      </c>
      <c r="F1236" s="173">
        <v>3.7900000000000003E-2</v>
      </c>
      <c r="G1236" s="179">
        <v>2.9700000000000001E-2</v>
      </c>
      <c r="H1236" s="176">
        <v>5.3399999999999996E-2</v>
      </c>
      <c r="I1236" s="175">
        <v>0</v>
      </c>
      <c r="J1236" s="160">
        <v>0.15</v>
      </c>
      <c r="K1236" s="160">
        <v>0.23</v>
      </c>
      <c r="L1236" s="160">
        <v>2.0000000000000001E-4</v>
      </c>
      <c r="M1236" s="160">
        <v>1.82</v>
      </c>
      <c r="N1236" s="160">
        <v>1.26E-2</v>
      </c>
      <c r="O1236" s="160">
        <v>0.82</v>
      </c>
      <c r="P1236" s="160">
        <v>2.23</v>
      </c>
      <c r="Q1236" s="160">
        <v>6.6E-4</v>
      </c>
      <c r="R1236" s="160">
        <v>1.9400000000000001E-2</v>
      </c>
      <c r="S1236" s="160">
        <v>0.48</v>
      </c>
      <c r="T1236" s="160">
        <v>0</v>
      </c>
      <c r="U1236" s="160">
        <v>0.48</v>
      </c>
      <c r="V1236" s="160">
        <v>6.3000000000000003E-4</v>
      </c>
      <c r="W1236" s="160">
        <v>1.6800000000000001E-3</v>
      </c>
      <c r="X1236" s="160">
        <v>4.0000000000000001E-3</v>
      </c>
      <c r="Y1236" s="160">
        <v>8.4870000000000001E-2</v>
      </c>
      <c r="Z1236" s="160">
        <v>0</v>
      </c>
      <c r="AA1236" s="159">
        <v>0.23899999999999999</v>
      </c>
      <c r="AB1236" s="159">
        <v>3.0000000000000001E-3</v>
      </c>
      <c r="AC1236" s="159">
        <v>2.7000000000000001E-3</v>
      </c>
      <c r="AD1236" s="159">
        <v>0.05</v>
      </c>
    </row>
    <row r="1237" spans="1:30" ht="15" customHeight="1">
      <c r="A1237" s="267" t="s">
        <v>2030</v>
      </c>
      <c r="B1237" s="165" t="s">
        <v>34</v>
      </c>
      <c r="C1237" s="182">
        <v>0.27300000000000002</v>
      </c>
      <c r="E1237" s="172">
        <v>0</v>
      </c>
      <c r="F1237" s="173">
        <v>3.7900000000000003E-2</v>
      </c>
      <c r="G1237" s="179">
        <v>2.9700000000000001E-2</v>
      </c>
      <c r="H1237" s="176">
        <v>5.3399999999999996E-2</v>
      </c>
      <c r="I1237" s="175">
        <v>0</v>
      </c>
      <c r="J1237" s="160">
        <v>0.15</v>
      </c>
      <c r="K1237" s="160">
        <v>0.23</v>
      </c>
      <c r="L1237" s="160">
        <v>2.0000000000000001E-4</v>
      </c>
      <c r="M1237" s="160">
        <v>1.82</v>
      </c>
      <c r="N1237" s="160">
        <v>1.26E-2</v>
      </c>
      <c r="O1237" s="160">
        <v>0.82</v>
      </c>
      <c r="P1237" s="160">
        <v>2.23</v>
      </c>
      <c r="Q1237" s="160">
        <v>6.6E-4</v>
      </c>
      <c r="R1237" s="160">
        <v>1.9400000000000001E-2</v>
      </c>
      <c r="S1237" s="160">
        <v>0.48</v>
      </c>
      <c r="T1237" s="160">
        <v>0</v>
      </c>
      <c r="U1237" s="160">
        <v>0.48</v>
      </c>
      <c r="V1237" s="160">
        <v>6.3000000000000003E-4</v>
      </c>
      <c r="W1237" s="160">
        <v>1.6800000000000001E-3</v>
      </c>
      <c r="X1237" s="160">
        <v>4.0000000000000001E-3</v>
      </c>
      <c r="Y1237" s="160">
        <v>8.4870000000000001E-2</v>
      </c>
      <c r="Z1237" s="160">
        <v>0</v>
      </c>
      <c r="AA1237" s="159">
        <v>0.23899999999999999</v>
      </c>
      <c r="AB1237" s="159">
        <v>3.0000000000000001E-3</v>
      </c>
      <c r="AC1237" s="159">
        <v>2.7000000000000001E-3</v>
      </c>
      <c r="AD1237" s="159">
        <v>0.05</v>
      </c>
    </row>
    <row r="1238" spans="1:30" ht="15" customHeight="1">
      <c r="A1238" s="267" t="s">
        <v>2031</v>
      </c>
      <c r="B1238" s="165" t="s">
        <v>34</v>
      </c>
      <c r="C1238" s="182">
        <v>0.27300000000000002</v>
      </c>
      <c r="E1238" s="172">
        <v>0</v>
      </c>
      <c r="F1238" s="173">
        <v>3.7900000000000003E-2</v>
      </c>
      <c r="G1238" s="179">
        <v>2.9700000000000001E-2</v>
      </c>
      <c r="H1238" s="176">
        <v>5.3399999999999996E-2</v>
      </c>
      <c r="I1238" s="175">
        <v>0</v>
      </c>
      <c r="J1238" s="160">
        <v>0.15</v>
      </c>
      <c r="K1238" s="160">
        <v>0.23</v>
      </c>
      <c r="L1238" s="160">
        <v>2.0000000000000001E-4</v>
      </c>
      <c r="M1238" s="160">
        <v>1.82</v>
      </c>
      <c r="N1238" s="160">
        <v>1.26E-2</v>
      </c>
      <c r="O1238" s="160">
        <v>0.82</v>
      </c>
      <c r="P1238" s="160">
        <v>2.23</v>
      </c>
      <c r="Q1238" s="160">
        <v>6.6E-4</v>
      </c>
      <c r="R1238" s="160">
        <v>1.9400000000000001E-2</v>
      </c>
      <c r="S1238" s="160">
        <v>0.48</v>
      </c>
      <c r="T1238" s="160">
        <v>0</v>
      </c>
      <c r="U1238" s="160">
        <v>0.48</v>
      </c>
      <c r="V1238" s="160">
        <v>6.3000000000000003E-4</v>
      </c>
      <c r="W1238" s="160">
        <v>1.6800000000000001E-3</v>
      </c>
      <c r="X1238" s="160">
        <v>4.0000000000000001E-3</v>
      </c>
      <c r="Y1238" s="160">
        <v>8.4870000000000001E-2</v>
      </c>
      <c r="Z1238" s="160">
        <v>0</v>
      </c>
      <c r="AA1238" s="159">
        <v>0.23899999999999999</v>
      </c>
      <c r="AB1238" s="159">
        <v>3.0000000000000001E-3</v>
      </c>
      <c r="AC1238" s="159">
        <v>2.7000000000000001E-3</v>
      </c>
      <c r="AD1238" s="159">
        <v>0.05</v>
      </c>
    </row>
    <row r="1239" spans="1:30" ht="15" customHeight="1">
      <c r="A1239" s="267" t="s">
        <v>2032</v>
      </c>
      <c r="B1239" s="165" t="s">
        <v>34</v>
      </c>
      <c r="C1239" s="182">
        <v>0.27300000000000002</v>
      </c>
      <c r="E1239" s="172">
        <v>0</v>
      </c>
      <c r="F1239" s="173">
        <v>3.7900000000000003E-2</v>
      </c>
      <c r="G1239" s="179">
        <v>2.9700000000000001E-2</v>
      </c>
      <c r="H1239" s="176">
        <v>5.3399999999999996E-2</v>
      </c>
      <c r="I1239" s="175">
        <v>0</v>
      </c>
      <c r="J1239" s="160">
        <v>0.15</v>
      </c>
      <c r="K1239" s="160">
        <v>0.23</v>
      </c>
      <c r="L1239" s="160">
        <v>2.0000000000000001E-4</v>
      </c>
      <c r="M1239" s="160">
        <v>1.82</v>
      </c>
      <c r="N1239" s="160">
        <v>1.26E-2</v>
      </c>
      <c r="O1239" s="160">
        <v>0.82</v>
      </c>
      <c r="P1239" s="160">
        <v>2.23</v>
      </c>
      <c r="Q1239" s="160">
        <v>6.6E-4</v>
      </c>
      <c r="R1239" s="160">
        <v>1.9400000000000001E-2</v>
      </c>
      <c r="S1239" s="160">
        <v>0.48</v>
      </c>
      <c r="T1239" s="160">
        <v>0</v>
      </c>
      <c r="U1239" s="160">
        <v>0.48</v>
      </c>
      <c r="V1239" s="160">
        <v>6.3000000000000003E-4</v>
      </c>
      <c r="W1239" s="160">
        <v>1.6800000000000001E-3</v>
      </c>
      <c r="X1239" s="160">
        <v>4.0000000000000001E-3</v>
      </c>
      <c r="Y1239" s="160">
        <v>8.4870000000000001E-2</v>
      </c>
      <c r="Z1239" s="160">
        <v>0</v>
      </c>
      <c r="AA1239" s="159">
        <v>0.23899999999999999</v>
      </c>
      <c r="AB1239" s="159">
        <v>3.0000000000000001E-3</v>
      </c>
      <c r="AC1239" s="159">
        <v>2.7000000000000001E-3</v>
      </c>
      <c r="AD1239" s="159">
        <v>0.05</v>
      </c>
    </row>
    <row r="1240" spans="1:30" ht="15" customHeight="1">
      <c r="A1240" s="267" t="s">
        <v>2033</v>
      </c>
      <c r="B1240" s="165" t="s">
        <v>34</v>
      </c>
      <c r="C1240" s="182">
        <v>0.27300000000000002</v>
      </c>
      <c r="E1240" s="172">
        <v>0</v>
      </c>
      <c r="F1240" s="173">
        <v>3.7900000000000003E-2</v>
      </c>
      <c r="G1240" s="179">
        <v>2.9700000000000001E-2</v>
      </c>
      <c r="H1240" s="176">
        <v>5.3399999999999996E-2</v>
      </c>
      <c r="I1240" s="175">
        <v>0</v>
      </c>
      <c r="J1240" s="160">
        <v>0.15</v>
      </c>
      <c r="K1240" s="160">
        <v>0.23</v>
      </c>
      <c r="L1240" s="160">
        <v>2.0000000000000001E-4</v>
      </c>
      <c r="M1240" s="160">
        <v>1.82</v>
      </c>
      <c r="N1240" s="160">
        <v>1.26E-2</v>
      </c>
      <c r="O1240" s="160">
        <v>0.82</v>
      </c>
      <c r="P1240" s="160">
        <v>2.23</v>
      </c>
      <c r="Q1240" s="160">
        <v>6.6E-4</v>
      </c>
      <c r="R1240" s="160">
        <v>1.9400000000000001E-2</v>
      </c>
      <c r="S1240" s="160">
        <v>0.48</v>
      </c>
      <c r="T1240" s="160">
        <v>0</v>
      </c>
      <c r="U1240" s="160">
        <v>0.48</v>
      </c>
      <c r="V1240" s="160">
        <v>6.3000000000000003E-4</v>
      </c>
      <c r="W1240" s="160">
        <v>1.6800000000000001E-3</v>
      </c>
      <c r="X1240" s="160">
        <v>4.0000000000000001E-3</v>
      </c>
      <c r="Y1240" s="160">
        <v>8.4870000000000001E-2</v>
      </c>
      <c r="Z1240" s="160">
        <v>0</v>
      </c>
      <c r="AA1240" s="159">
        <v>0.23899999999999999</v>
      </c>
      <c r="AB1240" s="159">
        <v>3.0000000000000001E-3</v>
      </c>
      <c r="AC1240" s="159">
        <v>2.7000000000000001E-3</v>
      </c>
      <c r="AD1240" s="159">
        <v>0.05</v>
      </c>
    </row>
    <row r="1241" spans="1:30" ht="15" customHeight="1">
      <c r="A1241" s="267" t="s">
        <v>2034</v>
      </c>
      <c r="B1241" s="165" t="s">
        <v>34</v>
      </c>
      <c r="C1241" s="182">
        <v>0.27759</v>
      </c>
      <c r="E1241" s="172">
        <v>3.3919999999999999E-2</v>
      </c>
      <c r="F1241" s="173">
        <v>3.7900000000000003E-2</v>
      </c>
      <c r="G1241" s="179">
        <v>2.9700000000000001E-2</v>
      </c>
      <c r="H1241" s="176">
        <v>5.3399999999999996E-2</v>
      </c>
      <c r="I1241" s="175">
        <v>1.3500000000000001E-3</v>
      </c>
      <c r="J1241" s="160">
        <v>0.15</v>
      </c>
      <c r="K1241" s="160">
        <v>0.23</v>
      </c>
      <c r="L1241" s="160">
        <v>2.0000000000000001E-4</v>
      </c>
      <c r="M1241" s="160">
        <v>1.82</v>
      </c>
      <c r="N1241" s="160">
        <v>1.26E-2</v>
      </c>
      <c r="O1241" s="160">
        <v>0.82</v>
      </c>
      <c r="P1241" s="160">
        <v>2.23</v>
      </c>
      <c r="Q1241" s="160">
        <v>6.6E-4</v>
      </c>
      <c r="R1241" s="160">
        <v>1.9400000000000001E-2</v>
      </c>
      <c r="S1241" s="160">
        <v>0.48</v>
      </c>
      <c r="T1241" s="160">
        <v>0</v>
      </c>
      <c r="U1241" s="160">
        <v>0.48</v>
      </c>
      <c r="V1241" s="160">
        <v>6.3000000000000003E-4</v>
      </c>
      <c r="W1241" s="160">
        <v>1.6800000000000001E-3</v>
      </c>
      <c r="X1241" s="160">
        <v>4.0000000000000001E-3</v>
      </c>
      <c r="Y1241" s="160">
        <v>8.4870000000000001E-2</v>
      </c>
      <c r="Z1241" s="160">
        <v>0</v>
      </c>
      <c r="AA1241" s="159">
        <v>0.23899999999999999</v>
      </c>
      <c r="AB1241" s="159">
        <v>3.0000000000000001E-3</v>
      </c>
      <c r="AC1241" s="159">
        <v>2.7000000000000001E-3</v>
      </c>
      <c r="AD1241" s="159">
        <v>0.05</v>
      </c>
    </row>
    <row r="1242" spans="1:30" ht="15" customHeight="1">
      <c r="A1242" s="267" t="s">
        <v>2035</v>
      </c>
      <c r="B1242" s="165" t="s">
        <v>34</v>
      </c>
      <c r="C1242" s="182">
        <v>0.27300000000000002</v>
      </c>
      <c r="E1242" s="172">
        <v>0</v>
      </c>
      <c r="F1242" s="173">
        <v>3.7900000000000003E-2</v>
      </c>
      <c r="G1242" s="179">
        <v>2.9700000000000001E-2</v>
      </c>
      <c r="H1242" s="176">
        <v>5.3399999999999996E-2</v>
      </c>
      <c r="I1242" s="175">
        <v>0</v>
      </c>
      <c r="J1242" s="160">
        <v>0.15</v>
      </c>
      <c r="K1242" s="160">
        <v>0.23</v>
      </c>
      <c r="L1242" s="160">
        <v>2.0000000000000001E-4</v>
      </c>
      <c r="M1242" s="160">
        <v>1.82</v>
      </c>
      <c r="N1242" s="160">
        <v>1.26E-2</v>
      </c>
      <c r="O1242" s="160">
        <v>0.82</v>
      </c>
      <c r="P1242" s="160">
        <v>2.23</v>
      </c>
      <c r="Q1242" s="160">
        <v>6.6E-4</v>
      </c>
      <c r="R1242" s="160">
        <v>1.9400000000000001E-2</v>
      </c>
      <c r="S1242" s="160">
        <v>0.48</v>
      </c>
      <c r="T1242" s="160">
        <v>0</v>
      </c>
      <c r="U1242" s="160">
        <v>0.48</v>
      </c>
      <c r="V1242" s="160">
        <v>6.3000000000000003E-4</v>
      </c>
      <c r="W1242" s="160">
        <v>1.6800000000000001E-3</v>
      </c>
      <c r="X1242" s="160">
        <v>4.0000000000000001E-3</v>
      </c>
      <c r="Y1242" s="160">
        <v>8.4870000000000001E-2</v>
      </c>
      <c r="Z1242" s="160">
        <v>0</v>
      </c>
      <c r="AA1242" s="159">
        <v>0.23899999999999999</v>
      </c>
      <c r="AB1242" s="159">
        <v>3.0000000000000001E-3</v>
      </c>
      <c r="AC1242" s="159">
        <v>2.7000000000000001E-3</v>
      </c>
      <c r="AD1242" s="159">
        <v>0.05</v>
      </c>
    </row>
    <row r="1243" spans="1:30" ht="15" customHeight="1">
      <c r="A1243" s="267" t="s">
        <v>2036</v>
      </c>
      <c r="B1243" s="165" t="s">
        <v>34</v>
      </c>
      <c r="C1243" s="182">
        <v>0.22103999999999999</v>
      </c>
      <c r="E1243" s="172">
        <v>1.076E-2</v>
      </c>
      <c r="F1243" s="173">
        <v>3.7900000000000003E-2</v>
      </c>
      <c r="G1243" s="179">
        <v>2.9700000000000001E-2</v>
      </c>
      <c r="H1243" s="176">
        <v>5.3399999999999996E-2</v>
      </c>
      <c r="I1243" s="175">
        <v>3.0000000000000001E-3</v>
      </c>
      <c r="J1243" s="160">
        <v>0.15</v>
      </c>
      <c r="K1243" s="160">
        <v>0.23</v>
      </c>
      <c r="L1243" s="160">
        <v>2.0000000000000001E-4</v>
      </c>
      <c r="M1243" s="160">
        <v>1.82</v>
      </c>
      <c r="N1243" s="160">
        <v>1.26E-2</v>
      </c>
      <c r="O1243" s="160">
        <v>0.82</v>
      </c>
      <c r="P1243" s="160">
        <v>2.23</v>
      </c>
      <c r="Q1243" s="160">
        <v>6.6E-4</v>
      </c>
      <c r="R1243" s="160">
        <v>1.9400000000000001E-2</v>
      </c>
      <c r="S1243" s="160">
        <v>0.48</v>
      </c>
      <c r="T1243" s="160">
        <v>0</v>
      </c>
      <c r="U1243" s="160">
        <v>0.48</v>
      </c>
      <c r="V1243" s="160">
        <v>6.3000000000000003E-4</v>
      </c>
      <c r="W1243" s="160">
        <v>1.6800000000000001E-3</v>
      </c>
      <c r="X1243" s="160">
        <v>4.0000000000000001E-3</v>
      </c>
      <c r="Y1243" s="160">
        <v>8.4870000000000001E-2</v>
      </c>
      <c r="Z1243" s="160">
        <v>0</v>
      </c>
      <c r="AA1243" s="159">
        <v>0.23899999999999999</v>
      </c>
      <c r="AB1243" s="159">
        <v>3.0000000000000001E-3</v>
      </c>
      <c r="AC1243" s="159">
        <v>2.7000000000000001E-3</v>
      </c>
      <c r="AD1243" s="159">
        <v>0.05</v>
      </c>
    </row>
    <row r="1244" spans="1:30" ht="15" customHeight="1">
      <c r="A1244" s="267" t="s">
        <v>2037</v>
      </c>
      <c r="B1244" s="165" t="s">
        <v>34</v>
      </c>
      <c r="C1244" s="182">
        <v>0.22600000000000001</v>
      </c>
      <c r="E1244" s="172">
        <v>1.8489999999999999E-2</v>
      </c>
      <c r="F1244" s="173">
        <v>3.7900000000000003E-2</v>
      </c>
      <c r="G1244" s="179">
        <v>2.9700000000000001E-2</v>
      </c>
      <c r="H1244" s="176">
        <v>5.3399999999999996E-2</v>
      </c>
      <c r="I1244" s="175">
        <v>4.2999999999999999E-4</v>
      </c>
      <c r="J1244" s="160">
        <v>0.15</v>
      </c>
      <c r="K1244" s="160">
        <v>0.23</v>
      </c>
      <c r="L1244" s="160">
        <v>2.0000000000000001E-4</v>
      </c>
      <c r="M1244" s="160">
        <v>1.82</v>
      </c>
      <c r="N1244" s="160">
        <v>1.26E-2</v>
      </c>
      <c r="O1244" s="160">
        <v>0.82</v>
      </c>
      <c r="P1244" s="160">
        <v>2.23</v>
      </c>
      <c r="Q1244" s="160">
        <v>6.6E-4</v>
      </c>
      <c r="R1244" s="160">
        <v>1.9400000000000001E-2</v>
      </c>
      <c r="S1244" s="160">
        <v>0.48</v>
      </c>
      <c r="T1244" s="160">
        <v>0</v>
      </c>
      <c r="U1244" s="160">
        <v>0.48</v>
      </c>
      <c r="V1244" s="160">
        <v>6.3000000000000003E-4</v>
      </c>
      <c r="W1244" s="160">
        <v>1.6800000000000001E-3</v>
      </c>
      <c r="X1244" s="160">
        <v>4.0000000000000001E-3</v>
      </c>
      <c r="Y1244" s="160">
        <v>8.4870000000000001E-2</v>
      </c>
      <c r="Z1244" s="160">
        <v>0</v>
      </c>
      <c r="AA1244" s="159">
        <v>0.23899999999999999</v>
      </c>
      <c r="AB1244" s="159">
        <v>3.0000000000000001E-3</v>
      </c>
      <c r="AC1244" s="159">
        <v>2.7000000000000001E-3</v>
      </c>
      <c r="AD1244" s="159">
        <v>0.05</v>
      </c>
    </row>
    <row r="1245" spans="1:30" ht="15" customHeight="1">
      <c r="A1245" s="267" t="s">
        <v>2038</v>
      </c>
      <c r="B1245" s="165" t="s">
        <v>34</v>
      </c>
      <c r="C1245" s="182">
        <v>0.27300000000000002</v>
      </c>
      <c r="E1245" s="172">
        <v>0</v>
      </c>
      <c r="F1245" s="173">
        <v>3.7900000000000003E-2</v>
      </c>
      <c r="G1245" s="179">
        <v>2.9700000000000001E-2</v>
      </c>
      <c r="H1245" s="176">
        <v>5.3399999999999996E-2</v>
      </c>
      <c r="I1245" s="175">
        <v>0</v>
      </c>
      <c r="J1245" s="160">
        <v>0.15</v>
      </c>
      <c r="K1245" s="160">
        <v>0.23</v>
      </c>
      <c r="L1245" s="160">
        <v>2.0000000000000001E-4</v>
      </c>
      <c r="M1245" s="160">
        <v>1.82</v>
      </c>
      <c r="N1245" s="160">
        <v>1.26E-2</v>
      </c>
      <c r="O1245" s="160">
        <v>0.82</v>
      </c>
      <c r="P1245" s="160">
        <v>2.23</v>
      </c>
      <c r="Q1245" s="160">
        <v>6.6E-4</v>
      </c>
      <c r="R1245" s="160">
        <v>1.9400000000000001E-2</v>
      </c>
      <c r="S1245" s="160">
        <v>0.48</v>
      </c>
      <c r="T1245" s="160">
        <v>0</v>
      </c>
      <c r="U1245" s="160">
        <v>0.48</v>
      </c>
      <c r="V1245" s="160">
        <v>6.3000000000000003E-4</v>
      </c>
      <c r="W1245" s="160">
        <v>1.6800000000000001E-3</v>
      </c>
      <c r="X1245" s="160">
        <v>4.0000000000000001E-3</v>
      </c>
      <c r="Y1245" s="160">
        <v>8.4870000000000001E-2</v>
      </c>
      <c r="Z1245" s="160">
        <v>0</v>
      </c>
      <c r="AA1245" s="159">
        <v>0.23899999999999999</v>
      </c>
      <c r="AB1245" s="159">
        <v>3.0000000000000001E-3</v>
      </c>
      <c r="AC1245" s="159">
        <v>2.7000000000000001E-3</v>
      </c>
      <c r="AD1245" s="159">
        <v>0.05</v>
      </c>
    </row>
    <row r="1246" spans="1:30" ht="15" customHeight="1">
      <c r="A1246" s="267" t="s">
        <v>2039</v>
      </c>
      <c r="B1246" s="165" t="s">
        <v>34</v>
      </c>
      <c r="C1246" s="182">
        <v>0.30932999999999999</v>
      </c>
      <c r="E1246" s="172">
        <v>2.0000000000000002E-5</v>
      </c>
      <c r="F1246" s="173">
        <v>3.7900000000000003E-2</v>
      </c>
      <c r="G1246" s="179">
        <v>2.9700000000000001E-2</v>
      </c>
      <c r="H1246" s="176">
        <v>5.3399999999999996E-2</v>
      </c>
      <c r="I1246" s="175">
        <v>0</v>
      </c>
      <c r="J1246" s="160">
        <v>0.15</v>
      </c>
      <c r="K1246" s="160">
        <v>0.23</v>
      </c>
      <c r="L1246" s="160">
        <v>2.0000000000000001E-4</v>
      </c>
      <c r="M1246" s="160">
        <v>1.82</v>
      </c>
      <c r="N1246" s="160">
        <v>1.26E-2</v>
      </c>
      <c r="O1246" s="160">
        <v>0.82</v>
      </c>
      <c r="P1246" s="160">
        <v>2.23</v>
      </c>
      <c r="Q1246" s="160">
        <v>6.6E-4</v>
      </c>
      <c r="R1246" s="160">
        <v>1.9400000000000001E-2</v>
      </c>
      <c r="S1246" s="160">
        <v>0.48</v>
      </c>
      <c r="T1246" s="160">
        <v>0</v>
      </c>
      <c r="U1246" s="160">
        <v>0.48</v>
      </c>
      <c r="V1246" s="160">
        <v>6.3000000000000003E-4</v>
      </c>
      <c r="W1246" s="160">
        <v>1.6800000000000001E-3</v>
      </c>
      <c r="X1246" s="160">
        <v>4.0000000000000001E-3</v>
      </c>
      <c r="Y1246" s="160">
        <v>8.4870000000000001E-2</v>
      </c>
      <c r="Z1246" s="160">
        <v>0</v>
      </c>
      <c r="AA1246" s="159">
        <v>0.23899999999999999</v>
      </c>
      <c r="AB1246" s="159">
        <v>3.0000000000000001E-3</v>
      </c>
      <c r="AC1246" s="159">
        <v>2.7000000000000001E-3</v>
      </c>
      <c r="AD1246" s="159">
        <v>0.05</v>
      </c>
    </row>
    <row r="1247" spans="1:30" ht="15" customHeight="1">
      <c r="A1247" s="267" t="s">
        <v>2040</v>
      </c>
      <c r="B1247" s="165" t="s">
        <v>34</v>
      </c>
      <c r="C1247" s="182">
        <v>0.27300000000000002</v>
      </c>
      <c r="E1247" s="172">
        <v>0</v>
      </c>
      <c r="F1247" s="173">
        <v>3.7900000000000003E-2</v>
      </c>
      <c r="G1247" s="179">
        <v>2.9700000000000001E-2</v>
      </c>
      <c r="H1247" s="176">
        <v>5.3399999999999996E-2</v>
      </c>
      <c r="I1247" s="175">
        <v>0</v>
      </c>
      <c r="J1247" s="160">
        <v>0.15</v>
      </c>
      <c r="K1247" s="160">
        <v>0.23</v>
      </c>
      <c r="L1247" s="160">
        <v>2.0000000000000001E-4</v>
      </c>
      <c r="M1247" s="160">
        <v>1.82</v>
      </c>
      <c r="N1247" s="160">
        <v>1.26E-2</v>
      </c>
      <c r="O1247" s="160">
        <v>0.82</v>
      </c>
      <c r="P1247" s="160">
        <v>2.23</v>
      </c>
      <c r="Q1247" s="160">
        <v>6.6E-4</v>
      </c>
      <c r="R1247" s="160">
        <v>1.9400000000000001E-2</v>
      </c>
      <c r="S1247" s="160">
        <v>0.48</v>
      </c>
      <c r="T1247" s="160">
        <v>0</v>
      </c>
      <c r="U1247" s="160">
        <v>0.48</v>
      </c>
      <c r="V1247" s="160">
        <v>6.3000000000000003E-4</v>
      </c>
      <c r="W1247" s="160">
        <v>1.6800000000000001E-3</v>
      </c>
      <c r="X1247" s="160">
        <v>4.0000000000000001E-3</v>
      </c>
      <c r="Y1247" s="160">
        <v>8.4870000000000001E-2</v>
      </c>
      <c r="Z1247" s="160">
        <v>0</v>
      </c>
      <c r="AA1247" s="159">
        <v>0.23899999999999999</v>
      </c>
      <c r="AB1247" s="159">
        <v>3.0000000000000001E-3</v>
      </c>
      <c r="AC1247" s="159">
        <v>2.7000000000000001E-3</v>
      </c>
      <c r="AD1247" s="159">
        <v>0.05</v>
      </c>
    </row>
    <row r="1248" spans="1:30" ht="15" customHeight="1">
      <c r="A1248" s="267" t="s">
        <v>2041</v>
      </c>
      <c r="B1248" s="165" t="s">
        <v>34</v>
      </c>
      <c r="C1248" s="182">
        <v>1.6120000000000002E-2</v>
      </c>
      <c r="E1248" s="172">
        <v>3.637E-2</v>
      </c>
      <c r="F1248" s="173">
        <v>3.7900000000000003E-2</v>
      </c>
      <c r="G1248" s="179">
        <v>2.9700000000000001E-2</v>
      </c>
      <c r="H1248" s="176">
        <v>5.3399999999999996E-2</v>
      </c>
      <c r="I1248" s="175">
        <v>1.2800000000000001E-3</v>
      </c>
      <c r="J1248" s="160">
        <v>0.15</v>
      </c>
      <c r="K1248" s="160">
        <v>0.23</v>
      </c>
      <c r="L1248" s="160">
        <v>2.0000000000000001E-4</v>
      </c>
      <c r="M1248" s="160">
        <v>1.82</v>
      </c>
      <c r="N1248" s="160">
        <v>1.26E-2</v>
      </c>
      <c r="O1248" s="160">
        <v>0.82</v>
      </c>
      <c r="P1248" s="160">
        <v>2.23</v>
      </c>
      <c r="Q1248" s="160">
        <v>6.6E-4</v>
      </c>
      <c r="R1248" s="160">
        <v>1.9400000000000001E-2</v>
      </c>
      <c r="S1248" s="160">
        <v>0.48</v>
      </c>
      <c r="T1248" s="160">
        <v>0</v>
      </c>
      <c r="U1248" s="160">
        <v>0.48</v>
      </c>
      <c r="V1248" s="160">
        <v>6.3000000000000003E-4</v>
      </c>
      <c r="W1248" s="160">
        <v>1.6800000000000001E-3</v>
      </c>
      <c r="X1248" s="160">
        <v>4.0000000000000001E-3</v>
      </c>
      <c r="Y1248" s="160">
        <v>8.4870000000000001E-2</v>
      </c>
      <c r="Z1248" s="160">
        <v>0</v>
      </c>
      <c r="AA1248" s="159">
        <v>0.23899999999999999</v>
      </c>
      <c r="AB1248" s="159">
        <v>3.0000000000000001E-3</v>
      </c>
      <c r="AC1248" s="159">
        <v>2.7000000000000001E-3</v>
      </c>
      <c r="AD1248" s="159">
        <v>0.05</v>
      </c>
    </row>
    <row r="1249" spans="1:30" ht="15" customHeight="1">
      <c r="A1249" s="267" t="s">
        <v>2042</v>
      </c>
      <c r="B1249" s="165" t="s">
        <v>34</v>
      </c>
      <c r="C1249" s="182">
        <v>0.27300000000000002</v>
      </c>
      <c r="E1249" s="172">
        <v>0</v>
      </c>
      <c r="F1249" s="173">
        <v>3.7900000000000003E-2</v>
      </c>
      <c r="G1249" s="179">
        <v>2.9700000000000001E-2</v>
      </c>
      <c r="H1249" s="176">
        <v>5.3399999999999996E-2</v>
      </c>
      <c r="I1249" s="175">
        <v>0</v>
      </c>
      <c r="J1249" s="160">
        <v>0.15</v>
      </c>
      <c r="K1249" s="160">
        <v>0.23</v>
      </c>
      <c r="L1249" s="160">
        <v>2.0000000000000001E-4</v>
      </c>
      <c r="M1249" s="160">
        <v>1.82</v>
      </c>
      <c r="N1249" s="160">
        <v>1.26E-2</v>
      </c>
      <c r="O1249" s="160">
        <v>0.82</v>
      </c>
      <c r="P1249" s="160">
        <v>2.23</v>
      </c>
      <c r="Q1249" s="160">
        <v>6.6E-4</v>
      </c>
      <c r="R1249" s="160">
        <v>1.9400000000000001E-2</v>
      </c>
      <c r="S1249" s="160">
        <v>0.48</v>
      </c>
      <c r="T1249" s="160">
        <v>0</v>
      </c>
      <c r="U1249" s="160">
        <v>0.48</v>
      </c>
      <c r="V1249" s="160">
        <v>6.3000000000000003E-4</v>
      </c>
      <c r="W1249" s="160">
        <v>1.6800000000000001E-3</v>
      </c>
      <c r="X1249" s="160">
        <v>4.0000000000000001E-3</v>
      </c>
      <c r="Y1249" s="160">
        <v>8.4870000000000001E-2</v>
      </c>
      <c r="Z1249" s="160">
        <v>0</v>
      </c>
      <c r="AA1249" s="159">
        <v>0.23899999999999999</v>
      </c>
      <c r="AB1249" s="159">
        <v>3.0000000000000001E-3</v>
      </c>
      <c r="AC1249" s="159">
        <v>2.7000000000000001E-3</v>
      </c>
      <c r="AD1249" s="159">
        <v>0.05</v>
      </c>
    </row>
    <row r="1250" spans="1:30" ht="15" customHeight="1">
      <c r="A1250" s="267" t="s">
        <v>2043</v>
      </c>
      <c r="B1250" s="165" t="s">
        <v>34</v>
      </c>
      <c r="C1250" s="182">
        <v>0.27300000000000002</v>
      </c>
      <c r="E1250" s="172">
        <v>0</v>
      </c>
      <c r="F1250" s="173">
        <v>3.7900000000000003E-2</v>
      </c>
      <c r="G1250" s="179">
        <v>2.9700000000000001E-2</v>
      </c>
      <c r="H1250" s="176">
        <v>5.3399999999999996E-2</v>
      </c>
      <c r="I1250" s="175">
        <v>0</v>
      </c>
      <c r="J1250" s="160">
        <v>0.15</v>
      </c>
      <c r="K1250" s="160">
        <v>0.23</v>
      </c>
      <c r="L1250" s="160">
        <v>2.0000000000000001E-4</v>
      </c>
      <c r="M1250" s="160">
        <v>1.82</v>
      </c>
      <c r="N1250" s="160">
        <v>1.26E-2</v>
      </c>
      <c r="O1250" s="160">
        <v>0.82</v>
      </c>
      <c r="P1250" s="160">
        <v>2.23</v>
      </c>
      <c r="Q1250" s="160">
        <v>6.6E-4</v>
      </c>
      <c r="R1250" s="160">
        <v>1.9400000000000001E-2</v>
      </c>
      <c r="S1250" s="160">
        <v>0.48</v>
      </c>
      <c r="T1250" s="160">
        <v>0</v>
      </c>
      <c r="U1250" s="160">
        <v>0.48</v>
      </c>
      <c r="V1250" s="160">
        <v>6.3000000000000003E-4</v>
      </c>
      <c r="W1250" s="160">
        <v>1.6800000000000001E-3</v>
      </c>
      <c r="X1250" s="160">
        <v>4.0000000000000001E-3</v>
      </c>
      <c r="Y1250" s="160">
        <v>8.4870000000000001E-2</v>
      </c>
      <c r="Z1250" s="160">
        <v>0</v>
      </c>
      <c r="AA1250" s="159">
        <v>0.23899999999999999</v>
      </c>
      <c r="AB1250" s="159">
        <v>3.0000000000000001E-3</v>
      </c>
      <c r="AC1250" s="159">
        <v>2.7000000000000001E-3</v>
      </c>
      <c r="AD1250" s="159">
        <v>0.05</v>
      </c>
    </row>
    <row r="1251" spans="1:30" ht="15" customHeight="1">
      <c r="A1251" s="267" t="s">
        <v>2044</v>
      </c>
      <c r="B1251" s="165" t="s">
        <v>34</v>
      </c>
      <c r="C1251" s="182">
        <v>0.27300000000000002</v>
      </c>
      <c r="E1251" s="172">
        <v>0</v>
      </c>
      <c r="F1251" s="173">
        <v>3.7900000000000003E-2</v>
      </c>
      <c r="G1251" s="179">
        <v>2.9700000000000001E-2</v>
      </c>
      <c r="H1251" s="176">
        <v>5.3399999999999996E-2</v>
      </c>
      <c r="I1251" s="175">
        <v>0</v>
      </c>
      <c r="J1251" s="160">
        <v>0.15</v>
      </c>
      <c r="K1251" s="160">
        <v>0.23</v>
      </c>
      <c r="L1251" s="160">
        <v>2.0000000000000001E-4</v>
      </c>
      <c r="M1251" s="160">
        <v>1.82</v>
      </c>
      <c r="N1251" s="160">
        <v>1.26E-2</v>
      </c>
      <c r="O1251" s="160">
        <v>0.82</v>
      </c>
      <c r="P1251" s="160">
        <v>2.23</v>
      </c>
      <c r="Q1251" s="160">
        <v>6.6E-4</v>
      </c>
      <c r="R1251" s="160">
        <v>1.9400000000000001E-2</v>
      </c>
      <c r="S1251" s="160">
        <v>0.48</v>
      </c>
      <c r="T1251" s="160">
        <v>0</v>
      </c>
      <c r="U1251" s="160">
        <v>0.48</v>
      </c>
      <c r="V1251" s="160">
        <v>6.3000000000000003E-4</v>
      </c>
      <c r="W1251" s="160">
        <v>1.6800000000000001E-3</v>
      </c>
      <c r="X1251" s="160">
        <v>4.0000000000000001E-3</v>
      </c>
      <c r="Y1251" s="160">
        <v>8.4870000000000001E-2</v>
      </c>
      <c r="Z1251" s="160">
        <v>0</v>
      </c>
      <c r="AA1251" s="159">
        <v>0.23899999999999999</v>
      </c>
      <c r="AB1251" s="159">
        <v>3.0000000000000001E-3</v>
      </c>
      <c r="AC1251" s="159">
        <v>2.7000000000000001E-3</v>
      </c>
      <c r="AD1251" s="159">
        <v>0.05</v>
      </c>
    </row>
    <row r="1252" spans="1:30" ht="15" customHeight="1">
      <c r="A1252" s="267" t="s">
        <v>2045</v>
      </c>
      <c r="B1252" s="165" t="s">
        <v>34</v>
      </c>
      <c r="C1252" s="182">
        <v>0.27300000000000002</v>
      </c>
      <c r="E1252" s="172">
        <v>0</v>
      </c>
      <c r="F1252" s="173">
        <v>3.7900000000000003E-2</v>
      </c>
      <c r="G1252" s="179">
        <v>2.9700000000000001E-2</v>
      </c>
      <c r="H1252" s="176">
        <v>5.3399999999999996E-2</v>
      </c>
      <c r="I1252" s="175">
        <v>0</v>
      </c>
      <c r="J1252" s="160">
        <v>0.15</v>
      </c>
      <c r="K1252" s="160">
        <v>0.23</v>
      </c>
      <c r="L1252" s="160">
        <v>2.0000000000000001E-4</v>
      </c>
      <c r="M1252" s="160">
        <v>1.82</v>
      </c>
      <c r="N1252" s="160">
        <v>1.26E-2</v>
      </c>
      <c r="O1252" s="160">
        <v>0.82</v>
      </c>
      <c r="P1252" s="160">
        <v>2.23</v>
      </c>
      <c r="Q1252" s="160">
        <v>6.6E-4</v>
      </c>
      <c r="R1252" s="160">
        <v>1.9400000000000001E-2</v>
      </c>
      <c r="S1252" s="160">
        <v>0.48</v>
      </c>
      <c r="T1252" s="160">
        <v>0</v>
      </c>
      <c r="U1252" s="160">
        <v>0.48</v>
      </c>
      <c r="V1252" s="160">
        <v>6.3000000000000003E-4</v>
      </c>
      <c r="W1252" s="160">
        <v>1.6800000000000001E-3</v>
      </c>
      <c r="X1252" s="160">
        <v>4.0000000000000001E-3</v>
      </c>
      <c r="Y1252" s="160">
        <v>8.4870000000000001E-2</v>
      </c>
      <c r="Z1252" s="160">
        <v>0</v>
      </c>
      <c r="AA1252" s="159">
        <v>0.23899999999999999</v>
      </c>
      <c r="AB1252" s="159">
        <v>3.0000000000000001E-3</v>
      </c>
      <c r="AC1252" s="159">
        <v>2.7000000000000001E-3</v>
      </c>
      <c r="AD1252" s="159">
        <v>0.05</v>
      </c>
    </row>
    <row r="1253" spans="1:30" ht="15" customHeight="1">
      <c r="A1253" s="267" t="s">
        <v>2046</v>
      </c>
      <c r="B1253" s="165" t="s">
        <v>34</v>
      </c>
      <c r="C1253" s="182">
        <v>0.27300000000000002</v>
      </c>
      <c r="E1253" s="172">
        <v>0</v>
      </c>
      <c r="F1253" s="173">
        <v>3.7900000000000003E-2</v>
      </c>
      <c r="G1253" s="179">
        <v>2.9700000000000001E-2</v>
      </c>
      <c r="H1253" s="176">
        <v>5.3399999999999996E-2</v>
      </c>
      <c r="I1253" s="175">
        <v>0</v>
      </c>
      <c r="J1253" s="160">
        <v>0.15</v>
      </c>
      <c r="K1253" s="160">
        <v>0.23</v>
      </c>
      <c r="L1253" s="160">
        <v>2.0000000000000001E-4</v>
      </c>
      <c r="M1253" s="160">
        <v>1.82</v>
      </c>
      <c r="N1253" s="160">
        <v>1.26E-2</v>
      </c>
      <c r="O1253" s="160">
        <v>0.82</v>
      </c>
      <c r="P1253" s="160">
        <v>2.23</v>
      </c>
      <c r="Q1253" s="160">
        <v>6.6E-4</v>
      </c>
      <c r="R1253" s="160">
        <v>1.9400000000000001E-2</v>
      </c>
      <c r="S1253" s="160">
        <v>0.48</v>
      </c>
      <c r="T1253" s="160">
        <v>0</v>
      </c>
      <c r="U1253" s="160">
        <v>0.48</v>
      </c>
      <c r="V1253" s="160">
        <v>6.3000000000000003E-4</v>
      </c>
      <c r="W1253" s="160">
        <v>1.6800000000000001E-3</v>
      </c>
      <c r="X1253" s="160">
        <v>4.0000000000000001E-3</v>
      </c>
      <c r="Y1253" s="160">
        <v>8.4870000000000001E-2</v>
      </c>
      <c r="Z1253" s="160">
        <v>0</v>
      </c>
      <c r="AA1253" s="159">
        <v>0.23899999999999999</v>
      </c>
      <c r="AB1253" s="159">
        <v>3.0000000000000001E-3</v>
      </c>
      <c r="AC1253" s="159">
        <v>2.7000000000000001E-3</v>
      </c>
      <c r="AD1253" s="159">
        <v>0.05</v>
      </c>
    </row>
    <row r="1254" spans="1:30" ht="15" customHeight="1">
      <c r="A1254" s="267" t="s">
        <v>2047</v>
      </c>
      <c r="B1254" s="165" t="s">
        <v>34</v>
      </c>
      <c r="C1254" s="182">
        <v>0.27759</v>
      </c>
      <c r="E1254" s="172">
        <v>3.3919999999999999E-2</v>
      </c>
      <c r="F1254" s="173">
        <v>3.7900000000000003E-2</v>
      </c>
      <c r="G1254" s="179">
        <v>2.9700000000000001E-2</v>
      </c>
      <c r="H1254" s="176">
        <v>5.3399999999999996E-2</v>
      </c>
      <c r="I1254" s="175">
        <v>1.3500000000000001E-3</v>
      </c>
      <c r="J1254" s="160">
        <v>0.15</v>
      </c>
      <c r="K1254" s="160">
        <v>0.23</v>
      </c>
      <c r="L1254" s="160">
        <v>2.0000000000000001E-4</v>
      </c>
      <c r="M1254" s="160">
        <v>1.82</v>
      </c>
      <c r="N1254" s="160">
        <v>1.26E-2</v>
      </c>
      <c r="O1254" s="160">
        <v>0.82</v>
      </c>
      <c r="P1254" s="160">
        <v>2.23</v>
      </c>
      <c r="Q1254" s="160">
        <v>6.6E-4</v>
      </c>
      <c r="R1254" s="160">
        <v>1.9400000000000001E-2</v>
      </c>
      <c r="S1254" s="160">
        <v>0.48</v>
      </c>
      <c r="T1254" s="160">
        <v>0</v>
      </c>
      <c r="U1254" s="160">
        <v>0.48</v>
      </c>
      <c r="V1254" s="160">
        <v>6.3000000000000003E-4</v>
      </c>
      <c r="W1254" s="160">
        <v>1.6800000000000001E-3</v>
      </c>
      <c r="X1254" s="160">
        <v>4.0000000000000001E-3</v>
      </c>
      <c r="Y1254" s="160">
        <v>8.4870000000000001E-2</v>
      </c>
      <c r="Z1254" s="160">
        <v>0</v>
      </c>
      <c r="AA1254" s="159">
        <v>0.23899999999999999</v>
      </c>
      <c r="AB1254" s="159">
        <v>3.0000000000000001E-3</v>
      </c>
      <c r="AC1254" s="159">
        <v>2.7000000000000001E-3</v>
      </c>
      <c r="AD1254" s="159">
        <v>0.05</v>
      </c>
    </row>
    <row r="1255" spans="1:30" ht="15" customHeight="1">
      <c r="A1255" s="267" t="s">
        <v>2048</v>
      </c>
      <c r="B1255" s="165" t="s">
        <v>34</v>
      </c>
      <c r="C1255" s="182">
        <v>0.27300000000000002</v>
      </c>
      <c r="E1255" s="172">
        <v>0</v>
      </c>
      <c r="F1255" s="173">
        <v>3.7900000000000003E-2</v>
      </c>
      <c r="G1255" s="179">
        <v>2.9700000000000001E-2</v>
      </c>
      <c r="H1255" s="176">
        <v>5.3399999999999996E-2</v>
      </c>
      <c r="I1255" s="175">
        <v>0</v>
      </c>
      <c r="J1255" s="160">
        <v>0.15</v>
      </c>
      <c r="K1255" s="160">
        <v>0.23</v>
      </c>
      <c r="L1255" s="160">
        <v>2.0000000000000001E-4</v>
      </c>
      <c r="M1255" s="160">
        <v>1.82</v>
      </c>
      <c r="N1255" s="160">
        <v>1.26E-2</v>
      </c>
      <c r="O1255" s="160">
        <v>0.82</v>
      </c>
      <c r="P1255" s="160">
        <v>2.23</v>
      </c>
      <c r="Q1255" s="160">
        <v>6.6E-4</v>
      </c>
      <c r="R1255" s="160">
        <v>1.9400000000000001E-2</v>
      </c>
      <c r="S1255" s="160">
        <v>0.48</v>
      </c>
      <c r="T1255" s="160">
        <v>0</v>
      </c>
      <c r="U1255" s="160">
        <v>0.48</v>
      </c>
      <c r="V1255" s="160">
        <v>6.3000000000000003E-4</v>
      </c>
      <c r="W1255" s="160">
        <v>1.6800000000000001E-3</v>
      </c>
      <c r="X1255" s="160">
        <v>4.0000000000000001E-3</v>
      </c>
      <c r="Y1255" s="160">
        <v>8.4870000000000001E-2</v>
      </c>
      <c r="Z1255" s="160">
        <v>0</v>
      </c>
      <c r="AA1255" s="159">
        <v>0.23899999999999999</v>
      </c>
      <c r="AB1255" s="159">
        <v>3.0000000000000001E-3</v>
      </c>
      <c r="AC1255" s="159">
        <v>2.7000000000000001E-3</v>
      </c>
      <c r="AD1255" s="159">
        <v>0.05</v>
      </c>
    </row>
    <row r="1256" spans="1:30" ht="15" customHeight="1">
      <c r="A1256" s="267" t="s">
        <v>2049</v>
      </c>
      <c r="B1256" s="165" t="s">
        <v>34</v>
      </c>
      <c r="C1256" s="182">
        <v>0.22103999999999999</v>
      </c>
      <c r="E1256" s="172">
        <v>1.076E-2</v>
      </c>
      <c r="F1256" s="173">
        <v>3.7900000000000003E-2</v>
      </c>
      <c r="G1256" s="179">
        <v>2.9700000000000001E-2</v>
      </c>
      <c r="H1256" s="176">
        <v>5.3399999999999996E-2</v>
      </c>
      <c r="I1256" s="175">
        <v>3.0000000000000001E-3</v>
      </c>
      <c r="J1256" s="160">
        <v>0.15</v>
      </c>
      <c r="K1256" s="160">
        <v>0.23</v>
      </c>
      <c r="L1256" s="160">
        <v>2.0000000000000001E-4</v>
      </c>
      <c r="M1256" s="160">
        <v>1.82</v>
      </c>
      <c r="N1256" s="160">
        <v>1.26E-2</v>
      </c>
      <c r="O1256" s="160">
        <v>0.82</v>
      </c>
      <c r="P1256" s="160">
        <v>2.23</v>
      </c>
      <c r="Q1256" s="160">
        <v>6.6E-4</v>
      </c>
      <c r="R1256" s="160">
        <v>1.9400000000000001E-2</v>
      </c>
      <c r="S1256" s="160">
        <v>0.48</v>
      </c>
      <c r="T1256" s="160">
        <v>0</v>
      </c>
      <c r="U1256" s="160">
        <v>0.48</v>
      </c>
      <c r="V1256" s="160">
        <v>6.3000000000000003E-4</v>
      </c>
      <c r="W1256" s="160">
        <v>1.6800000000000001E-3</v>
      </c>
      <c r="X1256" s="160">
        <v>4.0000000000000001E-3</v>
      </c>
      <c r="Y1256" s="160">
        <v>8.4870000000000001E-2</v>
      </c>
      <c r="Z1256" s="160">
        <v>0</v>
      </c>
      <c r="AA1256" s="159">
        <v>0.23899999999999999</v>
      </c>
      <c r="AB1256" s="159">
        <v>3.0000000000000001E-3</v>
      </c>
      <c r="AC1256" s="159">
        <v>2.7000000000000001E-3</v>
      </c>
      <c r="AD1256" s="159">
        <v>0.05</v>
      </c>
    </row>
    <row r="1257" spans="1:30" ht="15" customHeight="1">
      <c r="A1257" s="267" t="s">
        <v>2050</v>
      </c>
      <c r="B1257" s="165" t="s">
        <v>34</v>
      </c>
      <c r="C1257" s="182">
        <v>0.22600000000000001</v>
      </c>
      <c r="E1257" s="172">
        <v>1.8489999999999999E-2</v>
      </c>
      <c r="F1257" s="173">
        <v>3.7900000000000003E-2</v>
      </c>
      <c r="G1257" s="179">
        <v>2.9700000000000001E-2</v>
      </c>
      <c r="H1257" s="176">
        <v>5.3399999999999996E-2</v>
      </c>
      <c r="I1257" s="175">
        <v>4.2999999999999999E-4</v>
      </c>
      <c r="J1257" s="160">
        <v>0.15</v>
      </c>
      <c r="K1257" s="160">
        <v>0.23</v>
      </c>
      <c r="L1257" s="160">
        <v>2.0000000000000001E-4</v>
      </c>
      <c r="M1257" s="160">
        <v>1.82</v>
      </c>
      <c r="N1257" s="160">
        <v>1.26E-2</v>
      </c>
      <c r="O1257" s="160">
        <v>0.82</v>
      </c>
      <c r="P1257" s="160">
        <v>2.23</v>
      </c>
      <c r="Q1257" s="160">
        <v>6.6E-4</v>
      </c>
      <c r="R1257" s="160">
        <v>1.9400000000000001E-2</v>
      </c>
      <c r="S1257" s="160">
        <v>0.48</v>
      </c>
      <c r="T1257" s="160">
        <v>0</v>
      </c>
      <c r="U1257" s="160">
        <v>0.48</v>
      </c>
      <c r="V1257" s="160">
        <v>6.3000000000000003E-4</v>
      </c>
      <c r="W1257" s="160">
        <v>1.6800000000000001E-3</v>
      </c>
      <c r="X1257" s="160">
        <v>4.0000000000000001E-3</v>
      </c>
      <c r="Y1257" s="160">
        <v>8.4870000000000001E-2</v>
      </c>
      <c r="Z1257" s="160">
        <v>0</v>
      </c>
      <c r="AA1257" s="159">
        <v>0.23899999999999999</v>
      </c>
      <c r="AB1257" s="159">
        <v>3.0000000000000001E-3</v>
      </c>
      <c r="AC1257" s="159">
        <v>2.7000000000000001E-3</v>
      </c>
      <c r="AD1257" s="159">
        <v>0.05</v>
      </c>
    </row>
    <row r="1258" spans="1:30" ht="15" customHeight="1">
      <c r="A1258" s="267" t="s">
        <v>2051</v>
      </c>
      <c r="B1258" s="165" t="s">
        <v>34</v>
      </c>
      <c r="C1258" s="182">
        <v>0.27300000000000002</v>
      </c>
      <c r="E1258" s="172">
        <v>0</v>
      </c>
      <c r="F1258" s="173">
        <v>3.7900000000000003E-2</v>
      </c>
      <c r="G1258" s="179">
        <v>2.9700000000000001E-2</v>
      </c>
      <c r="H1258" s="176">
        <v>5.3399999999999996E-2</v>
      </c>
      <c r="I1258" s="175">
        <v>0</v>
      </c>
      <c r="J1258" s="160">
        <v>0.15</v>
      </c>
      <c r="K1258" s="160">
        <v>0.23</v>
      </c>
      <c r="L1258" s="160">
        <v>2.0000000000000001E-4</v>
      </c>
      <c r="M1258" s="160">
        <v>1.82</v>
      </c>
      <c r="N1258" s="160">
        <v>1.26E-2</v>
      </c>
      <c r="O1258" s="160">
        <v>0.82</v>
      </c>
      <c r="P1258" s="160">
        <v>2.23</v>
      </c>
      <c r="Q1258" s="160">
        <v>6.6E-4</v>
      </c>
      <c r="R1258" s="160">
        <v>1.9400000000000001E-2</v>
      </c>
      <c r="S1258" s="160">
        <v>0.48</v>
      </c>
      <c r="T1258" s="160">
        <v>0</v>
      </c>
      <c r="U1258" s="160">
        <v>0.48</v>
      </c>
      <c r="V1258" s="160">
        <v>6.3000000000000003E-4</v>
      </c>
      <c r="W1258" s="160">
        <v>1.6800000000000001E-3</v>
      </c>
      <c r="X1258" s="160">
        <v>4.0000000000000001E-3</v>
      </c>
      <c r="Y1258" s="160">
        <v>8.4870000000000001E-2</v>
      </c>
      <c r="Z1258" s="160">
        <v>0</v>
      </c>
      <c r="AA1258" s="159">
        <v>0.23899999999999999</v>
      </c>
      <c r="AB1258" s="159">
        <v>3.0000000000000001E-3</v>
      </c>
      <c r="AC1258" s="159">
        <v>2.7000000000000001E-3</v>
      </c>
      <c r="AD1258" s="159">
        <v>0.05</v>
      </c>
    </row>
    <row r="1259" spans="1:30" ht="15" customHeight="1">
      <c r="A1259" s="267" t="s">
        <v>2052</v>
      </c>
      <c r="B1259" s="165" t="s">
        <v>34</v>
      </c>
      <c r="C1259" s="182">
        <v>0.27300000000000002</v>
      </c>
      <c r="E1259" s="172">
        <v>0</v>
      </c>
      <c r="F1259" s="173">
        <v>3.7900000000000003E-2</v>
      </c>
      <c r="G1259" s="179">
        <v>2.9700000000000001E-2</v>
      </c>
      <c r="H1259" s="176">
        <v>5.3399999999999996E-2</v>
      </c>
      <c r="I1259" s="175">
        <v>0</v>
      </c>
      <c r="J1259" s="160">
        <v>0.15</v>
      </c>
      <c r="K1259" s="160">
        <v>0.23</v>
      </c>
      <c r="L1259" s="160">
        <v>2.0000000000000001E-4</v>
      </c>
      <c r="M1259" s="160">
        <v>1.82</v>
      </c>
      <c r="N1259" s="160">
        <v>1.26E-2</v>
      </c>
      <c r="O1259" s="160">
        <v>0.82</v>
      </c>
      <c r="P1259" s="160">
        <v>2.23</v>
      </c>
      <c r="Q1259" s="160">
        <v>6.6E-4</v>
      </c>
      <c r="R1259" s="160">
        <v>1.9400000000000001E-2</v>
      </c>
      <c r="S1259" s="160">
        <v>0.48</v>
      </c>
      <c r="T1259" s="160">
        <v>0</v>
      </c>
      <c r="U1259" s="160">
        <v>0.48</v>
      </c>
      <c r="V1259" s="160">
        <v>6.3000000000000003E-4</v>
      </c>
      <c r="W1259" s="160">
        <v>1.6800000000000001E-3</v>
      </c>
      <c r="X1259" s="160">
        <v>4.0000000000000001E-3</v>
      </c>
      <c r="Y1259" s="160">
        <v>8.4870000000000001E-2</v>
      </c>
      <c r="Z1259" s="160">
        <v>0</v>
      </c>
      <c r="AA1259" s="159">
        <v>0.23899999999999999</v>
      </c>
      <c r="AB1259" s="159">
        <v>3.0000000000000001E-3</v>
      </c>
      <c r="AC1259" s="159">
        <v>2.7000000000000001E-3</v>
      </c>
      <c r="AD1259" s="159">
        <v>0.05</v>
      </c>
    </row>
    <row r="1260" spans="1:30" ht="15" customHeight="1">
      <c r="A1260" s="267" t="s">
        <v>2053</v>
      </c>
      <c r="B1260" s="165" t="s">
        <v>34</v>
      </c>
      <c r="C1260" s="182">
        <v>0.27300000000000002</v>
      </c>
      <c r="E1260" s="172">
        <v>0</v>
      </c>
      <c r="F1260" s="173">
        <v>3.7900000000000003E-2</v>
      </c>
      <c r="G1260" s="179">
        <v>2.9700000000000001E-2</v>
      </c>
      <c r="H1260" s="176">
        <v>5.3399999999999996E-2</v>
      </c>
      <c r="I1260" s="175">
        <v>0</v>
      </c>
      <c r="J1260" s="160">
        <v>0.15</v>
      </c>
      <c r="K1260" s="160">
        <v>0.23</v>
      </c>
      <c r="L1260" s="160">
        <v>2.0000000000000001E-4</v>
      </c>
      <c r="M1260" s="160">
        <v>1.82</v>
      </c>
      <c r="N1260" s="160">
        <v>1.26E-2</v>
      </c>
      <c r="O1260" s="160">
        <v>0.82</v>
      </c>
      <c r="P1260" s="160">
        <v>2.23</v>
      </c>
      <c r="Q1260" s="160">
        <v>6.6E-4</v>
      </c>
      <c r="R1260" s="160">
        <v>1.9400000000000001E-2</v>
      </c>
      <c r="S1260" s="160">
        <v>0.48</v>
      </c>
      <c r="T1260" s="160">
        <v>0</v>
      </c>
      <c r="U1260" s="160">
        <v>0.48</v>
      </c>
      <c r="V1260" s="160">
        <v>6.3000000000000003E-4</v>
      </c>
      <c r="W1260" s="160">
        <v>1.6800000000000001E-3</v>
      </c>
      <c r="X1260" s="160">
        <v>4.0000000000000001E-3</v>
      </c>
      <c r="Y1260" s="160">
        <v>8.4870000000000001E-2</v>
      </c>
      <c r="Z1260" s="160">
        <v>0</v>
      </c>
      <c r="AA1260" s="159">
        <v>0.23899999999999999</v>
      </c>
      <c r="AB1260" s="159">
        <v>3.0000000000000001E-3</v>
      </c>
      <c r="AC1260" s="159">
        <v>2.7000000000000001E-3</v>
      </c>
      <c r="AD1260" s="159">
        <v>0.05</v>
      </c>
    </row>
    <row r="1261" spans="1:30" ht="15" customHeight="1">
      <c r="A1261" s="267" t="s">
        <v>2054</v>
      </c>
      <c r="B1261" s="165" t="s">
        <v>34</v>
      </c>
      <c r="C1261" s="182">
        <v>0.27300000000000002</v>
      </c>
      <c r="E1261" s="172">
        <v>0</v>
      </c>
      <c r="F1261" s="173">
        <v>3.7900000000000003E-2</v>
      </c>
      <c r="G1261" s="179">
        <v>2.9700000000000001E-2</v>
      </c>
      <c r="H1261" s="176">
        <v>5.3399999999999996E-2</v>
      </c>
      <c r="I1261" s="175">
        <v>0</v>
      </c>
      <c r="J1261" s="160">
        <v>0.15</v>
      </c>
      <c r="K1261" s="160">
        <v>0.23</v>
      </c>
      <c r="L1261" s="160">
        <v>2.0000000000000001E-4</v>
      </c>
      <c r="M1261" s="160">
        <v>1.82</v>
      </c>
      <c r="N1261" s="160">
        <v>1.26E-2</v>
      </c>
      <c r="O1261" s="160">
        <v>0.82</v>
      </c>
      <c r="P1261" s="160">
        <v>2.23</v>
      </c>
      <c r="Q1261" s="160">
        <v>6.6E-4</v>
      </c>
      <c r="R1261" s="160">
        <v>1.9400000000000001E-2</v>
      </c>
      <c r="S1261" s="160">
        <v>0.48</v>
      </c>
      <c r="T1261" s="160">
        <v>0</v>
      </c>
      <c r="U1261" s="160">
        <v>0.48</v>
      </c>
      <c r="V1261" s="160">
        <v>6.3000000000000003E-4</v>
      </c>
      <c r="W1261" s="160">
        <v>1.6800000000000001E-3</v>
      </c>
      <c r="X1261" s="160">
        <v>4.0000000000000001E-3</v>
      </c>
      <c r="Y1261" s="160">
        <v>8.4870000000000001E-2</v>
      </c>
      <c r="Z1261" s="160">
        <v>0</v>
      </c>
      <c r="AA1261" s="159">
        <v>0.23899999999999999</v>
      </c>
      <c r="AB1261" s="159">
        <v>3.0000000000000001E-3</v>
      </c>
      <c r="AC1261" s="159">
        <v>2.7000000000000001E-3</v>
      </c>
      <c r="AD1261" s="159">
        <v>0.05</v>
      </c>
    </row>
    <row r="1262" spans="1:30" ht="15" customHeight="1">
      <c r="A1262" s="267" t="s">
        <v>2055</v>
      </c>
      <c r="B1262" s="165" t="s">
        <v>34</v>
      </c>
      <c r="C1262" s="182">
        <v>0.27300000000000002</v>
      </c>
      <c r="E1262" s="172">
        <v>0</v>
      </c>
      <c r="F1262" s="173">
        <v>3.7900000000000003E-2</v>
      </c>
      <c r="G1262" s="179">
        <v>2.9700000000000001E-2</v>
      </c>
      <c r="H1262" s="176">
        <v>5.3399999999999996E-2</v>
      </c>
      <c r="I1262" s="175">
        <v>0</v>
      </c>
      <c r="J1262" s="160">
        <v>0.15</v>
      </c>
      <c r="K1262" s="160">
        <v>0.23</v>
      </c>
      <c r="L1262" s="160">
        <v>2.0000000000000001E-4</v>
      </c>
      <c r="M1262" s="160">
        <v>1.82</v>
      </c>
      <c r="N1262" s="160">
        <v>1.26E-2</v>
      </c>
      <c r="O1262" s="160">
        <v>0.82</v>
      </c>
      <c r="P1262" s="160">
        <v>2.23</v>
      </c>
      <c r="Q1262" s="160">
        <v>6.6E-4</v>
      </c>
      <c r="R1262" s="160">
        <v>1.9400000000000001E-2</v>
      </c>
      <c r="S1262" s="160">
        <v>0.48</v>
      </c>
      <c r="T1262" s="160">
        <v>0</v>
      </c>
      <c r="U1262" s="160">
        <v>0.48</v>
      </c>
      <c r="V1262" s="160">
        <v>6.3000000000000003E-4</v>
      </c>
      <c r="W1262" s="160">
        <v>1.6800000000000001E-3</v>
      </c>
      <c r="X1262" s="160">
        <v>4.0000000000000001E-3</v>
      </c>
      <c r="Y1262" s="160">
        <v>8.4870000000000001E-2</v>
      </c>
      <c r="Z1262" s="160">
        <v>0</v>
      </c>
      <c r="AA1262" s="159">
        <v>0.23899999999999999</v>
      </c>
      <c r="AB1262" s="159">
        <v>3.0000000000000001E-3</v>
      </c>
      <c r="AC1262" s="159">
        <v>2.7000000000000001E-3</v>
      </c>
      <c r="AD1262" s="159">
        <v>0.05</v>
      </c>
    </row>
    <row r="1263" spans="1:30" ht="15" customHeight="1">
      <c r="A1263" s="267" t="s">
        <v>2056</v>
      </c>
      <c r="B1263" s="165" t="s">
        <v>34</v>
      </c>
      <c r="C1263" s="182">
        <v>0.27300000000000002</v>
      </c>
      <c r="E1263" s="172">
        <v>0</v>
      </c>
      <c r="F1263" s="173">
        <v>3.7900000000000003E-2</v>
      </c>
      <c r="G1263" s="179">
        <v>2.9700000000000001E-2</v>
      </c>
      <c r="H1263" s="176">
        <v>5.3399999999999996E-2</v>
      </c>
      <c r="I1263" s="175">
        <v>0</v>
      </c>
      <c r="J1263" s="160">
        <v>0.15</v>
      </c>
      <c r="K1263" s="160">
        <v>0.23</v>
      </c>
      <c r="L1263" s="160">
        <v>2.0000000000000001E-4</v>
      </c>
      <c r="M1263" s="160">
        <v>1.82</v>
      </c>
      <c r="N1263" s="160">
        <v>1.26E-2</v>
      </c>
      <c r="O1263" s="160">
        <v>0.82</v>
      </c>
      <c r="P1263" s="160">
        <v>2.23</v>
      </c>
      <c r="Q1263" s="160">
        <v>6.6E-4</v>
      </c>
      <c r="R1263" s="160">
        <v>1.9400000000000001E-2</v>
      </c>
      <c r="S1263" s="160">
        <v>0.48</v>
      </c>
      <c r="T1263" s="160">
        <v>0</v>
      </c>
      <c r="U1263" s="160">
        <v>0.48</v>
      </c>
      <c r="V1263" s="160">
        <v>6.3000000000000003E-4</v>
      </c>
      <c r="W1263" s="160">
        <v>1.6800000000000001E-3</v>
      </c>
      <c r="X1263" s="160">
        <v>4.0000000000000001E-3</v>
      </c>
      <c r="Y1263" s="160">
        <v>8.4870000000000001E-2</v>
      </c>
      <c r="Z1263" s="160">
        <v>0</v>
      </c>
      <c r="AA1263" s="159">
        <v>0.23899999999999999</v>
      </c>
      <c r="AB1263" s="159">
        <v>3.0000000000000001E-3</v>
      </c>
      <c r="AC1263" s="159">
        <v>2.7000000000000001E-3</v>
      </c>
      <c r="AD1263" s="159">
        <v>0.05</v>
      </c>
    </row>
    <row r="1264" spans="1:30" ht="15" customHeight="1">
      <c r="A1264" s="267" t="s">
        <v>2057</v>
      </c>
      <c r="B1264" s="165" t="s">
        <v>34</v>
      </c>
      <c r="C1264" s="182">
        <v>0.27759</v>
      </c>
      <c r="E1264" s="172">
        <v>3.3919999999999999E-2</v>
      </c>
      <c r="F1264" s="173">
        <v>3.7900000000000003E-2</v>
      </c>
      <c r="G1264" s="179">
        <v>2.9700000000000001E-2</v>
      </c>
      <c r="H1264" s="176">
        <v>5.3399999999999996E-2</v>
      </c>
      <c r="I1264" s="175">
        <v>1.3500000000000001E-3</v>
      </c>
      <c r="J1264" s="160">
        <v>0.15</v>
      </c>
      <c r="K1264" s="160">
        <v>0.23</v>
      </c>
      <c r="L1264" s="160">
        <v>2.0000000000000001E-4</v>
      </c>
      <c r="M1264" s="160">
        <v>1.82</v>
      </c>
      <c r="N1264" s="160">
        <v>1.26E-2</v>
      </c>
      <c r="O1264" s="160">
        <v>0.82</v>
      </c>
      <c r="P1264" s="160">
        <v>2.23</v>
      </c>
      <c r="Q1264" s="160">
        <v>6.6E-4</v>
      </c>
      <c r="R1264" s="160">
        <v>1.9400000000000001E-2</v>
      </c>
      <c r="S1264" s="160">
        <v>0.48</v>
      </c>
      <c r="T1264" s="160">
        <v>0</v>
      </c>
      <c r="U1264" s="160">
        <v>0.48</v>
      </c>
      <c r="V1264" s="160">
        <v>6.3000000000000003E-4</v>
      </c>
      <c r="W1264" s="160">
        <v>1.6800000000000001E-3</v>
      </c>
      <c r="X1264" s="160">
        <v>4.0000000000000001E-3</v>
      </c>
      <c r="Y1264" s="160">
        <v>8.4870000000000001E-2</v>
      </c>
      <c r="Z1264" s="160">
        <v>0</v>
      </c>
      <c r="AA1264" s="159">
        <v>0.23899999999999999</v>
      </c>
      <c r="AB1264" s="159">
        <v>3.0000000000000001E-3</v>
      </c>
      <c r="AC1264" s="159">
        <v>2.7000000000000001E-3</v>
      </c>
      <c r="AD1264" s="159">
        <v>0.05</v>
      </c>
    </row>
    <row r="1265" spans="1:30" ht="15" customHeight="1">
      <c r="A1265" s="267" t="s">
        <v>2058</v>
      </c>
      <c r="B1265" s="165" t="s">
        <v>34</v>
      </c>
      <c r="C1265" s="182">
        <v>0.27300000000000002</v>
      </c>
      <c r="E1265" s="172">
        <v>0</v>
      </c>
      <c r="F1265" s="173">
        <v>3.7900000000000003E-2</v>
      </c>
      <c r="G1265" s="179">
        <v>2.9700000000000001E-2</v>
      </c>
      <c r="H1265" s="176">
        <v>5.3399999999999996E-2</v>
      </c>
      <c r="I1265" s="175">
        <v>0</v>
      </c>
      <c r="J1265" s="160">
        <v>0.15</v>
      </c>
      <c r="K1265" s="160">
        <v>0.23</v>
      </c>
      <c r="L1265" s="160">
        <v>2.0000000000000001E-4</v>
      </c>
      <c r="M1265" s="160">
        <v>1.82</v>
      </c>
      <c r="N1265" s="160">
        <v>1.26E-2</v>
      </c>
      <c r="O1265" s="160">
        <v>0.82</v>
      </c>
      <c r="P1265" s="160">
        <v>2.23</v>
      </c>
      <c r="Q1265" s="160">
        <v>6.6E-4</v>
      </c>
      <c r="R1265" s="160">
        <v>1.9400000000000001E-2</v>
      </c>
      <c r="S1265" s="160">
        <v>0.48</v>
      </c>
      <c r="T1265" s="160">
        <v>0</v>
      </c>
      <c r="U1265" s="160">
        <v>0.48</v>
      </c>
      <c r="V1265" s="160">
        <v>6.3000000000000003E-4</v>
      </c>
      <c r="W1265" s="160">
        <v>1.6800000000000001E-3</v>
      </c>
      <c r="X1265" s="160">
        <v>4.0000000000000001E-3</v>
      </c>
      <c r="Y1265" s="160">
        <v>8.4870000000000001E-2</v>
      </c>
      <c r="Z1265" s="160">
        <v>0</v>
      </c>
      <c r="AA1265" s="159">
        <v>0.23899999999999999</v>
      </c>
      <c r="AB1265" s="159">
        <v>3.0000000000000001E-3</v>
      </c>
      <c r="AC1265" s="159">
        <v>2.7000000000000001E-3</v>
      </c>
      <c r="AD1265" s="159">
        <v>0.05</v>
      </c>
    </row>
    <row r="1266" spans="1:30" ht="15" customHeight="1">
      <c r="A1266" s="267" t="s">
        <v>2059</v>
      </c>
      <c r="B1266" s="165" t="s">
        <v>34</v>
      </c>
      <c r="C1266" s="182">
        <v>0.27300000000000002</v>
      </c>
      <c r="E1266" s="172">
        <v>0</v>
      </c>
      <c r="F1266" s="173">
        <v>3.7900000000000003E-2</v>
      </c>
      <c r="G1266" s="179">
        <v>2.9700000000000001E-2</v>
      </c>
      <c r="H1266" s="176">
        <v>5.3399999999999996E-2</v>
      </c>
      <c r="I1266" s="175">
        <v>0</v>
      </c>
      <c r="J1266" s="160">
        <v>0.15</v>
      </c>
      <c r="K1266" s="160">
        <v>0.23</v>
      </c>
      <c r="L1266" s="160">
        <v>2.0000000000000001E-4</v>
      </c>
      <c r="M1266" s="160">
        <v>1.82</v>
      </c>
      <c r="N1266" s="160">
        <v>1.26E-2</v>
      </c>
      <c r="O1266" s="160">
        <v>0.82</v>
      </c>
      <c r="P1266" s="160">
        <v>2.23</v>
      </c>
      <c r="Q1266" s="160">
        <v>6.6E-4</v>
      </c>
      <c r="R1266" s="160">
        <v>1.9400000000000001E-2</v>
      </c>
      <c r="S1266" s="160">
        <v>0.48</v>
      </c>
      <c r="T1266" s="160">
        <v>0</v>
      </c>
      <c r="U1266" s="160">
        <v>0.48</v>
      </c>
      <c r="V1266" s="160">
        <v>6.3000000000000003E-4</v>
      </c>
      <c r="W1266" s="160">
        <v>1.6800000000000001E-3</v>
      </c>
      <c r="X1266" s="160">
        <v>4.0000000000000001E-3</v>
      </c>
      <c r="Y1266" s="160">
        <v>8.4870000000000001E-2</v>
      </c>
      <c r="Z1266" s="160">
        <v>0</v>
      </c>
      <c r="AA1266" s="159">
        <v>0.23899999999999999</v>
      </c>
      <c r="AB1266" s="159">
        <v>3.0000000000000001E-3</v>
      </c>
      <c r="AC1266" s="159">
        <v>2.7000000000000001E-3</v>
      </c>
      <c r="AD1266" s="159">
        <v>0.05</v>
      </c>
    </row>
    <row r="1267" spans="1:30" ht="15" customHeight="1">
      <c r="A1267" s="267" t="s">
        <v>2060</v>
      </c>
      <c r="B1267" s="165" t="s">
        <v>34</v>
      </c>
      <c r="C1267" s="182">
        <v>0.22600000000000001</v>
      </c>
      <c r="E1267" s="172">
        <v>1.8489999999999999E-2</v>
      </c>
      <c r="F1267" s="173">
        <v>3.7900000000000003E-2</v>
      </c>
      <c r="G1267" s="179">
        <v>2.9700000000000001E-2</v>
      </c>
      <c r="H1267" s="176">
        <v>5.3399999999999996E-2</v>
      </c>
      <c r="I1267" s="175">
        <v>4.2999999999999999E-4</v>
      </c>
      <c r="J1267" s="160">
        <v>0.15</v>
      </c>
      <c r="K1267" s="160">
        <v>0.23</v>
      </c>
      <c r="L1267" s="160">
        <v>2.0000000000000001E-4</v>
      </c>
      <c r="M1267" s="160">
        <v>1.82</v>
      </c>
      <c r="N1267" s="160">
        <v>1.26E-2</v>
      </c>
      <c r="O1267" s="160">
        <v>0.82</v>
      </c>
      <c r="P1267" s="160">
        <v>2.23</v>
      </c>
      <c r="Q1267" s="160">
        <v>6.6E-4</v>
      </c>
      <c r="R1267" s="160">
        <v>1.9400000000000001E-2</v>
      </c>
      <c r="S1267" s="160">
        <v>0.48</v>
      </c>
      <c r="T1267" s="160">
        <v>0</v>
      </c>
      <c r="U1267" s="160">
        <v>0.48</v>
      </c>
      <c r="V1267" s="160">
        <v>6.3000000000000003E-4</v>
      </c>
      <c r="W1267" s="160">
        <v>1.6800000000000001E-3</v>
      </c>
      <c r="X1267" s="160">
        <v>4.0000000000000001E-3</v>
      </c>
      <c r="Y1267" s="160">
        <v>8.4870000000000001E-2</v>
      </c>
      <c r="Z1267" s="160">
        <v>0</v>
      </c>
      <c r="AA1267" s="159">
        <v>0.23899999999999999</v>
      </c>
      <c r="AB1267" s="159">
        <v>3.0000000000000001E-3</v>
      </c>
      <c r="AC1267" s="159">
        <v>2.7000000000000001E-3</v>
      </c>
      <c r="AD1267" s="159">
        <v>0.05</v>
      </c>
    </row>
    <row r="1268" spans="1:30" ht="15" customHeight="1">
      <c r="A1268" s="267" t="s">
        <v>2061</v>
      </c>
      <c r="B1268" s="165" t="s">
        <v>34</v>
      </c>
      <c r="C1268" s="182">
        <v>0.27300000000000002</v>
      </c>
      <c r="E1268" s="172">
        <v>0</v>
      </c>
      <c r="F1268" s="173">
        <v>3.7900000000000003E-2</v>
      </c>
      <c r="G1268" s="179">
        <v>2.9700000000000001E-2</v>
      </c>
      <c r="H1268" s="176">
        <v>5.3399999999999996E-2</v>
      </c>
      <c r="I1268" s="175">
        <v>0</v>
      </c>
      <c r="J1268" s="160">
        <v>0.15</v>
      </c>
      <c r="K1268" s="160">
        <v>0.23</v>
      </c>
      <c r="L1268" s="160">
        <v>2.0000000000000001E-4</v>
      </c>
      <c r="M1268" s="160">
        <v>1.82</v>
      </c>
      <c r="N1268" s="160">
        <v>1.26E-2</v>
      </c>
      <c r="O1268" s="160">
        <v>0.82</v>
      </c>
      <c r="P1268" s="160">
        <v>2.23</v>
      </c>
      <c r="Q1268" s="160">
        <v>6.6E-4</v>
      </c>
      <c r="R1268" s="160">
        <v>1.9400000000000001E-2</v>
      </c>
      <c r="S1268" s="160">
        <v>0.48</v>
      </c>
      <c r="T1268" s="160">
        <v>0</v>
      </c>
      <c r="U1268" s="160">
        <v>0.48</v>
      </c>
      <c r="V1268" s="160">
        <v>6.3000000000000003E-4</v>
      </c>
      <c r="W1268" s="160">
        <v>1.6800000000000001E-3</v>
      </c>
      <c r="X1268" s="160">
        <v>4.0000000000000001E-3</v>
      </c>
      <c r="Y1268" s="160">
        <v>8.4870000000000001E-2</v>
      </c>
      <c r="Z1268" s="160">
        <v>0</v>
      </c>
      <c r="AA1268" s="159">
        <v>0.23899999999999999</v>
      </c>
      <c r="AB1268" s="159">
        <v>3.0000000000000001E-3</v>
      </c>
      <c r="AC1268" s="159">
        <v>2.7000000000000001E-3</v>
      </c>
      <c r="AD1268" s="159">
        <v>0.05</v>
      </c>
    </row>
    <row r="1269" spans="1:30" ht="15" customHeight="1">
      <c r="A1269" s="267" t="s">
        <v>2062</v>
      </c>
      <c r="B1269" s="165" t="s">
        <v>34</v>
      </c>
      <c r="C1269" s="182">
        <v>1.6120000000000002E-2</v>
      </c>
      <c r="E1269" s="172">
        <v>3.637E-2</v>
      </c>
      <c r="F1269" s="173">
        <v>3.7900000000000003E-2</v>
      </c>
      <c r="G1269" s="179">
        <v>2.9700000000000001E-2</v>
      </c>
      <c r="H1269" s="176">
        <v>5.3399999999999996E-2</v>
      </c>
      <c r="I1269" s="175">
        <v>1.2800000000000001E-3</v>
      </c>
      <c r="J1269" s="160">
        <v>0.15</v>
      </c>
      <c r="K1269" s="160">
        <v>0.23</v>
      </c>
      <c r="L1269" s="160">
        <v>2.0000000000000001E-4</v>
      </c>
      <c r="M1269" s="160">
        <v>1.82</v>
      </c>
      <c r="N1269" s="160">
        <v>1.26E-2</v>
      </c>
      <c r="O1269" s="160">
        <v>0.82</v>
      </c>
      <c r="P1269" s="160">
        <v>2.23</v>
      </c>
      <c r="Q1269" s="160">
        <v>6.6E-4</v>
      </c>
      <c r="R1269" s="160">
        <v>1.9400000000000001E-2</v>
      </c>
      <c r="S1269" s="160">
        <v>0.48</v>
      </c>
      <c r="T1269" s="160">
        <v>0</v>
      </c>
      <c r="U1269" s="160">
        <v>0.48</v>
      </c>
      <c r="V1269" s="160">
        <v>6.3000000000000003E-4</v>
      </c>
      <c r="W1269" s="160">
        <v>1.6800000000000001E-3</v>
      </c>
      <c r="X1269" s="160">
        <v>4.0000000000000001E-3</v>
      </c>
      <c r="Y1269" s="160">
        <v>8.4870000000000001E-2</v>
      </c>
      <c r="Z1269" s="160">
        <v>0</v>
      </c>
      <c r="AA1269" s="159">
        <v>0.23899999999999999</v>
      </c>
      <c r="AB1269" s="159">
        <v>3.0000000000000001E-3</v>
      </c>
      <c r="AC1269" s="159">
        <v>2.7000000000000001E-3</v>
      </c>
      <c r="AD1269" s="159">
        <v>0.05</v>
      </c>
    </row>
    <row r="1270" spans="1:30" ht="15" customHeight="1">
      <c r="A1270" s="267" t="s">
        <v>2063</v>
      </c>
      <c r="B1270" s="165" t="s">
        <v>34</v>
      </c>
      <c r="C1270" s="182">
        <v>0.27300000000000002</v>
      </c>
      <c r="E1270" s="172">
        <v>0</v>
      </c>
      <c r="F1270" s="173">
        <v>3.7900000000000003E-2</v>
      </c>
      <c r="G1270" s="179">
        <v>2.9700000000000001E-2</v>
      </c>
      <c r="H1270" s="176">
        <v>5.3399999999999996E-2</v>
      </c>
      <c r="I1270" s="175">
        <v>0</v>
      </c>
      <c r="J1270" s="160">
        <v>0.15</v>
      </c>
      <c r="K1270" s="160">
        <v>0.23</v>
      </c>
      <c r="L1270" s="160">
        <v>2.0000000000000001E-4</v>
      </c>
      <c r="M1270" s="160">
        <v>1.82</v>
      </c>
      <c r="N1270" s="160">
        <v>1.26E-2</v>
      </c>
      <c r="O1270" s="160">
        <v>0.82</v>
      </c>
      <c r="P1270" s="160">
        <v>2.23</v>
      </c>
      <c r="Q1270" s="160">
        <v>6.6E-4</v>
      </c>
      <c r="R1270" s="160">
        <v>1.9400000000000001E-2</v>
      </c>
      <c r="S1270" s="160">
        <v>0.48</v>
      </c>
      <c r="T1270" s="160">
        <v>0</v>
      </c>
      <c r="U1270" s="160">
        <v>0.48</v>
      </c>
      <c r="V1270" s="160">
        <v>6.3000000000000003E-4</v>
      </c>
      <c r="W1270" s="160">
        <v>1.6800000000000001E-3</v>
      </c>
      <c r="X1270" s="160">
        <v>4.0000000000000001E-3</v>
      </c>
      <c r="Y1270" s="160">
        <v>8.4870000000000001E-2</v>
      </c>
      <c r="Z1270" s="160">
        <v>0</v>
      </c>
      <c r="AA1270" s="159">
        <v>0.23899999999999999</v>
      </c>
      <c r="AB1270" s="159">
        <v>3.0000000000000001E-3</v>
      </c>
      <c r="AC1270" s="159">
        <v>2.7000000000000001E-3</v>
      </c>
      <c r="AD1270" s="159">
        <v>0.05</v>
      </c>
    </row>
    <row r="1271" spans="1:30" ht="15" customHeight="1">
      <c r="A1271" s="267" t="s">
        <v>2064</v>
      </c>
      <c r="B1271" s="165" t="s">
        <v>34</v>
      </c>
      <c r="C1271" s="182">
        <v>0.30909999999999999</v>
      </c>
      <c r="E1271" s="172">
        <v>0</v>
      </c>
      <c r="F1271" s="173">
        <v>1.2699999999999999E-2</v>
      </c>
      <c r="G1271" s="179">
        <v>9.7999999999999997E-3</v>
      </c>
      <c r="H1271" s="176">
        <v>1.54E-2</v>
      </c>
      <c r="I1271" s="175">
        <v>0</v>
      </c>
      <c r="J1271" s="160">
        <v>0.15</v>
      </c>
      <c r="K1271" s="160">
        <v>0.27</v>
      </c>
      <c r="L1271" s="160">
        <v>1.7000000000000001E-4</v>
      </c>
      <c r="M1271" s="160">
        <v>2.16</v>
      </c>
      <c r="N1271" s="160">
        <v>1.06E-2</v>
      </c>
      <c r="O1271" s="160">
        <v>0.77</v>
      </c>
      <c r="P1271" s="160">
        <v>2.4700000000000002</v>
      </c>
      <c r="Q1271" s="160">
        <v>5.0000000000000001E-4</v>
      </c>
      <c r="R1271" s="160">
        <v>1.23E-2</v>
      </c>
      <c r="S1271" s="160">
        <v>0.09</v>
      </c>
      <c r="T1271" s="160">
        <v>0</v>
      </c>
      <c r="U1271" s="160">
        <v>0.09</v>
      </c>
      <c r="V1271" s="160">
        <v>6.4999999999999997E-4</v>
      </c>
      <c r="W1271" s="160">
        <v>1.16E-3</v>
      </c>
      <c r="X1271" s="160">
        <v>6.0000000000000001E-3</v>
      </c>
      <c r="Y1271" s="160">
        <v>0.12420999999999999</v>
      </c>
      <c r="Z1271" s="160">
        <v>0</v>
      </c>
      <c r="AA1271" s="159">
        <v>0.24399999999999999</v>
      </c>
      <c r="AB1271" s="159">
        <v>2E-3</v>
      </c>
      <c r="AC1271" s="159">
        <v>2.7000000000000001E-3</v>
      </c>
      <c r="AD1271" s="159">
        <v>0.04</v>
      </c>
    </row>
    <row r="1272" spans="1:30" ht="15" customHeight="1">
      <c r="A1272" s="267" t="s">
        <v>2065</v>
      </c>
      <c r="B1272" s="165" t="s">
        <v>34</v>
      </c>
      <c r="C1272" s="182">
        <v>0.30909999999999999</v>
      </c>
      <c r="E1272" s="172">
        <v>0</v>
      </c>
      <c r="F1272" s="173">
        <v>1.2699999999999999E-2</v>
      </c>
      <c r="G1272" s="179">
        <v>9.7999999999999997E-3</v>
      </c>
      <c r="H1272" s="176">
        <v>1.54E-2</v>
      </c>
      <c r="I1272" s="175">
        <v>0</v>
      </c>
      <c r="J1272" s="160">
        <v>0.15</v>
      </c>
      <c r="K1272" s="160">
        <v>0.27</v>
      </c>
      <c r="L1272" s="160">
        <v>1.7000000000000001E-4</v>
      </c>
      <c r="M1272" s="160">
        <v>2.16</v>
      </c>
      <c r="N1272" s="160">
        <v>1.06E-2</v>
      </c>
      <c r="O1272" s="160">
        <v>0.77</v>
      </c>
      <c r="P1272" s="160">
        <v>2.4700000000000002</v>
      </c>
      <c r="Q1272" s="160">
        <v>5.0000000000000001E-4</v>
      </c>
      <c r="R1272" s="160">
        <v>1.23E-2</v>
      </c>
      <c r="S1272" s="160">
        <v>0.09</v>
      </c>
      <c r="T1272" s="160">
        <v>0</v>
      </c>
      <c r="U1272" s="160">
        <v>0.09</v>
      </c>
      <c r="V1272" s="160">
        <v>6.4999999999999997E-4</v>
      </c>
      <c r="W1272" s="160">
        <v>1.16E-3</v>
      </c>
      <c r="X1272" s="160">
        <v>6.0000000000000001E-3</v>
      </c>
      <c r="Y1272" s="160">
        <v>0.12420999999999999</v>
      </c>
      <c r="Z1272" s="160">
        <v>0</v>
      </c>
      <c r="AA1272" s="159">
        <v>0.24399999999999999</v>
      </c>
      <c r="AB1272" s="159">
        <v>2E-3</v>
      </c>
      <c r="AC1272" s="159">
        <v>2.7000000000000001E-3</v>
      </c>
      <c r="AD1272" s="159">
        <v>0.04</v>
      </c>
    </row>
    <row r="1273" spans="1:30" ht="15" customHeight="1">
      <c r="A1273" s="267" t="s">
        <v>2066</v>
      </c>
      <c r="B1273" s="165" t="s">
        <v>34</v>
      </c>
      <c r="C1273" s="182">
        <v>0.30909999999999999</v>
      </c>
      <c r="E1273" s="172">
        <v>0</v>
      </c>
      <c r="F1273" s="173">
        <v>1.2699999999999999E-2</v>
      </c>
      <c r="G1273" s="179">
        <v>9.7999999999999997E-3</v>
      </c>
      <c r="H1273" s="176">
        <v>1.54E-2</v>
      </c>
      <c r="I1273" s="175">
        <v>0</v>
      </c>
      <c r="J1273" s="160">
        <v>0.15</v>
      </c>
      <c r="K1273" s="160">
        <v>0.27</v>
      </c>
      <c r="L1273" s="160">
        <v>1.7000000000000001E-4</v>
      </c>
      <c r="M1273" s="160">
        <v>2.16</v>
      </c>
      <c r="N1273" s="160">
        <v>1.06E-2</v>
      </c>
      <c r="O1273" s="160">
        <v>0.77</v>
      </c>
      <c r="P1273" s="160">
        <v>2.4700000000000002</v>
      </c>
      <c r="Q1273" s="160">
        <v>5.0000000000000001E-4</v>
      </c>
      <c r="R1273" s="160">
        <v>1.23E-2</v>
      </c>
      <c r="S1273" s="160">
        <v>0.09</v>
      </c>
      <c r="T1273" s="160">
        <v>0</v>
      </c>
      <c r="U1273" s="160">
        <v>0.09</v>
      </c>
      <c r="V1273" s="160">
        <v>6.4999999999999997E-4</v>
      </c>
      <c r="W1273" s="160">
        <v>1.16E-3</v>
      </c>
      <c r="X1273" s="160">
        <v>6.0000000000000001E-3</v>
      </c>
      <c r="Y1273" s="160">
        <v>0.12420999999999999</v>
      </c>
      <c r="Z1273" s="160">
        <v>0</v>
      </c>
      <c r="AA1273" s="159">
        <v>0.24399999999999999</v>
      </c>
      <c r="AB1273" s="159">
        <v>2E-3</v>
      </c>
      <c r="AC1273" s="159">
        <v>2.7000000000000001E-3</v>
      </c>
      <c r="AD1273" s="159">
        <v>0.04</v>
      </c>
    </row>
    <row r="1274" spans="1:30" ht="15" customHeight="1">
      <c r="A1274" s="267" t="s">
        <v>2067</v>
      </c>
      <c r="B1274" s="165" t="s">
        <v>34</v>
      </c>
      <c r="C1274" s="182">
        <v>0.30909999999999999</v>
      </c>
      <c r="E1274" s="172">
        <v>0</v>
      </c>
      <c r="F1274" s="173">
        <v>1.2699999999999999E-2</v>
      </c>
      <c r="G1274" s="179">
        <v>9.7999999999999997E-3</v>
      </c>
      <c r="H1274" s="176">
        <v>1.54E-2</v>
      </c>
      <c r="I1274" s="175">
        <v>0</v>
      </c>
      <c r="J1274" s="160">
        <v>0.15</v>
      </c>
      <c r="K1274" s="160">
        <v>0.27</v>
      </c>
      <c r="L1274" s="160">
        <v>1.7000000000000001E-4</v>
      </c>
      <c r="M1274" s="160">
        <v>2.16</v>
      </c>
      <c r="N1274" s="160">
        <v>1.06E-2</v>
      </c>
      <c r="O1274" s="160">
        <v>0.77</v>
      </c>
      <c r="P1274" s="160">
        <v>2.4700000000000002</v>
      </c>
      <c r="Q1274" s="160">
        <v>5.0000000000000001E-4</v>
      </c>
      <c r="R1274" s="160">
        <v>1.23E-2</v>
      </c>
      <c r="S1274" s="160">
        <v>0.09</v>
      </c>
      <c r="T1274" s="160">
        <v>0</v>
      </c>
      <c r="U1274" s="160">
        <v>0.09</v>
      </c>
      <c r="V1274" s="160">
        <v>6.4999999999999997E-4</v>
      </c>
      <c r="W1274" s="160">
        <v>1.16E-3</v>
      </c>
      <c r="X1274" s="160">
        <v>6.0000000000000001E-3</v>
      </c>
      <c r="Y1274" s="160">
        <v>0.12420999999999999</v>
      </c>
      <c r="Z1274" s="160">
        <v>0</v>
      </c>
      <c r="AA1274" s="159">
        <v>0.24399999999999999</v>
      </c>
      <c r="AB1274" s="159">
        <v>2E-3</v>
      </c>
      <c r="AC1274" s="159">
        <v>2.7000000000000001E-3</v>
      </c>
      <c r="AD1274" s="159">
        <v>0.04</v>
      </c>
    </row>
    <row r="1275" spans="1:30" ht="15" customHeight="1">
      <c r="A1275" s="267" t="s">
        <v>2068</v>
      </c>
      <c r="B1275" s="165" t="s">
        <v>34</v>
      </c>
      <c r="C1275" s="182">
        <v>0.30909999999999999</v>
      </c>
      <c r="E1275" s="172">
        <v>0</v>
      </c>
      <c r="F1275" s="173">
        <v>1.2699999999999999E-2</v>
      </c>
      <c r="G1275" s="179">
        <v>9.7999999999999997E-3</v>
      </c>
      <c r="H1275" s="176">
        <v>1.54E-2</v>
      </c>
      <c r="I1275" s="175">
        <v>0</v>
      </c>
      <c r="J1275" s="160">
        <v>0.15</v>
      </c>
      <c r="K1275" s="160">
        <v>0.27</v>
      </c>
      <c r="L1275" s="160">
        <v>1.7000000000000001E-4</v>
      </c>
      <c r="M1275" s="160">
        <v>2.16</v>
      </c>
      <c r="N1275" s="160">
        <v>1.06E-2</v>
      </c>
      <c r="O1275" s="160">
        <v>0.77</v>
      </c>
      <c r="P1275" s="160">
        <v>2.4700000000000002</v>
      </c>
      <c r="Q1275" s="160">
        <v>5.0000000000000001E-4</v>
      </c>
      <c r="R1275" s="160">
        <v>1.23E-2</v>
      </c>
      <c r="S1275" s="160">
        <v>0.09</v>
      </c>
      <c r="T1275" s="160">
        <v>0</v>
      </c>
      <c r="U1275" s="160">
        <v>0.09</v>
      </c>
      <c r="V1275" s="160">
        <v>6.4999999999999997E-4</v>
      </c>
      <c r="W1275" s="160">
        <v>1.16E-3</v>
      </c>
      <c r="X1275" s="160">
        <v>6.0000000000000001E-3</v>
      </c>
      <c r="Y1275" s="160">
        <v>0.12420999999999999</v>
      </c>
      <c r="Z1275" s="160">
        <v>0</v>
      </c>
      <c r="AA1275" s="159">
        <v>0.24399999999999999</v>
      </c>
      <c r="AB1275" s="159">
        <v>2E-3</v>
      </c>
      <c r="AC1275" s="159">
        <v>2.7000000000000001E-3</v>
      </c>
      <c r="AD1275" s="159">
        <v>0.04</v>
      </c>
    </row>
    <row r="1276" spans="1:30" ht="15" customHeight="1">
      <c r="A1276" s="267" t="s">
        <v>2069</v>
      </c>
      <c r="B1276" s="165" t="s">
        <v>34</v>
      </c>
      <c r="C1276" s="182">
        <v>0.31369000000000002</v>
      </c>
      <c r="E1276" s="172">
        <v>3.3919999999999999E-2</v>
      </c>
      <c r="F1276" s="173">
        <v>1.2699999999999999E-2</v>
      </c>
      <c r="G1276" s="179">
        <v>9.7999999999999997E-3</v>
      </c>
      <c r="H1276" s="176">
        <v>1.54E-2</v>
      </c>
      <c r="I1276" s="175">
        <v>1.3500000000000001E-3</v>
      </c>
      <c r="J1276" s="160">
        <v>0.15</v>
      </c>
      <c r="K1276" s="160">
        <v>0.27</v>
      </c>
      <c r="L1276" s="160">
        <v>1.7000000000000001E-4</v>
      </c>
      <c r="M1276" s="160">
        <v>2.16</v>
      </c>
      <c r="N1276" s="160">
        <v>1.06E-2</v>
      </c>
      <c r="O1276" s="160">
        <v>0.77</v>
      </c>
      <c r="P1276" s="160">
        <v>2.4700000000000002</v>
      </c>
      <c r="Q1276" s="160">
        <v>5.0000000000000001E-4</v>
      </c>
      <c r="R1276" s="160">
        <v>1.23E-2</v>
      </c>
      <c r="S1276" s="160">
        <v>0.09</v>
      </c>
      <c r="T1276" s="160">
        <v>0</v>
      </c>
      <c r="U1276" s="160">
        <v>0.09</v>
      </c>
      <c r="V1276" s="160">
        <v>6.4999999999999997E-4</v>
      </c>
      <c r="W1276" s="160">
        <v>1.16E-3</v>
      </c>
      <c r="X1276" s="160">
        <v>6.0000000000000001E-3</v>
      </c>
      <c r="Y1276" s="160">
        <v>0.12420999999999999</v>
      </c>
      <c r="Z1276" s="160">
        <v>0</v>
      </c>
      <c r="AA1276" s="159">
        <v>0.24399999999999999</v>
      </c>
      <c r="AB1276" s="159">
        <v>2E-3</v>
      </c>
      <c r="AC1276" s="159">
        <v>2.7000000000000001E-3</v>
      </c>
      <c r="AD1276" s="159">
        <v>0.04</v>
      </c>
    </row>
    <row r="1277" spans="1:30" ht="15" customHeight="1">
      <c r="A1277" s="267" t="s">
        <v>2070</v>
      </c>
      <c r="B1277" s="165" t="s">
        <v>34</v>
      </c>
      <c r="C1277" s="182">
        <v>0.30909999999999999</v>
      </c>
      <c r="E1277" s="172">
        <v>0</v>
      </c>
      <c r="F1277" s="173">
        <v>1.2699999999999999E-2</v>
      </c>
      <c r="G1277" s="179">
        <v>9.7999999999999997E-3</v>
      </c>
      <c r="H1277" s="176">
        <v>1.54E-2</v>
      </c>
      <c r="I1277" s="175">
        <v>0</v>
      </c>
      <c r="J1277" s="160">
        <v>0.15</v>
      </c>
      <c r="K1277" s="160">
        <v>0.27</v>
      </c>
      <c r="L1277" s="160">
        <v>1.7000000000000001E-4</v>
      </c>
      <c r="M1277" s="160">
        <v>2.16</v>
      </c>
      <c r="N1277" s="160">
        <v>1.06E-2</v>
      </c>
      <c r="O1277" s="160">
        <v>0.77</v>
      </c>
      <c r="P1277" s="160">
        <v>2.4700000000000002</v>
      </c>
      <c r="Q1277" s="160">
        <v>5.0000000000000001E-4</v>
      </c>
      <c r="R1277" s="160">
        <v>1.23E-2</v>
      </c>
      <c r="S1277" s="160">
        <v>0.09</v>
      </c>
      <c r="T1277" s="160">
        <v>0</v>
      </c>
      <c r="U1277" s="160">
        <v>0.09</v>
      </c>
      <c r="V1277" s="160">
        <v>6.4999999999999997E-4</v>
      </c>
      <c r="W1277" s="160">
        <v>1.16E-3</v>
      </c>
      <c r="X1277" s="160">
        <v>6.0000000000000001E-3</v>
      </c>
      <c r="Y1277" s="160">
        <v>0.12420999999999999</v>
      </c>
      <c r="Z1277" s="160">
        <v>0</v>
      </c>
      <c r="AA1277" s="159">
        <v>0.24399999999999999</v>
      </c>
      <c r="AB1277" s="159">
        <v>2E-3</v>
      </c>
      <c r="AC1277" s="159">
        <v>2.7000000000000001E-3</v>
      </c>
      <c r="AD1277" s="159">
        <v>0.04</v>
      </c>
    </row>
    <row r="1278" spans="1:30" ht="15" customHeight="1">
      <c r="A1278" s="267" t="s">
        <v>2071</v>
      </c>
      <c r="B1278" s="165" t="s">
        <v>34</v>
      </c>
      <c r="C1278" s="182">
        <v>0.24992</v>
      </c>
      <c r="E1278" s="172">
        <v>1.076E-2</v>
      </c>
      <c r="F1278" s="173">
        <v>1.2699999999999999E-2</v>
      </c>
      <c r="G1278" s="179">
        <v>9.7999999999999997E-3</v>
      </c>
      <c r="H1278" s="176">
        <v>1.54E-2</v>
      </c>
      <c r="I1278" s="175">
        <v>3.0000000000000001E-3</v>
      </c>
      <c r="J1278" s="160">
        <v>0.15</v>
      </c>
      <c r="K1278" s="160">
        <v>0.27</v>
      </c>
      <c r="L1278" s="160">
        <v>1.7000000000000001E-4</v>
      </c>
      <c r="M1278" s="160">
        <v>2.16</v>
      </c>
      <c r="N1278" s="160">
        <v>1.06E-2</v>
      </c>
      <c r="O1278" s="160">
        <v>0.77</v>
      </c>
      <c r="P1278" s="160">
        <v>2.4700000000000002</v>
      </c>
      <c r="Q1278" s="160">
        <v>5.0000000000000001E-4</v>
      </c>
      <c r="R1278" s="160">
        <v>1.23E-2</v>
      </c>
      <c r="S1278" s="160">
        <v>0.09</v>
      </c>
      <c r="T1278" s="160">
        <v>0</v>
      </c>
      <c r="U1278" s="160">
        <v>0.09</v>
      </c>
      <c r="V1278" s="160">
        <v>6.4999999999999997E-4</v>
      </c>
      <c r="W1278" s="160">
        <v>1.16E-3</v>
      </c>
      <c r="X1278" s="160">
        <v>6.0000000000000001E-3</v>
      </c>
      <c r="Y1278" s="160">
        <v>0.12420999999999999</v>
      </c>
      <c r="Z1278" s="160">
        <v>0</v>
      </c>
      <c r="AA1278" s="159">
        <v>0.24399999999999999</v>
      </c>
      <c r="AB1278" s="159">
        <v>2E-3</v>
      </c>
      <c r="AC1278" s="159">
        <v>2.7000000000000001E-3</v>
      </c>
      <c r="AD1278" s="159">
        <v>0.04</v>
      </c>
    </row>
    <row r="1279" spans="1:30" ht="15" customHeight="1">
      <c r="A1279" s="267" t="s">
        <v>2072</v>
      </c>
      <c r="B1279" s="165" t="s">
        <v>34</v>
      </c>
      <c r="C1279" s="182">
        <v>0.25507000000000002</v>
      </c>
      <c r="E1279" s="172">
        <v>1.8509999999999999E-2</v>
      </c>
      <c r="F1279" s="173">
        <v>1.2699999999999999E-2</v>
      </c>
      <c r="G1279" s="179">
        <v>9.7999999999999997E-3</v>
      </c>
      <c r="H1279" s="176">
        <v>1.54E-2</v>
      </c>
      <c r="I1279" s="175">
        <v>4.2999999999999999E-4</v>
      </c>
      <c r="J1279" s="160">
        <v>0.15</v>
      </c>
      <c r="K1279" s="160">
        <v>0.27</v>
      </c>
      <c r="L1279" s="160">
        <v>1.7000000000000001E-4</v>
      </c>
      <c r="M1279" s="160">
        <v>2.16</v>
      </c>
      <c r="N1279" s="160">
        <v>1.06E-2</v>
      </c>
      <c r="O1279" s="160">
        <v>0.77</v>
      </c>
      <c r="P1279" s="160">
        <v>2.4700000000000002</v>
      </c>
      <c r="Q1279" s="160">
        <v>5.0000000000000001E-4</v>
      </c>
      <c r="R1279" s="160">
        <v>1.23E-2</v>
      </c>
      <c r="S1279" s="160">
        <v>0.09</v>
      </c>
      <c r="T1279" s="160">
        <v>0</v>
      </c>
      <c r="U1279" s="160">
        <v>0.09</v>
      </c>
      <c r="V1279" s="160">
        <v>6.4999999999999997E-4</v>
      </c>
      <c r="W1279" s="160">
        <v>1.16E-3</v>
      </c>
      <c r="X1279" s="160">
        <v>6.0000000000000001E-3</v>
      </c>
      <c r="Y1279" s="160">
        <v>0.12420999999999999</v>
      </c>
      <c r="Z1279" s="160">
        <v>0</v>
      </c>
      <c r="AA1279" s="159">
        <v>0.24399999999999999</v>
      </c>
      <c r="AB1279" s="159">
        <v>2E-3</v>
      </c>
      <c r="AC1279" s="159">
        <v>2.7000000000000001E-3</v>
      </c>
      <c r="AD1279" s="159">
        <v>0.04</v>
      </c>
    </row>
    <row r="1280" spans="1:30" ht="15" customHeight="1">
      <c r="A1280" s="267" t="s">
        <v>2073</v>
      </c>
      <c r="B1280" s="165" t="s">
        <v>34</v>
      </c>
      <c r="C1280" s="182">
        <v>0.30909999999999999</v>
      </c>
      <c r="E1280" s="172">
        <v>0</v>
      </c>
      <c r="F1280" s="173">
        <v>1.2699999999999999E-2</v>
      </c>
      <c r="G1280" s="179">
        <v>9.7999999999999997E-3</v>
      </c>
      <c r="H1280" s="176">
        <v>1.54E-2</v>
      </c>
      <c r="I1280" s="175">
        <v>0</v>
      </c>
      <c r="J1280" s="160">
        <v>0.15</v>
      </c>
      <c r="K1280" s="160">
        <v>0.27</v>
      </c>
      <c r="L1280" s="160">
        <v>1.7000000000000001E-4</v>
      </c>
      <c r="M1280" s="160">
        <v>2.16</v>
      </c>
      <c r="N1280" s="160">
        <v>1.06E-2</v>
      </c>
      <c r="O1280" s="160">
        <v>0.77</v>
      </c>
      <c r="P1280" s="160">
        <v>2.4700000000000002</v>
      </c>
      <c r="Q1280" s="160">
        <v>5.0000000000000001E-4</v>
      </c>
      <c r="R1280" s="160">
        <v>1.23E-2</v>
      </c>
      <c r="S1280" s="160">
        <v>0.09</v>
      </c>
      <c r="T1280" s="160">
        <v>0</v>
      </c>
      <c r="U1280" s="160">
        <v>0.09</v>
      </c>
      <c r="V1280" s="160">
        <v>6.4999999999999997E-4</v>
      </c>
      <c r="W1280" s="160">
        <v>1.16E-3</v>
      </c>
      <c r="X1280" s="160">
        <v>6.0000000000000001E-3</v>
      </c>
      <c r="Y1280" s="160">
        <v>0.12420999999999999</v>
      </c>
      <c r="Z1280" s="160">
        <v>0</v>
      </c>
      <c r="AA1280" s="159">
        <v>0.24399999999999999</v>
      </c>
      <c r="AB1280" s="159">
        <v>2E-3</v>
      </c>
      <c r="AC1280" s="159">
        <v>2.7000000000000001E-3</v>
      </c>
      <c r="AD1280" s="159">
        <v>0.04</v>
      </c>
    </row>
    <row r="1281" spans="1:30" ht="15" customHeight="1">
      <c r="A1281" s="267" t="s">
        <v>2074</v>
      </c>
      <c r="B1281" s="165" t="s">
        <v>34</v>
      </c>
      <c r="C1281" s="182">
        <v>1.6120000000000002E-2</v>
      </c>
      <c r="E1281" s="172">
        <v>3.637E-2</v>
      </c>
      <c r="F1281" s="173">
        <v>1.2699999999999999E-2</v>
      </c>
      <c r="G1281" s="179">
        <v>9.7999999999999997E-3</v>
      </c>
      <c r="H1281" s="176">
        <v>1.54E-2</v>
      </c>
      <c r="I1281" s="175">
        <v>1.2800000000000001E-3</v>
      </c>
      <c r="J1281" s="160">
        <v>0.15</v>
      </c>
      <c r="K1281" s="160">
        <v>0.27</v>
      </c>
      <c r="L1281" s="160">
        <v>1.7000000000000001E-4</v>
      </c>
      <c r="M1281" s="160">
        <v>2.16</v>
      </c>
      <c r="N1281" s="160">
        <v>1.06E-2</v>
      </c>
      <c r="O1281" s="160">
        <v>0.77</v>
      </c>
      <c r="P1281" s="160">
        <v>2.4700000000000002</v>
      </c>
      <c r="Q1281" s="160">
        <v>5.0000000000000001E-4</v>
      </c>
      <c r="R1281" s="160">
        <v>1.23E-2</v>
      </c>
      <c r="S1281" s="160">
        <v>0.09</v>
      </c>
      <c r="T1281" s="160">
        <v>0</v>
      </c>
      <c r="U1281" s="160">
        <v>0.09</v>
      </c>
      <c r="V1281" s="160">
        <v>6.4999999999999997E-4</v>
      </c>
      <c r="W1281" s="160">
        <v>1.16E-3</v>
      </c>
      <c r="X1281" s="160">
        <v>6.0000000000000001E-3</v>
      </c>
      <c r="Y1281" s="160">
        <v>0.12420999999999999</v>
      </c>
      <c r="Z1281" s="160">
        <v>0</v>
      </c>
      <c r="AA1281" s="159">
        <v>0.24399999999999999</v>
      </c>
      <c r="AB1281" s="159">
        <v>2E-3</v>
      </c>
      <c r="AC1281" s="159">
        <v>2.7000000000000001E-3</v>
      </c>
      <c r="AD1281" s="159">
        <v>0.04</v>
      </c>
    </row>
    <row r="1282" spans="1:30" ht="15" customHeight="1">
      <c r="A1282" s="267" t="s">
        <v>2075</v>
      </c>
      <c r="B1282" s="165" t="s">
        <v>34</v>
      </c>
      <c r="C1282" s="182">
        <v>0.30909999999999999</v>
      </c>
      <c r="E1282" s="172">
        <v>0</v>
      </c>
      <c r="F1282" s="173">
        <v>1.2699999999999999E-2</v>
      </c>
      <c r="G1282" s="179">
        <v>9.7999999999999997E-3</v>
      </c>
      <c r="H1282" s="176">
        <v>1.54E-2</v>
      </c>
      <c r="I1282" s="175">
        <v>0</v>
      </c>
      <c r="J1282" s="160">
        <v>0.15</v>
      </c>
      <c r="K1282" s="160">
        <v>0.27</v>
      </c>
      <c r="L1282" s="160">
        <v>1.7000000000000001E-4</v>
      </c>
      <c r="M1282" s="160">
        <v>2.16</v>
      </c>
      <c r="N1282" s="160">
        <v>1.06E-2</v>
      </c>
      <c r="O1282" s="160">
        <v>0.77</v>
      </c>
      <c r="P1282" s="160">
        <v>2.4700000000000002</v>
      </c>
      <c r="Q1282" s="160">
        <v>5.0000000000000001E-4</v>
      </c>
      <c r="R1282" s="160">
        <v>1.23E-2</v>
      </c>
      <c r="S1282" s="160">
        <v>0.09</v>
      </c>
      <c r="T1282" s="160">
        <v>0</v>
      </c>
      <c r="U1282" s="160">
        <v>0.09</v>
      </c>
      <c r="V1282" s="160">
        <v>6.4999999999999997E-4</v>
      </c>
      <c r="W1282" s="160">
        <v>1.16E-3</v>
      </c>
      <c r="X1282" s="160">
        <v>6.0000000000000001E-3</v>
      </c>
      <c r="Y1282" s="160">
        <v>0.12420999999999999</v>
      </c>
      <c r="Z1282" s="160">
        <v>0</v>
      </c>
      <c r="AA1282" s="159">
        <v>0.24399999999999999</v>
      </c>
      <c r="AB1282" s="159">
        <v>2E-3</v>
      </c>
      <c r="AC1282" s="159">
        <v>2.7000000000000001E-3</v>
      </c>
      <c r="AD1282" s="159">
        <v>0.04</v>
      </c>
    </row>
    <row r="1283" spans="1:30" ht="15" customHeight="1">
      <c r="A1283" s="267" t="s">
        <v>2076</v>
      </c>
      <c r="B1283" s="165" t="s">
        <v>34</v>
      </c>
      <c r="C1283" s="182">
        <v>0.30909999999999999</v>
      </c>
      <c r="E1283" s="172">
        <v>0</v>
      </c>
      <c r="F1283" s="173">
        <v>1.2699999999999999E-2</v>
      </c>
      <c r="G1283" s="179">
        <v>9.7999999999999997E-3</v>
      </c>
      <c r="H1283" s="176">
        <v>1.54E-2</v>
      </c>
      <c r="I1283" s="175">
        <v>0</v>
      </c>
      <c r="J1283" s="160">
        <v>0.15</v>
      </c>
      <c r="K1283" s="160">
        <v>0.27</v>
      </c>
      <c r="L1283" s="160">
        <v>1.7000000000000001E-4</v>
      </c>
      <c r="M1283" s="160">
        <v>2.16</v>
      </c>
      <c r="N1283" s="160">
        <v>1.06E-2</v>
      </c>
      <c r="O1283" s="160">
        <v>0.77</v>
      </c>
      <c r="P1283" s="160">
        <v>2.4700000000000002</v>
      </c>
      <c r="Q1283" s="160">
        <v>5.0000000000000001E-4</v>
      </c>
      <c r="R1283" s="160">
        <v>1.23E-2</v>
      </c>
      <c r="S1283" s="160">
        <v>0.09</v>
      </c>
      <c r="T1283" s="160">
        <v>0</v>
      </c>
      <c r="U1283" s="160">
        <v>0.09</v>
      </c>
      <c r="V1283" s="160">
        <v>6.4999999999999997E-4</v>
      </c>
      <c r="W1283" s="160">
        <v>1.16E-3</v>
      </c>
      <c r="X1283" s="160">
        <v>6.0000000000000001E-3</v>
      </c>
      <c r="Y1283" s="160">
        <v>0.12420999999999999</v>
      </c>
      <c r="Z1283" s="160">
        <v>0</v>
      </c>
      <c r="AA1283" s="159">
        <v>0.24399999999999999</v>
      </c>
      <c r="AB1283" s="159">
        <v>2E-3</v>
      </c>
      <c r="AC1283" s="159">
        <v>2.7000000000000001E-3</v>
      </c>
      <c r="AD1283" s="159">
        <v>0.04</v>
      </c>
    </row>
    <row r="1284" spans="1:30" ht="15" customHeight="1">
      <c r="A1284" s="267" t="s">
        <v>2077</v>
      </c>
      <c r="B1284" s="165" t="s">
        <v>34</v>
      </c>
      <c r="C1284" s="182">
        <v>0.30909999999999999</v>
      </c>
      <c r="E1284" s="172">
        <v>0</v>
      </c>
      <c r="F1284" s="173">
        <v>1.2699999999999999E-2</v>
      </c>
      <c r="G1284" s="179">
        <v>9.7999999999999997E-3</v>
      </c>
      <c r="H1284" s="176">
        <v>1.54E-2</v>
      </c>
      <c r="I1284" s="175">
        <v>0</v>
      </c>
      <c r="J1284" s="160">
        <v>0.15</v>
      </c>
      <c r="K1284" s="160">
        <v>0.27</v>
      </c>
      <c r="L1284" s="160">
        <v>1.7000000000000001E-4</v>
      </c>
      <c r="M1284" s="160">
        <v>2.16</v>
      </c>
      <c r="N1284" s="160">
        <v>1.06E-2</v>
      </c>
      <c r="O1284" s="160">
        <v>0.77</v>
      </c>
      <c r="P1284" s="160">
        <v>2.4700000000000002</v>
      </c>
      <c r="Q1284" s="160">
        <v>5.0000000000000001E-4</v>
      </c>
      <c r="R1284" s="160">
        <v>1.23E-2</v>
      </c>
      <c r="S1284" s="160">
        <v>0.09</v>
      </c>
      <c r="T1284" s="160">
        <v>0</v>
      </c>
      <c r="U1284" s="160">
        <v>0.09</v>
      </c>
      <c r="V1284" s="160">
        <v>6.4999999999999997E-4</v>
      </c>
      <c r="W1284" s="160">
        <v>1.16E-3</v>
      </c>
      <c r="X1284" s="160">
        <v>6.0000000000000001E-3</v>
      </c>
      <c r="Y1284" s="160">
        <v>0.12420999999999999</v>
      </c>
      <c r="Z1284" s="160">
        <v>0</v>
      </c>
      <c r="AA1284" s="159">
        <v>0.24399999999999999</v>
      </c>
      <c r="AB1284" s="159">
        <v>2E-3</v>
      </c>
      <c r="AC1284" s="159">
        <v>2.7000000000000001E-3</v>
      </c>
      <c r="AD1284" s="159">
        <v>0.04</v>
      </c>
    </row>
    <row r="1285" spans="1:30" ht="15" customHeight="1">
      <c r="A1285" s="267" t="s">
        <v>2078</v>
      </c>
      <c r="B1285" s="165" t="s">
        <v>34</v>
      </c>
      <c r="C1285" s="182">
        <v>0.30909999999999999</v>
      </c>
      <c r="E1285" s="172">
        <v>0</v>
      </c>
      <c r="F1285" s="173">
        <v>1.2699999999999999E-2</v>
      </c>
      <c r="G1285" s="179">
        <v>9.7999999999999997E-3</v>
      </c>
      <c r="H1285" s="176">
        <v>1.54E-2</v>
      </c>
      <c r="I1285" s="175">
        <v>0</v>
      </c>
      <c r="J1285" s="160">
        <v>0.15</v>
      </c>
      <c r="K1285" s="160">
        <v>0.27</v>
      </c>
      <c r="L1285" s="160">
        <v>1.7000000000000001E-4</v>
      </c>
      <c r="M1285" s="160">
        <v>2.16</v>
      </c>
      <c r="N1285" s="160">
        <v>1.06E-2</v>
      </c>
      <c r="O1285" s="160">
        <v>0.77</v>
      </c>
      <c r="P1285" s="160">
        <v>2.4700000000000002</v>
      </c>
      <c r="Q1285" s="160">
        <v>5.0000000000000001E-4</v>
      </c>
      <c r="R1285" s="160">
        <v>1.23E-2</v>
      </c>
      <c r="S1285" s="160">
        <v>0.09</v>
      </c>
      <c r="T1285" s="160">
        <v>0</v>
      </c>
      <c r="U1285" s="160">
        <v>0.09</v>
      </c>
      <c r="V1285" s="160">
        <v>6.4999999999999997E-4</v>
      </c>
      <c r="W1285" s="160">
        <v>1.16E-3</v>
      </c>
      <c r="X1285" s="160">
        <v>6.0000000000000001E-3</v>
      </c>
      <c r="Y1285" s="160">
        <v>0.12420999999999999</v>
      </c>
      <c r="Z1285" s="160">
        <v>0</v>
      </c>
      <c r="AA1285" s="159">
        <v>0.24399999999999999</v>
      </c>
      <c r="AB1285" s="159">
        <v>2E-3</v>
      </c>
      <c r="AC1285" s="159">
        <v>2.7000000000000001E-3</v>
      </c>
      <c r="AD1285" s="159">
        <v>0.04</v>
      </c>
    </row>
    <row r="1286" spans="1:30" ht="15" customHeight="1">
      <c r="A1286" s="267" t="s">
        <v>2079</v>
      </c>
      <c r="B1286" s="165" t="s">
        <v>34</v>
      </c>
      <c r="C1286" s="182">
        <v>0.30909999999999999</v>
      </c>
      <c r="E1286" s="172">
        <v>0</v>
      </c>
      <c r="F1286" s="173">
        <v>1.2699999999999999E-2</v>
      </c>
      <c r="G1286" s="179">
        <v>9.7999999999999997E-3</v>
      </c>
      <c r="H1286" s="176">
        <v>1.54E-2</v>
      </c>
      <c r="I1286" s="175">
        <v>0</v>
      </c>
      <c r="J1286" s="160">
        <v>0.15</v>
      </c>
      <c r="K1286" s="160">
        <v>0.27</v>
      </c>
      <c r="L1286" s="160">
        <v>1.7000000000000001E-4</v>
      </c>
      <c r="M1286" s="160">
        <v>2.16</v>
      </c>
      <c r="N1286" s="160">
        <v>1.06E-2</v>
      </c>
      <c r="O1286" s="160">
        <v>0.77</v>
      </c>
      <c r="P1286" s="160">
        <v>2.4700000000000002</v>
      </c>
      <c r="Q1286" s="160">
        <v>5.0000000000000001E-4</v>
      </c>
      <c r="R1286" s="160">
        <v>1.23E-2</v>
      </c>
      <c r="S1286" s="160">
        <v>0.09</v>
      </c>
      <c r="T1286" s="160">
        <v>0</v>
      </c>
      <c r="U1286" s="160">
        <v>0.09</v>
      </c>
      <c r="V1286" s="160">
        <v>6.4999999999999997E-4</v>
      </c>
      <c r="W1286" s="160">
        <v>1.16E-3</v>
      </c>
      <c r="X1286" s="160">
        <v>6.0000000000000001E-3</v>
      </c>
      <c r="Y1286" s="160">
        <v>0.12420999999999999</v>
      </c>
      <c r="Z1286" s="160">
        <v>0</v>
      </c>
      <c r="AA1286" s="159">
        <v>0.24399999999999999</v>
      </c>
      <c r="AB1286" s="159">
        <v>2E-3</v>
      </c>
      <c r="AC1286" s="159">
        <v>2.7000000000000001E-3</v>
      </c>
      <c r="AD1286" s="159">
        <v>0.04</v>
      </c>
    </row>
    <row r="1287" spans="1:30" ht="15" customHeight="1">
      <c r="A1287" s="267" t="s">
        <v>2080</v>
      </c>
      <c r="B1287" s="165" t="s">
        <v>34</v>
      </c>
      <c r="C1287" s="182">
        <v>0.30909999999999999</v>
      </c>
      <c r="E1287" s="172">
        <v>0</v>
      </c>
      <c r="F1287" s="173">
        <v>1.2699999999999999E-2</v>
      </c>
      <c r="G1287" s="179">
        <v>9.7999999999999997E-3</v>
      </c>
      <c r="H1287" s="176">
        <v>1.54E-2</v>
      </c>
      <c r="I1287" s="175">
        <v>0</v>
      </c>
      <c r="J1287" s="160">
        <v>0.15</v>
      </c>
      <c r="K1287" s="160">
        <v>0.27</v>
      </c>
      <c r="L1287" s="160">
        <v>1.7000000000000001E-4</v>
      </c>
      <c r="M1287" s="160">
        <v>2.16</v>
      </c>
      <c r="N1287" s="160">
        <v>1.06E-2</v>
      </c>
      <c r="O1287" s="160">
        <v>0.77</v>
      </c>
      <c r="P1287" s="160">
        <v>2.4700000000000002</v>
      </c>
      <c r="Q1287" s="160">
        <v>5.0000000000000001E-4</v>
      </c>
      <c r="R1287" s="160">
        <v>1.23E-2</v>
      </c>
      <c r="S1287" s="160">
        <v>0.09</v>
      </c>
      <c r="T1287" s="160">
        <v>0</v>
      </c>
      <c r="U1287" s="160">
        <v>0.09</v>
      </c>
      <c r="V1287" s="160">
        <v>6.4999999999999997E-4</v>
      </c>
      <c r="W1287" s="160">
        <v>1.16E-3</v>
      </c>
      <c r="X1287" s="160">
        <v>6.0000000000000001E-3</v>
      </c>
      <c r="Y1287" s="160">
        <v>0.12420999999999999</v>
      </c>
      <c r="Z1287" s="160">
        <v>0</v>
      </c>
      <c r="AA1287" s="159">
        <v>0.24399999999999999</v>
      </c>
      <c r="AB1287" s="159">
        <v>2E-3</v>
      </c>
      <c r="AC1287" s="159">
        <v>2.7000000000000001E-3</v>
      </c>
      <c r="AD1287" s="159">
        <v>0.04</v>
      </c>
    </row>
    <row r="1288" spans="1:30" ht="15" customHeight="1">
      <c r="A1288" s="267" t="s">
        <v>2081</v>
      </c>
      <c r="B1288" s="165" t="s">
        <v>34</v>
      </c>
      <c r="C1288" s="182">
        <v>0.31369000000000002</v>
      </c>
      <c r="E1288" s="172">
        <v>3.3919999999999999E-2</v>
      </c>
      <c r="F1288" s="173">
        <v>1.2699999999999999E-2</v>
      </c>
      <c r="G1288" s="179">
        <v>9.7999999999999997E-3</v>
      </c>
      <c r="H1288" s="176">
        <v>1.54E-2</v>
      </c>
      <c r="I1288" s="175">
        <v>1.3500000000000001E-3</v>
      </c>
      <c r="J1288" s="160">
        <v>0.15</v>
      </c>
      <c r="K1288" s="160">
        <v>0.27</v>
      </c>
      <c r="L1288" s="160">
        <v>1.7000000000000001E-4</v>
      </c>
      <c r="M1288" s="160">
        <v>2.16</v>
      </c>
      <c r="N1288" s="160">
        <v>1.06E-2</v>
      </c>
      <c r="O1288" s="160">
        <v>0.77</v>
      </c>
      <c r="P1288" s="160">
        <v>2.4700000000000002</v>
      </c>
      <c r="Q1288" s="160">
        <v>5.0000000000000001E-4</v>
      </c>
      <c r="R1288" s="160">
        <v>1.23E-2</v>
      </c>
      <c r="S1288" s="160">
        <v>0.09</v>
      </c>
      <c r="T1288" s="160">
        <v>0</v>
      </c>
      <c r="U1288" s="160">
        <v>0.09</v>
      </c>
      <c r="V1288" s="160">
        <v>6.4999999999999997E-4</v>
      </c>
      <c r="W1288" s="160">
        <v>1.16E-3</v>
      </c>
      <c r="X1288" s="160">
        <v>6.0000000000000001E-3</v>
      </c>
      <c r="Y1288" s="160">
        <v>0.12420999999999999</v>
      </c>
      <c r="Z1288" s="160">
        <v>0</v>
      </c>
      <c r="AA1288" s="159">
        <v>0.24399999999999999</v>
      </c>
      <c r="AB1288" s="159">
        <v>2E-3</v>
      </c>
      <c r="AC1288" s="159">
        <v>2.7000000000000001E-3</v>
      </c>
      <c r="AD1288" s="159">
        <v>0.04</v>
      </c>
    </row>
    <row r="1289" spans="1:30" ht="15" customHeight="1">
      <c r="A1289" s="267" t="s">
        <v>2082</v>
      </c>
      <c r="B1289" s="165" t="s">
        <v>34</v>
      </c>
      <c r="C1289" s="182">
        <v>0.30909999999999999</v>
      </c>
      <c r="E1289" s="172">
        <v>0</v>
      </c>
      <c r="F1289" s="173">
        <v>1.2699999999999999E-2</v>
      </c>
      <c r="G1289" s="179">
        <v>9.7999999999999997E-3</v>
      </c>
      <c r="H1289" s="176">
        <v>1.54E-2</v>
      </c>
      <c r="I1289" s="175">
        <v>0</v>
      </c>
      <c r="J1289" s="160">
        <v>0.15</v>
      </c>
      <c r="K1289" s="160">
        <v>0.27</v>
      </c>
      <c r="L1289" s="160">
        <v>1.7000000000000001E-4</v>
      </c>
      <c r="M1289" s="160">
        <v>2.16</v>
      </c>
      <c r="N1289" s="160">
        <v>1.06E-2</v>
      </c>
      <c r="O1289" s="160">
        <v>0.77</v>
      </c>
      <c r="P1289" s="160">
        <v>2.4700000000000002</v>
      </c>
      <c r="Q1289" s="160">
        <v>5.0000000000000001E-4</v>
      </c>
      <c r="R1289" s="160">
        <v>1.23E-2</v>
      </c>
      <c r="S1289" s="160">
        <v>0.09</v>
      </c>
      <c r="T1289" s="160">
        <v>0</v>
      </c>
      <c r="U1289" s="160">
        <v>0.09</v>
      </c>
      <c r="V1289" s="160">
        <v>6.4999999999999997E-4</v>
      </c>
      <c r="W1289" s="160">
        <v>1.16E-3</v>
      </c>
      <c r="X1289" s="160">
        <v>6.0000000000000001E-3</v>
      </c>
      <c r="Y1289" s="160">
        <v>0.12420999999999999</v>
      </c>
      <c r="Z1289" s="160">
        <v>0</v>
      </c>
      <c r="AA1289" s="159">
        <v>0.24399999999999999</v>
      </c>
      <c r="AB1289" s="159">
        <v>2E-3</v>
      </c>
      <c r="AC1289" s="159">
        <v>2.7000000000000001E-3</v>
      </c>
      <c r="AD1289" s="159">
        <v>0.04</v>
      </c>
    </row>
    <row r="1290" spans="1:30" ht="15" customHeight="1">
      <c r="A1290" s="267" t="s">
        <v>2083</v>
      </c>
      <c r="B1290" s="165" t="s">
        <v>34</v>
      </c>
      <c r="C1290" s="182">
        <v>0.24992</v>
      </c>
      <c r="E1290" s="172">
        <v>1.076E-2</v>
      </c>
      <c r="F1290" s="173">
        <v>1.2699999999999999E-2</v>
      </c>
      <c r="G1290" s="179">
        <v>9.7999999999999997E-3</v>
      </c>
      <c r="H1290" s="176">
        <v>1.54E-2</v>
      </c>
      <c r="I1290" s="175">
        <v>3.0000000000000001E-3</v>
      </c>
      <c r="J1290" s="160">
        <v>0.15</v>
      </c>
      <c r="K1290" s="160">
        <v>0.27</v>
      </c>
      <c r="L1290" s="160">
        <v>1.7000000000000001E-4</v>
      </c>
      <c r="M1290" s="160">
        <v>2.16</v>
      </c>
      <c r="N1290" s="160">
        <v>1.06E-2</v>
      </c>
      <c r="O1290" s="160">
        <v>0.77</v>
      </c>
      <c r="P1290" s="160">
        <v>2.4700000000000002</v>
      </c>
      <c r="Q1290" s="160">
        <v>5.0000000000000001E-4</v>
      </c>
      <c r="R1290" s="160">
        <v>1.23E-2</v>
      </c>
      <c r="S1290" s="160">
        <v>0.09</v>
      </c>
      <c r="T1290" s="160">
        <v>0</v>
      </c>
      <c r="U1290" s="160">
        <v>0.09</v>
      </c>
      <c r="V1290" s="160">
        <v>6.4999999999999997E-4</v>
      </c>
      <c r="W1290" s="160">
        <v>1.16E-3</v>
      </c>
      <c r="X1290" s="160">
        <v>6.0000000000000001E-3</v>
      </c>
      <c r="Y1290" s="160">
        <v>0.12420999999999999</v>
      </c>
      <c r="Z1290" s="160">
        <v>0</v>
      </c>
      <c r="AA1290" s="159">
        <v>0.24399999999999999</v>
      </c>
      <c r="AB1290" s="159">
        <v>2E-3</v>
      </c>
      <c r="AC1290" s="159">
        <v>2.7000000000000001E-3</v>
      </c>
      <c r="AD1290" s="159">
        <v>0.04</v>
      </c>
    </row>
    <row r="1291" spans="1:30" ht="15" customHeight="1">
      <c r="A1291" s="267" t="s">
        <v>2084</v>
      </c>
      <c r="B1291" s="165" t="s">
        <v>34</v>
      </c>
      <c r="C1291" s="182">
        <v>0.25507000000000002</v>
      </c>
      <c r="E1291" s="172">
        <v>1.8509999999999999E-2</v>
      </c>
      <c r="F1291" s="173">
        <v>1.2699999999999999E-2</v>
      </c>
      <c r="G1291" s="179">
        <v>9.7999999999999997E-3</v>
      </c>
      <c r="H1291" s="176">
        <v>1.54E-2</v>
      </c>
      <c r="I1291" s="175">
        <v>4.2999999999999999E-4</v>
      </c>
      <c r="J1291" s="160">
        <v>0.15</v>
      </c>
      <c r="K1291" s="160">
        <v>0.27</v>
      </c>
      <c r="L1291" s="160">
        <v>1.7000000000000001E-4</v>
      </c>
      <c r="M1291" s="160">
        <v>2.16</v>
      </c>
      <c r="N1291" s="160">
        <v>1.06E-2</v>
      </c>
      <c r="O1291" s="160">
        <v>0.77</v>
      </c>
      <c r="P1291" s="160">
        <v>2.4700000000000002</v>
      </c>
      <c r="Q1291" s="160">
        <v>5.0000000000000001E-4</v>
      </c>
      <c r="R1291" s="160">
        <v>1.23E-2</v>
      </c>
      <c r="S1291" s="160">
        <v>0.09</v>
      </c>
      <c r="T1291" s="160">
        <v>0</v>
      </c>
      <c r="U1291" s="160">
        <v>0.09</v>
      </c>
      <c r="V1291" s="160">
        <v>6.4999999999999997E-4</v>
      </c>
      <c r="W1291" s="160">
        <v>1.16E-3</v>
      </c>
      <c r="X1291" s="160">
        <v>6.0000000000000001E-3</v>
      </c>
      <c r="Y1291" s="160">
        <v>0.12420999999999999</v>
      </c>
      <c r="Z1291" s="160">
        <v>0</v>
      </c>
      <c r="AA1291" s="159">
        <v>0.24399999999999999</v>
      </c>
      <c r="AB1291" s="159">
        <v>2E-3</v>
      </c>
      <c r="AC1291" s="159">
        <v>2.7000000000000001E-3</v>
      </c>
      <c r="AD1291" s="159">
        <v>0.04</v>
      </c>
    </row>
    <row r="1292" spans="1:30" ht="15" customHeight="1">
      <c r="A1292" s="267" t="s">
        <v>2085</v>
      </c>
      <c r="B1292" s="165" t="s">
        <v>34</v>
      </c>
      <c r="C1292" s="182">
        <v>0.30909999999999999</v>
      </c>
      <c r="E1292" s="172">
        <v>0</v>
      </c>
      <c r="F1292" s="173">
        <v>1.2699999999999999E-2</v>
      </c>
      <c r="G1292" s="179">
        <v>9.7999999999999997E-3</v>
      </c>
      <c r="H1292" s="176">
        <v>1.54E-2</v>
      </c>
      <c r="I1292" s="175">
        <v>0</v>
      </c>
      <c r="J1292" s="160">
        <v>0.15</v>
      </c>
      <c r="K1292" s="160">
        <v>0.27</v>
      </c>
      <c r="L1292" s="160">
        <v>1.7000000000000001E-4</v>
      </c>
      <c r="M1292" s="160">
        <v>2.16</v>
      </c>
      <c r="N1292" s="160">
        <v>1.06E-2</v>
      </c>
      <c r="O1292" s="160">
        <v>0.77</v>
      </c>
      <c r="P1292" s="160">
        <v>2.4700000000000002</v>
      </c>
      <c r="Q1292" s="160">
        <v>5.0000000000000001E-4</v>
      </c>
      <c r="R1292" s="160">
        <v>1.23E-2</v>
      </c>
      <c r="S1292" s="160">
        <v>0.09</v>
      </c>
      <c r="T1292" s="160">
        <v>0</v>
      </c>
      <c r="U1292" s="160">
        <v>0.09</v>
      </c>
      <c r="V1292" s="160">
        <v>6.4999999999999997E-4</v>
      </c>
      <c r="W1292" s="160">
        <v>1.16E-3</v>
      </c>
      <c r="X1292" s="160">
        <v>6.0000000000000001E-3</v>
      </c>
      <c r="Y1292" s="160">
        <v>0.12420999999999999</v>
      </c>
      <c r="Z1292" s="160">
        <v>0</v>
      </c>
      <c r="AA1292" s="159">
        <v>0.24399999999999999</v>
      </c>
      <c r="AB1292" s="159">
        <v>2E-3</v>
      </c>
      <c r="AC1292" s="159">
        <v>2.7000000000000001E-3</v>
      </c>
      <c r="AD1292" s="159">
        <v>0.04</v>
      </c>
    </row>
    <row r="1293" spans="1:30" ht="15" customHeight="1">
      <c r="A1293" s="267" t="s">
        <v>2086</v>
      </c>
      <c r="B1293" s="165" t="s">
        <v>34</v>
      </c>
      <c r="C1293" s="182">
        <v>0.30909999999999999</v>
      </c>
      <c r="E1293" s="172">
        <v>0</v>
      </c>
      <c r="F1293" s="173">
        <v>1.2699999999999999E-2</v>
      </c>
      <c r="G1293" s="179">
        <v>9.7999999999999997E-3</v>
      </c>
      <c r="H1293" s="176">
        <v>1.54E-2</v>
      </c>
      <c r="I1293" s="175">
        <v>0</v>
      </c>
      <c r="J1293" s="160">
        <v>0.15</v>
      </c>
      <c r="K1293" s="160">
        <v>0.27</v>
      </c>
      <c r="L1293" s="160">
        <v>1.7000000000000001E-4</v>
      </c>
      <c r="M1293" s="160">
        <v>2.16</v>
      </c>
      <c r="N1293" s="160">
        <v>1.06E-2</v>
      </c>
      <c r="O1293" s="160">
        <v>0.77</v>
      </c>
      <c r="P1293" s="160">
        <v>2.4700000000000002</v>
      </c>
      <c r="Q1293" s="160">
        <v>5.0000000000000001E-4</v>
      </c>
      <c r="R1293" s="160">
        <v>1.23E-2</v>
      </c>
      <c r="S1293" s="160">
        <v>0.09</v>
      </c>
      <c r="T1293" s="160">
        <v>0</v>
      </c>
      <c r="U1293" s="160">
        <v>0.09</v>
      </c>
      <c r="V1293" s="160">
        <v>6.4999999999999997E-4</v>
      </c>
      <c r="W1293" s="160">
        <v>1.16E-3</v>
      </c>
      <c r="X1293" s="160">
        <v>6.0000000000000001E-3</v>
      </c>
      <c r="Y1293" s="160">
        <v>0.12420999999999999</v>
      </c>
      <c r="Z1293" s="160">
        <v>0</v>
      </c>
      <c r="AA1293" s="159">
        <v>0.24399999999999999</v>
      </c>
      <c r="AB1293" s="159">
        <v>2E-3</v>
      </c>
      <c r="AC1293" s="159">
        <v>2.7000000000000001E-3</v>
      </c>
      <c r="AD1293" s="159">
        <v>0.04</v>
      </c>
    </row>
    <row r="1294" spans="1:30" ht="15" customHeight="1">
      <c r="A1294" s="267" t="s">
        <v>2087</v>
      </c>
      <c r="B1294" s="165" t="s">
        <v>34</v>
      </c>
      <c r="C1294" s="182">
        <v>0.30909999999999999</v>
      </c>
      <c r="E1294" s="172">
        <v>0</v>
      </c>
      <c r="F1294" s="173">
        <v>1.2699999999999999E-2</v>
      </c>
      <c r="G1294" s="179">
        <v>9.7999999999999997E-3</v>
      </c>
      <c r="H1294" s="176">
        <v>1.54E-2</v>
      </c>
      <c r="I1294" s="175">
        <v>0</v>
      </c>
      <c r="J1294" s="160">
        <v>0.15</v>
      </c>
      <c r="K1294" s="160">
        <v>0.27</v>
      </c>
      <c r="L1294" s="160">
        <v>1.7000000000000001E-4</v>
      </c>
      <c r="M1294" s="160">
        <v>2.16</v>
      </c>
      <c r="N1294" s="160">
        <v>1.06E-2</v>
      </c>
      <c r="O1294" s="160">
        <v>0.77</v>
      </c>
      <c r="P1294" s="160">
        <v>2.4700000000000002</v>
      </c>
      <c r="Q1294" s="160">
        <v>5.0000000000000001E-4</v>
      </c>
      <c r="R1294" s="160">
        <v>1.23E-2</v>
      </c>
      <c r="S1294" s="160">
        <v>0.09</v>
      </c>
      <c r="T1294" s="160">
        <v>0</v>
      </c>
      <c r="U1294" s="160">
        <v>0.09</v>
      </c>
      <c r="V1294" s="160">
        <v>6.4999999999999997E-4</v>
      </c>
      <c r="W1294" s="160">
        <v>1.16E-3</v>
      </c>
      <c r="X1294" s="160">
        <v>6.0000000000000001E-3</v>
      </c>
      <c r="Y1294" s="160">
        <v>0.12420999999999999</v>
      </c>
      <c r="Z1294" s="160">
        <v>0</v>
      </c>
      <c r="AA1294" s="159">
        <v>0.24399999999999999</v>
      </c>
      <c r="AB1294" s="159">
        <v>2E-3</v>
      </c>
      <c r="AC1294" s="159">
        <v>2.7000000000000001E-3</v>
      </c>
      <c r="AD1294" s="159">
        <v>0.04</v>
      </c>
    </row>
    <row r="1295" spans="1:30" ht="15" customHeight="1">
      <c r="A1295" s="267" t="s">
        <v>2088</v>
      </c>
      <c r="B1295" s="165" t="s">
        <v>34</v>
      </c>
      <c r="C1295" s="182">
        <v>0.30909999999999999</v>
      </c>
      <c r="E1295" s="172">
        <v>0</v>
      </c>
      <c r="F1295" s="173">
        <v>1.2699999999999999E-2</v>
      </c>
      <c r="G1295" s="179">
        <v>9.7999999999999997E-3</v>
      </c>
      <c r="H1295" s="176">
        <v>1.54E-2</v>
      </c>
      <c r="I1295" s="175">
        <v>0</v>
      </c>
      <c r="J1295" s="160">
        <v>0.15</v>
      </c>
      <c r="K1295" s="160">
        <v>0.27</v>
      </c>
      <c r="L1295" s="160">
        <v>1.7000000000000001E-4</v>
      </c>
      <c r="M1295" s="160">
        <v>2.16</v>
      </c>
      <c r="N1295" s="160">
        <v>1.06E-2</v>
      </c>
      <c r="O1295" s="160">
        <v>0.77</v>
      </c>
      <c r="P1295" s="160">
        <v>2.4700000000000002</v>
      </c>
      <c r="Q1295" s="160">
        <v>5.0000000000000001E-4</v>
      </c>
      <c r="R1295" s="160">
        <v>1.23E-2</v>
      </c>
      <c r="S1295" s="160">
        <v>0.09</v>
      </c>
      <c r="T1295" s="160">
        <v>0</v>
      </c>
      <c r="U1295" s="160">
        <v>0.09</v>
      </c>
      <c r="V1295" s="160">
        <v>6.4999999999999997E-4</v>
      </c>
      <c r="W1295" s="160">
        <v>1.16E-3</v>
      </c>
      <c r="X1295" s="160">
        <v>6.0000000000000001E-3</v>
      </c>
      <c r="Y1295" s="160">
        <v>0.12420999999999999</v>
      </c>
      <c r="Z1295" s="160">
        <v>0</v>
      </c>
      <c r="AA1295" s="159">
        <v>0.24399999999999999</v>
      </c>
      <c r="AB1295" s="159">
        <v>2E-3</v>
      </c>
      <c r="AC1295" s="159">
        <v>2.7000000000000001E-3</v>
      </c>
      <c r="AD1295" s="159">
        <v>0.04</v>
      </c>
    </row>
    <row r="1296" spans="1:30" ht="15" customHeight="1">
      <c r="A1296" s="267" t="s">
        <v>2089</v>
      </c>
      <c r="B1296" s="165" t="s">
        <v>34</v>
      </c>
      <c r="C1296" s="182">
        <v>0.30909999999999999</v>
      </c>
      <c r="E1296" s="172">
        <v>0</v>
      </c>
      <c r="F1296" s="173">
        <v>1.2699999999999999E-2</v>
      </c>
      <c r="G1296" s="179">
        <v>9.7999999999999997E-3</v>
      </c>
      <c r="H1296" s="176">
        <v>1.54E-2</v>
      </c>
      <c r="I1296" s="175">
        <v>0</v>
      </c>
      <c r="J1296" s="160">
        <v>0.15</v>
      </c>
      <c r="K1296" s="160">
        <v>0.27</v>
      </c>
      <c r="L1296" s="160">
        <v>1.7000000000000001E-4</v>
      </c>
      <c r="M1296" s="160">
        <v>2.16</v>
      </c>
      <c r="N1296" s="160">
        <v>1.06E-2</v>
      </c>
      <c r="O1296" s="160">
        <v>0.77</v>
      </c>
      <c r="P1296" s="160">
        <v>2.4700000000000002</v>
      </c>
      <c r="Q1296" s="160">
        <v>5.0000000000000001E-4</v>
      </c>
      <c r="R1296" s="160">
        <v>1.23E-2</v>
      </c>
      <c r="S1296" s="160">
        <v>0.09</v>
      </c>
      <c r="T1296" s="160">
        <v>0</v>
      </c>
      <c r="U1296" s="160">
        <v>0.09</v>
      </c>
      <c r="V1296" s="160">
        <v>6.4999999999999997E-4</v>
      </c>
      <c r="W1296" s="160">
        <v>1.16E-3</v>
      </c>
      <c r="X1296" s="160">
        <v>6.0000000000000001E-3</v>
      </c>
      <c r="Y1296" s="160">
        <v>0.12420999999999999</v>
      </c>
      <c r="Z1296" s="160">
        <v>0</v>
      </c>
      <c r="AA1296" s="159">
        <v>0.24399999999999999</v>
      </c>
      <c r="AB1296" s="159">
        <v>2E-3</v>
      </c>
      <c r="AC1296" s="159">
        <v>2.7000000000000001E-3</v>
      </c>
      <c r="AD1296" s="159">
        <v>0.04</v>
      </c>
    </row>
    <row r="1297" spans="1:30" ht="15" customHeight="1">
      <c r="A1297" s="267" t="s">
        <v>2090</v>
      </c>
      <c r="B1297" s="165" t="s">
        <v>34</v>
      </c>
      <c r="C1297" s="182">
        <v>0.30909999999999999</v>
      </c>
      <c r="E1297" s="172">
        <v>0</v>
      </c>
      <c r="F1297" s="173">
        <v>1.2699999999999999E-2</v>
      </c>
      <c r="G1297" s="179">
        <v>9.7999999999999997E-3</v>
      </c>
      <c r="H1297" s="176">
        <v>1.54E-2</v>
      </c>
      <c r="I1297" s="175">
        <v>0</v>
      </c>
      <c r="J1297" s="160">
        <v>0.15</v>
      </c>
      <c r="K1297" s="160">
        <v>0.27</v>
      </c>
      <c r="L1297" s="160">
        <v>1.7000000000000001E-4</v>
      </c>
      <c r="M1297" s="160">
        <v>2.16</v>
      </c>
      <c r="N1297" s="160">
        <v>1.06E-2</v>
      </c>
      <c r="O1297" s="160">
        <v>0.77</v>
      </c>
      <c r="P1297" s="160">
        <v>2.4700000000000002</v>
      </c>
      <c r="Q1297" s="160">
        <v>5.0000000000000001E-4</v>
      </c>
      <c r="R1297" s="160">
        <v>1.23E-2</v>
      </c>
      <c r="S1297" s="160">
        <v>0.09</v>
      </c>
      <c r="T1297" s="160">
        <v>0</v>
      </c>
      <c r="U1297" s="160">
        <v>0.09</v>
      </c>
      <c r="V1297" s="160">
        <v>6.4999999999999997E-4</v>
      </c>
      <c r="W1297" s="160">
        <v>1.16E-3</v>
      </c>
      <c r="X1297" s="160">
        <v>6.0000000000000001E-3</v>
      </c>
      <c r="Y1297" s="160">
        <v>0.12420999999999999</v>
      </c>
      <c r="Z1297" s="160">
        <v>0</v>
      </c>
      <c r="AA1297" s="159">
        <v>0.24399999999999999</v>
      </c>
      <c r="AB1297" s="159">
        <v>2E-3</v>
      </c>
      <c r="AC1297" s="159">
        <v>2.7000000000000001E-3</v>
      </c>
      <c r="AD1297" s="159">
        <v>0.04</v>
      </c>
    </row>
    <row r="1298" spans="1:30" ht="15" customHeight="1">
      <c r="A1298" s="267" t="s">
        <v>2091</v>
      </c>
      <c r="B1298" s="165" t="s">
        <v>34</v>
      </c>
      <c r="C1298" s="182">
        <v>0.30909999999999999</v>
      </c>
      <c r="E1298" s="172">
        <v>0</v>
      </c>
      <c r="F1298" s="173">
        <v>1.2699999999999999E-2</v>
      </c>
      <c r="G1298" s="179">
        <v>9.7999999999999997E-3</v>
      </c>
      <c r="H1298" s="176">
        <v>1.54E-2</v>
      </c>
      <c r="I1298" s="175">
        <v>0</v>
      </c>
      <c r="J1298" s="160">
        <v>0.15</v>
      </c>
      <c r="K1298" s="160">
        <v>0.27</v>
      </c>
      <c r="L1298" s="160">
        <v>1.7000000000000001E-4</v>
      </c>
      <c r="M1298" s="160">
        <v>2.16</v>
      </c>
      <c r="N1298" s="160">
        <v>1.06E-2</v>
      </c>
      <c r="O1298" s="160">
        <v>0.77</v>
      </c>
      <c r="P1298" s="160">
        <v>2.4700000000000002</v>
      </c>
      <c r="Q1298" s="160">
        <v>5.0000000000000001E-4</v>
      </c>
      <c r="R1298" s="160">
        <v>1.23E-2</v>
      </c>
      <c r="S1298" s="160">
        <v>0.09</v>
      </c>
      <c r="T1298" s="160">
        <v>0</v>
      </c>
      <c r="U1298" s="160">
        <v>0.09</v>
      </c>
      <c r="V1298" s="160">
        <v>6.4999999999999997E-4</v>
      </c>
      <c r="W1298" s="160">
        <v>1.16E-3</v>
      </c>
      <c r="X1298" s="160">
        <v>6.0000000000000001E-3</v>
      </c>
      <c r="Y1298" s="160">
        <v>0.12420999999999999</v>
      </c>
      <c r="Z1298" s="160">
        <v>0</v>
      </c>
      <c r="AA1298" s="159">
        <v>0.24399999999999999</v>
      </c>
      <c r="AB1298" s="159">
        <v>2E-3</v>
      </c>
      <c r="AC1298" s="159">
        <v>2.7000000000000001E-3</v>
      </c>
      <c r="AD1298" s="159">
        <v>0.04</v>
      </c>
    </row>
    <row r="1299" spans="1:30" ht="15" customHeight="1">
      <c r="A1299" s="267" t="s">
        <v>2092</v>
      </c>
      <c r="B1299" s="165" t="s">
        <v>34</v>
      </c>
      <c r="C1299" s="182">
        <v>0.30909999999999999</v>
      </c>
      <c r="E1299" s="172">
        <v>0</v>
      </c>
      <c r="F1299" s="173">
        <v>1.2699999999999999E-2</v>
      </c>
      <c r="G1299" s="179">
        <v>9.7999999999999997E-3</v>
      </c>
      <c r="H1299" s="176">
        <v>1.54E-2</v>
      </c>
      <c r="I1299" s="175">
        <v>0</v>
      </c>
      <c r="J1299" s="160">
        <v>0.15</v>
      </c>
      <c r="K1299" s="160">
        <v>0.27</v>
      </c>
      <c r="L1299" s="160">
        <v>1.7000000000000001E-4</v>
      </c>
      <c r="M1299" s="160">
        <v>2.16</v>
      </c>
      <c r="N1299" s="160">
        <v>1.06E-2</v>
      </c>
      <c r="O1299" s="160">
        <v>0.77</v>
      </c>
      <c r="P1299" s="160">
        <v>2.4700000000000002</v>
      </c>
      <c r="Q1299" s="160">
        <v>5.0000000000000001E-4</v>
      </c>
      <c r="R1299" s="160">
        <v>1.23E-2</v>
      </c>
      <c r="S1299" s="160">
        <v>0.09</v>
      </c>
      <c r="T1299" s="160">
        <v>0</v>
      </c>
      <c r="U1299" s="160">
        <v>0.09</v>
      </c>
      <c r="V1299" s="160">
        <v>6.4999999999999997E-4</v>
      </c>
      <c r="W1299" s="160">
        <v>1.16E-3</v>
      </c>
      <c r="X1299" s="160">
        <v>6.0000000000000001E-3</v>
      </c>
      <c r="Y1299" s="160">
        <v>0.12420999999999999</v>
      </c>
      <c r="Z1299" s="160">
        <v>0</v>
      </c>
      <c r="AA1299" s="159">
        <v>0.24399999999999999</v>
      </c>
      <c r="AB1299" s="159">
        <v>2E-3</v>
      </c>
      <c r="AC1299" s="159">
        <v>2.7000000000000001E-3</v>
      </c>
      <c r="AD1299" s="159">
        <v>0.04</v>
      </c>
    </row>
    <row r="1300" spans="1:30" ht="15" customHeight="1">
      <c r="A1300" s="267" t="s">
        <v>2093</v>
      </c>
      <c r="B1300" s="165" t="s">
        <v>34</v>
      </c>
      <c r="C1300" s="182">
        <v>0.26860000000000001</v>
      </c>
      <c r="E1300" s="172">
        <v>0</v>
      </c>
      <c r="F1300" s="173">
        <v>5.45E-2</v>
      </c>
      <c r="G1300" s="179">
        <v>4.1399999999999999E-2</v>
      </c>
      <c r="H1300" s="176">
        <v>7.6399999999999996E-2</v>
      </c>
      <c r="I1300" s="175">
        <v>0</v>
      </c>
      <c r="J1300" s="160">
        <v>0.15</v>
      </c>
      <c r="K1300" s="160">
        <v>0.19</v>
      </c>
      <c r="L1300" s="160">
        <v>1.7999999999999998E-4</v>
      </c>
      <c r="M1300" s="160">
        <v>1.51</v>
      </c>
      <c r="N1300" s="160">
        <v>1.2699999999999999E-2</v>
      </c>
      <c r="O1300" s="160">
        <v>0.82</v>
      </c>
      <c r="P1300" s="160">
        <v>1.84</v>
      </c>
      <c r="Q1300" s="160">
        <v>5.6999999999999998E-4</v>
      </c>
      <c r="R1300" s="160">
        <v>1.8200000000000001E-2</v>
      </c>
      <c r="S1300" s="160">
        <v>0.47</v>
      </c>
      <c r="T1300" s="160">
        <v>0</v>
      </c>
      <c r="U1300" s="160">
        <v>0.47</v>
      </c>
      <c r="V1300" s="160">
        <v>4.2000000000000002E-4</v>
      </c>
      <c r="W1300" s="160">
        <v>1.2800000000000001E-3</v>
      </c>
      <c r="X1300" s="160">
        <v>4.1999999999999997E-3</v>
      </c>
      <c r="Y1300" s="160">
        <v>6.6479999999999997E-2</v>
      </c>
      <c r="Z1300" s="160">
        <v>0</v>
      </c>
      <c r="AA1300" s="159">
        <v>0.222</v>
      </c>
      <c r="AB1300" s="159">
        <v>4.0000000000000001E-3</v>
      </c>
      <c r="AC1300" s="159">
        <v>2.7000000000000001E-3</v>
      </c>
      <c r="AD1300" s="159">
        <v>0.03</v>
      </c>
    </row>
    <row r="1301" spans="1:30" ht="15" customHeight="1">
      <c r="A1301" s="267" t="s">
        <v>2094</v>
      </c>
      <c r="B1301" s="165" t="s">
        <v>34</v>
      </c>
      <c r="C1301" s="182">
        <v>0.26860000000000001</v>
      </c>
      <c r="E1301" s="172">
        <v>0</v>
      </c>
      <c r="F1301" s="173">
        <v>5.45E-2</v>
      </c>
      <c r="G1301" s="179">
        <v>4.1399999999999999E-2</v>
      </c>
      <c r="H1301" s="176">
        <v>7.6399999999999996E-2</v>
      </c>
      <c r="I1301" s="175">
        <v>0</v>
      </c>
      <c r="J1301" s="160">
        <v>0.15</v>
      </c>
      <c r="K1301" s="160">
        <v>0.19</v>
      </c>
      <c r="L1301" s="160">
        <v>1.7999999999999998E-4</v>
      </c>
      <c r="M1301" s="160">
        <v>1.51</v>
      </c>
      <c r="N1301" s="160">
        <v>1.2699999999999999E-2</v>
      </c>
      <c r="O1301" s="160">
        <v>0.82</v>
      </c>
      <c r="P1301" s="160">
        <v>1.84</v>
      </c>
      <c r="Q1301" s="160">
        <v>5.6999999999999998E-4</v>
      </c>
      <c r="R1301" s="160">
        <v>1.8200000000000001E-2</v>
      </c>
      <c r="S1301" s="160">
        <v>0.47</v>
      </c>
      <c r="T1301" s="160">
        <v>0</v>
      </c>
      <c r="U1301" s="160">
        <v>0.47</v>
      </c>
      <c r="V1301" s="160">
        <v>4.2000000000000002E-4</v>
      </c>
      <c r="W1301" s="160">
        <v>1.2800000000000001E-3</v>
      </c>
      <c r="X1301" s="160">
        <v>4.1999999999999997E-3</v>
      </c>
      <c r="Y1301" s="160">
        <v>6.6479999999999997E-2</v>
      </c>
      <c r="Z1301" s="160">
        <v>0</v>
      </c>
      <c r="AA1301" s="159">
        <v>0.222</v>
      </c>
      <c r="AB1301" s="159">
        <v>4.0000000000000001E-3</v>
      </c>
      <c r="AC1301" s="159">
        <v>2.7000000000000001E-3</v>
      </c>
      <c r="AD1301" s="159">
        <v>0.03</v>
      </c>
    </row>
    <row r="1302" spans="1:30" ht="15" customHeight="1">
      <c r="A1302" s="267" t="s">
        <v>2095</v>
      </c>
      <c r="B1302" s="165" t="s">
        <v>34</v>
      </c>
      <c r="C1302" s="182">
        <v>0.26860000000000001</v>
      </c>
      <c r="E1302" s="172">
        <v>0</v>
      </c>
      <c r="F1302" s="173">
        <v>5.45E-2</v>
      </c>
      <c r="G1302" s="179">
        <v>4.1399999999999999E-2</v>
      </c>
      <c r="H1302" s="176">
        <v>7.6399999999999996E-2</v>
      </c>
      <c r="I1302" s="175">
        <v>0</v>
      </c>
      <c r="J1302" s="160">
        <v>0.15</v>
      </c>
      <c r="K1302" s="160">
        <v>0.19</v>
      </c>
      <c r="L1302" s="160">
        <v>1.7999999999999998E-4</v>
      </c>
      <c r="M1302" s="160">
        <v>1.51</v>
      </c>
      <c r="N1302" s="160">
        <v>1.2699999999999999E-2</v>
      </c>
      <c r="O1302" s="160">
        <v>0.82</v>
      </c>
      <c r="P1302" s="160">
        <v>1.84</v>
      </c>
      <c r="Q1302" s="160">
        <v>5.6999999999999998E-4</v>
      </c>
      <c r="R1302" s="160">
        <v>1.8200000000000001E-2</v>
      </c>
      <c r="S1302" s="160">
        <v>0.47</v>
      </c>
      <c r="T1302" s="160">
        <v>0</v>
      </c>
      <c r="U1302" s="160">
        <v>0.47</v>
      </c>
      <c r="V1302" s="160">
        <v>4.2000000000000002E-4</v>
      </c>
      <c r="W1302" s="160">
        <v>1.2800000000000001E-3</v>
      </c>
      <c r="X1302" s="160">
        <v>4.1999999999999997E-3</v>
      </c>
      <c r="Y1302" s="160">
        <v>6.6479999999999997E-2</v>
      </c>
      <c r="Z1302" s="160">
        <v>0</v>
      </c>
      <c r="AA1302" s="159">
        <v>0.222</v>
      </c>
      <c r="AB1302" s="159">
        <v>4.0000000000000001E-3</v>
      </c>
      <c r="AC1302" s="159">
        <v>2.7000000000000001E-3</v>
      </c>
      <c r="AD1302" s="159">
        <v>0.03</v>
      </c>
    </row>
    <row r="1303" spans="1:30" ht="15" customHeight="1">
      <c r="A1303" s="267" t="s">
        <v>2096</v>
      </c>
      <c r="B1303" s="165" t="s">
        <v>34</v>
      </c>
      <c r="C1303" s="182">
        <v>0.26860000000000001</v>
      </c>
      <c r="E1303" s="172">
        <v>0</v>
      </c>
      <c r="F1303" s="173">
        <v>5.45E-2</v>
      </c>
      <c r="G1303" s="179">
        <v>4.1399999999999999E-2</v>
      </c>
      <c r="H1303" s="176">
        <v>7.6399999999999996E-2</v>
      </c>
      <c r="I1303" s="175">
        <v>0</v>
      </c>
      <c r="J1303" s="160">
        <v>0.15</v>
      </c>
      <c r="K1303" s="160">
        <v>0.19</v>
      </c>
      <c r="L1303" s="160">
        <v>1.7999999999999998E-4</v>
      </c>
      <c r="M1303" s="160">
        <v>1.51</v>
      </c>
      <c r="N1303" s="160">
        <v>1.2699999999999999E-2</v>
      </c>
      <c r="O1303" s="160">
        <v>0.82</v>
      </c>
      <c r="P1303" s="160">
        <v>1.84</v>
      </c>
      <c r="Q1303" s="160">
        <v>5.6999999999999998E-4</v>
      </c>
      <c r="R1303" s="160">
        <v>1.8200000000000001E-2</v>
      </c>
      <c r="S1303" s="160">
        <v>0.47</v>
      </c>
      <c r="T1303" s="160">
        <v>0</v>
      </c>
      <c r="U1303" s="160">
        <v>0.47</v>
      </c>
      <c r="V1303" s="160">
        <v>4.2000000000000002E-4</v>
      </c>
      <c r="W1303" s="160">
        <v>1.2800000000000001E-3</v>
      </c>
      <c r="X1303" s="160">
        <v>4.1999999999999997E-3</v>
      </c>
      <c r="Y1303" s="160">
        <v>6.6479999999999997E-2</v>
      </c>
      <c r="Z1303" s="160">
        <v>0</v>
      </c>
      <c r="AA1303" s="159">
        <v>0.222</v>
      </c>
      <c r="AB1303" s="159">
        <v>4.0000000000000001E-3</v>
      </c>
      <c r="AC1303" s="159">
        <v>2.7000000000000001E-3</v>
      </c>
      <c r="AD1303" s="159">
        <v>0.03</v>
      </c>
    </row>
    <row r="1304" spans="1:30" ht="15" customHeight="1">
      <c r="A1304" s="267" t="s">
        <v>2097</v>
      </c>
      <c r="B1304" s="165" t="s">
        <v>34</v>
      </c>
      <c r="C1304" s="182">
        <v>0.26860000000000001</v>
      </c>
      <c r="E1304" s="172">
        <v>0</v>
      </c>
      <c r="F1304" s="173">
        <v>5.45E-2</v>
      </c>
      <c r="G1304" s="179">
        <v>4.1399999999999999E-2</v>
      </c>
      <c r="H1304" s="176">
        <v>7.6399999999999996E-2</v>
      </c>
      <c r="I1304" s="175">
        <v>0</v>
      </c>
      <c r="J1304" s="160">
        <v>0.15</v>
      </c>
      <c r="K1304" s="160">
        <v>0.19</v>
      </c>
      <c r="L1304" s="160">
        <v>1.7999999999999998E-4</v>
      </c>
      <c r="M1304" s="160">
        <v>1.51</v>
      </c>
      <c r="N1304" s="160">
        <v>1.2699999999999999E-2</v>
      </c>
      <c r="O1304" s="160">
        <v>0.82</v>
      </c>
      <c r="P1304" s="160">
        <v>1.84</v>
      </c>
      <c r="Q1304" s="160">
        <v>5.6999999999999998E-4</v>
      </c>
      <c r="R1304" s="160">
        <v>1.8200000000000001E-2</v>
      </c>
      <c r="S1304" s="160">
        <v>0.47</v>
      </c>
      <c r="T1304" s="160">
        <v>0</v>
      </c>
      <c r="U1304" s="160">
        <v>0.47</v>
      </c>
      <c r="V1304" s="160">
        <v>4.2000000000000002E-4</v>
      </c>
      <c r="W1304" s="160">
        <v>1.2800000000000001E-3</v>
      </c>
      <c r="X1304" s="160">
        <v>4.1999999999999997E-3</v>
      </c>
      <c r="Y1304" s="160">
        <v>6.6479999999999997E-2</v>
      </c>
      <c r="Z1304" s="160">
        <v>0</v>
      </c>
      <c r="AA1304" s="159">
        <v>0.222</v>
      </c>
      <c r="AB1304" s="159">
        <v>4.0000000000000001E-3</v>
      </c>
      <c r="AC1304" s="159">
        <v>2.7000000000000001E-3</v>
      </c>
      <c r="AD1304" s="159">
        <v>0.03</v>
      </c>
    </row>
    <row r="1305" spans="1:30" ht="15" customHeight="1">
      <c r="A1305" s="267" t="s">
        <v>2098</v>
      </c>
      <c r="B1305" s="165" t="s">
        <v>34</v>
      </c>
      <c r="C1305" s="182">
        <v>0.27318999999999999</v>
      </c>
      <c r="E1305" s="172">
        <v>3.3919999999999999E-2</v>
      </c>
      <c r="F1305" s="173">
        <v>5.45E-2</v>
      </c>
      <c r="G1305" s="179">
        <v>4.1399999999999999E-2</v>
      </c>
      <c r="H1305" s="176">
        <v>7.6399999999999996E-2</v>
      </c>
      <c r="I1305" s="175">
        <v>1.3500000000000001E-3</v>
      </c>
      <c r="J1305" s="160">
        <v>0.15</v>
      </c>
      <c r="K1305" s="160">
        <v>0.19</v>
      </c>
      <c r="L1305" s="160">
        <v>1.7999999999999998E-4</v>
      </c>
      <c r="M1305" s="160">
        <v>1.51</v>
      </c>
      <c r="N1305" s="160">
        <v>1.2699999999999999E-2</v>
      </c>
      <c r="O1305" s="160">
        <v>0.82</v>
      </c>
      <c r="P1305" s="160">
        <v>1.84</v>
      </c>
      <c r="Q1305" s="160">
        <v>5.6999999999999998E-4</v>
      </c>
      <c r="R1305" s="160">
        <v>1.8200000000000001E-2</v>
      </c>
      <c r="S1305" s="160">
        <v>0.47</v>
      </c>
      <c r="T1305" s="160">
        <v>0</v>
      </c>
      <c r="U1305" s="160">
        <v>0.47</v>
      </c>
      <c r="V1305" s="160">
        <v>4.2000000000000002E-4</v>
      </c>
      <c r="W1305" s="160">
        <v>1.2800000000000001E-3</v>
      </c>
      <c r="X1305" s="160">
        <v>4.1999999999999997E-3</v>
      </c>
      <c r="Y1305" s="160">
        <v>6.6479999999999997E-2</v>
      </c>
      <c r="Z1305" s="160">
        <v>0</v>
      </c>
      <c r="AA1305" s="159">
        <v>0.222</v>
      </c>
      <c r="AB1305" s="159">
        <v>4.0000000000000001E-3</v>
      </c>
      <c r="AC1305" s="159">
        <v>2.7000000000000001E-3</v>
      </c>
      <c r="AD1305" s="159">
        <v>0.03</v>
      </c>
    </row>
    <row r="1306" spans="1:30" ht="15" customHeight="1">
      <c r="A1306" s="267" t="s">
        <v>2099</v>
      </c>
      <c r="B1306" s="165" t="s">
        <v>34</v>
      </c>
      <c r="C1306" s="182">
        <v>0.26860000000000001</v>
      </c>
      <c r="E1306" s="172">
        <v>0</v>
      </c>
      <c r="F1306" s="173">
        <v>5.45E-2</v>
      </c>
      <c r="G1306" s="179">
        <v>4.1399999999999999E-2</v>
      </c>
      <c r="H1306" s="176">
        <v>7.6399999999999996E-2</v>
      </c>
      <c r="I1306" s="175">
        <v>0</v>
      </c>
      <c r="J1306" s="160">
        <v>0.15</v>
      </c>
      <c r="K1306" s="160">
        <v>0.19</v>
      </c>
      <c r="L1306" s="160">
        <v>1.7999999999999998E-4</v>
      </c>
      <c r="M1306" s="160">
        <v>1.51</v>
      </c>
      <c r="N1306" s="160">
        <v>1.2699999999999999E-2</v>
      </c>
      <c r="O1306" s="160">
        <v>0.82</v>
      </c>
      <c r="P1306" s="160">
        <v>1.84</v>
      </c>
      <c r="Q1306" s="160">
        <v>5.6999999999999998E-4</v>
      </c>
      <c r="R1306" s="160">
        <v>1.8200000000000001E-2</v>
      </c>
      <c r="S1306" s="160">
        <v>0.47</v>
      </c>
      <c r="T1306" s="160">
        <v>0</v>
      </c>
      <c r="U1306" s="160">
        <v>0.47</v>
      </c>
      <c r="V1306" s="160">
        <v>4.2000000000000002E-4</v>
      </c>
      <c r="W1306" s="160">
        <v>1.2800000000000001E-3</v>
      </c>
      <c r="X1306" s="160">
        <v>4.1999999999999997E-3</v>
      </c>
      <c r="Y1306" s="160">
        <v>6.6479999999999997E-2</v>
      </c>
      <c r="Z1306" s="160">
        <v>0</v>
      </c>
      <c r="AA1306" s="159">
        <v>0.222</v>
      </c>
      <c r="AB1306" s="159">
        <v>4.0000000000000001E-3</v>
      </c>
      <c r="AC1306" s="159">
        <v>2.7000000000000001E-3</v>
      </c>
      <c r="AD1306" s="159">
        <v>0.03</v>
      </c>
    </row>
    <row r="1307" spans="1:30" ht="15" customHeight="1">
      <c r="A1307" s="267" t="s">
        <v>2100</v>
      </c>
      <c r="B1307" s="165" t="s">
        <v>34</v>
      </c>
      <c r="C1307" s="182">
        <v>0.21751999999999999</v>
      </c>
      <c r="E1307" s="172">
        <v>1.076E-2</v>
      </c>
      <c r="F1307" s="173">
        <v>5.45E-2</v>
      </c>
      <c r="G1307" s="179">
        <v>4.1399999999999999E-2</v>
      </c>
      <c r="H1307" s="176">
        <v>7.6399999999999996E-2</v>
      </c>
      <c r="I1307" s="175">
        <v>3.0000000000000001E-3</v>
      </c>
      <c r="J1307" s="160">
        <v>0.15</v>
      </c>
      <c r="K1307" s="160">
        <v>0.19</v>
      </c>
      <c r="L1307" s="160">
        <v>1.7999999999999998E-4</v>
      </c>
      <c r="M1307" s="160">
        <v>1.51</v>
      </c>
      <c r="N1307" s="160">
        <v>1.2699999999999999E-2</v>
      </c>
      <c r="O1307" s="160">
        <v>0.82</v>
      </c>
      <c r="P1307" s="160">
        <v>1.84</v>
      </c>
      <c r="Q1307" s="160">
        <v>5.6999999999999998E-4</v>
      </c>
      <c r="R1307" s="160">
        <v>1.8200000000000001E-2</v>
      </c>
      <c r="S1307" s="160">
        <v>0.47</v>
      </c>
      <c r="T1307" s="160">
        <v>0</v>
      </c>
      <c r="U1307" s="160">
        <v>0.47</v>
      </c>
      <c r="V1307" s="160">
        <v>4.2000000000000002E-4</v>
      </c>
      <c r="W1307" s="160">
        <v>1.2800000000000001E-3</v>
      </c>
      <c r="X1307" s="160">
        <v>4.1999999999999997E-3</v>
      </c>
      <c r="Y1307" s="160">
        <v>6.6479999999999997E-2</v>
      </c>
      <c r="Z1307" s="160">
        <v>0</v>
      </c>
      <c r="AA1307" s="159">
        <v>0.222</v>
      </c>
      <c r="AB1307" s="159">
        <v>4.0000000000000001E-3</v>
      </c>
      <c r="AC1307" s="159">
        <v>2.7000000000000001E-3</v>
      </c>
      <c r="AD1307" s="159">
        <v>0.03</v>
      </c>
    </row>
    <row r="1308" spans="1:30" ht="15" customHeight="1">
      <c r="A1308" s="267" t="s">
        <v>2101</v>
      </c>
      <c r="B1308" s="165" t="s">
        <v>34</v>
      </c>
      <c r="C1308" s="182">
        <v>0.26860000000000001</v>
      </c>
      <c r="E1308" s="172">
        <v>0</v>
      </c>
      <c r="F1308" s="173">
        <v>5.45E-2</v>
      </c>
      <c r="G1308" s="179">
        <v>4.1399999999999999E-2</v>
      </c>
      <c r="H1308" s="176">
        <v>7.6399999999999996E-2</v>
      </c>
      <c r="I1308" s="175">
        <v>0</v>
      </c>
      <c r="J1308" s="160">
        <v>0.15</v>
      </c>
      <c r="K1308" s="160">
        <v>0.19</v>
      </c>
      <c r="L1308" s="160">
        <v>1.7999999999999998E-4</v>
      </c>
      <c r="M1308" s="160">
        <v>1.51</v>
      </c>
      <c r="N1308" s="160">
        <v>1.2699999999999999E-2</v>
      </c>
      <c r="O1308" s="160">
        <v>0.82</v>
      </c>
      <c r="P1308" s="160">
        <v>1.84</v>
      </c>
      <c r="Q1308" s="160">
        <v>5.6999999999999998E-4</v>
      </c>
      <c r="R1308" s="160">
        <v>1.8200000000000001E-2</v>
      </c>
      <c r="S1308" s="160">
        <v>0.47</v>
      </c>
      <c r="T1308" s="160">
        <v>0</v>
      </c>
      <c r="U1308" s="160">
        <v>0.47</v>
      </c>
      <c r="V1308" s="160">
        <v>4.2000000000000002E-4</v>
      </c>
      <c r="W1308" s="160">
        <v>1.2800000000000001E-3</v>
      </c>
      <c r="X1308" s="160">
        <v>4.1999999999999997E-3</v>
      </c>
      <c r="Y1308" s="160">
        <v>6.6479999999999997E-2</v>
      </c>
      <c r="Z1308" s="160">
        <v>0</v>
      </c>
      <c r="AA1308" s="159">
        <v>0.222</v>
      </c>
      <c r="AB1308" s="159">
        <v>4.0000000000000001E-3</v>
      </c>
      <c r="AC1308" s="159">
        <v>2.7000000000000001E-3</v>
      </c>
      <c r="AD1308" s="159">
        <v>0.03</v>
      </c>
    </row>
    <row r="1309" spans="1:30" ht="15" customHeight="1">
      <c r="A1309" s="267" t="s">
        <v>2102</v>
      </c>
      <c r="B1309" s="165" t="s">
        <v>34</v>
      </c>
      <c r="C1309" s="182">
        <v>0.27729999999999999</v>
      </c>
      <c r="E1309" s="172">
        <v>0</v>
      </c>
      <c r="F1309" s="173">
        <v>3.2799999999999996E-2</v>
      </c>
      <c r="G1309" s="179">
        <v>2.9100000000000001E-2</v>
      </c>
      <c r="H1309" s="176">
        <v>3.04E-2</v>
      </c>
      <c r="I1309" s="175">
        <v>0</v>
      </c>
      <c r="J1309" s="160">
        <v>0.3</v>
      </c>
      <c r="K1309" s="160">
        <v>0.24</v>
      </c>
      <c r="L1309" s="160">
        <v>2.4000000000000001E-4</v>
      </c>
      <c r="M1309" s="160">
        <v>1.98</v>
      </c>
      <c r="N1309" s="160">
        <v>2.29E-2</v>
      </c>
      <c r="O1309" s="160">
        <v>0.73</v>
      </c>
      <c r="P1309" s="160">
        <v>2.82</v>
      </c>
      <c r="Q1309" s="160">
        <v>1.4299999999999998E-3</v>
      </c>
      <c r="R1309" s="160">
        <v>4.2199999999999994E-2</v>
      </c>
      <c r="S1309" s="160">
        <v>0.2</v>
      </c>
      <c r="T1309" s="160">
        <v>0</v>
      </c>
      <c r="U1309" s="160">
        <v>0.2</v>
      </c>
      <c r="V1309" s="160">
        <v>5.6000000000000006E-4</v>
      </c>
      <c r="W1309" s="160">
        <v>2.2699999999999999E-3</v>
      </c>
      <c r="X1309" s="160">
        <v>3.2000000000000002E-3</v>
      </c>
      <c r="Y1309" s="160">
        <v>3.6889999999999999E-2</v>
      </c>
      <c r="Z1309" s="160">
        <v>0</v>
      </c>
      <c r="AA1309" s="159">
        <v>0.38600000000000001</v>
      </c>
      <c r="AB1309" s="159">
        <v>1E-3</v>
      </c>
      <c r="AC1309" s="159">
        <v>2.7000000000000001E-3</v>
      </c>
      <c r="AD1309" s="159">
        <v>0.09</v>
      </c>
    </row>
    <row r="1310" spans="1:30" ht="15" customHeight="1">
      <c r="A1310" s="267" t="s">
        <v>2103</v>
      </c>
      <c r="B1310" s="165" t="s">
        <v>34</v>
      </c>
      <c r="C1310" s="182">
        <v>0.27729999999999999</v>
      </c>
      <c r="E1310" s="172">
        <v>0</v>
      </c>
      <c r="F1310" s="173">
        <v>3.2799999999999996E-2</v>
      </c>
      <c r="G1310" s="179">
        <v>2.9100000000000001E-2</v>
      </c>
      <c r="H1310" s="176">
        <v>3.04E-2</v>
      </c>
      <c r="I1310" s="175">
        <v>0</v>
      </c>
      <c r="J1310" s="160">
        <v>0.3</v>
      </c>
      <c r="K1310" s="160">
        <v>0.24</v>
      </c>
      <c r="L1310" s="160">
        <v>2.4000000000000001E-4</v>
      </c>
      <c r="M1310" s="160">
        <v>1.98</v>
      </c>
      <c r="N1310" s="160">
        <v>2.29E-2</v>
      </c>
      <c r="O1310" s="160">
        <v>0.73</v>
      </c>
      <c r="P1310" s="160">
        <v>2.82</v>
      </c>
      <c r="Q1310" s="160">
        <v>1.4299999999999998E-3</v>
      </c>
      <c r="R1310" s="160">
        <v>4.2199999999999994E-2</v>
      </c>
      <c r="S1310" s="160">
        <v>0.2</v>
      </c>
      <c r="T1310" s="160">
        <v>0</v>
      </c>
      <c r="U1310" s="160">
        <v>0.2</v>
      </c>
      <c r="V1310" s="160">
        <v>5.6000000000000006E-4</v>
      </c>
      <c r="W1310" s="160">
        <v>2.2699999999999999E-3</v>
      </c>
      <c r="X1310" s="160">
        <v>3.2000000000000002E-3</v>
      </c>
      <c r="Y1310" s="160">
        <v>3.6889999999999999E-2</v>
      </c>
      <c r="Z1310" s="160">
        <v>0</v>
      </c>
      <c r="AA1310" s="159">
        <v>0.38600000000000001</v>
      </c>
      <c r="AB1310" s="159">
        <v>1E-3</v>
      </c>
      <c r="AC1310" s="159">
        <v>2.7000000000000001E-3</v>
      </c>
      <c r="AD1310" s="159">
        <v>0.09</v>
      </c>
    </row>
    <row r="1311" spans="1:30" ht="15" customHeight="1">
      <c r="A1311" s="267" t="s">
        <v>2104</v>
      </c>
      <c r="B1311" s="165" t="s">
        <v>34</v>
      </c>
      <c r="C1311" s="182">
        <v>0.27729999999999999</v>
      </c>
      <c r="E1311" s="172">
        <v>0</v>
      </c>
      <c r="F1311" s="173">
        <v>3.2799999999999996E-2</v>
      </c>
      <c r="G1311" s="179">
        <v>2.9100000000000001E-2</v>
      </c>
      <c r="H1311" s="176">
        <v>3.04E-2</v>
      </c>
      <c r="I1311" s="175">
        <v>0</v>
      </c>
      <c r="J1311" s="160">
        <v>0.3</v>
      </c>
      <c r="K1311" s="160">
        <v>0.24</v>
      </c>
      <c r="L1311" s="160">
        <v>2.4000000000000001E-4</v>
      </c>
      <c r="M1311" s="160">
        <v>1.98</v>
      </c>
      <c r="N1311" s="160">
        <v>2.29E-2</v>
      </c>
      <c r="O1311" s="160">
        <v>0.73</v>
      </c>
      <c r="P1311" s="160">
        <v>2.82</v>
      </c>
      <c r="Q1311" s="160">
        <v>1.4299999999999998E-3</v>
      </c>
      <c r="R1311" s="160">
        <v>4.2199999999999994E-2</v>
      </c>
      <c r="S1311" s="160">
        <v>0.2</v>
      </c>
      <c r="T1311" s="160">
        <v>0</v>
      </c>
      <c r="U1311" s="160">
        <v>0.2</v>
      </c>
      <c r="V1311" s="160">
        <v>5.6000000000000006E-4</v>
      </c>
      <c r="W1311" s="160">
        <v>2.2699999999999999E-3</v>
      </c>
      <c r="X1311" s="160">
        <v>3.2000000000000002E-3</v>
      </c>
      <c r="Y1311" s="160">
        <v>3.6889999999999999E-2</v>
      </c>
      <c r="Z1311" s="160">
        <v>0</v>
      </c>
      <c r="AA1311" s="159">
        <v>0.38600000000000001</v>
      </c>
      <c r="AB1311" s="159">
        <v>1E-3</v>
      </c>
      <c r="AC1311" s="159">
        <v>2.7000000000000001E-3</v>
      </c>
      <c r="AD1311" s="159">
        <v>0.09</v>
      </c>
    </row>
    <row r="1312" spans="1:30" ht="15" customHeight="1">
      <c r="A1312" s="267" t="s">
        <v>2105</v>
      </c>
      <c r="B1312" s="165" t="s">
        <v>34</v>
      </c>
      <c r="C1312" s="182">
        <v>0.27729999999999999</v>
      </c>
      <c r="E1312" s="172">
        <v>0</v>
      </c>
      <c r="F1312" s="173">
        <v>3.2799999999999996E-2</v>
      </c>
      <c r="G1312" s="179">
        <v>2.9100000000000001E-2</v>
      </c>
      <c r="H1312" s="176">
        <v>3.04E-2</v>
      </c>
      <c r="I1312" s="175">
        <v>0</v>
      </c>
      <c r="J1312" s="160">
        <v>0.3</v>
      </c>
      <c r="K1312" s="160">
        <v>0.24</v>
      </c>
      <c r="L1312" s="160">
        <v>2.4000000000000001E-4</v>
      </c>
      <c r="M1312" s="160">
        <v>1.98</v>
      </c>
      <c r="N1312" s="160">
        <v>2.29E-2</v>
      </c>
      <c r="O1312" s="160">
        <v>0.73</v>
      </c>
      <c r="P1312" s="160">
        <v>2.82</v>
      </c>
      <c r="Q1312" s="160">
        <v>1.4299999999999998E-3</v>
      </c>
      <c r="R1312" s="160">
        <v>4.2199999999999994E-2</v>
      </c>
      <c r="S1312" s="160">
        <v>0.2</v>
      </c>
      <c r="T1312" s="160">
        <v>0</v>
      </c>
      <c r="U1312" s="160">
        <v>0.2</v>
      </c>
      <c r="V1312" s="160">
        <v>5.6000000000000006E-4</v>
      </c>
      <c r="W1312" s="160">
        <v>2.2699999999999999E-3</v>
      </c>
      <c r="X1312" s="160">
        <v>3.2000000000000002E-3</v>
      </c>
      <c r="Y1312" s="160">
        <v>3.6889999999999999E-2</v>
      </c>
      <c r="Z1312" s="160">
        <v>0</v>
      </c>
      <c r="AA1312" s="159">
        <v>0.38600000000000001</v>
      </c>
      <c r="AB1312" s="159">
        <v>1E-3</v>
      </c>
      <c r="AC1312" s="159">
        <v>2.7000000000000001E-3</v>
      </c>
      <c r="AD1312" s="159">
        <v>0.09</v>
      </c>
    </row>
    <row r="1313" spans="1:30" ht="15" customHeight="1">
      <c r="A1313" s="267" t="s">
        <v>2106</v>
      </c>
      <c r="B1313" s="165" t="s">
        <v>34</v>
      </c>
      <c r="C1313" s="182">
        <v>0.27729999999999999</v>
      </c>
      <c r="E1313" s="172">
        <v>0</v>
      </c>
      <c r="F1313" s="173">
        <v>3.2799999999999996E-2</v>
      </c>
      <c r="G1313" s="179">
        <v>2.9100000000000001E-2</v>
      </c>
      <c r="H1313" s="176">
        <v>3.04E-2</v>
      </c>
      <c r="I1313" s="175">
        <v>0</v>
      </c>
      <c r="J1313" s="160">
        <v>0.3</v>
      </c>
      <c r="K1313" s="160">
        <v>0.24</v>
      </c>
      <c r="L1313" s="160">
        <v>2.4000000000000001E-4</v>
      </c>
      <c r="M1313" s="160">
        <v>1.98</v>
      </c>
      <c r="N1313" s="160">
        <v>2.29E-2</v>
      </c>
      <c r="O1313" s="160">
        <v>0.73</v>
      </c>
      <c r="P1313" s="160">
        <v>2.82</v>
      </c>
      <c r="Q1313" s="160">
        <v>1.4299999999999998E-3</v>
      </c>
      <c r="R1313" s="160">
        <v>4.2199999999999994E-2</v>
      </c>
      <c r="S1313" s="160">
        <v>0.2</v>
      </c>
      <c r="T1313" s="160">
        <v>0</v>
      </c>
      <c r="U1313" s="160">
        <v>0.2</v>
      </c>
      <c r="V1313" s="160">
        <v>5.6000000000000006E-4</v>
      </c>
      <c r="W1313" s="160">
        <v>2.2699999999999999E-3</v>
      </c>
      <c r="X1313" s="160">
        <v>3.2000000000000002E-3</v>
      </c>
      <c r="Y1313" s="160">
        <v>3.6889999999999999E-2</v>
      </c>
      <c r="Z1313" s="160">
        <v>0</v>
      </c>
      <c r="AA1313" s="159">
        <v>0.38600000000000001</v>
      </c>
      <c r="AB1313" s="159">
        <v>1E-3</v>
      </c>
      <c r="AC1313" s="159">
        <v>2.7000000000000001E-3</v>
      </c>
      <c r="AD1313" s="159">
        <v>0.09</v>
      </c>
    </row>
    <row r="1314" spans="1:30" ht="15" customHeight="1">
      <c r="A1314" s="267" t="s">
        <v>2107</v>
      </c>
      <c r="B1314" s="165" t="s">
        <v>34</v>
      </c>
      <c r="C1314" s="182">
        <v>0.22448000000000001</v>
      </c>
      <c r="E1314" s="172">
        <v>1.076E-2</v>
      </c>
      <c r="F1314" s="173">
        <v>3.2799999999999996E-2</v>
      </c>
      <c r="G1314" s="179">
        <v>2.9100000000000001E-2</v>
      </c>
      <c r="H1314" s="176">
        <v>3.04E-2</v>
      </c>
      <c r="I1314" s="175">
        <v>3.0000000000000001E-3</v>
      </c>
      <c r="J1314" s="160">
        <v>0.3</v>
      </c>
      <c r="K1314" s="160">
        <v>0.24</v>
      </c>
      <c r="L1314" s="160">
        <v>2.4000000000000001E-4</v>
      </c>
      <c r="M1314" s="160">
        <v>1.98</v>
      </c>
      <c r="N1314" s="160">
        <v>2.29E-2</v>
      </c>
      <c r="O1314" s="160">
        <v>0.73</v>
      </c>
      <c r="P1314" s="160">
        <v>2.82</v>
      </c>
      <c r="Q1314" s="160">
        <v>1.4299999999999998E-3</v>
      </c>
      <c r="R1314" s="160">
        <v>4.2199999999999994E-2</v>
      </c>
      <c r="S1314" s="160">
        <v>0.2</v>
      </c>
      <c r="T1314" s="160">
        <v>0</v>
      </c>
      <c r="U1314" s="160">
        <v>0.2</v>
      </c>
      <c r="V1314" s="160">
        <v>5.6000000000000006E-4</v>
      </c>
      <c r="W1314" s="160">
        <v>2.2699999999999999E-3</v>
      </c>
      <c r="X1314" s="160">
        <v>3.2000000000000002E-3</v>
      </c>
      <c r="Y1314" s="160">
        <v>3.6889999999999999E-2</v>
      </c>
      <c r="Z1314" s="160">
        <v>0</v>
      </c>
      <c r="AA1314" s="159">
        <v>0.38600000000000001</v>
      </c>
      <c r="AB1314" s="159">
        <v>1E-3</v>
      </c>
      <c r="AC1314" s="159">
        <v>2.7000000000000001E-3</v>
      </c>
      <c r="AD1314" s="159">
        <v>0.09</v>
      </c>
    </row>
    <row r="1315" spans="1:30" ht="15" customHeight="1">
      <c r="A1315" s="267" t="s">
        <v>2108</v>
      </c>
      <c r="B1315" s="165" t="s">
        <v>34</v>
      </c>
      <c r="C1315" s="182">
        <v>0.25950000000000001</v>
      </c>
      <c r="E1315" s="172">
        <v>0</v>
      </c>
      <c r="F1315" s="173">
        <v>5.8200000000000002E-2</v>
      </c>
      <c r="G1315" s="179">
        <v>4.6199999999999998E-2</v>
      </c>
      <c r="H1315" s="176">
        <v>8.2899999999999988E-2</v>
      </c>
      <c r="I1315" s="175">
        <v>0</v>
      </c>
      <c r="J1315" s="160">
        <v>0.21</v>
      </c>
      <c r="K1315" s="160">
        <v>0.2</v>
      </c>
      <c r="L1315" s="160">
        <v>2.1999999999999998E-4</v>
      </c>
      <c r="M1315" s="160">
        <v>1.54</v>
      </c>
      <c r="N1315" s="160">
        <v>1.4199999999999999E-2</v>
      </c>
      <c r="O1315" s="160">
        <v>0.87</v>
      </c>
      <c r="P1315" s="160">
        <v>2.1</v>
      </c>
      <c r="Q1315" s="160">
        <v>7.5999999999999993E-4</v>
      </c>
      <c r="R1315" s="160">
        <v>2.2499999999999999E-2</v>
      </c>
      <c r="S1315" s="160">
        <v>1.05</v>
      </c>
      <c r="T1315" s="160">
        <v>0</v>
      </c>
      <c r="U1315" s="160">
        <v>1.05</v>
      </c>
      <c r="V1315" s="160">
        <v>6.0999999999999997E-4</v>
      </c>
      <c r="W1315" s="160">
        <v>1.9500000000000001E-3</v>
      </c>
      <c r="X1315" s="160">
        <v>2.7000000000000001E-3</v>
      </c>
      <c r="Y1315" s="160">
        <v>6.7180000000000004E-2</v>
      </c>
      <c r="Z1315" s="160">
        <v>0</v>
      </c>
      <c r="AA1315" s="159">
        <v>0.22500000000000001</v>
      </c>
      <c r="AB1315" s="159">
        <v>2E-3</v>
      </c>
      <c r="AC1315" s="159">
        <v>2.7000000000000001E-3</v>
      </c>
      <c r="AD1315" s="159">
        <v>0.06</v>
      </c>
    </row>
    <row r="1316" spans="1:30" ht="15" customHeight="1">
      <c r="A1316" s="267" t="s">
        <v>2109</v>
      </c>
      <c r="B1316" s="165" t="s">
        <v>34</v>
      </c>
      <c r="C1316" s="182">
        <v>0.25950000000000001</v>
      </c>
      <c r="E1316" s="172">
        <v>0</v>
      </c>
      <c r="F1316" s="173">
        <v>5.8200000000000002E-2</v>
      </c>
      <c r="G1316" s="179">
        <v>4.6199999999999998E-2</v>
      </c>
      <c r="H1316" s="176">
        <v>8.2899999999999988E-2</v>
      </c>
      <c r="I1316" s="175">
        <v>0</v>
      </c>
      <c r="J1316" s="160">
        <v>0.21</v>
      </c>
      <c r="K1316" s="160">
        <v>0.2</v>
      </c>
      <c r="L1316" s="160">
        <v>2.1999999999999998E-4</v>
      </c>
      <c r="M1316" s="160">
        <v>1.54</v>
      </c>
      <c r="N1316" s="160">
        <v>1.4199999999999999E-2</v>
      </c>
      <c r="O1316" s="160">
        <v>0.87</v>
      </c>
      <c r="P1316" s="160">
        <v>2.1</v>
      </c>
      <c r="Q1316" s="160">
        <v>7.5999999999999993E-4</v>
      </c>
      <c r="R1316" s="160">
        <v>2.2499999999999999E-2</v>
      </c>
      <c r="S1316" s="160">
        <v>1.05</v>
      </c>
      <c r="T1316" s="160">
        <v>0</v>
      </c>
      <c r="U1316" s="160">
        <v>1.05</v>
      </c>
      <c r="V1316" s="160">
        <v>6.0999999999999997E-4</v>
      </c>
      <c r="W1316" s="160">
        <v>1.9500000000000001E-3</v>
      </c>
      <c r="X1316" s="160">
        <v>2.7000000000000001E-3</v>
      </c>
      <c r="Y1316" s="160">
        <v>6.7180000000000004E-2</v>
      </c>
      <c r="Z1316" s="160">
        <v>0</v>
      </c>
      <c r="AA1316" s="159">
        <v>0.22500000000000001</v>
      </c>
      <c r="AB1316" s="159">
        <v>2E-3</v>
      </c>
      <c r="AC1316" s="159">
        <v>2.7000000000000001E-3</v>
      </c>
      <c r="AD1316" s="159">
        <v>0.06</v>
      </c>
    </row>
    <row r="1317" spans="1:30" ht="15" customHeight="1">
      <c r="A1317" s="267" t="s">
        <v>2110</v>
      </c>
      <c r="B1317" s="165" t="s">
        <v>34</v>
      </c>
      <c r="C1317" s="182">
        <v>0.25950000000000001</v>
      </c>
      <c r="E1317" s="172">
        <v>0</v>
      </c>
      <c r="F1317" s="173">
        <v>5.8200000000000002E-2</v>
      </c>
      <c r="G1317" s="179">
        <v>4.6199999999999998E-2</v>
      </c>
      <c r="H1317" s="176">
        <v>8.2899999999999988E-2</v>
      </c>
      <c r="I1317" s="175">
        <v>0</v>
      </c>
      <c r="J1317" s="160">
        <v>0.21</v>
      </c>
      <c r="K1317" s="160">
        <v>0.2</v>
      </c>
      <c r="L1317" s="160">
        <v>2.1999999999999998E-4</v>
      </c>
      <c r="M1317" s="160">
        <v>1.54</v>
      </c>
      <c r="N1317" s="160">
        <v>1.4199999999999999E-2</v>
      </c>
      <c r="O1317" s="160">
        <v>0.87</v>
      </c>
      <c r="P1317" s="160">
        <v>2.1</v>
      </c>
      <c r="Q1317" s="160">
        <v>7.5999999999999993E-4</v>
      </c>
      <c r="R1317" s="160">
        <v>2.2499999999999999E-2</v>
      </c>
      <c r="S1317" s="160">
        <v>1.05</v>
      </c>
      <c r="T1317" s="160">
        <v>0</v>
      </c>
      <c r="U1317" s="160">
        <v>1.05</v>
      </c>
      <c r="V1317" s="160">
        <v>6.0999999999999997E-4</v>
      </c>
      <c r="W1317" s="160">
        <v>1.9500000000000001E-3</v>
      </c>
      <c r="X1317" s="160">
        <v>2.7000000000000001E-3</v>
      </c>
      <c r="Y1317" s="160">
        <v>6.7180000000000004E-2</v>
      </c>
      <c r="Z1317" s="160">
        <v>0</v>
      </c>
      <c r="AA1317" s="159">
        <v>0.22500000000000001</v>
      </c>
      <c r="AB1317" s="159">
        <v>2E-3</v>
      </c>
      <c r="AC1317" s="159">
        <v>2.7000000000000001E-3</v>
      </c>
      <c r="AD1317" s="159">
        <v>0.06</v>
      </c>
    </row>
    <row r="1318" spans="1:30" ht="15" customHeight="1">
      <c r="A1318" s="267" t="s">
        <v>2111</v>
      </c>
      <c r="B1318" s="165" t="s">
        <v>34</v>
      </c>
      <c r="C1318" s="182">
        <v>0.25950000000000001</v>
      </c>
      <c r="E1318" s="172">
        <v>0</v>
      </c>
      <c r="F1318" s="173">
        <v>5.8200000000000002E-2</v>
      </c>
      <c r="G1318" s="179">
        <v>4.6199999999999998E-2</v>
      </c>
      <c r="H1318" s="176">
        <v>8.2899999999999988E-2</v>
      </c>
      <c r="I1318" s="175">
        <v>0</v>
      </c>
      <c r="J1318" s="160">
        <v>0.21</v>
      </c>
      <c r="K1318" s="160">
        <v>0.2</v>
      </c>
      <c r="L1318" s="160">
        <v>2.1999999999999998E-4</v>
      </c>
      <c r="M1318" s="160">
        <v>1.54</v>
      </c>
      <c r="N1318" s="160">
        <v>1.4199999999999999E-2</v>
      </c>
      <c r="O1318" s="160">
        <v>0.87</v>
      </c>
      <c r="P1318" s="160">
        <v>2.1</v>
      </c>
      <c r="Q1318" s="160">
        <v>7.5999999999999993E-4</v>
      </c>
      <c r="R1318" s="160">
        <v>2.2499999999999999E-2</v>
      </c>
      <c r="S1318" s="160">
        <v>1.05</v>
      </c>
      <c r="T1318" s="160">
        <v>0</v>
      </c>
      <c r="U1318" s="160">
        <v>1.05</v>
      </c>
      <c r="V1318" s="160">
        <v>6.0999999999999997E-4</v>
      </c>
      <c r="W1318" s="160">
        <v>1.9500000000000001E-3</v>
      </c>
      <c r="X1318" s="160">
        <v>2.7000000000000001E-3</v>
      </c>
      <c r="Y1318" s="160">
        <v>6.7180000000000004E-2</v>
      </c>
      <c r="Z1318" s="160">
        <v>0</v>
      </c>
      <c r="AA1318" s="159">
        <v>0.22500000000000001</v>
      </c>
      <c r="AB1318" s="159">
        <v>2E-3</v>
      </c>
      <c r="AC1318" s="159">
        <v>2.7000000000000001E-3</v>
      </c>
      <c r="AD1318" s="159">
        <v>0.06</v>
      </c>
    </row>
    <row r="1319" spans="1:30" ht="15" customHeight="1">
      <c r="A1319" s="267" t="s">
        <v>2112</v>
      </c>
      <c r="B1319" s="165" t="s">
        <v>34</v>
      </c>
      <c r="C1319" s="182">
        <v>0.21539000000000003</v>
      </c>
      <c r="E1319" s="172">
        <v>1.8509999999999999E-2</v>
      </c>
      <c r="F1319" s="173">
        <v>5.8200000000000002E-2</v>
      </c>
      <c r="G1319" s="179">
        <v>4.6199999999999998E-2</v>
      </c>
      <c r="H1319" s="176">
        <v>8.2899999999999988E-2</v>
      </c>
      <c r="I1319" s="175">
        <v>4.2999999999999999E-4</v>
      </c>
      <c r="J1319" s="160">
        <v>0.21</v>
      </c>
      <c r="K1319" s="160">
        <v>0.2</v>
      </c>
      <c r="L1319" s="160">
        <v>2.1999999999999998E-4</v>
      </c>
      <c r="M1319" s="160">
        <v>1.54</v>
      </c>
      <c r="N1319" s="160">
        <v>1.4199999999999999E-2</v>
      </c>
      <c r="O1319" s="160">
        <v>0.87</v>
      </c>
      <c r="P1319" s="160">
        <v>2.1</v>
      </c>
      <c r="Q1319" s="160">
        <v>7.5999999999999993E-4</v>
      </c>
      <c r="R1319" s="160">
        <v>2.2499999999999999E-2</v>
      </c>
      <c r="S1319" s="160">
        <v>1.05</v>
      </c>
      <c r="T1319" s="160">
        <v>0</v>
      </c>
      <c r="U1319" s="160">
        <v>1.05</v>
      </c>
      <c r="V1319" s="160">
        <v>6.0999999999999997E-4</v>
      </c>
      <c r="W1319" s="160">
        <v>1.9500000000000001E-3</v>
      </c>
      <c r="X1319" s="160">
        <v>2.7000000000000001E-3</v>
      </c>
      <c r="Y1319" s="160">
        <v>6.7180000000000004E-2</v>
      </c>
      <c r="Z1319" s="160">
        <v>0</v>
      </c>
      <c r="AA1319" s="159">
        <v>0.22500000000000001</v>
      </c>
      <c r="AB1319" s="159">
        <v>2E-3</v>
      </c>
      <c r="AC1319" s="159">
        <v>2.7000000000000001E-3</v>
      </c>
      <c r="AD1319" s="159">
        <v>0.06</v>
      </c>
    </row>
    <row r="1320" spans="1:30" ht="15" customHeight="1">
      <c r="A1320" s="267" t="s">
        <v>2113</v>
      </c>
      <c r="B1320" s="165" t="s">
        <v>34</v>
      </c>
      <c r="C1320" s="182">
        <v>0.19399999999999998</v>
      </c>
      <c r="E1320" s="172">
        <v>2E-3</v>
      </c>
      <c r="F1320" s="173">
        <v>3.9199999999999999E-2</v>
      </c>
      <c r="G1320" s="179">
        <v>2.98E-2</v>
      </c>
      <c r="H1320" s="176">
        <v>5.5E-2</v>
      </c>
      <c r="I1320" s="175">
        <v>0</v>
      </c>
      <c r="J1320" s="160">
        <v>0.88</v>
      </c>
      <c r="K1320" s="160">
        <v>0.05</v>
      </c>
      <c r="L1320" s="160">
        <v>1.6000000000000001E-4</v>
      </c>
      <c r="M1320" s="160">
        <v>0.83</v>
      </c>
      <c r="N1320" s="160">
        <v>9.1000000000000004E-3</v>
      </c>
      <c r="O1320" s="160">
        <v>0.67</v>
      </c>
      <c r="P1320" s="160">
        <v>0.31</v>
      </c>
      <c r="Q1320" s="160">
        <v>1.0199999999999999E-3</v>
      </c>
      <c r="R1320" s="160">
        <v>6.8999999999999999E-3</v>
      </c>
      <c r="S1320" s="160">
        <v>0.3</v>
      </c>
      <c r="T1320" s="160">
        <v>0</v>
      </c>
      <c r="U1320" s="160">
        <v>0.3</v>
      </c>
      <c r="V1320" s="160">
        <v>5.9999999999999995E-4</v>
      </c>
      <c r="W1320" s="160">
        <v>2E-3</v>
      </c>
      <c r="X1320" s="160">
        <v>1E-4</v>
      </c>
      <c r="Y1320" s="160">
        <v>4.0000000000000001E-3</v>
      </c>
      <c r="Z1320" s="160">
        <v>0</v>
      </c>
      <c r="AA1320" s="159">
        <v>3.6000000000000004E-2</v>
      </c>
      <c r="AB1320" s="159">
        <v>1.49E-3</v>
      </c>
      <c r="AC1320" s="159">
        <v>2.7000000000000001E-3</v>
      </c>
      <c r="AD1320" s="159">
        <v>0.86</v>
      </c>
    </row>
    <row r="1321" spans="1:30" ht="15" customHeight="1">
      <c r="A1321" s="267" t="s">
        <v>2114</v>
      </c>
      <c r="B1321" s="165" t="s">
        <v>34</v>
      </c>
      <c r="C1321" s="182">
        <v>0.19399999999999998</v>
      </c>
      <c r="E1321" s="172">
        <v>2E-3</v>
      </c>
      <c r="F1321" s="173">
        <v>3.9199999999999999E-2</v>
      </c>
      <c r="G1321" s="179">
        <v>2.98E-2</v>
      </c>
      <c r="H1321" s="176">
        <v>5.5E-2</v>
      </c>
      <c r="I1321" s="175">
        <v>0</v>
      </c>
      <c r="J1321" s="160">
        <v>0.88</v>
      </c>
      <c r="K1321" s="160">
        <v>0.05</v>
      </c>
      <c r="L1321" s="160">
        <v>1.6000000000000001E-4</v>
      </c>
      <c r="M1321" s="160">
        <v>0.83</v>
      </c>
      <c r="N1321" s="160">
        <v>9.1000000000000004E-3</v>
      </c>
      <c r="O1321" s="160">
        <v>0.67</v>
      </c>
      <c r="P1321" s="160">
        <v>0.31</v>
      </c>
      <c r="Q1321" s="160">
        <v>1.0199999999999999E-3</v>
      </c>
      <c r="R1321" s="160">
        <v>6.8999999999999999E-3</v>
      </c>
      <c r="S1321" s="160">
        <v>0.3</v>
      </c>
      <c r="T1321" s="160">
        <v>0</v>
      </c>
      <c r="U1321" s="160">
        <v>0.3</v>
      </c>
      <c r="V1321" s="160">
        <v>5.9999999999999995E-4</v>
      </c>
      <c r="W1321" s="160">
        <v>2E-3</v>
      </c>
      <c r="X1321" s="160">
        <v>1E-4</v>
      </c>
      <c r="Y1321" s="160">
        <v>4.0000000000000001E-3</v>
      </c>
      <c r="Z1321" s="160">
        <v>0</v>
      </c>
      <c r="AA1321" s="159">
        <v>3.6000000000000004E-2</v>
      </c>
      <c r="AB1321" s="159">
        <v>1.49E-3</v>
      </c>
      <c r="AC1321" s="159">
        <v>2.7000000000000001E-3</v>
      </c>
      <c r="AD1321" s="159">
        <v>0.86</v>
      </c>
    </row>
    <row r="1322" spans="1:30" ht="15" customHeight="1">
      <c r="A1322" s="267" t="s">
        <v>2115</v>
      </c>
      <c r="B1322" s="165" t="s">
        <v>34</v>
      </c>
      <c r="C1322" s="182">
        <v>0.19399999999999998</v>
      </c>
      <c r="E1322" s="172">
        <v>2E-3</v>
      </c>
      <c r="F1322" s="173">
        <v>3.9199999999999999E-2</v>
      </c>
      <c r="G1322" s="179">
        <v>2.98E-2</v>
      </c>
      <c r="H1322" s="176">
        <v>5.5E-2</v>
      </c>
      <c r="I1322" s="175">
        <v>0</v>
      </c>
      <c r="J1322" s="160">
        <v>0.88</v>
      </c>
      <c r="K1322" s="160">
        <v>0.05</v>
      </c>
      <c r="L1322" s="160">
        <v>1.6000000000000001E-4</v>
      </c>
      <c r="M1322" s="160">
        <v>0.83</v>
      </c>
      <c r="N1322" s="160">
        <v>9.1000000000000004E-3</v>
      </c>
      <c r="O1322" s="160">
        <v>0.67</v>
      </c>
      <c r="P1322" s="160">
        <v>0.31</v>
      </c>
      <c r="Q1322" s="160">
        <v>1.0199999999999999E-3</v>
      </c>
      <c r="R1322" s="160">
        <v>6.8999999999999999E-3</v>
      </c>
      <c r="S1322" s="160">
        <v>0.3</v>
      </c>
      <c r="T1322" s="160">
        <v>0</v>
      </c>
      <c r="U1322" s="160">
        <v>0.3</v>
      </c>
      <c r="V1322" s="160">
        <v>5.9999999999999995E-4</v>
      </c>
      <c r="W1322" s="160">
        <v>2E-3</v>
      </c>
      <c r="X1322" s="160">
        <v>1E-4</v>
      </c>
      <c r="Y1322" s="160">
        <v>4.0000000000000001E-3</v>
      </c>
      <c r="Z1322" s="160">
        <v>0</v>
      </c>
      <c r="AA1322" s="159">
        <v>3.6000000000000004E-2</v>
      </c>
      <c r="AB1322" s="159">
        <v>1.49E-3</v>
      </c>
      <c r="AC1322" s="159">
        <v>2.7000000000000001E-3</v>
      </c>
      <c r="AD1322" s="159">
        <v>0.86</v>
      </c>
    </row>
    <row r="1323" spans="1:30" ht="15" customHeight="1">
      <c r="A1323" s="267" t="s">
        <v>2116</v>
      </c>
      <c r="B1323" s="165" t="s">
        <v>34</v>
      </c>
      <c r="C1323" s="182">
        <v>0.19399999999999998</v>
      </c>
      <c r="E1323" s="172">
        <v>2E-3</v>
      </c>
      <c r="F1323" s="173">
        <v>3.9199999999999999E-2</v>
      </c>
      <c r="G1323" s="179">
        <v>2.98E-2</v>
      </c>
      <c r="H1323" s="176">
        <v>5.5E-2</v>
      </c>
      <c r="I1323" s="175">
        <v>0</v>
      </c>
      <c r="J1323" s="160">
        <v>0.88</v>
      </c>
      <c r="K1323" s="160">
        <v>0.05</v>
      </c>
      <c r="L1323" s="160">
        <v>1.6000000000000001E-4</v>
      </c>
      <c r="M1323" s="160">
        <v>0.83</v>
      </c>
      <c r="N1323" s="160">
        <v>9.1000000000000004E-3</v>
      </c>
      <c r="O1323" s="160">
        <v>0.67</v>
      </c>
      <c r="P1323" s="160">
        <v>0.31</v>
      </c>
      <c r="Q1323" s="160">
        <v>1.0199999999999999E-3</v>
      </c>
      <c r="R1323" s="160">
        <v>6.8999999999999999E-3</v>
      </c>
      <c r="S1323" s="160">
        <v>0.3</v>
      </c>
      <c r="T1323" s="160">
        <v>0</v>
      </c>
      <c r="U1323" s="160">
        <v>0.3</v>
      </c>
      <c r="V1323" s="160">
        <v>5.9999999999999995E-4</v>
      </c>
      <c r="W1323" s="160">
        <v>2E-3</v>
      </c>
      <c r="X1323" s="160">
        <v>1E-4</v>
      </c>
      <c r="Y1323" s="160">
        <v>4.0000000000000001E-3</v>
      </c>
      <c r="Z1323" s="160">
        <v>0</v>
      </c>
      <c r="AA1323" s="159">
        <v>3.6000000000000004E-2</v>
      </c>
      <c r="AB1323" s="159">
        <v>1.49E-3</v>
      </c>
      <c r="AC1323" s="159">
        <v>2.7000000000000001E-3</v>
      </c>
      <c r="AD1323" s="159">
        <v>0.86</v>
      </c>
    </row>
    <row r="1324" spans="1:30" ht="15" customHeight="1">
      <c r="A1324" s="267" t="s">
        <v>2117</v>
      </c>
      <c r="B1324" s="165" t="s">
        <v>34</v>
      </c>
      <c r="C1324" s="182">
        <v>0.19399999999999998</v>
      </c>
      <c r="E1324" s="172">
        <v>2E-3</v>
      </c>
      <c r="F1324" s="173">
        <v>3.9199999999999999E-2</v>
      </c>
      <c r="G1324" s="179">
        <v>2.98E-2</v>
      </c>
      <c r="H1324" s="176">
        <v>5.5E-2</v>
      </c>
      <c r="I1324" s="175">
        <v>0</v>
      </c>
      <c r="J1324" s="160">
        <v>0.88</v>
      </c>
      <c r="K1324" s="160">
        <v>0.05</v>
      </c>
      <c r="L1324" s="160">
        <v>1.6000000000000001E-4</v>
      </c>
      <c r="M1324" s="160">
        <v>0.83</v>
      </c>
      <c r="N1324" s="160">
        <v>9.1000000000000004E-3</v>
      </c>
      <c r="O1324" s="160">
        <v>0.67</v>
      </c>
      <c r="P1324" s="160">
        <v>0.31</v>
      </c>
      <c r="Q1324" s="160">
        <v>1.0199999999999999E-3</v>
      </c>
      <c r="R1324" s="160">
        <v>6.8999999999999999E-3</v>
      </c>
      <c r="S1324" s="160">
        <v>0.3</v>
      </c>
      <c r="T1324" s="160">
        <v>0</v>
      </c>
      <c r="U1324" s="160">
        <v>0.3</v>
      </c>
      <c r="V1324" s="160">
        <v>5.9999999999999995E-4</v>
      </c>
      <c r="W1324" s="160">
        <v>2E-3</v>
      </c>
      <c r="X1324" s="160">
        <v>1E-4</v>
      </c>
      <c r="Y1324" s="160">
        <v>4.0000000000000001E-3</v>
      </c>
      <c r="Z1324" s="160">
        <v>0</v>
      </c>
      <c r="AA1324" s="159">
        <v>3.6000000000000004E-2</v>
      </c>
      <c r="AB1324" s="159">
        <v>1.49E-3</v>
      </c>
      <c r="AC1324" s="159">
        <v>2.7000000000000001E-3</v>
      </c>
      <c r="AD1324" s="159">
        <v>0.86</v>
      </c>
    </row>
    <row r="1325" spans="1:30" ht="15" customHeight="1">
      <c r="A1325" s="267" t="s">
        <v>2118</v>
      </c>
      <c r="B1325" s="165" t="s">
        <v>34</v>
      </c>
      <c r="C1325" s="182">
        <v>0.15784000000000001</v>
      </c>
      <c r="E1325" s="172">
        <v>1.2359999999999999E-2</v>
      </c>
      <c r="F1325" s="173">
        <v>3.9199999999999999E-2</v>
      </c>
      <c r="G1325" s="179">
        <v>2.98E-2</v>
      </c>
      <c r="H1325" s="176">
        <v>5.5E-2</v>
      </c>
      <c r="I1325" s="175">
        <v>3.0000000000000001E-3</v>
      </c>
      <c r="J1325" s="160">
        <v>0.88</v>
      </c>
      <c r="K1325" s="160">
        <v>0.05</v>
      </c>
      <c r="L1325" s="160">
        <v>1.6000000000000001E-4</v>
      </c>
      <c r="M1325" s="160">
        <v>0.83</v>
      </c>
      <c r="N1325" s="160">
        <v>9.1000000000000004E-3</v>
      </c>
      <c r="O1325" s="160">
        <v>0.67</v>
      </c>
      <c r="P1325" s="160">
        <v>0.31</v>
      </c>
      <c r="Q1325" s="160">
        <v>1.0199999999999999E-3</v>
      </c>
      <c r="R1325" s="160">
        <v>6.8999999999999999E-3</v>
      </c>
      <c r="S1325" s="160">
        <v>0.3</v>
      </c>
      <c r="T1325" s="160">
        <v>0</v>
      </c>
      <c r="U1325" s="160">
        <v>0.3</v>
      </c>
      <c r="V1325" s="160">
        <v>5.9999999999999995E-4</v>
      </c>
      <c r="W1325" s="160">
        <v>2E-3</v>
      </c>
      <c r="X1325" s="160">
        <v>1E-4</v>
      </c>
      <c r="Y1325" s="160">
        <v>4.0000000000000001E-3</v>
      </c>
      <c r="Z1325" s="160">
        <v>0</v>
      </c>
      <c r="AA1325" s="159">
        <v>3.6000000000000004E-2</v>
      </c>
      <c r="AB1325" s="159">
        <v>1.49E-3</v>
      </c>
      <c r="AC1325" s="159">
        <v>2.7000000000000001E-3</v>
      </c>
      <c r="AD1325" s="159">
        <v>0.86</v>
      </c>
    </row>
    <row r="1326" spans="1:30" ht="15" customHeight="1">
      <c r="A1326" s="267" t="s">
        <v>2119</v>
      </c>
      <c r="B1326" s="165" t="s">
        <v>34</v>
      </c>
      <c r="C1326" s="182">
        <v>0.19399999999999998</v>
      </c>
      <c r="E1326" s="172">
        <v>2E-3</v>
      </c>
      <c r="F1326" s="173">
        <v>3.9199999999999999E-2</v>
      </c>
      <c r="G1326" s="179">
        <v>2.98E-2</v>
      </c>
      <c r="H1326" s="176">
        <v>5.5E-2</v>
      </c>
      <c r="I1326" s="175">
        <v>0</v>
      </c>
      <c r="J1326" s="160">
        <v>0.88</v>
      </c>
      <c r="K1326" s="160">
        <v>0.05</v>
      </c>
      <c r="L1326" s="160">
        <v>1.6000000000000001E-4</v>
      </c>
      <c r="M1326" s="160">
        <v>0.83</v>
      </c>
      <c r="N1326" s="160">
        <v>9.1000000000000004E-3</v>
      </c>
      <c r="O1326" s="160">
        <v>0.67</v>
      </c>
      <c r="P1326" s="160">
        <v>0.31</v>
      </c>
      <c r="Q1326" s="160">
        <v>1.0199999999999999E-3</v>
      </c>
      <c r="R1326" s="160">
        <v>6.8999999999999999E-3</v>
      </c>
      <c r="S1326" s="160">
        <v>0.3</v>
      </c>
      <c r="T1326" s="160">
        <v>0</v>
      </c>
      <c r="U1326" s="160">
        <v>0.3</v>
      </c>
      <c r="V1326" s="160">
        <v>5.9999999999999995E-4</v>
      </c>
      <c r="W1326" s="160">
        <v>2E-3</v>
      </c>
      <c r="X1326" s="160">
        <v>1E-4</v>
      </c>
      <c r="Y1326" s="160">
        <v>4.0000000000000001E-3</v>
      </c>
      <c r="Z1326" s="160">
        <v>0</v>
      </c>
      <c r="AA1326" s="159">
        <v>3.6000000000000004E-2</v>
      </c>
      <c r="AB1326" s="159">
        <v>1.49E-3</v>
      </c>
      <c r="AC1326" s="159">
        <v>2.7000000000000001E-3</v>
      </c>
      <c r="AD1326" s="159">
        <v>0.86</v>
      </c>
    </row>
    <row r="1327" spans="1:30" ht="15" customHeight="1">
      <c r="A1327" s="267" t="s">
        <v>2120</v>
      </c>
      <c r="B1327" s="165" t="s">
        <v>34</v>
      </c>
      <c r="C1327" s="182">
        <v>0.24460000000000001</v>
      </c>
      <c r="E1327" s="172">
        <v>8.6999999999999994E-3</v>
      </c>
      <c r="F1327" s="173">
        <v>2.06E-2</v>
      </c>
      <c r="G1327" s="179">
        <v>1.9879999999999998E-2</v>
      </c>
      <c r="H1327" s="176">
        <v>1.4159999999999999E-2</v>
      </c>
      <c r="I1327" s="175">
        <v>0</v>
      </c>
      <c r="J1327" s="160">
        <v>0.11</v>
      </c>
      <c r="K1327" s="160">
        <v>0.25</v>
      </c>
      <c r="L1327" s="160">
        <v>3.5899999999999999E-3</v>
      </c>
      <c r="M1327" s="160">
        <v>4.05</v>
      </c>
      <c r="N1327" s="160">
        <v>0.11630000000000001</v>
      </c>
      <c r="O1327" s="160">
        <v>0.76</v>
      </c>
      <c r="P1327" s="160">
        <v>2.63</v>
      </c>
      <c r="Q1327" s="160">
        <v>4.96E-3</v>
      </c>
      <c r="R1327" s="160">
        <v>3.9800000000000002E-2</v>
      </c>
      <c r="S1327" s="160">
        <v>39.78</v>
      </c>
      <c r="T1327" s="160">
        <v>0</v>
      </c>
      <c r="U1327" s="160">
        <v>39.814169999999997</v>
      </c>
      <c r="V1327" s="160">
        <v>2.9099999999999998E-3</v>
      </c>
      <c r="W1327" s="160">
        <v>1.993E-2</v>
      </c>
      <c r="X1327" s="160">
        <v>7.5500000000000003E-3</v>
      </c>
      <c r="Y1327" s="160">
        <v>0.11044999999999999</v>
      </c>
      <c r="Z1327" s="160">
        <v>0.27899999999999997</v>
      </c>
      <c r="AA1327" s="159">
        <v>0.82400000000000007</v>
      </c>
      <c r="AB1327" s="159">
        <v>2E-3</v>
      </c>
      <c r="AC1327" s="159">
        <v>8.199999999999999E-3</v>
      </c>
      <c r="AD1327" s="159">
        <v>5.78</v>
      </c>
    </row>
    <row r="1328" spans="1:30" ht="15" customHeight="1">
      <c r="A1328" s="267" t="s">
        <v>2121</v>
      </c>
      <c r="B1328" s="165" t="s">
        <v>34</v>
      </c>
      <c r="C1328" s="182">
        <v>0.24460000000000001</v>
      </c>
      <c r="E1328" s="172">
        <v>8.6999999999999994E-3</v>
      </c>
      <c r="F1328" s="173">
        <v>2.06E-2</v>
      </c>
      <c r="G1328" s="179">
        <v>1.9879999999999998E-2</v>
      </c>
      <c r="H1328" s="176">
        <v>1.4159999999999999E-2</v>
      </c>
      <c r="I1328" s="175">
        <v>0</v>
      </c>
      <c r="J1328" s="160">
        <v>0.11</v>
      </c>
      <c r="K1328" s="160">
        <v>0.25</v>
      </c>
      <c r="L1328" s="160">
        <v>3.5899999999999999E-3</v>
      </c>
      <c r="M1328" s="160">
        <v>4.05</v>
      </c>
      <c r="N1328" s="160">
        <v>0.11630000000000001</v>
      </c>
      <c r="O1328" s="160">
        <v>0.76</v>
      </c>
      <c r="P1328" s="160">
        <v>2.63</v>
      </c>
      <c r="Q1328" s="160">
        <v>4.96E-3</v>
      </c>
      <c r="R1328" s="160">
        <v>3.9800000000000002E-2</v>
      </c>
      <c r="S1328" s="160">
        <v>39.78</v>
      </c>
      <c r="T1328" s="160">
        <v>0</v>
      </c>
      <c r="U1328" s="160">
        <v>39.814169999999997</v>
      </c>
      <c r="V1328" s="160">
        <v>2.9099999999999998E-3</v>
      </c>
      <c r="W1328" s="160">
        <v>1.993E-2</v>
      </c>
      <c r="X1328" s="160">
        <v>7.5500000000000003E-3</v>
      </c>
      <c r="Y1328" s="160">
        <v>0.11044999999999999</v>
      </c>
      <c r="Z1328" s="160">
        <v>0.27899999999999997</v>
      </c>
      <c r="AA1328" s="159">
        <v>0.82400000000000007</v>
      </c>
      <c r="AB1328" s="159">
        <v>2E-3</v>
      </c>
      <c r="AC1328" s="159">
        <v>8.199999999999999E-3</v>
      </c>
      <c r="AD1328" s="159">
        <v>5.78</v>
      </c>
    </row>
    <row r="1329" spans="1:30" ht="15" customHeight="1">
      <c r="A1329" s="267" t="s">
        <v>2122</v>
      </c>
      <c r="B1329" s="165" t="s">
        <v>34</v>
      </c>
      <c r="C1329" s="182">
        <v>0.24460000000000001</v>
      </c>
      <c r="E1329" s="172">
        <v>8.6999999999999994E-3</v>
      </c>
      <c r="F1329" s="173">
        <v>2.06E-2</v>
      </c>
      <c r="G1329" s="179">
        <v>1.9879999999999998E-2</v>
      </c>
      <c r="H1329" s="176">
        <v>1.4159999999999999E-2</v>
      </c>
      <c r="I1329" s="175">
        <v>0</v>
      </c>
      <c r="J1329" s="160">
        <v>0.11</v>
      </c>
      <c r="K1329" s="160">
        <v>0.25</v>
      </c>
      <c r="L1329" s="160">
        <v>3.5899999999999999E-3</v>
      </c>
      <c r="M1329" s="160">
        <v>4.05</v>
      </c>
      <c r="N1329" s="160">
        <v>0.11630000000000001</v>
      </c>
      <c r="O1329" s="160">
        <v>0.76</v>
      </c>
      <c r="P1329" s="160">
        <v>2.63</v>
      </c>
      <c r="Q1329" s="160">
        <v>4.96E-3</v>
      </c>
      <c r="R1329" s="160">
        <v>3.9800000000000002E-2</v>
      </c>
      <c r="S1329" s="160">
        <v>39.78</v>
      </c>
      <c r="T1329" s="160">
        <v>0</v>
      </c>
      <c r="U1329" s="160">
        <v>39.814169999999997</v>
      </c>
      <c r="V1329" s="160">
        <v>2.9099999999999998E-3</v>
      </c>
      <c r="W1329" s="160">
        <v>1.993E-2</v>
      </c>
      <c r="X1329" s="160">
        <v>7.5500000000000003E-3</v>
      </c>
      <c r="Y1329" s="160">
        <v>0.11044999999999999</v>
      </c>
      <c r="Z1329" s="160">
        <v>0.27899999999999997</v>
      </c>
      <c r="AA1329" s="159">
        <v>0.82400000000000007</v>
      </c>
      <c r="AB1329" s="159">
        <v>2E-3</v>
      </c>
      <c r="AC1329" s="159">
        <v>8.199999999999999E-3</v>
      </c>
      <c r="AD1329" s="159">
        <v>5.78</v>
      </c>
    </row>
    <row r="1330" spans="1:30" ht="15" customHeight="1">
      <c r="A1330" s="267" t="s">
        <v>2123</v>
      </c>
      <c r="B1330" s="165" t="s">
        <v>34</v>
      </c>
      <c r="C1330" s="182">
        <v>0.19832</v>
      </c>
      <c r="E1330" s="172">
        <v>1.772E-2</v>
      </c>
      <c r="F1330" s="173">
        <v>2.06E-2</v>
      </c>
      <c r="G1330" s="179">
        <v>1.9879999999999998E-2</v>
      </c>
      <c r="H1330" s="176">
        <v>1.4159999999999999E-2</v>
      </c>
      <c r="I1330" s="175">
        <v>3.0000000000000001E-3</v>
      </c>
      <c r="J1330" s="160">
        <v>0.11</v>
      </c>
      <c r="K1330" s="160">
        <v>0.25</v>
      </c>
      <c r="L1330" s="160">
        <v>3.5899999999999999E-3</v>
      </c>
      <c r="M1330" s="160">
        <v>4.05</v>
      </c>
      <c r="N1330" s="160">
        <v>0.11630000000000001</v>
      </c>
      <c r="O1330" s="160">
        <v>0.76</v>
      </c>
      <c r="P1330" s="160">
        <v>2.63</v>
      </c>
      <c r="Q1330" s="160">
        <v>4.96E-3</v>
      </c>
      <c r="R1330" s="160">
        <v>3.9800000000000002E-2</v>
      </c>
      <c r="S1330" s="160">
        <v>39.78</v>
      </c>
      <c r="T1330" s="160">
        <v>0</v>
      </c>
      <c r="U1330" s="160">
        <v>39.814169999999997</v>
      </c>
      <c r="V1330" s="160">
        <v>2.9099999999999998E-3</v>
      </c>
      <c r="W1330" s="160">
        <v>1.993E-2</v>
      </c>
      <c r="X1330" s="160">
        <v>7.5500000000000003E-3</v>
      </c>
      <c r="Y1330" s="160">
        <v>0.11044999999999999</v>
      </c>
      <c r="Z1330" s="160">
        <v>0.27899999999999997</v>
      </c>
      <c r="AA1330" s="159">
        <v>0.82400000000000007</v>
      </c>
      <c r="AB1330" s="159">
        <v>2E-3</v>
      </c>
      <c r="AC1330" s="159">
        <v>8.199999999999999E-3</v>
      </c>
      <c r="AD1330" s="159">
        <v>5.78</v>
      </c>
    </row>
    <row r="1331" spans="1:30" ht="15" customHeight="1">
      <c r="A1331" s="267" t="s">
        <v>2124</v>
      </c>
      <c r="B1331" s="165" t="s">
        <v>34</v>
      </c>
      <c r="C1331" s="182">
        <v>1.6120000000000002E-2</v>
      </c>
      <c r="E1331" s="172">
        <v>3.637E-2</v>
      </c>
      <c r="F1331" s="173">
        <v>2.06E-2</v>
      </c>
      <c r="G1331" s="179">
        <v>1.9879999999999998E-2</v>
      </c>
      <c r="H1331" s="176">
        <v>1.4159999999999999E-2</v>
      </c>
      <c r="I1331" s="175">
        <v>1.2800000000000001E-3</v>
      </c>
      <c r="J1331" s="160">
        <v>0.11</v>
      </c>
      <c r="K1331" s="160">
        <v>0.25</v>
      </c>
      <c r="L1331" s="160">
        <v>3.5899999999999999E-3</v>
      </c>
      <c r="M1331" s="160">
        <v>4.05</v>
      </c>
      <c r="N1331" s="160">
        <v>0.11630000000000001</v>
      </c>
      <c r="O1331" s="160">
        <v>0.76</v>
      </c>
      <c r="P1331" s="160">
        <v>2.63</v>
      </c>
      <c r="Q1331" s="160">
        <v>4.96E-3</v>
      </c>
      <c r="R1331" s="160">
        <v>3.9800000000000002E-2</v>
      </c>
      <c r="S1331" s="160">
        <v>39.78</v>
      </c>
      <c r="T1331" s="160">
        <v>0</v>
      </c>
      <c r="U1331" s="160">
        <v>39.814169999999997</v>
      </c>
      <c r="V1331" s="160">
        <v>2.9099999999999998E-3</v>
      </c>
      <c r="W1331" s="160">
        <v>1.993E-2</v>
      </c>
      <c r="X1331" s="160">
        <v>7.5500000000000003E-3</v>
      </c>
      <c r="Y1331" s="160">
        <v>0.11044999999999999</v>
      </c>
      <c r="Z1331" s="160">
        <v>0.27899999999999997</v>
      </c>
      <c r="AA1331" s="159">
        <v>0.82400000000000007</v>
      </c>
      <c r="AB1331" s="159">
        <v>2E-3</v>
      </c>
      <c r="AC1331" s="159">
        <v>8.199999999999999E-3</v>
      </c>
      <c r="AD1331" s="159">
        <v>5.78</v>
      </c>
    </row>
    <row r="1332" spans="1:30" ht="15" customHeight="1">
      <c r="A1332" s="267" t="s">
        <v>2125</v>
      </c>
      <c r="B1332" s="165" t="s">
        <v>34</v>
      </c>
      <c r="C1332" s="182">
        <v>0.3039</v>
      </c>
      <c r="E1332" s="172">
        <v>0</v>
      </c>
      <c r="F1332" s="173">
        <v>6.7000000000000002E-3</v>
      </c>
      <c r="G1332" s="179">
        <v>3.5299999999999997E-3</v>
      </c>
      <c r="H1332" s="176">
        <v>5.28E-3</v>
      </c>
      <c r="I1332" s="175">
        <v>0</v>
      </c>
      <c r="J1332" s="160">
        <v>0.17</v>
      </c>
      <c r="K1332" s="160">
        <v>0.03</v>
      </c>
      <c r="L1332" s="160">
        <v>7.3999999999999999E-4</v>
      </c>
      <c r="M1332" s="160">
        <v>1.89</v>
      </c>
      <c r="N1332" s="160">
        <v>3.1899999999999998E-2</v>
      </c>
      <c r="O1332" s="160">
        <v>0.56000000000000005</v>
      </c>
      <c r="P1332" s="160">
        <v>1.79</v>
      </c>
      <c r="Q1332" s="160">
        <v>1.6100000000000001E-3</v>
      </c>
      <c r="R1332" s="160">
        <v>4.4199999999999996E-2</v>
      </c>
      <c r="S1332" s="160">
        <v>0</v>
      </c>
      <c r="T1332" s="160">
        <v>0</v>
      </c>
      <c r="U1332" s="160">
        <v>0</v>
      </c>
      <c r="V1332" s="160">
        <v>2.5999999999999998E-4</v>
      </c>
      <c r="W1332" s="160">
        <v>2.0999999999999999E-3</v>
      </c>
      <c r="X1332" s="160">
        <v>7.0999999999999991E-4</v>
      </c>
      <c r="Y1332" s="160">
        <v>3.1200000000000002E-2</v>
      </c>
      <c r="Z1332" s="160">
        <v>0</v>
      </c>
      <c r="AA1332" s="159">
        <v>0.41100000000000003</v>
      </c>
      <c r="AB1332" s="159">
        <v>2E-3</v>
      </c>
      <c r="AC1332" s="159">
        <v>2E-3</v>
      </c>
      <c r="AD1332" s="159">
        <v>0.05</v>
      </c>
    </row>
    <row r="1333" spans="1:30" ht="15" customHeight="1">
      <c r="A1333" s="267" t="s">
        <v>2126</v>
      </c>
      <c r="B1333" s="165" t="s">
        <v>34</v>
      </c>
      <c r="C1333" s="182">
        <v>0.3039</v>
      </c>
      <c r="E1333" s="172">
        <v>0</v>
      </c>
      <c r="F1333" s="173">
        <v>6.7000000000000002E-3</v>
      </c>
      <c r="G1333" s="179">
        <v>3.5299999999999997E-3</v>
      </c>
      <c r="H1333" s="176">
        <v>5.28E-3</v>
      </c>
      <c r="I1333" s="175">
        <v>0</v>
      </c>
      <c r="J1333" s="160">
        <v>0.17</v>
      </c>
      <c r="K1333" s="160">
        <v>0.03</v>
      </c>
      <c r="L1333" s="160">
        <v>7.3999999999999999E-4</v>
      </c>
      <c r="M1333" s="160">
        <v>1.89</v>
      </c>
      <c r="N1333" s="160">
        <v>3.1899999999999998E-2</v>
      </c>
      <c r="O1333" s="160">
        <v>0.56000000000000005</v>
      </c>
      <c r="P1333" s="160">
        <v>1.79</v>
      </c>
      <c r="Q1333" s="160">
        <v>1.6100000000000001E-3</v>
      </c>
      <c r="R1333" s="160">
        <v>4.4199999999999996E-2</v>
      </c>
      <c r="S1333" s="160">
        <v>0</v>
      </c>
      <c r="T1333" s="160">
        <v>0</v>
      </c>
      <c r="U1333" s="160">
        <v>0</v>
      </c>
      <c r="V1333" s="160">
        <v>2.5999999999999998E-4</v>
      </c>
      <c r="W1333" s="160">
        <v>2.0999999999999999E-3</v>
      </c>
      <c r="X1333" s="160">
        <v>7.0999999999999991E-4</v>
      </c>
      <c r="Y1333" s="160">
        <v>3.1200000000000002E-2</v>
      </c>
      <c r="Z1333" s="160">
        <v>0</v>
      </c>
      <c r="AA1333" s="159">
        <v>0.41100000000000003</v>
      </c>
      <c r="AB1333" s="159">
        <v>2E-3</v>
      </c>
      <c r="AC1333" s="159">
        <v>2E-3</v>
      </c>
      <c r="AD1333" s="159">
        <v>0.05</v>
      </c>
    </row>
    <row r="1334" spans="1:30" ht="15" customHeight="1">
      <c r="A1334" s="267" t="s">
        <v>2127</v>
      </c>
      <c r="B1334" s="165" t="s">
        <v>34</v>
      </c>
      <c r="C1334" s="182">
        <v>0.3039</v>
      </c>
      <c r="E1334" s="172">
        <v>0</v>
      </c>
      <c r="F1334" s="173">
        <v>6.7000000000000002E-3</v>
      </c>
      <c r="G1334" s="179">
        <v>3.5299999999999997E-3</v>
      </c>
      <c r="H1334" s="176">
        <v>5.28E-3</v>
      </c>
      <c r="I1334" s="175">
        <v>0</v>
      </c>
      <c r="J1334" s="160">
        <v>0.17</v>
      </c>
      <c r="K1334" s="160">
        <v>0.03</v>
      </c>
      <c r="L1334" s="160">
        <v>7.3999999999999999E-4</v>
      </c>
      <c r="M1334" s="160">
        <v>1.89</v>
      </c>
      <c r="N1334" s="160">
        <v>3.1899999999999998E-2</v>
      </c>
      <c r="O1334" s="160">
        <v>0.56000000000000005</v>
      </c>
      <c r="P1334" s="160">
        <v>1.79</v>
      </c>
      <c r="Q1334" s="160">
        <v>1.6100000000000001E-3</v>
      </c>
      <c r="R1334" s="160">
        <v>4.4199999999999996E-2</v>
      </c>
      <c r="S1334" s="160">
        <v>0</v>
      </c>
      <c r="T1334" s="160">
        <v>0</v>
      </c>
      <c r="U1334" s="160">
        <v>0</v>
      </c>
      <c r="V1334" s="160">
        <v>2.5999999999999998E-4</v>
      </c>
      <c r="W1334" s="160">
        <v>2.0999999999999999E-3</v>
      </c>
      <c r="X1334" s="160">
        <v>7.0999999999999991E-4</v>
      </c>
      <c r="Y1334" s="160">
        <v>3.1200000000000002E-2</v>
      </c>
      <c r="Z1334" s="160">
        <v>0</v>
      </c>
      <c r="AA1334" s="159">
        <v>0.41100000000000003</v>
      </c>
      <c r="AB1334" s="159">
        <v>2E-3</v>
      </c>
      <c r="AC1334" s="159">
        <v>2E-3</v>
      </c>
      <c r="AD1334" s="159">
        <v>0.05</v>
      </c>
    </row>
    <row r="1335" spans="1:30" ht="15" customHeight="1">
      <c r="A1335" s="267" t="s">
        <v>2128</v>
      </c>
      <c r="B1335" s="165" t="s">
        <v>34</v>
      </c>
      <c r="C1335" s="182">
        <v>0.3039</v>
      </c>
      <c r="E1335" s="172">
        <v>0</v>
      </c>
      <c r="F1335" s="173">
        <v>6.7000000000000002E-3</v>
      </c>
      <c r="G1335" s="179">
        <v>3.5299999999999997E-3</v>
      </c>
      <c r="H1335" s="176">
        <v>5.28E-3</v>
      </c>
      <c r="I1335" s="175">
        <v>0</v>
      </c>
      <c r="J1335" s="160">
        <v>0.17</v>
      </c>
      <c r="K1335" s="160">
        <v>0.03</v>
      </c>
      <c r="L1335" s="160">
        <v>7.3999999999999999E-4</v>
      </c>
      <c r="M1335" s="160">
        <v>1.89</v>
      </c>
      <c r="N1335" s="160">
        <v>3.1899999999999998E-2</v>
      </c>
      <c r="O1335" s="160">
        <v>0.56000000000000005</v>
      </c>
      <c r="P1335" s="160">
        <v>1.79</v>
      </c>
      <c r="Q1335" s="160">
        <v>1.6100000000000001E-3</v>
      </c>
      <c r="R1335" s="160">
        <v>4.4199999999999996E-2</v>
      </c>
      <c r="S1335" s="160">
        <v>0</v>
      </c>
      <c r="T1335" s="160">
        <v>0</v>
      </c>
      <c r="U1335" s="160">
        <v>0</v>
      </c>
      <c r="V1335" s="160">
        <v>2.5999999999999998E-4</v>
      </c>
      <c r="W1335" s="160">
        <v>2.0999999999999999E-3</v>
      </c>
      <c r="X1335" s="160">
        <v>7.0999999999999991E-4</v>
      </c>
      <c r="Y1335" s="160">
        <v>3.1200000000000002E-2</v>
      </c>
      <c r="Z1335" s="160">
        <v>0</v>
      </c>
      <c r="AA1335" s="159">
        <v>0.41100000000000003</v>
      </c>
      <c r="AB1335" s="159">
        <v>2E-3</v>
      </c>
      <c r="AC1335" s="159">
        <v>2E-3</v>
      </c>
      <c r="AD1335" s="159">
        <v>0.05</v>
      </c>
    </row>
    <row r="1336" spans="1:30" ht="15" customHeight="1">
      <c r="A1336" s="267" t="s">
        <v>2129</v>
      </c>
      <c r="B1336" s="165" t="s">
        <v>34</v>
      </c>
      <c r="C1336" s="182">
        <v>0.24576000000000001</v>
      </c>
      <c r="E1336" s="172">
        <v>1.076E-2</v>
      </c>
      <c r="F1336" s="173">
        <v>6.7000000000000002E-3</v>
      </c>
      <c r="G1336" s="179">
        <v>3.5299999999999997E-3</v>
      </c>
      <c r="H1336" s="176">
        <v>5.28E-3</v>
      </c>
      <c r="I1336" s="175">
        <v>3.0000000000000001E-3</v>
      </c>
      <c r="J1336" s="160">
        <v>0.17</v>
      </c>
      <c r="K1336" s="160">
        <v>0.03</v>
      </c>
      <c r="L1336" s="160">
        <v>7.3999999999999999E-4</v>
      </c>
      <c r="M1336" s="160">
        <v>1.89</v>
      </c>
      <c r="N1336" s="160">
        <v>3.1899999999999998E-2</v>
      </c>
      <c r="O1336" s="160">
        <v>0.56000000000000005</v>
      </c>
      <c r="P1336" s="160">
        <v>1.79</v>
      </c>
      <c r="Q1336" s="160">
        <v>1.6100000000000001E-3</v>
      </c>
      <c r="R1336" s="160">
        <v>4.4199999999999996E-2</v>
      </c>
      <c r="S1336" s="160">
        <v>0</v>
      </c>
      <c r="T1336" s="160">
        <v>0</v>
      </c>
      <c r="U1336" s="160">
        <v>0</v>
      </c>
      <c r="V1336" s="160">
        <v>2.5999999999999998E-4</v>
      </c>
      <c r="W1336" s="160">
        <v>2.0999999999999999E-3</v>
      </c>
      <c r="X1336" s="160">
        <v>7.0999999999999991E-4</v>
      </c>
      <c r="Y1336" s="160">
        <v>3.1200000000000002E-2</v>
      </c>
      <c r="Z1336" s="160">
        <v>0</v>
      </c>
      <c r="AA1336" s="159">
        <v>0.41100000000000003</v>
      </c>
      <c r="AB1336" s="159">
        <v>2E-3</v>
      </c>
      <c r="AC1336" s="159">
        <v>2E-3</v>
      </c>
      <c r="AD1336" s="159">
        <v>0.05</v>
      </c>
    </row>
    <row r="1337" spans="1:30" ht="15" customHeight="1">
      <c r="A1337" s="267" t="s">
        <v>2130</v>
      </c>
      <c r="B1337" s="165" t="s">
        <v>34</v>
      </c>
      <c r="C1337" s="182">
        <v>0.25091000000000002</v>
      </c>
      <c r="E1337" s="172">
        <v>1.8509999999999999E-2</v>
      </c>
      <c r="F1337" s="173">
        <v>6.7000000000000002E-3</v>
      </c>
      <c r="G1337" s="179">
        <v>3.5299999999999997E-3</v>
      </c>
      <c r="H1337" s="176">
        <v>5.28E-3</v>
      </c>
      <c r="I1337" s="175">
        <v>4.2999999999999999E-4</v>
      </c>
      <c r="J1337" s="160">
        <v>0.17</v>
      </c>
      <c r="K1337" s="160">
        <v>0.03</v>
      </c>
      <c r="L1337" s="160">
        <v>7.3999999999999999E-4</v>
      </c>
      <c r="M1337" s="160">
        <v>1.89</v>
      </c>
      <c r="N1337" s="160">
        <v>3.1899999999999998E-2</v>
      </c>
      <c r="O1337" s="160">
        <v>0.56000000000000005</v>
      </c>
      <c r="P1337" s="160">
        <v>1.79</v>
      </c>
      <c r="Q1337" s="160">
        <v>1.6100000000000001E-3</v>
      </c>
      <c r="R1337" s="160">
        <v>4.4199999999999996E-2</v>
      </c>
      <c r="S1337" s="160">
        <v>0</v>
      </c>
      <c r="T1337" s="160">
        <v>0</v>
      </c>
      <c r="U1337" s="160">
        <v>0</v>
      </c>
      <c r="V1337" s="160">
        <v>2.5999999999999998E-4</v>
      </c>
      <c r="W1337" s="160">
        <v>2.0999999999999999E-3</v>
      </c>
      <c r="X1337" s="160">
        <v>7.0999999999999991E-4</v>
      </c>
      <c r="Y1337" s="160">
        <v>3.1200000000000002E-2</v>
      </c>
      <c r="Z1337" s="160">
        <v>0</v>
      </c>
      <c r="AA1337" s="159">
        <v>0.41100000000000003</v>
      </c>
      <c r="AB1337" s="159">
        <v>2E-3</v>
      </c>
      <c r="AC1337" s="159">
        <v>2E-3</v>
      </c>
      <c r="AD1337" s="159">
        <v>0.05</v>
      </c>
    </row>
    <row r="1338" spans="1:30" ht="15" customHeight="1">
      <c r="A1338" s="267" t="s">
        <v>2131</v>
      </c>
      <c r="B1338" s="165" t="s">
        <v>34</v>
      </c>
      <c r="C1338" s="182">
        <v>0.3039</v>
      </c>
      <c r="E1338" s="172">
        <v>0</v>
      </c>
      <c r="F1338" s="173">
        <v>6.7000000000000002E-3</v>
      </c>
      <c r="G1338" s="179">
        <v>3.5299999999999997E-3</v>
      </c>
      <c r="H1338" s="176">
        <v>5.28E-3</v>
      </c>
      <c r="I1338" s="175">
        <v>0</v>
      </c>
      <c r="J1338" s="160">
        <v>0.17</v>
      </c>
      <c r="K1338" s="160">
        <v>0.03</v>
      </c>
      <c r="L1338" s="160">
        <v>7.3999999999999999E-4</v>
      </c>
      <c r="M1338" s="160">
        <v>1.89</v>
      </c>
      <c r="N1338" s="160">
        <v>3.1899999999999998E-2</v>
      </c>
      <c r="O1338" s="160">
        <v>0.56000000000000005</v>
      </c>
      <c r="P1338" s="160">
        <v>1.79</v>
      </c>
      <c r="Q1338" s="160">
        <v>1.6100000000000001E-3</v>
      </c>
      <c r="R1338" s="160">
        <v>4.4199999999999996E-2</v>
      </c>
      <c r="S1338" s="160">
        <v>0</v>
      </c>
      <c r="T1338" s="160">
        <v>0</v>
      </c>
      <c r="U1338" s="160">
        <v>0</v>
      </c>
      <c r="V1338" s="160">
        <v>2.5999999999999998E-4</v>
      </c>
      <c r="W1338" s="160">
        <v>2.0999999999999999E-3</v>
      </c>
      <c r="X1338" s="160">
        <v>7.0999999999999991E-4</v>
      </c>
      <c r="Y1338" s="160">
        <v>3.1200000000000002E-2</v>
      </c>
      <c r="Z1338" s="160">
        <v>0</v>
      </c>
      <c r="AA1338" s="159">
        <v>0.41100000000000003</v>
      </c>
      <c r="AB1338" s="159">
        <v>2E-3</v>
      </c>
      <c r="AC1338" s="159">
        <v>2E-3</v>
      </c>
      <c r="AD1338" s="159">
        <v>0.05</v>
      </c>
    </row>
    <row r="1339" spans="1:30" ht="15" customHeight="1">
      <c r="A1339" s="267" t="s">
        <v>2132</v>
      </c>
      <c r="B1339" s="165" t="s">
        <v>34</v>
      </c>
      <c r="C1339" s="182">
        <v>1.6120000000000002E-2</v>
      </c>
      <c r="E1339" s="172">
        <v>3.637E-2</v>
      </c>
      <c r="F1339" s="173">
        <v>6.7000000000000002E-3</v>
      </c>
      <c r="G1339" s="179">
        <v>3.5299999999999997E-3</v>
      </c>
      <c r="H1339" s="176">
        <v>5.28E-3</v>
      </c>
      <c r="I1339" s="175">
        <v>1.2800000000000001E-3</v>
      </c>
      <c r="J1339" s="160">
        <v>0.17</v>
      </c>
      <c r="K1339" s="160">
        <v>0.03</v>
      </c>
      <c r="L1339" s="160">
        <v>7.3999999999999999E-4</v>
      </c>
      <c r="M1339" s="160">
        <v>1.89</v>
      </c>
      <c r="N1339" s="160">
        <v>3.1899999999999998E-2</v>
      </c>
      <c r="O1339" s="160">
        <v>0.56000000000000005</v>
      </c>
      <c r="P1339" s="160">
        <v>1.79</v>
      </c>
      <c r="Q1339" s="160">
        <v>1.6100000000000001E-3</v>
      </c>
      <c r="R1339" s="160">
        <v>4.4199999999999996E-2</v>
      </c>
      <c r="S1339" s="160">
        <v>0</v>
      </c>
      <c r="T1339" s="160">
        <v>0</v>
      </c>
      <c r="U1339" s="160">
        <v>0</v>
      </c>
      <c r="V1339" s="160">
        <v>2.5999999999999998E-4</v>
      </c>
      <c r="W1339" s="160">
        <v>2.0999999999999999E-3</v>
      </c>
      <c r="X1339" s="160">
        <v>7.0999999999999991E-4</v>
      </c>
      <c r="Y1339" s="160">
        <v>3.1200000000000002E-2</v>
      </c>
      <c r="Z1339" s="160">
        <v>0</v>
      </c>
      <c r="AA1339" s="159">
        <v>0.41100000000000003</v>
      </c>
      <c r="AB1339" s="159">
        <v>2E-3</v>
      </c>
      <c r="AC1339" s="159">
        <v>2E-3</v>
      </c>
      <c r="AD1339" s="159">
        <v>0.05</v>
      </c>
    </row>
    <row r="1340" spans="1:30" ht="15" customHeight="1">
      <c r="A1340" s="267" t="s">
        <v>2133</v>
      </c>
      <c r="B1340" s="165" t="s">
        <v>34</v>
      </c>
      <c r="C1340" s="182">
        <v>0.2641</v>
      </c>
      <c r="E1340" s="172">
        <v>1E-3</v>
      </c>
      <c r="F1340" s="173">
        <v>2.2599999999999999E-2</v>
      </c>
      <c r="G1340" s="179">
        <v>2.3E-2</v>
      </c>
      <c r="H1340" s="176">
        <v>2.0099999999999996E-2</v>
      </c>
      <c r="I1340" s="175">
        <v>0</v>
      </c>
      <c r="J1340" s="160">
        <v>0.19</v>
      </c>
      <c r="K1340" s="160">
        <v>0.2</v>
      </c>
      <c r="L1340" s="160">
        <v>1.07E-3</v>
      </c>
      <c r="M1340" s="160">
        <v>1.99</v>
      </c>
      <c r="N1340" s="160">
        <v>9.0299999999999991E-2</v>
      </c>
      <c r="O1340" s="160">
        <v>0.48</v>
      </c>
      <c r="P1340" s="160">
        <v>1.32</v>
      </c>
      <c r="Q1340" s="160">
        <v>5.0200000000000002E-3</v>
      </c>
      <c r="R1340" s="160">
        <v>7.2999999999999995E-2</v>
      </c>
      <c r="S1340" s="160">
        <v>0.08</v>
      </c>
      <c r="T1340" s="160">
        <v>0</v>
      </c>
      <c r="U1340" s="160">
        <v>0.08</v>
      </c>
      <c r="V1340" s="160">
        <v>7.000000000000001E-4</v>
      </c>
      <c r="W1340" s="160">
        <v>7.4099999999999999E-3</v>
      </c>
      <c r="X1340" s="160">
        <v>3.2000000000000002E-3</v>
      </c>
      <c r="Y1340" s="160">
        <v>2.8029999999999999E-2</v>
      </c>
      <c r="Z1340" s="160">
        <v>1.8000000000000002E-2</v>
      </c>
      <c r="AA1340" s="159">
        <v>0.08</v>
      </c>
      <c r="AB1340" s="159">
        <v>2E-3</v>
      </c>
      <c r="AC1340" s="159">
        <v>1.1899999999999999E-2</v>
      </c>
      <c r="AD1340" s="159">
        <v>0.8</v>
      </c>
    </row>
    <row r="1341" spans="1:30" ht="15" customHeight="1">
      <c r="A1341" s="267" t="s">
        <v>2134</v>
      </c>
      <c r="B1341" s="165" t="s">
        <v>34</v>
      </c>
      <c r="C1341" s="182">
        <v>0.2641</v>
      </c>
      <c r="E1341" s="172">
        <v>1E-3</v>
      </c>
      <c r="F1341" s="173">
        <v>2.2599999999999999E-2</v>
      </c>
      <c r="G1341" s="179">
        <v>2.3E-2</v>
      </c>
      <c r="H1341" s="176">
        <v>2.0099999999999996E-2</v>
      </c>
      <c r="I1341" s="175">
        <v>0</v>
      </c>
      <c r="J1341" s="160">
        <v>0.19</v>
      </c>
      <c r="K1341" s="160">
        <v>0.2</v>
      </c>
      <c r="L1341" s="160">
        <v>1.07E-3</v>
      </c>
      <c r="M1341" s="160">
        <v>1.99</v>
      </c>
      <c r="N1341" s="160">
        <v>9.0299999999999991E-2</v>
      </c>
      <c r="O1341" s="160">
        <v>0.48</v>
      </c>
      <c r="P1341" s="160">
        <v>1.32</v>
      </c>
      <c r="Q1341" s="160">
        <v>5.0200000000000002E-3</v>
      </c>
      <c r="R1341" s="160">
        <v>7.2999999999999995E-2</v>
      </c>
      <c r="S1341" s="160">
        <v>0.08</v>
      </c>
      <c r="T1341" s="160">
        <v>0</v>
      </c>
      <c r="U1341" s="160">
        <v>0.08</v>
      </c>
      <c r="V1341" s="160">
        <v>7.000000000000001E-4</v>
      </c>
      <c r="W1341" s="160">
        <v>7.4099999999999999E-3</v>
      </c>
      <c r="X1341" s="160">
        <v>3.2000000000000002E-3</v>
      </c>
      <c r="Y1341" s="160">
        <v>2.8029999999999999E-2</v>
      </c>
      <c r="Z1341" s="160">
        <v>1.8000000000000002E-2</v>
      </c>
      <c r="AA1341" s="159">
        <v>0.08</v>
      </c>
      <c r="AB1341" s="159">
        <v>2E-3</v>
      </c>
      <c r="AC1341" s="159">
        <v>1.1899999999999999E-2</v>
      </c>
      <c r="AD1341" s="159">
        <v>0.8</v>
      </c>
    </row>
    <row r="1342" spans="1:30" ht="15" customHeight="1">
      <c r="A1342" s="267" t="s">
        <v>2135</v>
      </c>
      <c r="B1342" s="165" t="s">
        <v>34</v>
      </c>
      <c r="C1342" s="182">
        <v>0.2641</v>
      </c>
      <c r="E1342" s="172">
        <v>1E-3</v>
      </c>
      <c r="F1342" s="173">
        <v>2.2599999999999999E-2</v>
      </c>
      <c r="G1342" s="179">
        <v>2.3E-2</v>
      </c>
      <c r="H1342" s="176">
        <v>2.0099999999999996E-2</v>
      </c>
      <c r="I1342" s="175">
        <v>0</v>
      </c>
      <c r="J1342" s="160">
        <v>0.19</v>
      </c>
      <c r="K1342" s="160">
        <v>0.2</v>
      </c>
      <c r="L1342" s="160">
        <v>1.07E-3</v>
      </c>
      <c r="M1342" s="160">
        <v>1.99</v>
      </c>
      <c r="N1342" s="160">
        <v>9.0299999999999991E-2</v>
      </c>
      <c r="O1342" s="160">
        <v>0.48</v>
      </c>
      <c r="P1342" s="160">
        <v>1.32</v>
      </c>
      <c r="Q1342" s="160">
        <v>5.0200000000000002E-3</v>
      </c>
      <c r="R1342" s="160">
        <v>7.2999999999999995E-2</v>
      </c>
      <c r="S1342" s="160">
        <v>0.08</v>
      </c>
      <c r="T1342" s="160">
        <v>0</v>
      </c>
      <c r="U1342" s="160">
        <v>0.08</v>
      </c>
      <c r="V1342" s="160">
        <v>7.000000000000001E-4</v>
      </c>
      <c r="W1342" s="160">
        <v>7.4099999999999999E-3</v>
      </c>
      <c r="X1342" s="160">
        <v>3.2000000000000002E-3</v>
      </c>
      <c r="Y1342" s="160">
        <v>2.8029999999999999E-2</v>
      </c>
      <c r="Z1342" s="160">
        <v>1.8000000000000002E-2</v>
      </c>
      <c r="AA1342" s="159">
        <v>0.08</v>
      </c>
      <c r="AB1342" s="159">
        <v>2E-3</v>
      </c>
      <c r="AC1342" s="159">
        <v>1.1899999999999999E-2</v>
      </c>
      <c r="AD1342" s="159">
        <v>0.8</v>
      </c>
    </row>
    <row r="1343" spans="1:30" ht="15" customHeight="1">
      <c r="A1343" s="267" t="s">
        <v>2136</v>
      </c>
      <c r="B1343" s="165" t="s">
        <v>34</v>
      </c>
      <c r="C1343" s="182">
        <v>0.2641</v>
      </c>
      <c r="E1343" s="172">
        <v>1E-3</v>
      </c>
      <c r="F1343" s="173">
        <v>2.2599999999999999E-2</v>
      </c>
      <c r="G1343" s="179">
        <v>2.3E-2</v>
      </c>
      <c r="H1343" s="176">
        <v>2.0099999999999996E-2</v>
      </c>
      <c r="I1343" s="175">
        <v>0</v>
      </c>
      <c r="J1343" s="160">
        <v>0.19</v>
      </c>
      <c r="K1343" s="160">
        <v>0.2</v>
      </c>
      <c r="L1343" s="160">
        <v>1.07E-3</v>
      </c>
      <c r="M1343" s="160">
        <v>1.99</v>
      </c>
      <c r="N1343" s="160">
        <v>9.0299999999999991E-2</v>
      </c>
      <c r="O1343" s="160">
        <v>0.48</v>
      </c>
      <c r="P1343" s="160">
        <v>1.32</v>
      </c>
      <c r="Q1343" s="160">
        <v>5.0200000000000002E-3</v>
      </c>
      <c r="R1343" s="160">
        <v>7.2999999999999995E-2</v>
      </c>
      <c r="S1343" s="160">
        <v>0.08</v>
      </c>
      <c r="T1343" s="160">
        <v>0</v>
      </c>
      <c r="U1343" s="160">
        <v>0.08</v>
      </c>
      <c r="V1343" s="160">
        <v>7.000000000000001E-4</v>
      </c>
      <c r="W1343" s="160">
        <v>7.4099999999999999E-3</v>
      </c>
      <c r="X1343" s="160">
        <v>3.2000000000000002E-3</v>
      </c>
      <c r="Y1343" s="160">
        <v>2.8029999999999999E-2</v>
      </c>
      <c r="Z1343" s="160">
        <v>1.8000000000000002E-2</v>
      </c>
      <c r="AA1343" s="159">
        <v>0.08</v>
      </c>
      <c r="AB1343" s="159">
        <v>2E-3</v>
      </c>
      <c r="AC1343" s="159">
        <v>1.1899999999999999E-2</v>
      </c>
      <c r="AD1343" s="159">
        <v>0.8</v>
      </c>
    </row>
    <row r="1344" spans="1:30" ht="15" customHeight="1">
      <c r="A1344" s="267" t="s">
        <v>2137</v>
      </c>
      <c r="B1344" s="165" t="s">
        <v>34</v>
      </c>
      <c r="C1344" s="182">
        <v>0.2641</v>
      </c>
      <c r="E1344" s="172">
        <v>1E-3</v>
      </c>
      <c r="F1344" s="173">
        <v>2.2599999999999999E-2</v>
      </c>
      <c r="G1344" s="179">
        <v>2.3E-2</v>
      </c>
      <c r="H1344" s="176">
        <v>2.0099999999999996E-2</v>
      </c>
      <c r="I1344" s="175">
        <v>0</v>
      </c>
      <c r="J1344" s="160">
        <v>0.19</v>
      </c>
      <c r="K1344" s="160">
        <v>0.2</v>
      </c>
      <c r="L1344" s="160">
        <v>1.07E-3</v>
      </c>
      <c r="M1344" s="160">
        <v>1.99</v>
      </c>
      <c r="N1344" s="160">
        <v>9.0299999999999991E-2</v>
      </c>
      <c r="O1344" s="160">
        <v>0.48</v>
      </c>
      <c r="P1344" s="160">
        <v>1.32</v>
      </c>
      <c r="Q1344" s="160">
        <v>5.0200000000000002E-3</v>
      </c>
      <c r="R1344" s="160">
        <v>7.2999999999999995E-2</v>
      </c>
      <c r="S1344" s="160">
        <v>0.08</v>
      </c>
      <c r="T1344" s="160">
        <v>0</v>
      </c>
      <c r="U1344" s="160">
        <v>0.08</v>
      </c>
      <c r="V1344" s="160">
        <v>7.000000000000001E-4</v>
      </c>
      <c r="W1344" s="160">
        <v>7.4099999999999999E-3</v>
      </c>
      <c r="X1344" s="160">
        <v>3.2000000000000002E-3</v>
      </c>
      <c r="Y1344" s="160">
        <v>2.8029999999999999E-2</v>
      </c>
      <c r="Z1344" s="160">
        <v>1.8000000000000002E-2</v>
      </c>
      <c r="AA1344" s="159">
        <v>0.08</v>
      </c>
      <c r="AB1344" s="159">
        <v>2E-3</v>
      </c>
      <c r="AC1344" s="159">
        <v>1.1899999999999999E-2</v>
      </c>
      <c r="AD1344" s="159">
        <v>0.8</v>
      </c>
    </row>
    <row r="1345" spans="1:30" ht="15" customHeight="1">
      <c r="A1345" s="267" t="s">
        <v>2138</v>
      </c>
      <c r="B1345" s="165" t="s">
        <v>34</v>
      </c>
      <c r="C1345" s="182">
        <v>0.24460000000000001</v>
      </c>
      <c r="E1345" s="172">
        <v>8.6999999999999994E-3</v>
      </c>
      <c r="F1345" s="173">
        <v>2.06E-2</v>
      </c>
      <c r="G1345" s="179">
        <v>1.9879999999999998E-2</v>
      </c>
      <c r="H1345" s="176">
        <v>1.4159999999999999E-2</v>
      </c>
      <c r="I1345" s="175">
        <v>0</v>
      </c>
      <c r="J1345" s="160">
        <v>0.11</v>
      </c>
      <c r="K1345" s="160">
        <v>0.25</v>
      </c>
      <c r="L1345" s="160">
        <v>3.5899999999999999E-3</v>
      </c>
      <c r="M1345" s="160">
        <v>4.05</v>
      </c>
      <c r="N1345" s="160">
        <v>0.11630000000000001</v>
      </c>
      <c r="O1345" s="160">
        <v>0.76</v>
      </c>
      <c r="P1345" s="160">
        <v>2.63</v>
      </c>
      <c r="Q1345" s="160">
        <v>4.96E-3</v>
      </c>
      <c r="R1345" s="160">
        <v>3.9800000000000002E-2</v>
      </c>
      <c r="S1345" s="160">
        <v>39.78</v>
      </c>
      <c r="T1345" s="160">
        <v>0</v>
      </c>
      <c r="U1345" s="160">
        <v>39.814169999999997</v>
      </c>
      <c r="V1345" s="160">
        <v>2.9099999999999998E-3</v>
      </c>
      <c r="W1345" s="160">
        <v>1.993E-2</v>
      </c>
      <c r="X1345" s="160">
        <v>7.5500000000000003E-3</v>
      </c>
      <c r="Y1345" s="160">
        <v>0.11044999999999999</v>
      </c>
      <c r="Z1345" s="160">
        <v>0.27899999999999997</v>
      </c>
      <c r="AA1345" s="159">
        <v>0.82400000000000007</v>
      </c>
      <c r="AB1345" s="159">
        <v>2E-3</v>
      </c>
      <c r="AC1345" s="159">
        <v>8.199999999999999E-3</v>
      </c>
      <c r="AD1345" s="159">
        <v>5.78</v>
      </c>
    </row>
    <row r="1346" spans="1:30" ht="15" customHeight="1">
      <c r="A1346" s="267" t="s">
        <v>2139</v>
      </c>
      <c r="B1346" s="165" t="s">
        <v>34</v>
      </c>
      <c r="C1346" s="182">
        <v>0.24460000000000001</v>
      </c>
      <c r="E1346" s="172">
        <v>8.6999999999999994E-3</v>
      </c>
      <c r="F1346" s="173">
        <v>2.06E-2</v>
      </c>
      <c r="G1346" s="179">
        <v>1.9879999999999998E-2</v>
      </c>
      <c r="H1346" s="176">
        <v>1.4159999999999999E-2</v>
      </c>
      <c r="I1346" s="175">
        <v>0</v>
      </c>
      <c r="J1346" s="160">
        <v>0.11</v>
      </c>
      <c r="K1346" s="160">
        <v>0.25</v>
      </c>
      <c r="L1346" s="160">
        <v>3.5899999999999999E-3</v>
      </c>
      <c r="M1346" s="160">
        <v>4.05</v>
      </c>
      <c r="N1346" s="160">
        <v>0.11630000000000001</v>
      </c>
      <c r="O1346" s="160">
        <v>0.76</v>
      </c>
      <c r="P1346" s="160">
        <v>2.63</v>
      </c>
      <c r="Q1346" s="160">
        <v>4.96E-3</v>
      </c>
      <c r="R1346" s="160">
        <v>3.9800000000000002E-2</v>
      </c>
      <c r="S1346" s="160">
        <v>39.78</v>
      </c>
      <c r="T1346" s="160">
        <v>0</v>
      </c>
      <c r="U1346" s="160">
        <v>39.814169999999997</v>
      </c>
      <c r="V1346" s="160">
        <v>2.9099999999999998E-3</v>
      </c>
      <c r="W1346" s="160">
        <v>1.993E-2</v>
      </c>
      <c r="X1346" s="160">
        <v>7.5500000000000003E-3</v>
      </c>
      <c r="Y1346" s="160">
        <v>0.11044999999999999</v>
      </c>
      <c r="Z1346" s="160">
        <v>0.27899999999999997</v>
      </c>
      <c r="AA1346" s="159">
        <v>0.82400000000000007</v>
      </c>
      <c r="AB1346" s="159">
        <v>2E-3</v>
      </c>
      <c r="AC1346" s="159">
        <v>8.199999999999999E-3</v>
      </c>
      <c r="AD1346" s="159">
        <v>5.78</v>
      </c>
    </row>
    <row r="1347" spans="1:30" ht="15" customHeight="1">
      <c r="A1347" s="267" t="s">
        <v>2140</v>
      </c>
      <c r="B1347" s="165" t="s">
        <v>34</v>
      </c>
      <c r="C1347" s="182">
        <v>0.24460000000000001</v>
      </c>
      <c r="E1347" s="172">
        <v>8.6999999999999994E-3</v>
      </c>
      <c r="F1347" s="173">
        <v>2.06E-2</v>
      </c>
      <c r="G1347" s="179">
        <v>1.9879999999999998E-2</v>
      </c>
      <c r="H1347" s="176">
        <v>1.4159999999999999E-2</v>
      </c>
      <c r="I1347" s="175">
        <v>0</v>
      </c>
      <c r="J1347" s="160">
        <v>0.11</v>
      </c>
      <c r="K1347" s="160">
        <v>0.25</v>
      </c>
      <c r="L1347" s="160">
        <v>3.5899999999999999E-3</v>
      </c>
      <c r="M1347" s="160">
        <v>4.05</v>
      </c>
      <c r="N1347" s="160">
        <v>0.11630000000000001</v>
      </c>
      <c r="O1347" s="160">
        <v>0.76</v>
      </c>
      <c r="P1347" s="160">
        <v>2.63</v>
      </c>
      <c r="Q1347" s="160">
        <v>4.96E-3</v>
      </c>
      <c r="R1347" s="160">
        <v>3.9800000000000002E-2</v>
      </c>
      <c r="S1347" s="160">
        <v>39.78</v>
      </c>
      <c r="T1347" s="160">
        <v>0</v>
      </c>
      <c r="U1347" s="160">
        <v>39.814169999999997</v>
      </c>
      <c r="V1347" s="160">
        <v>2.9099999999999998E-3</v>
      </c>
      <c r="W1347" s="160">
        <v>1.993E-2</v>
      </c>
      <c r="X1347" s="160">
        <v>7.5500000000000003E-3</v>
      </c>
      <c r="Y1347" s="160">
        <v>0.11044999999999999</v>
      </c>
      <c r="Z1347" s="160">
        <v>0.27899999999999997</v>
      </c>
      <c r="AA1347" s="159">
        <v>0.82400000000000007</v>
      </c>
      <c r="AB1347" s="159">
        <v>2E-3</v>
      </c>
      <c r="AC1347" s="159">
        <v>8.199999999999999E-3</v>
      </c>
      <c r="AD1347" s="159">
        <v>5.78</v>
      </c>
    </row>
    <row r="1348" spans="1:30" ht="15" customHeight="1">
      <c r="A1348" s="267" t="s">
        <v>2141</v>
      </c>
      <c r="B1348" s="165" t="s">
        <v>34</v>
      </c>
      <c r="C1348" s="182">
        <v>1.6120000000000002E-2</v>
      </c>
      <c r="E1348" s="172">
        <v>3.637E-2</v>
      </c>
      <c r="F1348" s="173">
        <v>3.0899999999999999E-3</v>
      </c>
      <c r="G1348" s="179">
        <v>2.2799999999999999E-3</v>
      </c>
      <c r="H1348" s="176">
        <v>4.47E-3</v>
      </c>
      <c r="I1348" s="175">
        <v>1.2800000000000001E-3</v>
      </c>
      <c r="J1348" s="160">
        <v>5.2199999999999996E-2</v>
      </c>
      <c r="K1348" s="160">
        <v>3.2549999999999996E-2</v>
      </c>
      <c r="L1348" s="160">
        <v>8.3000000000000001E-4</v>
      </c>
      <c r="M1348" s="160">
        <v>0.18476999999999999</v>
      </c>
      <c r="N1348" s="160">
        <v>2.3699999999999997E-3</v>
      </c>
      <c r="O1348" s="160">
        <v>3.4365399999999999</v>
      </c>
      <c r="P1348" s="160">
        <v>0.37023000000000006</v>
      </c>
      <c r="Q1348" s="160">
        <v>2.7E-4</v>
      </c>
      <c r="R1348" s="160">
        <v>1.5299999999999999E-3</v>
      </c>
      <c r="S1348" s="160">
        <v>4.6899999999999997E-3</v>
      </c>
      <c r="T1348" s="160">
        <v>0</v>
      </c>
      <c r="U1348" s="160">
        <v>0.25419000000000003</v>
      </c>
      <c r="V1348" s="160">
        <v>2.4000000000000001E-4</v>
      </c>
      <c r="W1348" s="160">
        <v>1.4000000000000001E-4</v>
      </c>
      <c r="X1348" s="160">
        <v>3.1E-4</v>
      </c>
      <c r="Y1348" s="160">
        <v>7.4999999999999997E-3</v>
      </c>
      <c r="Z1348" s="160">
        <v>1.0499999999999999E-3</v>
      </c>
      <c r="AA1348" s="159">
        <v>1.55E-2</v>
      </c>
      <c r="AB1348" s="159">
        <v>1.2E-4</v>
      </c>
      <c r="AC1348" s="159">
        <v>6.6E-4</v>
      </c>
      <c r="AD1348" s="159">
        <v>6.0449999999999997E-2</v>
      </c>
    </row>
    <row r="1349" spans="1:30" ht="15" customHeight="1">
      <c r="A1349" s="267" t="s">
        <v>2142</v>
      </c>
      <c r="B1349" s="165" t="s">
        <v>34</v>
      </c>
      <c r="C1349" s="182">
        <v>0.26934999999999998</v>
      </c>
      <c r="E1349" s="172">
        <v>0</v>
      </c>
      <c r="F1349" s="173">
        <v>3.04E-2</v>
      </c>
      <c r="G1349" s="179">
        <v>2.5150000000000002E-2</v>
      </c>
      <c r="H1349" s="176">
        <v>3.4799999999999998E-2</v>
      </c>
      <c r="I1349" s="175">
        <v>0</v>
      </c>
      <c r="J1349" s="160">
        <v>0.215</v>
      </c>
      <c r="K1349" s="160">
        <v>0.22</v>
      </c>
      <c r="L1349" s="160">
        <v>2.1000000000000001E-4</v>
      </c>
      <c r="M1349" s="160">
        <v>1.72</v>
      </c>
      <c r="N1349" s="160">
        <v>1.635E-2</v>
      </c>
      <c r="O1349" s="160">
        <v>0.68</v>
      </c>
      <c r="P1349" s="160">
        <v>2.2450000000000001</v>
      </c>
      <c r="Q1349" s="160">
        <v>9.3999999999999997E-4</v>
      </c>
      <c r="R1349" s="160">
        <v>2.6800000000000001E-2</v>
      </c>
      <c r="S1349" s="160">
        <v>0.245</v>
      </c>
      <c r="T1349" s="160">
        <v>0</v>
      </c>
      <c r="U1349" s="160">
        <v>0.245</v>
      </c>
      <c r="V1349" s="160">
        <v>4.8999999999999998E-4</v>
      </c>
      <c r="W1349" s="160">
        <v>1.7000000000000001E-3</v>
      </c>
      <c r="X1349" s="160">
        <v>2.9499999999999999E-3</v>
      </c>
      <c r="Y1349" s="160">
        <v>5.3120000000000001E-2</v>
      </c>
      <c r="Z1349" s="160">
        <v>0</v>
      </c>
      <c r="AA1349" s="159">
        <v>0.29899999999999999</v>
      </c>
      <c r="AB1349" s="159">
        <v>1.5E-3</v>
      </c>
      <c r="AC1349" s="159">
        <v>2.3999999999999998E-3</v>
      </c>
      <c r="AD1349" s="159">
        <v>0.06</v>
      </c>
    </row>
    <row r="1350" spans="1:30" ht="15" customHeight="1">
      <c r="A1350" s="267" t="s">
        <v>2143</v>
      </c>
      <c r="B1350" s="165" t="s">
        <v>34</v>
      </c>
      <c r="C1350" s="182">
        <v>0.26934999999999998</v>
      </c>
      <c r="E1350" s="172">
        <v>0</v>
      </c>
      <c r="F1350" s="173">
        <v>3.04E-2</v>
      </c>
      <c r="G1350" s="179">
        <v>2.5150000000000002E-2</v>
      </c>
      <c r="H1350" s="176">
        <v>3.4799999999999998E-2</v>
      </c>
      <c r="I1350" s="175">
        <v>0</v>
      </c>
      <c r="J1350" s="160">
        <v>0.215</v>
      </c>
      <c r="K1350" s="160">
        <v>0.22</v>
      </c>
      <c r="L1350" s="160">
        <v>2.1000000000000001E-4</v>
      </c>
      <c r="M1350" s="160">
        <v>1.72</v>
      </c>
      <c r="N1350" s="160">
        <v>1.635E-2</v>
      </c>
      <c r="O1350" s="160">
        <v>0.68</v>
      </c>
      <c r="P1350" s="160">
        <v>2.2450000000000001</v>
      </c>
      <c r="Q1350" s="160">
        <v>9.3999999999999997E-4</v>
      </c>
      <c r="R1350" s="160">
        <v>2.6800000000000001E-2</v>
      </c>
      <c r="S1350" s="160">
        <v>0.245</v>
      </c>
      <c r="T1350" s="160">
        <v>0</v>
      </c>
      <c r="U1350" s="160">
        <v>0.245</v>
      </c>
      <c r="V1350" s="160">
        <v>4.8999999999999998E-4</v>
      </c>
      <c r="W1350" s="160">
        <v>1.7000000000000001E-3</v>
      </c>
      <c r="X1350" s="160">
        <v>2.9499999999999999E-3</v>
      </c>
      <c r="Y1350" s="160">
        <v>5.3120000000000001E-2</v>
      </c>
      <c r="Z1350" s="160">
        <v>0</v>
      </c>
      <c r="AA1350" s="159">
        <v>0.29899999999999999</v>
      </c>
      <c r="AB1350" s="159">
        <v>1.5E-3</v>
      </c>
      <c r="AC1350" s="159">
        <v>2.3999999999999998E-3</v>
      </c>
      <c r="AD1350" s="159">
        <v>0.06</v>
      </c>
    </row>
    <row r="1351" spans="1:30" ht="15" customHeight="1">
      <c r="A1351" s="267" t="s">
        <v>2144</v>
      </c>
      <c r="B1351" s="165" t="s">
        <v>34</v>
      </c>
      <c r="C1351" s="182">
        <v>0.26934999999999998</v>
      </c>
      <c r="E1351" s="172">
        <v>0</v>
      </c>
      <c r="F1351" s="173">
        <v>3.04E-2</v>
      </c>
      <c r="G1351" s="179">
        <v>2.5150000000000002E-2</v>
      </c>
      <c r="H1351" s="176">
        <v>3.4799999999999998E-2</v>
      </c>
      <c r="I1351" s="175">
        <v>0</v>
      </c>
      <c r="J1351" s="160">
        <v>0.215</v>
      </c>
      <c r="K1351" s="160">
        <v>0.22</v>
      </c>
      <c r="L1351" s="160">
        <v>2.1000000000000001E-4</v>
      </c>
      <c r="M1351" s="160">
        <v>1.72</v>
      </c>
      <c r="N1351" s="160">
        <v>1.635E-2</v>
      </c>
      <c r="O1351" s="160">
        <v>0.68</v>
      </c>
      <c r="P1351" s="160">
        <v>2.2450000000000001</v>
      </c>
      <c r="Q1351" s="160">
        <v>9.3999999999999997E-4</v>
      </c>
      <c r="R1351" s="160">
        <v>2.6800000000000001E-2</v>
      </c>
      <c r="S1351" s="160">
        <v>0.245</v>
      </c>
      <c r="T1351" s="160">
        <v>0</v>
      </c>
      <c r="U1351" s="160">
        <v>0.245</v>
      </c>
      <c r="V1351" s="160">
        <v>4.8999999999999998E-4</v>
      </c>
      <c r="W1351" s="160">
        <v>1.7000000000000001E-3</v>
      </c>
      <c r="X1351" s="160">
        <v>2.9499999999999999E-3</v>
      </c>
      <c r="Y1351" s="160">
        <v>5.3120000000000001E-2</v>
      </c>
      <c r="Z1351" s="160">
        <v>0</v>
      </c>
      <c r="AA1351" s="159">
        <v>0.29899999999999999</v>
      </c>
      <c r="AB1351" s="159">
        <v>1.5E-3</v>
      </c>
      <c r="AC1351" s="159">
        <v>2.3999999999999998E-3</v>
      </c>
      <c r="AD1351" s="159">
        <v>0.06</v>
      </c>
    </row>
    <row r="1352" spans="1:30" ht="15" customHeight="1">
      <c r="A1352" s="267" t="s">
        <v>2145</v>
      </c>
      <c r="B1352" s="165" t="s">
        <v>34</v>
      </c>
      <c r="C1352" s="182">
        <v>0.26934999999999998</v>
      </c>
      <c r="E1352" s="172">
        <v>0</v>
      </c>
      <c r="F1352" s="173">
        <v>3.04E-2</v>
      </c>
      <c r="G1352" s="179">
        <v>2.5150000000000002E-2</v>
      </c>
      <c r="H1352" s="176">
        <v>3.4799999999999998E-2</v>
      </c>
      <c r="I1352" s="175">
        <v>0</v>
      </c>
      <c r="J1352" s="160">
        <v>0.215</v>
      </c>
      <c r="K1352" s="160">
        <v>0.22</v>
      </c>
      <c r="L1352" s="160">
        <v>2.1000000000000001E-4</v>
      </c>
      <c r="M1352" s="160">
        <v>1.72</v>
      </c>
      <c r="N1352" s="160">
        <v>1.635E-2</v>
      </c>
      <c r="O1352" s="160">
        <v>0.68</v>
      </c>
      <c r="P1352" s="160">
        <v>2.2450000000000001</v>
      </c>
      <c r="Q1352" s="160">
        <v>9.3999999999999997E-4</v>
      </c>
      <c r="R1352" s="160">
        <v>2.6800000000000001E-2</v>
      </c>
      <c r="S1352" s="160">
        <v>0.245</v>
      </c>
      <c r="T1352" s="160">
        <v>0</v>
      </c>
      <c r="U1352" s="160">
        <v>0.245</v>
      </c>
      <c r="V1352" s="160">
        <v>4.8999999999999998E-4</v>
      </c>
      <c r="W1352" s="160">
        <v>1.7000000000000001E-3</v>
      </c>
      <c r="X1352" s="160">
        <v>2.9499999999999999E-3</v>
      </c>
      <c r="Y1352" s="160">
        <v>5.3120000000000001E-2</v>
      </c>
      <c r="Z1352" s="160">
        <v>0</v>
      </c>
      <c r="AA1352" s="159">
        <v>0.29899999999999999</v>
      </c>
      <c r="AB1352" s="159">
        <v>1.5E-3</v>
      </c>
      <c r="AC1352" s="159">
        <v>2.3999999999999998E-3</v>
      </c>
      <c r="AD1352" s="159">
        <v>0.06</v>
      </c>
    </row>
    <row r="1353" spans="1:30" ht="15" customHeight="1">
      <c r="A1353" s="267" t="s">
        <v>2146</v>
      </c>
      <c r="B1353" s="165" t="s">
        <v>34</v>
      </c>
      <c r="C1353" s="182">
        <v>0.3019</v>
      </c>
      <c r="E1353" s="172">
        <v>0</v>
      </c>
      <c r="F1353" s="173">
        <v>3.8E-3</v>
      </c>
      <c r="G1353" s="179">
        <v>3.0999999999999999E-3</v>
      </c>
      <c r="H1353" s="176">
        <v>2.0999999999999999E-3</v>
      </c>
      <c r="I1353" s="175">
        <v>0</v>
      </c>
      <c r="J1353" s="160">
        <v>0.15</v>
      </c>
      <c r="K1353" s="160">
        <v>0.28000000000000003</v>
      </c>
      <c r="L1353" s="160">
        <v>2.5000000000000001E-4</v>
      </c>
      <c r="M1353" s="160">
        <v>2.16</v>
      </c>
      <c r="N1353" s="160">
        <v>1.5700000000000002E-2</v>
      </c>
      <c r="O1353" s="160">
        <v>0.56000000000000005</v>
      </c>
      <c r="P1353" s="160">
        <v>2.77</v>
      </c>
      <c r="Q1353" s="160">
        <v>8.5999999999999998E-4</v>
      </c>
      <c r="R1353" s="160">
        <v>2.0799999999999999E-2</v>
      </c>
      <c r="S1353" s="160">
        <v>0</v>
      </c>
      <c r="T1353" s="160">
        <v>0</v>
      </c>
      <c r="U1353" s="160">
        <v>0</v>
      </c>
      <c r="V1353" s="160">
        <v>4.0999999999999999E-4</v>
      </c>
      <c r="W1353" s="160">
        <v>1.3600000000000001E-3</v>
      </c>
      <c r="X1353" s="160">
        <v>5.6999999999999993E-3</v>
      </c>
      <c r="Y1353" s="160">
        <v>6.9360000000000005E-2</v>
      </c>
      <c r="Z1353" s="160">
        <v>0</v>
      </c>
      <c r="AA1353" s="159">
        <v>0.32100000000000001</v>
      </c>
      <c r="AB1353" s="159">
        <v>4.0000000000000001E-3</v>
      </c>
      <c r="AC1353" s="159">
        <v>2.0999999999999999E-3</v>
      </c>
      <c r="AD1353" s="159">
        <v>0.06</v>
      </c>
    </row>
    <row r="1354" spans="1:30" ht="15" customHeight="1">
      <c r="A1354" s="267" t="s">
        <v>2147</v>
      </c>
      <c r="B1354" s="165" t="s">
        <v>34</v>
      </c>
      <c r="C1354" s="182">
        <v>0.3019</v>
      </c>
      <c r="E1354" s="172">
        <v>0</v>
      </c>
      <c r="F1354" s="173">
        <v>3.8E-3</v>
      </c>
      <c r="G1354" s="179">
        <v>3.0999999999999999E-3</v>
      </c>
      <c r="H1354" s="176">
        <v>2.0999999999999999E-3</v>
      </c>
      <c r="I1354" s="175">
        <v>0</v>
      </c>
      <c r="J1354" s="160">
        <v>0.15</v>
      </c>
      <c r="K1354" s="160">
        <v>0.28000000000000003</v>
      </c>
      <c r="L1354" s="160">
        <v>2.5000000000000001E-4</v>
      </c>
      <c r="M1354" s="160">
        <v>2.16</v>
      </c>
      <c r="N1354" s="160">
        <v>1.5700000000000002E-2</v>
      </c>
      <c r="O1354" s="160">
        <v>0.56000000000000005</v>
      </c>
      <c r="P1354" s="160">
        <v>2.77</v>
      </c>
      <c r="Q1354" s="160">
        <v>8.5999999999999998E-4</v>
      </c>
      <c r="R1354" s="160">
        <v>2.0799999999999999E-2</v>
      </c>
      <c r="S1354" s="160">
        <v>0</v>
      </c>
      <c r="T1354" s="160">
        <v>0</v>
      </c>
      <c r="U1354" s="160">
        <v>0</v>
      </c>
      <c r="V1354" s="160">
        <v>4.0999999999999999E-4</v>
      </c>
      <c r="W1354" s="160">
        <v>1.3600000000000001E-3</v>
      </c>
      <c r="X1354" s="160">
        <v>5.6999999999999993E-3</v>
      </c>
      <c r="Y1354" s="160">
        <v>6.9360000000000005E-2</v>
      </c>
      <c r="Z1354" s="160">
        <v>0</v>
      </c>
      <c r="AA1354" s="159">
        <v>0.32100000000000001</v>
      </c>
      <c r="AB1354" s="159">
        <v>4.0000000000000001E-3</v>
      </c>
      <c r="AC1354" s="159">
        <v>2.0999999999999999E-3</v>
      </c>
      <c r="AD1354" s="159">
        <v>0.06</v>
      </c>
    </row>
    <row r="1355" spans="1:30" ht="15" customHeight="1">
      <c r="A1355" s="267" t="s">
        <v>2148</v>
      </c>
      <c r="B1355" s="165" t="s">
        <v>34</v>
      </c>
      <c r="C1355" s="182">
        <v>0.3019</v>
      </c>
      <c r="E1355" s="172">
        <v>0</v>
      </c>
      <c r="F1355" s="173">
        <v>3.8E-3</v>
      </c>
      <c r="G1355" s="179">
        <v>3.0999999999999999E-3</v>
      </c>
      <c r="H1355" s="176">
        <v>2.0999999999999999E-3</v>
      </c>
      <c r="I1355" s="175">
        <v>0</v>
      </c>
      <c r="J1355" s="160">
        <v>0.15</v>
      </c>
      <c r="K1355" s="160">
        <v>0.28000000000000003</v>
      </c>
      <c r="L1355" s="160">
        <v>2.5000000000000001E-4</v>
      </c>
      <c r="M1355" s="160">
        <v>2.16</v>
      </c>
      <c r="N1355" s="160">
        <v>1.5700000000000002E-2</v>
      </c>
      <c r="O1355" s="160">
        <v>0.56000000000000005</v>
      </c>
      <c r="P1355" s="160">
        <v>2.77</v>
      </c>
      <c r="Q1355" s="160">
        <v>8.5999999999999998E-4</v>
      </c>
      <c r="R1355" s="160">
        <v>2.0799999999999999E-2</v>
      </c>
      <c r="S1355" s="160">
        <v>0</v>
      </c>
      <c r="T1355" s="160">
        <v>0</v>
      </c>
      <c r="U1355" s="160">
        <v>0</v>
      </c>
      <c r="V1355" s="160">
        <v>4.0999999999999999E-4</v>
      </c>
      <c r="W1355" s="160">
        <v>1.3600000000000001E-3</v>
      </c>
      <c r="X1355" s="160">
        <v>5.6999999999999993E-3</v>
      </c>
      <c r="Y1355" s="160">
        <v>6.9360000000000005E-2</v>
      </c>
      <c r="Z1355" s="160">
        <v>0</v>
      </c>
      <c r="AA1355" s="159">
        <v>0.32100000000000001</v>
      </c>
      <c r="AB1355" s="159">
        <v>4.0000000000000001E-3</v>
      </c>
      <c r="AC1355" s="159">
        <v>2.0999999999999999E-3</v>
      </c>
      <c r="AD1355" s="159">
        <v>0.06</v>
      </c>
    </row>
    <row r="1356" spans="1:30" ht="15" customHeight="1">
      <c r="A1356" s="267" t="s">
        <v>2149</v>
      </c>
      <c r="B1356" s="165" t="s">
        <v>34</v>
      </c>
      <c r="C1356" s="182">
        <v>0.3019</v>
      </c>
      <c r="E1356" s="172">
        <v>0</v>
      </c>
      <c r="F1356" s="173">
        <v>3.8E-3</v>
      </c>
      <c r="G1356" s="179">
        <v>3.0999999999999999E-3</v>
      </c>
      <c r="H1356" s="176">
        <v>2.0999999999999999E-3</v>
      </c>
      <c r="I1356" s="175">
        <v>0</v>
      </c>
      <c r="J1356" s="160">
        <v>0.15</v>
      </c>
      <c r="K1356" s="160">
        <v>0.28000000000000003</v>
      </c>
      <c r="L1356" s="160">
        <v>2.5000000000000001E-4</v>
      </c>
      <c r="M1356" s="160">
        <v>2.16</v>
      </c>
      <c r="N1356" s="160">
        <v>1.5700000000000002E-2</v>
      </c>
      <c r="O1356" s="160">
        <v>0.56000000000000005</v>
      </c>
      <c r="P1356" s="160">
        <v>2.77</v>
      </c>
      <c r="Q1356" s="160">
        <v>8.5999999999999998E-4</v>
      </c>
      <c r="R1356" s="160">
        <v>2.0799999999999999E-2</v>
      </c>
      <c r="S1356" s="160">
        <v>0</v>
      </c>
      <c r="T1356" s="160">
        <v>0</v>
      </c>
      <c r="U1356" s="160">
        <v>0</v>
      </c>
      <c r="V1356" s="160">
        <v>4.0999999999999999E-4</v>
      </c>
      <c r="W1356" s="160">
        <v>1.3600000000000001E-3</v>
      </c>
      <c r="X1356" s="160">
        <v>5.6999999999999993E-3</v>
      </c>
      <c r="Y1356" s="160">
        <v>6.9360000000000005E-2</v>
      </c>
      <c r="Z1356" s="160">
        <v>0</v>
      </c>
      <c r="AA1356" s="159">
        <v>0.32100000000000001</v>
      </c>
      <c r="AB1356" s="159">
        <v>4.0000000000000001E-3</v>
      </c>
      <c r="AC1356" s="159">
        <v>2.0999999999999999E-3</v>
      </c>
      <c r="AD1356" s="159">
        <v>0.06</v>
      </c>
    </row>
    <row r="1357" spans="1:30" ht="15" customHeight="1">
      <c r="A1357" s="267" t="s">
        <v>2150</v>
      </c>
      <c r="B1357" s="165" t="s">
        <v>34</v>
      </c>
      <c r="C1357" s="182">
        <v>0.3019</v>
      </c>
      <c r="E1357" s="172">
        <v>0</v>
      </c>
      <c r="F1357" s="173">
        <v>3.8E-3</v>
      </c>
      <c r="G1357" s="179">
        <v>3.0999999999999999E-3</v>
      </c>
      <c r="H1357" s="176">
        <v>2.0999999999999999E-3</v>
      </c>
      <c r="I1357" s="175">
        <v>0</v>
      </c>
      <c r="J1357" s="160">
        <v>0.15</v>
      </c>
      <c r="K1357" s="160">
        <v>0.28000000000000003</v>
      </c>
      <c r="L1357" s="160">
        <v>2.5000000000000001E-4</v>
      </c>
      <c r="M1357" s="160">
        <v>2.16</v>
      </c>
      <c r="N1357" s="160">
        <v>1.5700000000000002E-2</v>
      </c>
      <c r="O1357" s="160">
        <v>0.56000000000000005</v>
      </c>
      <c r="P1357" s="160">
        <v>2.77</v>
      </c>
      <c r="Q1357" s="160">
        <v>8.5999999999999998E-4</v>
      </c>
      <c r="R1357" s="160">
        <v>2.0799999999999999E-2</v>
      </c>
      <c r="S1357" s="160">
        <v>0</v>
      </c>
      <c r="T1357" s="160">
        <v>0</v>
      </c>
      <c r="U1357" s="160">
        <v>0</v>
      </c>
      <c r="V1357" s="160">
        <v>4.0999999999999999E-4</v>
      </c>
      <c r="W1357" s="160">
        <v>1.3600000000000001E-3</v>
      </c>
      <c r="X1357" s="160">
        <v>5.6999999999999993E-3</v>
      </c>
      <c r="Y1357" s="160">
        <v>6.9360000000000005E-2</v>
      </c>
      <c r="Z1357" s="160">
        <v>0</v>
      </c>
      <c r="AA1357" s="159">
        <v>0.32100000000000001</v>
      </c>
      <c r="AB1357" s="159">
        <v>4.0000000000000001E-3</v>
      </c>
      <c r="AC1357" s="159">
        <v>2.0999999999999999E-3</v>
      </c>
      <c r="AD1357" s="159">
        <v>0.06</v>
      </c>
    </row>
    <row r="1358" spans="1:30" ht="15" customHeight="1">
      <c r="A1358" s="267" t="s">
        <v>2151</v>
      </c>
      <c r="B1358" s="165" t="s">
        <v>34</v>
      </c>
      <c r="C1358" s="182">
        <v>0.3019</v>
      </c>
      <c r="E1358" s="172">
        <v>0</v>
      </c>
      <c r="F1358" s="173">
        <v>3.8E-3</v>
      </c>
      <c r="G1358" s="179">
        <v>3.0999999999999999E-3</v>
      </c>
      <c r="H1358" s="176">
        <v>2.0999999999999999E-3</v>
      </c>
      <c r="I1358" s="175">
        <v>0</v>
      </c>
      <c r="J1358" s="160">
        <v>0.15</v>
      </c>
      <c r="K1358" s="160">
        <v>0.28000000000000003</v>
      </c>
      <c r="L1358" s="160">
        <v>2.5000000000000001E-4</v>
      </c>
      <c r="M1358" s="160">
        <v>2.16</v>
      </c>
      <c r="N1358" s="160">
        <v>1.5700000000000002E-2</v>
      </c>
      <c r="O1358" s="160">
        <v>0.56000000000000005</v>
      </c>
      <c r="P1358" s="160">
        <v>2.77</v>
      </c>
      <c r="Q1358" s="160">
        <v>8.5999999999999998E-4</v>
      </c>
      <c r="R1358" s="160">
        <v>2.0799999999999999E-2</v>
      </c>
      <c r="S1358" s="160">
        <v>0</v>
      </c>
      <c r="T1358" s="160">
        <v>0</v>
      </c>
      <c r="U1358" s="160">
        <v>0</v>
      </c>
      <c r="V1358" s="160">
        <v>4.0999999999999999E-4</v>
      </c>
      <c r="W1358" s="160">
        <v>1.3600000000000001E-3</v>
      </c>
      <c r="X1358" s="160">
        <v>5.6999999999999993E-3</v>
      </c>
      <c r="Y1358" s="160">
        <v>6.9360000000000005E-2</v>
      </c>
      <c r="Z1358" s="160">
        <v>0</v>
      </c>
      <c r="AA1358" s="159">
        <v>0.32100000000000001</v>
      </c>
      <c r="AB1358" s="159">
        <v>4.0000000000000001E-3</v>
      </c>
      <c r="AC1358" s="159">
        <v>2.0999999999999999E-3</v>
      </c>
      <c r="AD1358" s="159">
        <v>0.06</v>
      </c>
    </row>
    <row r="1359" spans="1:30" ht="15" customHeight="1">
      <c r="A1359" s="267" t="s">
        <v>2152</v>
      </c>
      <c r="B1359" s="165" t="s">
        <v>34</v>
      </c>
      <c r="C1359" s="182">
        <v>0.3019</v>
      </c>
      <c r="E1359" s="172">
        <v>0</v>
      </c>
      <c r="F1359" s="173">
        <v>3.8E-3</v>
      </c>
      <c r="G1359" s="179">
        <v>3.0999999999999999E-3</v>
      </c>
      <c r="H1359" s="176">
        <v>2.0999999999999999E-3</v>
      </c>
      <c r="I1359" s="175">
        <v>0</v>
      </c>
      <c r="J1359" s="160">
        <v>0.15</v>
      </c>
      <c r="K1359" s="160">
        <v>0.28000000000000003</v>
      </c>
      <c r="L1359" s="160">
        <v>2.5000000000000001E-4</v>
      </c>
      <c r="M1359" s="160">
        <v>2.16</v>
      </c>
      <c r="N1359" s="160">
        <v>1.5700000000000002E-2</v>
      </c>
      <c r="O1359" s="160">
        <v>0.56000000000000005</v>
      </c>
      <c r="P1359" s="160">
        <v>2.77</v>
      </c>
      <c r="Q1359" s="160">
        <v>8.5999999999999998E-4</v>
      </c>
      <c r="R1359" s="160">
        <v>2.0799999999999999E-2</v>
      </c>
      <c r="S1359" s="160">
        <v>0</v>
      </c>
      <c r="T1359" s="160">
        <v>0</v>
      </c>
      <c r="U1359" s="160">
        <v>0</v>
      </c>
      <c r="V1359" s="160">
        <v>4.0999999999999999E-4</v>
      </c>
      <c r="W1359" s="160">
        <v>1.3600000000000001E-3</v>
      </c>
      <c r="X1359" s="160">
        <v>5.6999999999999993E-3</v>
      </c>
      <c r="Y1359" s="160">
        <v>6.9360000000000005E-2</v>
      </c>
      <c r="Z1359" s="160">
        <v>0</v>
      </c>
      <c r="AA1359" s="159">
        <v>0.32100000000000001</v>
      </c>
      <c r="AB1359" s="159">
        <v>4.0000000000000001E-3</v>
      </c>
      <c r="AC1359" s="159">
        <v>2.0999999999999999E-3</v>
      </c>
      <c r="AD1359" s="159">
        <v>0.06</v>
      </c>
    </row>
    <row r="1360" spans="1:30" ht="15" customHeight="1">
      <c r="A1360" s="267" t="s">
        <v>2153</v>
      </c>
      <c r="B1360" s="165" t="s">
        <v>34</v>
      </c>
      <c r="C1360" s="182">
        <v>0.27379999999999999</v>
      </c>
      <c r="E1360" s="172">
        <v>0</v>
      </c>
      <c r="F1360" s="173">
        <v>3.39E-2</v>
      </c>
      <c r="G1360" s="179">
        <v>2.9399999999999999E-2</v>
      </c>
      <c r="H1360" s="176">
        <v>4.6600000000000003E-2</v>
      </c>
      <c r="I1360" s="175">
        <v>0</v>
      </c>
      <c r="J1360" s="160">
        <v>0.24</v>
      </c>
      <c r="K1360" s="160">
        <v>0.25</v>
      </c>
      <c r="L1360" s="160">
        <v>2.0000000000000001E-4</v>
      </c>
      <c r="M1360" s="160">
        <v>1.97</v>
      </c>
      <c r="N1360" s="160">
        <v>1.46E-2</v>
      </c>
      <c r="O1360" s="160">
        <v>0.61</v>
      </c>
      <c r="P1360" s="160">
        <v>2.66</v>
      </c>
      <c r="Q1360" s="160">
        <v>5.6000000000000006E-4</v>
      </c>
      <c r="R1360" s="160">
        <v>2.1000000000000001E-2</v>
      </c>
      <c r="S1360" s="160">
        <v>0.34</v>
      </c>
      <c r="T1360" s="160">
        <v>0</v>
      </c>
      <c r="U1360" s="160">
        <v>0.34</v>
      </c>
      <c r="V1360" s="160">
        <v>5.0000000000000001E-4</v>
      </c>
      <c r="W1360" s="160">
        <v>1.34E-3</v>
      </c>
      <c r="X1360" s="160">
        <v>4.1999999999999997E-3</v>
      </c>
      <c r="Y1360" s="160">
        <v>5.7320000000000003E-2</v>
      </c>
      <c r="Z1360" s="160">
        <v>0</v>
      </c>
      <c r="AA1360" s="159">
        <v>0.29899999999999999</v>
      </c>
      <c r="AB1360" s="159">
        <v>4.0000000000000001E-3</v>
      </c>
      <c r="AC1360" s="159">
        <v>1.7000000000000001E-3</v>
      </c>
      <c r="AD1360" s="159">
        <v>0.06</v>
      </c>
    </row>
    <row r="1361" spans="1:30" ht="15" customHeight="1">
      <c r="A1361" s="267" t="s">
        <v>2154</v>
      </c>
      <c r="B1361" s="165" t="s">
        <v>34</v>
      </c>
      <c r="C1361" s="182">
        <v>0.27379999999999999</v>
      </c>
      <c r="E1361" s="172">
        <v>0</v>
      </c>
      <c r="F1361" s="173">
        <v>3.39E-2</v>
      </c>
      <c r="G1361" s="179">
        <v>2.9399999999999999E-2</v>
      </c>
      <c r="H1361" s="176">
        <v>4.6600000000000003E-2</v>
      </c>
      <c r="I1361" s="175">
        <v>0</v>
      </c>
      <c r="J1361" s="160">
        <v>0.24</v>
      </c>
      <c r="K1361" s="160">
        <v>0.25</v>
      </c>
      <c r="L1361" s="160">
        <v>2.0000000000000001E-4</v>
      </c>
      <c r="M1361" s="160">
        <v>1.97</v>
      </c>
      <c r="N1361" s="160">
        <v>1.46E-2</v>
      </c>
      <c r="O1361" s="160">
        <v>0.61</v>
      </c>
      <c r="P1361" s="160">
        <v>2.66</v>
      </c>
      <c r="Q1361" s="160">
        <v>5.6000000000000006E-4</v>
      </c>
      <c r="R1361" s="160">
        <v>2.1000000000000001E-2</v>
      </c>
      <c r="S1361" s="160">
        <v>0.34</v>
      </c>
      <c r="T1361" s="160">
        <v>0</v>
      </c>
      <c r="U1361" s="160">
        <v>0.34</v>
      </c>
      <c r="V1361" s="160">
        <v>5.0000000000000001E-4</v>
      </c>
      <c r="W1361" s="160">
        <v>1.34E-3</v>
      </c>
      <c r="X1361" s="160">
        <v>4.1999999999999997E-3</v>
      </c>
      <c r="Y1361" s="160">
        <v>5.7320000000000003E-2</v>
      </c>
      <c r="Z1361" s="160">
        <v>0</v>
      </c>
      <c r="AA1361" s="159">
        <v>0.29899999999999999</v>
      </c>
      <c r="AB1361" s="159">
        <v>4.0000000000000001E-3</v>
      </c>
      <c r="AC1361" s="159">
        <v>1.7000000000000001E-3</v>
      </c>
      <c r="AD1361" s="159">
        <v>0.06</v>
      </c>
    </row>
    <row r="1362" spans="1:30" ht="15" customHeight="1">
      <c r="A1362" s="267" t="s">
        <v>2155</v>
      </c>
      <c r="B1362" s="165" t="s">
        <v>34</v>
      </c>
      <c r="C1362" s="182">
        <v>0.26934999999999998</v>
      </c>
      <c r="E1362" s="172">
        <v>0</v>
      </c>
      <c r="F1362" s="173">
        <v>3.04E-2</v>
      </c>
      <c r="G1362" s="179">
        <v>2.5150000000000002E-2</v>
      </c>
      <c r="H1362" s="176">
        <v>3.4799999999999998E-2</v>
      </c>
      <c r="I1362" s="175">
        <v>0</v>
      </c>
      <c r="J1362" s="160">
        <v>0.215</v>
      </c>
      <c r="K1362" s="160">
        <v>0.22</v>
      </c>
      <c r="L1362" s="160">
        <v>2.1000000000000001E-4</v>
      </c>
      <c r="M1362" s="160">
        <v>1.72</v>
      </c>
      <c r="N1362" s="160">
        <v>1.635E-2</v>
      </c>
      <c r="O1362" s="160">
        <v>0.68</v>
      </c>
      <c r="P1362" s="160">
        <v>2.2450000000000001</v>
      </c>
      <c r="Q1362" s="160">
        <v>9.3999999999999997E-4</v>
      </c>
      <c r="R1362" s="160">
        <v>2.6800000000000001E-2</v>
      </c>
      <c r="S1362" s="160">
        <v>0.245</v>
      </c>
      <c r="T1362" s="160">
        <v>0</v>
      </c>
      <c r="U1362" s="160">
        <v>0.245</v>
      </c>
      <c r="V1362" s="160">
        <v>4.8999999999999998E-4</v>
      </c>
      <c r="W1362" s="160">
        <v>1.7000000000000001E-3</v>
      </c>
      <c r="X1362" s="160">
        <v>2.9499999999999999E-3</v>
      </c>
      <c r="Y1362" s="160">
        <v>5.3120000000000001E-2</v>
      </c>
      <c r="Z1362" s="160">
        <v>0</v>
      </c>
      <c r="AA1362" s="159">
        <v>0.29899999999999999</v>
      </c>
      <c r="AB1362" s="159">
        <v>1.5E-3</v>
      </c>
      <c r="AC1362" s="159">
        <v>2.3999999999999998E-3</v>
      </c>
      <c r="AD1362" s="159">
        <v>0.06</v>
      </c>
    </row>
    <row r="1363" spans="1:30" ht="15" customHeight="1">
      <c r="A1363" s="267" t="s">
        <v>2156</v>
      </c>
      <c r="B1363" s="165" t="s">
        <v>34</v>
      </c>
      <c r="C1363" s="182">
        <v>0.26934999999999998</v>
      </c>
      <c r="E1363" s="172">
        <v>0</v>
      </c>
      <c r="F1363" s="173">
        <v>3.04E-2</v>
      </c>
      <c r="G1363" s="179">
        <v>2.5150000000000002E-2</v>
      </c>
      <c r="H1363" s="176">
        <v>3.4799999999999998E-2</v>
      </c>
      <c r="I1363" s="175">
        <v>0</v>
      </c>
      <c r="J1363" s="160">
        <v>0.215</v>
      </c>
      <c r="K1363" s="160">
        <v>0.22</v>
      </c>
      <c r="L1363" s="160">
        <v>2.1000000000000001E-4</v>
      </c>
      <c r="M1363" s="160">
        <v>1.72</v>
      </c>
      <c r="N1363" s="160">
        <v>1.635E-2</v>
      </c>
      <c r="O1363" s="160">
        <v>0.68</v>
      </c>
      <c r="P1363" s="160">
        <v>2.2450000000000001</v>
      </c>
      <c r="Q1363" s="160">
        <v>9.3999999999999997E-4</v>
      </c>
      <c r="R1363" s="160">
        <v>2.6800000000000001E-2</v>
      </c>
      <c r="S1363" s="160">
        <v>0.245</v>
      </c>
      <c r="T1363" s="160">
        <v>0</v>
      </c>
      <c r="U1363" s="160">
        <v>0.245</v>
      </c>
      <c r="V1363" s="160">
        <v>4.8999999999999998E-4</v>
      </c>
      <c r="W1363" s="160">
        <v>1.7000000000000001E-3</v>
      </c>
      <c r="X1363" s="160">
        <v>2.9499999999999999E-3</v>
      </c>
      <c r="Y1363" s="160">
        <v>5.3120000000000001E-2</v>
      </c>
      <c r="Z1363" s="160">
        <v>0</v>
      </c>
      <c r="AA1363" s="159">
        <v>0.29899999999999999</v>
      </c>
      <c r="AB1363" s="159">
        <v>1.5E-3</v>
      </c>
      <c r="AC1363" s="159">
        <v>2.3999999999999998E-3</v>
      </c>
      <c r="AD1363" s="159">
        <v>0.06</v>
      </c>
    </row>
    <row r="1364" spans="1:30" ht="15" customHeight="1">
      <c r="A1364" s="267" t="s">
        <v>2157</v>
      </c>
      <c r="B1364" s="165" t="s">
        <v>34</v>
      </c>
      <c r="C1364" s="182">
        <v>0.26934999999999998</v>
      </c>
      <c r="E1364" s="172">
        <v>0</v>
      </c>
      <c r="F1364" s="173">
        <v>3.04E-2</v>
      </c>
      <c r="G1364" s="179">
        <v>2.5150000000000002E-2</v>
      </c>
      <c r="H1364" s="176">
        <v>3.4799999999999998E-2</v>
      </c>
      <c r="I1364" s="175">
        <v>0</v>
      </c>
      <c r="J1364" s="160">
        <v>0.215</v>
      </c>
      <c r="K1364" s="160">
        <v>0.22</v>
      </c>
      <c r="L1364" s="160">
        <v>2.1000000000000001E-4</v>
      </c>
      <c r="M1364" s="160">
        <v>1.72</v>
      </c>
      <c r="N1364" s="160">
        <v>1.635E-2</v>
      </c>
      <c r="O1364" s="160">
        <v>0.68</v>
      </c>
      <c r="P1364" s="160">
        <v>2.2450000000000001</v>
      </c>
      <c r="Q1364" s="160">
        <v>9.3999999999999997E-4</v>
      </c>
      <c r="R1364" s="160">
        <v>2.6800000000000001E-2</v>
      </c>
      <c r="S1364" s="160">
        <v>0.245</v>
      </c>
      <c r="T1364" s="160">
        <v>0</v>
      </c>
      <c r="U1364" s="160">
        <v>0.245</v>
      </c>
      <c r="V1364" s="160">
        <v>4.8999999999999998E-4</v>
      </c>
      <c r="W1364" s="160">
        <v>1.7000000000000001E-3</v>
      </c>
      <c r="X1364" s="160">
        <v>2.9499999999999999E-3</v>
      </c>
      <c r="Y1364" s="160">
        <v>5.3120000000000001E-2</v>
      </c>
      <c r="Z1364" s="160">
        <v>0</v>
      </c>
      <c r="AA1364" s="159">
        <v>0.29899999999999999</v>
      </c>
      <c r="AB1364" s="159">
        <v>1.5E-3</v>
      </c>
      <c r="AC1364" s="159">
        <v>2.3999999999999998E-3</v>
      </c>
      <c r="AD1364" s="159">
        <v>0.06</v>
      </c>
    </row>
    <row r="1365" spans="1:30" ht="15" customHeight="1">
      <c r="A1365" s="267" t="s">
        <v>2158</v>
      </c>
      <c r="B1365" s="165" t="s">
        <v>34</v>
      </c>
      <c r="C1365" s="182">
        <v>0.22620000000000001</v>
      </c>
      <c r="E1365" s="172">
        <v>0</v>
      </c>
      <c r="F1365" s="173">
        <v>3.1200000000000002E-2</v>
      </c>
      <c r="G1365" s="179">
        <v>1.41E-2</v>
      </c>
      <c r="H1365" s="176">
        <v>4.4400000000000002E-2</v>
      </c>
      <c r="I1365" s="175">
        <v>0</v>
      </c>
      <c r="J1365" s="160">
        <v>0.08</v>
      </c>
      <c r="K1365" s="160">
        <v>0.22</v>
      </c>
      <c r="L1365" s="160">
        <v>4.0999999999999999E-4</v>
      </c>
      <c r="M1365" s="160">
        <v>2.81</v>
      </c>
      <c r="N1365" s="160">
        <v>1.34E-2</v>
      </c>
      <c r="O1365" s="160">
        <v>15</v>
      </c>
      <c r="P1365" s="160">
        <v>4.09</v>
      </c>
      <c r="Q1365" s="160">
        <v>1.4499999999999999E-3</v>
      </c>
      <c r="R1365" s="160">
        <v>2.4700000000000003E-2</v>
      </c>
      <c r="S1365" s="160">
        <v>0</v>
      </c>
      <c r="T1365" s="160">
        <v>0</v>
      </c>
      <c r="U1365" s="160">
        <v>0</v>
      </c>
      <c r="V1365" s="160">
        <v>7.3000000000000001E-3</v>
      </c>
      <c r="W1365" s="160">
        <v>3.3E-3</v>
      </c>
      <c r="X1365" s="160">
        <v>3.0999999999999999E-3</v>
      </c>
      <c r="Y1365" s="160">
        <v>6.1500000000000006E-2</v>
      </c>
      <c r="Z1365" s="160">
        <v>0</v>
      </c>
      <c r="AA1365" s="159">
        <v>0.19800000000000001</v>
      </c>
      <c r="AB1365" s="159">
        <v>8.0000000000000002E-3</v>
      </c>
      <c r="AC1365" s="159">
        <v>3.0999999999999999E-3</v>
      </c>
      <c r="AD1365" s="159">
        <v>0.03</v>
      </c>
    </row>
    <row r="1366" spans="1:30" ht="15" customHeight="1">
      <c r="A1366" s="267" t="s">
        <v>2159</v>
      </c>
      <c r="B1366" s="165" t="s">
        <v>34</v>
      </c>
      <c r="C1366" s="182">
        <v>0.23899999999999999</v>
      </c>
      <c r="E1366" s="172">
        <v>0</v>
      </c>
      <c r="F1366" s="173">
        <v>3.739E-2</v>
      </c>
      <c r="G1366" s="179">
        <v>2.733E-2</v>
      </c>
      <c r="H1366" s="176">
        <v>5.4619999999999995E-2</v>
      </c>
      <c r="I1366" s="175">
        <v>0</v>
      </c>
      <c r="J1366" s="160">
        <v>0.17</v>
      </c>
      <c r="K1366" s="160">
        <v>0.26</v>
      </c>
      <c r="L1366" s="160">
        <v>1.7000000000000001E-4</v>
      </c>
      <c r="M1366" s="160">
        <v>3.32</v>
      </c>
      <c r="N1366" s="160">
        <v>5.91E-2</v>
      </c>
      <c r="O1366" s="160">
        <v>0.56999999999999995</v>
      </c>
      <c r="P1366" s="160">
        <v>2.56</v>
      </c>
      <c r="Q1366" s="160">
        <v>7.6300000000000005E-3</v>
      </c>
      <c r="R1366" s="160">
        <v>3.8300000000000001E-2</v>
      </c>
      <c r="S1366" s="160">
        <v>0.28000000000000003</v>
      </c>
      <c r="T1366" s="160">
        <v>0</v>
      </c>
      <c r="U1366" s="160">
        <v>0.28000000000000003</v>
      </c>
      <c r="V1366" s="160">
        <v>2.8000000000000004E-3</v>
      </c>
      <c r="W1366" s="160">
        <v>3.4999999999999996E-3</v>
      </c>
      <c r="X1366" s="160">
        <v>5.6999999999999993E-3</v>
      </c>
      <c r="Y1366" s="160">
        <v>7.5999999999999998E-2</v>
      </c>
      <c r="Z1366" s="160">
        <v>2.8999999999999998E-2</v>
      </c>
      <c r="AA1366" s="159">
        <v>0.20100000000000001</v>
      </c>
      <c r="AB1366" s="159">
        <v>0</v>
      </c>
      <c r="AC1366" s="159">
        <v>5.9999999999999995E-4</v>
      </c>
      <c r="AD1366" s="159">
        <v>0.06</v>
      </c>
    </row>
    <row r="1367" spans="1:30" ht="15" customHeight="1">
      <c r="A1367" s="267" t="s">
        <v>2160</v>
      </c>
      <c r="B1367" s="165" t="s">
        <v>34</v>
      </c>
      <c r="C1367" s="182">
        <v>0.16236999999999999</v>
      </c>
      <c r="E1367" s="172">
        <v>0.15912000000000001</v>
      </c>
      <c r="F1367" s="173">
        <v>3.619E-2</v>
      </c>
      <c r="G1367" s="179">
        <v>2.572E-2</v>
      </c>
      <c r="H1367" s="176">
        <v>7.4310000000000001E-2</v>
      </c>
      <c r="I1367" s="175">
        <v>6.43E-3</v>
      </c>
      <c r="J1367" s="160">
        <v>9.845000000000001E-2</v>
      </c>
      <c r="K1367" s="160">
        <v>0.17730000000000001</v>
      </c>
      <c r="L1367" s="160">
        <v>1.07E-3</v>
      </c>
      <c r="M1367" s="160">
        <v>1.21516</v>
      </c>
      <c r="N1367" s="160">
        <v>1.3600000000000001E-2</v>
      </c>
      <c r="O1367" s="160">
        <v>7.0438000000000001</v>
      </c>
      <c r="P1367" s="160">
        <v>1.3884100000000001</v>
      </c>
      <c r="Q1367" s="160">
        <v>4.6999999999999999E-4</v>
      </c>
      <c r="R1367" s="160">
        <v>7.11E-3</v>
      </c>
      <c r="S1367" s="160">
        <v>4.2190000000000005E-2</v>
      </c>
      <c r="T1367" s="160">
        <v>0</v>
      </c>
      <c r="U1367" s="160">
        <v>4.888E-2</v>
      </c>
      <c r="V1367" s="160">
        <v>1.67E-3</v>
      </c>
      <c r="W1367" s="160">
        <v>1.4199999999999998E-3</v>
      </c>
      <c r="X1367" s="160">
        <v>2.99E-3</v>
      </c>
      <c r="Y1367" s="160">
        <v>6.8920000000000009E-2</v>
      </c>
      <c r="Z1367" s="160">
        <v>0</v>
      </c>
      <c r="AA1367" s="159">
        <v>0.16445000000000001</v>
      </c>
      <c r="AB1367" s="159">
        <v>9.3999999999999997E-4</v>
      </c>
      <c r="AC1367" s="159">
        <v>1.0869999999999999E-2</v>
      </c>
      <c r="AD1367" s="159">
        <v>0.35</v>
      </c>
    </row>
    <row r="1368" spans="1:30" ht="15" customHeight="1">
      <c r="A1368" s="267" t="s">
        <v>2161</v>
      </c>
      <c r="B1368" s="165" t="s">
        <v>34</v>
      </c>
      <c r="C1368" s="182">
        <v>0.16236999999999999</v>
      </c>
      <c r="E1368" s="172">
        <v>0.15912000000000001</v>
      </c>
      <c r="F1368" s="173">
        <v>3.619E-2</v>
      </c>
      <c r="G1368" s="179">
        <v>2.572E-2</v>
      </c>
      <c r="H1368" s="176">
        <v>7.4310000000000001E-2</v>
      </c>
      <c r="I1368" s="175">
        <v>6.43E-3</v>
      </c>
      <c r="J1368" s="160">
        <v>9.845000000000001E-2</v>
      </c>
      <c r="K1368" s="160">
        <v>0.17730000000000001</v>
      </c>
      <c r="L1368" s="160">
        <v>1.07E-3</v>
      </c>
      <c r="M1368" s="160">
        <v>1.21516</v>
      </c>
      <c r="N1368" s="160">
        <v>1.3600000000000001E-2</v>
      </c>
      <c r="O1368" s="160">
        <v>7.0438000000000001</v>
      </c>
      <c r="P1368" s="160">
        <v>1.3884100000000001</v>
      </c>
      <c r="Q1368" s="160">
        <v>4.6999999999999999E-4</v>
      </c>
      <c r="R1368" s="160">
        <v>7.11E-3</v>
      </c>
      <c r="S1368" s="160">
        <v>4.2190000000000005E-2</v>
      </c>
      <c r="T1368" s="160">
        <v>0</v>
      </c>
      <c r="U1368" s="160">
        <v>4.888E-2</v>
      </c>
      <c r="V1368" s="160">
        <v>1.67E-3</v>
      </c>
      <c r="W1368" s="160">
        <v>1.4199999999999998E-3</v>
      </c>
      <c r="X1368" s="160">
        <v>2.99E-3</v>
      </c>
      <c r="Y1368" s="160">
        <v>6.8920000000000009E-2</v>
      </c>
      <c r="Z1368" s="160">
        <v>0</v>
      </c>
      <c r="AA1368" s="159">
        <v>0.16445000000000001</v>
      </c>
      <c r="AB1368" s="159">
        <v>9.3999999999999997E-4</v>
      </c>
      <c r="AC1368" s="159">
        <v>1.0869999999999999E-2</v>
      </c>
      <c r="AD1368" s="159">
        <v>0.35</v>
      </c>
    </row>
    <row r="1369" spans="1:30" ht="15" customHeight="1">
      <c r="A1369" s="267" t="s">
        <v>2162</v>
      </c>
      <c r="B1369" s="165" t="s">
        <v>34</v>
      </c>
      <c r="C1369" s="182">
        <v>0.16236999999999999</v>
      </c>
      <c r="E1369" s="172">
        <v>0.15912000000000001</v>
      </c>
      <c r="F1369" s="173">
        <v>3.619E-2</v>
      </c>
      <c r="G1369" s="179">
        <v>2.572E-2</v>
      </c>
      <c r="H1369" s="176">
        <v>7.4310000000000001E-2</v>
      </c>
      <c r="I1369" s="175">
        <v>6.43E-3</v>
      </c>
      <c r="J1369" s="160">
        <v>9.845000000000001E-2</v>
      </c>
      <c r="K1369" s="160">
        <v>0.17730000000000001</v>
      </c>
      <c r="L1369" s="160">
        <v>1.07E-3</v>
      </c>
      <c r="M1369" s="160">
        <v>1.21516</v>
      </c>
      <c r="N1369" s="160">
        <v>1.3600000000000001E-2</v>
      </c>
      <c r="O1369" s="160">
        <v>7.0438000000000001</v>
      </c>
      <c r="P1369" s="160">
        <v>1.3884100000000001</v>
      </c>
      <c r="Q1369" s="160">
        <v>4.6999999999999999E-4</v>
      </c>
      <c r="R1369" s="160">
        <v>7.11E-3</v>
      </c>
      <c r="S1369" s="160">
        <v>4.2190000000000005E-2</v>
      </c>
      <c r="T1369" s="160">
        <v>0</v>
      </c>
      <c r="U1369" s="160">
        <v>4.888E-2</v>
      </c>
      <c r="V1369" s="160">
        <v>1.67E-3</v>
      </c>
      <c r="W1369" s="160">
        <v>1.4199999999999998E-3</v>
      </c>
      <c r="X1369" s="160">
        <v>2.99E-3</v>
      </c>
      <c r="Y1369" s="160">
        <v>6.8920000000000009E-2</v>
      </c>
      <c r="Z1369" s="160">
        <v>0</v>
      </c>
      <c r="AA1369" s="159">
        <v>0.16445000000000001</v>
      </c>
      <c r="AB1369" s="159">
        <v>9.3999999999999997E-4</v>
      </c>
      <c r="AC1369" s="159">
        <v>1.0869999999999999E-2</v>
      </c>
      <c r="AD1369" s="159">
        <v>0.35</v>
      </c>
    </row>
    <row r="1370" spans="1:30" ht="15" customHeight="1">
      <c r="A1370" s="267" t="s">
        <v>2163</v>
      </c>
      <c r="B1370" s="165" t="s">
        <v>34</v>
      </c>
      <c r="C1370" s="182">
        <v>0.16236999999999999</v>
      </c>
      <c r="E1370" s="172">
        <v>0.15912000000000001</v>
      </c>
      <c r="F1370" s="173">
        <v>3.619E-2</v>
      </c>
      <c r="G1370" s="179">
        <v>2.572E-2</v>
      </c>
      <c r="H1370" s="176">
        <v>7.4310000000000001E-2</v>
      </c>
      <c r="I1370" s="175">
        <v>6.43E-3</v>
      </c>
      <c r="J1370" s="160">
        <v>9.845000000000001E-2</v>
      </c>
      <c r="K1370" s="160">
        <v>0.17730000000000001</v>
      </c>
      <c r="L1370" s="160">
        <v>1.07E-3</v>
      </c>
      <c r="M1370" s="160">
        <v>1.21516</v>
      </c>
      <c r="N1370" s="160">
        <v>1.3600000000000001E-2</v>
      </c>
      <c r="O1370" s="160">
        <v>7.0438000000000001</v>
      </c>
      <c r="P1370" s="160">
        <v>1.3884100000000001</v>
      </c>
      <c r="Q1370" s="160">
        <v>4.6999999999999999E-4</v>
      </c>
      <c r="R1370" s="160">
        <v>7.11E-3</v>
      </c>
      <c r="S1370" s="160">
        <v>4.2190000000000005E-2</v>
      </c>
      <c r="T1370" s="160">
        <v>0</v>
      </c>
      <c r="U1370" s="160">
        <v>4.888E-2</v>
      </c>
      <c r="V1370" s="160">
        <v>1.67E-3</v>
      </c>
      <c r="W1370" s="160">
        <v>1.4199999999999998E-3</v>
      </c>
      <c r="X1370" s="160">
        <v>2.99E-3</v>
      </c>
      <c r="Y1370" s="160">
        <v>6.8920000000000009E-2</v>
      </c>
      <c r="Z1370" s="160">
        <v>0</v>
      </c>
      <c r="AA1370" s="159">
        <v>0.16445000000000001</v>
      </c>
      <c r="AB1370" s="159">
        <v>9.3999999999999997E-4</v>
      </c>
      <c r="AC1370" s="159">
        <v>1.0869999999999999E-2</v>
      </c>
      <c r="AD1370" s="159">
        <v>0.35</v>
      </c>
    </row>
    <row r="1371" spans="1:30" ht="15" customHeight="1">
      <c r="A1371" s="267" t="s">
        <v>2164</v>
      </c>
      <c r="B1371" s="165" t="s">
        <v>34</v>
      </c>
      <c r="C1371" s="182">
        <v>0.16236999999999999</v>
      </c>
      <c r="E1371" s="172">
        <v>0.15912000000000001</v>
      </c>
      <c r="F1371" s="173">
        <v>3.619E-2</v>
      </c>
      <c r="G1371" s="179">
        <v>2.572E-2</v>
      </c>
      <c r="H1371" s="176">
        <v>7.4310000000000001E-2</v>
      </c>
      <c r="I1371" s="175">
        <v>6.43E-3</v>
      </c>
      <c r="J1371" s="160">
        <v>9.845000000000001E-2</v>
      </c>
      <c r="K1371" s="160">
        <v>0.17730000000000001</v>
      </c>
      <c r="L1371" s="160">
        <v>1.07E-3</v>
      </c>
      <c r="M1371" s="160">
        <v>1.21516</v>
      </c>
      <c r="N1371" s="160">
        <v>1.3600000000000001E-2</v>
      </c>
      <c r="O1371" s="160">
        <v>7.0438000000000001</v>
      </c>
      <c r="P1371" s="160">
        <v>1.3884100000000001</v>
      </c>
      <c r="Q1371" s="160">
        <v>4.6999999999999999E-4</v>
      </c>
      <c r="R1371" s="160">
        <v>7.11E-3</v>
      </c>
      <c r="S1371" s="160">
        <v>4.2190000000000005E-2</v>
      </c>
      <c r="T1371" s="160">
        <v>0</v>
      </c>
      <c r="U1371" s="160">
        <v>4.888E-2</v>
      </c>
      <c r="V1371" s="160">
        <v>1.67E-3</v>
      </c>
      <c r="W1371" s="160">
        <v>1.4199999999999998E-3</v>
      </c>
      <c r="X1371" s="160">
        <v>2.99E-3</v>
      </c>
      <c r="Y1371" s="160">
        <v>6.8920000000000009E-2</v>
      </c>
      <c r="Z1371" s="160">
        <v>0</v>
      </c>
      <c r="AA1371" s="159">
        <v>0.16445000000000001</v>
      </c>
      <c r="AB1371" s="159">
        <v>9.3999999999999997E-4</v>
      </c>
      <c r="AC1371" s="159">
        <v>1.0869999999999999E-2</v>
      </c>
      <c r="AD1371" s="159">
        <v>0.35</v>
      </c>
    </row>
    <row r="1372" spans="1:30" ht="15" customHeight="1">
      <c r="A1372" s="267" t="s">
        <v>2165</v>
      </c>
      <c r="B1372" s="165" t="s">
        <v>34</v>
      </c>
      <c r="C1372" s="182">
        <v>0.31369000000000002</v>
      </c>
      <c r="E1372" s="172">
        <v>3.3919999999999999E-2</v>
      </c>
      <c r="F1372" s="173">
        <v>1.678E-2</v>
      </c>
      <c r="G1372" s="179">
        <v>2.4780000000000003E-2</v>
      </c>
      <c r="H1372" s="176">
        <v>2.128E-2</v>
      </c>
      <c r="I1372" s="175">
        <v>1.3500000000000001E-3</v>
      </c>
      <c r="J1372" s="160">
        <v>0.15667</v>
      </c>
      <c r="K1372" s="160">
        <v>0.27978000000000003</v>
      </c>
      <c r="L1372" s="160">
        <v>4.6999999999999999E-4</v>
      </c>
      <c r="M1372" s="160">
        <v>2.2080000000000002</v>
      </c>
      <c r="N1372" s="160">
        <v>1.268E-2</v>
      </c>
      <c r="O1372" s="160">
        <v>0.77088999999999996</v>
      </c>
      <c r="P1372" s="160">
        <v>2.51756</v>
      </c>
      <c r="Q1372" s="160">
        <v>5.6000000000000006E-4</v>
      </c>
      <c r="R1372" s="160">
        <v>1.261E-2</v>
      </c>
      <c r="S1372" s="160">
        <v>0.09</v>
      </c>
      <c r="T1372" s="160">
        <v>0</v>
      </c>
      <c r="U1372" s="160">
        <v>0.09</v>
      </c>
      <c r="V1372" s="160">
        <v>1E-3</v>
      </c>
      <c r="W1372" s="160">
        <v>1.3800000000000002E-3</v>
      </c>
      <c r="X1372" s="160">
        <v>6.0200000000000002E-3</v>
      </c>
      <c r="Y1372" s="160">
        <v>0.12683</v>
      </c>
      <c r="Z1372" s="160">
        <v>0</v>
      </c>
      <c r="AA1372" s="159">
        <v>0.27081</v>
      </c>
      <c r="AB1372" s="159">
        <v>2E-3</v>
      </c>
      <c r="AC1372" s="159">
        <v>4.8199999999999996E-3</v>
      </c>
      <c r="AD1372" s="159">
        <v>0.13067000000000001</v>
      </c>
    </row>
    <row r="1373" spans="1:30" ht="15" customHeight="1">
      <c r="A1373" s="267" t="s">
        <v>2166</v>
      </c>
      <c r="B1373" s="165" t="s">
        <v>34</v>
      </c>
      <c r="C1373" s="182">
        <v>0.31369000000000002</v>
      </c>
      <c r="E1373" s="172">
        <v>3.3919999999999999E-2</v>
      </c>
      <c r="F1373" s="173">
        <v>1.678E-2</v>
      </c>
      <c r="G1373" s="179">
        <v>2.4780000000000003E-2</v>
      </c>
      <c r="H1373" s="176">
        <v>2.128E-2</v>
      </c>
      <c r="I1373" s="175">
        <v>1.3500000000000001E-3</v>
      </c>
      <c r="J1373" s="160">
        <v>0.15667</v>
      </c>
      <c r="K1373" s="160">
        <v>0.27978000000000003</v>
      </c>
      <c r="L1373" s="160">
        <v>4.6999999999999999E-4</v>
      </c>
      <c r="M1373" s="160">
        <v>2.2080000000000002</v>
      </c>
      <c r="N1373" s="160">
        <v>1.268E-2</v>
      </c>
      <c r="O1373" s="160">
        <v>0.77088999999999996</v>
      </c>
      <c r="P1373" s="160">
        <v>2.51756</v>
      </c>
      <c r="Q1373" s="160">
        <v>5.6000000000000006E-4</v>
      </c>
      <c r="R1373" s="160">
        <v>1.261E-2</v>
      </c>
      <c r="S1373" s="160">
        <v>0.09</v>
      </c>
      <c r="T1373" s="160">
        <v>0</v>
      </c>
      <c r="U1373" s="160">
        <v>0.09</v>
      </c>
      <c r="V1373" s="160">
        <v>1E-3</v>
      </c>
      <c r="W1373" s="160">
        <v>1.3800000000000002E-3</v>
      </c>
      <c r="X1373" s="160">
        <v>6.0200000000000002E-3</v>
      </c>
      <c r="Y1373" s="160">
        <v>0.12683</v>
      </c>
      <c r="Z1373" s="160">
        <v>0</v>
      </c>
      <c r="AA1373" s="159">
        <v>0.27081</v>
      </c>
      <c r="AB1373" s="159">
        <v>2E-3</v>
      </c>
      <c r="AC1373" s="159">
        <v>4.8199999999999996E-3</v>
      </c>
      <c r="AD1373" s="159">
        <v>0.13067000000000001</v>
      </c>
    </row>
    <row r="1374" spans="1:30" ht="15" customHeight="1">
      <c r="A1374" s="267" t="s">
        <v>2167</v>
      </c>
      <c r="B1374" s="165" t="s">
        <v>34</v>
      </c>
      <c r="C1374" s="182">
        <v>0.31369000000000002</v>
      </c>
      <c r="E1374" s="172">
        <v>3.3919999999999999E-2</v>
      </c>
      <c r="F1374" s="173">
        <v>1.678E-2</v>
      </c>
      <c r="G1374" s="179">
        <v>2.4780000000000003E-2</v>
      </c>
      <c r="H1374" s="176">
        <v>2.128E-2</v>
      </c>
      <c r="I1374" s="175">
        <v>1.3500000000000001E-3</v>
      </c>
      <c r="J1374" s="160">
        <v>0.15667</v>
      </c>
      <c r="K1374" s="160">
        <v>0.27978000000000003</v>
      </c>
      <c r="L1374" s="160">
        <v>4.6999999999999999E-4</v>
      </c>
      <c r="M1374" s="160">
        <v>2.2080000000000002</v>
      </c>
      <c r="N1374" s="160">
        <v>1.268E-2</v>
      </c>
      <c r="O1374" s="160">
        <v>0.77088999999999996</v>
      </c>
      <c r="P1374" s="160">
        <v>2.51756</v>
      </c>
      <c r="Q1374" s="160">
        <v>5.6000000000000006E-4</v>
      </c>
      <c r="R1374" s="160">
        <v>1.261E-2</v>
      </c>
      <c r="S1374" s="160">
        <v>0.09</v>
      </c>
      <c r="T1374" s="160">
        <v>0</v>
      </c>
      <c r="U1374" s="160">
        <v>0.09</v>
      </c>
      <c r="V1374" s="160">
        <v>1E-3</v>
      </c>
      <c r="W1374" s="160">
        <v>1.3800000000000002E-3</v>
      </c>
      <c r="X1374" s="160">
        <v>6.0200000000000002E-3</v>
      </c>
      <c r="Y1374" s="160">
        <v>0.12683</v>
      </c>
      <c r="Z1374" s="160">
        <v>0</v>
      </c>
      <c r="AA1374" s="159">
        <v>0.27081</v>
      </c>
      <c r="AB1374" s="159">
        <v>2E-3</v>
      </c>
      <c r="AC1374" s="159">
        <v>4.8199999999999996E-3</v>
      </c>
      <c r="AD1374" s="159">
        <v>0.13067000000000001</v>
      </c>
    </row>
    <row r="1375" spans="1:30" ht="15" customHeight="1">
      <c r="A1375" s="267" t="s">
        <v>2168</v>
      </c>
      <c r="B1375" s="165" t="s">
        <v>34</v>
      </c>
      <c r="C1375" s="182">
        <v>0.31369000000000002</v>
      </c>
      <c r="E1375" s="172">
        <v>3.3919999999999999E-2</v>
      </c>
      <c r="F1375" s="173">
        <v>1.678E-2</v>
      </c>
      <c r="G1375" s="179">
        <v>2.4780000000000003E-2</v>
      </c>
      <c r="H1375" s="176">
        <v>2.128E-2</v>
      </c>
      <c r="I1375" s="175">
        <v>1.3500000000000001E-3</v>
      </c>
      <c r="J1375" s="160">
        <v>0.15667</v>
      </c>
      <c r="K1375" s="160">
        <v>0.27978000000000003</v>
      </c>
      <c r="L1375" s="160">
        <v>4.6999999999999999E-4</v>
      </c>
      <c r="M1375" s="160">
        <v>2.2080000000000002</v>
      </c>
      <c r="N1375" s="160">
        <v>1.268E-2</v>
      </c>
      <c r="O1375" s="160">
        <v>0.77088999999999996</v>
      </c>
      <c r="P1375" s="160">
        <v>2.51756</v>
      </c>
      <c r="Q1375" s="160">
        <v>5.6000000000000006E-4</v>
      </c>
      <c r="R1375" s="160">
        <v>1.261E-2</v>
      </c>
      <c r="S1375" s="160">
        <v>0.09</v>
      </c>
      <c r="T1375" s="160">
        <v>0</v>
      </c>
      <c r="U1375" s="160">
        <v>0.09</v>
      </c>
      <c r="V1375" s="160">
        <v>1E-3</v>
      </c>
      <c r="W1375" s="160">
        <v>1.3800000000000002E-3</v>
      </c>
      <c r="X1375" s="160">
        <v>6.0200000000000002E-3</v>
      </c>
      <c r="Y1375" s="160">
        <v>0.12683</v>
      </c>
      <c r="Z1375" s="160">
        <v>0</v>
      </c>
      <c r="AA1375" s="159">
        <v>0.27081</v>
      </c>
      <c r="AB1375" s="159">
        <v>2E-3</v>
      </c>
      <c r="AC1375" s="159">
        <v>4.8199999999999996E-3</v>
      </c>
      <c r="AD1375" s="159">
        <v>0.13067000000000001</v>
      </c>
    </row>
    <row r="1376" spans="1:30" ht="15" customHeight="1">
      <c r="A1376" s="267" t="s">
        <v>2169</v>
      </c>
      <c r="B1376" s="165" t="s">
        <v>34</v>
      </c>
      <c r="C1376" s="182">
        <v>0.31369000000000002</v>
      </c>
      <c r="E1376" s="172">
        <v>3.3919999999999999E-2</v>
      </c>
      <c r="F1376" s="173">
        <v>1.678E-2</v>
      </c>
      <c r="G1376" s="179">
        <v>2.4780000000000003E-2</v>
      </c>
      <c r="H1376" s="176">
        <v>2.128E-2</v>
      </c>
      <c r="I1376" s="175">
        <v>1.3500000000000001E-3</v>
      </c>
      <c r="J1376" s="160">
        <v>0.15667</v>
      </c>
      <c r="K1376" s="160">
        <v>0.27978000000000003</v>
      </c>
      <c r="L1376" s="160">
        <v>4.6999999999999999E-4</v>
      </c>
      <c r="M1376" s="160">
        <v>2.2080000000000002</v>
      </c>
      <c r="N1376" s="160">
        <v>1.268E-2</v>
      </c>
      <c r="O1376" s="160">
        <v>0.77088999999999996</v>
      </c>
      <c r="P1376" s="160">
        <v>2.51756</v>
      </c>
      <c r="Q1376" s="160">
        <v>5.6000000000000006E-4</v>
      </c>
      <c r="R1376" s="160">
        <v>1.261E-2</v>
      </c>
      <c r="S1376" s="160">
        <v>0.09</v>
      </c>
      <c r="T1376" s="160">
        <v>0</v>
      </c>
      <c r="U1376" s="160">
        <v>0.09</v>
      </c>
      <c r="V1376" s="160">
        <v>1E-3</v>
      </c>
      <c r="W1376" s="160">
        <v>1.3800000000000002E-3</v>
      </c>
      <c r="X1376" s="160">
        <v>6.0200000000000002E-3</v>
      </c>
      <c r="Y1376" s="160">
        <v>0.12683</v>
      </c>
      <c r="Z1376" s="160">
        <v>0</v>
      </c>
      <c r="AA1376" s="159">
        <v>0.27081</v>
      </c>
      <c r="AB1376" s="159">
        <v>2E-3</v>
      </c>
      <c r="AC1376" s="159">
        <v>4.8199999999999996E-3</v>
      </c>
      <c r="AD1376" s="159">
        <v>0.13067000000000001</v>
      </c>
    </row>
    <row r="1377" spans="1:30" ht="15" customHeight="1">
      <c r="A1377" s="267" t="s">
        <v>2170</v>
      </c>
      <c r="B1377" s="165" t="s">
        <v>34</v>
      </c>
      <c r="C1377" s="182">
        <v>0.31369000000000002</v>
      </c>
      <c r="E1377" s="172">
        <v>3.3919999999999999E-2</v>
      </c>
      <c r="F1377" s="173">
        <v>1.678E-2</v>
      </c>
      <c r="G1377" s="179">
        <v>2.4780000000000003E-2</v>
      </c>
      <c r="H1377" s="176">
        <v>2.128E-2</v>
      </c>
      <c r="I1377" s="175">
        <v>1.3500000000000001E-3</v>
      </c>
      <c r="J1377" s="160">
        <v>0.15667</v>
      </c>
      <c r="K1377" s="160">
        <v>0.27978000000000003</v>
      </c>
      <c r="L1377" s="160">
        <v>4.6999999999999999E-4</v>
      </c>
      <c r="M1377" s="160">
        <v>2.2080000000000002</v>
      </c>
      <c r="N1377" s="160">
        <v>1.268E-2</v>
      </c>
      <c r="O1377" s="160">
        <v>0.77088999999999996</v>
      </c>
      <c r="P1377" s="160">
        <v>2.51756</v>
      </c>
      <c r="Q1377" s="160">
        <v>5.6000000000000006E-4</v>
      </c>
      <c r="R1377" s="160">
        <v>1.261E-2</v>
      </c>
      <c r="S1377" s="160">
        <v>0.09</v>
      </c>
      <c r="T1377" s="160">
        <v>0</v>
      </c>
      <c r="U1377" s="160">
        <v>0.09</v>
      </c>
      <c r="V1377" s="160">
        <v>1E-3</v>
      </c>
      <c r="W1377" s="160">
        <v>1.3800000000000002E-3</v>
      </c>
      <c r="X1377" s="160">
        <v>6.0200000000000002E-3</v>
      </c>
      <c r="Y1377" s="160">
        <v>0.12683</v>
      </c>
      <c r="Z1377" s="160">
        <v>0</v>
      </c>
      <c r="AA1377" s="159">
        <v>0.27081</v>
      </c>
      <c r="AB1377" s="159">
        <v>2E-3</v>
      </c>
      <c r="AC1377" s="159">
        <v>4.8199999999999996E-3</v>
      </c>
      <c r="AD1377" s="159">
        <v>0.13067000000000001</v>
      </c>
    </row>
    <row r="1378" spans="1:30" ht="15" customHeight="1">
      <c r="A1378" s="267" t="s">
        <v>2171</v>
      </c>
      <c r="B1378" s="165" t="s">
        <v>34</v>
      </c>
      <c r="C1378" s="182">
        <v>0.32400000000000001</v>
      </c>
      <c r="E1378" s="172">
        <v>0</v>
      </c>
      <c r="F1378" s="173">
        <v>3.918E-2</v>
      </c>
      <c r="G1378" s="179">
        <v>3.0169999999999999E-2</v>
      </c>
      <c r="H1378" s="176">
        <v>6.2110000000000005E-2</v>
      </c>
      <c r="I1378" s="175">
        <v>0</v>
      </c>
      <c r="J1378" s="160">
        <v>0.16</v>
      </c>
      <c r="K1378" s="160">
        <v>0.22</v>
      </c>
      <c r="L1378" s="160">
        <v>2.5999999999999998E-4</v>
      </c>
      <c r="M1378" s="160">
        <v>2.42</v>
      </c>
      <c r="N1378" s="160">
        <v>1.431E-2</v>
      </c>
      <c r="O1378" s="160">
        <v>0.43</v>
      </c>
      <c r="P1378" s="160">
        <v>2.71</v>
      </c>
      <c r="Q1378" s="160">
        <v>8.4000000000000003E-4</v>
      </c>
      <c r="R1378" s="160">
        <v>1.37E-2</v>
      </c>
      <c r="S1378" s="160">
        <v>0.56999999999999995</v>
      </c>
      <c r="T1378" s="160">
        <v>0</v>
      </c>
      <c r="U1378" s="160">
        <v>0.56999999999999995</v>
      </c>
      <c r="V1378" s="160">
        <v>7.000000000000001E-4</v>
      </c>
      <c r="W1378" s="160">
        <v>1.8E-3</v>
      </c>
      <c r="X1378" s="160">
        <v>7.4999999999999997E-3</v>
      </c>
      <c r="Y1378" s="160">
        <v>7.5300000000000006E-2</v>
      </c>
      <c r="Z1378" s="160">
        <v>2.3E-2</v>
      </c>
      <c r="AA1378" s="159">
        <v>0.21875</v>
      </c>
      <c r="AB1378" s="159">
        <v>2.3899999999999998E-3</v>
      </c>
      <c r="AC1378" s="159">
        <v>4.7999999999999996E-3</v>
      </c>
      <c r="AD1378" s="159">
        <v>0.05</v>
      </c>
    </row>
    <row r="1379" spans="1:30" ht="15" customHeight="1">
      <c r="A1379" s="267" t="s">
        <v>2172</v>
      </c>
      <c r="B1379" s="165" t="s">
        <v>34</v>
      </c>
      <c r="C1379" s="182">
        <v>0.26860000000000001</v>
      </c>
      <c r="E1379" s="172">
        <v>0</v>
      </c>
      <c r="F1379" s="173">
        <v>5.45E-2</v>
      </c>
      <c r="G1379" s="179">
        <v>4.1399999999999999E-2</v>
      </c>
      <c r="H1379" s="176">
        <v>7.6399999999999996E-2</v>
      </c>
      <c r="I1379" s="175">
        <v>0</v>
      </c>
      <c r="J1379" s="160">
        <v>0.15</v>
      </c>
      <c r="K1379" s="160">
        <v>0.19</v>
      </c>
      <c r="L1379" s="160">
        <v>1.7999999999999998E-4</v>
      </c>
      <c r="M1379" s="160">
        <v>1.51</v>
      </c>
      <c r="N1379" s="160">
        <v>1.2699999999999999E-2</v>
      </c>
      <c r="O1379" s="160">
        <v>0.82</v>
      </c>
      <c r="P1379" s="160">
        <v>1.84</v>
      </c>
      <c r="Q1379" s="160">
        <v>5.6999999999999998E-4</v>
      </c>
      <c r="R1379" s="160">
        <v>1.8200000000000001E-2</v>
      </c>
      <c r="S1379" s="160">
        <v>0.47</v>
      </c>
      <c r="T1379" s="160">
        <v>0</v>
      </c>
      <c r="U1379" s="160">
        <v>0.47</v>
      </c>
      <c r="V1379" s="160">
        <v>4.2000000000000002E-4</v>
      </c>
      <c r="W1379" s="160">
        <v>1.2800000000000001E-3</v>
      </c>
      <c r="X1379" s="160">
        <v>4.1999999999999997E-3</v>
      </c>
      <c r="Y1379" s="160">
        <v>6.6479999999999997E-2</v>
      </c>
      <c r="Z1379" s="160">
        <v>0</v>
      </c>
      <c r="AA1379" s="159">
        <v>0.222</v>
      </c>
      <c r="AB1379" s="159">
        <v>4.0000000000000001E-3</v>
      </c>
      <c r="AC1379" s="159">
        <v>2.7000000000000001E-3</v>
      </c>
      <c r="AD1379" s="159">
        <v>0.03</v>
      </c>
    </row>
    <row r="1380" spans="1:30" ht="15" customHeight="1">
      <c r="A1380" s="267" t="s">
        <v>2173</v>
      </c>
      <c r="B1380" s="165" t="s">
        <v>34</v>
      </c>
      <c r="C1380" s="182">
        <v>0.26860000000000001</v>
      </c>
      <c r="E1380" s="172">
        <v>0</v>
      </c>
      <c r="F1380" s="173">
        <v>5.45E-2</v>
      </c>
      <c r="G1380" s="179">
        <v>4.1399999999999999E-2</v>
      </c>
      <c r="H1380" s="176">
        <v>7.6399999999999996E-2</v>
      </c>
      <c r="I1380" s="175">
        <v>0</v>
      </c>
      <c r="J1380" s="160">
        <v>0.15</v>
      </c>
      <c r="K1380" s="160">
        <v>0.19</v>
      </c>
      <c r="L1380" s="160">
        <v>1.7999999999999998E-4</v>
      </c>
      <c r="M1380" s="160">
        <v>1.51</v>
      </c>
      <c r="N1380" s="160">
        <v>1.2699999999999999E-2</v>
      </c>
      <c r="O1380" s="160">
        <v>0.82</v>
      </c>
      <c r="P1380" s="160">
        <v>1.84</v>
      </c>
      <c r="Q1380" s="160">
        <v>5.6999999999999998E-4</v>
      </c>
      <c r="R1380" s="160">
        <v>1.8200000000000001E-2</v>
      </c>
      <c r="S1380" s="160">
        <v>0.47</v>
      </c>
      <c r="T1380" s="160">
        <v>0</v>
      </c>
      <c r="U1380" s="160">
        <v>0.47</v>
      </c>
      <c r="V1380" s="160">
        <v>4.2000000000000002E-4</v>
      </c>
      <c r="W1380" s="160">
        <v>1.2800000000000001E-3</v>
      </c>
      <c r="X1380" s="160">
        <v>4.1999999999999997E-3</v>
      </c>
      <c r="Y1380" s="160">
        <v>6.6479999999999997E-2</v>
      </c>
      <c r="Z1380" s="160">
        <v>0</v>
      </c>
      <c r="AA1380" s="159">
        <v>0.222</v>
      </c>
      <c r="AB1380" s="159">
        <v>4.0000000000000001E-3</v>
      </c>
      <c r="AC1380" s="159">
        <v>2.7000000000000001E-3</v>
      </c>
      <c r="AD1380" s="159">
        <v>0.03</v>
      </c>
    </row>
    <row r="1381" spans="1:30" ht="15" customHeight="1">
      <c r="A1381" s="267" t="s">
        <v>2174</v>
      </c>
      <c r="B1381" s="165" t="s">
        <v>34</v>
      </c>
      <c r="C1381" s="182">
        <v>0.26860000000000001</v>
      </c>
      <c r="E1381" s="172">
        <v>0</v>
      </c>
      <c r="F1381" s="173">
        <v>5.45E-2</v>
      </c>
      <c r="G1381" s="179">
        <v>4.1399999999999999E-2</v>
      </c>
      <c r="H1381" s="176">
        <v>7.6399999999999996E-2</v>
      </c>
      <c r="I1381" s="175">
        <v>0</v>
      </c>
      <c r="J1381" s="160">
        <v>0.15</v>
      </c>
      <c r="K1381" s="160">
        <v>0.19</v>
      </c>
      <c r="L1381" s="160">
        <v>1.7999999999999998E-4</v>
      </c>
      <c r="M1381" s="160">
        <v>1.51</v>
      </c>
      <c r="N1381" s="160">
        <v>1.2699999999999999E-2</v>
      </c>
      <c r="O1381" s="160">
        <v>0.82</v>
      </c>
      <c r="P1381" s="160">
        <v>1.84</v>
      </c>
      <c r="Q1381" s="160">
        <v>5.6999999999999998E-4</v>
      </c>
      <c r="R1381" s="160">
        <v>1.8200000000000001E-2</v>
      </c>
      <c r="S1381" s="160">
        <v>0.47</v>
      </c>
      <c r="T1381" s="160">
        <v>0</v>
      </c>
      <c r="U1381" s="160">
        <v>0.47</v>
      </c>
      <c r="V1381" s="160">
        <v>4.2000000000000002E-4</v>
      </c>
      <c r="W1381" s="160">
        <v>1.2800000000000001E-3</v>
      </c>
      <c r="X1381" s="160">
        <v>4.1999999999999997E-3</v>
      </c>
      <c r="Y1381" s="160">
        <v>6.6479999999999997E-2</v>
      </c>
      <c r="Z1381" s="160">
        <v>0</v>
      </c>
      <c r="AA1381" s="159">
        <v>0.222</v>
      </c>
      <c r="AB1381" s="159">
        <v>4.0000000000000001E-3</v>
      </c>
      <c r="AC1381" s="159">
        <v>2.7000000000000001E-3</v>
      </c>
      <c r="AD1381" s="159">
        <v>0.03</v>
      </c>
    </row>
    <row r="1382" spans="1:30" ht="15" customHeight="1">
      <c r="A1382" s="267" t="s">
        <v>2175</v>
      </c>
      <c r="B1382" s="165" t="s">
        <v>34</v>
      </c>
      <c r="C1382" s="182">
        <v>0.1258</v>
      </c>
      <c r="E1382" s="172">
        <v>1.1200000000000002E-2</v>
      </c>
      <c r="F1382" s="173">
        <v>3.2669999999999998E-2</v>
      </c>
      <c r="G1382" s="179">
        <v>1.414E-2</v>
      </c>
      <c r="H1382" s="176">
        <v>4.0770000000000001E-2</v>
      </c>
      <c r="I1382" s="175">
        <v>0</v>
      </c>
      <c r="J1382" s="160">
        <v>0.5</v>
      </c>
      <c r="K1382" s="160">
        <v>0.1</v>
      </c>
      <c r="L1382" s="160">
        <v>2.5999999999999998E-4</v>
      </c>
      <c r="M1382" s="160">
        <v>1.72</v>
      </c>
      <c r="N1382" s="160">
        <v>1.1899999999999999E-2</v>
      </c>
      <c r="O1382" s="160">
        <v>1.24</v>
      </c>
      <c r="P1382" s="160">
        <v>1.26</v>
      </c>
      <c r="Q1382" s="160">
        <v>1.2999999999999999E-4</v>
      </c>
      <c r="R1382" s="160">
        <v>1.0500000000000001E-2</v>
      </c>
      <c r="S1382" s="160">
        <v>1.68</v>
      </c>
      <c r="T1382" s="160">
        <v>0</v>
      </c>
      <c r="U1382" s="160">
        <v>1.69333</v>
      </c>
      <c r="V1382" s="160">
        <v>6.6E-4</v>
      </c>
      <c r="W1382" s="160">
        <v>5.13E-3</v>
      </c>
      <c r="X1382" s="160">
        <v>1.2099999999999999E-3</v>
      </c>
      <c r="Y1382" s="160">
        <v>6.4000000000000005E-4</v>
      </c>
      <c r="Z1382" s="160">
        <v>0</v>
      </c>
      <c r="AA1382" s="159">
        <v>0.308</v>
      </c>
      <c r="AB1382" s="159">
        <v>1.2800000000000001E-2</v>
      </c>
      <c r="AC1382" s="159">
        <v>1.03E-2</v>
      </c>
      <c r="AD1382" s="159">
        <v>0.44</v>
      </c>
    </row>
    <row r="1383" spans="1:30" ht="15" customHeight="1">
      <c r="A1383" s="267" t="s">
        <v>2176</v>
      </c>
      <c r="B1383" s="165" t="s">
        <v>34</v>
      </c>
      <c r="C1383" s="182">
        <v>0.1258</v>
      </c>
      <c r="E1383" s="172">
        <v>1.1200000000000002E-2</v>
      </c>
      <c r="F1383" s="173">
        <v>3.2669999999999998E-2</v>
      </c>
      <c r="G1383" s="179">
        <v>1.414E-2</v>
      </c>
      <c r="H1383" s="176">
        <v>4.0770000000000001E-2</v>
      </c>
      <c r="I1383" s="175">
        <v>0</v>
      </c>
      <c r="J1383" s="160">
        <v>0.5</v>
      </c>
      <c r="K1383" s="160">
        <v>0.1</v>
      </c>
      <c r="L1383" s="160">
        <v>2.5999999999999998E-4</v>
      </c>
      <c r="M1383" s="160">
        <v>1.72</v>
      </c>
      <c r="N1383" s="160">
        <v>1.1899999999999999E-2</v>
      </c>
      <c r="O1383" s="160">
        <v>1.24</v>
      </c>
      <c r="P1383" s="160">
        <v>1.26</v>
      </c>
      <c r="Q1383" s="160">
        <v>1.2999999999999999E-4</v>
      </c>
      <c r="R1383" s="160">
        <v>1.0500000000000001E-2</v>
      </c>
      <c r="S1383" s="160">
        <v>1.68</v>
      </c>
      <c r="T1383" s="160">
        <v>0</v>
      </c>
      <c r="U1383" s="160">
        <v>1.69333</v>
      </c>
      <c r="V1383" s="160">
        <v>6.6E-4</v>
      </c>
      <c r="W1383" s="160">
        <v>5.13E-3</v>
      </c>
      <c r="X1383" s="160">
        <v>1.2099999999999999E-3</v>
      </c>
      <c r="Y1383" s="160">
        <v>6.4000000000000005E-4</v>
      </c>
      <c r="Z1383" s="160">
        <v>0</v>
      </c>
      <c r="AA1383" s="159">
        <v>0.308</v>
      </c>
      <c r="AB1383" s="159">
        <v>1.2800000000000001E-2</v>
      </c>
      <c r="AC1383" s="159">
        <v>1.03E-2</v>
      </c>
      <c r="AD1383" s="159">
        <v>0.44</v>
      </c>
    </row>
    <row r="1384" spans="1:30" ht="15" customHeight="1">
      <c r="A1384" s="267" t="s">
        <v>2177</v>
      </c>
      <c r="B1384" s="165" t="s">
        <v>34</v>
      </c>
      <c r="C1384" s="182">
        <v>0.1258</v>
      </c>
      <c r="E1384" s="172">
        <v>1.1200000000000002E-2</v>
      </c>
      <c r="F1384" s="173">
        <v>3.2669999999999998E-2</v>
      </c>
      <c r="G1384" s="179">
        <v>1.414E-2</v>
      </c>
      <c r="H1384" s="176">
        <v>4.0770000000000001E-2</v>
      </c>
      <c r="I1384" s="175">
        <v>0</v>
      </c>
      <c r="J1384" s="160">
        <v>0.5</v>
      </c>
      <c r="K1384" s="160">
        <v>0.1</v>
      </c>
      <c r="L1384" s="160">
        <v>2.5999999999999998E-4</v>
      </c>
      <c r="M1384" s="160">
        <v>1.72</v>
      </c>
      <c r="N1384" s="160">
        <v>1.1899999999999999E-2</v>
      </c>
      <c r="O1384" s="160">
        <v>1.24</v>
      </c>
      <c r="P1384" s="160">
        <v>1.26</v>
      </c>
      <c r="Q1384" s="160">
        <v>1.2999999999999999E-4</v>
      </c>
      <c r="R1384" s="160">
        <v>1.0500000000000001E-2</v>
      </c>
      <c r="S1384" s="160">
        <v>1.68</v>
      </c>
      <c r="T1384" s="160">
        <v>0</v>
      </c>
      <c r="U1384" s="160">
        <v>1.69333</v>
      </c>
      <c r="V1384" s="160">
        <v>6.6E-4</v>
      </c>
      <c r="W1384" s="160">
        <v>5.13E-3</v>
      </c>
      <c r="X1384" s="160">
        <v>1.2099999999999999E-3</v>
      </c>
      <c r="Y1384" s="160">
        <v>6.4000000000000005E-4</v>
      </c>
      <c r="Z1384" s="160">
        <v>0</v>
      </c>
      <c r="AA1384" s="159">
        <v>0.308</v>
      </c>
      <c r="AB1384" s="159">
        <v>1.2800000000000001E-2</v>
      </c>
      <c r="AC1384" s="159">
        <v>1.03E-2</v>
      </c>
      <c r="AD1384" s="159">
        <v>0.44</v>
      </c>
    </row>
    <row r="1385" spans="1:30" ht="15" customHeight="1">
      <c r="A1385" s="267" t="s">
        <v>2178</v>
      </c>
      <c r="B1385" s="165" t="s">
        <v>34</v>
      </c>
      <c r="C1385" s="182">
        <v>0.13674</v>
      </c>
      <c r="E1385" s="172">
        <v>1.217E-2</v>
      </c>
      <c r="F1385" s="173">
        <v>3.2669999999999998E-2</v>
      </c>
      <c r="G1385" s="179">
        <v>1.414E-2</v>
      </c>
      <c r="H1385" s="176">
        <v>4.0770000000000001E-2</v>
      </c>
      <c r="I1385" s="175">
        <v>0</v>
      </c>
      <c r="J1385" s="160">
        <v>0.5</v>
      </c>
      <c r="K1385" s="160">
        <v>0.1</v>
      </c>
      <c r="L1385" s="160">
        <v>2.5999999999999998E-4</v>
      </c>
      <c r="M1385" s="160">
        <v>1.72</v>
      </c>
      <c r="N1385" s="160">
        <v>1.1899999999999999E-2</v>
      </c>
      <c r="O1385" s="160">
        <v>1.24</v>
      </c>
      <c r="P1385" s="160">
        <v>1.26</v>
      </c>
      <c r="Q1385" s="160">
        <v>1.2999999999999999E-4</v>
      </c>
      <c r="R1385" s="160">
        <v>1.0500000000000001E-2</v>
      </c>
      <c r="S1385" s="160">
        <v>1.68</v>
      </c>
      <c r="T1385" s="160">
        <v>0</v>
      </c>
      <c r="U1385" s="160">
        <v>1.69333</v>
      </c>
      <c r="V1385" s="160">
        <v>6.6E-4</v>
      </c>
      <c r="W1385" s="160">
        <v>5.13E-3</v>
      </c>
      <c r="X1385" s="160">
        <v>1.2099999999999999E-3</v>
      </c>
      <c r="Y1385" s="160">
        <v>6.4000000000000005E-4</v>
      </c>
      <c r="Z1385" s="160">
        <v>0</v>
      </c>
      <c r="AA1385" s="159">
        <v>0.308</v>
      </c>
      <c r="AB1385" s="159">
        <v>1.2800000000000001E-2</v>
      </c>
      <c r="AC1385" s="159">
        <v>1.03E-2</v>
      </c>
      <c r="AD1385" s="159">
        <v>0.44</v>
      </c>
    </row>
    <row r="1386" spans="1:30" ht="15" customHeight="1">
      <c r="A1386" s="267" t="s">
        <v>2179</v>
      </c>
      <c r="B1386" s="165" t="s">
        <v>34</v>
      </c>
      <c r="C1386" s="182">
        <v>0.1258</v>
      </c>
      <c r="E1386" s="172">
        <v>1.1200000000000002E-2</v>
      </c>
      <c r="F1386" s="173">
        <v>3.2669999999999998E-2</v>
      </c>
      <c r="G1386" s="179">
        <v>1.414E-2</v>
      </c>
      <c r="H1386" s="176">
        <v>4.0770000000000001E-2</v>
      </c>
      <c r="I1386" s="175">
        <v>0</v>
      </c>
      <c r="J1386" s="160">
        <v>0.5</v>
      </c>
      <c r="K1386" s="160">
        <v>0.1</v>
      </c>
      <c r="L1386" s="160">
        <v>2.5999999999999998E-4</v>
      </c>
      <c r="M1386" s="160">
        <v>1.72</v>
      </c>
      <c r="N1386" s="160">
        <v>1.1899999999999999E-2</v>
      </c>
      <c r="O1386" s="160">
        <v>1.24</v>
      </c>
      <c r="P1386" s="160">
        <v>1.26</v>
      </c>
      <c r="Q1386" s="160">
        <v>1.2999999999999999E-4</v>
      </c>
      <c r="R1386" s="160">
        <v>1.0500000000000001E-2</v>
      </c>
      <c r="S1386" s="160">
        <v>1.68</v>
      </c>
      <c r="T1386" s="160">
        <v>0</v>
      </c>
      <c r="U1386" s="160">
        <v>1.69333</v>
      </c>
      <c r="V1386" s="160">
        <v>6.6E-4</v>
      </c>
      <c r="W1386" s="160">
        <v>5.13E-3</v>
      </c>
      <c r="X1386" s="160">
        <v>1.2099999999999999E-3</v>
      </c>
      <c r="Y1386" s="160">
        <v>6.4000000000000005E-4</v>
      </c>
      <c r="Z1386" s="160">
        <v>0</v>
      </c>
      <c r="AA1386" s="159">
        <v>0.308</v>
      </c>
      <c r="AB1386" s="159">
        <v>1.2800000000000001E-2</v>
      </c>
      <c r="AC1386" s="159">
        <v>1.03E-2</v>
      </c>
      <c r="AD1386" s="159">
        <v>0.44</v>
      </c>
    </row>
    <row r="1387" spans="1:30" ht="15" customHeight="1">
      <c r="A1387" s="267" t="s">
        <v>2180</v>
      </c>
      <c r="B1387" s="165" t="s">
        <v>34</v>
      </c>
      <c r="C1387" s="182">
        <v>0.1258</v>
      </c>
      <c r="E1387" s="172">
        <v>1.1200000000000002E-2</v>
      </c>
      <c r="F1387" s="173">
        <v>3.2669999999999998E-2</v>
      </c>
      <c r="G1387" s="179">
        <v>1.414E-2</v>
      </c>
      <c r="H1387" s="176">
        <v>4.0770000000000001E-2</v>
      </c>
      <c r="I1387" s="175">
        <v>0</v>
      </c>
      <c r="J1387" s="160">
        <v>0.5</v>
      </c>
      <c r="K1387" s="160">
        <v>0.1</v>
      </c>
      <c r="L1387" s="160">
        <v>2.5999999999999998E-4</v>
      </c>
      <c r="M1387" s="160">
        <v>1.72</v>
      </c>
      <c r="N1387" s="160">
        <v>1.1899999999999999E-2</v>
      </c>
      <c r="O1387" s="160">
        <v>1.24</v>
      </c>
      <c r="P1387" s="160">
        <v>1.26</v>
      </c>
      <c r="Q1387" s="160">
        <v>1.2999999999999999E-4</v>
      </c>
      <c r="R1387" s="160">
        <v>1.0500000000000001E-2</v>
      </c>
      <c r="S1387" s="160">
        <v>1.68</v>
      </c>
      <c r="T1387" s="160">
        <v>0</v>
      </c>
      <c r="U1387" s="160">
        <v>1.69333</v>
      </c>
      <c r="V1387" s="160">
        <v>6.6E-4</v>
      </c>
      <c r="W1387" s="160">
        <v>5.13E-3</v>
      </c>
      <c r="X1387" s="160">
        <v>1.2099999999999999E-3</v>
      </c>
      <c r="Y1387" s="160">
        <v>6.4000000000000005E-4</v>
      </c>
      <c r="Z1387" s="160">
        <v>0</v>
      </c>
      <c r="AA1387" s="159">
        <v>0.308</v>
      </c>
      <c r="AB1387" s="159">
        <v>1.2800000000000001E-2</v>
      </c>
      <c r="AC1387" s="159">
        <v>1.03E-2</v>
      </c>
      <c r="AD1387" s="159">
        <v>0.44</v>
      </c>
    </row>
    <row r="1388" spans="1:30" ht="15" customHeight="1">
      <c r="A1388" s="267" t="s">
        <v>2181</v>
      </c>
      <c r="B1388" s="165" t="s">
        <v>34</v>
      </c>
      <c r="C1388" s="182">
        <v>0.13674</v>
      </c>
      <c r="E1388" s="172">
        <v>1.217E-2</v>
      </c>
      <c r="F1388" s="173">
        <v>3.2669999999999998E-2</v>
      </c>
      <c r="G1388" s="179">
        <v>1.414E-2</v>
      </c>
      <c r="H1388" s="176">
        <v>4.0770000000000001E-2</v>
      </c>
      <c r="I1388" s="175">
        <v>0</v>
      </c>
      <c r="J1388" s="160">
        <v>0.5</v>
      </c>
      <c r="K1388" s="160">
        <v>0.1</v>
      </c>
      <c r="L1388" s="160">
        <v>2.5999999999999998E-4</v>
      </c>
      <c r="M1388" s="160">
        <v>1.72</v>
      </c>
      <c r="N1388" s="160">
        <v>1.1899999999999999E-2</v>
      </c>
      <c r="O1388" s="160">
        <v>1.24</v>
      </c>
      <c r="P1388" s="160">
        <v>1.26</v>
      </c>
      <c r="Q1388" s="160">
        <v>1.2999999999999999E-4</v>
      </c>
      <c r="R1388" s="160">
        <v>1.0500000000000001E-2</v>
      </c>
      <c r="S1388" s="160">
        <v>1.68</v>
      </c>
      <c r="T1388" s="160">
        <v>0</v>
      </c>
      <c r="U1388" s="160">
        <v>1.69333</v>
      </c>
      <c r="V1388" s="160">
        <v>6.6E-4</v>
      </c>
      <c r="W1388" s="160">
        <v>5.13E-3</v>
      </c>
      <c r="X1388" s="160">
        <v>1.2099999999999999E-3</v>
      </c>
      <c r="Y1388" s="160">
        <v>6.4000000000000005E-4</v>
      </c>
      <c r="Z1388" s="160">
        <v>0</v>
      </c>
      <c r="AA1388" s="159">
        <v>0.308</v>
      </c>
      <c r="AB1388" s="159">
        <v>1.2800000000000001E-2</v>
      </c>
      <c r="AC1388" s="159">
        <v>1.03E-2</v>
      </c>
      <c r="AD1388" s="159">
        <v>0.44</v>
      </c>
    </row>
    <row r="1389" spans="1:30" ht="15" customHeight="1">
      <c r="A1389" s="267" t="s">
        <v>2182</v>
      </c>
      <c r="B1389" s="165" t="s">
        <v>34</v>
      </c>
      <c r="C1389" s="182">
        <v>0.13727999999999999</v>
      </c>
      <c r="E1389" s="172">
        <v>1.221E-2</v>
      </c>
      <c r="F1389" s="173">
        <v>3.2669999999999998E-2</v>
      </c>
      <c r="G1389" s="179">
        <v>1.414E-2</v>
      </c>
      <c r="H1389" s="176">
        <v>4.0770000000000001E-2</v>
      </c>
      <c r="I1389" s="175">
        <v>0</v>
      </c>
      <c r="J1389" s="160">
        <v>0.5</v>
      </c>
      <c r="K1389" s="160">
        <v>0.1</v>
      </c>
      <c r="L1389" s="160">
        <v>2.5999999999999998E-4</v>
      </c>
      <c r="M1389" s="160">
        <v>1.72</v>
      </c>
      <c r="N1389" s="160">
        <v>1.1899999999999999E-2</v>
      </c>
      <c r="O1389" s="160">
        <v>1.24</v>
      </c>
      <c r="P1389" s="160">
        <v>1.26</v>
      </c>
      <c r="Q1389" s="160">
        <v>1.2999999999999999E-4</v>
      </c>
      <c r="R1389" s="160">
        <v>1.0500000000000001E-2</v>
      </c>
      <c r="S1389" s="160">
        <v>1.68</v>
      </c>
      <c r="T1389" s="160">
        <v>0</v>
      </c>
      <c r="U1389" s="160">
        <v>1.69333</v>
      </c>
      <c r="V1389" s="160">
        <v>6.6E-4</v>
      </c>
      <c r="W1389" s="160">
        <v>5.13E-3</v>
      </c>
      <c r="X1389" s="160">
        <v>1.2099999999999999E-3</v>
      </c>
      <c r="Y1389" s="160">
        <v>6.4000000000000005E-4</v>
      </c>
      <c r="Z1389" s="160">
        <v>0</v>
      </c>
      <c r="AA1389" s="159">
        <v>0.308</v>
      </c>
      <c r="AB1389" s="159">
        <v>1.2800000000000001E-2</v>
      </c>
      <c r="AC1389" s="159">
        <v>1.03E-2</v>
      </c>
      <c r="AD1389" s="159">
        <v>0.44</v>
      </c>
    </row>
    <row r="1390" spans="1:30" ht="15" customHeight="1">
      <c r="A1390" s="267" t="s">
        <v>2183</v>
      </c>
      <c r="B1390" s="165" t="s">
        <v>34</v>
      </c>
      <c r="C1390" s="182">
        <v>0.1258</v>
      </c>
      <c r="E1390" s="172">
        <v>1.1200000000000002E-2</v>
      </c>
      <c r="F1390" s="173">
        <v>3.2669999999999998E-2</v>
      </c>
      <c r="G1390" s="179">
        <v>1.414E-2</v>
      </c>
      <c r="H1390" s="176">
        <v>4.0770000000000001E-2</v>
      </c>
      <c r="I1390" s="175">
        <v>0</v>
      </c>
      <c r="J1390" s="160">
        <v>0.5</v>
      </c>
      <c r="K1390" s="160">
        <v>0.1</v>
      </c>
      <c r="L1390" s="160">
        <v>2.5999999999999998E-4</v>
      </c>
      <c r="M1390" s="160">
        <v>1.72</v>
      </c>
      <c r="N1390" s="160">
        <v>1.1899999999999999E-2</v>
      </c>
      <c r="O1390" s="160">
        <v>1.24</v>
      </c>
      <c r="P1390" s="160">
        <v>1.26</v>
      </c>
      <c r="Q1390" s="160">
        <v>1.2999999999999999E-4</v>
      </c>
      <c r="R1390" s="160">
        <v>1.0500000000000001E-2</v>
      </c>
      <c r="S1390" s="160">
        <v>1.68</v>
      </c>
      <c r="T1390" s="160">
        <v>0</v>
      </c>
      <c r="U1390" s="160">
        <v>1.69333</v>
      </c>
      <c r="V1390" s="160">
        <v>6.6E-4</v>
      </c>
      <c r="W1390" s="160">
        <v>5.13E-3</v>
      </c>
      <c r="X1390" s="160">
        <v>1.2099999999999999E-3</v>
      </c>
      <c r="Y1390" s="160">
        <v>6.4000000000000005E-4</v>
      </c>
      <c r="Z1390" s="160">
        <v>0</v>
      </c>
      <c r="AA1390" s="159">
        <v>0.308</v>
      </c>
      <c r="AB1390" s="159">
        <v>1.2800000000000001E-2</v>
      </c>
      <c r="AC1390" s="159">
        <v>1.03E-2</v>
      </c>
      <c r="AD1390" s="159">
        <v>0.44</v>
      </c>
    </row>
    <row r="1391" spans="1:30" ht="15" customHeight="1">
      <c r="A1391" s="267" t="s">
        <v>2184</v>
      </c>
      <c r="B1391" s="165" t="s">
        <v>34</v>
      </c>
      <c r="C1391" s="182">
        <v>0.1258</v>
      </c>
      <c r="E1391" s="172">
        <v>1.1200000000000002E-2</v>
      </c>
      <c r="F1391" s="173">
        <v>3.2669999999999998E-2</v>
      </c>
      <c r="G1391" s="179">
        <v>1.414E-2</v>
      </c>
      <c r="H1391" s="176">
        <v>4.0770000000000001E-2</v>
      </c>
      <c r="I1391" s="175">
        <v>0</v>
      </c>
      <c r="J1391" s="160">
        <v>0.5</v>
      </c>
      <c r="K1391" s="160">
        <v>0.1</v>
      </c>
      <c r="L1391" s="160">
        <v>2.5999999999999998E-4</v>
      </c>
      <c r="M1391" s="160">
        <v>1.72</v>
      </c>
      <c r="N1391" s="160">
        <v>1.1899999999999999E-2</v>
      </c>
      <c r="O1391" s="160">
        <v>1.24</v>
      </c>
      <c r="P1391" s="160">
        <v>1.26</v>
      </c>
      <c r="Q1391" s="160">
        <v>1.2999999999999999E-4</v>
      </c>
      <c r="R1391" s="160">
        <v>1.0500000000000001E-2</v>
      </c>
      <c r="S1391" s="160">
        <v>1.68</v>
      </c>
      <c r="T1391" s="160">
        <v>0</v>
      </c>
      <c r="U1391" s="160">
        <v>1.69333</v>
      </c>
      <c r="V1391" s="160">
        <v>6.6E-4</v>
      </c>
      <c r="W1391" s="160">
        <v>5.13E-3</v>
      </c>
      <c r="X1391" s="160">
        <v>1.2099999999999999E-3</v>
      </c>
      <c r="Y1391" s="160">
        <v>6.4000000000000005E-4</v>
      </c>
      <c r="Z1391" s="160">
        <v>0</v>
      </c>
      <c r="AA1391" s="159">
        <v>0.308</v>
      </c>
      <c r="AB1391" s="159">
        <v>1.2800000000000001E-2</v>
      </c>
      <c r="AC1391" s="159">
        <v>1.03E-2</v>
      </c>
      <c r="AD1391" s="159">
        <v>0.44</v>
      </c>
    </row>
    <row r="1392" spans="1:30" ht="15" customHeight="1">
      <c r="A1392" s="267" t="s">
        <v>2185</v>
      </c>
      <c r="B1392" s="165" t="s">
        <v>34</v>
      </c>
      <c r="C1392" s="182">
        <v>0.1258</v>
      </c>
      <c r="E1392" s="172">
        <v>1.1200000000000002E-2</v>
      </c>
      <c r="F1392" s="173">
        <v>3.2669999999999998E-2</v>
      </c>
      <c r="G1392" s="179">
        <v>1.414E-2</v>
      </c>
      <c r="H1392" s="176">
        <v>4.0770000000000001E-2</v>
      </c>
      <c r="I1392" s="175">
        <v>0</v>
      </c>
      <c r="J1392" s="160">
        <v>0.5</v>
      </c>
      <c r="K1392" s="160">
        <v>0.1</v>
      </c>
      <c r="L1392" s="160">
        <v>2.5999999999999998E-4</v>
      </c>
      <c r="M1392" s="160">
        <v>1.72</v>
      </c>
      <c r="N1392" s="160">
        <v>1.1899999999999999E-2</v>
      </c>
      <c r="O1392" s="160">
        <v>1.24</v>
      </c>
      <c r="P1392" s="160">
        <v>1.26</v>
      </c>
      <c r="Q1392" s="160">
        <v>1.2999999999999999E-4</v>
      </c>
      <c r="R1392" s="160">
        <v>1.0500000000000001E-2</v>
      </c>
      <c r="S1392" s="160">
        <v>1.68</v>
      </c>
      <c r="T1392" s="160">
        <v>0</v>
      </c>
      <c r="U1392" s="160">
        <v>1.69333</v>
      </c>
      <c r="V1392" s="160">
        <v>6.6E-4</v>
      </c>
      <c r="W1392" s="160">
        <v>5.13E-3</v>
      </c>
      <c r="X1392" s="160">
        <v>1.2099999999999999E-3</v>
      </c>
      <c r="Y1392" s="160">
        <v>6.4000000000000005E-4</v>
      </c>
      <c r="Z1392" s="160">
        <v>0</v>
      </c>
      <c r="AA1392" s="159">
        <v>0.308</v>
      </c>
      <c r="AB1392" s="159">
        <v>1.2800000000000001E-2</v>
      </c>
      <c r="AC1392" s="159">
        <v>1.03E-2</v>
      </c>
      <c r="AD1392" s="159">
        <v>0.44</v>
      </c>
    </row>
    <row r="1393" spans="1:30" ht="15" customHeight="1">
      <c r="A1393" s="267" t="s">
        <v>2186</v>
      </c>
      <c r="B1393" s="165" t="s">
        <v>34</v>
      </c>
      <c r="C1393" s="182">
        <v>0.1258</v>
      </c>
      <c r="E1393" s="172">
        <v>1.1200000000000002E-2</v>
      </c>
      <c r="F1393" s="173">
        <v>3.2669999999999998E-2</v>
      </c>
      <c r="G1393" s="179">
        <v>1.414E-2</v>
      </c>
      <c r="H1393" s="176">
        <v>4.0770000000000001E-2</v>
      </c>
      <c r="I1393" s="175">
        <v>0</v>
      </c>
      <c r="J1393" s="160">
        <v>0.5</v>
      </c>
      <c r="K1393" s="160">
        <v>0.1</v>
      </c>
      <c r="L1393" s="160">
        <v>2.5999999999999998E-4</v>
      </c>
      <c r="M1393" s="160">
        <v>1.72</v>
      </c>
      <c r="N1393" s="160">
        <v>1.1899999999999999E-2</v>
      </c>
      <c r="O1393" s="160">
        <v>1.24</v>
      </c>
      <c r="P1393" s="160">
        <v>1.26</v>
      </c>
      <c r="Q1393" s="160">
        <v>1.2999999999999999E-4</v>
      </c>
      <c r="R1393" s="160">
        <v>1.0500000000000001E-2</v>
      </c>
      <c r="S1393" s="160">
        <v>1.68</v>
      </c>
      <c r="T1393" s="160">
        <v>0</v>
      </c>
      <c r="U1393" s="160">
        <v>1.69333</v>
      </c>
      <c r="V1393" s="160">
        <v>6.6E-4</v>
      </c>
      <c r="W1393" s="160">
        <v>5.13E-3</v>
      </c>
      <c r="X1393" s="160">
        <v>1.2099999999999999E-3</v>
      </c>
      <c r="Y1393" s="160">
        <v>6.4000000000000005E-4</v>
      </c>
      <c r="Z1393" s="160">
        <v>0</v>
      </c>
      <c r="AA1393" s="159">
        <v>0.308</v>
      </c>
      <c r="AB1393" s="159">
        <v>1.2800000000000001E-2</v>
      </c>
      <c r="AC1393" s="159">
        <v>1.03E-2</v>
      </c>
      <c r="AD1393" s="159">
        <v>0.44</v>
      </c>
    </row>
    <row r="1394" spans="1:30" ht="15" customHeight="1">
      <c r="A1394" s="267" t="s">
        <v>2187</v>
      </c>
      <c r="B1394" s="165" t="s">
        <v>34</v>
      </c>
      <c r="C1394" s="182">
        <v>0.1258</v>
      </c>
      <c r="E1394" s="172">
        <v>1.1200000000000002E-2</v>
      </c>
      <c r="F1394" s="173">
        <v>3.2669999999999998E-2</v>
      </c>
      <c r="G1394" s="179">
        <v>1.414E-2</v>
      </c>
      <c r="H1394" s="176">
        <v>4.0770000000000001E-2</v>
      </c>
      <c r="I1394" s="175">
        <v>0</v>
      </c>
      <c r="J1394" s="160">
        <v>0.5</v>
      </c>
      <c r="K1394" s="160">
        <v>0.1</v>
      </c>
      <c r="L1394" s="160">
        <v>2.5999999999999998E-4</v>
      </c>
      <c r="M1394" s="160">
        <v>1.72</v>
      </c>
      <c r="N1394" s="160">
        <v>1.1899999999999999E-2</v>
      </c>
      <c r="O1394" s="160">
        <v>1.24</v>
      </c>
      <c r="P1394" s="160">
        <v>1.26</v>
      </c>
      <c r="Q1394" s="160">
        <v>1.2999999999999999E-4</v>
      </c>
      <c r="R1394" s="160">
        <v>1.0500000000000001E-2</v>
      </c>
      <c r="S1394" s="160">
        <v>1.68</v>
      </c>
      <c r="T1394" s="160">
        <v>0</v>
      </c>
      <c r="U1394" s="160">
        <v>1.69333</v>
      </c>
      <c r="V1394" s="160">
        <v>6.6E-4</v>
      </c>
      <c r="W1394" s="160">
        <v>5.13E-3</v>
      </c>
      <c r="X1394" s="160">
        <v>1.2099999999999999E-3</v>
      </c>
      <c r="Y1394" s="160">
        <v>6.4000000000000005E-4</v>
      </c>
      <c r="Z1394" s="160">
        <v>0</v>
      </c>
      <c r="AA1394" s="159">
        <v>0.308</v>
      </c>
      <c r="AB1394" s="159">
        <v>1.2800000000000001E-2</v>
      </c>
      <c r="AC1394" s="159">
        <v>1.03E-2</v>
      </c>
      <c r="AD1394" s="159">
        <v>0.44</v>
      </c>
    </row>
    <row r="1395" spans="1:30" ht="15" customHeight="1">
      <c r="A1395" s="267" t="s">
        <v>2188</v>
      </c>
      <c r="B1395" s="165" t="s">
        <v>34</v>
      </c>
      <c r="C1395" s="182">
        <v>0.1258</v>
      </c>
      <c r="E1395" s="172">
        <v>1.1200000000000002E-2</v>
      </c>
      <c r="F1395" s="173">
        <v>3.2669999999999998E-2</v>
      </c>
      <c r="G1395" s="179">
        <v>1.414E-2</v>
      </c>
      <c r="H1395" s="176">
        <v>4.0770000000000001E-2</v>
      </c>
      <c r="I1395" s="175">
        <v>0</v>
      </c>
      <c r="J1395" s="160">
        <v>0.5</v>
      </c>
      <c r="K1395" s="160">
        <v>0.1</v>
      </c>
      <c r="L1395" s="160">
        <v>2.5999999999999998E-4</v>
      </c>
      <c r="M1395" s="160">
        <v>1.72</v>
      </c>
      <c r="N1395" s="160">
        <v>1.1899999999999999E-2</v>
      </c>
      <c r="O1395" s="160">
        <v>1.24</v>
      </c>
      <c r="P1395" s="160">
        <v>1.26</v>
      </c>
      <c r="Q1395" s="160">
        <v>1.2999999999999999E-4</v>
      </c>
      <c r="R1395" s="160">
        <v>1.0500000000000001E-2</v>
      </c>
      <c r="S1395" s="160">
        <v>1.68</v>
      </c>
      <c r="T1395" s="160">
        <v>0</v>
      </c>
      <c r="U1395" s="160">
        <v>1.69333</v>
      </c>
      <c r="V1395" s="160">
        <v>6.6E-4</v>
      </c>
      <c r="W1395" s="160">
        <v>5.13E-3</v>
      </c>
      <c r="X1395" s="160">
        <v>1.2099999999999999E-3</v>
      </c>
      <c r="Y1395" s="160">
        <v>6.4000000000000005E-4</v>
      </c>
      <c r="Z1395" s="160">
        <v>0</v>
      </c>
      <c r="AA1395" s="159">
        <v>0.308</v>
      </c>
      <c r="AB1395" s="159">
        <v>1.2800000000000001E-2</v>
      </c>
      <c r="AC1395" s="159">
        <v>1.03E-2</v>
      </c>
      <c r="AD1395" s="159">
        <v>0.44</v>
      </c>
    </row>
    <row r="1396" spans="1:30" ht="15" customHeight="1">
      <c r="A1396" s="267" t="s">
        <v>2189</v>
      </c>
      <c r="B1396" s="165" t="s">
        <v>34</v>
      </c>
      <c r="C1396" s="182">
        <v>0.13674</v>
      </c>
      <c r="E1396" s="172">
        <v>1.217E-2</v>
      </c>
      <c r="F1396" s="173">
        <v>3.2669999999999998E-2</v>
      </c>
      <c r="G1396" s="179">
        <v>1.414E-2</v>
      </c>
      <c r="H1396" s="176">
        <v>4.0770000000000001E-2</v>
      </c>
      <c r="I1396" s="175">
        <v>0</v>
      </c>
      <c r="J1396" s="160">
        <v>0.5</v>
      </c>
      <c r="K1396" s="160">
        <v>0.1</v>
      </c>
      <c r="L1396" s="160">
        <v>2.5999999999999998E-4</v>
      </c>
      <c r="M1396" s="160">
        <v>1.72</v>
      </c>
      <c r="N1396" s="160">
        <v>1.1899999999999999E-2</v>
      </c>
      <c r="O1396" s="160">
        <v>1.24</v>
      </c>
      <c r="P1396" s="160">
        <v>1.26</v>
      </c>
      <c r="Q1396" s="160">
        <v>1.2999999999999999E-4</v>
      </c>
      <c r="R1396" s="160">
        <v>1.0500000000000001E-2</v>
      </c>
      <c r="S1396" s="160">
        <v>1.68</v>
      </c>
      <c r="T1396" s="160">
        <v>0</v>
      </c>
      <c r="U1396" s="160">
        <v>1.69333</v>
      </c>
      <c r="V1396" s="160">
        <v>6.6E-4</v>
      </c>
      <c r="W1396" s="160">
        <v>5.13E-3</v>
      </c>
      <c r="X1396" s="160">
        <v>1.2099999999999999E-3</v>
      </c>
      <c r="Y1396" s="160">
        <v>6.4000000000000005E-4</v>
      </c>
      <c r="Z1396" s="160">
        <v>0</v>
      </c>
      <c r="AA1396" s="159">
        <v>0.308</v>
      </c>
      <c r="AB1396" s="159">
        <v>1.2800000000000001E-2</v>
      </c>
      <c r="AC1396" s="159">
        <v>1.03E-2</v>
      </c>
      <c r="AD1396" s="159">
        <v>0.44</v>
      </c>
    </row>
    <row r="1397" spans="1:30" ht="15" customHeight="1">
      <c r="A1397" s="267" t="s">
        <v>2190</v>
      </c>
      <c r="B1397" s="165" t="s">
        <v>34</v>
      </c>
      <c r="C1397" s="182">
        <v>0.1258</v>
      </c>
      <c r="E1397" s="172">
        <v>1.1200000000000002E-2</v>
      </c>
      <c r="F1397" s="173">
        <v>3.2669999999999998E-2</v>
      </c>
      <c r="G1397" s="179">
        <v>1.414E-2</v>
      </c>
      <c r="H1397" s="176">
        <v>4.0770000000000001E-2</v>
      </c>
      <c r="I1397" s="175">
        <v>0</v>
      </c>
      <c r="J1397" s="160">
        <v>0.5</v>
      </c>
      <c r="K1397" s="160">
        <v>0.1</v>
      </c>
      <c r="L1397" s="160">
        <v>2.5999999999999998E-4</v>
      </c>
      <c r="M1397" s="160">
        <v>1.72</v>
      </c>
      <c r="N1397" s="160">
        <v>1.1899999999999999E-2</v>
      </c>
      <c r="O1397" s="160">
        <v>1.24</v>
      </c>
      <c r="P1397" s="160">
        <v>1.26</v>
      </c>
      <c r="Q1397" s="160">
        <v>1.2999999999999999E-4</v>
      </c>
      <c r="R1397" s="160">
        <v>1.0500000000000001E-2</v>
      </c>
      <c r="S1397" s="160">
        <v>1.68</v>
      </c>
      <c r="T1397" s="160">
        <v>0</v>
      </c>
      <c r="U1397" s="160">
        <v>1.69333</v>
      </c>
      <c r="V1397" s="160">
        <v>6.6E-4</v>
      </c>
      <c r="W1397" s="160">
        <v>5.13E-3</v>
      </c>
      <c r="X1397" s="160">
        <v>1.2099999999999999E-3</v>
      </c>
      <c r="Y1397" s="160">
        <v>6.4000000000000005E-4</v>
      </c>
      <c r="Z1397" s="160">
        <v>0</v>
      </c>
      <c r="AA1397" s="159">
        <v>0.308</v>
      </c>
      <c r="AB1397" s="159">
        <v>1.2800000000000001E-2</v>
      </c>
      <c r="AC1397" s="159">
        <v>1.03E-2</v>
      </c>
      <c r="AD1397" s="159">
        <v>0.44</v>
      </c>
    </row>
    <row r="1398" spans="1:30" ht="15" customHeight="1">
      <c r="A1398" s="267" t="s">
        <v>2191</v>
      </c>
      <c r="B1398" s="165" t="s">
        <v>34</v>
      </c>
      <c r="C1398" s="182">
        <v>0.1258</v>
      </c>
      <c r="E1398" s="172">
        <v>1.1200000000000002E-2</v>
      </c>
      <c r="F1398" s="173">
        <v>3.2669999999999998E-2</v>
      </c>
      <c r="G1398" s="179">
        <v>1.414E-2</v>
      </c>
      <c r="H1398" s="176">
        <v>4.0770000000000001E-2</v>
      </c>
      <c r="I1398" s="175">
        <v>0</v>
      </c>
      <c r="J1398" s="160">
        <v>0.5</v>
      </c>
      <c r="K1398" s="160">
        <v>0.1</v>
      </c>
      <c r="L1398" s="160">
        <v>2.5999999999999998E-4</v>
      </c>
      <c r="M1398" s="160">
        <v>1.72</v>
      </c>
      <c r="N1398" s="160">
        <v>1.1899999999999999E-2</v>
      </c>
      <c r="O1398" s="160">
        <v>1.24</v>
      </c>
      <c r="P1398" s="160">
        <v>1.26</v>
      </c>
      <c r="Q1398" s="160">
        <v>1.2999999999999999E-4</v>
      </c>
      <c r="R1398" s="160">
        <v>1.0500000000000001E-2</v>
      </c>
      <c r="S1398" s="160">
        <v>1.68</v>
      </c>
      <c r="T1398" s="160">
        <v>0</v>
      </c>
      <c r="U1398" s="160">
        <v>1.69333</v>
      </c>
      <c r="V1398" s="160">
        <v>6.6E-4</v>
      </c>
      <c r="W1398" s="160">
        <v>5.13E-3</v>
      </c>
      <c r="X1398" s="160">
        <v>1.2099999999999999E-3</v>
      </c>
      <c r="Y1398" s="160">
        <v>6.4000000000000005E-4</v>
      </c>
      <c r="Z1398" s="160">
        <v>0</v>
      </c>
      <c r="AA1398" s="159">
        <v>0.308</v>
      </c>
      <c r="AB1398" s="159">
        <v>1.2800000000000001E-2</v>
      </c>
      <c r="AC1398" s="159">
        <v>1.03E-2</v>
      </c>
      <c r="AD1398" s="159">
        <v>0.44</v>
      </c>
    </row>
    <row r="1399" spans="1:30" ht="15" customHeight="1">
      <c r="A1399" s="267" t="s">
        <v>2192</v>
      </c>
      <c r="B1399" s="165" t="s">
        <v>34</v>
      </c>
      <c r="C1399" s="182">
        <v>0.32400000000000001</v>
      </c>
      <c r="E1399" s="172">
        <v>0</v>
      </c>
      <c r="F1399" s="173">
        <v>3.517E-2</v>
      </c>
      <c r="G1399" s="179">
        <v>1.537E-2</v>
      </c>
      <c r="H1399" s="176">
        <v>5.6270000000000001E-2</v>
      </c>
      <c r="I1399" s="175">
        <v>0</v>
      </c>
      <c r="J1399" s="160">
        <v>0.16</v>
      </c>
      <c r="K1399" s="160">
        <v>0.22</v>
      </c>
      <c r="L1399" s="160">
        <v>2.5999999999999998E-4</v>
      </c>
      <c r="M1399" s="160">
        <v>2.42</v>
      </c>
      <c r="N1399" s="160">
        <v>1.43E-2</v>
      </c>
      <c r="O1399" s="160">
        <v>0.43</v>
      </c>
      <c r="P1399" s="160">
        <v>2.71</v>
      </c>
      <c r="Q1399" s="160">
        <v>8.4000000000000003E-4</v>
      </c>
      <c r="R1399" s="160">
        <v>1.37E-2</v>
      </c>
      <c r="S1399" s="160">
        <v>0.56999999999999995</v>
      </c>
      <c r="T1399" s="160">
        <v>0</v>
      </c>
      <c r="U1399" s="160">
        <v>0.56999999999999995</v>
      </c>
      <c r="V1399" s="160">
        <v>7.000000000000001E-4</v>
      </c>
      <c r="W1399" s="160">
        <v>1.8E-3</v>
      </c>
      <c r="X1399" s="160">
        <v>7.4999999999999997E-3</v>
      </c>
      <c r="Y1399" s="160">
        <v>7.5300000000000006E-2</v>
      </c>
      <c r="Z1399" s="160">
        <v>2.3E-2</v>
      </c>
      <c r="AA1399" s="159">
        <v>0.20699999999999999</v>
      </c>
      <c r="AB1399" s="159">
        <v>2.3899999999999998E-3</v>
      </c>
      <c r="AC1399" s="159">
        <v>2.7000000000000001E-3</v>
      </c>
      <c r="AD1399" s="159">
        <v>0.05</v>
      </c>
    </row>
    <row r="1400" spans="1:30" ht="15" customHeight="1">
      <c r="A1400" s="267" t="s">
        <v>2193</v>
      </c>
      <c r="B1400" s="165" t="s">
        <v>34</v>
      </c>
      <c r="C1400" s="182">
        <v>0.32400000000000001</v>
      </c>
      <c r="E1400" s="172">
        <v>0</v>
      </c>
      <c r="F1400" s="173">
        <v>3.517E-2</v>
      </c>
      <c r="G1400" s="179">
        <v>1.537E-2</v>
      </c>
      <c r="H1400" s="176">
        <v>5.6270000000000001E-2</v>
      </c>
      <c r="I1400" s="175">
        <v>0</v>
      </c>
      <c r="J1400" s="160">
        <v>0.16</v>
      </c>
      <c r="K1400" s="160">
        <v>0.22</v>
      </c>
      <c r="L1400" s="160">
        <v>2.5999999999999998E-4</v>
      </c>
      <c r="M1400" s="160">
        <v>2.42</v>
      </c>
      <c r="N1400" s="160">
        <v>1.43E-2</v>
      </c>
      <c r="O1400" s="160">
        <v>0.43</v>
      </c>
      <c r="P1400" s="160">
        <v>2.71</v>
      </c>
      <c r="Q1400" s="160">
        <v>8.4000000000000003E-4</v>
      </c>
      <c r="R1400" s="160">
        <v>1.37E-2</v>
      </c>
      <c r="S1400" s="160">
        <v>0.56999999999999995</v>
      </c>
      <c r="T1400" s="160">
        <v>0</v>
      </c>
      <c r="U1400" s="160">
        <v>0.56999999999999995</v>
      </c>
      <c r="V1400" s="160">
        <v>7.000000000000001E-4</v>
      </c>
      <c r="W1400" s="160">
        <v>1.8E-3</v>
      </c>
      <c r="X1400" s="160">
        <v>7.4999999999999997E-3</v>
      </c>
      <c r="Y1400" s="160">
        <v>7.5300000000000006E-2</v>
      </c>
      <c r="Z1400" s="160">
        <v>2.3E-2</v>
      </c>
      <c r="AA1400" s="159">
        <v>0.20699999999999999</v>
      </c>
      <c r="AB1400" s="159">
        <v>2.3899999999999998E-3</v>
      </c>
      <c r="AC1400" s="159">
        <v>2.7000000000000001E-3</v>
      </c>
      <c r="AD1400" s="159">
        <v>0.05</v>
      </c>
    </row>
    <row r="1401" spans="1:30" ht="15" customHeight="1">
      <c r="A1401" s="267" t="s">
        <v>2194</v>
      </c>
      <c r="B1401" s="165" t="s">
        <v>34</v>
      </c>
      <c r="C1401" s="182">
        <v>0.32400000000000001</v>
      </c>
      <c r="E1401" s="172">
        <v>0</v>
      </c>
      <c r="F1401" s="173">
        <v>3.517E-2</v>
      </c>
      <c r="G1401" s="179">
        <v>1.537E-2</v>
      </c>
      <c r="H1401" s="176">
        <v>5.6270000000000001E-2</v>
      </c>
      <c r="I1401" s="175">
        <v>0</v>
      </c>
      <c r="J1401" s="160">
        <v>0.16</v>
      </c>
      <c r="K1401" s="160">
        <v>0.22</v>
      </c>
      <c r="L1401" s="160">
        <v>2.5999999999999998E-4</v>
      </c>
      <c r="M1401" s="160">
        <v>2.42</v>
      </c>
      <c r="N1401" s="160">
        <v>1.43E-2</v>
      </c>
      <c r="O1401" s="160">
        <v>0.43</v>
      </c>
      <c r="P1401" s="160">
        <v>2.71</v>
      </c>
      <c r="Q1401" s="160">
        <v>8.4000000000000003E-4</v>
      </c>
      <c r="R1401" s="160">
        <v>1.37E-2</v>
      </c>
      <c r="S1401" s="160">
        <v>0.56999999999999995</v>
      </c>
      <c r="T1401" s="160">
        <v>0</v>
      </c>
      <c r="U1401" s="160">
        <v>0.56999999999999995</v>
      </c>
      <c r="V1401" s="160">
        <v>7.000000000000001E-4</v>
      </c>
      <c r="W1401" s="160">
        <v>1.8E-3</v>
      </c>
      <c r="X1401" s="160">
        <v>7.4999999999999997E-3</v>
      </c>
      <c r="Y1401" s="160">
        <v>7.5300000000000006E-2</v>
      </c>
      <c r="Z1401" s="160">
        <v>2.3E-2</v>
      </c>
      <c r="AA1401" s="159">
        <v>0.20699999999999999</v>
      </c>
      <c r="AB1401" s="159">
        <v>2.3899999999999998E-3</v>
      </c>
      <c r="AC1401" s="159">
        <v>2.7000000000000001E-3</v>
      </c>
      <c r="AD1401" s="159">
        <v>0.05</v>
      </c>
    </row>
    <row r="1402" spans="1:30" ht="15" customHeight="1">
      <c r="A1402" s="267" t="s">
        <v>2195</v>
      </c>
      <c r="B1402" s="165" t="s">
        <v>34</v>
      </c>
      <c r="C1402" s="182">
        <v>0.32400000000000001</v>
      </c>
      <c r="E1402" s="172">
        <v>0</v>
      </c>
      <c r="F1402" s="173">
        <v>3.517E-2</v>
      </c>
      <c r="G1402" s="179">
        <v>1.537E-2</v>
      </c>
      <c r="H1402" s="176">
        <v>5.6270000000000001E-2</v>
      </c>
      <c r="I1402" s="175">
        <v>0</v>
      </c>
      <c r="J1402" s="160">
        <v>0.16</v>
      </c>
      <c r="K1402" s="160">
        <v>0.22</v>
      </c>
      <c r="L1402" s="160">
        <v>2.5999999999999998E-4</v>
      </c>
      <c r="M1402" s="160">
        <v>2.42</v>
      </c>
      <c r="N1402" s="160">
        <v>1.43E-2</v>
      </c>
      <c r="O1402" s="160">
        <v>0.43</v>
      </c>
      <c r="P1402" s="160">
        <v>2.71</v>
      </c>
      <c r="Q1402" s="160">
        <v>8.4000000000000003E-4</v>
      </c>
      <c r="R1402" s="160">
        <v>1.37E-2</v>
      </c>
      <c r="S1402" s="160">
        <v>0.56999999999999995</v>
      </c>
      <c r="T1402" s="160">
        <v>0</v>
      </c>
      <c r="U1402" s="160">
        <v>0.56999999999999995</v>
      </c>
      <c r="V1402" s="160">
        <v>7.000000000000001E-4</v>
      </c>
      <c r="W1402" s="160">
        <v>1.8E-3</v>
      </c>
      <c r="X1402" s="160">
        <v>7.4999999999999997E-3</v>
      </c>
      <c r="Y1402" s="160">
        <v>7.5300000000000006E-2</v>
      </c>
      <c r="Z1402" s="160">
        <v>2.3E-2</v>
      </c>
      <c r="AA1402" s="159">
        <v>0.20699999999999999</v>
      </c>
      <c r="AB1402" s="159">
        <v>2.3899999999999998E-3</v>
      </c>
      <c r="AC1402" s="159">
        <v>2.7000000000000001E-3</v>
      </c>
      <c r="AD1402" s="159">
        <v>0.05</v>
      </c>
    </row>
    <row r="1403" spans="1:30" ht="15" customHeight="1">
      <c r="A1403" s="267" t="s">
        <v>2196</v>
      </c>
      <c r="B1403" s="165" t="s">
        <v>34</v>
      </c>
      <c r="C1403" s="182">
        <v>0.32400000000000001</v>
      </c>
      <c r="E1403" s="172">
        <v>0</v>
      </c>
      <c r="F1403" s="173">
        <v>3.517E-2</v>
      </c>
      <c r="G1403" s="179">
        <v>1.537E-2</v>
      </c>
      <c r="H1403" s="176">
        <v>5.6270000000000001E-2</v>
      </c>
      <c r="I1403" s="175">
        <v>0</v>
      </c>
      <c r="J1403" s="160">
        <v>0.16</v>
      </c>
      <c r="K1403" s="160">
        <v>0.22</v>
      </c>
      <c r="L1403" s="160">
        <v>2.5999999999999998E-4</v>
      </c>
      <c r="M1403" s="160">
        <v>2.42</v>
      </c>
      <c r="N1403" s="160">
        <v>1.43E-2</v>
      </c>
      <c r="O1403" s="160">
        <v>0.43</v>
      </c>
      <c r="P1403" s="160">
        <v>2.71</v>
      </c>
      <c r="Q1403" s="160">
        <v>8.4000000000000003E-4</v>
      </c>
      <c r="R1403" s="160">
        <v>1.37E-2</v>
      </c>
      <c r="S1403" s="160">
        <v>0.56999999999999995</v>
      </c>
      <c r="T1403" s="160">
        <v>0</v>
      </c>
      <c r="U1403" s="160">
        <v>0.56999999999999995</v>
      </c>
      <c r="V1403" s="160">
        <v>7.000000000000001E-4</v>
      </c>
      <c r="W1403" s="160">
        <v>1.8E-3</v>
      </c>
      <c r="X1403" s="160">
        <v>7.4999999999999997E-3</v>
      </c>
      <c r="Y1403" s="160">
        <v>7.5300000000000006E-2</v>
      </c>
      <c r="Z1403" s="160">
        <v>2.3E-2</v>
      </c>
      <c r="AA1403" s="159">
        <v>0.20699999999999999</v>
      </c>
      <c r="AB1403" s="159">
        <v>2.3899999999999998E-3</v>
      </c>
      <c r="AC1403" s="159">
        <v>2.7000000000000001E-3</v>
      </c>
      <c r="AD1403" s="159">
        <v>0.05</v>
      </c>
    </row>
    <row r="1404" spans="1:30" ht="15" customHeight="1">
      <c r="A1404" s="267" t="s">
        <v>2197</v>
      </c>
      <c r="B1404" s="165" t="s">
        <v>34</v>
      </c>
      <c r="C1404" s="182">
        <v>0.27300000000000002</v>
      </c>
      <c r="E1404" s="172">
        <v>0</v>
      </c>
      <c r="F1404" s="173">
        <v>3.7900000000000003E-2</v>
      </c>
      <c r="G1404" s="179">
        <v>2.9700000000000001E-2</v>
      </c>
      <c r="H1404" s="176">
        <v>5.3399999999999996E-2</v>
      </c>
      <c r="I1404" s="175">
        <v>0</v>
      </c>
      <c r="J1404" s="160">
        <v>0.15</v>
      </c>
      <c r="K1404" s="160">
        <v>0.23</v>
      </c>
      <c r="L1404" s="160">
        <v>2.0000000000000001E-4</v>
      </c>
      <c r="M1404" s="160">
        <v>1.82</v>
      </c>
      <c r="N1404" s="160">
        <v>1.26E-2</v>
      </c>
      <c r="O1404" s="160">
        <v>0.82</v>
      </c>
      <c r="P1404" s="160">
        <v>2.23</v>
      </c>
      <c r="Q1404" s="160">
        <v>6.6E-4</v>
      </c>
      <c r="R1404" s="160">
        <v>1.9400000000000001E-2</v>
      </c>
      <c r="S1404" s="160">
        <v>0.48</v>
      </c>
      <c r="T1404" s="160">
        <v>0</v>
      </c>
      <c r="U1404" s="160">
        <v>0.48</v>
      </c>
      <c r="V1404" s="160">
        <v>6.3000000000000003E-4</v>
      </c>
      <c r="W1404" s="160">
        <v>1.6800000000000001E-3</v>
      </c>
      <c r="X1404" s="160">
        <v>4.0000000000000001E-3</v>
      </c>
      <c r="Y1404" s="160">
        <v>8.4870000000000001E-2</v>
      </c>
      <c r="Z1404" s="160">
        <v>0</v>
      </c>
      <c r="AA1404" s="159">
        <v>0.23899999999999999</v>
      </c>
      <c r="AB1404" s="159">
        <v>3.0000000000000001E-3</v>
      </c>
      <c r="AC1404" s="159">
        <v>2.7000000000000001E-3</v>
      </c>
      <c r="AD1404" s="159">
        <v>0.05</v>
      </c>
    </row>
    <row r="1405" spans="1:30" ht="15" customHeight="1">
      <c r="A1405" s="267" t="s">
        <v>2198</v>
      </c>
      <c r="B1405" s="165" t="s">
        <v>34</v>
      </c>
      <c r="C1405" s="182">
        <v>0.26140000000000002</v>
      </c>
      <c r="E1405" s="172">
        <v>0</v>
      </c>
      <c r="F1405" s="173">
        <v>2.7999999999999997E-2</v>
      </c>
      <c r="G1405" s="179">
        <v>2.12E-2</v>
      </c>
      <c r="H1405" s="176">
        <v>3.9199999999999999E-2</v>
      </c>
      <c r="I1405" s="175">
        <v>0</v>
      </c>
      <c r="J1405" s="160">
        <v>0.13</v>
      </c>
      <c r="K1405" s="160">
        <v>0.2</v>
      </c>
      <c r="L1405" s="160">
        <v>1.7999999999999998E-4</v>
      </c>
      <c r="M1405" s="160">
        <v>1.46</v>
      </c>
      <c r="N1405" s="160">
        <v>9.7999999999999997E-3</v>
      </c>
      <c r="O1405" s="160">
        <v>0.63</v>
      </c>
      <c r="P1405" s="160">
        <v>1.67</v>
      </c>
      <c r="Q1405" s="160">
        <v>4.3999999999999996E-4</v>
      </c>
      <c r="R1405" s="160">
        <v>1.1399999999999999E-2</v>
      </c>
      <c r="S1405" s="160">
        <v>0.28999999999999998</v>
      </c>
      <c r="T1405" s="160">
        <v>0</v>
      </c>
      <c r="U1405" s="160">
        <v>0.28999999999999998</v>
      </c>
      <c r="V1405" s="160">
        <v>4.0999999999999999E-4</v>
      </c>
      <c r="W1405" s="160">
        <v>1.1200000000000001E-3</v>
      </c>
      <c r="X1405" s="160">
        <v>2.7000000000000001E-3</v>
      </c>
      <c r="Y1405" s="160">
        <v>6.9349999999999995E-2</v>
      </c>
      <c r="Z1405" s="160">
        <v>0</v>
      </c>
      <c r="AA1405" s="159">
        <v>0.21199999999999999</v>
      </c>
      <c r="AB1405" s="159">
        <v>2E-3</v>
      </c>
      <c r="AC1405" s="159">
        <v>2.0999999999999999E-3</v>
      </c>
      <c r="AD1405" s="159">
        <v>0.03</v>
      </c>
    </row>
    <row r="1406" spans="1:30" ht="15" customHeight="1">
      <c r="A1406" s="267" t="s">
        <v>2199</v>
      </c>
      <c r="B1406" s="165" t="s">
        <v>34</v>
      </c>
      <c r="C1406" s="182">
        <v>0.26140000000000002</v>
      </c>
      <c r="E1406" s="172">
        <v>0</v>
      </c>
      <c r="F1406" s="173">
        <v>2.7999999999999997E-2</v>
      </c>
      <c r="G1406" s="179">
        <v>2.12E-2</v>
      </c>
      <c r="H1406" s="176">
        <v>3.9199999999999999E-2</v>
      </c>
      <c r="I1406" s="175">
        <v>0</v>
      </c>
      <c r="J1406" s="160">
        <v>0.13</v>
      </c>
      <c r="K1406" s="160">
        <v>0.2</v>
      </c>
      <c r="L1406" s="160">
        <v>1.7999999999999998E-4</v>
      </c>
      <c r="M1406" s="160">
        <v>1.46</v>
      </c>
      <c r="N1406" s="160">
        <v>9.7999999999999997E-3</v>
      </c>
      <c r="O1406" s="160">
        <v>0.63</v>
      </c>
      <c r="P1406" s="160">
        <v>1.67</v>
      </c>
      <c r="Q1406" s="160">
        <v>4.3999999999999996E-4</v>
      </c>
      <c r="R1406" s="160">
        <v>1.1399999999999999E-2</v>
      </c>
      <c r="S1406" s="160">
        <v>0.28999999999999998</v>
      </c>
      <c r="T1406" s="160">
        <v>0</v>
      </c>
      <c r="U1406" s="160">
        <v>0.28999999999999998</v>
      </c>
      <c r="V1406" s="160">
        <v>4.0999999999999999E-4</v>
      </c>
      <c r="W1406" s="160">
        <v>1.1200000000000001E-3</v>
      </c>
      <c r="X1406" s="160">
        <v>2.7000000000000001E-3</v>
      </c>
      <c r="Y1406" s="160">
        <v>6.9349999999999995E-2</v>
      </c>
      <c r="Z1406" s="160">
        <v>0</v>
      </c>
      <c r="AA1406" s="159">
        <v>0.21199999999999999</v>
      </c>
      <c r="AB1406" s="159">
        <v>2E-3</v>
      </c>
      <c r="AC1406" s="159">
        <v>2.0999999999999999E-3</v>
      </c>
      <c r="AD1406" s="159">
        <v>0.03</v>
      </c>
    </row>
    <row r="1407" spans="1:30" ht="15" customHeight="1">
      <c r="A1407" s="267" t="s">
        <v>2200</v>
      </c>
      <c r="B1407" s="165" t="s">
        <v>34</v>
      </c>
      <c r="C1407" s="182">
        <v>0.26140000000000002</v>
      </c>
      <c r="E1407" s="172">
        <v>0</v>
      </c>
      <c r="F1407" s="173">
        <v>3.2010000000000004E-2</v>
      </c>
      <c r="G1407" s="179">
        <v>3.6000000000000004E-2</v>
      </c>
      <c r="H1407" s="176">
        <v>4.5039999999999997E-2</v>
      </c>
      <c r="I1407" s="175">
        <v>0</v>
      </c>
      <c r="J1407" s="160">
        <v>0.13</v>
      </c>
      <c r="K1407" s="160">
        <v>0.2</v>
      </c>
      <c r="L1407" s="160">
        <v>1.7999999999999998E-4</v>
      </c>
      <c r="M1407" s="160">
        <v>1.46</v>
      </c>
      <c r="N1407" s="160">
        <v>9.8099999999999993E-3</v>
      </c>
      <c r="O1407" s="160">
        <v>0.63</v>
      </c>
      <c r="P1407" s="160">
        <v>1.67</v>
      </c>
      <c r="Q1407" s="160">
        <v>4.3999999999999996E-4</v>
      </c>
      <c r="R1407" s="160">
        <v>1.1399999999999999E-2</v>
      </c>
      <c r="S1407" s="160">
        <v>0.28999999999999998</v>
      </c>
      <c r="T1407" s="160">
        <v>0</v>
      </c>
      <c r="U1407" s="160">
        <v>0.28999999999999998</v>
      </c>
      <c r="V1407" s="160">
        <v>4.0999999999999999E-4</v>
      </c>
      <c r="W1407" s="160">
        <v>1.1200000000000001E-3</v>
      </c>
      <c r="X1407" s="160">
        <v>2.7000000000000001E-3</v>
      </c>
      <c r="Y1407" s="160">
        <v>6.9349999999999995E-2</v>
      </c>
      <c r="Z1407" s="160">
        <v>0</v>
      </c>
      <c r="AA1407" s="159">
        <v>0.22375</v>
      </c>
      <c r="AB1407" s="159">
        <v>2E-3</v>
      </c>
      <c r="AC1407" s="159">
        <v>4.1999999999999997E-3</v>
      </c>
      <c r="AD1407" s="159">
        <v>0.03</v>
      </c>
    </row>
    <row r="1408" spans="1:30" ht="15" customHeight="1">
      <c r="A1408" s="267" t="s">
        <v>2201</v>
      </c>
      <c r="B1408" s="165" t="s">
        <v>34</v>
      </c>
      <c r="C1408" s="182">
        <v>0.26140000000000002</v>
      </c>
      <c r="E1408" s="172">
        <v>0</v>
      </c>
      <c r="F1408" s="173">
        <v>2.7999999999999997E-2</v>
      </c>
      <c r="G1408" s="179">
        <v>2.12E-2</v>
      </c>
      <c r="H1408" s="176">
        <v>3.9199999999999999E-2</v>
      </c>
      <c r="I1408" s="175">
        <v>0</v>
      </c>
      <c r="J1408" s="160">
        <v>0.13</v>
      </c>
      <c r="K1408" s="160">
        <v>0.2</v>
      </c>
      <c r="L1408" s="160">
        <v>1.7999999999999998E-4</v>
      </c>
      <c r="M1408" s="160">
        <v>1.46</v>
      </c>
      <c r="N1408" s="160">
        <v>9.7999999999999997E-3</v>
      </c>
      <c r="O1408" s="160">
        <v>0.63</v>
      </c>
      <c r="P1408" s="160">
        <v>1.67</v>
      </c>
      <c r="Q1408" s="160">
        <v>4.3999999999999996E-4</v>
      </c>
      <c r="R1408" s="160">
        <v>1.1399999999999999E-2</v>
      </c>
      <c r="S1408" s="160">
        <v>0.28999999999999998</v>
      </c>
      <c r="T1408" s="160">
        <v>0</v>
      </c>
      <c r="U1408" s="160">
        <v>0.28999999999999998</v>
      </c>
      <c r="V1408" s="160">
        <v>4.0999999999999999E-4</v>
      </c>
      <c r="W1408" s="160">
        <v>1.1200000000000001E-3</v>
      </c>
      <c r="X1408" s="160">
        <v>2.7000000000000001E-3</v>
      </c>
      <c r="Y1408" s="160">
        <v>6.9349999999999995E-2</v>
      </c>
      <c r="Z1408" s="160">
        <v>0</v>
      </c>
      <c r="AA1408" s="159">
        <v>0.21199999999999999</v>
      </c>
      <c r="AB1408" s="159">
        <v>2E-3</v>
      </c>
      <c r="AC1408" s="159">
        <v>2.0999999999999999E-3</v>
      </c>
      <c r="AD1408" s="159">
        <v>0.03</v>
      </c>
    </row>
    <row r="1409" spans="1:30" ht="15" customHeight="1">
      <c r="A1409" s="267" t="s">
        <v>2202</v>
      </c>
      <c r="B1409" s="165" t="s">
        <v>34</v>
      </c>
      <c r="C1409" s="182">
        <v>0.26140000000000002</v>
      </c>
      <c r="E1409" s="172">
        <v>0</v>
      </c>
      <c r="F1409" s="173">
        <v>2.7999999999999997E-2</v>
      </c>
      <c r="G1409" s="179">
        <v>2.12E-2</v>
      </c>
      <c r="H1409" s="176">
        <v>3.9199999999999999E-2</v>
      </c>
      <c r="I1409" s="175">
        <v>0</v>
      </c>
      <c r="J1409" s="160">
        <v>0.13</v>
      </c>
      <c r="K1409" s="160">
        <v>0.2</v>
      </c>
      <c r="L1409" s="160">
        <v>1.7999999999999998E-4</v>
      </c>
      <c r="M1409" s="160">
        <v>1.46</v>
      </c>
      <c r="N1409" s="160">
        <v>9.7999999999999997E-3</v>
      </c>
      <c r="O1409" s="160">
        <v>0.63</v>
      </c>
      <c r="P1409" s="160">
        <v>1.67</v>
      </c>
      <c r="Q1409" s="160">
        <v>4.3999999999999996E-4</v>
      </c>
      <c r="R1409" s="160">
        <v>1.1399999999999999E-2</v>
      </c>
      <c r="S1409" s="160">
        <v>0.28999999999999998</v>
      </c>
      <c r="T1409" s="160">
        <v>0</v>
      </c>
      <c r="U1409" s="160">
        <v>0.28999999999999998</v>
      </c>
      <c r="V1409" s="160">
        <v>4.0999999999999999E-4</v>
      </c>
      <c r="W1409" s="160">
        <v>1.1200000000000001E-3</v>
      </c>
      <c r="X1409" s="160">
        <v>2.7000000000000001E-3</v>
      </c>
      <c r="Y1409" s="160">
        <v>6.9349999999999995E-2</v>
      </c>
      <c r="Z1409" s="160">
        <v>0</v>
      </c>
      <c r="AA1409" s="159">
        <v>0.21199999999999999</v>
      </c>
      <c r="AB1409" s="159">
        <v>2E-3</v>
      </c>
      <c r="AC1409" s="159">
        <v>2.0999999999999999E-3</v>
      </c>
      <c r="AD1409" s="159">
        <v>0.03</v>
      </c>
    </row>
    <row r="1410" spans="1:30" ht="15" customHeight="1">
      <c r="A1410" s="267" t="s">
        <v>2203</v>
      </c>
      <c r="B1410" s="165" t="s">
        <v>34</v>
      </c>
      <c r="C1410" s="182">
        <v>0.26140000000000002</v>
      </c>
      <c r="E1410" s="172">
        <v>0</v>
      </c>
      <c r="F1410" s="173">
        <v>2.7999999999999997E-2</v>
      </c>
      <c r="G1410" s="179">
        <v>2.12E-2</v>
      </c>
      <c r="H1410" s="176">
        <v>3.9199999999999999E-2</v>
      </c>
      <c r="I1410" s="175">
        <v>0</v>
      </c>
      <c r="J1410" s="160">
        <v>0.13</v>
      </c>
      <c r="K1410" s="160">
        <v>0.2</v>
      </c>
      <c r="L1410" s="160">
        <v>1.7999999999999998E-4</v>
      </c>
      <c r="M1410" s="160">
        <v>1.46</v>
      </c>
      <c r="N1410" s="160">
        <v>9.7999999999999997E-3</v>
      </c>
      <c r="O1410" s="160">
        <v>0.63</v>
      </c>
      <c r="P1410" s="160">
        <v>1.67</v>
      </c>
      <c r="Q1410" s="160">
        <v>4.3999999999999996E-4</v>
      </c>
      <c r="R1410" s="160">
        <v>1.1399999999999999E-2</v>
      </c>
      <c r="S1410" s="160">
        <v>0.28999999999999998</v>
      </c>
      <c r="T1410" s="160">
        <v>0</v>
      </c>
      <c r="U1410" s="160">
        <v>0.28999999999999998</v>
      </c>
      <c r="V1410" s="160">
        <v>4.0999999999999999E-4</v>
      </c>
      <c r="W1410" s="160">
        <v>1.1200000000000001E-3</v>
      </c>
      <c r="X1410" s="160">
        <v>2.7000000000000001E-3</v>
      </c>
      <c r="Y1410" s="160">
        <v>6.9349999999999995E-2</v>
      </c>
      <c r="Z1410" s="160">
        <v>0</v>
      </c>
      <c r="AA1410" s="159">
        <v>0.21199999999999999</v>
      </c>
      <c r="AB1410" s="159">
        <v>2E-3</v>
      </c>
      <c r="AC1410" s="159">
        <v>2.0999999999999999E-3</v>
      </c>
      <c r="AD1410" s="159">
        <v>0.03</v>
      </c>
    </row>
    <row r="1411" spans="1:30" ht="15" customHeight="1">
      <c r="A1411" s="267" t="s">
        <v>2204</v>
      </c>
      <c r="B1411" s="165" t="s">
        <v>34</v>
      </c>
      <c r="C1411" s="182">
        <v>0.3019</v>
      </c>
      <c r="E1411" s="172">
        <v>0</v>
      </c>
      <c r="F1411" s="173">
        <v>3.8E-3</v>
      </c>
      <c r="G1411" s="179">
        <v>3.0999999999999999E-3</v>
      </c>
      <c r="H1411" s="176">
        <v>2.0999999999999999E-3</v>
      </c>
      <c r="I1411" s="175">
        <v>0</v>
      </c>
      <c r="J1411" s="160">
        <v>0.15</v>
      </c>
      <c r="K1411" s="160">
        <v>0.28000000000000003</v>
      </c>
      <c r="L1411" s="160">
        <v>2.5000000000000001E-4</v>
      </c>
      <c r="M1411" s="160">
        <v>2.16</v>
      </c>
      <c r="N1411" s="160">
        <v>1.5700000000000002E-2</v>
      </c>
      <c r="O1411" s="160">
        <v>0.56000000000000005</v>
      </c>
      <c r="P1411" s="160">
        <v>2.77</v>
      </c>
      <c r="Q1411" s="160">
        <v>8.5999999999999998E-4</v>
      </c>
      <c r="R1411" s="160">
        <v>2.0799999999999999E-2</v>
      </c>
      <c r="S1411" s="160">
        <v>0</v>
      </c>
      <c r="T1411" s="160">
        <v>0</v>
      </c>
      <c r="U1411" s="160">
        <v>0</v>
      </c>
      <c r="V1411" s="160">
        <v>4.0999999999999999E-4</v>
      </c>
      <c r="W1411" s="160">
        <v>1.3600000000000001E-3</v>
      </c>
      <c r="X1411" s="160">
        <v>5.6999999999999993E-3</v>
      </c>
      <c r="Y1411" s="160">
        <v>6.9360000000000005E-2</v>
      </c>
      <c r="Z1411" s="160">
        <v>0</v>
      </c>
      <c r="AA1411" s="159">
        <v>0.32100000000000001</v>
      </c>
      <c r="AB1411" s="159">
        <v>4.0000000000000001E-3</v>
      </c>
      <c r="AC1411" s="159">
        <v>2.0999999999999999E-3</v>
      </c>
      <c r="AD1411" s="159">
        <v>0.06</v>
      </c>
    </row>
    <row r="1412" spans="1:30" ht="15" customHeight="1">
      <c r="A1412" s="267" t="s">
        <v>2205</v>
      </c>
      <c r="B1412" s="165" t="s">
        <v>34</v>
      </c>
      <c r="C1412" s="182">
        <v>0.3019</v>
      </c>
      <c r="E1412" s="172">
        <v>0</v>
      </c>
      <c r="F1412" s="173">
        <v>3.8E-3</v>
      </c>
      <c r="G1412" s="179">
        <v>3.0999999999999999E-3</v>
      </c>
      <c r="H1412" s="176">
        <v>2.0999999999999999E-3</v>
      </c>
      <c r="I1412" s="175">
        <v>0</v>
      </c>
      <c r="J1412" s="160">
        <v>0.15</v>
      </c>
      <c r="K1412" s="160">
        <v>0.28000000000000003</v>
      </c>
      <c r="L1412" s="160">
        <v>2.5000000000000001E-4</v>
      </c>
      <c r="M1412" s="160">
        <v>2.16</v>
      </c>
      <c r="N1412" s="160">
        <v>1.5700000000000002E-2</v>
      </c>
      <c r="O1412" s="160">
        <v>0.56000000000000005</v>
      </c>
      <c r="P1412" s="160">
        <v>2.77</v>
      </c>
      <c r="Q1412" s="160">
        <v>8.5999999999999998E-4</v>
      </c>
      <c r="R1412" s="160">
        <v>2.0799999999999999E-2</v>
      </c>
      <c r="S1412" s="160">
        <v>0</v>
      </c>
      <c r="T1412" s="160">
        <v>0</v>
      </c>
      <c r="U1412" s="160">
        <v>0</v>
      </c>
      <c r="V1412" s="160">
        <v>4.0999999999999999E-4</v>
      </c>
      <c r="W1412" s="160">
        <v>1.3600000000000001E-3</v>
      </c>
      <c r="X1412" s="160">
        <v>5.6999999999999993E-3</v>
      </c>
      <c r="Y1412" s="160">
        <v>6.9360000000000005E-2</v>
      </c>
      <c r="Z1412" s="160">
        <v>0</v>
      </c>
      <c r="AA1412" s="159">
        <v>0.32100000000000001</v>
      </c>
      <c r="AB1412" s="159">
        <v>4.0000000000000001E-3</v>
      </c>
      <c r="AC1412" s="159">
        <v>2.0999999999999999E-3</v>
      </c>
      <c r="AD1412" s="159">
        <v>0.06</v>
      </c>
    </row>
    <row r="1413" spans="1:30" ht="15" customHeight="1">
      <c r="A1413" s="267" t="s">
        <v>2206</v>
      </c>
      <c r="B1413" s="165" t="s">
        <v>34</v>
      </c>
      <c r="C1413" s="182">
        <v>0.3019</v>
      </c>
      <c r="E1413" s="172">
        <v>0</v>
      </c>
      <c r="F1413" s="173">
        <v>3.8E-3</v>
      </c>
      <c r="G1413" s="179">
        <v>3.0999999999999999E-3</v>
      </c>
      <c r="H1413" s="176">
        <v>2.0999999999999999E-3</v>
      </c>
      <c r="I1413" s="175">
        <v>0</v>
      </c>
      <c r="J1413" s="160">
        <v>0.15</v>
      </c>
      <c r="K1413" s="160">
        <v>0.28000000000000003</v>
      </c>
      <c r="L1413" s="160">
        <v>2.5000000000000001E-4</v>
      </c>
      <c r="M1413" s="160">
        <v>2.16</v>
      </c>
      <c r="N1413" s="160">
        <v>1.5700000000000002E-2</v>
      </c>
      <c r="O1413" s="160">
        <v>0.56000000000000005</v>
      </c>
      <c r="P1413" s="160">
        <v>2.77</v>
      </c>
      <c r="Q1413" s="160">
        <v>8.5999999999999998E-4</v>
      </c>
      <c r="R1413" s="160">
        <v>2.0799999999999999E-2</v>
      </c>
      <c r="S1413" s="160">
        <v>0</v>
      </c>
      <c r="T1413" s="160">
        <v>0</v>
      </c>
      <c r="U1413" s="160">
        <v>0</v>
      </c>
      <c r="V1413" s="160">
        <v>4.0999999999999999E-4</v>
      </c>
      <c r="W1413" s="160">
        <v>1.3600000000000001E-3</v>
      </c>
      <c r="X1413" s="160">
        <v>5.6999999999999993E-3</v>
      </c>
      <c r="Y1413" s="160">
        <v>6.9360000000000005E-2</v>
      </c>
      <c r="Z1413" s="160">
        <v>0</v>
      </c>
      <c r="AA1413" s="159">
        <v>0.32100000000000001</v>
      </c>
      <c r="AB1413" s="159">
        <v>4.0000000000000001E-3</v>
      </c>
      <c r="AC1413" s="159">
        <v>2.0999999999999999E-3</v>
      </c>
      <c r="AD1413" s="159">
        <v>0.06</v>
      </c>
    </row>
    <row r="1414" spans="1:30" ht="15" customHeight="1">
      <c r="A1414" s="267" t="s">
        <v>2207</v>
      </c>
      <c r="B1414" s="165" t="s">
        <v>34</v>
      </c>
      <c r="C1414" s="182">
        <v>0.27300000000000002</v>
      </c>
      <c r="E1414" s="172">
        <v>0</v>
      </c>
      <c r="F1414" s="173">
        <v>3.7900000000000003E-2</v>
      </c>
      <c r="G1414" s="179">
        <v>2.9700000000000001E-2</v>
      </c>
      <c r="H1414" s="176">
        <v>5.3399999999999996E-2</v>
      </c>
      <c r="I1414" s="175">
        <v>0</v>
      </c>
      <c r="J1414" s="160">
        <v>0.15</v>
      </c>
      <c r="K1414" s="160">
        <v>0.23</v>
      </c>
      <c r="L1414" s="160">
        <v>2.0000000000000001E-4</v>
      </c>
      <c r="M1414" s="160">
        <v>1.82</v>
      </c>
      <c r="N1414" s="160">
        <v>1.26E-2</v>
      </c>
      <c r="O1414" s="160">
        <v>0.82</v>
      </c>
      <c r="P1414" s="160">
        <v>2.23</v>
      </c>
      <c r="Q1414" s="160">
        <v>6.6E-4</v>
      </c>
      <c r="R1414" s="160">
        <v>1.9400000000000001E-2</v>
      </c>
      <c r="S1414" s="160">
        <v>0.48</v>
      </c>
      <c r="T1414" s="160">
        <v>0</v>
      </c>
      <c r="U1414" s="160">
        <v>0.48</v>
      </c>
      <c r="V1414" s="160">
        <v>6.3000000000000003E-4</v>
      </c>
      <c r="W1414" s="160">
        <v>1.6800000000000001E-3</v>
      </c>
      <c r="X1414" s="160">
        <v>4.0000000000000001E-3</v>
      </c>
      <c r="Y1414" s="160">
        <v>8.4870000000000001E-2</v>
      </c>
      <c r="Z1414" s="160">
        <v>0</v>
      </c>
      <c r="AA1414" s="159">
        <v>0.23899999999999999</v>
      </c>
      <c r="AB1414" s="159">
        <v>3.0000000000000001E-3</v>
      </c>
      <c r="AC1414" s="159">
        <v>2.7000000000000001E-3</v>
      </c>
      <c r="AD1414" s="159">
        <v>0.05</v>
      </c>
    </row>
    <row r="1415" spans="1:30" ht="15" customHeight="1">
      <c r="A1415" s="267" t="s">
        <v>2208</v>
      </c>
      <c r="B1415" s="165" t="s">
        <v>34</v>
      </c>
      <c r="C1415" s="182">
        <v>0.27300000000000002</v>
      </c>
      <c r="E1415" s="172">
        <v>0</v>
      </c>
      <c r="F1415" s="173">
        <v>3.7900000000000003E-2</v>
      </c>
      <c r="G1415" s="179">
        <v>2.9700000000000001E-2</v>
      </c>
      <c r="H1415" s="176">
        <v>5.3399999999999996E-2</v>
      </c>
      <c r="I1415" s="175">
        <v>0</v>
      </c>
      <c r="J1415" s="160">
        <v>0.15</v>
      </c>
      <c r="K1415" s="160">
        <v>0.23</v>
      </c>
      <c r="L1415" s="160">
        <v>2.0000000000000001E-4</v>
      </c>
      <c r="M1415" s="160">
        <v>1.82</v>
      </c>
      <c r="N1415" s="160">
        <v>1.26E-2</v>
      </c>
      <c r="O1415" s="160">
        <v>0.82</v>
      </c>
      <c r="P1415" s="160">
        <v>2.23</v>
      </c>
      <c r="Q1415" s="160">
        <v>6.6E-4</v>
      </c>
      <c r="R1415" s="160">
        <v>1.9400000000000001E-2</v>
      </c>
      <c r="S1415" s="160">
        <v>0.48</v>
      </c>
      <c r="T1415" s="160">
        <v>0</v>
      </c>
      <c r="U1415" s="160">
        <v>0.48</v>
      </c>
      <c r="V1415" s="160">
        <v>6.3000000000000003E-4</v>
      </c>
      <c r="W1415" s="160">
        <v>1.6800000000000001E-3</v>
      </c>
      <c r="X1415" s="160">
        <v>4.0000000000000001E-3</v>
      </c>
      <c r="Y1415" s="160">
        <v>8.4870000000000001E-2</v>
      </c>
      <c r="Z1415" s="160">
        <v>0</v>
      </c>
      <c r="AA1415" s="159">
        <v>0.23899999999999999</v>
      </c>
      <c r="AB1415" s="159">
        <v>3.0000000000000001E-3</v>
      </c>
      <c r="AC1415" s="159">
        <v>2.7000000000000001E-3</v>
      </c>
      <c r="AD1415" s="159">
        <v>0.05</v>
      </c>
    </row>
    <row r="1416" spans="1:30" ht="15" customHeight="1">
      <c r="A1416" s="267" t="s">
        <v>2209</v>
      </c>
      <c r="B1416" s="165" t="s">
        <v>34</v>
      </c>
      <c r="C1416" s="182">
        <v>0.30909999999999999</v>
      </c>
      <c r="E1416" s="172">
        <v>0</v>
      </c>
      <c r="F1416" s="173">
        <v>1.2699999999999999E-2</v>
      </c>
      <c r="G1416" s="179">
        <v>9.7999999999999997E-3</v>
      </c>
      <c r="H1416" s="176">
        <v>1.54E-2</v>
      </c>
      <c r="I1416" s="175">
        <v>0</v>
      </c>
      <c r="J1416" s="160">
        <v>0.15</v>
      </c>
      <c r="K1416" s="160">
        <v>0.27</v>
      </c>
      <c r="L1416" s="160">
        <v>1.7000000000000001E-4</v>
      </c>
      <c r="M1416" s="160">
        <v>2.16</v>
      </c>
      <c r="N1416" s="160">
        <v>1.06E-2</v>
      </c>
      <c r="O1416" s="160">
        <v>0.77</v>
      </c>
      <c r="P1416" s="160">
        <v>2.4700000000000002</v>
      </c>
      <c r="Q1416" s="160">
        <v>5.0000000000000001E-4</v>
      </c>
      <c r="R1416" s="160">
        <v>1.23E-2</v>
      </c>
      <c r="S1416" s="160">
        <v>0.09</v>
      </c>
      <c r="T1416" s="160">
        <v>0</v>
      </c>
      <c r="U1416" s="160">
        <v>0.09</v>
      </c>
      <c r="V1416" s="160">
        <v>6.4999999999999997E-4</v>
      </c>
      <c r="W1416" s="160">
        <v>1.16E-3</v>
      </c>
      <c r="X1416" s="160">
        <v>6.0000000000000001E-3</v>
      </c>
      <c r="Y1416" s="160">
        <v>0.12420999999999999</v>
      </c>
      <c r="Z1416" s="160">
        <v>0</v>
      </c>
      <c r="AA1416" s="159">
        <v>0.24399999999999999</v>
      </c>
      <c r="AB1416" s="159">
        <v>2E-3</v>
      </c>
      <c r="AC1416" s="159">
        <v>2.7000000000000001E-3</v>
      </c>
      <c r="AD1416" s="159">
        <v>0.04</v>
      </c>
    </row>
    <row r="1417" spans="1:30" ht="15" customHeight="1">
      <c r="A1417" s="267" t="s">
        <v>2210</v>
      </c>
      <c r="B1417" s="165" t="s">
        <v>34</v>
      </c>
      <c r="C1417" s="182">
        <v>0.30909999999999999</v>
      </c>
      <c r="E1417" s="172">
        <v>0</v>
      </c>
      <c r="F1417" s="173">
        <v>1.2699999999999999E-2</v>
      </c>
      <c r="G1417" s="179">
        <v>9.7999999999999997E-3</v>
      </c>
      <c r="H1417" s="176">
        <v>1.54E-2</v>
      </c>
      <c r="I1417" s="175">
        <v>0</v>
      </c>
      <c r="J1417" s="160">
        <v>0.15</v>
      </c>
      <c r="K1417" s="160">
        <v>0.27</v>
      </c>
      <c r="L1417" s="160">
        <v>1.7000000000000001E-4</v>
      </c>
      <c r="M1417" s="160">
        <v>2.16</v>
      </c>
      <c r="N1417" s="160">
        <v>1.06E-2</v>
      </c>
      <c r="O1417" s="160">
        <v>0.77</v>
      </c>
      <c r="P1417" s="160">
        <v>2.4700000000000002</v>
      </c>
      <c r="Q1417" s="160">
        <v>5.0000000000000001E-4</v>
      </c>
      <c r="R1417" s="160">
        <v>1.23E-2</v>
      </c>
      <c r="S1417" s="160">
        <v>0.09</v>
      </c>
      <c r="T1417" s="160">
        <v>0</v>
      </c>
      <c r="U1417" s="160">
        <v>0.09</v>
      </c>
      <c r="V1417" s="160">
        <v>6.4999999999999997E-4</v>
      </c>
      <c r="W1417" s="160">
        <v>1.16E-3</v>
      </c>
      <c r="X1417" s="160">
        <v>6.0000000000000001E-3</v>
      </c>
      <c r="Y1417" s="160">
        <v>0.12420999999999999</v>
      </c>
      <c r="Z1417" s="160">
        <v>0</v>
      </c>
      <c r="AA1417" s="159">
        <v>0.24399999999999999</v>
      </c>
      <c r="AB1417" s="159">
        <v>2E-3</v>
      </c>
      <c r="AC1417" s="159">
        <v>2.7000000000000001E-3</v>
      </c>
      <c r="AD1417" s="159">
        <v>0.04</v>
      </c>
    </row>
    <row r="1418" spans="1:30" ht="15" customHeight="1">
      <c r="A1418" s="267" t="s">
        <v>2211</v>
      </c>
      <c r="B1418" s="165" t="s">
        <v>34</v>
      </c>
      <c r="C1418" s="182">
        <v>0.30909999999999999</v>
      </c>
      <c r="E1418" s="172">
        <v>0</v>
      </c>
      <c r="F1418" s="173">
        <v>1.2699999999999999E-2</v>
      </c>
      <c r="G1418" s="179">
        <v>9.7999999999999997E-3</v>
      </c>
      <c r="H1418" s="176">
        <v>1.54E-2</v>
      </c>
      <c r="I1418" s="175">
        <v>0</v>
      </c>
      <c r="J1418" s="160">
        <v>0.15</v>
      </c>
      <c r="K1418" s="160">
        <v>0.27</v>
      </c>
      <c r="L1418" s="160">
        <v>1.7000000000000001E-4</v>
      </c>
      <c r="M1418" s="160">
        <v>2.16</v>
      </c>
      <c r="N1418" s="160">
        <v>1.06E-2</v>
      </c>
      <c r="O1418" s="160">
        <v>0.77</v>
      </c>
      <c r="P1418" s="160">
        <v>2.4700000000000002</v>
      </c>
      <c r="Q1418" s="160">
        <v>5.0000000000000001E-4</v>
      </c>
      <c r="R1418" s="160">
        <v>1.23E-2</v>
      </c>
      <c r="S1418" s="160">
        <v>0.09</v>
      </c>
      <c r="T1418" s="160">
        <v>0</v>
      </c>
      <c r="U1418" s="160">
        <v>0.09</v>
      </c>
      <c r="V1418" s="160">
        <v>6.4999999999999997E-4</v>
      </c>
      <c r="W1418" s="160">
        <v>1.16E-3</v>
      </c>
      <c r="X1418" s="160">
        <v>6.0000000000000001E-3</v>
      </c>
      <c r="Y1418" s="160">
        <v>0.12420999999999999</v>
      </c>
      <c r="Z1418" s="160">
        <v>0</v>
      </c>
      <c r="AA1418" s="159">
        <v>0.24399999999999999</v>
      </c>
      <c r="AB1418" s="159">
        <v>2E-3</v>
      </c>
      <c r="AC1418" s="159">
        <v>2.7000000000000001E-3</v>
      </c>
      <c r="AD1418" s="159">
        <v>0.04</v>
      </c>
    </row>
    <row r="1419" spans="1:30" ht="15" customHeight="1">
      <c r="A1419" s="267" t="s">
        <v>2212</v>
      </c>
      <c r="B1419" s="165" t="s">
        <v>34</v>
      </c>
      <c r="C1419" s="182">
        <v>0.31369000000000002</v>
      </c>
      <c r="E1419" s="172">
        <v>3.3919999999999999E-2</v>
      </c>
      <c r="F1419" s="173">
        <v>1.2699999999999999E-2</v>
      </c>
      <c r="G1419" s="179">
        <v>9.7999999999999997E-3</v>
      </c>
      <c r="H1419" s="176">
        <v>1.54E-2</v>
      </c>
      <c r="I1419" s="175">
        <v>1.3500000000000001E-3</v>
      </c>
      <c r="J1419" s="160">
        <v>0.15</v>
      </c>
      <c r="K1419" s="160">
        <v>0.27</v>
      </c>
      <c r="L1419" s="160">
        <v>1.7000000000000001E-4</v>
      </c>
      <c r="M1419" s="160">
        <v>2.16</v>
      </c>
      <c r="N1419" s="160">
        <v>1.06E-2</v>
      </c>
      <c r="O1419" s="160">
        <v>0.77</v>
      </c>
      <c r="P1419" s="160">
        <v>2.4700000000000002</v>
      </c>
      <c r="Q1419" s="160">
        <v>5.0000000000000001E-4</v>
      </c>
      <c r="R1419" s="160">
        <v>1.23E-2</v>
      </c>
      <c r="S1419" s="160">
        <v>0.09</v>
      </c>
      <c r="T1419" s="160">
        <v>0</v>
      </c>
      <c r="U1419" s="160">
        <v>0.09</v>
      </c>
      <c r="V1419" s="160">
        <v>6.4999999999999997E-4</v>
      </c>
      <c r="W1419" s="160">
        <v>1.16E-3</v>
      </c>
      <c r="X1419" s="160">
        <v>6.0000000000000001E-3</v>
      </c>
      <c r="Y1419" s="160">
        <v>0.12420999999999999</v>
      </c>
      <c r="Z1419" s="160">
        <v>0</v>
      </c>
      <c r="AA1419" s="159">
        <v>0.24399999999999999</v>
      </c>
      <c r="AB1419" s="159">
        <v>2E-3</v>
      </c>
      <c r="AC1419" s="159">
        <v>2.7000000000000001E-3</v>
      </c>
      <c r="AD1419" s="159">
        <v>0.04</v>
      </c>
    </row>
    <row r="1421" spans="1:30" ht="15" customHeight="1">
      <c r="A1421" s="267" t="s">
        <v>2213</v>
      </c>
      <c r="B1421" s="165" t="s">
        <v>34</v>
      </c>
      <c r="C1421" s="182">
        <v>3.2210000000000003E-2</v>
      </c>
      <c r="E1421" s="172">
        <v>4.5220000000000003E-2</v>
      </c>
      <c r="F1421" s="173">
        <v>1.866E-2</v>
      </c>
      <c r="G1421" s="179">
        <v>1.9500000000000001E-3</v>
      </c>
      <c r="H1421" s="176">
        <v>8.1200000000000005E-3</v>
      </c>
      <c r="I1421" s="175">
        <v>0</v>
      </c>
      <c r="J1421" s="160">
        <v>1.1304699999999999</v>
      </c>
      <c r="K1421" s="160">
        <v>0.10003999999999999</v>
      </c>
      <c r="L1421" s="160">
        <v>3.0000000000000001E-5</v>
      </c>
      <c r="M1421" s="160">
        <v>0.91037999999999997</v>
      </c>
      <c r="N1421" s="160">
        <v>2.9999999999999997E-4</v>
      </c>
      <c r="O1421" s="160">
        <v>0.40017000000000003</v>
      </c>
      <c r="P1421" s="160">
        <v>1.43059</v>
      </c>
      <c r="Q1421" s="160">
        <v>1.0999999999999999E-4</v>
      </c>
      <c r="R1421" s="160">
        <v>4.0000000000000001E-3</v>
      </c>
      <c r="S1421" s="160">
        <v>0.28011999999999998</v>
      </c>
      <c r="T1421" s="160">
        <v>0</v>
      </c>
      <c r="U1421" s="160">
        <v>0.28428000000000003</v>
      </c>
      <c r="V1421" s="160">
        <v>4.3999999999999996E-4</v>
      </c>
      <c r="W1421" s="160">
        <v>1.83E-3</v>
      </c>
      <c r="X1421" s="160">
        <v>3.5999999999999997E-4</v>
      </c>
      <c r="Y1421" s="160">
        <v>1.07E-3</v>
      </c>
      <c r="Z1421" s="160">
        <v>0</v>
      </c>
      <c r="AA1421" s="159">
        <v>3.7019999999999997E-2</v>
      </c>
      <c r="AB1421" s="159">
        <v>0.01</v>
      </c>
      <c r="AC1421" s="159">
        <v>5.9999999999999995E-4</v>
      </c>
      <c r="AD1421" s="159">
        <v>5.0019999999999995E-2</v>
      </c>
    </row>
    <row r="1422" spans="1:30" ht="15" customHeight="1">
      <c r="A1422" s="267" t="s">
        <v>2214</v>
      </c>
      <c r="B1422" s="165" t="s">
        <v>34</v>
      </c>
      <c r="C1422" s="182">
        <v>3.2210000000000003E-2</v>
      </c>
      <c r="E1422" s="172">
        <v>4.5220000000000003E-2</v>
      </c>
      <c r="F1422" s="173">
        <v>1.866E-2</v>
      </c>
      <c r="G1422" s="179">
        <v>1.9500000000000001E-3</v>
      </c>
      <c r="H1422" s="176">
        <v>8.1200000000000005E-3</v>
      </c>
      <c r="I1422" s="175">
        <v>0</v>
      </c>
      <c r="J1422" s="160">
        <v>1.1304699999999999</v>
      </c>
      <c r="K1422" s="160">
        <v>0.10003999999999999</v>
      </c>
      <c r="L1422" s="160">
        <v>3.0000000000000001E-5</v>
      </c>
      <c r="M1422" s="160">
        <v>0.91037999999999997</v>
      </c>
      <c r="N1422" s="160">
        <v>2.9999999999999997E-4</v>
      </c>
      <c r="O1422" s="160">
        <v>0.40017000000000003</v>
      </c>
      <c r="P1422" s="160">
        <v>1.43059</v>
      </c>
      <c r="Q1422" s="160">
        <v>1.0999999999999999E-4</v>
      </c>
      <c r="R1422" s="160">
        <v>4.0000000000000001E-3</v>
      </c>
      <c r="S1422" s="160">
        <v>0.28011999999999998</v>
      </c>
      <c r="T1422" s="160">
        <v>0</v>
      </c>
      <c r="U1422" s="160">
        <v>0.28428000000000003</v>
      </c>
      <c r="V1422" s="160">
        <v>4.3999999999999996E-4</v>
      </c>
      <c r="W1422" s="160">
        <v>1.83E-3</v>
      </c>
      <c r="X1422" s="160">
        <v>3.5999999999999997E-4</v>
      </c>
      <c r="Y1422" s="160">
        <v>1.07E-3</v>
      </c>
      <c r="Z1422" s="160">
        <v>0</v>
      </c>
      <c r="AA1422" s="159">
        <v>3.7019999999999997E-2</v>
      </c>
      <c r="AB1422" s="159">
        <v>0</v>
      </c>
      <c r="AC1422" s="159">
        <v>5.9999999999999995E-4</v>
      </c>
      <c r="AD1422" s="159">
        <v>5.0019999999999995E-2</v>
      </c>
    </row>
    <row r="1423" spans="1:30" ht="15" customHeight="1">
      <c r="A1423" s="267" t="s">
        <v>2215</v>
      </c>
      <c r="B1423" s="165" t="s">
        <v>34</v>
      </c>
      <c r="C1423" s="182">
        <v>3.5610000000000003E-2</v>
      </c>
      <c r="E1423" s="172">
        <v>4.4519999999999997E-2</v>
      </c>
      <c r="F1423" s="173">
        <v>2.6680000000000002E-2</v>
      </c>
      <c r="G1423" s="179">
        <v>1.49E-3</v>
      </c>
      <c r="H1423" s="176">
        <v>1.1089999999999999E-2</v>
      </c>
      <c r="I1423" s="175">
        <v>0</v>
      </c>
      <c r="J1423" s="160">
        <v>1.3405600000000002</v>
      </c>
      <c r="K1423" s="160">
        <v>0.14005999999999999</v>
      </c>
      <c r="L1423" s="160">
        <v>1.7999999999999998E-4</v>
      </c>
      <c r="M1423" s="160">
        <v>1.11046</v>
      </c>
      <c r="N1423" s="160">
        <v>5.0000000000000001E-4</v>
      </c>
      <c r="O1423" s="160">
        <v>0.50021000000000004</v>
      </c>
      <c r="P1423" s="160">
        <v>2.0408500000000003</v>
      </c>
      <c r="Q1423" s="160">
        <v>4.6000000000000001E-4</v>
      </c>
      <c r="R1423" s="160">
        <v>3.0000000000000001E-3</v>
      </c>
      <c r="S1423" s="160">
        <v>0.56023000000000001</v>
      </c>
      <c r="T1423" s="160">
        <v>0</v>
      </c>
      <c r="U1423" s="160">
        <v>0.56606999999999996</v>
      </c>
      <c r="V1423" s="160">
        <v>4.8000000000000001E-4</v>
      </c>
      <c r="W1423" s="160">
        <v>1.3800000000000002E-3</v>
      </c>
      <c r="X1423" s="160">
        <v>4.6000000000000001E-4</v>
      </c>
      <c r="Y1423" s="160">
        <v>2.7700000000000003E-3</v>
      </c>
      <c r="Z1423" s="160">
        <v>1.3009999999999999E-2</v>
      </c>
      <c r="AA1423" s="159">
        <v>1.401E-2</v>
      </c>
      <c r="AB1423" s="159">
        <v>3.0000000000000001E-3</v>
      </c>
      <c r="AC1423" s="159">
        <v>7.000000000000001E-4</v>
      </c>
      <c r="AD1423" s="159">
        <v>0.01</v>
      </c>
    </row>
    <row r="1424" spans="1:30" ht="15" customHeight="1">
      <c r="A1424" s="267" t="s">
        <v>2216</v>
      </c>
      <c r="B1424" s="165" t="s">
        <v>34</v>
      </c>
      <c r="C1424" s="182">
        <v>0.2576</v>
      </c>
      <c r="E1424" s="172">
        <v>0.36159999999999998</v>
      </c>
      <c r="F1424" s="173">
        <v>0.1492</v>
      </c>
      <c r="G1424" s="179">
        <v>1.5600000000000001E-2</v>
      </c>
      <c r="H1424" s="176">
        <v>6.4960000000000004E-2</v>
      </c>
      <c r="I1424" s="175">
        <v>0</v>
      </c>
      <c r="J1424" s="160">
        <v>9.0399999999999991</v>
      </c>
      <c r="K1424" s="160">
        <v>0.8</v>
      </c>
      <c r="L1424" s="160">
        <v>2.4000000000000001E-4</v>
      </c>
      <c r="M1424" s="160">
        <v>7.28</v>
      </c>
      <c r="N1424" s="160">
        <v>2.3999999999999998E-3</v>
      </c>
      <c r="O1424" s="160">
        <v>3.2</v>
      </c>
      <c r="P1424" s="160">
        <v>11.44</v>
      </c>
      <c r="Q1424" s="160">
        <v>8.7999999999999992E-4</v>
      </c>
      <c r="R1424" s="160">
        <v>3.2000000000000001E-2</v>
      </c>
      <c r="S1424" s="160">
        <v>2.2400000000000002</v>
      </c>
      <c r="T1424" s="160">
        <v>0</v>
      </c>
      <c r="U1424" s="160">
        <v>2.2733300000000001</v>
      </c>
      <c r="V1424" s="160">
        <v>3.5199999999999997E-3</v>
      </c>
      <c r="W1424" s="160">
        <v>1.464E-2</v>
      </c>
      <c r="X1424" s="160">
        <v>2.8799999999999997E-3</v>
      </c>
      <c r="Y1424" s="160">
        <v>8.5599999999999999E-3</v>
      </c>
      <c r="Z1424" s="160">
        <v>0</v>
      </c>
      <c r="AA1424" s="159">
        <v>0.29600000000000004</v>
      </c>
      <c r="AB1424" s="159">
        <v>0.08</v>
      </c>
      <c r="AC1424" s="159">
        <v>4.7999999999999996E-3</v>
      </c>
      <c r="AD1424" s="159">
        <v>0.4</v>
      </c>
    </row>
    <row r="1425" spans="1:30" ht="14.25" customHeight="1">
      <c r="A1425" s="267" t="s">
        <v>2217</v>
      </c>
      <c r="B1425" s="165" t="s">
        <v>34</v>
      </c>
      <c r="C1425" s="182">
        <v>0.35100000000000003</v>
      </c>
      <c r="E1425" s="172">
        <v>0.52190000000000003</v>
      </c>
      <c r="F1425" s="173">
        <v>4.6700000000000005E-3</v>
      </c>
      <c r="G1425" s="179">
        <v>2.8000000000000003E-4</v>
      </c>
      <c r="H1425" s="176">
        <v>1.8699999999999999E-3</v>
      </c>
      <c r="I1425" s="175">
        <v>0</v>
      </c>
      <c r="J1425" s="160">
        <v>12.31</v>
      </c>
      <c r="K1425" s="160">
        <v>1.17</v>
      </c>
      <c r="L1425" s="160">
        <v>2.0000000000000001E-4</v>
      </c>
      <c r="M1425" s="160">
        <v>9.85</v>
      </c>
      <c r="N1425" s="160">
        <v>3.0999999999999999E-3</v>
      </c>
      <c r="O1425" s="160">
        <v>5.49</v>
      </c>
      <c r="P1425" s="160">
        <v>17.05</v>
      </c>
      <c r="Q1425" s="160">
        <v>4.0999999999999999E-4</v>
      </c>
      <c r="R1425" s="160">
        <v>4.41E-2</v>
      </c>
      <c r="S1425" s="160">
        <v>7.09</v>
      </c>
      <c r="T1425" s="160">
        <v>0</v>
      </c>
      <c r="U1425" s="160">
        <v>7.0908299999999995</v>
      </c>
      <c r="V1425" s="160">
        <v>4.13E-3</v>
      </c>
      <c r="W1425" s="160">
        <v>1.7440000000000001E-2</v>
      </c>
      <c r="X1425" s="160">
        <v>3.4499999999999999E-3</v>
      </c>
      <c r="Y1425" s="160">
        <v>8.9099999999999995E-3</v>
      </c>
      <c r="Z1425" s="160">
        <v>5.5999999999999994E-2</v>
      </c>
      <c r="AA1425" s="159">
        <v>0.27300000000000002</v>
      </c>
      <c r="AB1425" s="159">
        <v>0.11</v>
      </c>
      <c r="AC1425" s="159">
        <v>1E-4</v>
      </c>
      <c r="AD1425" s="159">
        <v>0.5</v>
      </c>
    </row>
    <row r="1426" spans="1:30" ht="15" customHeight="1">
      <c r="A1426" s="267" t="s">
        <v>2218</v>
      </c>
      <c r="B1426" s="165" t="s">
        <v>34</v>
      </c>
      <c r="C1426" s="182">
        <v>0.2576</v>
      </c>
      <c r="E1426" s="172">
        <v>0.36159999999999998</v>
      </c>
      <c r="F1426" s="173">
        <v>0.1492</v>
      </c>
      <c r="G1426" s="179">
        <v>1.5600000000000001E-2</v>
      </c>
      <c r="H1426" s="176">
        <v>6.4960000000000004E-2</v>
      </c>
      <c r="I1426" s="175">
        <v>0</v>
      </c>
      <c r="J1426" s="160">
        <v>9.0399999999999991</v>
      </c>
      <c r="K1426" s="160">
        <v>0.8</v>
      </c>
      <c r="L1426" s="160">
        <v>2.4000000000000001E-4</v>
      </c>
      <c r="M1426" s="160">
        <v>7.28</v>
      </c>
      <c r="N1426" s="160">
        <v>2.3999999999999998E-3</v>
      </c>
      <c r="O1426" s="160">
        <v>3.2</v>
      </c>
      <c r="P1426" s="160">
        <v>11.44</v>
      </c>
      <c r="Q1426" s="160">
        <v>8.7999999999999992E-4</v>
      </c>
      <c r="R1426" s="160">
        <v>3.2000000000000001E-2</v>
      </c>
      <c r="S1426" s="160">
        <v>2.2400000000000002</v>
      </c>
      <c r="T1426" s="160">
        <v>0</v>
      </c>
      <c r="U1426" s="160">
        <v>2.2733300000000001</v>
      </c>
      <c r="V1426" s="160">
        <v>3.5199999999999997E-3</v>
      </c>
      <c r="W1426" s="160">
        <v>1.464E-2</v>
      </c>
      <c r="X1426" s="160">
        <v>2.8799999999999997E-3</v>
      </c>
      <c r="Y1426" s="160">
        <v>8.5599999999999999E-3</v>
      </c>
      <c r="Z1426" s="160">
        <v>0</v>
      </c>
      <c r="AA1426" s="159">
        <v>0.29600000000000004</v>
      </c>
      <c r="AB1426" s="159">
        <v>0.08</v>
      </c>
      <c r="AC1426" s="159">
        <v>4.7999999999999996E-3</v>
      </c>
      <c r="AD1426" s="159">
        <v>0.4</v>
      </c>
    </row>
    <row r="1427" spans="1:30" ht="15" customHeight="1">
      <c r="A1427" s="267" t="s">
        <v>2219</v>
      </c>
      <c r="B1427" s="165" t="s">
        <v>34</v>
      </c>
      <c r="C1427" s="182">
        <v>7.8780000000000003E-2</v>
      </c>
      <c r="E1427" s="172">
        <v>0.54178999999999999</v>
      </c>
      <c r="F1427" s="173">
        <v>5.4640000000000001E-2</v>
      </c>
      <c r="G1427" s="179">
        <v>3.3600000000000001E-3</v>
      </c>
      <c r="H1427" s="176">
        <v>2.4169999999999997E-2</v>
      </c>
      <c r="I1427" s="175">
        <v>0</v>
      </c>
      <c r="J1427" s="160">
        <v>2.8284600000000002</v>
      </c>
      <c r="K1427" s="160">
        <v>0.25894</v>
      </c>
      <c r="L1427" s="160">
        <v>6.0000000000000002E-5</v>
      </c>
      <c r="M1427" s="160">
        <v>2.51972</v>
      </c>
      <c r="N1427" s="160">
        <v>1.89E-3</v>
      </c>
      <c r="O1427" s="160">
        <v>1.26484</v>
      </c>
      <c r="P1427" s="160">
        <v>3.6949200000000002</v>
      </c>
      <c r="Q1427" s="160">
        <v>1.4999999999999999E-4</v>
      </c>
      <c r="R1427" s="160">
        <v>9.3600000000000003E-3</v>
      </c>
      <c r="S1427" s="160">
        <v>0.72703000000000007</v>
      </c>
      <c r="T1427" s="160">
        <v>0</v>
      </c>
      <c r="U1427" s="160">
        <v>0.73864999999999992</v>
      </c>
      <c r="V1427" s="160">
        <v>8.9999999999999998E-4</v>
      </c>
      <c r="W1427" s="160">
        <v>4.1399999999999996E-3</v>
      </c>
      <c r="X1427" s="160">
        <v>5.0999999999999993E-4</v>
      </c>
      <c r="Y1427" s="160">
        <v>2.0899999999999998E-3</v>
      </c>
      <c r="Z1427" s="160">
        <v>2.589E-2</v>
      </c>
      <c r="AA1427" s="159">
        <v>0.1474</v>
      </c>
      <c r="AB1427" s="159">
        <v>1.2900000000000001E-3</v>
      </c>
      <c r="AC1427" s="159">
        <v>1.5900000000000001E-3</v>
      </c>
      <c r="AD1427" s="159">
        <v>0.10954999999999999</v>
      </c>
    </row>
    <row r="1428" spans="1:30" ht="15" customHeight="1">
      <c r="A1428" s="267" t="s">
        <v>2220</v>
      </c>
      <c r="B1428" s="165" t="s">
        <v>34</v>
      </c>
      <c r="C1428" s="182">
        <v>7.8780000000000003E-2</v>
      </c>
      <c r="E1428" s="172">
        <v>0.54178999999999999</v>
      </c>
      <c r="F1428" s="173">
        <v>5.4640000000000001E-2</v>
      </c>
      <c r="G1428" s="179">
        <v>3.3600000000000001E-3</v>
      </c>
      <c r="H1428" s="176">
        <v>2.4169999999999997E-2</v>
      </c>
      <c r="I1428" s="175">
        <v>0</v>
      </c>
      <c r="J1428" s="160">
        <v>2.8284600000000002</v>
      </c>
      <c r="K1428" s="160">
        <v>0.25894</v>
      </c>
      <c r="L1428" s="160">
        <v>6.0000000000000002E-5</v>
      </c>
      <c r="M1428" s="160">
        <v>2.51972</v>
      </c>
      <c r="N1428" s="160">
        <v>1.89E-3</v>
      </c>
      <c r="O1428" s="160">
        <v>1.26484</v>
      </c>
      <c r="P1428" s="160">
        <v>3.6949200000000002</v>
      </c>
      <c r="Q1428" s="160">
        <v>1.4999999999999999E-4</v>
      </c>
      <c r="R1428" s="160">
        <v>9.3600000000000003E-3</v>
      </c>
      <c r="S1428" s="160">
        <v>0.72703000000000007</v>
      </c>
      <c r="T1428" s="160">
        <v>0</v>
      </c>
      <c r="U1428" s="160">
        <v>0.73864999999999992</v>
      </c>
      <c r="V1428" s="160">
        <v>8.9999999999999998E-4</v>
      </c>
      <c r="W1428" s="160">
        <v>4.1399999999999996E-3</v>
      </c>
      <c r="X1428" s="160">
        <v>5.0999999999999993E-4</v>
      </c>
      <c r="Y1428" s="160">
        <v>2.0899999999999998E-3</v>
      </c>
      <c r="Z1428" s="160">
        <v>2.589E-2</v>
      </c>
      <c r="AA1428" s="159">
        <v>0.1474</v>
      </c>
      <c r="AB1428" s="159">
        <v>1.2900000000000001E-3</v>
      </c>
      <c r="AC1428" s="159">
        <v>1.5900000000000001E-3</v>
      </c>
      <c r="AD1428" s="159">
        <v>0.10954999999999999</v>
      </c>
    </row>
    <row r="1429" spans="1:30" ht="15" customHeight="1">
      <c r="A1429" s="267" t="s">
        <v>2221</v>
      </c>
      <c r="B1429" s="165" t="s">
        <v>34</v>
      </c>
      <c r="C1429" s="182">
        <v>2.1700000000000001E-2</v>
      </c>
      <c r="E1429" s="172">
        <v>2.9600000000000001E-2</v>
      </c>
      <c r="F1429" s="173">
        <v>0.19336999999999999</v>
      </c>
      <c r="G1429" s="179">
        <v>8.8400000000000006E-3</v>
      </c>
      <c r="H1429" s="176">
        <v>9.0929999999999997E-2</v>
      </c>
      <c r="I1429" s="175">
        <v>0</v>
      </c>
      <c r="J1429" s="160">
        <v>0.69</v>
      </c>
      <c r="K1429" s="160">
        <v>7.0000000000000007E-2</v>
      </c>
      <c r="L1429" s="160">
        <v>1.0000000000000001E-5</v>
      </c>
      <c r="M1429" s="160">
        <v>0.61</v>
      </c>
      <c r="N1429" s="160">
        <v>2.9999999999999997E-4</v>
      </c>
      <c r="O1429" s="160">
        <v>0.34</v>
      </c>
      <c r="P1429" s="160">
        <v>0.97</v>
      </c>
      <c r="Q1429" s="160">
        <v>7.0000000000000007E-5</v>
      </c>
      <c r="R1429" s="160">
        <v>2.5000000000000001E-3</v>
      </c>
      <c r="S1429" s="160">
        <v>2.74</v>
      </c>
      <c r="T1429" s="160">
        <v>0</v>
      </c>
      <c r="U1429" s="160">
        <v>2.79</v>
      </c>
      <c r="V1429" s="160">
        <v>2.4000000000000001E-4</v>
      </c>
      <c r="W1429" s="160">
        <v>1.25E-3</v>
      </c>
      <c r="X1429" s="160">
        <v>2.8000000000000003E-4</v>
      </c>
      <c r="Y1429" s="160">
        <v>4.2000000000000002E-4</v>
      </c>
      <c r="Z1429" s="160">
        <v>6.0000000000000001E-3</v>
      </c>
      <c r="AA1429" s="159">
        <v>5.0000000000000001E-3</v>
      </c>
      <c r="AB1429" s="159">
        <v>1.1000000000000001E-2</v>
      </c>
      <c r="AC1429" s="159">
        <v>8.8000000000000005E-3</v>
      </c>
      <c r="AD1429" s="159">
        <v>0.04</v>
      </c>
    </row>
    <row r="1430" spans="1:30" ht="15" customHeight="1">
      <c r="A1430" s="267" t="s">
        <v>2222</v>
      </c>
      <c r="B1430" s="165" t="s">
        <v>34</v>
      </c>
      <c r="C1430" s="182">
        <v>2.9300000000000003E-2</v>
      </c>
      <c r="E1430" s="172">
        <v>0.12359999999999999</v>
      </c>
      <c r="F1430" s="173">
        <v>0.15359999999999999</v>
      </c>
      <c r="G1430" s="179">
        <v>7.0999999999999995E-3</v>
      </c>
      <c r="H1430" s="176">
        <v>7.22E-2</v>
      </c>
      <c r="I1430" s="175">
        <v>0</v>
      </c>
      <c r="J1430" s="160">
        <v>0.55659999999999998</v>
      </c>
      <c r="K1430" s="160">
        <v>6.7799999999999999E-2</v>
      </c>
      <c r="L1430" s="160">
        <v>0</v>
      </c>
      <c r="M1430" s="160">
        <v>0.501</v>
      </c>
      <c r="N1430" s="160">
        <v>2.9999999999999997E-4</v>
      </c>
      <c r="O1430" s="160">
        <v>0.45520000000000005</v>
      </c>
      <c r="P1430" s="160">
        <v>0.95310000000000006</v>
      </c>
      <c r="Q1430" s="160">
        <v>1E-4</v>
      </c>
      <c r="R1430" s="160">
        <v>2E-3</v>
      </c>
      <c r="S1430" s="160">
        <v>2.1756000000000002</v>
      </c>
      <c r="T1430" s="160">
        <v>0</v>
      </c>
      <c r="U1430" s="160">
        <v>2.2153</v>
      </c>
      <c r="V1430" s="160">
        <v>2.0000000000000001E-4</v>
      </c>
      <c r="W1430" s="160">
        <v>1.5E-3</v>
      </c>
      <c r="X1430" s="160">
        <v>2.0000000000000001E-4</v>
      </c>
      <c r="Y1430" s="160">
        <v>5.0000000000000001E-4</v>
      </c>
      <c r="Z1430" s="160">
        <v>4.7999999999999996E-3</v>
      </c>
      <c r="AA1430" s="159">
        <v>2.6800000000000001E-2</v>
      </c>
      <c r="AB1430" s="159">
        <v>8.6999999999999994E-3</v>
      </c>
      <c r="AC1430" s="159">
        <v>6.9999999999999993E-3</v>
      </c>
      <c r="AD1430" s="159">
        <v>3.6200000000000003E-2</v>
      </c>
    </row>
    <row r="1431" spans="1:30" ht="15" customHeight="1">
      <c r="A1431" s="267" t="s">
        <v>2223</v>
      </c>
      <c r="B1431" s="165" t="s">
        <v>34</v>
      </c>
      <c r="C1431" s="182">
        <v>3.4599999999999999E-2</v>
      </c>
      <c r="E1431" s="172">
        <v>0.1462</v>
      </c>
      <c r="F1431" s="173">
        <v>1.976E-2</v>
      </c>
      <c r="G1431" s="179">
        <v>2.1800000000000001E-3</v>
      </c>
      <c r="H1431" s="176">
        <v>8.6300000000000005E-3</v>
      </c>
      <c r="I1431" s="175">
        <v>2.1320000000000002E-2</v>
      </c>
      <c r="J1431" s="160">
        <v>1.20929</v>
      </c>
      <c r="K1431" s="160">
        <v>0.11518</v>
      </c>
      <c r="L1431" s="160">
        <v>3.1E-4</v>
      </c>
      <c r="M1431" s="160">
        <v>0.98070999999999997</v>
      </c>
      <c r="N1431" s="160">
        <v>9.2999999999999995E-4</v>
      </c>
      <c r="O1431" s="160">
        <v>0.44776000000000005</v>
      </c>
      <c r="P1431" s="160">
        <v>1.62435</v>
      </c>
      <c r="Q1431" s="160">
        <v>2.0000000000000001E-4</v>
      </c>
      <c r="R1431" s="160">
        <v>4.3899999999999998E-3</v>
      </c>
      <c r="S1431" s="160">
        <v>0.29647000000000001</v>
      </c>
      <c r="T1431" s="160">
        <v>0</v>
      </c>
      <c r="U1431" s="160">
        <v>0.30131000000000002</v>
      </c>
      <c r="V1431" s="160">
        <v>4.8000000000000001E-4</v>
      </c>
      <c r="W1431" s="160">
        <v>1.97E-3</v>
      </c>
      <c r="X1431" s="160">
        <v>4.2000000000000002E-4</v>
      </c>
      <c r="Y1431" s="160">
        <v>1.4099999999999998E-3</v>
      </c>
      <c r="Z1431" s="160">
        <v>4.1509999999999998E-2</v>
      </c>
      <c r="AA1431" s="159">
        <v>3.9879999999999999E-2</v>
      </c>
      <c r="AB1431" s="159">
        <v>6.4000000000000005E-4</v>
      </c>
      <c r="AC1431" s="159">
        <v>8.3000000000000001E-4</v>
      </c>
      <c r="AD1431" s="159">
        <v>7.0000000000000007E-2</v>
      </c>
    </row>
    <row r="1432" spans="1:30" ht="15" customHeight="1">
      <c r="A1432" s="267" t="s">
        <v>2224</v>
      </c>
      <c r="B1432" s="165" t="s">
        <v>34</v>
      </c>
      <c r="C1432" s="182">
        <v>5.7300000000000004E-2</v>
      </c>
      <c r="E1432" s="172">
        <v>7.6799999999999993E-2</v>
      </c>
      <c r="F1432" s="173">
        <v>1.16E-3</v>
      </c>
      <c r="G1432" s="179">
        <v>5.0000000000000002E-5</v>
      </c>
      <c r="H1432" s="176">
        <v>4.8999999999999998E-4</v>
      </c>
      <c r="I1432" s="175">
        <v>0</v>
      </c>
      <c r="J1432" s="160">
        <v>1.99</v>
      </c>
      <c r="K1432" s="160">
        <v>0.19</v>
      </c>
      <c r="L1432" s="160">
        <v>5.0000000000000002E-5</v>
      </c>
      <c r="M1432" s="160">
        <v>1.57</v>
      </c>
      <c r="N1432" s="160">
        <v>8.9999999999999998E-4</v>
      </c>
      <c r="O1432" s="160">
        <v>0.77</v>
      </c>
      <c r="P1432" s="160">
        <v>2.5499999999999998</v>
      </c>
      <c r="Q1432" s="160">
        <v>1.4999999999999999E-4</v>
      </c>
      <c r="R1432" s="160">
        <v>9.7000000000000003E-3</v>
      </c>
      <c r="S1432" s="160">
        <v>0.02</v>
      </c>
      <c r="T1432" s="160">
        <v>0</v>
      </c>
      <c r="U1432" s="160">
        <v>0.02</v>
      </c>
      <c r="V1432" s="160">
        <v>4.8000000000000001E-4</v>
      </c>
      <c r="W1432" s="160">
        <v>2.3400000000000001E-3</v>
      </c>
      <c r="X1432" s="160">
        <v>5.2999999999999998E-4</v>
      </c>
      <c r="Y1432" s="160">
        <v>1.24E-3</v>
      </c>
      <c r="Z1432" s="160">
        <v>9.0000000000000011E-3</v>
      </c>
      <c r="AA1432" s="159">
        <v>3.6000000000000004E-2</v>
      </c>
      <c r="AB1432" s="159">
        <v>0</v>
      </c>
      <c r="AC1432" s="159">
        <v>0</v>
      </c>
      <c r="AD1432" s="159">
        <v>0.12</v>
      </c>
    </row>
    <row r="1433" spans="1:30" ht="15" customHeight="1">
      <c r="A1433" s="267" t="s">
        <v>2225</v>
      </c>
      <c r="B1433" s="165" t="s">
        <v>34</v>
      </c>
      <c r="C1433" s="182">
        <v>3.4700000000000002E-2</v>
      </c>
      <c r="E1433" s="172">
        <v>4.6600000000000003E-2</v>
      </c>
      <c r="F1433" s="173">
        <v>2.0959999999999999E-2</v>
      </c>
      <c r="G1433" s="179">
        <v>9.2000000000000003E-4</v>
      </c>
      <c r="H1433" s="176">
        <v>8.9300000000000004E-3</v>
      </c>
      <c r="I1433" s="175">
        <v>0</v>
      </c>
      <c r="J1433" s="160">
        <v>1.21</v>
      </c>
      <c r="K1433" s="160">
        <v>0.12</v>
      </c>
      <c r="L1433" s="160">
        <v>4.0000000000000003E-5</v>
      </c>
      <c r="M1433" s="160">
        <v>0.95</v>
      </c>
      <c r="N1433" s="160">
        <v>5.0000000000000001E-4</v>
      </c>
      <c r="O1433" s="160">
        <v>0.46</v>
      </c>
      <c r="P1433" s="160">
        <v>1.55</v>
      </c>
      <c r="Q1433" s="160">
        <v>8.9999999999999992E-5</v>
      </c>
      <c r="R1433" s="160">
        <v>5.8999999999999999E-3</v>
      </c>
      <c r="S1433" s="160">
        <v>0.27</v>
      </c>
      <c r="T1433" s="160">
        <v>0</v>
      </c>
      <c r="U1433" s="160">
        <v>0.27417000000000002</v>
      </c>
      <c r="V1433" s="160">
        <v>2.9E-4</v>
      </c>
      <c r="W1433" s="160">
        <v>1.4199999999999998E-3</v>
      </c>
      <c r="X1433" s="160">
        <v>3.2000000000000003E-4</v>
      </c>
      <c r="Y1433" s="160">
        <v>7.5000000000000002E-4</v>
      </c>
      <c r="Z1433" s="160">
        <v>5.0000000000000001E-3</v>
      </c>
      <c r="AA1433" s="159">
        <v>2.2000000000000002E-2</v>
      </c>
      <c r="AB1433" s="159">
        <v>4.0000000000000002E-4</v>
      </c>
      <c r="AC1433" s="159">
        <v>8.699999999999999E-4</v>
      </c>
      <c r="AD1433" s="159">
        <v>7.0000000000000007E-2</v>
      </c>
    </row>
    <row r="1434" spans="1:30" ht="15" customHeight="1">
      <c r="A1434" s="267" t="s">
        <v>2226</v>
      </c>
      <c r="B1434" s="165" t="s">
        <v>34</v>
      </c>
      <c r="C1434" s="182">
        <v>3.0329999999999999E-2</v>
      </c>
      <c r="E1434" s="172">
        <v>0.14462</v>
      </c>
      <c r="F1434" s="173">
        <v>4.6000000000000001E-4</v>
      </c>
      <c r="G1434" s="179">
        <v>3.0000000000000001E-5</v>
      </c>
      <c r="H1434" s="176">
        <v>1.8999999999999998E-4</v>
      </c>
      <c r="I1434" s="175">
        <v>0</v>
      </c>
      <c r="J1434" s="160">
        <v>1.1259999999999999</v>
      </c>
      <c r="K1434" s="160">
        <v>9.9000000000000005E-2</v>
      </c>
      <c r="L1434" s="160">
        <v>3.0000000000000001E-5</v>
      </c>
      <c r="M1434" s="160">
        <v>0.90900000000000003</v>
      </c>
      <c r="N1434" s="160">
        <v>2.8000000000000003E-4</v>
      </c>
      <c r="O1434" s="160">
        <v>0.37799999999999995</v>
      </c>
      <c r="P1434" s="160">
        <v>1.4059999999999999</v>
      </c>
      <c r="Q1434" s="160">
        <v>1.2E-4</v>
      </c>
      <c r="R1434" s="160">
        <v>3.7799999999999999E-3</v>
      </c>
      <c r="S1434" s="160">
        <v>0.54899999999999993</v>
      </c>
      <c r="T1434" s="160">
        <v>0</v>
      </c>
      <c r="U1434" s="160">
        <v>0.54899999999999993</v>
      </c>
      <c r="V1434" s="160">
        <v>4.0999999999999999E-4</v>
      </c>
      <c r="W1434" s="160">
        <v>1.66E-3</v>
      </c>
      <c r="X1434" s="160">
        <v>3.3E-4</v>
      </c>
      <c r="Y1434" s="160">
        <v>8.5000000000000006E-4</v>
      </c>
      <c r="Z1434" s="160">
        <v>0</v>
      </c>
      <c r="AA1434" s="159">
        <v>2.8500000000000001E-2</v>
      </c>
      <c r="AB1434" s="159">
        <v>9.2300000000000004E-3</v>
      </c>
      <c r="AC1434" s="159">
        <v>8.9999999999999992E-5</v>
      </c>
      <c r="AD1434" s="159">
        <v>4.4999999999999998E-2</v>
      </c>
    </row>
    <row r="1435" spans="1:30" ht="15" customHeight="1">
      <c r="A1435" s="267" t="s">
        <v>2227</v>
      </c>
      <c r="B1435" s="165" t="s">
        <v>34</v>
      </c>
      <c r="C1435" s="182">
        <v>2.7799999999999998E-2</v>
      </c>
      <c r="E1435" s="172">
        <v>0.18030000000000002</v>
      </c>
      <c r="F1435" s="173">
        <v>6.9999999999999993E-3</v>
      </c>
      <c r="G1435" s="179">
        <v>5.0000000000000001E-4</v>
      </c>
      <c r="H1435" s="176">
        <v>3.0000000000000001E-3</v>
      </c>
      <c r="I1435" s="175">
        <v>1.4000000000000002E-3</v>
      </c>
      <c r="J1435" s="160">
        <v>0.97170000000000001</v>
      </c>
      <c r="K1435" s="160">
        <v>9.5399999999999985E-2</v>
      </c>
      <c r="L1435" s="160">
        <v>2.0000000000000001E-4</v>
      </c>
      <c r="M1435" s="160">
        <v>0.76469999999999994</v>
      </c>
      <c r="N1435" s="160">
        <v>5.9999999999999995E-4</v>
      </c>
      <c r="O1435" s="160">
        <v>0.36450000000000005</v>
      </c>
      <c r="P1435" s="160">
        <v>1.2847</v>
      </c>
      <c r="Q1435" s="160">
        <v>1E-4</v>
      </c>
      <c r="R1435" s="160">
        <v>4.5000000000000005E-3</v>
      </c>
      <c r="S1435" s="160">
        <v>0.10099999999999999</v>
      </c>
      <c r="T1435" s="160">
        <v>0</v>
      </c>
      <c r="U1435" s="160">
        <v>0.10310000000000001</v>
      </c>
      <c r="V1435" s="160">
        <v>2.9999999999999997E-4</v>
      </c>
      <c r="W1435" s="160">
        <v>1.1999999999999999E-3</v>
      </c>
      <c r="X1435" s="160">
        <v>2.9999999999999997E-4</v>
      </c>
      <c r="Y1435" s="160">
        <v>8.0000000000000004E-4</v>
      </c>
      <c r="Z1435" s="160">
        <v>8.8999999999999999E-3</v>
      </c>
      <c r="AA1435" s="159">
        <v>2.0499999999999997E-2</v>
      </c>
      <c r="AB1435" s="159">
        <v>1E-4</v>
      </c>
      <c r="AC1435" s="159">
        <v>4.0000000000000002E-4</v>
      </c>
      <c r="AD1435" s="159">
        <v>5.9000000000000004E-2</v>
      </c>
    </row>
    <row r="1436" spans="1:30" ht="15" customHeight="1">
      <c r="A1436" s="267" t="s">
        <v>2228</v>
      </c>
      <c r="B1436" s="165" t="s">
        <v>34</v>
      </c>
      <c r="C1436" s="182">
        <v>3.3149999999999999E-2</v>
      </c>
      <c r="E1436" s="172">
        <v>4.7009999999999996E-2</v>
      </c>
      <c r="F1436" s="173">
        <v>1.2629999999999999E-2</v>
      </c>
      <c r="G1436" s="179">
        <v>7.2999999999999996E-4</v>
      </c>
      <c r="H1436" s="176">
        <v>5.6299999999999996E-3</v>
      </c>
      <c r="I1436" s="175">
        <v>0</v>
      </c>
      <c r="J1436" s="160">
        <v>1.1752800000000001</v>
      </c>
      <c r="K1436" s="160">
        <v>0.1105</v>
      </c>
      <c r="L1436" s="160">
        <v>3.0000000000000001E-5</v>
      </c>
      <c r="M1436" s="160">
        <v>0.94424000000000008</v>
      </c>
      <c r="N1436" s="160">
        <v>2.9999999999999997E-4</v>
      </c>
      <c r="O1436" s="160">
        <v>0.41185000000000005</v>
      </c>
      <c r="P1436" s="160">
        <v>1.5067699999999999</v>
      </c>
      <c r="Q1436" s="160">
        <v>1.2E-4</v>
      </c>
      <c r="R1436" s="160">
        <v>4.3200000000000001E-3</v>
      </c>
      <c r="S1436" s="160">
        <v>0.55247999999999997</v>
      </c>
      <c r="T1436" s="160">
        <v>0</v>
      </c>
      <c r="U1436" s="160">
        <v>0.55500000000000005</v>
      </c>
      <c r="V1436" s="160">
        <v>3.8999999999999999E-4</v>
      </c>
      <c r="W1436" s="160">
        <v>1.8599999999999999E-3</v>
      </c>
      <c r="X1436" s="160">
        <v>3.7999999999999997E-4</v>
      </c>
      <c r="Y1436" s="160">
        <v>9.2000000000000003E-4</v>
      </c>
      <c r="Z1436" s="160">
        <v>2.0100000000000001E-3</v>
      </c>
      <c r="AA1436" s="159">
        <v>2.511E-2</v>
      </c>
      <c r="AB1436" s="159">
        <v>1.0800000000000001E-2</v>
      </c>
      <c r="AC1436" s="159">
        <v>2.9999999999999997E-4</v>
      </c>
      <c r="AD1436" s="159">
        <v>5.0229999999999997E-2</v>
      </c>
    </row>
    <row r="1437" spans="1:30" ht="15" customHeight="1">
      <c r="A1437" s="267" t="s">
        <v>2229</v>
      </c>
      <c r="B1437" s="165" t="s">
        <v>34</v>
      </c>
      <c r="C1437" s="182">
        <v>3.4700000000000002E-2</v>
      </c>
      <c r="E1437" s="172">
        <v>4.6600000000000003E-2</v>
      </c>
      <c r="F1437" s="173">
        <v>2.0959999999999999E-2</v>
      </c>
      <c r="G1437" s="179">
        <v>9.2000000000000003E-4</v>
      </c>
      <c r="H1437" s="176">
        <v>8.9300000000000004E-3</v>
      </c>
      <c r="I1437" s="175">
        <v>0</v>
      </c>
      <c r="J1437" s="160">
        <v>1.21</v>
      </c>
      <c r="K1437" s="160">
        <v>0.12</v>
      </c>
      <c r="L1437" s="160">
        <v>4.0000000000000003E-5</v>
      </c>
      <c r="M1437" s="160">
        <v>0.95</v>
      </c>
      <c r="N1437" s="160">
        <v>5.0000000000000001E-4</v>
      </c>
      <c r="O1437" s="160">
        <v>0.46</v>
      </c>
      <c r="P1437" s="160">
        <v>1.55</v>
      </c>
      <c r="Q1437" s="160">
        <v>8.9999999999999992E-5</v>
      </c>
      <c r="R1437" s="160">
        <v>5.8999999999999999E-3</v>
      </c>
      <c r="S1437" s="160">
        <v>0.27</v>
      </c>
      <c r="T1437" s="160">
        <v>0</v>
      </c>
      <c r="U1437" s="160">
        <v>0.27417000000000002</v>
      </c>
      <c r="V1437" s="160">
        <v>2.9E-4</v>
      </c>
      <c r="W1437" s="160">
        <v>1.4199999999999998E-3</v>
      </c>
      <c r="X1437" s="160">
        <v>3.2000000000000003E-4</v>
      </c>
      <c r="Y1437" s="160">
        <v>7.5000000000000002E-4</v>
      </c>
      <c r="Z1437" s="160">
        <v>5.0000000000000001E-3</v>
      </c>
      <c r="AA1437" s="159">
        <v>2.2000000000000002E-2</v>
      </c>
      <c r="AB1437" s="159">
        <v>4.0000000000000002E-4</v>
      </c>
      <c r="AC1437" s="159">
        <v>8.699999999999999E-4</v>
      </c>
      <c r="AD1437" s="159">
        <v>7.0000000000000007E-2</v>
      </c>
    </row>
    <row r="1438" spans="1:30" ht="15" customHeight="1">
      <c r="A1438" s="267" t="s">
        <v>2230</v>
      </c>
      <c r="B1438" s="165" t="s">
        <v>34</v>
      </c>
      <c r="C1438" s="182">
        <v>8.5000000000000006E-3</v>
      </c>
      <c r="E1438" s="172">
        <v>5.9999999999999995E-4</v>
      </c>
      <c r="F1438" s="173">
        <v>0.51369999999999993</v>
      </c>
      <c r="G1438" s="179">
        <v>3.04E-2</v>
      </c>
      <c r="H1438" s="176">
        <v>0.2102</v>
      </c>
      <c r="I1438" s="175">
        <v>0</v>
      </c>
      <c r="J1438" s="160">
        <v>0.24</v>
      </c>
      <c r="K1438" s="160">
        <v>0.02</v>
      </c>
      <c r="L1438" s="160">
        <v>0</v>
      </c>
      <c r="M1438" s="160">
        <v>0.24</v>
      </c>
      <c r="N1438" s="160">
        <v>2.0000000000000001E-4</v>
      </c>
      <c r="O1438" s="160">
        <v>5.76</v>
      </c>
      <c r="P1438" s="160">
        <v>0.24</v>
      </c>
      <c r="Q1438" s="160">
        <v>0</v>
      </c>
      <c r="R1438" s="160">
        <v>8.9999999999999998E-4</v>
      </c>
      <c r="S1438" s="160">
        <v>6.71</v>
      </c>
      <c r="T1438" s="160">
        <v>0</v>
      </c>
      <c r="U1438" s="160">
        <v>6.8416999999999994</v>
      </c>
      <c r="V1438" s="160">
        <v>1E-4</v>
      </c>
      <c r="W1438" s="160">
        <v>2.9999999999999997E-4</v>
      </c>
      <c r="X1438" s="160">
        <v>0</v>
      </c>
      <c r="Y1438" s="160">
        <v>4.0000000000000002E-4</v>
      </c>
      <c r="Z1438" s="160">
        <v>0</v>
      </c>
      <c r="AA1438" s="159">
        <v>0.01</v>
      </c>
      <c r="AB1438" s="159">
        <v>1.3999999999999999E-2</v>
      </c>
      <c r="AC1438" s="159">
        <v>2.3199999999999998E-2</v>
      </c>
      <c r="AD1438" s="159">
        <v>0.03</v>
      </c>
    </row>
    <row r="1439" spans="1:30" ht="15" customHeight="1">
      <c r="A1439" s="267" t="s">
        <v>2231</v>
      </c>
      <c r="B1439" s="165" t="s">
        <v>34</v>
      </c>
      <c r="C1439" s="182">
        <v>8.5000000000000006E-3</v>
      </c>
      <c r="E1439" s="172">
        <v>5.9999999999999995E-4</v>
      </c>
      <c r="F1439" s="173">
        <v>0.51369999999999993</v>
      </c>
      <c r="G1439" s="179">
        <v>3.04E-2</v>
      </c>
      <c r="H1439" s="176">
        <v>0.2102</v>
      </c>
      <c r="I1439" s="175">
        <v>0</v>
      </c>
      <c r="J1439" s="160">
        <v>0.24</v>
      </c>
      <c r="K1439" s="160">
        <v>0.02</v>
      </c>
      <c r="L1439" s="160">
        <v>0</v>
      </c>
      <c r="M1439" s="160">
        <v>0.24</v>
      </c>
      <c r="N1439" s="160">
        <v>2.0000000000000001E-4</v>
      </c>
      <c r="O1439" s="160">
        <v>5.76</v>
      </c>
      <c r="P1439" s="160">
        <v>0.24</v>
      </c>
      <c r="Q1439" s="160">
        <v>0</v>
      </c>
      <c r="R1439" s="160">
        <v>8.9999999999999998E-4</v>
      </c>
      <c r="S1439" s="160">
        <v>6.71</v>
      </c>
      <c r="T1439" s="160">
        <v>0</v>
      </c>
      <c r="U1439" s="160">
        <v>6.8416999999999994</v>
      </c>
      <c r="V1439" s="160">
        <v>1E-4</v>
      </c>
      <c r="W1439" s="160">
        <v>2.9999999999999997E-4</v>
      </c>
      <c r="X1439" s="160">
        <v>0</v>
      </c>
      <c r="Y1439" s="160">
        <v>4.0000000000000002E-4</v>
      </c>
      <c r="Z1439" s="160">
        <v>0</v>
      </c>
      <c r="AA1439" s="159">
        <v>0.01</v>
      </c>
      <c r="AB1439" s="159">
        <v>1.3999999999999999E-2</v>
      </c>
      <c r="AC1439" s="159">
        <v>2.3199999999999998E-2</v>
      </c>
      <c r="AD1439" s="159">
        <v>0.03</v>
      </c>
    </row>
    <row r="1440" spans="1:30" ht="15" customHeight="1">
      <c r="A1440" s="267" t="s">
        <v>2232</v>
      </c>
      <c r="B1440" s="165" t="s">
        <v>34</v>
      </c>
      <c r="C1440" s="182">
        <v>9.0000000000000011E-3</v>
      </c>
      <c r="E1440" s="172">
        <v>9.0000000000000011E-3</v>
      </c>
      <c r="F1440" s="173">
        <v>0.16699999999999998</v>
      </c>
      <c r="G1440" s="179">
        <v>0.20899999999999999</v>
      </c>
      <c r="H1440" s="176">
        <v>0.39299999999999996</v>
      </c>
      <c r="I1440" s="175">
        <v>0</v>
      </c>
      <c r="J1440" s="160">
        <v>0.3</v>
      </c>
      <c r="K1440" s="160">
        <v>0.03</v>
      </c>
      <c r="L1440" s="160">
        <v>0</v>
      </c>
      <c r="M1440" s="160">
        <v>0.23</v>
      </c>
      <c r="N1440" s="160">
        <v>0</v>
      </c>
      <c r="O1440" s="160">
        <v>9.43</v>
      </c>
      <c r="P1440" s="160">
        <v>0.42</v>
      </c>
      <c r="Q1440" s="160">
        <v>4.0000000000000002E-4</v>
      </c>
      <c r="R1440" s="160">
        <v>2E-3</v>
      </c>
      <c r="S1440" s="160">
        <v>8.1999999999999993</v>
      </c>
      <c r="T1440" s="160">
        <v>0</v>
      </c>
      <c r="U1440" s="160">
        <v>8.6041999999999987</v>
      </c>
      <c r="V1440" s="160">
        <v>1E-4</v>
      </c>
      <c r="W1440" s="160">
        <v>4.0000000000000002E-4</v>
      </c>
      <c r="X1440" s="160">
        <v>1E-4</v>
      </c>
      <c r="Y1440" s="160">
        <v>2.0000000000000001E-4</v>
      </c>
      <c r="Z1440" s="160">
        <v>2E-3</v>
      </c>
      <c r="AA1440" s="159">
        <v>0</v>
      </c>
      <c r="AB1440" s="159">
        <v>0</v>
      </c>
      <c r="AC1440" s="159">
        <v>3.1E-2</v>
      </c>
      <c r="AD1440" s="159">
        <v>0.01</v>
      </c>
    </row>
    <row r="1441" spans="1:30" ht="15" customHeight="1">
      <c r="A1441" s="267" t="s">
        <v>2233</v>
      </c>
      <c r="B1441" s="165" t="s">
        <v>34</v>
      </c>
      <c r="C1441" s="182">
        <v>0.2596</v>
      </c>
      <c r="E1441" s="172">
        <v>3.8300000000000001E-2</v>
      </c>
      <c r="F1441" s="173">
        <v>0.12670000000000001</v>
      </c>
      <c r="G1441" s="179">
        <v>6.3E-3</v>
      </c>
      <c r="H1441" s="176">
        <v>5.7300000000000004E-2</v>
      </c>
      <c r="I1441" s="175">
        <v>0</v>
      </c>
      <c r="J1441" s="160">
        <v>7.31</v>
      </c>
      <c r="K1441" s="160">
        <v>0.26</v>
      </c>
      <c r="L1441" s="160">
        <v>1E-4</v>
      </c>
      <c r="M1441" s="160">
        <v>5.24</v>
      </c>
      <c r="N1441" s="160">
        <v>2.5000000000000001E-3</v>
      </c>
      <c r="O1441" s="160">
        <v>5.28</v>
      </c>
      <c r="P1441" s="160">
        <v>0.95</v>
      </c>
      <c r="Q1441" s="160">
        <v>2.9999999999999997E-4</v>
      </c>
      <c r="R1441" s="160">
        <v>3.1300000000000001E-2</v>
      </c>
      <c r="S1441" s="160">
        <v>1.33</v>
      </c>
      <c r="T1441" s="160">
        <v>0</v>
      </c>
      <c r="U1441" s="160">
        <v>1.3666999999999998</v>
      </c>
      <c r="V1441" s="160">
        <v>1E-3</v>
      </c>
      <c r="W1441" s="160">
        <v>3.3E-3</v>
      </c>
      <c r="X1441" s="160">
        <v>8.0000000000000004E-4</v>
      </c>
      <c r="Y1441" s="160">
        <v>1.1999999999999999E-3</v>
      </c>
      <c r="Z1441" s="160">
        <v>0</v>
      </c>
      <c r="AA1441" s="159">
        <v>0.16300000000000001</v>
      </c>
      <c r="AB1441" s="159">
        <v>1.6000000000000001E-3</v>
      </c>
      <c r="AC1441" s="159">
        <v>3.7000000000000002E-3</v>
      </c>
      <c r="AD1441" s="159">
        <v>0.1</v>
      </c>
    </row>
    <row r="1442" spans="1:30" ht="15" customHeight="1">
      <c r="A1442" s="267" t="s">
        <v>2234</v>
      </c>
      <c r="B1442" s="165" t="s">
        <v>34</v>
      </c>
      <c r="C1442" s="182">
        <v>0.2596</v>
      </c>
      <c r="E1442" s="172">
        <v>3.8300000000000001E-2</v>
      </c>
      <c r="F1442" s="173">
        <v>0.12670000000000001</v>
      </c>
      <c r="G1442" s="179">
        <v>6.3E-3</v>
      </c>
      <c r="H1442" s="176">
        <v>5.7300000000000004E-2</v>
      </c>
      <c r="I1442" s="175">
        <v>0</v>
      </c>
      <c r="J1442" s="160">
        <v>7.31</v>
      </c>
      <c r="K1442" s="160">
        <v>0.26</v>
      </c>
      <c r="L1442" s="160">
        <v>1E-4</v>
      </c>
      <c r="M1442" s="160">
        <v>5.24</v>
      </c>
      <c r="N1442" s="160">
        <v>2.5000000000000001E-3</v>
      </c>
      <c r="O1442" s="160">
        <v>5.28</v>
      </c>
      <c r="P1442" s="160">
        <v>0.95</v>
      </c>
      <c r="Q1442" s="160">
        <v>2.9999999999999997E-4</v>
      </c>
      <c r="R1442" s="160">
        <v>3.1300000000000001E-2</v>
      </c>
      <c r="S1442" s="160">
        <v>1.33</v>
      </c>
      <c r="T1442" s="160">
        <v>0</v>
      </c>
      <c r="U1442" s="160">
        <v>1.3666999999999998</v>
      </c>
      <c r="V1442" s="160">
        <v>1E-3</v>
      </c>
      <c r="W1442" s="160">
        <v>3.3E-3</v>
      </c>
      <c r="X1442" s="160">
        <v>8.0000000000000004E-4</v>
      </c>
      <c r="Y1442" s="160">
        <v>1.1999999999999999E-3</v>
      </c>
      <c r="Z1442" s="160">
        <v>0</v>
      </c>
      <c r="AA1442" s="159">
        <v>0.16300000000000001</v>
      </c>
      <c r="AB1442" s="159">
        <v>1.6000000000000001E-3</v>
      </c>
      <c r="AC1442" s="159">
        <v>3.7000000000000002E-3</v>
      </c>
      <c r="AD1442" s="159">
        <v>0.1</v>
      </c>
    </row>
    <row r="1443" spans="1:30" ht="15" customHeight="1">
      <c r="A1443" s="267" t="s">
        <v>2235</v>
      </c>
      <c r="B1443" s="165" t="s">
        <v>34</v>
      </c>
      <c r="C1443" s="182">
        <v>0.2596</v>
      </c>
      <c r="E1443" s="172">
        <v>3.8300000000000001E-2</v>
      </c>
      <c r="F1443" s="173">
        <v>0.12670000000000001</v>
      </c>
      <c r="G1443" s="179">
        <v>6.3E-3</v>
      </c>
      <c r="H1443" s="176">
        <v>5.7300000000000004E-2</v>
      </c>
      <c r="I1443" s="175">
        <v>0</v>
      </c>
      <c r="J1443" s="160">
        <v>7.31</v>
      </c>
      <c r="K1443" s="160">
        <v>0.26</v>
      </c>
      <c r="L1443" s="160">
        <v>1E-4</v>
      </c>
      <c r="M1443" s="160">
        <v>5.24</v>
      </c>
      <c r="N1443" s="160">
        <v>2.5000000000000001E-3</v>
      </c>
      <c r="O1443" s="160">
        <v>5.28</v>
      </c>
      <c r="P1443" s="160">
        <v>0.95</v>
      </c>
      <c r="Q1443" s="160">
        <v>2.9999999999999997E-4</v>
      </c>
      <c r="R1443" s="160">
        <v>3.1300000000000001E-2</v>
      </c>
      <c r="S1443" s="160">
        <v>1.33</v>
      </c>
      <c r="T1443" s="160">
        <v>0</v>
      </c>
      <c r="U1443" s="160">
        <v>1.3666999999999998</v>
      </c>
      <c r="V1443" s="160">
        <v>1E-3</v>
      </c>
      <c r="W1443" s="160">
        <v>3.3E-3</v>
      </c>
      <c r="X1443" s="160">
        <v>8.0000000000000004E-4</v>
      </c>
      <c r="Y1443" s="160">
        <v>1.1999999999999999E-3</v>
      </c>
      <c r="Z1443" s="160">
        <v>0</v>
      </c>
      <c r="AA1443" s="159">
        <v>0.16300000000000001</v>
      </c>
      <c r="AB1443" s="159">
        <v>1.6000000000000001E-3</v>
      </c>
      <c r="AC1443" s="159">
        <v>3.7000000000000002E-3</v>
      </c>
      <c r="AD1443" s="159">
        <v>0.1</v>
      </c>
    </row>
    <row r="1444" spans="1:30" ht="15" customHeight="1">
      <c r="A1444" s="267" t="s">
        <v>2236</v>
      </c>
      <c r="B1444" s="165" t="s">
        <v>34</v>
      </c>
      <c r="C1444" s="182">
        <v>0.21600000000000003</v>
      </c>
      <c r="E1444" s="172">
        <v>2.4700000000000003E-2</v>
      </c>
      <c r="F1444" s="173">
        <v>0.15561</v>
      </c>
      <c r="G1444" s="179">
        <v>7.7800000000000005E-3</v>
      </c>
      <c r="H1444" s="176">
        <v>7.0269999999999999E-2</v>
      </c>
      <c r="I1444" s="175">
        <v>0</v>
      </c>
      <c r="J1444" s="160">
        <v>5.75</v>
      </c>
      <c r="K1444" s="160">
        <v>0.21</v>
      </c>
      <c r="L1444" s="160">
        <v>8.9999999999999992E-5</v>
      </c>
      <c r="M1444" s="160">
        <v>4.12</v>
      </c>
      <c r="N1444" s="160">
        <v>2E-3</v>
      </c>
      <c r="O1444" s="160">
        <v>4.1500000000000004</v>
      </c>
      <c r="P1444" s="160">
        <v>0.75</v>
      </c>
      <c r="Q1444" s="160">
        <v>2.1999999999999998E-4</v>
      </c>
      <c r="R1444" s="160">
        <v>2.46E-2</v>
      </c>
      <c r="S1444" s="160">
        <v>1.92</v>
      </c>
      <c r="T1444" s="160">
        <v>0</v>
      </c>
      <c r="U1444" s="160">
        <v>1.9724999999999999</v>
      </c>
      <c r="V1444" s="160">
        <v>1.6000000000000001E-4</v>
      </c>
      <c r="W1444" s="160">
        <v>2.7000000000000001E-3</v>
      </c>
      <c r="X1444" s="160">
        <v>6.2E-4</v>
      </c>
      <c r="Y1444" s="160">
        <v>9.3999999999999997E-4</v>
      </c>
      <c r="Z1444" s="160">
        <v>0</v>
      </c>
      <c r="AA1444" s="159">
        <v>0.161</v>
      </c>
      <c r="AB1444" s="159">
        <v>1.6000000000000001E-3</v>
      </c>
      <c r="AC1444" s="159">
        <v>2.0999999999999999E-3</v>
      </c>
      <c r="AD1444" s="159">
        <v>0.08</v>
      </c>
    </row>
    <row r="1445" spans="1:30" ht="15" customHeight="1">
      <c r="A1445" s="267" t="s">
        <v>2237</v>
      </c>
      <c r="B1445" s="165" t="s">
        <v>34</v>
      </c>
      <c r="C1445" s="182">
        <v>0.21600000000000003</v>
      </c>
      <c r="E1445" s="172">
        <v>2.4700000000000003E-2</v>
      </c>
      <c r="F1445" s="173">
        <v>0.15561</v>
      </c>
      <c r="G1445" s="179">
        <v>7.7800000000000005E-3</v>
      </c>
      <c r="H1445" s="176">
        <v>7.0269999999999999E-2</v>
      </c>
      <c r="I1445" s="175">
        <v>0</v>
      </c>
      <c r="J1445" s="160">
        <v>5.75</v>
      </c>
      <c r="K1445" s="160">
        <v>0.21</v>
      </c>
      <c r="L1445" s="160">
        <v>8.9999999999999992E-5</v>
      </c>
      <c r="M1445" s="160">
        <v>4.12</v>
      </c>
      <c r="N1445" s="160">
        <v>2E-3</v>
      </c>
      <c r="O1445" s="160">
        <v>4.1500000000000004</v>
      </c>
      <c r="P1445" s="160">
        <v>0.75</v>
      </c>
      <c r="Q1445" s="160">
        <v>2.1999999999999998E-4</v>
      </c>
      <c r="R1445" s="160">
        <v>2.46E-2</v>
      </c>
      <c r="S1445" s="160">
        <v>1.92</v>
      </c>
      <c r="T1445" s="160">
        <v>0</v>
      </c>
      <c r="U1445" s="160">
        <v>1.9724999999999999</v>
      </c>
      <c r="V1445" s="160">
        <v>1.6000000000000001E-4</v>
      </c>
      <c r="W1445" s="160">
        <v>2.7000000000000001E-3</v>
      </c>
      <c r="X1445" s="160">
        <v>6.2E-4</v>
      </c>
      <c r="Y1445" s="160">
        <v>9.3999999999999997E-4</v>
      </c>
      <c r="Z1445" s="160">
        <v>0</v>
      </c>
      <c r="AA1445" s="159">
        <v>0.161</v>
      </c>
      <c r="AB1445" s="159">
        <v>1.6000000000000001E-3</v>
      </c>
      <c r="AC1445" s="159">
        <v>2.0999999999999999E-3</v>
      </c>
      <c r="AD1445" s="159">
        <v>0.08</v>
      </c>
    </row>
    <row r="1446" spans="1:30" ht="15" customHeight="1">
      <c r="A1446" s="267" t="s">
        <v>2238</v>
      </c>
      <c r="B1446" s="165" t="s">
        <v>34</v>
      </c>
      <c r="C1446" s="182">
        <v>0.21600000000000003</v>
      </c>
      <c r="E1446" s="172">
        <v>2.4700000000000003E-2</v>
      </c>
      <c r="F1446" s="173">
        <v>0.15561</v>
      </c>
      <c r="G1446" s="179">
        <v>7.7800000000000005E-3</v>
      </c>
      <c r="H1446" s="176">
        <v>7.0269999999999999E-2</v>
      </c>
      <c r="I1446" s="175">
        <v>0</v>
      </c>
      <c r="J1446" s="160">
        <v>5.75</v>
      </c>
      <c r="K1446" s="160">
        <v>0.21</v>
      </c>
      <c r="L1446" s="160">
        <v>8.9999999999999992E-5</v>
      </c>
      <c r="M1446" s="160">
        <v>4.12</v>
      </c>
      <c r="N1446" s="160">
        <v>2E-3</v>
      </c>
      <c r="O1446" s="160">
        <v>4.1500000000000004</v>
      </c>
      <c r="P1446" s="160">
        <v>0.75</v>
      </c>
      <c r="Q1446" s="160">
        <v>2.1999999999999998E-4</v>
      </c>
      <c r="R1446" s="160">
        <v>2.46E-2</v>
      </c>
      <c r="S1446" s="160">
        <v>1.92</v>
      </c>
      <c r="T1446" s="160">
        <v>0</v>
      </c>
      <c r="U1446" s="160">
        <v>1.9724999999999999</v>
      </c>
      <c r="V1446" s="160">
        <v>1.6000000000000001E-4</v>
      </c>
      <c r="W1446" s="160">
        <v>2.7000000000000001E-3</v>
      </c>
      <c r="X1446" s="160">
        <v>6.2E-4</v>
      </c>
      <c r="Y1446" s="160">
        <v>9.3999999999999997E-4</v>
      </c>
      <c r="Z1446" s="160">
        <v>0</v>
      </c>
      <c r="AA1446" s="159">
        <v>0.161</v>
      </c>
      <c r="AB1446" s="159">
        <v>1.6000000000000001E-3</v>
      </c>
      <c r="AC1446" s="159">
        <v>2.0999999999999999E-3</v>
      </c>
      <c r="AD1446" s="159">
        <v>0.08</v>
      </c>
    </row>
    <row r="1447" spans="1:30" ht="15" customHeight="1">
      <c r="A1447" s="267" t="s">
        <v>2239</v>
      </c>
      <c r="B1447" s="165" t="s">
        <v>34</v>
      </c>
      <c r="C1447" s="182">
        <v>0.21600000000000003</v>
      </c>
      <c r="E1447" s="172">
        <v>2.4700000000000003E-2</v>
      </c>
      <c r="F1447" s="173">
        <v>0.15561</v>
      </c>
      <c r="G1447" s="179">
        <v>7.7800000000000005E-3</v>
      </c>
      <c r="H1447" s="176">
        <v>7.0269999999999999E-2</v>
      </c>
      <c r="I1447" s="175">
        <v>0</v>
      </c>
      <c r="J1447" s="160">
        <v>5.75</v>
      </c>
      <c r="K1447" s="160">
        <v>0.21</v>
      </c>
      <c r="L1447" s="160">
        <v>8.9999999999999992E-5</v>
      </c>
      <c r="M1447" s="160">
        <v>4.12</v>
      </c>
      <c r="N1447" s="160">
        <v>2E-3</v>
      </c>
      <c r="O1447" s="160">
        <v>4.1500000000000004</v>
      </c>
      <c r="P1447" s="160">
        <v>0.75</v>
      </c>
      <c r="Q1447" s="160">
        <v>2.1999999999999998E-4</v>
      </c>
      <c r="R1447" s="160">
        <v>2.46E-2</v>
      </c>
      <c r="S1447" s="160">
        <v>1.92</v>
      </c>
      <c r="T1447" s="160">
        <v>0</v>
      </c>
      <c r="U1447" s="160">
        <v>1.9724999999999999</v>
      </c>
      <c r="V1447" s="160">
        <v>1.6000000000000001E-4</v>
      </c>
      <c r="W1447" s="160">
        <v>2.7000000000000001E-3</v>
      </c>
      <c r="X1447" s="160">
        <v>6.2E-4</v>
      </c>
      <c r="Y1447" s="160">
        <v>9.3999999999999997E-4</v>
      </c>
      <c r="Z1447" s="160">
        <v>0</v>
      </c>
      <c r="AA1447" s="159">
        <v>0.161</v>
      </c>
      <c r="AB1447" s="159">
        <v>1.6000000000000001E-3</v>
      </c>
      <c r="AC1447" s="159">
        <v>2.0999999999999999E-3</v>
      </c>
      <c r="AD1447" s="159">
        <v>0.08</v>
      </c>
    </row>
    <row r="1448" spans="1:30" ht="15" customHeight="1">
      <c r="A1448" s="267" t="s">
        <v>2240</v>
      </c>
      <c r="B1448" s="165" t="s">
        <v>34</v>
      </c>
      <c r="C1448" s="182">
        <v>0.24940000000000001</v>
      </c>
      <c r="E1448" s="172">
        <v>2.2200000000000001E-2</v>
      </c>
      <c r="F1448" s="173">
        <v>0.17614000000000002</v>
      </c>
      <c r="G1448" s="179">
        <v>6.5700000000000003E-3</v>
      </c>
      <c r="H1448" s="176">
        <v>7.7469999999999997E-2</v>
      </c>
      <c r="I1448" s="175">
        <v>0</v>
      </c>
      <c r="J1448" s="160">
        <v>7</v>
      </c>
      <c r="K1448" s="160">
        <v>0.28999999999999998</v>
      </c>
      <c r="L1448" s="160">
        <v>1.0999999999999999E-4</v>
      </c>
      <c r="M1448" s="160">
        <v>5.46</v>
      </c>
      <c r="N1448" s="160">
        <v>2.3999999999999998E-3</v>
      </c>
      <c r="O1448" s="160">
        <v>8.19</v>
      </c>
      <c r="P1448" s="160">
        <v>1.21</v>
      </c>
      <c r="Q1448" s="160">
        <v>3.5999999999999997E-4</v>
      </c>
      <c r="R1448" s="160">
        <v>3.9E-2</v>
      </c>
      <c r="S1448" s="160">
        <v>1.64</v>
      </c>
      <c r="T1448" s="160">
        <v>0</v>
      </c>
      <c r="U1448" s="160">
        <v>1.6483300000000001</v>
      </c>
      <c r="V1448" s="160">
        <v>2.9999999999999997E-4</v>
      </c>
      <c r="W1448" s="160">
        <v>3.3400000000000001E-3</v>
      </c>
      <c r="X1448" s="160">
        <v>8.0000000000000004E-4</v>
      </c>
      <c r="Y1448" s="160">
        <v>6.3000000000000003E-4</v>
      </c>
      <c r="Z1448" s="160">
        <v>0</v>
      </c>
      <c r="AA1448" s="159">
        <v>0.14499999999999999</v>
      </c>
      <c r="AB1448" s="159">
        <v>2.3999999999999998E-3</v>
      </c>
      <c r="AC1448" s="159">
        <v>2.3999999999999998E-3</v>
      </c>
      <c r="AD1448" s="159">
        <v>0.21</v>
      </c>
    </row>
    <row r="1449" spans="1:30" ht="15" customHeight="1">
      <c r="A1449" s="267" t="s">
        <v>2241</v>
      </c>
      <c r="B1449" s="165" t="s">
        <v>34</v>
      </c>
      <c r="C1449" s="182">
        <v>0.17600000000000002</v>
      </c>
      <c r="E1449" s="172">
        <v>0.106</v>
      </c>
      <c r="F1449" s="173">
        <v>8.8499999999999995E-2</v>
      </c>
      <c r="G1449" s="179">
        <v>4.0999999999999995E-3</v>
      </c>
      <c r="H1449" s="176">
        <v>4.1299999999999996E-2</v>
      </c>
      <c r="I1449" s="175">
        <v>0</v>
      </c>
      <c r="J1449" s="160">
        <v>5.29</v>
      </c>
      <c r="K1449" s="160">
        <v>0.33</v>
      </c>
      <c r="L1449" s="160">
        <v>1E-4</v>
      </c>
      <c r="M1449" s="160">
        <v>8.2899999999999991</v>
      </c>
      <c r="N1449" s="160">
        <v>2E-3</v>
      </c>
      <c r="O1449" s="160">
        <v>15.87</v>
      </c>
      <c r="P1449" s="160">
        <v>3.3</v>
      </c>
      <c r="Q1449" s="160">
        <v>2.9999999999999997E-4</v>
      </c>
      <c r="R1449" s="160">
        <v>2.3599999999999999E-2</v>
      </c>
      <c r="S1449" s="160">
        <v>2.4700000000000002</v>
      </c>
      <c r="T1449" s="160">
        <v>0</v>
      </c>
      <c r="U1449" s="160">
        <v>2.5383</v>
      </c>
      <c r="V1449" s="160">
        <v>7.000000000000001E-4</v>
      </c>
      <c r="W1449" s="160">
        <v>4.7999999999999996E-3</v>
      </c>
      <c r="X1449" s="160">
        <v>8.0000000000000004E-4</v>
      </c>
      <c r="Y1449" s="160">
        <v>1.8E-3</v>
      </c>
      <c r="Z1449" s="160">
        <v>0</v>
      </c>
      <c r="AA1449" s="159">
        <v>0.124</v>
      </c>
      <c r="AB1449" s="159">
        <v>1.1000000000000001E-3</v>
      </c>
      <c r="AC1449" s="159">
        <v>2.7000000000000001E-3</v>
      </c>
      <c r="AD1449" s="159">
        <v>0.18</v>
      </c>
    </row>
    <row r="1450" spans="1:30" ht="15" customHeight="1">
      <c r="A1450" s="267" t="s">
        <v>2242</v>
      </c>
      <c r="B1450" s="165" t="s">
        <v>34</v>
      </c>
      <c r="C1450" s="182">
        <v>0.21600000000000003</v>
      </c>
      <c r="E1450" s="172">
        <v>2.4700000000000003E-2</v>
      </c>
      <c r="F1450" s="173">
        <v>0.15561</v>
      </c>
      <c r="G1450" s="179">
        <v>7.7800000000000005E-3</v>
      </c>
      <c r="H1450" s="176">
        <v>7.0269999999999999E-2</v>
      </c>
      <c r="I1450" s="175">
        <v>0</v>
      </c>
      <c r="J1450" s="160">
        <v>5.75</v>
      </c>
      <c r="K1450" s="160">
        <v>0.21</v>
      </c>
      <c r="L1450" s="160">
        <v>8.9999999999999992E-5</v>
      </c>
      <c r="M1450" s="160">
        <v>4.12</v>
      </c>
      <c r="N1450" s="160">
        <v>2E-3</v>
      </c>
      <c r="O1450" s="160">
        <v>4.1500000000000004</v>
      </c>
      <c r="P1450" s="160">
        <v>0.75</v>
      </c>
      <c r="Q1450" s="160">
        <v>2.1999999999999998E-4</v>
      </c>
      <c r="R1450" s="160">
        <v>2.46E-2</v>
      </c>
      <c r="S1450" s="160">
        <v>1.92</v>
      </c>
      <c r="T1450" s="160">
        <v>0</v>
      </c>
      <c r="U1450" s="160">
        <v>1.9724999999999999</v>
      </c>
      <c r="V1450" s="160">
        <v>1.6000000000000001E-4</v>
      </c>
      <c r="W1450" s="160">
        <v>2.7000000000000001E-3</v>
      </c>
      <c r="X1450" s="160">
        <v>6.2E-4</v>
      </c>
      <c r="Y1450" s="160">
        <v>9.3999999999999997E-4</v>
      </c>
      <c r="Z1450" s="160">
        <v>0</v>
      </c>
      <c r="AA1450" s="159">
        <v>0.161</v>
      </c>
      <c r="AB1450" s="159">
        <v>1.6000000000000001E-3</v>
      </c>
      <c r="AC1450" s="159">
        <v>2.0999999999999999E-3</v>
      </c>
      <c r="AD1450" s="159">
        <v>0.08</v>
      </c>
    </row>
    <row r="1451" spans="1:30" ht="15" customHeight="1">
      <c r="A1451" s="267" t="s">
        <v>2243</v>
      </c>
      <c r="B1451" s="165" t="s">
        <v>34</v>
      </c>
      <c r="C1451" s="182">
        <v>0.17600000000000002</v>
      </c>
      <c r="E1451" s="172">
        <v>0.106</v>
      </c>
      <c r="F1451" s="173">
        <v>8.8499999999999995E-2</v>
      </c>
      <c r="G1451" s="179">
        <v>4.0999999999999995E-3</v>
      </c>
      <c r="H1451" s="176">
        <v>4.1299999999999996E-2</v>
      </c>
      <c r="I1451" s="175">
        <v>0</v>
      </c>
      <c r="J1451" s="160">
        <v>5.29</v>
      </c>
      <c r="K1451" s="160">
        <v>0.33</v>
      </c>
      <c r="L1451" s="160">
        <v>1E-4</v>
      </c>
      <c r="M1451" s="160">
        <v>8.2899999999999991</v>
      </c>
      <c r="N1451" s="160">
        <v>2E-3</v>
      </c>
      <c r="O1451" s="160">
        <v>15.87</v>
      </c>
      <c r="P1451" s="160">
        <v>3.3</v>
      </c>
      <c r="Q1451" s="160">
        <v>2.9999999999999997E-4</v>
      </c>
      <c r="R1451" s="160">
        <v>2.3599999999999999E-2</v>
      </c>
      <c r="S1451" s="160">
        <v>2.4700000000000002</v>
      </c>
      <c r="T1451" s="160">
        <v>0</v>
      </c>
      <c r="U1451" s="160">
        <v>2.5383</v>
      </c>
      <c r="V1451" s="160">
        <v>7.000000000000001E-4</v>
      </c>
      <c r="W1451" s="160">
        <v>4.7999999999999996E-3</v>
      </c>
      <c r="X1451" s="160">
        <v>8.0000000000000004E-4</v>
      </c>
      <c r="Y1451" s="160">
        <v>1.8E-3</v>
      </c>
      <c r="Z1451" s="160">
        <v>0</v>
      </c>
      <c r="AA1451" s="159">
        <v>0.124</v>
      </c>
      <c r="AB1451" s="159">
        <v>1.1000000000000001E-3</v>
      </c>
      <c r="AC1451" s="159">
        <v>2.7000000000000001E-3</v>
      </c>
      <c r="AD1451" s="159">
        <v>0.18</v>
      </c>
    </row>
    <row r="1452" spans="1:30" ht="15" customHeight="1">
      <c r="A1452" s="267" t="s">
        <v>2244</v>
      </c>
      <c r="B1452" s="165" t="s">
        <v>34</v>
      </c>
      <c r="C1452" s="182">
        <v>0.24480000000000002</v>
      </c>
      <c r="E1452" s="172">
        <v>6.8000000000000005E-3</v>
      </c>
      <c r="F1452" s="173">
        <v>0.19066</v>
      </c>
      <c r="G1452" s="179">
        <v>8.9899999999999997E-3</v>
      </c>
      <c r="H1452" s="176">
        <v>8.7509999999999991E-2</v>
      </c>
      <c r="I1452" s="175">
        <v>0</v>
      </c>
      <c r="J1452" s="160">
        <v>7.46</v>
      </c>
      <c r="K1452" s="160">
        <v>0.27</v>
      </c>
      <c r="L1452" s="160">
        <v>1.0999999999999999E-4</v>
      </c>
      <c r="M1452" s="160">
        <v>4.4400000000000004</v>
      </c>
      <c r="N1452" s="160">
        <v>7.1999999999999998E-3</v>
      </c>
      <c r="O1452" s="160">
        <v>5.36</v>
      </c>
      <c r="P1452" s="160">
        <v>0.81</v>
      </c>
      <c r="Q1452" s="160">
        <v>3.2000000000000003E-4</v>
      </c>
      <c r="R1452" s="160">
        <v>0.03</v>
      </c>
      <c r="S1452" s="160">
        <v>1.92</v>
      </c>
      <c r="T1452" s="160">
        <v>0</v>
      </c>
      <c r="U1452" s="160">
        <v>1.9850000000000001</v>
      </c>
      <c r="V1452" s="160">
        <v>1.4999999999999999E-4</v>
      </c>
      <c r="W1452" s="160">
        <v>3.9000000000000003E-3</v>
      </c>
      <c r="X1452" s="160">
        <v>7.9000000000000001E-4</v>
      </c>
      <c r="Y1452" s="160">
        <v>9.2999999999999995E-4</v>
      </c>
      <c r="Z1452" s="160">
        <v>0</v>
      </c>
      <c r="AA1452" s="159">
        <v>0.14499999999999999</v>
      </c>
      <c r="AB1452" s="159">
        <v>2.3999999999999998E-3</v>
      </c>
      <c r="AC1452" s="159">
        <v>2.5999999999999999E-3</v>
      </c>
      <c r="AD1452" s="159">
        <v>0.18</v>
      </c>
    </row>
    <row r="1453" spans="1:30" ht="15" customHeight="1">
      <c r="A1453" s="267" t="s">
        <v>2245</v>
      </c>
      <c r="B1453" s="165" t="s">
        <v>34</v>
      </c>
      <c r="C1453" s="182">
        <v>0.17600000000000002</v>
      </c>
      <c r="E1453" s="172">
        <v>0.106</v>
      </c>
      <c r="F1453" s="173">
        <v>8.8499999999999995E-2</v>
      </c>
      <c r="G1453" s="179">
        <v>4.0999999999999995E-3</v>
      </c>
      <c r="H1453" s="176">
        <v>4.1299999999999996E-2</v>
      </c>
      <c r="I1453" s="175">
        <v>0</v>
      </c>
      <c r="J1453" s="160">
        <v>5.29</v>
      </c>
      <c r="K1453" s="160">
        <v>0.33</v>
      </c>
      <c r="L1453" s="160">
        <v>1E-4</v>
      </c>
      <c r="M1453" s="160">
        <v>8.2899999999999991</v>
      </c>
      <c r="N1453" s="160">
        <v>2E-3</v>
      </c>
      <c r="O1453" s="160">
        <v>15.87</v>
      </c>
      <c r="P1453" s="160">
        <v>3.3</v>
      </c>
      <c r="Q1453" s="160">
        <v>2.9999999999999997E-4</v>
      </c>
      <c r="R1453" s="160">
        <v>2.3599999999999999E-2</v>
      </c>
      <c r="S1453" s="160">
        <v>2.4700000000000002</v>
      </c>
      <c r="T1453" s="160">
        <v>0</v>
      </c>
      <c r="U1453" s="160">
        <v>2.5383</v>
      </c>
      <c r="V1453" s="160">
        <v>7.000000000000001E-4</v>
      </c>
      <c r="W1453" s="160">
        <v>4.7999999999999996E-3</v>
      </c>
      <c r="X1453" s="160">
        <v>8.0000000000000004E-4</v>
      </c>
      <c r="Y1453" s="160">
        <v>1.8E-3</v>
      </c>
      <c r="Z1453" s="160">
        <v>0</v>
      </c>
      <c r="AA1453" s="159">
        <v>0.124</v>
      </c>
      <c r="AB1453" s="159">
        <v>1.1000000000000001E-3</v>
      </c>
      <c r="AC1453" s="159">
        <v>2.7000000000000001E-3</v>
      </c>
      <c r="AD1453" s="159">
        <v>0.18</v>
      </c>
    </row>
    <row r="1454" spans="1:30" ht="15" customHeight="1">
      <c r="A1454" s="267" t="s">
        <v>2246</v>
      </c>
      <c r="B1454" s="165" t="s">
        <v>34</v>
      </c>
      <c r="C1454" s="182">
        <v>0.11259999999999999</v>
      </c>
      <c r="E1454" s="172">
        <v>3.04E-2</v>
      </c>
      <c r="F1454" s="173">
        <v>8.3000000000000004E-2</v>
      </c>
      <c r="G1454" s="179">
        <v>3.9000000000000003E-3</v>
      </c>
      <c r="H1454" s="176">
        <v>3.6299999999999999E-2</v>
      </c>
      <c r="I1454" s="175">
        <v>0</v>
      </c>
      <c r="J1454" s="160">
        <v>2.0699999999999998</v>
      </c>
      <c r="K1454" s="160">
        <v>0.11</v>
      </c>
      <c r="L1454" s="160">
        <v>1E-4</v>
      </c>
      <c r="M1454" s="160">
        <v>1.58</v>
      </c>
      <c r="N1454" s="160">
        <v>3.8E-3</v>
      </c>
      <c r="O1454" s="160">
        <v>0.84</v>
      </c>
      <c r="P1454" s="160">
        <v>1.05</v>
      </c>
      <c r="Q1454" s="160">
        <v>2.0000000000000001E-4</v>
      </c>
      <c r="R1454" s="160">
        <v>1.1599999999999999E-2</v>
      </c>
      <c r="S1454" s="160">
        <v>1.17</v>
      </c>
      <c r="T1454" s="160">
        <v>0</v>
      </c>
      <c r="U1454" s="160">
        <v>1.1975</v>
      </c>
      <c r="V1454" s="160">
        <v>1E-4</v>
      </c>
      <c r="W1454" s="160">
        <v>2E-3</v>
      </c>
      <c r="X1454" s="160">
        <v>4.0000000000000002E-4</v>
      </c>
      <c r="Y1454" s="160">
        <v>1E-3</v>
      </c>
      <c r="Z1454" s="160">
        <v>0</v>
      </c>
      <c r="AA1454" s="159">
        <v>0.14499999999999999</v>
      </c>
      <c r="AB1454" s="159">
        <v>1.1000000000000001E-3</v>
      </c>
      <c r="AC1454" s="159">
        <v>1.1000000000000001E-3</v>
      </c>
      <c r="AD1454" s="159">
        <v>0.12</v>
      </c>
    </row>
    <row r="1455" spans="1:30" ht="15" customHeight="1">
      <c r="A1455" s="267" t="s">
        <v>2247</v>
      </c>
      <c r="B1455" s="165" t="s">
        <v>34</v>
      </c>
      <c r="C1455" s="182">
        <v>3.6830000000000002E-2</v>
      </c>
      <c r="E1455" s="172">
        <v>9.0649999999999994E-2</v>
      </c>
      <c r="F1455" s="173">
        <v>2.3799999999999997E-3</v>
      </c>
      <c r="G1455" s="179">
        <v>9.2899999999999996E-3</v>
      </c>
      <c r="H1455" s="176">
        <v>3.64E-3</v>
      </c>
      <c r="I1455" s="175">
        <v>1.1009999999999999E-2</v>
      </c>
      <c r="J1455" s="160">
        <v>0.26346000000000003</v>
      </c>
      <c r="K1455" s="160">
        <v>0.23426</v>
      </c>
      <c r="L1455" s="160">
        <v>1.6200000000000001E-3</v>
      </c>
      <c r="M1455" s="160">
        <v>0.68933999999999995</v>
      </c>
      <c r="N1455" s="160">
        <v>1.0409999999999999E-2</v>
      </c>
      <c r="O1455" s="160">
        <v>0.57599</v>
      </c>
      <c r="P1455" s="160">
        <v>1.2702599999999999</v>
      </c>
      <c r="Q1455" s="160">
        <v>9.5E-4</v>
      </c>
      <c r="R1455" s="160">
        <v>2.2500000000000003E-3</v>
      </c>
      <c r="S1455" s="160">
        <v>0</v>
      </c>
      <c r="T1455" s="160">
        <v>0</v>
      </c>
      <c r="U1455" s="160">
        <v>7.5999999999999993E-4</v>
      </c>
      <c r="V1455" s="160">
        <v>2.9999999999999997E-4</v>
      </c>
      <c r="W1455" s="160">
        <v>9.2000000000000003E-4</v>
      </c>
      <c r="X1455" s="160">
        <v>9.3999999999999997E-4</v>
      </c>
      <c r="Y1455" s="160">
        <v>8.9800000000000001E-3</v>
      </c>
      <c r="Z1455" s="160">
        <v>3.1199999999999999E-3</v>
      </c>
      <c r="AA1455" s="159">
        <v>2.589E-2</v>
      </c>
      <c r="AB1455" s="159">
        <v>0</v>
      </c>
      <c r="AC1455" s="159">
        <v>6.4000000000000005E-4</v>
      </c>
      <c r="AD1455" s="159">
        <v>0.11129</v>
      </c>
    </row>
    <row r="1456" spans="1:30" ht="15" customHeight="1">
      <c r="A1456" s="267" t="s">
        <v>2248</v>
      </c>
      <c r="B1456" s="165" t="s">
        <v>34</v>
      </c>
      <c r="C1456" s="182">
        <v>3.27E-2</v>
      </c>
      <c r="E1456" s="172">
        <v>6.2800000000000009E-2</v>
      </c>
      <c r="F1456" s="173">
        <v>2.0499999999999997E-3</v>
      </c>
      <c r="G1456" s="179">
        <v>9.6100000000000005E-3</v>
      </c>
      <c r="H1456" s="176">
        <v>4.0100000000000005E-3</v>
      </c>
      <c r="I1456" s="175">
        <v>6.0000000000000001E-3</v>
      </c>
      <c r="J1456" s="160">
        <v>0.25</v>
      </c>
      <c r="K1456" s="160">
        <v>0.25</v>
      </c>
      <c r="L1456" s="160">
        <v>2.2300000000000002E-3</v>
      </c>
      <c r="M1456" s="160">
        <v>0.52</v>
      </c>
      <c r="N1456" s="160">
        <v>6.4000000000000003E-3</v>
      </c>
      <c r="O1456" s="160">
        <v>0.51</v>
      </c>
      <c r="P1456" s="160">
        <v>1.18</v>
      </c>
      <c r="Q1456" s="160">
        <v>1.2800000000000001E-3</v>
      </c>
      <c r="R1456" s="160">
        <v>1.1999999999999999E-3</v>
      </c>
      <c r="S1456" s="160">
        <v>0</v>
      </c>
      <c r="T1456" s="160">
        <v>0</v>
      </c>
      <c r="U1456" s="160">
        <v>1.67E-3</v>
      </c>
      <c r="V1456" s="160">
        <v>5.9999999999999995E-4</v>
      </c>
      <c r="W1456" s="160">
        <v>6.9000000000000008E-4</v>
      </c>
      <c r="X1456" s="160">
        <v>7.6999999999999996E-4</v>
      </c>
      <c r="Y1456" s="160">
        <v>5.13E-3</v>
      </c>
      <c r="Z1456" s="160">
        <v>0</v>
      </c>
      <c r="AA1456" s="159">
        <v>4.8000000000000001E-2</v>
      </c>
      <c r="AB1456" s="159">
        <v>0</v>
      </c>
      <c r="AC1456" s="159">
        <v>1.1000000000000001E-3</v>
      </c>
      <c r="AD1456" s="159">
        <v>0.18</v>
      </c>
    </row>
    <row r="1457" spans="1:30" ht="15" customHeight="1">
      <c r="A1457" s="267" t="s">
        <v>2249</v>
      </c>
      <c r="B1457" s="165" t="s">
        <v>34</v>
      </c>
      <c r="C1457" s="182">
        <v>0.3846</v>
      </c>
      <c r="E1457" s="172">
        <v>4.0599999999999997E-2</v>
      </c>
      <c r="F1457" s="173">
        <v>0.17300000000000001</v>
      </c>
      <c r="G1457" s="179">
        <v>1.1699999999999999E-2</v>
      </c>
      <c r="H1457" s="176">
        <v>8.3800000000000013E-2</v>
      </c>
      <c r="I1457" s="175">
        <v>0</v>
      </c>
      <c r="J1457" s="160">
        <v>11.09</v>
      </c>
      <c r="K1457" s="160">
        <v>0.38</v>
      </c>
      <c r="L1457" s="160">
        <v>8.9999999999999998E-4</v>
      </c>
      <c r="M1457" s="160">
        <v>7.29</v>
      </c>
      <c r="N1457" s="160">
        <v>9.0000000000000011E-3</v>
      </c>
      <c r="O1457" s="160">
        <v>15.29</v>
      </c>
      <c r="P1457" s="160">
        <v>1.25</v>
      </c>
      <c r="Q1457" s="160">
        <v>2.3999999999999998E-3</v>
      </c>
      <c r="R1457" s="160">
        <v>3.8699999999999998E-2</v>
      </c>
      <c r="S1457" s="160">
        <v>1.17</v>
      </c>
      <c r="T1457" s="160">
        <v>0</v>
      </c>
      <c r="U1457" s="160">
        <v>1.1958</v>
      </c>
      <c r="V1457" s="160">
        <v>2.9999999999999997E-4</v>
      </c>
      <c r="W1457" s="160">
        <v>4.8999999999999998E-3</v>
      </c>
      <c r="X1457" s="160">
        <v>5.0000000000000001E-4</v>
      </c>
      <c r="Y1457" s="160">
        <v>1.1000000000000001E-3</v>
      </c>
      <c r="Z1457" s="160">
        <v>0</v>
      </c>
      <c r="AA1457" s="159">
        <v>0.17699999999999999</v>
      </c>
      <c r="AB1457" s="159">
        <v>8.1000000000000013E-3</v>
      </c>
      <c r="AC1457" s="159">
        <v>2.5999999999999999E-3</v>
      </c>
      <c r="AD1457" s="159">
        <v>0.1</v>
      </c>
    </row>
    <row r="1458" spans="1:30" ht="15" customHeight="1">
      <c r="A1458" s="267" t="s">
        <v>2250</v>
      </c>
      <c r="B1458" s="165" t="s">
        <v>34</v>
      </c>
      <c r="C1458" s="182">
        <v>0.25579999999999997</v>
      </c>
      <c r="E1458" s="172">
        <v>2.1400000000000002E-2</v>
      </c>
      <c r="F1458" s="173">
        <v>0.17077999999999999</v>
      </c>
      <c r="G1458" s="179">
        <v>7.6899999999999998E-3</v>
      </c>
      <c r="H1458" s="176">
        <v>7.3929999999999996E-2</v>
      </c>
      <c r="I1458" s="175">
        <v>0</v>
      </c>
      <c r="J1458" s="160">
        <v>7.56</v>
      </c>
      <c r="K1458" s="160">
        <v>0.28000000000000003</v>
      </c>
      <c r="L1458" s="160">
        <v>1E-4</v>
      </c>
      <c r="M1458" s="160">
        <v>4.96</v>
      </c>
      <c r="N1458" s="160">
        <v>5.1999999999999998E-3</v>
      </c>
      <c r="O1458" s="160">
        <v>8.76</v>
      </c>
      <c r="P1458" s="160">
        <v>1.38</v>
      </c>
      <c r="Q1458" s="160">
        <v>2.5999999999999998E-4</v>
      </c>
      <c r="R1458" s="160">
        <v>3.2300000000000002E-2</v>
      </c>
      <c r="S1458" s="160">
        <v>2.2999999999999998</v>
      </c>
      <c r="T1458" s="160">
        <v>0</v>
      </c>
      <c r="U1458" s="160">
        <v>2.3566699999999998</v>
      </c>
      <c r="V1458" s="160">
        <v>1.8999999999999998E-4</v>
      </c>
      <c r="W1458" s="160">
        <v>3.2100000000000002E-3</v>
      </c>
      <c r="X1458" s="160">
        <v>7.2999999999999996E-4</v>
      </c>
      <c r="Y1458" s="160">
        <v>1.56E-3</v>
      </c>
      <c r="Z1458" s="160">
        <v>0</v>
      </c>
      <c r="AA1458" s="159">
        <v>0.14499999999999999</v>
      </c>
      <c r="AB1458" s="159">
        <v>9.0000000000000011E-3</v>
      </c>
      <c r="AC1458" s="159">
        <v>2.3E-3</v>
      </c>
      <c r="AD1458" s="159">
        <v>0.1</v>
      </c>
    </row>
    <row r="1459" spans="1:30" ht="15" customHeight="1">
      <c r="A1459" s="267" t="s">
        <v>2251</v>
      </c>
      <c r="B1459" s="165" t="s">
        <v>34</v>
      </c>
      <c r="C1459" s="182">
        <v>7.5499999999999998E-2</v>
      </c>
      <c r="E1459" s="172">
        <v>2.6600000000000002E-2</v>
      </c>
      <c r="F1459" s="173">
        <v>0.21966000000000002</v>
      </c>
      <c r="G1459" s="179">
        <v>1.265E-2</v>
      </c>
      <c r="H1459" s="176">
        <v>9.8379999999999995E-2</v>
      </c>
      <c r="I1459" s="175">
        <v>0</v>
      </c>
      <c r="J1459" s="160">
        <v>0.8</v>
      </c>
      <c r="K1459" s="160">
        <v>0.06</v>
      </c>
      <c r="L1459" s="160">
        <v>4.0000000000000003E-5</v>
      </c>
      <c r="M1459" s="160">
        <v>1.04</v>
      </c>
      <c r="N1459" s="160">
        <v>1.2E-2</v>
      </c>
      <c r="O1459" s="160">
        <v>2.96</v>
      </c>
      <c r="P1459" s="160">
        <v>1.19</v>
      </c>
      <c r="Q1459" s="160">
        <v>1.6000000000000001E-4</v>
      </c>
      <c r="R1459" s="160">
        <v>5.4000000000000003E-3</v>
      </c>
      <c r="S1459" s="160">
        <v>3.59</v>
      </c>
      <c r="T1459" s="160">
        <v>0</v>
      </c>
      <c r="U1459" s="160">
        <v>3.6641699999999999</v>
      </c>
      <c r="V1459" s="160">
        <v>1.7000000000000001E-4</v>
      </c>
      <c r="W1459" s="160">
        <v>1.97E-3</v>
      </c>
      <c r="X1459" s="160">
        <v>4.6999999999999999E-4</v>
      </c>
      <c r="Y1459" s="160">
        <v>1.01E-3</v>
      </c>
      <c r="Z1459" s="160">
        <v>0</v>
      </c>
      <c r="AA1459" s="159">
        <v>2.4E-2</v>
      </c>
      <c r="AB1459" s="159">
        <v>2.7000000000000001E-3</v>
      </c>
      <c r="AC1459" s="159">
        <v>3.0000000000000001E-3</v>
      </c>
      <c r="AD1459" s="159">
        <v>0.13</v>
      </c>
    </row>
    <row r="1460" spans="1:30" ht="15" customHeight="1">
      <c r="A1460" s="267" t="s">
        <v>2252</v>
      </c>
      <c r="B1460" s="165" t="s">
        <v>34</v>
      </c>
      <c r="C1460" s="182">
        <v>0.106</v>
      </c>
      <c r="E1460" s="172">
        <v>7.0000000000000007E-2</v>
      </c>
      <c r="F1460" s="173">
        <v>0.1109</v>
      </c>
      <c r="G1460" s="179">
        <v>6.4000000000000003E-3</v>
      </c>
      <c r="H1460" s="176">
        <v>4.9699999999999994E-2</v>
      </c>
      <c r="I1460" s="175">
        <v>0</v>
      </c>
      <c r="J1460" s="160">
        <v>1.1200000000000001</v>
      </c>
      <c r="K1460" s="160">
        <v>0.08</v>
      </c>
      <c r="L1460" s="160">
        <v>1E-4</v>
      </c>
      <c r="M1460" s="160">
        <v>1.46</v>
      </c>
      <c r="N1460" s="160">
        <v>1.6799999999999999E-2</v>
      </c>
      <c r="O1460" s="160">
        <v>2.96</v>
      </c>
      <c r="P1460" s="160">
        <v>1.67</v>
      </c>
      <c r="Q1460" s="160">
        <v>2.0000000000000001E-4</v>
      </c>
      <c r="R1460" s="160">
        <v>7.6E-3</v>
      </c>
      <c r="S1460" s="160">
        <v>3.52</v>
      </c>
      <c r="T1460" s="160">
        <v>0</v>
      </c>
      <c r="U1460" s="160">
        <v>3.5575000000000001</v>
      </c>
      <c r="V1460" s="160">
        <v>2.0000000000000001E-4</v>
      </c>
      <c r="W1460" s="160">
        <v>2.8000000000000004E-3</v>
      </c>
      <c r="X1460" s="160">
        <v>7.000000000000001E-4</v>
      </c>
      <c r="Y1460" s="160">
        <v>1.4000000000000002E-3</v>
      </c>
      <c r="Z1460" s="160">
        <v>0</v>
      </c>
      <c r="AA1460" s="159">
        <v>0.04</v>
      </c>
      <c r="AB1460" s="159">
        <v>5.7999999999999996E-3</v>
      </c>
      <c r="AC1460" s="159">
        <v>1.5E-3</v>
      </c>
      <c r="AD1460" s="159">
        <v>0.18</v>
      </c>
    </row>
    <row r="1461" spans="1:30" ht="15" customHeight="1">
      <c r="A1461" s="267" t="s">
        <v>2253</v>
      </c>
      <c r="B1461" s="165" t="s">
        <v>34</v>
      </c>
      <c r="C1461" s="182">
        <v>0.106</v>
      </c>
      <c r="E1461" s="172">
        <v>7.0000000000000007E-2</v>
      </c>
      <c r="F1461" s="173">
        <v>0.1109</v>
      </c>
      <c r="G1461" s="179">
        <v>6.4000000000000003E-3</v>
      </c>
      <c r="H1461" s="176">
        <v>4.9699999999999994E-2</v>
      </c>
      <c r="I1461" s="175">
        <v>0</v>
      </c>
      <c r="J1461" s="160">
        <v>1.1200000000000001</v>
      </c>
      <c r="K1461" s="160">
        <v>0.08</v>
      </c>
      <c r="L1461" s="160">
        <v>1E-4</v>
      </c>
      <c r="M1461" s="160">
        <v>1.46</v>
      </c>
      <c r="N1461" s="160">
        <v>1.6799999999999999E-2</v>
      </c>
      <c r="O1461" s="160">
        <v>2.96</v>
      </c>
      <c r="P1461" s="160">
        <v>1.67</v>
      </c>
      <c r="Q1461" s="160">
        <v>2.0000000000000001E-4</v>
      </c>
      <c r="R1461" s="160">
        <v>7.6E-3</v>
      </c>
      <c r="S1461" s="160">
        <v>3.52</v>
      </c>
      <c r="T1461" s="160">
        <v>0</v>
      </c>
      <c r="U1461" s="160">
        <v>3.5575000000000001</v>
      </c>
      <c r="V1461" s="160">
        <v>2.0000000000000001E-4</v>
      </c>
      <c r="W1461" s="160">
        <v>2.8000000000000004E-3</v>
      </c>
      <c r="X1461" s="160">
        <v>7.000000000000001E-4</v>
      </c>
      <c r="Y1461" s="160">
        <v>1.4000000000000002E-3</v>
      </c>
      <c r="Z1461" s="160">
        <v>0</v>
      </c>
      <c r="AA1461" s="159">
        <v>0.04</v>
      </c>
      <c r="AB1461" s="159">
        <v>5.7999999999999996E-3</v>
      </c>
      <c r="AC1461" s="159">
        <v>1.5E-3</v>
      </c>
      <c r="AD1461" s="159">
        <v>0.18</v>
      </c>
    </row>
    <row r="1462" spans="1:30" ht="15" customHeight="1">
      <c r="A1462" s="267" t="s">
        <v>2254</v>
      </c>
      <c r="B1462" s="165" t="s">
        <v>34</v>
      </c>
      <c r="C1462" s="182">
        <v>0.22149999999999997</v>
      </c>
      <c r="E1462" s="172">
        <v>1.6E-2</v>
      </c>
      <c r="F1462" s="173">
        <v>0.19690000000000002</v>
      </c>
      <c r="G1462" s="179">
        <v>9.8999999999999991E-3</v>
      </c>
      <c r="H1462" s="176">
        <v>8.9499999999999996E-2</v>
      </c>
      <c r="I1462" s="175">
        <v>0</v>
      </c>
      <c r="J1462" s="160">
        <v>5.52</v>
      </c>
      <c r="K1462" s="160">
        <v>0.27</v>
      </c>
      <c r="L1462" s="160">
        <v>1E-4</v>
      </c>
      <c r="M1462" s="160">
        <v>5.13</v>
      </c>
      <c r="N1462" s="160">
        <v>1.9E-3</v>
      </c>
      <c r="O1462" s="160">
        <v>14.89</v>
      </c>
      <c r="P1462" s="160">
        <v>1.69</v>
      </c>
      <c r="Q1462" s="160">
        <v>2.0000000000000001E-4</v>
      </c>
      <c r="R1462" s="160">
        <v>2.8399999999999998E-2</v>
      </c>
      <c r="S1462" s="160">
        <v>2.4700000000000002</v>
      </c>
      <c r="T1462" s="160">
        <v>0</v>
      </c>
      <c r="U1462" s="160">
        <v>2.5383</v>
      </c>
      <c r="V1462" s="160">
        <v>2.9999999999999997E-4</v>
      </c>
      <c r="W1462" s="160">
        <v>3.4999999999999996E-3</v>
      </c>
      <c r="X1462" s="160">
        <v>7.000000000000001E-4</v>
      </c>
      <c r="Y1462" s="160">
        <v>7.000000000000001E-4</v>
      </c>
      <c r="Z1462" s="160">
        <v>0</v>
      </c>
      <c r="AA1462" s="159">
        <v>0.14400000000000002</v>
      </c>
      <c r="AB1462" s="159">
        <v>2.0999999999999999E-3</v>
      </c>
      <c r="AC1462" s="159">
        <v>2.7000000000000001E-3</v>
      </c>
      <c r="AD1462" s="159">
        <v>0.08</v>
      </c>
    </row>
    <row r="1463" spans="1:30" ht="15" customHeight="1">
      <c r="A1463" s="267" t="s">
        <v>2255</v>
      </c>
      <c r="B1463" s="165" t="s">
        <v>34</v>
      </c>
      <c r="C1463" s="182">
        <v>3.1820000000000001E-2</v>
      </c>
      <c r="E1463" s="172">
        <v>0.1038</v>
      </c>
      <c r="F1463" s="173">
        <v>2.112E-2</v>
      </c>
      <c r="G1463" s="179">
        <v>1.24E-3</v>
      </c>
      <c r="H1463" s="176">
        <v>9.9399999999999992E-3</v>
      </c>
      <c r="I1463" s="175">
        <v>8.0300000000000007E-3</v>
      </c>
      <c r="J1463" s="160">
        <v>1.12435</v>
      </c>
      <c r="K1463" s="160">
        <v>0.1305</v>
      </c>
      <c r="L1463" s="160">
        <v>7.6999999999999996E-4</v>
      </c>
      <c r="M1463" s="160">
        <v>1.0139199999999999</v>
      </c>
      <c r="N1463" s="160">
        <v>2.4099999999999998E-3</v>
      </c>
      <c r="O1463" s="160">
        <v>0.60232999999999992</v>
      </c>
      <c r="P1463" s="160">
        <v>1.67648</v>
      </c>
      <c r="Q1463" s="160">
        <v>6.4999999999999997E-4</v>
      </c>
      <c r="R1463" s="160">
        <v>4.1199999999999995E-3</v>
      </c>
      <c r="S1463" s="160">
        <v>0.26100999999999996</v>
      </c>
      <c r="T1463" s="160">
        <v>0</v>
      </c>
      <c r="U1463" s="160">
        <v>0.26518999999999998</v>
      </c>
      <c r="V1463" s="160">
        <v>3.6999999999999999E-4</v>
      </c>
      <c r="W1463" s="160">
        <v>1.6300000000000002E-3</v>
      </c>
      <c r="X1463" s="160">
        <v>4.0000000000000002E-4</v>
      </c>
      <c r="Y1463" s="160">
        <v>1.25E-3</v>
      </c>
      <c r="Z1463" s="160">
        <v>9.0299999999999998E-3</v>
      </c>
      <c r="AA1463" s="159">
        <v>1.907E-2</v>
      </c>
      <c r="AB1463" s="159">
        <v>1.004E-2</v>
      </c>
      <c r="AC1463" s="159">
        <v>5.9999999999999995E-4</v>
      </c>
      <c r="AD1463" s="159">
        <v>5.0189999999999999E-2</v>
      </c>
    </row>
    <row r="1464" spans="1:30" ht="15" customHeight="1">
      <c r="A1464" s="267" t="s">
        <v>2256</v>
      </c>
      <c r="B1464" s="165" t="s">
        <v>34</v>
      </c>
      <c r="C1464" s="182">
        <v>3.1820000000000001E-2</v>
      </c>
      <c r="E1464" s="172">
        <v>0.1038</v>
      </c>
      <c r="F1464" s="173">
        <v>2.112E-2</v>
      </c>
      <c r="G1464" s="179">
        <v>1.24E-3</v>
      </c>
      <c r="H1464" s="176">
        <v>9.9399999999999992E-3</v>
      </c>
      <c r="I1464" s="175">
        <v>8.0300000000000007E-3</v>
      </c>
      <c r="J1464" s="160">
        <v>1.12435</v>
      </c>
      <c r="K1464" s="160">
        <v>0.1305</v>
      </c>
      <c r="L1464" s="160">
        <v>7.6999999999999996E-4</v>
      </c>
      <c r="M1464" s="160">
        <v>1.0139199999999999</v>
      </c>
      <c r="N1464" s="160">
        <v>2.4099999999999998E-3</v>
      </c>
      <c r="O1464" s="160">
        <v>0.60232999999999992</v>
      </c>
      <c r="P1464" s="160">
        <v>1.67648</v>
      </c>
      <c r="Q1464" s="160">
        <v>6.4999999999999997E-4</v>
      </c>
      <c r="R1464" s="160">
        <v>4.1199999999999995E-3</v>
      </c>
      <c r="S1464" s="160">
        <v>0.26100999999999996</v>
      </c>
      <c r="T1464" s="160">
        <v>0</v>
      </c>
      <c r="U1464" s="160">
        <v>0.26518999999999998</v>
      </c>
      <c r="V1464" s="160">
        <v>3.6999999999999999E-4</v>
      </c>
      <c r="W1464" s="160">
        <v>1.6300000000000002E-3</v>
      </c>
      <c r="X1464" s="160">
        <v>4.0000000000000002E-4</v>
      </c>
      <c r="Y1464" s="160">
        <v>1.25E-3</v>
      </c>
      <c r="Z1464" s="160">
        <v>9.0299999999999998E-3</v>
      </c>
      <c r="AA1464" s="159">
        <v>1.907E-2</v>
      </c>
      <c r="AB1464" s="159">
        <v>1.004E-2</v>
      </c>
      <c r="AC1464" s="159">
        <v>5.9999999999999995E-4</v>
      </c>
      <c r="AD1464" s="159">
        <v>5.0189999999999999E-2</v>
      </c>
    </row>
    <row r="1465" spans="1:30" ht="15" customHeight="1">
      <c r="A1465" s="267" t="s">
        <v>2257</v>
      </c>
      <c r="B1465" s="165" t="s">
        <v>34</v>
      </c>
      <c r="C1465" s="182">
        <v>3.1820000000000001E-2</v>
      </c>
      <c r="E1465" s="172">
        <v>0.1038</v>
      </c>
      <c r="F1465" s="173">
        <v>2.112E-2</v>
      </c>
      <c r="G1465" s="179">
        <v>1.24E-3</v>
      </c>
      <c r="H1465" s="176">
        <v>9.9399999999999992E-3</v>
      </c>
      <c r="I1465" s="175">
        <v>8.0300000000000007E-3</v>
      </c>
      <c r="J1465" s="160">
        <v>1.12435</v>
      </c>
      <c r="K1465" s="160">
        <v>0.1305</v>
      </c>
      <c r="L1465" s="160">
        <v>7.6999999999999996E-4</v>
      </c>
      <c r="M1465" s="160">
        <v>1.0139199999999999</v>
      </c>
      <c r="N1465" s="160">
        <v>2.4099999999999998E-3</v>
      </c>
      <c r="O1465" s="160">
        <v>0.60232999999999992</v>
      </c>
      <c r="P1465" s="160">
        <v>1.67648</v>
      </c>
      <c r="Q1465" s="160">
        <v>6.4999999999999997E-4</v>
      </c>
      <c r="R1465" s="160">
        <v>4.1199999999999995E-3</v>
      </c>
      <c r="S1465" s="160">
        <v>0.26100999999999996</v>
      </c>
      <c r="T1465" s="160">
        <v>0</v>
      </c>
      <c r="U1465" s="160">
        <v>0.26518999999999998</v>
      </c>
      <c r="V1465" s="160">
        <v>3.6999999999999999E-4</v>
      </c>
      <c r="W1465" s="160">
        <v>1.6300000000000002E-3</v>
      </c>
      <c r="X1465" s="160">
        <v>4.0000000000000002E-4</v>
      </c>
      <c r="Y1465" s="160">
        <v>1.25E-3</v>
      </c>
      <c r="Z1465" s="160">
        <v>9.0299999999999998E-3</v>
      </c>
      <c r="AA1465" s="159">
        <v>1.907E-2</v>
      </c>
      <c r="AB1465" s="159">
        <v>1.004E-2</v>
      </c>
      <c r="AC1465" s="159">
        <v>5.9999999999999995E-4</v>
      </c>
      <c r="AD1465" s="159">
        <v>5.0189999999999999E-2</v>
      </c>
    </row>
    <row r="1466" spans="1:30" ht="15" customHeight="1">
      <c r="A1466" s="267" t="s">
        <v>2258</v>
      </c>
      <c r="B1466" s="165" t="s">
        <v>34</v>
      </c>
      <c r="C1466" s="182">
        <v>3.1820000000000001E-2</v>
      </c>
      <c r="E1466" s="172">
        <v>0.1038</v>
      </c>
      <c r="F1466" s="173">
        <v>2.112E-2</v>
      </c>
      <c r="G1466" s="179">
        <v>1.24E-3</v>
      </c>
      <c r="H1466" s="176">
        <v>9.9399999999999992E-3</v>
      </c>
      <c r="I1466" s="175">
        <v>8.0300000000000007E-3</v>
      </c>
      <c r="J1466" s="160">
        <v>1.12435</v>
      </c>
      <c r="K1466" s="160">
        <v>0.1305</v>
      </c>
      <c r="L1466" s="160">
        <v>7.6999999999999996E-4</v>
      </c>
      <c r="M1466" s="160">
        <v>1.0139199999999999</v>
      </c>
      <c r="N1466" s="160">
        <v>2.4099999999999998E-3</v>
      </c>
      <c r="O1466" s="160">
        <v>0.60232999999999992</v>
      </c>
      <c r="P1466" s="160">
        <v>1.67648</v>
      </c>
      <c r="Q1466" s="160">
        <v>6.4999999999999997E-4</v>
      </c>
      <c r="R1466" s="160">
        <v>4.1199999999999995E-3</v>
      </c>
      <c r="S1466" s="160">
        <v>0.26100999999999996</v>
      </c>
      <c r="T1466" s="160">
        <v>0</v>
      </c>
      <c r="U1466" s="160">
        <v>0.26518999999999998</v>
      </c>
      <c r="V1466" s="160">
        <v>3.6999999999999999E-4</v>
      </c>
      <c r="W1466" s="160">
        <v>1.6300000000000002E-3</v>
      </c>
      <c r="X1466" s="160">
        <v>4.0000000000000002E-4</v>
      </c>
      <c r="Y1466" s="160">
        <v>1.25E-3</v>
      </c>
      <c r="Z1466" s="160">
        <v>9.0299999999999998E-3</v>
      </c>
      <c r="AA1466" s="159">
        <v>1.907E-2</v>
      </c>
      <c r="AB1466" s="159">
        <v>1.004E-2</v>
      </c>
      <c r="AC1466" s="159">
        <v>5.9999999999999995E-4</v>
      </c>
      <c r="AD1466" s="159">
        <v>5.0189999999999999E-2</v>
      </c>
    </row>
    <row r="1467" spans="1:30" ht="15" customHeight="1">
      <c r="A1467" s="267" t="s">
        <v>2259</v>
      </c>
      <c r="B1467" s="165" t="s">
        <v>34</v>
      </c>
      <c r="C1467" s="182">
        <v>2.7000000000000003E-2</v>
      </c>
      <c r="E1467" s="172">
        <v>3.6600000000000001E-2</v>
      </c>
      <c r="F1467" s="173">
        <v>0.1202</v>
      </c>
      <c r="G1467" s="179">
        <v>7.1699999999999993E-3</v>
      </c>
      <c r="H1467" s="176">
        <v>5.577E-2</v>
      </c>
      <c r="I1467" s="175">
        <v>0</v>
      </c>
      <c r="J1467" s="160">
        <v>0.96</v>
      </c>
      <c r="K1467" s="160">
        <v>0.09</v>
      </c>
      <c r="L1467" s="160">
        <v>1.0000000000000001E-5</v>
      </c>
      <c r="M1467" s="160">
        <v>0.8</v>
      </c>
      <c r="N1467" s="160">
        <v>4.0000000000000002E-4</v>
      </c>
      <c r="O1467" s="160">
        <v>0.4</v>
      </c>
      <c r="P1467" s="160">
        <v>1.22</v>
      </c>
      <c r="Q1467" s="160">
        <v>8.0000000000000007E-5</v>
      </c>
      <c r="R1467" s="160">
        <v>2.7000000000000001E-3</v>
      </c>
      <c r="S1467" s="160">
        <v>1.78</v>
      </c>
      <c r="T1467" s="160">
        <v>0</v>
      </c>
      <c r="U1467" s="160">
        <v>1.8108299999999999</v>
      </c>
      <c r="V1467" s="160">
        <v>3.2000000000000003E-4</v>
      </c>
      <c r="W1467" s="160">
        <v>1.48E-3</v>
      </c>
      <c r="X1467" s="160">
        <v>3.2000000000000003E-4</v>
      </c>
      <c r="Y1467" s="160">
        <v>5.6999999999999998E-4</v>
      </c>
      <c r="Z1467" s="160">
        <v>8.0000000000000002E-3</v>
      </c>
      <c r="AA1467" s="159">
        <v>6.0000000000000001E-3</v>
      </c>
      <c r="AB1467" s="159">
        <v>6.7800000000000004E-3</v>
      </c>
      <c r="AC1467" s="159">
        <v>5.5000000000000005E-3</v>
      </c>
      <c r="AD1467" s="159">
        <v>0.02</v>
      </c>
    </row>
    <row r="1468" spans="1:30" ht="15" customHeight="1">
      <c r="A1468" s="267" t="s">
        <v>2260</v>
      </c>
      <c r="B1468" s="165" t="s">
        <v>34</v>
      </c>
      <c r="C1468" s="182">
        <v>0.214</v>
      </c>
      <c r="E1468" s="172">
        <v>2.3399999999999997E-2</v>
      </c>
      <c r="F1468" s="173">
        <v>0.18668999999999999</v>
      </c>
      <c r="G1468" s="179">
        <v>8.0000000000000002E-3</v>
      </c>
      <c r="H1468" s="176">
        <v>7.7780000000000002E-2</v>
      </c>
      <c r="I1468" s="175">
        <v>0</v>
      </c>
      <c r="J1468" s="160">
        <v>5.28</v>
      </c>
      <c r="K1468" s="160">
        <v>0.23</v>
      </c>
      <c r="L1468" s="160">
        <v>8.9999999999999992E-5</v>
      </c>
      <c r="M1468" s="160">
        <v>3.87</v>
      </c>
      <c r="N1468" s="160">
        <v>3.0999999999999999E-3</v>
      </c>
      <c r="O1468" s="160">
        <v>13.95</v>
      </c>
      <c r="P1468" s="160">
        <v>2.56</v>
      </c>
      <c r="Q1468" s="160">
        <v>4.0000000000000002E-4</v>
      </c>
      <c r="R1468" s="160">
        <v>2.6600000000000002E-2</v>
      </c>
      <c r="S1468" s="160">
        <v>1.92</v>
      </c>
      <c r="T1468" s="160">
        <v>0</v>
      </c>
      <c r="U1468" s="160">
        <v>1.98167</v>
      </c>
      <c r="V1468" s="160">
        <v>2.9E-4</v>
      </c>
      <c r="W1468" s="160">
        <v>3.82E-3</v>
      </c>
      <c r="X1468" s="160">
        <v>1.66E-3</v>
      </c>
      <c r="Y1468" s="160">
        <v>1.0160000000000001E-2</v>
      </c>
      <c r="Z1468" s="160">
        <v>0</v>
      </c>
      <c r="AA1468" s="159">
        <v>0.14499999999999999</v>
      </c>
      <c r="AB1468" s="159">
        <v>2.3E-3</v>
      </c>
      <c r="AC1468" s="159">
        <v>2.5000000000000001E-3</v>
      </c>
      <c r="AD1468" s="159">
        <v>0.36</v>
      </c>
    </row>
    <row r="1469" spans="1:30" ht="15" customHeight="1">
      <c r="A1469" s="267" t="s">
        <v>2261</v>
      </c>
      <c r="B1469" s="165" t="s">
        <v>34</v>
      </c>
      <c r="C1469" s="182">
        <v>6.5500000000000003E-2</v>
      </c>
      <c r="E1469" s="172">
        <v>1.8000000000000002E-2</v>
      </c>
      <c r="F1469" s="173">
        <v>5.3E-3</v>
      </c>
      <c r="G1469" s="179">
        <v>2.0799999999999999E-2</v>
      </c>
      <c r="H1469" s="176">
        <v>8.1000000000000013E-3</v>
      </c>
      <c r="I1469" s="175">
        <v>2E-3</v>
      </c>
      <c r="J1469" s="160">
        <v>1.1100000000000001</v>
      </c>
      <c r="K1469" s="160">
        <v>0.27</v>
      </c>
      <c r="L1469" s="160">
        <v>3.9000000000000003E-3</v>
      </c>
      <c r="M1469" s="160">
        <v>0.92</v>
      </c>
      <c r="N1469" s="160">
        <v>1.11E-2</v>
      </c>
      <c r="O1469" s="160">
        <v>0.08</v>
      </c>
      <c r="P1469" s="160">
        <v>1.2</v>
      </c>
      <c r="Q1469" s="160">
        <v>1.6000000000000001E-3</v>
      </c>
      <c r="R1469" s="160">
        <v>6.4000000000000003E-3</v>
      </c>
      <c r="S1469" s="160">
        <v>0</v>
      </c>
      <c r="T1469" s="160">
        <v>0</v>
      </c>
      <c r="U1469" s="160">
        <v>3.3E-3</v>
      </c>
      <c r="V1469" s="160">
        <v>5.0000000000000001E-4</v>
      </c>
      <c r="W1469" s="160">
        <v>4.0000000000000002E-4</v>
      </c>
      <c r="X1469" s="160">
        <v>5.0000000000000001E-4</v>
      </c>
      <c r="Y1469" s="160">
        <v>5.4000000000000003E-3</v>
      </c>
      <c r="Z1469" s="160">
        <v>2E-3</v>
      </c>
      <c r="AA1469" s="159">
        <v>8.900000000000001E-2</v>
      </c>
      <c r="AB1469" s="159">
        <v>0</v>
      </c>
      <c r="AC1469" s="159">
        <v>1E-4</v>
      </c>
      <c r="AD1469" s="159">
        <v>0.44</v>
      </c>
    </row>
    <row r="1470" spans="1:30" ht="15" customHeight="1">
      <c r="A1470" s="267" t="s">
        <v>2262</v>
      </c>
      <c r="B1470" s="165" t="s">
        <v>34</v>
      </c>
      <c r="C1470" s="182">
        <v>0.32847999999999999</v>
      </c>
      <c r="E1470" s="172">
        <v>0.42127999999999999</v>
      </c>
      <c r="F1470" s="173">
        <v>1.9119999999999998E-2</v>
      </c>
      <c r="G1470" s="179">
        <v>7.4550000000000005E-2</v>
      </c>
      <c r="H1470" s="176">
        <v>2.9149999999999999E-2</v>
      </c>
      <c r="I1470" s="175">
        <v>9.1839999999999991E-2</v>
      </c>
      <c r="J1470" s="160">
        <v>1.8241000000000001</v>
      </c>
      <c r="K1470" s="160">
        <v>1.5064</v>
      </c>
      <c r="L1470" s="160">
        <v>1.3729999999999999E-2</v>
      </c>
      <c r="M1470" s="160">
        <v>4.8431299999999995</v>
      </c>
      <c r="N1470" s="160">
        <v>8.9380000000000001E-2</v>
      </c>
      <c r="O1470" s="160">
        <v>12.631279999999999</v>
      </c>
      <c r="P1470" s="160">
        <v>10.031929999999999</v>
      </c>
      <c r="Q1470" s="160">
        <v>7.8000000000000005E-3</v>
      </c>
      <c r="R1470" s="160">
        <v>2.053E-2</v>
      </c>
      <c r="S1470" s="160">
        <v>0</v>
      </c>
      <c r="T1470" s="160">
        <v>0</v>
      </c>
      <c r="U1470" s="160">
        <v>6.11E-3</v>
      </c>
      <c r="V1470" s="160">
        <v>2.5300000000000001E-3</v>
      </c>
      <c r="W1470" s="160">
        <v>5.3400000000000001E-3</v>
      </c>
      <c r="X1470" s="160">
        <v>5.1000000000000004E-3</v>
      </c>
      <c r="Y1470" s="160">
        <v>2.921E-2</v>
      </c>
      <c r="Z1470" s="160">
        <v>2.6440000000000002E-2</v>
      </c>
      <c r="AA1470" s="159">
        <v>0.1492</v>
      </c>
      <c r="AB1470" s="159">
        <v>0</v>
      </c>
      <c r="AC1470" s="159">
        <v>5.2300000000000003E-3</v>
      </c>
      <c r="AD1470" s="159">
        <v>0.96381000000000006</v>
      </c>
    </row>
    <row r="1471" spans="1:30" ht="15" customHeight="1">
      <c r="A1471" s="267" t="s">
        <v>2263</v>
      </c>
      <c r="B1471" s="165" t="s">
        <v>34</v>
      </c>
      <c r="C1471" s="182">
        <v>3.3849999999999998E-2</v>
      </c>
      <c r="E1471" s="172">
        <v>4.9820000000000003E-2</v>
      </c>
      <c r="F1471" s="173">
        <v>5.0999999999999993E-4</v>
      </c>
      <c r="G1471" s="179">
        <v>3.0000000000000001E-5</v>
      </c>
      <c r="H1471" s="176">
        <v>2.1000000000000001E-4</v>
      </c>
      <c r="I1471" s="175">
        <v>0</v>
      </c>
      <c r="J1471" s="160">
        <v>1.2556399999999999</v>
      </c>
      <c r="K1471" s="160">
        <v>0.1105</v>
      </c>
      <c r="L1471" s="160">
        <v>3.0000000000000001E-5</v>
      </c>
      <c r="M1471" s="160">
        <v>1.0145600000000001</v>
      </c>
      <c r="N1471" s="160">
        <v>2.9999999999999997E-4</v>
      </c>
      <c r="O1471" s="160">
        <v>0.4219</v>
      </c>
      <c r="P1471" s="160">
        <v>1.56704</v>
      </c>
      <c r="Q1471" s="160">
        <v>1.2999999999999999E-4</v>
      </c>
      <c r="R1471" s="160">
        <v>4.2199999999999998E-3</v>
      </c>
      <c r="S1471" s="160">
        <v>0.61275000000000002</v>
      </c>
      <c r="T1471" s="160">
        <v>0</v>
      </c>
      <c r="U1471" s="160">
        <v>0.61275000000000002</v>
      </c>
      <c r="V1471" s="160">
        <v>4.4999999999999999E-4</v>
      </c>
      <c r="W1471" s="160">
        <v>1.83E-3</v>
      </c>
      <c r="X1471" s="160">
        <v>3.6999999999999999E-4</v>
      </c>
      <c r="Y1471" s="160">
        <v>9.3999999999999997E-4</v>
      </c>
      <c r="Z1471" s="160">
        <v>0</v>
      </c>
      <c r="AA1471" s="159">
        <v>3.1139999999999998E-2</v>
      </c>
      <c r="AB1471" s="159">
        <v>1.03E-2</v>
      </c>
      <c r="AC1471" s="159">
        <v>1E-4</v>
      </c>
      <c r="AD1471" s="159">
        <v>5.0229999999999997E-2</v>
      </c>
    </row>
    <row r="1472" spans="1:30" ht="15" customHeight="1">
      <c r="A1472" s="267" t="s">
        <v>2264</v>
      </c>
      <c r="B1472" s="165" t="s">
        <v>34</v>
      </c>
      <c r="C1472" s="182">
        <v>3.3700000000000001E-2</v>
      </c>
      <c r="E1472" s="172">
        <v>4.99E-2</v>
      </c>
      <c r="F1472" s="173">
        <v>6.3299999999999997E-3</v>
      </c>
      <c r="G1472" s="179">
        <v>3.5000000000000005E-4</v>
      </c>
      <c r="H1472" s="176">
        <v>2.7700000000000003E-3</v>
      </c>
      <c r="I1472" s="175">
        <v>0</v>
      </c>
      <c r="J1472" s="160">
        <v>1.19</v>
      </c>
      <c r="K1472" s="160">
        <v>0.11</v>
      </c>
      <c r="L1472" s="160">
        <v>3.0000000000000001E-5</v>
      </c>
      <c r="M1472" s="160">
        <v>0.95</v>
      </c>
      <c r="N1472" s="160">
        <v>2.9999999999999997E-4</v>
      </c>
      <c r="O1472" s="160">
        <v>0.44</v>
      </c>
      <c r="P1472" s="160">
        <v>1.5</v>
      </c>
      <c r="Q1472" s="160">
        <v>1E-4</v>
      </c>
      <c r="R1472" s="160">
        <v>4.1999999999999997E-3</v>
      </c>
      <c r="S1472" s="160">
        <v>0.57999999999999996</v>
      </c>
      <c r="T1472" s="160">
        <v>0</v>
      </c>
      <c r="U1472" s="160">
        <v>0.58167000000000002</v>
      </c>
      <c r="V1472" s="160">
        <v>2.0000000000000001E-4</v>
      </c>
      <c r="W1472" s="160">
        <v>1.8500000000000001E-3</v>
      </c>
      <c r="X1472" s="160">
        <v>3.6999999999999999E-4</v>
      </c>
      <c r="Y1472" s="160">
        <v>9.2999999999999995E-4</v>
      </c>
      <c r="Z1472" s="160">
        <v>0</v>
      </c>
      <c r="AA1472" s="159">
        <v>3.3000000000000002E-2</v>
      </c>
      <c r="AB1472" s="159">
        <v>1.3000000000000001E-2</v>
      </c>
      <c r="AC1472" s="159">
        <v>1E-4</v>
      </c>
      <c r="AD1472" s="159">
        <v>0.05</v>
      </c>
    </row>
    <row r="1473" spans="1:30" ht="15" customHeight="1">
      <c r="A1473" s="267" t="s">
        <v>2265</v>
      </c>
      <c r="B1473" s="165" t="s">
        <v>34</v>
      </c>
      <c r="C1473" s="182">
        <v>3.2210000000000003E-2</v>
      </c>
      <c r="E1473" s="172">
        <v>4.5220000000000003E-2</v>
      </c>
      <c r="F1473" s="173">
        <v>1.866E-2</v>
      </c>
      <c r="G1473" s="179">
        <v>1.9500000000000001E-3</v>
      </c>
      <c r="H1473" s="176">
        <v>8.1200000000000005E-3</v>
      </c>
      <c r="I1473" s="175">
        <v>0</v>
      </c>
      <c r="J1473" s="160">
        <v>1.1304699999999999</v>
      </c>
      <c r="K1473" s="160">
        <v>0.10003999999999999</v>
      </c>
      <c r="L1473" s="160">
        <v>3.0000000000000001E-5</v>
      </c>
      <c r="M1473" s="160">
        <v>0.91037999999999997</v>
      </c>
      <c r="N1473" s="160">
        <v>2.9999999999999997E-4</v>
      </c>
      <c r="O1473" s="160">
        <v>0.40017000000000003</v>
      </c>
      <c r="P1473" s="160">
        <v>1.43059</v>
      </c>
      <c r="Q1473" s="160">
        <v>1.0999999999999999E-4</v>
      </c>
      <c r="R1473" s="160">
        <v>4.0000000000000001E-3</v>
      </c>
      <c r="S1473" s="160">
        <v>0.28011999999999998</v>
      </c>
      <c r="T1473" s="160">
        <v>0</v>
      </c>
      <c r="U1473" s="160">
        <v>0.28428000000000003</v>
      </c>
      <c r="V1473" s="160">
        <v>4.3999999999999996E-4</v>
      </c>
      <c r="W1473" s="160">
        <v>1.83E-3</v>
      </c>
      <c r="X1473" s="160">
        <v>3.5999999999999997E-4</v>
      </c>
      <c r="Y1473" s="160">
        <v>1.07E-3</v>
      </c>
      <c r="Z1473" s="160">
        <v>0</v>
      </c>
      <c r="AA1473" s="159">
        <v>3.7019999999999997E-2</v>
      </c>
      <c r="AB1473" s="159">
        <v>0.01</v>
      </c>
      <c r="AC1473" s="159">
        <v>5.9999999999999995E-4</v>
      </c>
      <c r="AD1473" s="159">
        <v>5.0019999999999995E-2</v>
      </c>
    </row>
    <row r="1474" spans="1:30" ht="15" customHeight="1">
      <c r="A1474" s="267" t="s">
        <v>2266</v>
      </c>
      <c r="B1474" s="165" t="s">
        <v>34</v>
      </c>
      <c r="C1474" s="182">
        <v>4.3700000000000003E-2</v>
      </c>
      <c r="E1474" s="172">
        <v>0.1905</v>
      </c>
      <c r="F1474" s="173">
        <v>6.9699999999999996E-3</v>
      </c>
      <c r="G1474" s="179">
        <v>3.1E-4</v>
      </c>
      <c r="H1474" s="176">
        <v>2.97E-3</v>
      </c>
      <c r="I1474" s="175">
        <v>2.9499999999999999E-3</v>
      </c>
      <c r="J1474" s="160">
        <v>1.52</v>
      </c>
      <c r="K1474" s="160">
        <v>0.15</v>
      </c>
      <c r="L1474" s="160">
        <v>6.4999999999999997E-4</v>
      </c>
      <c r="M1474" s="160">
        <v>1.19</v>
      </c>
      <c r="N1474" s="160">
        <v>7.000000000000001E-4</v>
      </c>
      <c r="O1474" s="160">
        <v>0.57999999999999996</v>
      </c>
      <c r="P1474" s="160">
        <v>1.95</v>
      </c>
      <c r="Q1474" s="160">
        <v>8.0000000000000004E-4</v>
      </c>
      <c r="R1474" s="160">
        <v>7.4000000000000003E-3</v>
      </c>
      <c r="S1474" s="160">
        <v>0.1</v>
      </c>
      <c r="T1474" s="160">
        <v>0</v>
      </c>
      <c r="U1474" s="160">
        <v>0.10167</v>
      </c>
      <c r="V1474" s="160">
        <v>3.6999999999999999E-4</v>
      </c>
      <c r="W1474" s="160">
        <v>1.7799999999999999E-3</v>
      </c>
      <c r="X1474" s="160">
        <v>4.0000000000000002E-4</v>
      </c>
      <c r="Y1474" s="160">
        <v>9.5E-4</v>
      </c>
      <c r="Z1474" s="160">
        <v>6.9999999999999993E-3</v>
      </c>
      <c r="AA1474" s="159">
        <v>3.1E-2</v>
      </c>
      <c r="AB1474" s="159">
        <v>1E-4</v>
      </c>
      <c r="AC1474" s="159">
        <v>2.0000000000000001E-4</v>
      </c>
      <c r="AD1474" s="159">
        <v>0.09</v>
      </c>
    </row>
    <row r="1475" spans="1:30" ht="15" customHeight="1">
      <c r="A1475" s="267" t="s">
        <v>2267</v>
      </c>
      <c r="B1475" s="165" t="s">
        <v>34</v>
      </c>
      <c r="C1475" s="182">
        <v>3.1120000000000002E-2</v>
      </c>
      <c r="E1475" s="172">
        <v>3.8800000000000001E-2</v>
      </c>
      <c r="F1475" s="173">
        <v>1.6539999999999999E-2</v>
      </c>
      <c r="G1475" s="179">
        <v>8.1999999999999998E-4</v>
      </c>
      <c r="H1475" s="176">
        <v>7.7800000000000005E-3</v>
      </c>
      <c r="I1475" s="175">
        <v>8.1999999999999998E-4</v>
      </c>
      <c r="J1475" s="160">
        <v>0.66706999999999994</v>
      </c>
      <c r="K1475" s="160">
        <v>6.6860000000000003E-2</v>
      </c>
      <c r="L1475" s="160">
        <v>1.7000000000000001E-4</v>
      </c>
      <c r="M1475" s="160">
        <v>0.59001999999999999</v>
      </c>
      <c r="N1475" s="160">
        <v>5.8E-4</v>
      </c>
      <c r="O1475" s="160">
        <v>0.33450000000000002</v>
      </c>
      <c r="P1475" s="160">
        <v>0.85590999999999995</v>
      </c>
      <c r="Q1475" s="160">
        <v>3.1E-4</v>
      </c>
      <c r="R1475" s="160">
        <v>2.7500000000000003E-3</v>
      </c>
      <c r="S1475" s="160">
        <v>0.50436999999999999</v>
      </c>
      <c r="T1475" s="160">
        <v>0</v>
      </c>
      <c r="U1475" s="160">
        <v>0.50878999999999996</v>
      </c>
      <c r="V1475" s="160">
        <v>2.9E-4</v>
      </c>
      <c r="W1475" s="160">
        <v>1.14E-3</v>
      </c>
      <c r="X1475" s="160">
        <v>2.5999999999999998E-4</v>
      </c>
      <c r="Y1475" s="160">
        <v>7.0999999999999991E-4</v>
      </c>
      <c r="Z1475" s="160">
        <v>2.1400000000000002E-2</v>
      </c>
      <c r="AA1475" s="159">
        <v>2.1099999999999997E-2</v>
      </c>
      <c r="AB1475" s="159">
        <v>5.4100000000000007E-3</v>
      </c>
      <c r="AC1475" s="159">
        <v>8.7999999999999992E-4</v>
      </c>
      <c r="AD1475" s="159">
        <v>4.0060000000000005E-2</v>
      </c>
    </row>
    <row r="1476" spans="1:30" ht="15" customHeight="1">
      <c r="A1476" s="267" t="s">
        <v>2268</v>
      </c>
      <c r="B1476" s="165" t="s">
        <v>34</v>
      </c>
      <c r="C1476" s="182">
        <v>7.7999999999999999E-4</v>
      </c>
      <c r="E1476" s="172">
        <v>2.6700000000000001E-3</v>
      </c>
      <c r="F1476" s="173">
        <v>7.6350000000000001E-2</v>
      </c>
      <c r="G1476" s="179">
        <v>2.1739999999999999E-2</v>
      </c>
      <c r="H1476" s="176">
        <v>0.17477000000000001</v>
      </c>
      <c r="I1476" s="175">
        <v>0</v>
      </c>
      <c r="J1476" s="160">
        <v>2.3959999999999999E-2</v>
      </c>
      <c r="K1476" s="160">
        <v>6.5400000000000007E-3</v>
      </c>
      <c r="L1476" s="160">
        <v>1.0000000000000001E-5</v>
      </c>
      <c r="M1476" s="160">
        <v>1.779E-2</v>
      </c>
      <c r="N1476" s="160">
        <v>1.0000000000000001E-5</v>
      </c>
      <c r="O1476" s="160">
        <v>5.0056700000000003</v>
      </c>
      <c r="P1476" s="160">
        <v>6.0730000000000006E-2</v>
      </c>
      <c r="Q1476" s="160">
        <v>1.4000000000000001E-4</v>
      </c>
      <c r="R1476" s="160">
        <v>7.0999999999999991E-4</v>
      </c>
      <c r="S1476" s="160">
        <v>8.0399999999999991</v>
      </c>
      <c r="T1476" s="160">
        <v>0</v>
      </c>
      <c r="U1476" s="160">
        <v>8.4866700000000002</v>
      </c>
      <c r="V1476" s="160">
        <v>0</v>
      </c>
      <c r="W1476" s="160">
        <v>0</v>
      </c>
      <c r="X1476" s="160">
        <v>0</v>
      </c>
      <c r="Y1476" s="160">
        <v>0</v>
      </c>
      <c r="Z1476" s="160">
        <v>3.5999999999999997E-4</v>
      </c>
      <c r="AA1476" s="159">
        <v>0</v>
      </c>
      <c r="AB1476" s="159">
        <v>0</v>
      </c>
      <c r="AC1476" s="159">
        <v>1.6369999999999999E-2</v>
      </c>
      <c r="AD1476" s="159">
        <v>3.5599999999999998E-3</v>
      </c>
    </row>
    <row r="1477" spans="1:30" ht="15" customHeight="1">
      <c r="A1477" s="267" t="s">
        <v>2269</v>
      </c>
      <c r="B1477" s="165" t="s">
        <v>34</v>
      </c>
      <c r="C1477" s="182">
        <v>3.2210000000000003E-2</v>
      </c>
      <c r="E1477" s="172">
        <v>4.5220000000000003E-2</v>
      </c>
      <c r="F1477" s="173">
        <v>1.866E-2</v>
      </c>
      <c r="G1477" s="179">
        <v>1.9500000000000001E-3</v>
      </c>
      <c r="H1477" s="176">
        <v>8.1200000000000005E-3</v>
      </c>
      <c r="I1477" s="175">
        <v>0</v>
      </c>
      <c r="J1477" s="160">
        <v>1.1304699999999999</v>
      </c>
      <c r="K1477" s="160">
        <v>0.10003999999999999</v>
      </c>
      <c r="L1477" s="160">
        <v>3.0000000000000001E-5</v>
      </c>
      <c r="M1477" s="160">
        <v>0.91037999999999997</v>
      </c>
      <c r="N1477" s="160">
        <v>2.9999999999999997E-4</v>
      </c>
      <c r="O1477" s="160">
        <v>0.40017000000000003</v>
      </c>
      <c r="P1477" s="160">
        <v>1.43059</v>
      </c>
      <c r="Q1477" s="160">
        <v>1.0999999999999999E-4</v>
      </c>
      <c r="R1477" s="160">
        <v>4.0000000000000001E-3</v>
      </c>
      <c r="S1477" s="160">
        <v>0.28011999999999998</v>
      </c>
      <c r="T1477" s="160">
        <v>0</v>
      </c>
      <c r="U1477" s="160">
        <v>0.28428000000000003</v>
      </c>
      <c r="V1477" s="160">
        <v>4.3999999999999996E-4</v>
      </c>
      <c r="W1477" s="160">
        <v>1.83E-3</v>
      </c>
      <c r="X1477" s="160">
        <v>3.5999999999999997E-4</v>
      </c>
      <c r="Y1477" s="160">
        <v>1.07E-3</v>
      </c>
      <c r="Z1477" s="160">
        <v>0</v>
      </c>
      <c r="AA1477" s="159">
        <v>3.7019999999999997E-2</v>
      </c>
      <c r="AB1477" s="159">
        <v>0.01</v>
      </c>
      <c r="AC1477" s="159">
        <v>5.9999999999999995E-4</v>
      </c>
      <c r="AD1477" s="159">
        <v>5.0019999999999995E-2</v>
      </c>
    </row>
    <row r="1478" spans="1:30" ht="15" customHeight="1">
      <c r="A1478" s="267" t="s">
        <v>2270</v>
      </c>
      <c r="B1478" s="165" t="s">
        <v>34</v>
      </c>
      <c r="C1478" s="182">
        <v>3.2210000000000003E-2</v>
      </c>
      <c r="E1478" s="172">
        <v>4.5220000000000003E-2</v>
      </c>
      <c r="F1478" s="173">
        <v>1.866E-2</v>
      </c>
      <c r="G1478" s="179">
        <v>1.9500000000000001E-3</v>
      </c>
      <c r="H1478" s="176">
        <v>8.1200000000000005E-3</v>
      </c>
      <c r="I1478" s="175">
        <v>0</v>
      </c>
      <c r="J1478" s="160">
        <v>1.1304699999999999</v>
      </c>
      <c r="K1478" s="160">
        <v>0.10003999999999999</v>
      </c>
      <c r="L1478" s="160">
        <v>3.0000000000000001E-5</v>
      </c>
      <c r="M1478" s="160">
        <v>0.91037999999999997</v>
      </c>
      <c r="N1478" s="160">
        <v>2.9999999999999997E-4</v>
      </c>
      <c r="O1478" s="160">
        <v>0.40017000000000003</v>
      </c>
      <c r="P1478" s="160">
        <v>1.43059</v>
      </c>
      <c r="Q1478" s="160">
        <v>1.0999999999999999E-4</v>
      </c>
      <c r="R1478" s="160">
        <v>4.0000000000000001E-3</v>
      </c>
      <c r="S1478" s="160">
        <v>0.28011999999999998</v>
      </c>
      <c r="T1478" s="160">
        <v>0</v>
      </c>
      <c r="U1478" s="160">
        <v>0.28428000000000003</v>
      </c>
      <c r="V1478" s="160">
        <v>4.3999999999999996E-4</v>
      </c>
      <c r="W1478" s="160">
        <v>1.83E-3</v>
      </c>
      <c r="X1478" s="160">
        <v>3.5999999999999997E-4</v>
      </c>
      <c r="Y1478" s="160">
        <v>1.07E-3</v>
      </c>
      <c r="Z1478" s="160">
        <v>0</v>
      </c>
      <c r="AA1478" s="159">
        <v>3.7019999999999997E-2</v>
      </c>
      <c r="AB1478" s="159">
        <v>0</v>
      </c>
      <c r="AC1478" s="159">
        <v>5.9999999999999995E-4</v>
      </c>
      <c r="AD1478" s="159">
        <v>5.0019999999999995E-2</v>
      </c>
    </row>
    <row r="1479" spans="1:30" ht="15" customHeight="1">
      <c r="A1479" s="267" t="s">
        <v>2271</v>
      </c>
      <c r="B1479" s="165" t="s">
        <v>34</v>
      </c>
      <c r="C1479" s="182">
        <v>3.3700000000000001E-2</v>
      </c>
      <c r="E1479" s="172">
        <v>4.99E-2</v>
      </c>
      <c r="F1479" s="173">
        <v>6.3299999999999997E-3</v>
      </c>
      <c r="G1479" s="179">
        <v>3.5000000000000005E-4</v>
      </c>
      <c r="H1479" s="176">
        <v>2.7700000000000003E-3</v>
      </c>
      <c r="I1479" s="175">
        <v>0</v>
      </c>
      <c r="J1479" s="160">
        <v>1.19</v>
      </c>
      <c r="K1479" s="160">
        <v>0.11</v>
      </c>
      <c r="L1479" s="160">
        <v>3.0000000000000001E-5</v>
      </c>
      <c r="M1479" s="160">
        <v>0.95</v>
      </c>
      <c r="N1479" s="160">
        <v>2.9999999999999997E-4</v>
      </c>
      <c r="O1479" s="160">
        <v>0.44</v>
      </c>
      <c r="P1479" s="160">
        <v>1.5</v>
      </c>
      <c r="Q1479" s="160">
        <v>1E-4</v>
      </c>
      <c r="R1479" s="160">
        <v>4.1999999999999997E-3</v>
      </c>
      <c r="S1479" s="160">
        <v>0.57999999999999996</v>
      </c>
      <c r="T1479" s="160">
        <v>0</v>
      </c>
      <c r="U1479" s="160">
        <v>0.58167000000000002</v>
      </c>
      <c r="V1479" s="160">
        <v>2.0000000000000001E-4</v>
      </c>
      <c r="W1479" s="160">
        <v>1.8500000000000001E-3</v>
      </c>
      <c r="X1479" s="160">
        <v>3.6999999999999999E-4</v>
      </c>
      <c r="Y1479" s="160">
        <v>9.2999999999999995E-4</v>
      </c>
      <c r="Z1479" s="160">
        <v>0</v>
      </c>
      <c r="AA1479" s="159">
        <v>3.3000000000000002E-2</v>
      </c>
      <c r="AB1479" s="159">
        <v>1.3000000000000001E-2</v>
      </c>
      <c r="AC1479" s="159">
        <v>1E-4</v>
      </c>
      <c r="AD1479" s="159">
        <v>0.05</v>
      </c>
    </row>
    <row r="1480" spans="1:30" ht="15" customHeight="1">
      <c r="A1480" s="267" t="s">
        <v>2272</v>
      </c>
      <c r="B1480" s="165" t="s">
        <v>34</v>
      </c>
      <c r="C1480" s="182">
        <v>2.1700000000000001E-2</v>
      </c>
      <c r="E1480" s="172">
        <v>2.9600000000000001E-2</v>
      </c>
      <c r="F1480" s="173">
        <v>0.19336999999999999</v>
      </c>
      <c r="G1480" s="179">
        <v>8.8400000000000006E-3</v>
      </c>
      <c r="H1480" s="176">
        <v>9.0929999999999997E-2</v>
      </c>
      <c r="I1480" s="175">
        <v>0</v>
      </c>
      <c r="J1480" s="160">
        <v>0.69</v>
      </c>
      <c r="K1480" s="160">
        <v>7.0000000000000007E-2</v>
      </c>
      <c r="L1480" s="160">
        <v>1.0000000000000001E-5</v>
      </c>
      <c r="M1480" s="160">
        <v>0.61</v>
      </c>
      <c r="N1480" s="160">
        <v>2.9999999999999997E-4</v>
      </c>
      <c r="O1480" s="160">
        <v>0.34</v>
      </c>
      <c r="P1480" s="160">
        <v>0.97</v>
      </c>
      <c r="Q1480" s="160">
        <v>7.0000000000000007E-5</v>
      </c>
      <c r="R1480" s="160">
        <v>2.5000000000000001E-3</v>
      </c>
      <c r="S1480" s="160">
        <v>2.74</v>
      </c>
      <c r="T1480" s="160">
        <v>0</v>
      </c>
      <c r="U1480" s="160">
        <v>2.79</v>
      </c>
      <c r="V1480" s="160">
        <v>2.4000000000000001E-4</v>
      </c>
      <c r="W1480" s="160">
        <v>1.25E-3</v>
      </c>
      <c r="X1480" s="160">
        <v>2.8000000000000003E-4</v>
      </c>
      <c r="Y1480" s="160">
        <v>4.2000000000000002E-4</v>
      </c>
      <c r="Z1480" s="160">
        <v>6.0000000000000001E-3</v>
      </c>
      <c r="AA1480" s="159">
        <v>5.0000000000000001E-3</v>
      </c>
      <c r="AB1480" s="159">
        <v>1.1000000000000001E-2</v>
      </c>
      <c r="AC1480" s="159">
        <v>8.8000000000000005E-3</v>
      </c>
      <c r="AD1480" s="159">
        <v>0.04</v>
      </c>
    </row>
    <row r="1481" spans="1:30" ht="15" customHeight="1">
      <c r="A1481" s="267" t="s">
        <v>2273</v>
      </c>
      <c r="B1481" s="165" t="s">
        <v>34</v>
      </c>
      <c r="C1481" s="182">
        <v>3.4599999999999999E-2</v>
      </c>
      <c r="E1481" s="172">
        <v>0.1462</v>
      </c>
      <c r="F1481" s="173">
        <v>1.976E-2</v>
      </c>
      <c r="G1481" s="179">
        <v>2.1800000000000001E-3</v>
      </c>
      <c r="H1481" s="176">
        <v>8.6300000000000005E-3</v>
      </c>
      <c r="I1481" s="175">
        <v>2.1320000000000002E-2</v>
      </c>
      <c r="J1481" s="160">
        <v>1.20929</v>
      </c>
      <c r="K1481" s="160">
        <v>0.11518</v>
      </c>
      <c r="L1481" s="160">
        <v>3.1E-4</v>
      </c>
      <c r="M1481" s="160">
        <v>0.98070999999999997</v>
      </c>
      <c r="N1481" s="160">
        <v>9.2999999999999995E-4</v>
      </c>
      <c r="O1481" s="160">
        <v>0.44776000000000005</v>
      </c>
      <c r="P1481" s="160">
        <v>1.62435</v>
      </c>
      <c r="Q1481" s="160">
        <v>2.0000000000000001E-4</v>
      </c>
      <c r="R1481" s="160">
        <v>4.3899999999999998E-3</v>
      </c>
      <c r="S1481" s="160">
        <v>0.29647000000000001</v>
      </c>
      <c r="T1481" s="160">
        <v>0</v>
      </c>
      <c r="U1481" s="160">
        <v>0.30131000000000002</v>
      </c>
      <c r="V1481" s="160">
        <v>4.8000000000000001E-4</v>
      </c>
      <c r="W1481" s="160">
        <v>1.97E-3</v>
      </c>
      <c r="X1481" s="160">
        <v>4.2000000000000002E-4</v>
      </c>
      <c r="Y1481" s="160">
        <v>1.4099999999999998E-3</v>
      </c>
      <c r="Z1481" s="160">
        <v>4.1509999999999998E-2</v>
      </c>
      <c r="AA1481" s="159">
        <v>3.9879999999999999E-2</v>
      </c>
      <c r="AB1481" s="159">
        <v>6.4000000000000005E-4</v>
      </c>
      <c r="AC1481" s="159">
        <v>8.3000000000000001E-4</v>
      </c>
      <c r="AD1481" s="159">
        <v>7.0000000000000007E-2</v>
      </c>
    </row>
    <row r="1482" spans="1:30" ht="15" customHeight="1">
      <c r="A1482" s="267" t="s">
        <v>2274</v>
      </c>
      <c r="B1482" s="165" t="s">
        <v>34</v>
      </c>
      <c r="C1482" s="182">
        <v>4.4000000000000004E-2</v>
      </c>
      <c r="E1482" s="172">
        <v>0.19</v>
      </c>
      <c r="F1482" s="173">
        <v>1.1899999999999999E-3</v>
      </c>
      <c r="G1482" s="179">
        <v>1.6000000000000001E-4</v>
      </c>
      <c r="H1482" s="176">
        <v>5.0000000000000001E-4</v>
      </c>
      <c r="I1482" s="175">
        <v>0</v>
      </c>
      <c r="J1482" s="160">
        <v>1.52</v>
      </c>
      <c r="K1482" s="160">
        <v>0.15</v>
      </c>
      <c r="L1482" s="160">
        <v>3.5000000000000005E-4</v>
      </c>
      <c r="M1482" s="160">
        <v>1.19</v>
      </c>
      <c r="N1482" s="160">
        <v>7.000000000000001E-4</v>
      </c>
      <c r="O1482" s="160">
        <v>0.57999999999999996</v>
      </c>
      <c r="P1482" s="160">
        <v>1.94</v>
      </c>
      <c r="Q1482" s="160">
        <v>1.0999999999999999E-4</v>
      </c>
      <c r="R1482" s="160">
        <v>7.4000000000000003E-3</v>
      </c>
      <c r="S1482" s="160">
        <v>0.02</v>
      </c>
      <c r="T1482" s="160">
        <v>0</v>
      </c>
      <c r="U1482" s="160">
        <v>2.3330000000000004E-2</v>
      </c>
      <c r="V1482" s="160">
        <v>4.0000000000000002E-4</v>
      </c>
      <c r="W1482" s="160">
        <v>1.8E-3</v>
      </c>
      <c r="X1482" s="160">
        <v>4.0000000000000002E-4</v>
      </c>
      <c r="Y1482" s="160">
        <v>1E-3</v>
      </c>
      <c r="Z1482" s="160">
        <v>6.9999999999999993E-3</v>
      </c>
      <c r="AA1482" s="159">
        <v>0.06</v>
      </c>
      <c r="AB1482" s="159">
        <v>0</v>
      </c>
      <c r="AC1482" s="159">
        <v>5.9999999999999995E-4</v>
      </c>
      <c r="AD1482" s="159">
        <v>0.09</v>
      </c>
    </row>
    <row r="1483" spans="1:30" ht="15" customHeight="1">
      <c r="A1483" s="267" t="s">
        <v>2275</v>
      </c>
      <c r="B1483" s="165" t="s">
        <v>34</v>
      </c>
      <c r="C1483" s="182">
        <v>3.4700000000000002E-2</v>
      </c>
      <c r="E1483" s="172">
        <v>4.6600000000000003E-2</v>
      </c>
      <c r="F1483" s="173">
        <v>2.0959999999999999E-2</v>
      </c>
      <c r="G1483" s="179">
        <v>9.2000000000000003E-4</v>
      </c>
      <c r="H1483" s="176">
        <v>8.9300000000000004E-3</v>
      </c>
      <c r="I1483" s="175">
        <v>0</v>
      </c>
      <c r="J1483" s="160">
        <v>1.21</v>
      </c>
      <c r="K1483" s="160">
        <v>0.12</v>
      </c>
      <c r="L1483" s="160">
        <v>4.0000000000000003E-5</v>
      </c>
      <c r="M1483" s="160">
        <v>0.95</v>
      </c>
      <c r="N1483" s="160">
        <v>5.0000000000000001E-4</v>
      </c>
      <c r="O1483" s="160">
        <v>0.46</v>
      </c>
      <c r="P1483" s="160">
        <v>1.55</v>
      </c>
      <c r="Q1483" s="160">
        <v>8.9999999999999992E-5</v>
      </c>
      <c r="R1483" s="160">
        <v>5.8999999999999999E-3</v>
      </c>
      <c r="S1483" s="160">
        <v>0.27</v>
      </c>
      <c r="T1483" s="160">
        <v>0</v>
      </c>
      <c r="U1483" s="160">
        <v>0.27417000000000002</v>
      </c>
      <c r="V1483" s="160">
        <v>2.9E-4</v>
      </c>
      <c r="W1483" s="160">
        <v>1.4199999999999998E-3</v>
      </c>
      <c r="X1483" s="160">
        <v>3.2000000000000003E-4</v>
      </c>
      <c r="Y1483" s="160">
        <v>7.5000000000000002E-4</v>
      </c>
      <c r="Z1483" s="160">
        <v>5.0000000000000001E-3</v>
      </c>
      <c r="AA1483" s="159">
        <v>2.2000000000000002E-2</v>
      </c>
      <c r="AB1483" s="159">
        <v>4.0000000000000002E-4</v>
      </c>
      <c r="AC1483" s="159">
        <v>8.699999999999999E-4</v>
      </c>
      <c r="AD1483" s="159">
        <v>7.0000000000000007E-2</v>
      </c>
    </row>
    <row r="1484" spans="1:30" ht="15" customHeight="1">
      <c r="A1484" s="267" t="s">
        <v>2276</v>
      </c>
      <c r="B1484" s="165" t="s">
        <v>34</v>
      </c>
      <c r="C1484" s="182">
        <v>0.2596</v>
      </c>
      <c r="E1484" s="172">
        <v>3.8300000000000001E-2</v>
      </c>
      <c r="F1484" s="173">
        <v>0.12670000000000001</v>
      </c>
      <c r="G1484" s="179">
        <v>6.2599999999999999E-3</v>
      </c>
      <c r="H1484" s="176">
        <v>5.7300000000000004E-2</v>
      </c>
      <c r="I1484" s="175">
        <v>0</v>
      </c>
      <c r="J1484" s="160">
        <v>7.31</v>
      </c>
      <c r="K1484" s="160">
        <v>0.26</v>
      </c>
      <c r="L1484" s="160">
        <v>1.0999999999999999E-4</v>
      </c>
      <c r="M1484" s="160">
        <v>5.24</v>
      </c>
      <c r="N1484" s="160">
        <v>2.5000000000000001E-3</v>
      </c>
      <c r="O1484" s="160">
        <v>0.16</v>
      </c>
      <c r="P1484" s="160">
        <v>0.95</v>
      </c>
      <c r="Q1484" s="160">
        <v>2.7E-4</v>
      </c>
      <c r="R1484" s="160">
        <v>3.1300000000000001E-2</v>
      </c>
      <c r="S1484" s="160">
        <v>1.33</v>
      </c>
      <c r="T1484" s="160">
        <v>0</v>
      </c>
      <c r="U1484" s="160">
        <v>1.3666700000000001</v>
      </c>
      <c r="V1484" s="160">
        <v>1.01E-3</v>
      </c>
      <c r="W1484" s="160">
        <v>3.29E-3</v>
      </c>
      <c r="X1484" s="160">
        <v>7.9000000000000001E-4</v>
      </c>
      <c r="Y1484" s="160">
        <v>1.1899999999999999E-3</v>
      </c>
      <c r="Z1484" s="160">
        <v>0</v>
      </c>
      <c r="AA1484" s="159">
        <v>0.16300000000000001</v>
      </c>
      <c r="AB1484" s="159">
        <v>1.6000000000000001E-3</v>
      </c>
      <c r="AC1484" s="159">
        <v>3.7000000000000002E-3</v>
      </c>
      <c r="AD1484" s="159">
        <v>0.1</v>
      </c>
    </row>
    <row r="1485" spans="1:30" ht="15" customHeight="1">
      <c r="A1485" s="267" t="s">
        <v>2277</v>
      </c>
      <c r="B1485" s="165" t="s">
        <v>34</v>
      </c>
      <c r="C1485" s="182">
        <v>0.2596</v>
      </c>
      <c r="E1485" s="172">
        <v>3.8300000000000001E-2</v>
      </c>
      <c r="F1485" s="173">
        <v>0.12670000000000001</v>
      </c>
      <c r="G1485" s="179">
        <v>6.2599999999999999E-3</v>
      </c>
      <c r="H1485" s="176">
        <v>5.7300000000000004E-2</v>
      </c>
      <c r="I1485" s="175">
        <v>0</v>
      </c>
      <c r="J1485" s="160">
        <v>7.31</v>
      </c>
      <c r="K1485" s="160">
        <v>0.26</v>
      </c>
      <c r="L1485" s="160">
        <v>1.0999999999999999E-4</v>
      </c>
      <c r="M1485" s="160">
        <v>5.24</v>
      </c>
      <c r="N1485" s="160">
        <v>2.5000000000000001E-3</v>
      </c>
      <c r="O1485" s="160">
        <v>0.16</v>
      </c>
      <c r="P1485" s="160">
        <v>0.95</v>
      </c>
      <c r="Q1485" s="160">
        <v>2.7E-4</v>
      </c>
      <c r="R1485" s="160">
        <v>3.1300000000000001E-2</v>
      </c>
      <c r="S1485" s="160">
        <v>1.33</v>
      </c>
      <c r="T1485" s="160">
        <v>0</v>
      </c>
      <c r="U1485" s="160">
        <v>1.3666700000000001</v>
      </c>
      <c r="V1485" s="160">
        <v>1.01E-3</v>
      </c>
      <c r="W1485" s="160">
        <v>3.29E-3</v>
      </c>
      <c r="X1485" s="160">
        <v>7.9000000000000001E-4</v>
      </c>
      <c r="Y1485" s="160">
        <v>1.1899999999999999E-3</v>
      </c>
      <c r="Z1485" s="160">
        <v>0</v>
      </c>
      <c r="AA1485" s="159">
        <v>0.16300000000000001</v>
      </c>
      <c r="AB1485" s="159">
        <v>1.6000000000000001E-3</v>
      </c>
      <c r="AC1485" s="159">
        <v>3.7000000000000002E-3</v>
      </c>
      <c r="AD1485" s="159">
        <v>0.1</v>
      </c>
    </row>
    <row r="1486" spans="1:30" ht="15" customHeight="1">
      <c r="A1486" s="267" t="s">
        <v>2278</v>
      </c>
      <c r="B1486" s="165" t="s">
        <v>34</v>
      </c>
      <c r="C1486" s="182">
        <v>2.5579999999999999E-2</v>
      </c>
      <c r="E1486" s="172">
        <v>8.6210000000000009E-2</v>
      </c>
      <c r="F1486" s="173">
        <v>1.49E-3</v>
      </c>
      <c r="G1486" s="179">
        <v>5.8099999999999992E-3</v>
      </c>
      <c r="H1486" s="176">
        <v>2.2699999999999999E-3</v>
      </c>
      <c r="I1486" s="175">
        <v>6.8799999999999998E-3</v>
      </c>
      <c r="J1486" s="160">
        <v>0.19652</v>
      </c>
      <c r="K1486" s="160">
        <v>0.17774999999999999</v>
      </c>
      <c r="L1486" s="160">
        <v>1.0499999999999999E-3</v>
      </c>
      <c r="M1486" s="160">
        <v>0.52854999999999996</v>
      </c>
      <c r="N1486" s="160">
        <v>6.8999999999999999E-3</v>
      </c>
      <c r="O1486" s="160">
        <v>0.49552999999999997</v>
      </c>
      <c r="P1486" s="160">
        <v>0.92634000000000005</v>
      </c>
      <c r="Q1486" s="160">
        <v>6.8000000000000005E-4</v>
      </c>
      <c r="R1486" s="160">
        <v>1.47E-3</v>
      </c>
      <c r="S1486" s="160">
        <v>0</v>
      </c>
      <c r="T1486" s="160">
        <v>0</v>
      </c>
      <c r="U1486" s="160">
        <v>4.8000000000000001E-4</v>
      </c>
      <c r="V1486" s="160">
        <v>1.8999999999999998E-4</v>
      </c>
      <c r="W1486" s="160">
        <v>7.3999999999999999E-4</v>
      </c>
      <c r="X1486" s="160">
        <v>7.9000000000000001E-4</v>
      </c>
      <c r="Y1486" s="160">
        <v>8.9800000000000001E-3</v>
      </c>
      <c r="Z1486" s="160">
        <v>1.9500000000000001E-3</v>
      </c>
      <c r="AA1486" s="159">
        <v>2.128E-2</v>
      </c>
      <c r="AB1486" s="159">
        <v>0</v>
      </c>
      <c r="AC1486" s="159">
        <v>4.0000000000000002E-4</v>
      </c>
      <c r="AD1486" s="159">
        <v>7.4499999999999997E-2</v>
      </c>
    </row>
    <row r="1487" spans="1:30" ht="15" customHeight="1">
      <c r="A1487" s="267" t="s">
        <v>2279</v>
      </c>
      <c r="B1487" s="165" t="s">
        <v>34</v>
      </c>
      <c r="C1487" s="182">
        <v>1.985E-2</v>
      </c>
      <c r="E1487" s="172">
        <v>6.1780000000000002E-2</v>
      </c>
      <c r="F1487" s="173">
        <v>1.1899999999999999E-3</v>
      </c>
      <c r="G1487" s="179">
        <v>4.6500000000000005E-3</v>
      </c>
      <c r="H1487" s="176">
        <v>1.82E-3</v>
      </c>
      <c r="I1487" s="175">
        <v>5.5100000000000001E-3</v>
      </c>
      <c r="J1487" s="160">
        <v>0.15529999999999999</v>
      </c>
      <c r="K1487" s="160">
        <v>0.13597000000000001</v>
      </c>
      <c r="L1487" s="160">
        <v>8.3000000000000001E-4</v>
      </c>
      <c r="M1487" s="160">
        <v>0.39921999999999996</v>
      </c>
      <c r="N1487" s="160">
        <v>5.4300000000000008E-3</v>
      </c>
      <c r="O1487" s="160">
        <v>0.49271999999999999</v>
      </c>
      <c r="P1487" s="160">
        <v>0.70918999999999999</v>
      </c>
      <c r="Q1487" s="160">
        <v>5.1999999999999995E-4</v>
      </c>
      <c r="R1487" s="160">
        <v>1.16E-3</v>
      </c>
      <c r="S1487" s="160">
        <v>0</v>
      </c>
      <c r="T1487" s="160">
        <v>0</v>
      </c>
      <c r="U1487" s="160">
        <v>3.7999999999999997E-4</v>
      </c>
      <c r="V1487" s="160">
        <v>1.4999999999999999E-4</v>
      </c>
      <c r="W1487" s="160">
        <v>5.5000000000000003E-4</v>
      </c>
      <c r="X1487" s="160">
        <v>5.8E-4</v>
      </c>
      <c r="Y1487" s="160">
        <v>6.3600000000000002E-3</v>
      </c>
      <c r="Z1487" s="160">
        <v>1.56E-3</v>
      </c>
      <c r="AA1487" s="159">
        <v>1.5789999999999998E-2</v>
      </c>
      <c r="AB1487" s="159">
        <v>0</v>
      </c>
      <c r="AC1487" s="159">
        <v>3.2000000000000003E-4</v>
      </c>
      <c r="AD1487" s="159">
        <v>5.8430000000000003E-2</v>
      </c>
    </row>
    <row r="1488" spans="1:30" ht="15" customHeight="1">
      <c r="A1488" s="267" t="s">
        <v>2280</v>
      </c>
      <c r="B1488" s="165" t="s">
        <v>34</v>
      </c>
      <c r="C1488" s="182">
        <v>2.6000000000000002E-2</v>
      </c>
      <c r="E1488" s="172">
        <v>0.09</v>
      </c>
      <c r="F1488" s="173">
        <v>8.4099999999999991E-3</v>
      </c>
      <c r="G1488" s="179">
        <v>5.1999999999999995E-4</v>
      </c>
      <c r="H1488" s="176">
        <v>3.8400000000000001E-3</v>
      </c>
      <c r="I1488" s="175">
        <v>0</v>
      </c>
      <c r="J1488" s="160">
        <v>0.96</v>
      </c>
      <c r="K1488" s="160">
        <v>0.16</v>
      </c>
      <c r="L1488" s="160">
        <v>2.0000000000000002E-5</v>
      </c>
      <c r="M1488" s="160">
        <v>1.51</v>
      </c>
      <c r="N1488" s="160">
        <v>0</v>
      </c>
      <c r="O1488" s="160">
        <v>1.44</v>
      </c>
      <c r="P1488" s="160">
        <v>2.06</v>
      </c>
      <c r="Q1488" s="160">
        <v>1.6000000000000001E-4</v>
      </c>
      <c r="R1488" s="160">
        <v>8.1000000000000013E-3</v>
      </c>
      <c r="S1488" s="160">
        <v>0.12</v>
      </c>
      <c r="T1488" s="160">
        <v>0</v>
      </c>
      <c r="U1488" s="160">
        <v>0.1225</v>
      </c>
      <c r="V1488" s="160">
        <v>5.6000000000000006E-4</v>
      </c>
      <c r="W1488" s="160">
        <v>2.3699999999999997E-3</v>
      </c>
      <c r="X1488" s="160">
        <v>6.2E-4</v>
      </c>
      <c r="Y1488" s="160">
        <v>1.24E-3</v>
      </c>
      <c r="Z1488" s="160">
        <v>6.9999999999999993E-3</v>
      </c>
      <c r="AA1488" s="159">
        <v>2.8999999999999998E-2</v>
      </c>
      <c r="AB1488" s="159">
        <v>4.6999999999999999E-4</v>
      </c>
      <c r="AC1488" s="159">
        <v>4.0000000000000002E-4</v>
      </c>
      <c r="AD1488" s="159">
        <v>0.04</v>
      </c>
    </row>
    <row r="1489" spans="1:30" ht="15" customHeight="1">
      <c r="A1489" s="267" t="s">
        <v>2281</v>
      </c>
      <c r="B1489" s="165" t="s">
        <v>34</v>
      </c>
      <c r="C1489" s="182">
        <v>0.24485999999999999</v>
      </c>
      <c r="E1489" s="172">
        <v>1.2190000000000001E-2</v>
      </c>
      <c r="F1489" s="173">
        <v>0.13593</v>
      </c>
      <c r="G1489" s="179">
        <v>6.0799999999999995E-3</v>
      </c>
      <c r="H1489" s="176">
        <v>6.053E-2</v>
      </c>
      <c r="I1489" s="175">
        <v>0</v>
      </c>
      <c r="J1489" s="160">
        <v>7.0483799999999999</v>
      </c>
      <c r="K1489" s="160">
        <v>0.18044000000000002</v>
      </c>
      <c r="L1489" s="160">
        <v>8.0000000000000007E-5</v>
      </c>
      <c r="M1489" s="160">
        <v>2.7648000000000001</v>
      </c>
      <c r="N1489" s="160">
        <v>4.3899999999999998E-3</v>
      </c>
      <c r="O1489" s="160">
        <v>8.4756700000000009</v>
      </c>
      <c r="P1489" s="160">
        <v>0.62813000000000008</v>
      </c>
      <c r="Q1489" s="160">
        <v>2.0000000000000001E-4</v>
      </c>
      <c r="R1489" s="160">
        <v>1.992E-2</v>
      </c>
      <c r="S1489" s="160">
        <v>2.7911999999999999</v>
      </c>
      <c r="T1489" s="160">
        <v>0</v>
      </c>
      <c r="U1489" s="160">
        <v>2.8365300000000002</v>
      </c>
      <c r="V1489" s="160">
        <v>1.7000000000000001E-4</v>
      </c>
      <c r="W1489" s="160">
        <v>2.3999999999999998E-3</v>
      </c>
      <c r="X1489" s="160">
        <v>4.6999999999999999E-4</v>
      </c>
      <c r="Y1489" s="160">
        <v>5.0999999999999993E-4</v>
      </c>
      <c r="Z1489" s="160">
        <v>0</v>
      </c>
      <c r="AA1489" s="159">
        <v>8.8970000000000007E-2</v>
      </c>
      <c r="AB1489" s="159">
        <v>1.1200000000000001E-3</v>
      </c>
      <c r="AC1489" s="159">
        <v>1.8599999999999999E-3</v>
      </c>
      <c r="AD1489" s="159">
        <v>0.1152</v>
      </c>
    </row>
    <row r="1490" spans="1:30" ht="15" customHeight="1">
      <c r="A1490" s="267" t="s">
        <v>2282</v>
      </c>
      <c r="B1490" s="165" t="s">
        <v>34</v>
      </c>
      <c r="C1490" s="182">
        <v>0.13739999999999999</v>
      </c>
      <c r="E1490" s="172">
        <v>3.6299999999999999E-2</v>
      </c>
      <c r="F1490" s="173">
        <v>1.221E-2</v>
      </c>
      <c r="G1490" s="179">
        <v>5.8999999999999992E-4</v>
      </c>
      <c r="H1490" s="176">
        <v>5.5000000000000005E-3</v>
      </c>
      <c r="I1490" s="175">
        <v>0</v>
      </c>
      <c r="J1490" s="160">
        <v>0.69</v>
      </c>
      <c r="K1490" s="160">
        <v>0.06</v>
      </c>
      <c r="L1490" s="160">
        <v>3.0000000000000001E-5</v>
      </c>
      <c r="M1490" s="160">
        <v>1.51</v>
      </c>
      <c r="N1490" s="160">
        <v>1.6000000000000001E-3</v>
      </c>
      <c r="O1490" s="160">
        <v>4.0599999999999996</v>
      </c>
      <c r="P1490" s="160">
        <v>0.96</v>
      </c>
      <c r="Q1490" s="160">
        <v>2.8000000000000003E-4</v>
      </c>
      <c r="R1490" s="160">
        <v>4.1999999999999997E-3</v>
      </c>
      <c r="S1490" s="160">
        <v>0.21</v>
      </c>
      <c r="T1490" s="160">
        <v>0</v>
      </c>
      <c r="U1490" s="160">
        <v>0.21417000000000003</v>
      </c>
      <c r="V1490" s="160">
        <v>2.4000000000000001E-4</v>
      </c>
      <c r="W1490" s="160">
        <v>1.8500000000000001E-3</v>
      </c>
      <c r="X1490" s="160">
        <v>7.5999999999999993E-4</v>
      </c>
      <c r="Y1490" s="160">
        <v>1.4399999999999999E-3</v>
      </c>
      <c r="Z1490" s="160">
        <v>0</v>
      </c>
      <c r="AA1490" s="159">
        <v>0.10199999999999999</v>
      </c>
      <c r="AB1490" s="159">
        <v>1E-4</v>
      </c>
      <c r="AC1490" s="159">
        <v>2.0000000000000001E-4</v>
      </c>
      <c r="AD1490" s="159">
        <v>0.13</v>
      </c>
    </row>
    <row r="1491" spans="1:30" ht="15" customHeight="1">
      <c r="A1491" s="267" t="s">
        <v>2283</v>
      </c>
      <c r="B1491" s="165" t="s">
        <v>34</v>
      </c>
      <c r="C1491" s="182">
        <v>0.24485999999999999</v>
      </c>
      <c r="E1491" s="172">
        <v>1.2190000000000001E-2</v>
      </c>
      <c r="F1491" s="173">
        <v>0.13593</v>
      </c>
      <c r="G1491" s="179">
        <v>6.0799999999999995E-3</v>
      </c>
      <c r="H1491" s="176">
        <v>6.053E-2</v>
      </c>
      <c r="I1491" s="175">
        <v>0</v>
      </c>
      <c r="J1491" s="160">
        <v>7.0483799999999999</v>
      </c>
      <c r="K1491" s="160">
        <v>0.18044000000000002</v>
      </c>
      <c r="L1491" s="160">
        <v>8.0000000000000007E-5</v>
      </c>
      <c r="M1491" s="160">
        <v>2.7648000000000001</v>
      </c>
      <c r="N1491" s="160">
        <v>4.3899999999999998E-3</v>
      </c>
      <c r="O1491" s="160">
        <v>8.4756700000000009</v>
      </c>
      <c r="P1491" s="160">
        <v>0.62813000000000008</v>
      </c>
      <c r="Q1491" s="160">
        <v>2.0000000000000001E-4</v>
      </c>
      <c r="R1491" s="160">
        <v>1.992E-2</v>
      </c>
      <c r="S1491" s="160">
        <v>2.7911999999999999</v>
      </c>
      <c r="T1491" s="160">
        <v>0</v>
      </c>
      <c r="U1491" s="160">
        <v>2.8365300000000002</v>
      </c>
      <c r="V1491" s="160">
        <v>1.7000000000000001E-4</v>
      </c>
      <c r="W1491" s="160">
        <v>2.3999999999999998E-3</v>
      </c>
      <c r="X1491" s="160">
        <v>4.6999999999999999E-4</v>
      </c>
      <c r="Y1491" s="160">
        <v>5.0999999999999993E-4</v>
      </c>
      <c r="Z1491" s="160">
        <v>0</v>
      </c>
      <c r="AA1491" s="159">
        <v>8.8970000000000007E-2</v>
      </c>
      <c r="AB1491" s="159">
        <v>1.1200000000000001E-3</v>
      </c>
      <c r="AC1491" s="159">
        <v>1.8599999999999999E-3</v>
      </c>
      <c r="AD1491" s="159">
        <v>0.1152</v>
      </c>
    </row>
    <row r="1492" spans="1:30" ht="15" customHeight="1">
      <c r="A1492" s="267" t="s">
        <v>2284</v>
      </c>
      <c r="B1492" s="165" t="s">
        <v>34</v>
      </c>
      <c r="C1492" s="182">
        <v>0.14557999999999999</v>
      </c>
      <c r="E1492" s="172">
        <v>7.084E-2</v>
      </c>
      <c r="F1492" s="173">
        <v>1.7899999999999999E-3</v>
      </c>
      <c r="G1492" s="179">
        <v>1E-4</v>
      </c>
      <c r="H1492" s="176">
        <v>8.1000000000000006E-4</v>
      </c>
      <c r="I1492" s="175">
        <v>0</v>
      </c>
      <c r="J1492" s="160">
        <v>1.81101</v>
      </c>
      <c r="K1492" s="160">
        <v>0.17655999999999999</v>
      </c>
      <c r="L1492" s="160">
        <v>3.0000000000000001E-5</v>
      </c>
      <c r="M1492" s="160">
        <v>1.1948399999999999</v>
      </c>
      <c r="N1492" s="160">
        <v>1.06E-3</v>
      </c>
      <c r="O1492" s="160">
        <v>0.83873000000000009</v>
      </c>
      <c r="P1492" s="160">
        <v>2.0144700000000002</v>
      </c>
      <c r="Q1492" s="160">
        <v>5.0000000000000002E-5</v>
      </c>
      <c r="R1492" s="160">
        <v>5.5500000000000002E-3</v>
      </c>
      <c r="S1492" s="160">
        <v>1.4839999999999999E-2</v>
      </c>
      <c r="T1492" s="160">
        <v>0</v>
      </c>
      <c r="U1492" s="160">
        <v>1.4910000000000001E-2</v>
      </c>
      <c r="V1492" s="160">
        <v>5.5000000000000003E-4</v>
      </c>
      <c r="W1492" s="160">
        <v>1.8400000000000001E-3</v>
      </c>
      <c r="X1492" s="160">
        <v>5.4000000000000001E-4</v>
      </c>
      <c r="Y1492" s="160">
        <v>1.0299999999999999E-3</v>
      </c>
      <c r="Z1492" s="160">
        <v>7.5000000000000002E-4</v>
      </c>
      <c r="AA1492" s="159">
        <v>2.5099999999999997E-2</v>
      </c>
      <c r="AB1492" s="159">
        <v>0</v>
      </c>
      <c r="AC1492" s="159">
        <v>1.0000000000000001E-5</v>
      </c>
      <c r="AD1492" s="159">
        <v>3.1040000000000002E-2</v>
      </c>
    </row>
    <row r="1493" spans="1:30" ht="15" customHeight="1">
      <c r="A1493" s="267" t="s">
        <v>2285</v>
      </c>
      <c r="B1493" s="165" t="s">
        <v>34</v>
      </c>
      <c r="C1493" s="182">
        <v>0.2</v>
      </c>
      <c r="E1493" s="172">
        <v>1.37E-2</v>
      </c>
      <c r="F1493" s="173">
        <v>0.13317000000000001</v>
      </c>
      <c r="G1493" s="179">
        <v>4.62E-3</v>
      </c>
      <c r="H1493" s="176">
        <v>6.0979999999999999E-2</v>
      </c>
      <c r="I1493" s="175">
        <v>0</v>
      </c>
      <c r="J1493" s="160">
        <v>11.09</v>
      </c>
      <c r="K1493" s="160">
        <v>0.38</v>
      </c>
      <c r="L1493" s="160">
        <v>8.5000000000000006E-4</v>
      </c>
      <c r="M1493" s="160">
        <v>7.29</v>
      </c>
      <c r="N1493" s="160">
        <v>9.0000000000000011E-3</v>
      </c>
      <c r="O1493" s="160">
        <v>15.29</v>
      </c>
      <c r="P1493" s="160">
        <v>1.25</v>
      </c>
      <c r="Q1493" s="160">
        <v>2.3799999999999997E-3</v>
      </c>
      <c r="R1493" s="160">
        <v>3.8699999999999998E-2</v>
      </c>
      <c r="S1493" s="160">
        <v>1.56</v>
      </c>
      <c r="T1493" s="160">
        <v>0</v>
      </c>
      <c r="U1493" s="160">
        <v>1.6025</v>
      </c>
      <c r="V1493" s="160">
        <v>2.9E-4</v>
      </c>
      <c r="W1493" s="160">
        <v>4.8599999999999997E-3</v>
      </c>
      <c r="X1493" s="160">
        <v>4.8999999999999998E-4</v>
      </c>
      <c r="Y1493" s="160">
        <v>1.14E-3</v>
      </c>
      <c r="Z1493" s="160">
        <v>0</v>
      </c>
      <c r="AA1493" s="159">
        <v>0.17699999999999999</v>
      </c>
      <c r="AB1493" s="159">
        <v>4.8700000000000002E-3</v>
      </c>
      <c r="AC1493" s="159">
        <v>1.7000000000000001E-3</v>
      </c>
      <c r="AD1493" s="159">
        <v>0.1</v>
      </c>
    </row>
    <row r="1494" spans="1:30" ht="15" customHeight="1">
      <c r="A1494" s="267" t="s">
        <v>2286</v>
      </c>
      <c r="B1494" s="165" t="s">
        <v>34</v>
      </c>
      <c r="C1494" s="182">
        <v>0.106</v>
      </c>
      <c r="E1494" s="172">
        <v>7.0000000000000007E-2</v>
      </c>
      <c r="F1494" s="173">
        <v>0.11089</v>
      </c>
      <c r="G1494" s="179">
        <v>6.3600000000000002E-3</v>
      </c>
      <c r="H1494" s="176">
        <v>4.9669999999999999E-2</v>
      </c>
      <c r="I1494" s="175">
        <v>0</v>
      </c>
      <c r="J1494" s="160">
        <v>1.1200000000000001</v>
      </c>
      <c r="K1494" s="160">
        <v>0.08</v>
      </c>
      <c r="L1494" s="160">
        <v>5.0000000000000002E-5</v>
      </c>
      <c r="M1494" s="160">
        <v>1.46</v>
      </c>
      <c r="N1494" s="160">
        <v>1.6799999999999999E-2</v>
      </c>
      <c r="O1494" s="160">
        <v>2.96</v>
      </c>
      <c r="P1494" s="160">
        <v>1.67</v>
      </c>
      <c r="Q1494" s="160">
        <v>2.1999999999999998E-4</v>
      </c>
      <c r="R1494" s="160">
        <v>7.6E-3</v>
      </c>
      <c r="S1494" s="160">
        <v>3.52</v>
      </c>
      <c r="T1494" s="160">
        <v>0</v>
      </c>
      <c r="U1494" s="160">
        <v>3.5575000000000001</v>
      </c>
      <c r="V1494" s="160">
        <v>2.0000000000000001E-4</v>
      </c>
      <c r="W1494" s="160">
        <v>2.8000000000000004E-3</v>
      </c>
      <c r="X1494" s="160">
        <v>7.000000000000001E-4</v>
      </c>
      <c r="Y1494" s="160">
        <v>1.4000000000000002E-3</v>
      </c>
      <c r="Z1494" s="160">
        <v>0</v>
      </c>
      <c r="AA1494" s="159">
        <v>0.04</v>
      </c>
      <c r="AB1494" s="159">
        <v>5.7999999999999996E-3</v>
      </c>
      <c r="AC1494" s="159">
        <v>1.5E-3</v>
      </c>
      <c r="AD1494" s="159">
        <v>0.18</v>
      </c>
    </row>
    <row r="1495" spans="1:30" ht="15" customHeight="1">
      <c r="A1495" s="267" t="s">
        <v>2287</v>
      </c>
      <c r="B1495" s="165" t="s">
        <v>34</v>
      </c>
      <c r="C1495" s="182">
        <v>0.106</v>
      </c>
      <c r="E1495" s="172">
        <v>7.0000000000000007E-2</v>
      </c>
      <c r="F1495" s="173">
        <v>0.11089</v>
      </c>
      <c r="G1495" s="179">
        <v>6.3600000000000002E-3</v>
      </c>
      <c r="H1495" s="176">
        <v>4.9669999999999999E-2</v>
      </c>
      <c r="I1495" s="175">
        <v>0</v>
      </c>
      <c r="J1495" s="160">
        <v>1.1200000000000001</v>
      </c>
      <c r="K1495" s="160">
        <v>0.08</v>
      </c>
      <c r="L1495" s="160">
        <v>5.0000000000000002E-5</v>
      </c>
      <c r="M1495" s="160">
        <v>1.46</v>
      </c>
      <c r="N1495" s="160">
        <v>1.6799999999999999E-2</v>
      </c>
      <c r="O1495" s="160">
        <v>2.96</v>
      </c>
      <c r="P1495" s="160">
        <v>1.67</v>
      </c>
      <c r="Q1495" s="160">
        <v>2.1999999999999998E-4</v>
      </c>
      <c r="R1495" s="160">
        <v>7.6E-3</v>
      </c>
      <c r="S1495" s="160">
        <v>3.52</v>
      </c>
      <c r="T1495" s="160">
        <v>0</v>
      </c>
      <c r="U1495" s="160">
        <v>3.5575000000000001</v>
      </c>
      <c r="V1495" s="160">
        <v>2.0000000000000001E-4</v>
      </c>
      <c r="W1495" s="160">
        <v>2.8000000000000004E-3</v>
      </c>
      <c r="X1495" s="160">
        <v>7.000000000000001E-4</v>
      </c>
      <c r="Y1495" s="160">
        <v>1.4000000000000002E-3</v>
      </c>
      <c r="Z1495" s="160">
        <v>0</v>
      </c>
      <c r="AA1495" s="159">
        <v>0.04</v>
      </c>
      <c r="AB1495" s="159">
        <v>5.7999999999999996E-3</v>
      </c>
      <c r="AC1495" s="159">
        <v>1.5E-3</v>
      </c>
      <c r="AD1495" s="159">
        <v>0.18</v>
      </c>
    </row>
    <row r="1496" spans="1:30" ht="15" customHeight="1">
      <c r="A1496" s="267" t="s">
        <v>2288</v>
      </c>
      <c r="B1496" s="165" t="s">
        <v>34</v>
      </c>
      <c r="C1496" s="182">
        <v>0.13739999999999999</v>
      </c>
      <c r="E1496" s="172">
        <v>3.6299999999999999E-2</v>
      </c>
      <c r="F1496" s="173">
        <v>1.221E-2</v>
      </c>
      <c r="G1496" s="179">
        <v>5.8999999999999992E-4</v>
      </c>
      <c r="H1496" s="176">
        <v>5.5000000000000005E-3</v>
      </c>
      <c r="I1496" s="175">
        <v>0</v>
      </c>
      <c r="J1496" s="160">
        <v>0.69</v>
      </c>
      <c r="K1496" s="160">
        <v>0.06</v>
      </c>
      <c r="L1496" s="160">
        <v>3.0000000000000001E-5</v>
      </c>
      <c r="M1496" s="160">
        <v>1.51</v>
      </c>
      <c r="N1496" s="160">
        <v>1.6000000000000001E-3</v>
      </c>
      <c r="O1496" s="160">
        <v>4.0599999999999996</v>
      </c>
      <c r="P1496" s="160">
        <v>0.96</v>
      </c>
      <c r="Q1496" s="160">
        <v>2.8000000000000003E-4</v>
      </c>
      <c r="R1496" s="160">
        <v>4.1999999999999997E-3</v>
      </c>
      <c r="S1496" s="160">
        <v>0.21</v>
      </c>
      <c r="T1496" s="160">
        <v>0</v>
      </c>
      <c r="U1496" s="160">
        <v>0.21417000000000003</v>
      </c>
      <c r="V1496" s="160">
        <v>2.4000000000000001E-4</v>
      </c>
      <c r="W1496" s="160">
        <v>1.8500000000000001E-3</v>
      </c>
      <c r="X1496" s="160">
        <v>7.5999999999999993E-4</v>
      </c>
      <c r="Y1496" s="160">
        <v>1.4399999999999999E-3</v>
      </c>
      <c r="Z1496" s="160">
        <v>0</v>
      </c>
      <c r="AA1496" s="159">
        <v>0.10199999999999999</v>
      </c>
      <c r="AB1496" s="159">
        <v>1E-4</v>
      </c>
      <c r="AC1496" s="159">
        <v>2.0000000000000001E-4</v>
      </c>
      <c r="AD1496" s="159">
        <v>0.13</v>
      </c>
    </row>
    <row r="1497" spans="1:30" ht="15" customHeight="1">
      <c r="A1497" s="267" t="s">
        <v>2289</v>
      </c>
      <c r="B1497" s="165" t="s">
        <v>34</v>
      </c>
      <c r="C1497" s="182">
        <v>3.2400000000000005E-2</v>
      </c>
      <c r="E1497" s="172">
        <v>0.10439999999999999</v>
      </c>
      <c r="F1497" s="173">
        <v>6.1599999999999997E-3</v>
      </c>
      <c r="G1497" s="179">
        <v>3.5000000000000005E-4</v>
      </c>
      <c r="H1497" s="176">
        <v>3.0000000000000001E-3</v>
      </c>
      <c r="I1497" s="175">
        <v>5.0000000000000001E-3</v>
      </c>
      <c r="J1497" s="160">
        <v>1.1499999999999999</v>
      </c>
      <c r="K1497" s="160">
        <v>0.13</v>
      </c>
      <c r="L1497" s="160">
        <v>7.6999999999999996E-4</v>
      </c>
      <c r="M1497" s="160">
        <v>1.03</v>
      </c>
      <c r="N1497" s="160">
        <v>2.3999999999999998E-3</v>
      </c>
      <c r="O1497" s="160">
        <v>0.61</v>
      </c>
      <c r="P1497" s="160">
        <v>1.7</v>
      </c>
      <c r="Q1497" s="160">
        <v>6.4999999999999997E-4</v>
      </c>
      <c r="R1497" s="160">
        <v>4.0999999999999995E-3</v>
      </c>
      <c r="S1497" s="160">
        <v>0.57999999999999996</v>
      </c>
      <c r="T1497" s="160">
        <v>0</v>
      </c>
      <c r="U1497" s="160">
        <v>0.58167000000000002</v>
      </c>
      <c r="V1497" s="160">
        <v>3.7999999999999997E-4</v>
      </c>
      <c r="W1497" s="160">
        <v>1.66E-3</v>
      </c>
      <c r="X1497" s="160">
        <v>4.0999999999999999E-4</v>
      </c>
      <c r="Y1497" s="160">
        <v>1.2700000000000001E-3</v>
      </c>
      <c r="Z1497" s="160">
        <v>9.0000000000000011E-3</v>
      </c>
      <c r="AA1497" s="159">
        <v>1.9E-2</v>
      </c>
      <c r="AB1497" s="159">
        <v>0.01</v>
      </c>
      <c r="AC1497" s="159">
        <v>2.0000000000000001E-4</v>
      </c>
      <c r="AD1497" s="159">
        <v>0.05</v>
      </c>
    </row>
    <row r="1498" spans="1:30" ht="15" customHeight="1">
      <c r="A1498" s="267" t="s">
        <v>2290</v>
      </c>
      <c r="B1498" s="165" t="s">
        <v>34</v>
      </c>
      <c r="C1498" s="182">
        <v>3.2400000000000005E-2</v>
      </c>
      <c r="E1498" s="172">
        <v>0.10439999999999999</v>
      </c>
      <c r="F1498" s="173">
        <v>6.1599999999999997E-3</v>
      </c>
      <c r="G1498" s="179">
        <v>3.5000000000000005E-4</v>
      </c>
      <c r="H1498" s="176">
        <v>3.0000000000000001E-3</v>
      </c>
      <c r="I1498" s="175">
        <v>5.0000000000000001E-3</v>
      </c>
      <c r="J1498" s="160">
        <v>1.1499999999999999</v>
      </c>
      <c r="K1498" s="160">
        <v>0.13</v>
      </c>
      <c r="L1498" s="160">
        <v>7.6999999999999996E-4</v>
      </c>
      <c r="M1498" s="160">
        <v>1.03</v>
      </c>
      <c r="N1498" s="160">
        <v>2.3999999999999998E-3</v>
      </c>
      <c r="O1498" s="160">
        <v>0.61</v>
      </c>
      <c r="P1498" s="160">
        <v>1.7</v>
      </c>
      <c r="Q1498" s="160">
        <v>6.4999999999999997E-4</v>
      </c>
      <c r="R1498" s="160">
        <v>4.0999999999999995E-3</v>
      </c>
      <c r="S1498" s="160">
        <v>0.57999999999999996</v>
      </c>
      <c r="T1498" s="160">
        <v>0</v>
      </c>
      <c r="U1498" s="160">
        <v>0.58167000000000002</v>
      </c>
      <c r="V1498" s="160">
        <v>3.7999999999999997E-4</v>
      </c>
      <c r="W1498" s="160">
        <v>1.66E-3</v>
      </c>
      <c r="X1498" s="160">
        <v>4.0999999999999999E-4</v>
      </c>
      <c r="Y1498" s="160">
        <v>1.2700000000000001E-3</v>
      </c>
      <c r="Z1498" s="160">
        <v>9.0000000000000011E-3</v>
      </c>
      <c r="AA1498" s="159">
        <v>1.9E-2</v>
      </c>
      <c r="AB1498" s="159">
        <v>0.01</v>
      </c>
      <c r="AC1498" s="159">
        <v>2.0000000000000001E-4</v>
      </c>
      <c r="AD1498" s="159">
        <v>0.05</v>
      </c>
    </row>
    <row r="1499" spans="1:30" ht="15" customHeight="1">
      <c r="A1499" s="267" t="s">
        <v>2291</v>
      </c>
      <c r="B1499" s="165" t="s">
        <v>34</v>
      </c>
      <c r="C1499" s="182">
        <v>3.4820000000000004E-2</v>
      </c>
      <c r="E1499" s="172">
        <v>7.0870000000000002E-2</v>
      </c>
      <c r="F1499" s="173">
        <v>2.0070000000000001E-2</v>
      </c>
      <c r="G1499" s="179">
        <v>2.14E-3</v>
      </c>
      <c r="H1499" s="176">
        <v>9.0100000000000006E-3</v>
      </c>
      <c r="I1499" s="175">
        <v>3.9300000000000003E-3</v>
      </c>
      <c r="J1499" s="160">
        <v>1.4769099999999999</v>
      </c>
      <c r="K1499" s="160">
        <v>0.17763999999999999</v>
      </c>
      <c r="L1499" s="160">
        <v>8.1999999999999998E-4</v>
      </c>
      <c r="M1499" s="160">
        <v>1.15693</v>
      </c>
      <c r="N1499" s="160">
        <v>1.7000000000000001E-3</v>
      </c>
      <c r="O1499" s="160">
        <v>0.71792</v>
      </c>
      <c r="P1499" s="160">
        <v>1.88487</v>
      </c>
      <c r="Q1499" s="160">
        <v>8.8999999999999995E-4</v>
      </c>
      <c r="R1499" s="160">
        <v>9.7299999999999991E-3</v>
      </c>
      <c r="S1499" s="160">
        <v>0.26856999999999998</v>
      </c>
      <c r="T1499" s="160">
        <v>0</v>
      </c>
      <c r="U1499" s="160">
        <v>0.27256000000000002</v>
      </c>
      <c r="V1499" s="160">
        <v>5.2999999999999998E-4</v>
      </c>
      <c r="W1499" s="160">
        <v>2.0999999999999999E-3</v>
      </c>
      <c r="X1499" s="160">
        <v>1.1299999999999999E-3</v>
      </c>
      <c r="Y1499" s="160">
        <v>1.4299999999999998E-3</v>
      </c>
      <c r="Z1499" s="160">
        <v>2.359E-2</v>
      </c>
      <c r="AA1499" s="159">
        <v>4.1180000000000001E-2</v>
      </c>
      <c r="AB1499" s="159">
        <v>9.5899999999999996E-3</v>
      </c>
      <c r="AC1499" s="159">
        <v>6.6E-4</v>
      </c>
      <c r="AD1499" s="159">
        <v>5.6609999999999994E-2</v>
      </c>
    </row>
    <row r="1500" spans="1:30" ht="15" customHeight="1">
      <c r="A1500" s="267" t="s">
        <v>2292</v>
      </c>
      <c r="B1500" s="165" t="s">
        <v>34</v>
      </c>
      <c r="C1500" s="182">
        <v>3.4820000000000004E-2</v>
      </c>
      <c r="E1500" s="172">
        <v>7.0870000000000002E-2</v>
      </c>
      <c r="F1500" s="173">
        <v>2.0070000000000001E-2</v>
      </c>
      <c r="G1500" s="179">
        <v>2.14E-3</v>
      </c>
      <c r="H1500" s="176">
        <v>9.0100000000000006E-3</v>
      </c>
      <c r="I1500" s="175">
        <v>3.9300000000000003E-3</v>
      </c>
      <c r="J1500" s="160">
        <v>1.4769099999999999</v>
      </c>
      <c r="K1500" s="160">
        <v>0.17763999999999999</v>
      </c>
      <c r="L1500" s="160">
        <v>8.1999999999999998E-4</v>
      </c>
      <c r="M1500" s="160">
        <v>1.15693</v>
      </c>
      <c r="N1500" s="160">
        <v>1.7000000000000001E-3</v>
      </c>
      <c r="O1500" s="160">
        <v>0.71792</v>
      </c>
      <c r="P1500" s="160">
        <v>1.88487</v>
      </c>
      <c r="Q1500" s="160">
        <v>8.8999999999999995E-4</v>
      </c>
      <c r="R1500" s="160">
        <v>9.7299999999999991E-3</v>
      </c>
      <c r="S1500" s="160">
        <v>0.26856999999999998</v>
      </c>
      <c r="T1500" s="160">
        <v>0</v>
      </c>
      <c r="U1500" s="160">
        <v>0.27256000000000002</v>
      </c>
      <c r="V1500" s="160">
        <v>5.2999999999999998E-4</v>
      </c>
      <c r="W1500" s="160">
        <v>2.0999999999999999E-3</v>
      </c>
      <c r="X1500" s="160">
        <v>1.1299999999999999E-3</v>
      </c>
      <c r="Y1500" s="160">
        <v>1.4299999999999998E-3</v>
      </c>
      <c r="Z1500" s="160">
        <v>2.359E-2</v>
      </c>
      <c r="AA1500" s="159">
        <v>4.1180000000000001E-2</v>
      </c>
      <c r="AB1500" s="159">
        <v>9.5899999999999996E-3</v>
      </c>
      <c r="AC1500" s="159">
        <v>6.6E-4</v>
      </c>
      <c r="AD1500" s="159">
        <v>5.6609999999999994E-2</v>
      </c>
    </row>
    <row r="1501" spans="1:30" ht="15" customHeight="1">
      <c r="A1501" s="267" t="s">
        <v>2293</v>
      </c>
      <c r="B1501" s="165" t="s">
        <v>34</v>
      </c>
      <c r="C1501" s="182">
        <v>3.4820000000000004E-2</v>
      </c>
      <c r="E1501" s="172">
        <v>7.0870000000000002E-2</v>
      </c>
      <c r="F1501" s="173">
        <v>2.0070000000000001E-2</v>
      </c>
      <c r="G1501" s="179">
        <v>2.14E-3</v>
      </c>
      <c r="H1501" s="176">
        <v>9.0100000000000006E-3</v>
      </c>
      <c r="I1501" s="175">
        <v>3.9300000000000003E-3</v>
      </c>
      <c r="J1501" s="160">
        <v>1.4769099999999999</v>
      </c>
      <c r="K1501" s="160">
        <v>0.17763999999999999</v>
      </c>
      <c r="L1501" s="160">
        <v>8.1999999999999998E-4</v>
      </c>
      <c r="M1501" s="160">
        <v>1.15693</v>
      </c>
      <c r="N1501" s="160">
        <v>1.7000000000000001E-3</v>
      </c>
      <c r="O1501" s="160">
        <v>0.71792</v>
      </c>
      <c r="P1501" s="160">
        <v>1.88487</v>
      </c>
      <c r="Q1501" s="160">
        <v>8.8999999999999995E-4</v>
      </c>
      <c r="R1501" s="160">
        <v>9.7299999999999991E-3</v>
      </c>
      <c r="S1501" s="160">
        <v>0.26856999999999998</v>
      </c>
      <c r="T1501" s="160">
        <v>0</v>
      </c>
      <c r="U1501" s="160">
        <v>0.27256000000000002</v>
      </c>
      <c r="V1501" s="160">
        <v>5.2999999999999998E-4</v>
      </c>
      <c r="W1501" s="160">
        <v>2.0999999999999999E-3</v>
      </c>
      <c r="X1501" s="160">
        <v>1.1299999999999999E-3</v>
      </c>
      <c r="Y1501" s="160">
        <v>1.4299999999999998E-3</v>
      </c>
      <c r="Z1501" s="160">
        <v>2.359E-2</v>
      </c>
      <c r="AA1501" s="159">
        <v>4.1180000000000001E-2</v>
      </c>
      <c r="AB1501" s="159">
        <v>9.5899999999999996E-3</v>
      </c>
      <c r="AC1501" s="159">
        <v>6.6E-4</v>
      </c>
      <c r="AD1501" s="159">
        <v>5.6609999999999994E-2</v>
      </c>
    </row>
    <row r="1502" spans="1:30" ht="15" customHeight="1">
      <c r="A1502" s="267" t="s">
        <v>2294</v>
      </c>
      <c r="B1502" s="165" t="s">
        <v>34</v>
      </c>
      <c r="C1502" s="182">
        <v>0.32935999999999999</v>
      </c>
      <c r="E1502" s="172">
        <v>0.59915999999999991</v>
      </c>
      <c r="F1502" s="173">
        <v>4.0200000000000001E-3</v>
      </c>
      <c r="G1502" s="179">
        <v>1.5679999999999999E-2</v>
      </c>
      <c r="H1502" s="176">
        <v>6.13E-3</v>
      </c>
      <c r="I1502" s="175">
        <v>2.3959999999999999E-2</v>
      </c>
      <c r="J1502" s="160">
        <v>15.765530000000002</v>
      </c>
      <c r="K1502" s="160">
        <v>0.37636999999999998</v>
      </c>
      <c r="L1502" s="160">
        <v>7.1799999999999998E-3</v>
      </c>
      <c r="M1502" s="160">
        <v>3.1837</v>
      </c>
      <c r="N1502" s="160">
        <v>6.1210000000000007E-2</v>
      </c>
      <c r="O1502" s="160">
        <v>6.2202400000000004</v>
      </c>
      <c r="P1502" s="160">
        <v>6.56745</v>
      </c>
      <c r="Q1502" s="160">
        <v>6.28E-3</v>
      </c>
      <c r="R1502" s="160">
        <v>1.619E-2</v>
      </c>
      <c r="S1502" s="160">
        <v>7.8947400000000005</v>
      </c>
      <c r="T1502" s="160">
        <v>0</v>
      </c>
      <c r="U1502" s="160">
        <v>7.8959599999999996</v>
      </c>
      <c r="V1502" s="160">
        <v>1.01E-3</v>
      </c>
      <c r="W1502" s="160">
        <v>1.1999999999999999E-3</v>
      </c>
      <c r="X1502" s="160">
        <v>1E-3</v>
      </c>
      <c r="Y1502" s="160">
        <v>5.7399999999999994E-3</v>
      </c>
      <c r="Z1502" s="160">
        <v>0.32078000000000001</v>
      </c>
      <c r="AA1502" s="159">
        <v>6.5479999999999997E-2</v>
      </c>
      <c r="AB1502" s="159">
        <v>0.13158</v>
      </c>
      <c r="AC1502" s="159">
        <v>0.10576000000000001</v>
      </c>
      <c r="AD1502" s="159">
        <v>0.71748000000000001</v>
      </c>
    </row>
    <row r="1503" spans="1:30" ht="15" customHeight="1">
      <c r="A1503" s="267" t="s">
        <v>2295</v>
      </c>
      <c r="B1503" s="165" t="s">
        <v>34</v>
      </c>
      <c r="C1503" s="182">
        <v>3.3000000000000002E-2</v>
      </c>
      <c r="E1503" s="172">
        <v>0.90900000000000003</v>
      </c>
      <c r="F1503" s="173">
        <v>1.8340000000000002E-2</v>
      </c>
      <c r="G1503" s="179">
        <v>9.1E-4</v>
      </c>
      <c r="H1503" s="176">
        <v>1.0089999999999998E-2</v>
      </c>
      <c r="I1503" s="175">
        <v>4.8000000000000001E-2</v>
      </c>
      <c r="J1503" s="160">
        <v>0.37</v>
      </c>
      <c r="K1503" s="160">
        <v>0.98</v>
      </c>
      <c r="L1503" s="160">
        <v>7.0699999999999999E-3</v>
      </c>
      <c r="M1503" s="160">
        <v>1.28</v>
      </c>
      <c r="N1503" s="160">
        <v>3.1400000000000004E-2</v>
      </c>
      <c r="O1503" s="160">
        <v>2.1</v>
      </c>
      <c r="P1503" s="160">
        <v>5.91</v>
      </c>
      <c r="Q1503" s="160">
        <v>7.0499999999999998E-3</v>
      </c>
      <c r="R1503" s="160">
        <v>1.55E-2</v>
      </c>
      <c r="S1503" s="160">
        <v>0</v>
      </c>
      <c r="T1503" s="160">
        <v>0</v>
      </c>
      <c r="U1503" s="160">
        <v>0</v>
      </c>
      <c r="V1503" s="160">
        <v>3.2000000000000003E-4</v>
      </c>
      <c r="W1503" s="160">
        <v>1.4599999999999999E-3</v>
      </c>
      <c r="X1503" s="160">
        <v>1E-4</v>
      </c>
      <c r="Y1503" s="160">
        <v>5.11E-3</v>
      </c>
      <c r="Z1503" s="160">
        <v>6.9999999999999993E-3</v>
      </c>
      <c r="AA1503" s="159">
        <v>2.6000000000000002E-2</v>
      </c>
      <c r="AB1503" s="159">
        <v>0</v>
      </c>
      <c r="AC1503" s="159">
        <v>3.7000000000000002E-3</v>
      </c>
      <c r="AD1503" s="159">
        <v>0.05</v>
      </c>
    </row>
    <row r="1504" spans="1:30" ht="15" customHeight="1">
      <c r="A1504" s="267" t="s">
        <v>2296</v>
      </c>
      <c r="B1504" s="165" t="s">
        <v>34</v>
      </c>
      <c r="C1504" s="182">
        <v>4.1199999999999995E-3</v>
      </c>
      <c r="E1504" s="172">
        <v>2.9E-4</v>
      </c>
      <c r="F1504" s="173">
        <v>0.24883</v>
      </c>
      <c r="G1504" s="179">
        <v>1.474E-2</v>
      </c>
      <c r="H1504" s="176">
        <v>0.10183</v>
      </c>
      <c r="I1504" s="175">
        <v>0</v>
      </c>
      <c r="J1504" s="160">
        <v>0.12653999999999999</v>
      </c>
      <c r="K1504" s="160">
        <v>1.206E-2</v>
      </c>
      <c r="L1504" s="160">
        <v>2.0000000000000002E-5</v>
      </c>
      <c r="M1504" s="160">
        <v>0.11625999999999999</v>
      </c>
      <c r="N1504" s="160">
        <v>1E-4</v>
      </c>
      <c r="O1504" s="160">
        <v>0.36643999999999999</v>
      </c>
      <c r="P1504" s="160">
        <v>0.11631999999999999</v>
      </c>
      <c r="Q1504" s="160">
        <v>8.0000000000000007E-5</v>
      </c>
      <c r="R1504" s="160">
        <v>4.3999999999999996E-4</v>
      </c>
      <c r="S1504" s="160">
        <v>3.2503199999999999</v>
      </c>
      <c r="T1504" s="160">
        <v>0</v>
      </c>
      <c r="U1504" s="160">
        <v>4.4941000000000004</v>
      </c>
      <c r="V1504" s="160">
        <v>2.0000000000000002E-5</v>
      </c>
      <c r="W1504" s="160">
        <v>1.6000000000000001E-4</v>
      </c>
      <c r="X1504" s="160">
        <v>1.0000000000000001E-5</v>
      </c>
      <c r="Y1504" s="160">
        <v>2.0000000000000001E-4</v>
      </c>
      <c r="Z1504" s="160">
        <v>0</v>
      </c>
      <c r="AA1504" s="159">
        <v>4.8399999999999997E-3</v>
      </c>
      <c r="AB1504" s="159">
        <v>6.7800000000000004E-3</v>
      </c>
      <c r="AC1504" s="159">
        <v>1.1240000000000002E-2</v>
      </c>
      <c r="AD1504" s="159">
        <v>1.4530000000000001E-2</v>
      </c>
    </row>
    <row r="1505" spans="1:30" ht="15" customHeight="1">
      <c r="A1505" s="267" t="s">
        <v>2297</v>
      </c>
      <c r="B1505" s="165" t="s">
        <v>34</v>
      </c>
      <c r="C1505" s="182">
        <v>0.17600000000000002</v>
      </c>
      <c r="E1505" s="172">
        <v>0.106</v>
      </c>
      <c r="F1505" s="173">
        <v>8.8499999999999995E-2</v>
      </c>
      <c r="G1505" s="179">
        <v>4.0999999999999995E-3</v>
      </c>
      <c r="H1505" s="176">
        <v>4.1299999999999996E-2</v>
      </c>
      <c r="I1505" s="175">
        <v>0</v>
      </c>
      <c r="J1505" s="160">
        <v>5.29</v>
      </c>
      <c r="K1505" s="160">
        <v>0.33</v>
      </c>
      <c r="L1505" s="160">
        <v>1E-4</v>
      </c>
      <c r="M1505" s="160">
        <v>8.2899999999999991</v>
      </c>
      <c r="N1505" s="160">
        <v>2E-3</v>
      </c>
      <c r="O1505" s="160">
        <v>15.87</v>
      </c>
      <c r="P1505" s="160">
        <v>3.3</v>
      </c>
      <c r="Q1505" s="160">
        <v>2.9999999999999997E-4</v>
      </c>
      <c r="R1505" s="160">
        <v>2.3599999999999999E-2</v>
      </c>
      <c r="S1505" s="160">
        <v>2.4700000000000002</v>
      </c>
      <c r="T1505" s="160">
        <v>0</v>
      </c>
      <c r="U1505" s="160">
        <v>2.5383</v>
      </c>
      <c r="V1505" s="160">
        <v>7.000000000000001E-4</v>
      </c>
      <c r="W1505" s="160">
        <v>4.7999999999999996E-3</v>
      </c>
      <c r="X1505" s="160">
        <v>8.0000000000000004E-4</v>
      </c>
      <c r="Y1505" s="160">
        <v>1.8E-3</v>
      </c>
      <c r="Z1505" s="160">
        <v>0</v>
      </c>
      <c r="AA1505" s="159">
        <v>0.124</v>
      </c>
      <c r="AB1505" s="159">
        <v>1.1000000000000001E-3</v>
      </c>
      <c r="AC1505" s="159">
        <v>2.7000000000000001E-3</v>
      </c>
      <c r="AD1505" s="159">
        <v>0.18</v>
      </c>
    </row>
    <row r="1506" spans="1:30" ht="15" customHeight="1">
      <c r="A1506" s="267" t="s">
        <v>2298</v>
      </c>
      <c r="B1506" s="165" t="s">
        <v>34</v>
      </c>
      <c r="C1506" s="182">
        <v>0.24480000000000002</v>
      </c>
      <c r="E1506" s="172">
        <v>6.8000000000000005E-3</v>
      </c>
      <c r="F1506" s="173">
        <v>0.19066</v>
      </c>
      <c r="G1506" s="179">
        <v>8.9899999999999997E-3</v>
      </c>
      <c r="H1506" s="176">
        <v>8.7509999999999991E-2</v>
      </c>
      <c r="I1506" s="175">
        <v>0</v>
      </c>
      <c r="J1506" s="160">
        <v>7.46</v>
      </c>
      <c r="K1506" s="160">
        <v>0.27</v>
      </c>
      <c r="L1506" s="160">
        <v>1.0999999999999999E-4</v>
      </c>
      <c r="M1506" s="160">
        <v>4.4400000000000004</v>
      </c>
      <c r="N1506" s="160">
        <v>7.1999999999999998E-3</v>
      </c>
      <c r="O1506" s="160">
        <v>5.36</v>
      </c>
      <c r="P1506" s="160">
        <v>0.81</v>
      </c>
      <c r="Q1506" s="160">
        <v>3.2000000000000003E-4</v>
      </c>
      <c r="R1506" s="160">
        <v>0.03</v>
      </c>
      <c r="S1506" s="160">
        <v>1.92</v>
      </c>
      <c r="T1506" s="160">
        <v>0</v>
      </c>
      <c r="U1506" s="160">
        <v>1.9850000000000001</v>
      </c>
      <c r="V1506" s="160">
        <v>1.4999999999999999E-4</v>
      </c>
      <c r="W1506" s="160">
        <v>3.9000000000000003E-3</v>
      </c>
      <c r="X1506" s="160">
        <v>7.9000000000000001E-4</v>
      </c>
      <c r="Y1506" s="160">
        <v>9.2999999999999995E-4</v>
      </c>
      <c r="Z1506" s="160">
        <v>0</v>
      </c>
      <c r="AA1506" s="159">
        <v>0.14499999999999999</v>
      </c>
      <c r="AB1506" s="159">
        <v>2.3999999999999998E-3</v>
      </c>
      <c r="AC1506" s="159">
        <v>2.5999999999999999E-3</v>
      </c>
      <c r="AD1506" s="159">
        <v>0.18</v>
      </c>
    </row>
    <row r="1508" spans="1:30" ht="15" customHeight="1">
      <c r="A1508" s="267" t="s">
        <v>2299</v>
      </c>
      <c r="B1508" s="165" t="s">
        <v>34</v>
      </c>
      <c r="D1508" s="162">
        <v>9.5000000000000001E-2</v>
      </c>
      <c r="E1508" s="172">
        <v>0.49450000000000005</v>
      </c>
      <c r="F1508" s="173">
        <v>1.0920000000000001E-2</v>
      </c>
      <c r="G1508" s="179">
        <v>1.968E-2</v>
      </c>
      <c r="H1508" s="176">
        <v>1.1120000000000001E-2</v>
      </c>
      <c r="I1508" s="175">
        <v>2.1000000000000001E-2</v>
      </c>
      <c r="J1508" s="160">
        <v>1.38</v>
      </c>
      <c r="K1508" s="160">
        <v>0.21</v>
      </c>
      <c r="L1508" s="160">
        <v>2.7200000000000002E-3</v>
      </c>
      <c r="M1508" s="160">
        <v>0.62</v>
      </c>
      <c r="N1508" s="160">
        <v>3.32E-2</v>
      </c>
      <c r="O1508" s="160">
        <v>4.79</v>
      </c>
      <c r="P1508" s="160">
        <v>0.94</v>
      </c>
      <c r="Q1508" s="160">
        <v>2.2000000000000001E-3</v>
      </c>
      <c r="R1508" s="160">
        <v>6.6E-3</v>
      </c>
      <c r="S1508" s="160">
        <v>0</v>
      </c>
      <c r="T1508" s="160">
        <v>0</v>
      </c>
      <c r="U1508" s="160">
        <v>0</v>
      </c>
      <c r="V1508" s="160">
        <v>4.0000000000000001E-3</v>
      </c>
      <c r="W1508" s="160">
        <v>3.1800000000000001E-3</v>
      </c>
      <c r="X1508" s="160">
        <v>7.0999999999999991E-4</v>
      </c>
      <c r="Y1508" s="160">
        <v>4.1540000000000001E-2</v>
      </c>
      <c r="Z1508" s="160">
        <v>0</v>
      </c>
      <c r="AA1508" s="159">
        <v>0.19500000000000001</v>
      </c>
      <c r="AB1508" s="159">
        <v>0</v>
      </c>
      <c r="AC1508" s="159">
        <v>7.000000000000001E-4</v>
      </c>
      <c r="AD1508" s="159">
        <v>1.7</v>
      </c>
    </row>
    <row r="1509" spans="1:30" ht="15" customHeight="1">
      <c r="A1509" s="267" t="s">
        <v>2300</v>
      </c>
      <c r="B1509" s="165" t="s">
        <v>34</v>
      </c>
      <c r="D1509" s="162">
        <v>0.08</v>
      </c>
      <c r="E1509" s="172">
        <v>0.58599999999999997</v>
      </c>
      <c r="F1509" s="173">
        <v>0.01</v>
      </c>
      <c r="G1509" s="179">
        <v>6.9999999999999993E-3</v>
      </c>
      <c r="H1509" s="176">
        <v>9.0000000000000011E-3</v>
      </c>
      <c r="I1509" s="175">
        <v>2.3E-2</v>
      </c>
      <c r="J1509" s="160">
        <v>0.16</v>
      </c>
      <c r="K1509" s="160">
        <v>0.25</v>
      </c>
      <c r="L1509" s="160">
        <v>4.5999999999999999E-3</v>
      </c>
      <c r="M1509" s="160">
        <v>0.95</v>
      </c>
      <c r="N1509" s="160">
        <v>0.01</v>
      </c>
      <c r="O1509" s="160">
        <v>6.48</v>
      </c>
      <c r="P1509" s="160">
        <v>1.42</v>
      </c>
      <c r="Q1509" s="160">
        <v>1.2999999999999999E-3</v>
      </c>
      <c r="R1509" s="160">
        <v>8.0000000000000002E-3</v>
      </c>
      <c r="S1509" s="160">
        <v>0.03</v>
      </c>
      <c r="T1509" s="160">
        <v>0</v>
      </c>
      <c r="U1509" s="160">
        <v>0</v>
      </c>
      <c r="V1509" s="160">
        <v>3.9000000000000003E-3</v>
      </c>
      <c r="W1509" s="160">
        <v>6.7000000000000002E-3</v>
      </c>
      <c r="X1509" s="160">
        <v>6.0000000000000001E-3</v>
      </c>
      <c r="Y1509" s="160">
        <v>2.3399999999999997E-2</v>
      </c>
      <c r="Z1509" s="160">
        <v>0</v>
      </c>
      <c r="AA1509" s="159">
        <v>0</v>
      </c>
      <c r="AB1509" s="159">
        <v>0</v>
      </c>
      <c r="AC1509" s="159">
        <v>0</v>
      </c>
      <c r="AD1509" s="159">
        <v>0</v>
      </c>
    </row>
    <row r="1510" spans="1:30" ht="15" customHeight="1">
      <c r="A1510" s="267" t="s">
        <v>2301</v>
      </c>
      <c r="B1510" s="165" t="s">
        <v>34</v>
      </c>
      <c r="D1510" s="162">
        <v>5.1449999999999996E-2</v>
      </c>
      <c r="E1510" s="172">
        <v>0.55826999999999993</v>
      </c>
      <c r="F1510" s="173">
        <v>7.8829999999999997E-2</v>
      </c>
      <c r="G1510" s="179">
        <v>6.6E-3</v>
      </c>
      <c r="H1510" s="176">
        <v>3.5319999999999997E-2</v>
      </c>
      <c r="I1510" s="175">
        <v>2.0150000000000001E-2</v>
      </c>
      <c r="J1510" s="160">
        <v>0.32493</v>
      </c>
      <c r="K1510" s="160">
        <v>0.18079000000000001</v>
      </c>
      <c r="L1510" s="160">
        <v>4.4299999999999999E-3</v>
      </c>
      <c r="M1510" s="160">
        <v>0.73438999999999988</v>
      </c>
      <c r="N1510" s="160">
        <v>2.0899999999999998E-2</v>
      </c>
      <c r="O1510" s="160">
        <v>2.0778599999999998</v>
      </c>
      <c r="P1510" s="160">
        <v>0.98677000000000004</v>
      </c>
      <c r="Q1510" s="160">
        <v>1.07E-3</v>
      </c>
      <c r="R1510" s="160">
        <v>4.9899999999999996E-3</v>
      </c>
      <c r="S1510" s="160">
        <v>0.95852000000000004</v>
      </c>
      <c r="T1510" s="160">
        <v>0</v>
      </c>
      <c r="U1510" s="160">
        <v>0.97697999999999996</v>
      </c>
      <c r="V1510" s="160">
        <v>3.0699999999999998E-3</v>
      </c>
      <c r="W1510" s="160">
        <v>2.5999999999999999E-3</v>
      </c>
      <c r="X1510" s="160">
        <v>3.5999999999999997E-4</v>
      </c>
      <c r="Y1510" s="160">
        <v>2.4039999999999999E-2</v>
      </c>
      <c r="Z1510" s="160">
        <v>5.0999999999999993E-4</v>
      </c>
      <c r="AA1510" s="159">
        <v>0.14371</v>
      </c>
      <c r="AB1510" s="159">
        <v>3.82E-3</v>
      </c>
      <c r="AC1510" s="159">
        <v>3.9100000000000003E-3</v>
      </c>
      <c r="AD1510" s="159">
        <v>0.89843999999999991</v>
      </c>
    </row>
    <row r="1511" spans="1:30" ht="15" customHeight="1">
      <c r="A1511" s="267" t="s">
        <v>2302</v>
      </c>
      <c r="B1511" s="165" t="s">
        <v>34</v>
      </c>
      <c r="D1511" s="162">
        <v>5.1449999999999996E-2</v>
      </c>
      <c r="E1511" s="172">
        <v>0.55826999999999993</v>
      </c>
      <c r="F1511" s="173">
        <v>7.8829999999999997E-2</v>
      </c>
      <c r="G1511" s="179">
        <v>6.6E-3</v>
      </c>
      <c r="H1511" s="176">
        <v>3.5319999999999997E-2</v>
      </c>
      <c r="I1511" s="175">
        <v>2.0150000000000001E-2</v>
      </c>
      <c r="J1511" s="160">
        <v>0.32493</v>
      </c>
      <c r="K1511" s="160">
        <v>0.18079000000000001</v>
      </c>
      <c r="L1511" s="160">
        <v>4.4299999999999999E-3</v>
      </c>
      <c r="M1511" s="160">
        <v>0.73438999999999988</v>
      </c>
      <c r="N1511" s="160">
        <v>2.0899999999999998E-2</v>
      </c>
      <c r="O1511" s="160">
        <v>1.9429099999999999</v>
      </c>
      <c r="P1511" s="160">
        <v>0.98677000000000004</v>
      </c>
      <c r="Q1511" s="160">
        <v>1.07E-3</v>
      </c>
      <c r="R1511" s="160">
        <v>4.9899999999999996E-3</v>
      </c>
      <c r="S1511" s="160">
        <v>0.95852000000000004</v>
      </c>
      <c r="T1511" s="160">
        <v>0</v>
      </c>
      <c r="U1511" s="160">
        <v>0.97697999999999996</v>
      </c>
      <c r="V1511" s="160">
        <v>3.0699999999999998E-3</v>
      </c>
      <c r="W1511" s="160">
        <v>2.5999999999999999E-3</v>
      </c>
      <c r="X1511" s="160">
        <v>3.5999999999999997E-4</v>
      </c>
      <c r="Y1511" s="160">
        <v>2.4039999999999999E-2</v>
      </c>
      <c r="Z1511" s="160">
        <v>5.0999999999999993E-4</v>
      </c>
      <c r="AA1511" s="159">
        <v>0.14371</v>
      </c>
      <c r="AB1511" s="159">
        <v>3.82E-3</v>
      </c>
      <c r="AC1511" s="159">
        <v>3.9100000000000003E-3</v>
      </c>
      <c r="AD1511" s="159">
        <v>0.89843999999999991</v>
      </c>
    </row>
    <row r="1512" spans="1:30" ht="15" customHeight="1">
      <c r="A1512" s="267" t="s">
        <v>2303</v>
      </c>
      <c r="B1512" s="165" t="s">
        <v>34</v>
      </c>
      <c r="D1512" s="162">
        <v>5.1449999999999996E-2</v>
      </c>
      <c r="E1512" s="172">
        <v>0.55826999999999993</v>
      </c>
      <c r="F1512" s="173">
        <v>7.8829999999999997E-2</v>
      </c>
      <c r="G1512" s="179">
        <v>6.6E-3</v>
      </c>
      <c r="H1512" s="176">
        <v>3.5319999999999997E-2</v>
      </c>
      <c r="I1512" s="175">
        <v>2.0150000000000001E-2</v>
      </c>
      <c r="J1512" s="160">
        <v>0.32493</v>
      </c>
      <c r="K1512" s="160">
        <v>0.18079000000000001</v>
      </c>
      <c r="L1512" s="160">
        <v>4.4299999999999999E-3</v>
      </c>
      <c r="M1512" s="160">
        <v>0.73438999999999988</v>
      </c>
      <c r="N1512" s="160">
        <v>2.0899999999999998E-2</v>
      </c>
      <c r="O1512" s="160">
        <v>1.9429099999999999</v>
      </c>
      <c r="P1512" s="160">
        <v>0.98677000000000004</v>
      </c>
      <c r="Q1512" s="160">
        <v>1.07E-3</v>
      </c>
      <c r="R1512" s="160">
        <v>4.9899999999999996E-3</v>
      </c>
      <c r="S1512" s="160">
        <v>0.95852000000000004</v>
      </c>
      <c r="T1512" s="160">
        <v>0</v>
      </c>
      <c r="U1512" s="160">
        <v>0.97697999999999996</v>
      </c>
      <c r="V1512" s="160">
        <v>3.0699999999999998E-3</v>
      </c>
      <c r="W1512" s="160">
        <v>2.5999999999999999E-3</v>
      </c>
      <c r="X1512" s="160">
        <v>3.5999999999999997E-4</v>
      </c>
      <c r="Y1512" s="160">
        <v>2.4039999999999999E-2</v>
      </c>
      <c r="Z1512" s="160">
        <v>5.0999999999999993E-4</v>
      </c>
      <c r="AA1512" s="159">
        <v>0.14371</v>
      </c>
      <c r="AB1512" s="159">
        <v>3.82E-3</v>
      </c>
      <c r="AC1512" s="159">
        <v>3.9100000000000003E-3</v>
      </c>
      <c r="AD1512" s="159">
        <v>0.89843999999999991</v>
      </c>
    </row>
    <row r="1513" spans="1:30" ht="15" customHeight="1">
      <c r="A1513" s="267" t="s">
        <v>2304</v>
      </c>
      <c r="B1513" s="165" t="s">
        <v>34</v>
      </c>
      <c r="D1513" s="162">
        <v>4.4549999999999999E-2</v>
      </c>
      <c r="E1513" s="172">
        <v>0.85041</v>
      </c>
      <c r="F1513" s="173">
        <v>0.11103</v>
      </c>
      <c r="G1513" s="179">
        <v>8.5900000000000004E-3</v>
      </c>
      <c r="H1513" s="176">
        <v>5.0620000000000005E-2</v>
      </c>
      <c r="I1513" s="175">
        <v>1.8530000000000001E-2</v>
      </c>
      <c r="J1513" s="160">
        <v>0.89981</v>
      </c>
      <c r="K1513" s="160">
        <v>1.06995</v>
      </c>
      <c r="L1513" s="160">
        <v>9.3600000000000003E-3</v>
      </c>
      <c r="M1513" s="160">
        <v>0.73671000000000009</v>
      </c>
      <c r="N1513" s="160">
        <v>3.5439999999999999E-2</v>
      </c>
      <c r="O1513" s="160">
        <v>1.5334000000000001</v>
      </c>
      <c r="P1513" s="160">
        <v>6.0085100000000002</v>
      </c>
      <c r="Q1513" s="160">
        <v>3.1199999999999999E-3</v>
      </c>
      <c r="R1513" s="160">
        <v>6.0799999999999995E-3</v>
      </c>
      <c r="S1513" s="160">
        <v>1.2001300000000001</v>
      </c>
      <c r="T1513" s="160">
        <v>0</v>
      </c>
      <c r="U1513" s="160">
        <v>1.2231999999999998</v>
      </c>
      <c r="V1513" s="160">
        <v>2.5999999999999999E-3</v>
      </c>
      <c r="W1513" s="160">
        <v>1.98E-3</v>
      </c>
      <c r="X1513" s="160">
        <v>2.5800000000000003E-3</v>
      </c>
      <c r="Y1513" s="160">
        <v>2.1649999999999999E-2</v>
      </c>
      <c r="Z1513" s="160">
        <v>2.3000000000000001E-4</v>
      </c>
      <c r="AA1513" s="159">
        <v>0.18826000000000001</v>
      </c>
      <c r="AB1513" s="159">
        <v>4.1399999999999996E-3</v>
      </c>
      <c r="AC1513" s="159">
        <v>5.3E-3</v>
      </c>
      <c r="AD1513" s="159">
        <v>0.65498999999999996</v>
      </c>
    </row>
    <row r="1514" spans="1:30" ht="15" customHeight="1">
      <c r="A1514" s="267" t="s">
        <v>2305</v>
      </c>
      <c r="B1514" s="165" t="s">
        <v>34</v>
      </c>
      <c r="D1514" s="162">
        <v>7.4520000000000003E-2</v>
      </c>
      <c r="E1514" s="172">
        <v>0.58030000000000004</v>
      </c>
      <c r="F1514" s="173">
        <v>1.821E-2</v>
      </c>
      <c r="G1514" s="179">
        <v>5.3440000000000001E-2</v>
      </c>
      <c r="H1514" s="176">
        <v>2.5160000000000002E-2</v>
      </c>
      <c r="I1514" s="175">
        <v>2.1389999999999999E-2</v>
      </c>
      <c r="J1514" s="160">
        <v>0.19438</v>
      </c>
      <c r="K1514" s="160">
        <v>0.15993000000000002</v>
      </c>
      <c r="L1514" s="160">
        <v>3.8800000000000002E-3</v>
      </c>
      <c r="M1514" s="160">
        <v>0.9655800000000001</v>
      </c>
      <c r="N1514" s="160">
        <v>2.8500000000000001E-2</v>
      </c>
      <c r="O1514" s="160">
        <v>2.1002099999999997</v>
      </c>
      <c r="P1514" s="160">
        <v>1.39788</v>
      </c>
      <c r="Q1514" s="160">
        <v>1.0399999999999999E-3</v>
      </c>
      <c r="R1514" s="160">
        <v>5.77E-3</v>
      </c>
      <c r="S1514" s="160">
        <v>0.19858000000000001</v>
      </c>
      <c r="T1514" s="160">
        <v>0</v>
      </c>
      <c r="U1514" s="160">
        <v>0.20086999999999999</v>
      </c>
      <c r="V1514" s="160">
        <v>4.4600000000000004E-3</v>
      </c>
      <c r="W1514" s="160">
        <v>3.8600000000000001E-3</v>
      </c>
      <c r="X1514" s="160">
        <v>6.4000000000000005E-4</v>
      </c>
      <c r="Y1514" s="160">
        <v>3.5450000000000002E-2</v>
      </c>
      <c r="Z1514" s="160">
        <v>3.3800000000000002E-3</v>
      </c>
      <c r="AA1514" s="159">
        <v>0.25496999999999997</v>
      </c>
      <c r="AB1514" s="159">
        <v>1.5100000000000001E-3</v>
      </c>
      <c r="AC1514" s="159">
        <v>8.6499999999999997E-3</v>
      </c>
      <c r="AD1514" s="159">
        <v>1.3681899999999998</v>
      </c>
    </row>
    <row r="1515" spans="1:30" ht="15" customHeight="1">
      <c r="A1515" s="267" t="s">
        <v>2306</v>
      </c>
      <c r="B1515" s="165" t="s">
        <v>34</v>
      </c>
      <c r="D1515" s="162">
        <v>0.10859999999999999</v>
      </c>
      <c r="E1515" s="172">
        <v>0.52039999999999997</v>
      </c>
      <c r="F1515" s="173">
        <v>1.38E-2</v>
      </c>
      <c r="G1515" s="179">
        <v>2.5099999999999997E-2</v>
      </c>
      <c r="H1515" s="176">
        <v>1.8799999999999997E-2</v>
      </c>
      <c r="I1515" s="175">
        <v>0.02</v>
      </c>
      <c r="J1515" s="160">
        <v>1.78</v>
      </c>
      <c r="K1515" s="160">
        <v>0.26</v>
      </c>
      <c r="L1515" s="160">
        <v>5.7999999999999996E-3</v>
      </c>
      <c r="M1515" s="160">
        <v>1.22</v>
      </c>
      <c r="N1515" s="160">
        <v>3.7200000000000004E-2</v>
      </c>
      <c r="O1515" s="160">
        <v>5.36</v>
      </c>
      <c r="P1515" s="160">
        <v>1.39</v>
      </c>
      <c r="Q1515" s="160">
        <v>1.4000000000000002E-3</v>
      </c>
      <c r="R1515" s="160">
        <v>9.8999999999999991E-3</v>
      </c>
      <c r="S1515" s="160">
        <v>0.01</v>
      </c>
      <c r="T1515" s="160">
        <v>0</v>
      </c>
      <c r="U1515" s="160">
        <v>0.01</v>
      </c>
      <c r="V1515" s="160">
        <v>5.3E-3</v>
      </c>
      <c r="W1515" s="160">
        <v>3.7000000000000002E-3</v>
      </c>
      <c r="X1515" s="160">
        <v>1E-3</v>
      </c>
      <c r="Y1515" s="160">
        <v>5.3699999999999998E-2</v>
      </c>
      <c r="Z1515" s="160">
        <v>2E-3</v>
      </c>
      <c r="AA1515" s="159">
        <v>0.26800000000000002</v>
      </c>
      <c r="AB1515" s="159">
        <v>0</v>
      </c>
      <c r="AC1515" s="159">
        <v>2.8000000000000004E-3</v>
      </c>
      <c r="AD1515" s="159">
        <v>1.5</v>
      </c>
    </row>
    <row r="1516" spans="1:30" ht="15" customHeight="1">
      <c r="A1516" s="267" t="s">
        <v>2307</v>
      </c>
      <c r="B1516" s="165" t="s">
        <v>34</v>
      </c>
      <c r="D1516" s="162">
        <v>8.0410000000000009E-2</v>
      </c>
      <c r="E1516" s="172">
        <v>0.46840999999999999</v>
      </c>
      <c r="F1516" s="173">
        <v>0.16069</v>
      </c>
      <c r="G1516" s="179">
        <v>1.274E-2</v>
      </c>
      <c r="H1516" s="176">
        <v>6.8559999999999996E-2</v>
      </c>
      <c r="I1516" s="175">
        <v>1.754E-2</v>
      </c>
      <c r="J1516" s="160">
        <v>0.52941000000000005</v>
      </c>
      <c r="K1516" s="160">
        <v>0.16929</v>
      </c>
      <c r="L1516" s="160">
        <v>3.7299999999999998E-3</v>
      </c>
      <c r="M1516" s="160">
        <v>1.1431399999999998</v>
      </c>
      <c r="N1516" s="160">
        <v>2.7019999999999999E-2</v>
      </c>
      <c r="O1516" s="160">
        <v>1.3046799999999998</v>
      </c>
      <c r="P1516" s="160">
        <v>1.29945</v>
      </c>
      <c r="Q1516" s="160">
        <v>8.8999999999999995E-4</v>
      </c>
      <c r="R1516" s="160">
        <v>6.5400000000000007E-3</v>
      </c>
      <c r="S1516" s="160">
        <v>2.3060499999999999</v>
      </c>
      <c r="T1516" s="160">
        <v>0</v>
      </c>
      <c r="U1516" s="160">
        <v>2.3472399999999998</v>
      </c>
      <c r="V1516" s="160">
        <v>4.5199999999999997E-3</v>
      </c>
      <c r="W1516" s="160">
        <v>4.0600000000000002E-3</v>
      </c>
      <c r="X1516" s="160">
        <v>5.5000000000000003E-4</v>
      </c>
      <c r="Y1516" s="160">
        <v>3.4439999999999998E-2</v>
      </c>
      <c r="Z1516" s="160">
        <v>5.8E-4</v>
      </c>
      <c r="AA1516" s="159">
        <v>0.21998000000000001</v>
      </c>
      <c r="AB1516" s="159">
        <v>8.3199999999999993E-3</v>
      </c>
      <c r="AC1516" s="159">
        <v>8.2399999999999991E-3</v>
      </c>
      <c r="AD1516" s="159">
        <v>1.29575</v>
      </c>
    </row>
    <row r="1517" spans="1:30" ht="15" customHeight="1">
      <c r="A1517" s="267" t="s">
        <v>2308</v>
      </c>
      <c r="B1517" s="165" t="s">
        <v>34</v>
      </c>
      <c r="D1517" s="162">
        <v>7.6399999999999996E-2</v>
      </c>
      <c r="E1517" s="172">
        <v>0.50609999999999999</v>
      </c>
      <c r="F1517" s="173">
        <v>7.1699999999999993E-3</v>
      </c>
      <c r="G1517" s="179">
        <v>1.355E-2</v>
      </c>
      <c r="H1517" s="176">
        <v>6.8100000000000001E-3</v>
      </c>
      <c r="I1517" s="175">
        <v>2.4E-2</v>
      </c>
      <c r="J1517" s="160">
        <v>1.51</v>
      </c>
      <c r="K1517" s="160">
        <v>0.23</v>
      </c>
      <c r="L1517" s="160">
        <v>4.7799999999999995E-3</v>
      </c>
      <c r="M1517" s="160">
        <v>0.99</v>
      </c>
      <c r="N1517" s="160">
        <v>3.7400000000000003E-2</v>
      </c>
      <c r="O1517" s="160">
        <v>6.81</v>
      </c>
      <c r="P1517" s="160">
        <v>1</v>
      </c>
      <c r="Q1517" s="160">
        <v>2.5300000000000001E-3</v>
      </c>
      <c r="R1517" s="160">
        <v>7.4000000000000003E-3</v>
      </c>
      <c r="S1517" s="160">
        <v>0</v>
      </c>
      <c r="T1517" s="160">
        <v>0</v>
      </c>
      <c r="U1517" s="160">
        <v>0</v>
      </c>
      <c r="V1517" s="160">
        <v>4.5500000000000002E-3</v>
      </c>
      <c r="W1517" s="160">
        <v>3.31E-3</v>
      </c>
      <c r="X1517" s="160">
        <v>8.4000000000000003E-4</v>
      </c>
      <c r="Y1517" s="160">
        <v>4.385E-2</v>
      </c>
      <c r="Z1517" s="160">
        <v>0</v>
      </c>
      <c r="AA1517" s="159">
        <v>0.17300000000000001</v>
      </c>
      <c r="AB1517" s="159">
        <v>0</v>
      </c>
      <c r="AC1517" s="159">
        <v>2.2000000000000001E-3</v>
      </c>
      <c r="AD1517" s="159">
        <v>1.71</v>
      </c>
    </row>
    <row r="1518" spans="1:30" ht="15" customHeight="1">
      <c r="A1518" s="267" t="s">
        <v>2309</v>
      </c>
      <c r="B1518" s="165" t="s">
        <v>34</v>
      </c>
      <c r="D1518" s="162">
        <v>5.0999999999999997E-2</v>
      </c>
      <c r="E1518" s="172">
        <v>0.34200000000000003</v>
      </c>
      <c r="F1518" s="173">
        <v>0</v>
      </c>
      <c r="G1518" s="179">
        <v>0</v>
      </c>
      <c r="H1518" s="176">
        <v>0</v>
      </c>
      <c r="I1518" s="175">
        <v>6.0000000000000001E-3</v>
      </c>
      <c r="J1518" s="160">
        <v>1.02</v>
      </c>
      <c r="K1518" s="160">
        <v>0.08</v>
      </c>
      <c r="L1518" s="160">
        <v>2.9999999999999997E-4</v>
      </c>
      <c r="M1518" s="160">
        <v>0.94</v>
      </c>
      <c r="N1518" s="160">
        <v>3.0000000000000001E-3</v>
      </c>
      <c r="O1518" s="160">
        <v>7.73</v>
      </c>
      <c r="P1518" s="160">
        <v>0.93</v>
      </c>
      <c r="Q1518" s="160">
        <v>1E-4</v>
      </c>
      <c r="R1518" s="160">
        <v>6.0000000000000001E-3</v>
      </c>
      <c r="S1518" s="160">
        <v>0.61</v>
      </c>
      <c r="T1518" s="160">
        <v>0</v>
      </c>
      <c r="U1518" s="160">
        <v>0</v>
      </c>
      <c r="V1518" s="160">
        <v>4.0000000000000002E-4</v>
      </c>
      <c r="W1518" s="160">
        <v>1E-3</v>
      </c>
      <c r="X1518" s="160">
        <v>4.0000000000000002E-4</v>
      </c>
      <c r="Y1518" s="160">
        <v>0</v>
      </c>
      <c r="Z1518" s="160">
        <v>0</v>
      </c>
      <c r="AA1518" s="159">
        <v>0</v>
      </c>
      <c r="AB1518" s="159">
        <v>0</v>
      </c>
      <c r="AC1518" s="159">
        <v>0</v>
      </c>
      <c r="AD1518" s="159">
        <v>0</v>
      </c>
    </row>
    <row r="1519" spans="1:30" ht="15" customHeight="1">
      <c r="A1519" s="267" t="s">
        <v>2310</v>
      </c>
      <c r="B1519" s="165" t="s">
        <v>34</v>
      </c>
      <c r="D1519" s="162">
        <v>7.2000000000000008E-2</v>
      </c>
      <c r="E1519" s="172">
        <v>0.47963</v>
      </c>
      <c r="F1519" s="173">
        <v>2.9600000000000001E-2</v>
      </c>
      <c r="G1519" s="179">
        <v>1.374E-2</v>
      </c>
      <c r="H1519" s="176">
        <v>5.2760000000000001E-2</v>
      </c>
      <c r="I1519" s="175">
        <v>4.3749999999999997E-2</v>
      </c>
      <c r="J1519" s="160">
        <v>0.70996999999999999</v>
      </c>
      <c r="K1519" s="160">
        <v>0.19821000000000003</v>
      </c>
      <c r="L1519" s="160">
        <v>2.16E-3</v>
      </c>
      <c r="M1519" s="160">
        <v>3.7382299999999997</v>
      </c>
      <c r="N1519" s="160">
        <v>1.856E-2</v>
      </c>
      <c r="O1519" s="160">
        <v>7.7421500000000005</v>
      </c>
      <c r="P1519" s="160">
        <v>1.2611400000000001</v>
      </c>
      <c r="Q1519" s="160">
        <v>6.2E-4</v>
      </c>
      <c r="R1519" s="160">
        <v>6.2100000000000002E-3</v>
      </c>
      <c r="S1519" s="160">
        <v>0.40588000000000002</v>
      </c>
      <c r="T1519" s="160">
        <v>0</v>
      </c>
      <c r="U1519" s="160">
        <v>0.42944000000000004</v>
      </c>
      <c r="V1519" s="160">
        <v>3.0699999999999998E-3</v>
      </c>
      <c r="W1519" s="160">
        <v>2.96E-3</v>
      </c>
      <c r="X1519" s="160">
        <v>1.1100000000000001E-3</v>
      </c>
      <c r="Y1519" s="160">
        <v>2.283E-2</v>
      </c>
      <c r="Z1519" s="160">
        <v>6.7000000000000002E-4</v>
      </c>
      <c r="AA1519" s="159">
        <v>8.9109999999999995E-2</v>
      </c>
      <c r="AB1519" s="159">
        <v>4.0600000000000002E-3</v>
      </c>
      <c r="AC1519" s="159">
        <v>2.65E-3</v>
      </c>
      <c r="AD1519" s="159">
        <v>1.08246</v>
      </c>
    </row>
    <row r="1520" spans="1:30" ht="15" customHeight="1">
      <c r="A1520" s="267" t="s">
        <v>2311</v>
      </c>
      <c r="B1520" s="165" t="s">
        <v>34</v>
      </c>
      <c r="D1520" s="162">
        <v>0.1295</v>
      </c>
      <c r="E1520" s="172">
        <v>0.41289999999999999</v>
      </c>
      <c r="F1520" s="173">
        <v>7.4999999999999997E-3</v>
      </c>
      <c r="G1520" s="179">
        <v>6.0000000000000001E-3</v>
      </c>
      <c r="H1520" s="176">
        <v>1.6E-2</v>
      </c>
      <c r="I1520" s="175">
        <v>6.7099999999999993E-2</v>
      </c>
      <c r="J1520" s="160">
        <v>1.07</v>
      </c>
      <c r="K1520" s="160">
        <v>0.82</v>
      </c>
      <c r="L1520" s="160">
        <v>2.1400000000000002E-2</v>
      </c>
      <c r="M1520" s="160">
        <v>2.02</v>
      </c>
      <c r="N1520" s="160">
        <v>2.4300000000000002E-2</v>
      </c>
      <c r="O1520" s="160">
        <v>4.72</v>
      </c>
      <c r="P1520" s="160">
        <v>2.48</v>
      </c>
      <c r="Q1520" s="160">
        <v>3.8E-3</v>
      </c>
      <c r="R1520" s="160">
        <v>1.8000000000000002E-2</v>
      </c>
      <c r="S1520" s="160">
        <v>0</v>
      </c>
      <c r="T1520" s="160">
        <v>0</v>
      </c>
      <c r="U1520" s="160">
        <v>1.7000000000000001E-3</v>
      </c>
      <c r="V1520" s="160">
        <v>3.4999999999999996E-3</v>
      </c>
      <c r="W1520" s="160">
        <v>2.2000000000000001E-3</v>
      </c>
      <c r="X1520" s="160">
        <v>2.0999999999999999E-3</v>
      </c>
      <c r="Y1520" s="160">
        <v>4.7100000000000003E-2</v>
      </c>
      <c r="Z1520" s="160">
        <v>0</v>
      </c>
      <c r="AA1520" s="159">
        <v>0.40299999999999997</v>
      </c>
      <c r="AB1520" s="159">
        <v>0</v>
      </c>
      <c r="AC1520" s="159">
        <v>5.1000000000000004E-3</v>
      </c>
      <c r="AD1520" s="159">
        <v>0.5</v>
      </c>
    </row>
    <row r="1521" spans="1:30" ht="15" customHeight="1">
      <c r="A1521" s="267" t="s">
        <v>2312</v>
      </c>
      <c r="B1521" s="165" t="s">
        <v>34</v>
      </c>
      <c r="D1521" s="162">
        <v>0.08</v>
      </c>
      <c r="E1521" s="172">
        <v>0.58599999999999997</v>
      </c>
      <c r="F1521" s="173">
        <v>0.01</v>
      </c>
      <c r="G1521" s="179">
        <v>6.9999999999999993E-3</v>
      </c>
      <c r="H1521" s="176">
        <v>9.0000000000000011E-3</v>
      </c>
      <c r="I1521" s="175">
        <v>2.3E-2</v>
      </c>
      <c r="J1521" s="160">
        <v>0.16</v>
      </c>
      <c r="K1521" s="160">
        <v>0.25</v>
      </c>
      <c r="L1521" s="160">
        <v>4.5999999999999999E-3</v>
      </c>
      <c r="M1521" s="160">
        <v>0.95</v>
      </c>
      <c r="N1521" s="160">
        <v>0.01</v>
      </c>
      <c r="O1521" s="160">
        <v>6.48</v>
      </c>
      <c r="P1521" s="160">
        <v>1.42</v>
      </c>
      <c r="Q1521" s="160">
        <v>1.2999999999999999E-3</v>
      </c>
      <c r="R1521" s="160">
        <v>8.0000000000000002E-3</v>
      </c>
      <c r="S1521" s="160">
        <v>0.03</v>
      </c>
      <c r="T1521" s="160">
        <v>0</v>
      </c>
      <c r="U1521" s="160">
        <v>0</v>
      </c>
      <c r="V1521" s="160">
        <v>3.9000000000000003E-3</v>
      </c>
      <c r="W1521" s="160">
        <v>6.7000000000000002E-3</v>
      </c>
      <c r="X1521" s="160">
        <v>6.0000000000000001E-3</v>
      </c>
      <c r="Y1521" s="160">
        <v>2.3399999999999997E-2</v>
      </c>
      <c r="Z1521" s="160">
        <v>0</v>
      </c>
      <c r="AA1521" s="159">
        <v>0</v>
      </c>
      <c r="AB1521" s="159">
        <v>0</v>
      </c>
      <c r="AC1521" s="159">
        <v>0</v>
      </c>
      <c r="AD1521" s="159">
        <v>0</v>
      </c>
    </row>
    <row r="1522" spans="1:30" ht="15" customHeight="1">
      <c r="A1522" s="267" t="s">
        <v>2313</v>
      </c>
      <c r="B1522" s="165" t="s">
        <v>34</v>
      </c>
      <c r="D1522" s="162">
        <v>0.105</v>
      </c>
      <c r="E1522" s="172">
        <v>0.746</v>
      </c>
      <c r="F1522" s="173">
        <v>9.0000000000000011E-3</v>
      </c>
      <c r="G1522" s="179">
        <v>0.01</v>
      </c>
      <c r="H1522" s="176">
        <v>8.0000000000000002E-3</v>
      </c>
      <c r="I1522" s="175">
        <v>3.4000000000000002E-2</v>
      </c>
      <c r="J1522" s="160">
        <v>0.19</v>
      </c>
      <c r="K1522" s="160">
        <v>0.32</v>
      </c>
      <c r="L1522" s="160">
        <v>5.5000000000000005E-3</v>
      </c>
      <c r="M1522" s="160">
        <v>1.1399999999999999</v>
      </c>
      <c r="N1522" s="160">
        <v>1.2E-2</v>
      </c>
      <c r="O1522" s="160">
        <v>8.2899999999999991</v>
      </c>
      <c r="P1522" s="160">
        <v>1.89</v>
      </c>
      <c r="Q1522" s="160">
        <v>1.6000000000000001E-3</v>
      </c>
      <c r="R1522" s="160">
        <v>9.0000000000000011E-3</v>
      </c>
      <c r="S1522" s="160">
        <v>0</v>
      </c>
      <c r="T1522" s="160">
        <v>0</v>
      </c>
      <c r="U1522" s="160">
        <v>0</v>
      </c>
      <c r="V1522" s="160">
        <v>3.8E-3</v>
      </c>
      <c r="W1522" s="160">
        <v>0</v>
      </c>
      <c r="X1522" s="160">
        <v>0</v>
      </c>
      <c r="Y1522" s="160">
        <v>0</v>
      </c>
      <c r="Z1522" s="160">
        <v>0</v>
      </c>
      <c r="AA1522" s="159">
        <v>0</v>
      </c>
      <c r="AB1522" s="159">
        <v>0</v>
      </c>
      <c r="AC1522" s="159">
        <v>0</v>
      </c>
      <c r="AD1522" s="159">
        <v>0</v>
      </c>
    </row>
    <row r="1523" spans="1:30" ht="15" customHeight="1">
      <c r="A1523" s="267" t="s">
        <v>2314</v>
      </c>
      <c r="B1523" s="165" t="s">
        <v>34</v>
      </c>
      <c r="D1523" s="162">
        <v>4.5400000000000003E-2</v>
      </c>
      <c r="E1523" s="172">
        <v>0.55530000000000002</v>
      </c>
      <c r="F1523" s="173">
        <v>8.0600000000000005E-2</v>
      </c>
      <c r="G1523" s="179">
        <v>2.8399999999999998E-2</v>
      </c>
      <c r="H1523" s="176">
        <v>7.7199999999999991E-2</v>
      </c>
      <c r="I1523" s="175">
        <v>1.0700000000000001E-2</v>
      </c>
      <c r="J1523" s="160">
        <v>0.6653</v>
      </c>
      <c r="K1523" s="160">
        <v>0.10539999999999999</v>
      </c>
      <c r="L1523" s="160">
        <v>2.8000000000000004E-3</v>
      </c>
      <c r="M1523" s="160">
        <v>0.75849999999999995</v>
      </c>
      <c r="N1523" s="160">
        <v>1.6200000000000003E-2</v>
      </c>
      <c r="O1523" s="160">
        <v>1.7506999999999999</v>
      </c>
      <c r="P1523" s="160">
        <v>0.74069999999999991</v>
      </c>
      <c r="Q1523" s="160">
        <v>5.9999999999999995E-4</v>
      </c>
      <c r="R1523" s="160">
        <v>4.0000000000000001E-3</v>
      </c>
      <c r="S1523" s="160">
        <v>0.53610000000000002</v>
      </c>
      <c r="T1523" s="160">
        <v>0</v>
      </c>
      <c r="U1523" s="160">
        <v>0.55420000000000003</v>
      </c>
      <c r="V1523" s="160">
        <v>2.3999999999999998E-3</v>
      </c>
      <c r="W1523" s="160">
        <v>2.2000000000000001E-3</v>
      </c>
      <c r="X1523" s="160">
        <v>2.9999999999999997E-4</v>
      </c>
      <c r="Y1523" s="160">
        <v>1.78E-2</v>
      </c>
      <c r="Z1523" s="160">
        <v>8.0000000000000004E-4</v>
      </c>
      <c r="AA1523" s="159">
        <v>0.13220000000000001</v>
      </c>
      <c r="AB1523" s="159">
        <v>2.3999999999999998E-3</v>
      </c>
      <c r="AC1523" s="159">
        <v>1.1000000000000001E-2</v>
      </c>
      <c r="AD1523" s="159">
        <v>0.64500000000000002</v>
      </c>
    </row>
    <row r="1524" spans="1:30" ht="15" customHeight="1">
      <c r="A1524" s="267" t="s">
        <v>2315</v>
      </c>
      <c r="B1524" s="165" t="s">
        <v>34</v>
      </c>
      <c r="D1524" s="162">
        <v>8.1000000000000003E-2</v>
      </c>
      <c r="E1524" s="172">
        <v>0.752</v>
      </c>
      <c r="F1524" s="173">
        <v>3.9E-2</v>
      </c>
      <c r="G1524" s="179">
        <v>2.2000000000000002E-2</v>
      </c>
      <c r="H1524" s="176">
        <v>3.7000000000000005E-2</v>
      </c>
      <c r="I1524" s="175">
        <v>2.1000000000000001E-2</v>
      </c>
      <c r="J1524" s="160">
        <v>0.54</v>
      </c>
      <c r="K1524" s="160">
        <v>0.37</v>
      </c>
      <c r="L1524" s="160">
        <v>0</v>
      </c>
      <c r="M1524" s="160">
        <v>1.66</v>
      </c>
      <c r="N1524" s="160">
        <v>1.8000000000000002E-2</v>
      </c>
      <c r="O1524" s="160">
        <v>3.52</v>
      </c>
      <c r="P1524" s="160">
        <v>1.42</v>
      </c>
      <c r="Q1524" s="160">
        <v>1.7000000000000001E-3</v>
      </c>
      <c r="R1524" s="160">
        <v>0.01</v>
      </c>
      <c r="S1524" s="160">
        <v>0</v>
      </c>
      <c r="T1524" s="160">
        <v>0</v>
      </c>
      <c r="U1524" s="160">
        <v>0</v>
      </c>
      <c r="V1524" s="160">
        <v>1.01E-2</v>
      </c>
      <c r="W1524" s="160">
        <v>4.1999999999999997E-3</v>
      </c>
      <c r="X1524" s="160">
        <v>0</v>
      </c>
      <c r="Y1524" s="160">
        <v>3.9100000000000003E-2</v>
      </c>
      <c r="Z1524" s="160">
        <v>0</v>
      </c>
      <c r="AA1524" s="159">
        <v>0</v>
      </c>
      <c r="AB1524" s="159">
        <v>0</v>
      </c>
      <c r="AC1524" s="159">
        <v>0</v>
      </c>
      <c r="AD1524" s="159">
        <v>0</v>
      </c>
    </row>
    <row r="1525" spans="1:30" ht="15" customHeight="1">
      <c r="A1525" s="267" t="s">
        <v>2316</v>
      </c>
      <c r="B1525" s="165" t="s">
        <v>34</v>
      </c>
      <c r="D1525" s="162">
        <v>0.12829000000000002</v>
      </c>
      <c r="E1525" s="172">
        <v>0.25801999999999997</v>
      </c>
      <c r="F1525" s="173">
        <v>5.2409999999999998E-2</v>
      </c>
      <c r="G1525" s="179">
        <v>7.0199999999999993E-3</v>
      </c>
      <c r="H1525" s="176">
        <v>3.1050000000000001E-2</v>
      </c>
      <c r="I1525" s="175">
        <v>1.18E-2</v>
      </c>
      <c r="J1525" s="160">
        <v>2.1303200000000002</v>
      </c>
      <c r="K1525" s="160">
        <v>0.19039</v>
      </c>
      <c r="L1525" s="160">
        <v>2.4199999999999998E-3</v>
      </c>
      <c r="M1525" s="160">
        <v>2.0842100000000001</v>
      </c>
      <c r="N1525" s="160">
        <v>1.933E-2</v>
      </c>
      <c r="O1525" s="160">
        <v>5.1100000000000003</v>
      </c>
      <c r="P1525" s="160">
        <v>1.43543</v>
      </c>
      <c r="Q1525" s="160">
        <v>8.5000000000000006E-4</v>
      </c>
      <c r="R1525" s="160">
        <v>1.4199999999999999E-2</v>
      </c>
      <c r="S1525" s="160">
        <v>0.61990000000000001</v>
      </c>
      <c r="T1525" s="160">
        <v>0</v>
      </c>
      <c r="U1525" s="160">
        <v>0.70055999999999996</v>
      </c>
      <c r="V1525" s="160">
        <v>3.0000000000000001E-3</v>
      </c>
      <c r="W1525" s="160">
        <v>3.3500000000000001E-3</v>
      </c>
      <c r="X1525" s="160">
        <v>8.1999999999999998E-4</v>
      </c>
      <c r="Y1525" s="160">
        <v>2.4750000000000001E-2</v>
      </c>
      <c r="Z1525" s="160">
        <v>3.9199999999999999E-2</v>
      </c>
      <c r="AA1525" s="159">
        <v>0.19315000000000002</v>
      </c>
      <c r="AB1525" s="159">
        <v>1.7499999999999998E-3</v>
      </c>
      <c r="AC1525" s="159">
        <v>3.0299999999999997E-3</v>
      </c>
      <c r="AD1525" s="159">
        <v>0.86006000000000005</v>
      </c>
    </row>
    <row r="1526" spans="1:30" ht="15" customHeight="1">
      <c r="A1526" s="267" t="s">
        <v>2317</v>
      </c>
      <c r="B1526" s="165" t="s">
        <v>34</v>
      </c>
      <c r="D1526" s="162">
        <v>0.10099999999999999</v>
      </c>
      <c r="E1526" s="172">
        <v>0.68700000000000006</v>
      </c>
      <c r="F1526" s="173">
        <v>4.4000000000000004E-2</v>
      </c>
      <c r="G1526" s="179">
        <v>2.8999999999999998E-2</v>
      </c>
      <c r="H1526" s="176">
        <v>4.5999999999999999E-2</v>
      </c>
      <c r="I1526" s="175">
        <v>2.5000000000000001E-2</v>
      </c>
      <c r="J1526" s="160">
        <v>0.2</v>
      </c>
      <c r="K1526" s="160">
        <v>0.4</v>
      </c>
      <c r="L1526" s="160">
        <v>0</v>
      </c>
      <c r="M1526" s="160">
        <v>1.48</v>
      </c>
      <c r="N1526" s="160">
        <v>2.2000000000000002E-2</v>
      </c>
      <c r="O1526" s="160">
        <v>8.5399999999999991</v>
      </c>
      <c r="P1526" s="160">
        <v>1.81</v>
      </c>
      <c r="Q1526" s="160">
        <v>1.8E-3</v>
      </c>
      <c r="R1526" s="160">
        <v>1.1000000000000001E-2</v>
      </c>
      <c r="S1526" s="160">
        <v>0</v>
      </c>
      <c r="T1526" s="160">
        <v>0</v>
      </c>
      <c r="U1526" s="160">
        <v>0</v>
      </c>
      <c r="V1526" s="160">
        <v>7.0999999999999995E-3</v>
      </c>
      <c r="W1526" s="160">
        <v>1.2999999999999999E-3</v>
      </c>
      <c r="X1526" s="160">
        <v>1.7000000000000001E-3</v>
      </c>
      <c r="Y1526" s="160">
        <v>7.1399999999999991E-2</v>
      </c>
      <c r="Z1526" s="160">
        <v>0</v>
      </c>
      <c r="AA1526" s="159">
        <v>0</v>
      </c>
      <c r="AB1526" s="159">
        <v>0</v>
      </c>
      <c r="AC1526" s="159">
        <v>0</v>
      </c>
      <c r="AD1526" s="159">
        <v>0</v>
      </c>
    </row>
    <row r="1527" spans="1:30" ht="15" customHeight="1">
      <c r="A1527" s="267" t="s">
        <v>2318</v>
      </c>
      <c r="B1527" s="165" t="s">
        <v>34</v>
      </c>
      <c r="D1527" s="162">
        <v>0.10099999999999999</v>
      </c>
      <c r="E1527" s="172">
        <v>0.68700000000000006</v>
      </c>
      <c r="F1527" s="173">
        <v>4.4000000000000004E-2</v>
      </c>
      <c r="G1527" s="179">
        <v>2.8999999999999998E-2</v>
      </c>
      <c r="H1527" s="176">
        <v>4.5999999999999999E-2</v>
      </c>
      <c r="I1527" s="175">
        <v>2.5000000000000001E-2</v>
      </c>
      <c r="J1527" s="160">
        <v>0.2</v>
      </c>
      <c r="K1527" s="160">
        <v>0.4</v>
      </c>
      <c r="L1527" s="160">
        <v>0</v>
      </c>
      <c r="M1527" s="160">
        <v>1.48</v>
      </c>
      <c r="N1527" s="160">
        <v>2.2000000000000002E-2</v>
      </c>
      <c r="O1527" s="160">
        <v>8.5399999999999991</v>
      </c>
      <c r="P1527" s="160">
        <v>1.81</v>
      </c>
      <c r="Q1527" s="160">
        <v>1.8E-3</v>
      </c>
      <c r="R1527" s="160">
        <v>1.1000000000000001E-2</v>
      </c>
      <c r="S1527" s="160">
        <v>0</v>
      </c>
      <c r="T1527" s="160">
        <v>0</v>
      </c>
      <c r="U1527" s="160">
        <v>0</v>
      </c>
      <c r="V1527" s="160">
        <v>7.0999999999999995E-3</v>
      </c>
      <c r="W1527" s="160">
        <v>1.2999999999999999E-3</v>
      </c>
      <c r="X1527" s="160">
        <v>1.7000000000000001E-3</v>
      </c>
      <c r="Y1527" s="160">
        <v>7.1399999999999991E-2</v>
      </c>
      <c r="Z1527" s="160">
        <v>0</v>
      </c>
      <c r="AA1527" s="159">
        <v>0</v>
      </c>
      <c r="AB1527" s="159">
        <v>0</v>
      </c>
      <c r="AC1527" s="159">
        <v>0</v>
      </c>
      <c r="AD1527" s="159">
        <v>0</v>
      </c>
    </row>
    <row r="1528" spans="1:30" ht="15" customHeight="1">
      <c r="A1528" s="267" t="s">
        <v>2319</v>
      </c>
      <c r="B1528" s="165" t="s">
        <v>34</v>
      </c>
      <c r="D1528" s="162">
        <v>8.8770000000000002E-2</v>
      </c>
      <c r="E1528" s="172">
        <v>0.60738000000000003</v>
      </c>
      <c r="F1528" s="173">
        <v>5.4000000000000006E-2</v>
      </c>
      <c r="G1528" s="179">
        <v>9.817999999999999E-2</v>
      </c>
      <c r="H1528" s="176">
        <v>8.8520000000000001E-2</v>
      </c>
      <c r="I1528" s="175">
        <v>2.545E-2</v>
      </c>
      <c r="J1528" s="160">
        <v>0.31341000000000002</v>
      </c>
      <c r="K1528" s="160">
        <v>0.18246999999999999</v>
      </c>
      <c r="L1528" s="160">
        <v>5.4600000000000004E-3</v>
      </c>
      <c r="M1528" s="160">
        <v>0.92967</v>
      </c>
      <c r="N1528" s="160">
        <v>3.7599999999999995E-2</v>
      </c>
      <c r="O1528" s="160">
        <v>8.3340800000000002</v>
      </c>
      <c r="P1528" s="160">
        <v>0.96792</v>
      </c>
      <c r="Q1528" s="160">
        <v>1.3700000000000001E-3</v>
      </c>
      <c r="R1528" s="160">
        <v>6.1900000000000002E-3</v>
      </c>
      <c r="S1528" s="160">
        <v>2.49E-3</v>
      </c>
      <c r="T1528" s="160">
        <v>0</v>
      </c>
      <c r="U1528" s="160">
        <v>6.0499999999999998E-3</v>
      </c>
      <c r="V1528" s="160">
        <v>6.3299999999999997E-3</v>
      </c>
      <c r="W1528" s="160">
        <v>4.1999999999999997E-3</v>
      </c>
      <c r="X1528" s="160">
        <v>4.2999999999999999E-4</v>
      </c>
      <c r="Y1528" s="160">
        <v>4.8669999999999998E-2</v>
      </c>
      <c r="Z1528" s="160">
        <v>2.0000000000000002E-5</v>
      </c>
      <c r="AA1528" s="159">
        <v>0.30215999999999998</v>
      </c>
      <c r="AB1528" s="159">
        <v>1.0000000000000001E-5</v>
      </c>
      <c r="AC1528" s="159">
        <v>5.772E-2</v>
      </c>
      <c r="AD1528" s="159">
        <v>1.73245</v>
      </c>
    </row>
    <row r="1529" spans="1:30" ht="15" customHeight="1">
      <c r="A1529" s="267" t="s">
        <v>2320</v>
      </c>
      <c r="B1529" s="165" t="s">
        <v>34</v>
      </c>
      <c r="D1529" s="162">
        <v>4.4600000000000001E-2</v>
      </c>
      <c r="E1529" s="172">
        <v>0.38369999999999999</v>
      </c>
      <c r="F1529" s="173">
        <v>4.6500000000000007E-2</v>
      </c>
      <c r="G1529" s="179">
        <v>3.1699999999999999E-2</v>
      </c>
      <c r="H1529" s="176">
        <v>0.19920000000000002</v>
      </c>
      <c r="I1529" s="175">
        <v>0</v>
      </c>
      <c r="J1529" s="160">
        <v>0.18280000000000002</v>
      </c>
      <c r="K1529" s="160">
        <v>3.56E-2</v>
      </c>
      <c r="L1529" s="160">
        <v>1E-4</v>
      </c>
      <c r="M1529" s="160">
        <v>0.60960000000000003</v>
      </c>
      <c r="N1529" s="160">
        <v>5.6999999999999993E-3</v>
      </c>
      <c r="O1529" s="160">
        <v>5.3667999999999996</v>
      </c>
      <c r="P1529" s="160">
        <v>0.4501</v>
      </c>
      <c r="Q1529" s="160">
        <v>0</v>
      </c>
      <c r="R1529" s="160">
        <v>3.7000000000000002E-3</v>
      </c>
      <c r="S1529" s="160">
        <v>0.59540000000000004</v>
      </c>
      <c r="T1529" s="160">
        <v>0</v>
      </c>
      <c r="U1529" s="160">
        <v>0.60009999999999997</v>
      </c>
      <c r="V1529" s="160">
        <v>2.0000000000000001E-4</v>
      </c>
      <c r="W1529" s="160">
        <v>1.8E-3</v>
      </c>
      <c r="X1529" s="160">
        <v>4.0000000000000002E-4</v>
      </c>
      <c r="Y1529" s="160">
        <v>2.0000000000000001E-4</v>
      </c>
      <c r="Z1529" s="160">
        <v>0</v>
      </c>
      <c r="AA1529" s="159">
        <v>0.10920000000000001</v>
      </c>
      <c r="AB1529" s="159">
        <v>4.5000000000000005E-3</v>
      </c>
      <c r="AC1529" s="159">
        <v>0.04</v>
      </c>
      <c r="AD1529" s="159">
        <v>0.15590000000000001</v>
      </c>
    </row>
    <row r="1530" spans="1:30" ht="15" customHeight="1">
      <c r="A1530" s="267" t="s">
        <v>2321</v>
      </c>
      <c r="B1530" s="165" t="s">
        <v>34</v>
      </c>
      <c r="D1530" s="162">
        <v>0.10099999999999999</v>
      </c>
      <c r="E1530" s="172">
        <v>0.68700000000000006</v>
      </c>
      <c r="F1530" s="173">
        <v>4.4000000000000004E-2</v>
      </c>
      <c r="G1530" s="179">
        <v>2.8999999999999998E-2</v>
      </c>
      <c r="H1530" s="176">
        <v>4.5999999999999999E-2</v>
      </c>
      <c r="I1530" s="175">
        <v>2.5000000000000001E-2</v>
      </c>
      <c r="J1530" s="160">
        <v>0.2</v>
      </c>
      <c r="K1530" s="160">
        <v>0.4</v>
      </c>
      <c r="L1530" s="160">
        <v>0</v>
      </c>
      <c r="M1530" s="160">
        <v>1.48</v>
      </c>
      <c r="N1530" s="160">
        <v>2.2000000000000002E-2</v>
      </c>
      <c r="O1530" s="160">
        <v>8.5399999999999991</v>
      </c>
      <c r="P1530" s="160">
        <v>1.81</v>
      </c>
      <c r="Q1530" s="160">
        <v>1.8E-3</v>
      </c>
      <c r="R1530" s="160">
        <v>1.1000000000000001E-2</v>
      </c>
      <c r="S1530" s="160">
        <v>0</v>
      </c>
      <c r="T1530" s="160">
        <v>0</v>
      </c>
      <c r="U1530" s="160">
        <v>0</v>
      </c>
      <c r="V1530" s="160">
        <v>7.0999999999999995E-3</v>
      </c>
      <c r="W1530" s="160">
        <v>1.2999999999999999E-3</v>
      </c>
      <c r="X1530" s="160">
        <v>1.7000000000000001E-3</v>
      </c>
      <c r="Y1530" s="160">
        <v>7.1399999999999991E-2</v>
      </c>
      <c r="Z1530" s="160">
        <v>0</v>
      </c>
      <c r="AA1530" s="159">
        <v>0</v>
      </c>
      <c r="AB1530" s="159">
        <v>0</v>
      </c>
      <c r="AC1530" s="159">
        <v>0</v>
      </c>
      <c r="AD1530" s="159">
        <v>0</v>
      </c>
    </row>
    <row r="1531" spans="1:30" ht="15" customHeight="1">
      <c r="A1531" s="267" t="s">
        <v>2322</v>
      </c>
      <c r="B1531" s="165" t="s">
        <v>34</v>
      </c>
      <c r="D1531" s="162">
        <v>5.0750000000000003E-2</v>
      </c>
      <c r="E1531" s="172">
        <v>0.55405000000000004</v>
      </c>
      <c r="F1531" s="173">
        <v>5.457E-2</v>
      </c>
      <c r="G1531" s="179">
        <v>0.20144999999999999</v>
      </c>
      <c r="H1531" s="176">
        <v>7.9890000000000003E-2</v>
      </c>
      <c r="I1531" s="175">
        <v>2.758E-2</v>
      </c>
      <c r="J1531" s="160">
        <v>2.4700000000000003E-2</v>
      </c>
      <c r="K1531" s="160">
        <v>0.24515000000000001</v>
      </c>
      <c r="L1531" s="160">
        <v>1.2900000000000001E-3</v>
      </c>
      <c r="M1531" s="160">
        <v>0.73499999999999999</v>
      </c>
      <c r="N1531" s="160">
        <v>3.0459999999999997E-2</v>
      </c>
      <c r="O1531" s="160">
        <v>6.0177300000000002</v>
      </c>
      <c r="P1531" s="160">
        <v>1.0652299999999999</v>
      </c>
      <c r="Q1531" s="160">
        <v>5.4000000000000001E-4</v>
      </c>
      <c r="R1531" s="160">
        <v>5.0200000000000002E-3</v>
      </c>
      <c r="S1531" s="160">
        <v>0</v>
      </c>
      <c r="T1531" s="160">
        <v>0</v>
      </c>
      <c r="U1531" s="160">
        <v>7.4959999999999999E-2</v>
      </c>
      <c r="V1531" s="160">
        <v>4.3E-3</v>
      </c>
      <c r="W1531" s="160">
        <v>2.9099999999999998E-3</v>
      </c>
      <c r="X1531" s="160">
        <v>1.3900000000000002E-3</v>
      </c>
      <c r="Y1531" s="160">
        <v>3.7159999999999999E-2</v>
      </c>
      <c r="Z1531" s="160">
        <v>0</v>
      </c>
      <c r="AA1531" s="159">
        <v>0.23704</v>
      </c>
      <c r="AB1531" s="159">
        <v>0</v>
      </c>
      <c r="AC1531" s="159">
        <v>2.8929999999999997E-2</v>
      </c>
      <c r="AD1531" s="159">
        <v>0.85400000000000009</v>
      </c>
    </row>
    <row r="1532" spans="1:30" ht="15" customHeight="1">
      <c r="A1532" s="267" t="s">
        <v>2323</v>
      </c>
      <c r="B1532" s="165" t="s">
        <v>34</v>
      </c>
      <c r="D1532" s="162">
        <v>8.8770000000000002E-2</v>
      </c>
      <c r="E1532" s="172">
        <v>0.60738000000000003</v>
      </c>
      <c r="F1532" s="173">
        <v>5.4000000000000006E-2</v>
      </c>
      <c r="G1532" s="179">
        <v>9.817999999999999E-2</v>
      </c>
      <c r="H1532" s="176">
        <v>8.8520000000000001E-2</v>
      </c>
      <c r="I1532" s="175">
        <v>2.545E-2</v>
      </c>
      <c r="J1532" s="160">
        <v>0.31341000000000002</v>
      </c>
      <c r="K1532" s="160">
        <v>0.18246999999999999</v>
      </c>
      <c r="L1532" s="160">
        <v>5.4600000000000004E-3</v>
      </c>
      <c r="M1532" s="160">
        <v>0.92967</v>
      </c>
      <c r="N1532" s="160">
        <v>3.7599999999999995E-2</v>
      </c>
      <c r="O1532" s="160">
        <v>8.3340800000000002</v>
      </c>
      <c r="P1532" s="160">
        <v>0.96792</v>
      </c>
      <c r="Q1532" s="160">
        <v>1.3700000000000001E-3</v>
      </c>
      <c r="R1532" s="160">
        <v>6.1900000000000002E-3</v>
      </c>
      <c r="S1532" s="160">
        <v>2.49E-3</v>
      </c>
      <c r="T1532" s="160">
        <v>0</v>
      </c>
      <c r="U1532" s="160">
        <v>6.0499999999999998E-3</v>
      </c>
      <c r="V1532" s="160">
        <v>6.3299999999999997E-3</v>
      </c>
      <c r="W1532" s="160">
        <v>4.1999999999999997E-3</v>
      </c>
      <c r="X1532" s="160">
        <v>4.2999999999999999E-4</v>
      </c>
      <c r="Y1532" s="160">
        <v>4.8669999999999998E-2</v>
      </c>
      <c r="Z1532" s="160">
        <v>2.0000000000000002E-5</v>
      </c>
      <c r="AA1532" s="159">
        <v>0.30215999999999998</v>
      </c>
      <c r="AB1532" s="159">
        <v>1.0000000000000001E-5</v>
      </c>
      <c r="AC1532" s="159">
        <v>5.772E-2</v>
      </c>
      <c r="AD1532" s="159">
        <v>1.73245</v>
      </c>
    </row>
    <row r="1533" spans="1:30" ht="15" customHeight="1">
      <c r="A1533" s="267" t="s">
        <v>2324</v>
      </c>
      <c r="B1533" s="165" t="s">
        <v>34</v>
      </c>
      <c r="D1533" s="162">
        <v>0.11487</v>
      </c>
      <c r="E1533" s="172">
        <v>0.60850000000000004</v>
      </c>
      <c r="F1533" s="173">
        <v>2.5390000000000003E-2</v>
      </c>
      <c r="G1533" s="179">
        <v>9.0249999999999997E-2</v>
      </c>
      <c r="H1533" s="176">
        <v>3.4980000000000004E-2</v>
      </c>
      <c r="I1533" s="175">
        <v>0.1023</v>
      </c>
      <c r="J1533" s="160">
        <v>0.28905000000000003</v>
      </c>
      <c r="K1533" s="160">
        <v>1.1572899999999999</v>
      </c>
      <c r="L1533" s="160">
        <v>3.1869999999999996E-2</v>
      </c>
      <c r="M1533" s="160">
        <v>2.9012099999999998</v>
      </c>
      <c r="N1533" s="160">
        <v>3.2660000000000002E-2</v>
      </c>
      <c r="O1533" s="160">
        <v>6.4370000000000003</v>
      </c>
      <c r="P1533" s="160">
        <v>3.3972500000000001</v>
      </c>
      <c r="Q1533" s="160">
        <v>3.2100000000000002E-3</v>
      </c>
      <c r="R1533" s="160">
        <v>2.46E-2</v>
      </c>
      <c r="S1533" s="160">
        <v>0</v>
      </c>
      <c r="T1533" s="160">
        <v>0</v>
      </c>
      <c r="U1533" s="160">
        <v>3.4899999999999996E-3</v>
      </c>
      <c r="V1533" s="160">
        <v>3.7499999999999999E-3</v>
      </c>
      <c r="W1533" s="160">
        <v>1.8E-3</v>
      </c>
      <c r="X1533" s="160">
        <v>2.8599999999999997E-3</v>
      </c>
      <c r="Y1533" s="160">
        <v>5.3370000000000001E-2</v>
      </c>
      <c r="Z1533" s="160">
        <v>0</v>
      </c>
      <c r="AA1533" s="159">
        <v>0.65929000000000004</v>
      </c>
      <c r="AB1533" s="159">
        <v>0</v>
      </c>
      <c r="AC1533" s="159">
        <v>1.874E-2</v>
      </c>
      <c r="AD1533" s="159">
        <v>0.36893999999999999</v>
      </c>
    </row>
    <row r="1534" spans="1:30" ht="15" customHeight="1">
      <c r="A1534" s="267" t="s">
        <v>2325</v>
      </c>
      <c r="B1534" s="165" t="s">
        <v>34</v>
      </c>
      <c r="D1534" s="162">
        <v>8.1000000000000003E-2</v>
      </c>
      <c r="E1534" s="172">
        <v>0.752</v>
      </c>
      <c r="F1534" s="173">
        <v>3.9E-2</v>
      </c>
      <c r="G1534" s="179">
        <v>2.2000000000000002E-2</v>
      </c>
      <c r="H1534" s="176">
        <v>3.7000000000000005E-2</v>
      </c>
      <c r="I1534" s="175">
        <v>2.1000000000000001E-2</v>
      </c>
      <c r="J1534" s="160">
        <v>0.54</v>
      </c>
      <c r="K1534" s="160">
        <v>0.37</v>
      </c>
      <c r="L1534" s="160">
        <v>0</v>
      </c>
      <c r="M1534" s="160">
        <v>1.66</v>
      </c>
      <c r="N1534" s="160">
        <v>1.8000000000000002E-2</v>
      </c>
      <c r="O1534" s="160">
        <v>3.52</v>
      </c>
      <c r="P1534" s="160">
        <v>1.42</v>
      </c>
      <c r="Q1534" s="160">
        <v>1.7000000000000001E-3</v>
      </c>
      <c r="R1534" s="160">
        <v>0.01</v>
      </c>
      <c r="S1534" s="160">
        <v>0</v>
      </c>
      <c r="T1534" s="160">
        <v>0</v>
      </c>
      <c r="U1534" s="160">
        <v>0</v>
      </c>
      <c r="V1534" s="160">
        <v>1.01E-2</v>
      </c>
      <c r="W1534" s="160">
        <v>4.1999999999999997E-3</v>
      </c>
      <c r="X1534" s="160">
        <v>0</v>
      </c>
      <c r="Y1534" s="160">
        <v>3.9100000000000003E-2</v>
      </c>
      <c r="Z1534" s="160">
        <v>0</v>
      </c>
      <c r="AA1534" s="159">
        <v>0</v>
      </c>
      <c r="AB1534" s="159">
        <v>0</v>
      </c>
      <c r="AC1534" s="159">
        <v>0</v>
      </c>
      <c r="AD1534" s="159">
        <v>0</v>
      </c>
    </row>
    <row r="1535" spans="1:30" ht="15" customHeight="1">
      <c r="A1535" s="267" t="s">
        <v>2326</v>
      </c>
      <c r="B1535" s="165" t="s">
        <v>34</v>
      </c>
      <c r="D1535" s="162">
        <v>8.1000000000000003E-2</v>
      </c>
      <c r="E1535" s="172">
        <v>0.752</v>
      </c>
      <c r="F1535" s="173">
        <v>3.9E-2</v>
      </c>
      <c r="G1535" s="179">
        <v>2.2000000000000002E-2</v>
      </c>
      <c r="H1535" s="176">
        <v>3.7000000000000005E-2</v>
      </c>
      <c r="I1535" s="175">
        <v>2.1000000000000001E-2</v>
      </c>
      <c r="J1535" s="160">
        <v>0.54</v>
      </c>
      <c r="K1535" s="160">
        <v>0.37</v>
      </c>
      <c r="L1535" s="160">
        <v>0</v>
      </c>
      <c r="M1535" s="160">
        <v>1.66</v>
      </c>
      <c r="N1535" s="160">
        <v>1.8000000000000002E-2</v>
      </c>
      <c r="O1535" s="160">
        <v>3.52</v>
      </c>
      <c r="P1535" s="160">
        <v>1.42</v>
      </c>
      <c r="Q1535" s="160">
        <v>1.7000000000000001E-3</v>
      </c>
      <c r="R1535" s="160">
        <v>0.01</v>
      </c>
      <c r="S1535" s="160">
        <v>0</v>
      </c>
      <c r="T1535" s="160">
        <v>0</v>
      </c>
      <c r="U1535" s="160">
        <v>0</v>
      </c>
      <c r="V1535" s="160">
        <v>1.01E-2</v>
      </c>
      <c r="W1535" s="160">
        <v>4.1999999999999997E-3</v>
      </c>
      <c r="X1535" s="160">
        <v>0</v>
      </c>
      <c r="Y1535" s="160">
        <v>3.9100000000000003E-2</v>
      </c>
      <c r="Z1535" s="160">
        <v>0</v>
      </c>
      <c r="AA1535" s="159">
        <v>0</v>
      </c>
      <c r="AB1535" s="159">
        <v>0</v>
      </c>
      <c r="AC1535" s="159">
        <v>0</v>
      </c>
      <c r="AD1535" s="159">
        <v>0</v>
      </c>
    </row>
    <row r="1536" spans="1:30" ht="15" customHeight="1">
      <c r="A1536" s="267" t="s">
        <v>2327</v>
      </c>
      <c r="B1536" s="165" t="s">
        <v>34</v>
      </c>
      <c r="D1536" s="162">
        <v>8.1000000000000003E-2</v>
      </c>
      <c r="E1536" s="172">
        <v>0.752</v>
      </c>
      <c r="F1536" s="173">
        <v>3.9E-2</v>
      </c>
      <c r="G1536" s="179">
        <v>2.2000000000000002E-2</v>
      </c>
      <c r="H1536" s="176">
        <v>3.7000000000000005E-2</v>
      </c>
      <c r="I1536" s="175">
        <v>2.1000000000000001E-2</v>
      </c>
      <c r="J1536" s="160">
        <v>0.54</v>
      </c>
      <c r="K1536" s="160">
        <v>0.37</v>
      </c>
      <c r="L1536" s="160">
        <v>0</v>
      </c>
      <c r="M1536" s="160">
        <v>1.66</v>
      </c>
      <c r="N1536" s="160">
        <v>1.8000000000000002E-2</v>
      </c>
      <c r="O1536" s="160">
        <v>3.52</v>
      </c>
      <c r="P1536" s="160">
        <v>1.42</v>
      </c>
      <c r="Q1536" s="160">
        <v>1.7000000000000001E-3</v>
      </c>
      <c r="R1536" s="160">
        <v>0.01</v>
      </c>
      <c r="S1536" s="160">
        <v>0</v>
      </c>
      <c r="T1536" s="160">
        <v>0</v>
      </c>
      <c r="U1536" s="160">
        <v>0</v>
      </c>
      <c r="V1536" s="160">
        <v>1.01E-2</v>
      </c>
      <c r="W1536" s="160">
        <v>4.1999999999999997E-3</v>
      </c>
      <c r="X1536" s="160">
        <v>0</v>
      </c>
      <c r="Y1536" s="160">
        <v>3.9100000000000003E-2</v>
      </c>
      <c r="Z1536" s="160">
        <v>0</v>
      </c>
      <c r="AA1536" s="159">
        <v>0</v>
      </c>
      <c r="AB1536" s="159">
        <v>0</v>
      </c>
      <c r="AC1536" s="159">
        <v>0</v>
      </c>
      <c r="AD1536" s="159">
        <v>0</v>
      </c>
    </row>
    <row r="1537" spans="1:30" ht="15" customHeight="1">
      <c r="A1537" s="267" t="s">
        <v>2328</v>
      </c>
      <c r="B1537" s="165" t="s">
        <v>34</v>
      </c>
      <c r="D1537" s="162">
        <v>8.1000000000000003E-2</v>
      </c>
      <c r="E1537" s="172">
        <v>0.752</v>
      </c>
      <c r="F1537" s="173">
        <v>3.9E-2</v>
      </c>
      <c r="G1537" s="179">
        <v>2.2000000000000002E-2</v>
      </c>
      <c r="H1537" s="176">
        <v>3.7000000000000005E-2</v>
      </c>
      <c r="I1537" s="175">
        <v>2.1000000000000001E-2</v>
      </c>
      <c r="J1537" s="160">
        <v>0.54</v>
      </c>
      <c r="K1537" s="160">
        <v>0.37</v>
      </c>
      <c r="L1537" s="160">
        <v>0</v>
      </c>
      <c r="M1537" s="160">
        <v>1.66</v>
      </c>
      <c r="N1537" s="160">
        <v>1.8000000000000002E-2</v>
      </c>
      <c r="O1537" s="160">
        <v>3.52</v>
      </c>
      <c r="P1537" s="160">
        <v>1.42</v>
      </c>
      <c r="Q1537" s="160">
        <v>1.7000000000000001E-3</v>
      </c>
      <c r="R1537" s="160">
        <v>0.01</v>
      </c>
      <c r="S1537" s="160">
        <v>0</v>
      </c>
      <c r="T1537" s="160">
        <v>0</v>
      </c>
      <c r="U1537" s="160">
        <v>0</v>
      </c>
      <c r="V1537" s="160">
        <v>1.01E-2</v>
      </c>
      <c r="W1537" s="160">
        <v>4.1999999999999997E-3</v>
      </c>
      <c r="X1537" s="160">
        <v>0</v>
      </c>
      <c r="Y1537" s="160">
        <v>3.9100000000000003E-2</v>
      </c>
      <c r="Z1537" s="160">
        <v>0</v>
      </c>
      <c r="AA1537" s="159">
        <v>0</v>
      </c>
      <c r="AB1537" s="159">
        <v>0</v>
      </c>
      <c r="AC1537" s="159">
        <v>0</v>
      </c>
      <c r="AD1537" s="159">
        <v>0</v>
      </c>
    </row>
    <row r="1538" spans="1:30" ht="15" customHeight="1">
      <c r="A1538" s="267" t="s">
        <v>2329</v>
      </c>
      <c r="B1538" s="165" t="s">
        <v>34</v>
      </c>
      <c r="D1538" s="162">
        <v>0.10099999999999999</v>
      </c>
      <c r="E1538" s="172">
        <v>0.68700000000000006</v>
      </c>
      <c r="F1538" s="173">
        <v>4.4000000000000004E-2</v>
      </c>
      <c r="G1538" s="179">
        <v>2.8999999999999998E-2</v>
      </c>
      <c r="H1538" s="176">
        <v>4.5999999999999999E-2</v>
      </c>
      <c r="I1538" s="175">
        <v>2.5000000000000001E-2</v>
      </c>
      <c r="J1538" s="160">
        <v>0.2</v>
      </c>
      <c r="K1538" s="160">
        <v>0.4</v>
      </c>
      <c r="L1538" s="160">
        <v>0</v>
      </c>
      <c r="M1538" s="160">
        <v>1.48</v>
      </c>
      <c r="N1538" s="160">
        <v>2.2000000000000002E-2</v>
      </c>
      <c r="O1538" s="160">
        <v>8.5399999999999991</v>
      </c>
      <c r="P1538" s="160">
        <v>1.81</v>
      </c>
      <c r="Q1538" s="160">
        <v>1.8E-3</v>
      </c>
      <c r="R1538" s="160">
        <v>1.1000000000000001E-2</v>
      </c>
      <c r="S1538" s="160">
        <v>0</v>
      </c>
      <c r="T1538" s="160">
        <v>0</v>
      </c>
      <c r="U1538" s="160">
        <v>0</v>
      </c>
      <c r="V1538" s="160">
        <v>7.0999999999999995E-3</v>
      </c>
      <c r="W1538" s="160">
        <v>1.2999999999999999E-3</v>
      </c>
      <c r="X1538" s="160">
        <v>1.7000000000000001E-3</v>
      </c>
      <c r="Y1538" s="160">
        <v>7.1399999999999991E-2</v>
      </c>
      <c r="Z1538" s="160">
        <v>0</v>
      </c>
      <c r="AA1538" s="159">
        <v>0</v>
      </c>
      <c r="AB1538" s="159">
        <v>0</v>
      </c>
      <c r="AC1538" s="159">
        <v>0</v>
      </c>
      <c r="AD1538" s="159">
        <v>0</v>
      </c>
    </row>
    <row r="1539" spans="1:30" ht="15" customHeight="1">
      <c r="A1539" s="267" t="s">
        <v>2330</v>
      </c>
      <c r="B1539" s="165" t="s">
        <v>34</v>
      </c>
      <c r="D1539" s="162">
        <v>3.184611700854019E-2</v>
      </c>
      <c r="E1539" s="172">
        <v>0.57714103280389495</v>
      </c>
      <c r="F1539" s="173">
        <v>2.7376486551201215E-2</v>
      </c>
      <c r="G1539" s="179">
        <v>4.2860563492696943E-2</v>
      </c>
      <c r="H1539" s="176">
        <v>6.6086678904940521E-2</v>
      </c>
      <c r="I1539" s="175">
        <v>1.0615372336180063E-2</v>
      </c>
      <c r="J1539" s="160">
        <v>0.29068560938622395</v>
      </c>
      <c r="K1539" s="160">
        <v>3.7353340250618566E-2</v>
      </c>
      <c r="L1539" s="160">
        <v>1.5164817623114374E-3</v>
      </c>
      <c r="M1539" s="160">
        <v>0.45398675073828715</v>
      </c>
      <c r="N1539" s="160">
        <v>3.8311118205762631E-3</v>
      </c>
      <c r="O1539" s="160">
        <v>1.6239923377763588</v>
      </c>
      <c r="P1539" s="160">
        <v>0.39931359246548004</v>
      </c>
      <c r="Q1539" s="160">
        <v>2.3944448878601644E-4</v>
      </c>
      <c r="R1539" s="160">
        <v>2.953148695027536E-3</v>
      </c>
      <c r="S1539" s="160">
        <v>1.6263069678346236</v>
      </c>
      <c r="T1539" s="160">
        <v>0</v>
      </c>
      <c r="U1539" s="160">
        <v>1.7034879080533161</v>
      </c>
      <c r="V1539" s="160">
        <v>1.5962965919067763E-4</v>
      </c>
      <c r="W1539" s="160">
        <v>1.277037273525421E-3</v>
      </c>
      <c r="X1539" s="160">
        <v>3.1925931838135526E-4</v>
      </c>
      <c r="Y1539" s="160">
        <v>1.5962965919067763E-4</v>
      </c>
      <c r="Z1539" s="160">
        <v>3.1925931838135526E-4</v>
      </c>
      <c r="AA1539" s="159">
        <v>7.4068161864474402E-2</v>
      </c>
      <c r="AB1539" s="159">
        <v>3.0329635246228747E-3</v>
      </c>
      <c r="AC1539" s="159">
        <v>7.1035198339851544E-3</v>
      </c>
      <c r="AD1539" s="159">
        <v>0.12674594939739803</v>
      </c>
    </row>
    <row r="1540" spans="1:30" ht="15" customHeight="1">
      <c r="A1540" s="267" t="s">
        <v>2331</v>
      </c>
      <c r="B1540" s="165" t="s">
        <v>34</v>
      </c>
      <c r="D1540" s="162">
        <v>8.1000000000000003E-2</v>
      </c>
      <c r="E1540" s="172">
        <v>0.752</v>
      </c>
      <c r="F1540" s="173">
        <v>3.9E-2</v>
      </c>
      <c r="G1540" s="179">
        <v>2.2000000000000002E-2</v>
      </c>
      <c r="H1540" s="176">
        <v>3.7000000000000005E-2</v>
      </c>
      <c r="I1540" s="175">
        <v>2.1000000000000001E-2</v>
      </c>
      <c r="J1540" s="160">
        <v>0.54</v>
      </c>
      <c r="K1540" s="160">
        <v>0.37</v>
      </c>
      <c r="L1540" s="160">
        <v>0</v>
      </c>
      <c r="M1540" s="160">
        <v>1.66</v>
      </c>
      <c r="N1540" s="160">
        <v>1.8000000000000002E-2</v>
      </c>
      <c r="O1540" s="160">
        <v>3.52</v>
      </c>
      <c r="P1540" s="160">
        <v>1.42</v>
      </c>
      <c r="Q1540" s="160">
        <v>1.7000000000000001E-3</v>
      </c>
      <c r="R1540" s="160">
        <v>0.01</v>
      </c>
      <c r="S1540" s="160">
        <v>0</v>
      </c>
      <c r="T1540" s="160">
        <v>0</v>
      </c>
      <c r="U1540" s="160">
        <v>0</v>
      </c>
      <c r="V1540" s="160">
        <v>1.01E-2</v>
      </c>
      <c r="W1540" s="160">
        <v>4.1999999999999997E-3</v>
      </c>
      <c r="X1540" s="160">
        <v>0</v>
      </c>
      <c r="Y1540" s="160">
        <v>3.9100000000000003E-2</v>
      </c>
      <c r="Z1540" s="160">
        <v>0</v>
      </c>
      <c r="AA1540" s="159">
        <v>0</v>
      </c>
      <c r="AB1540" s="159">
        <v>0</v>
      </c>
      <c r="AC1540" s="159">
        <v>0</v>
      </c>
      <c r="AD1540" s="159">
        <v>0</v>
      </c>
    </row>
    <row r="1541" spans="1:30" ht="15" customHeight="1">
      <c r="A1541" s="267" t="s">
        <v>2332</v>
      </c>
      <c r="B1541" s="165" t="s">
        <v>34</v>
      </c>
      <c r="D1541" s="162">
        <v>8.1000000000000003E-2</v>
      </c>
      <c r="E1541" s="172">
        <v>0.752</v>
      </c>
      <c r="F1541" s="173">
        <v>3.9E-2</v>
      </c>
      <c r="G1541" s="179">
        <v>2.2000000000000002E-2</v>
      </c>
      <c r="H1541" s="176">
        <v>3.7000000000000005E-2</v>
      </c>
      <c r="I1541" s="175">
        <v>2.1000000000000001E-2</v>
      </c>
      <c r="J1541" s="160">
        <v>0.54</v>
      </c>
      <c r="K1541" s="160">
        <v>0.37</v>
      </c>
      <c r="L1541" s="160">
        <v>0</v>
      </c>
      <c r="M1541" s="160">
        <v>1.66</v>
      </c>
      <c r="N1541" s="160">
        <v>1.8000000000000002E-2</v>
      </c>
      <c r="O1541" s="160">
        <v>3.52</v>
      </c>
      <c r="P1541" s="160">
        <v>1.42</v>
      </c>
      <c r="Q1541" s="160">
        <v>1.7000000000000001E-3</v>
      </c>
      <c r="R1541" s="160">
        <v>0.01</v>
      </c>
      <c r="S1541" s="160">
        <v>0</v>
      </c>
      <c r="T1541" s="160">
        <v>0</v>
      </c>
      <c r="U1541" s="160">
        <v>0</v>
      </c>
      <c r="V1541" s="160">
        <v>1.01E-2</v>
      </c>
      <c r="W1541" s="160">
        <v>4.1999999999999997E-3</v>
      </c>
      <c r="X1541" s="160">
        <v>0</v>
      </c>
      <c r="Y1541" s="160">
        <v>3.9100000000000003E-2</v>
      </c>
      <c r="Z1541" s="160">
        <v>0</v>
      </c>
      <c r="AA1541" s="159">
        <v>0</v>
      </c>
      <c r="AB1541" s="159">
        <v>0</v>
      </c>
      <c r="AC1541" s="159">
        <v>0</v>
      </c>
      <c r="AD1541" s="159">
        <v>0</v>
      </c>
    </row>
    <row r="1542" spans="1:30" ht="15" customHeight="1">
      <c r="A1542" s="267" t="s">
        <v>2333</v>
      </c>
      <c r="B1542" s="165" t="s">
        <v>34</v>
      </c>
      <c r="D1542" s="162">
        <v>8.1000000000000003E-2</v>
      </c>
      <c r="E1542" s="172">
        <v>0.752</v>
      </c>
      <c r="F1542" s="173">
        <v>3.9E-2</v>
      </c>
      <c r="G1542" s="179">
        <v>2.2000000000000002E-2</v>
      </c>
      <c r="H1542" s="176">
        <v>3.7000000000000005E-2</v>
      </c>
      <c r="I1542" s="175">
        <v>2.1000000000000001E-2</v>
      </c>
      <c r="J1542" s="160">
        <v>0.54</v>
      </c>
      <c r="K1542" s="160">
        <v>0.37</v>
      </c>
      <c r="L1542" s="160">
        <v>0</v>
      </c>
      <c r="M1542" s="160">
        <v>1.66</v>
      </c>
      <c r="N1542" s="160">
        <v>1.8000000000000002E-2</v>
      </c>
      <c r="O1542" s="160">
        <v>3.52</v>
      </c>
      <c r="P1542" s="160">
        <v>1.42</v>
      </c>
      <c r="Q1542" s="160">
        <v>1.7000000000000001E-3</v>
      </c>
      <c r="R1542" s="160">
        <v>0.01</v>
      </c>
      <c r="S1542" s="160">
        <v>0</v>
      </c>
      <c r="T1542" s="160">
        <v>0</v>
      </c>
      <c r="U1542" s="160">
        <v>0</v>
      </c>
      <c r="V1542" s="160">
        <v>1.01E-2</v>
      </c>
      <c r="W1542" s="160">
        <v>4.1999999999999997E-3</v>
      </c>
      <c r="X1542" s="160">
        <v>0</v>
      </c>
      <c r="Y1542" s="160">
        <v>3.9100000000000003E-2</v>
      </c>
      <c r="Z1542" s="160">
        <v>0</v>
      </c>
      <c r="AA1542" s="159">
        <v>0</v>
      </c>
      <c r="AB1542" s="159">
        <v>0</v>
      </c>
      <c r="AC1542" s="159">
        <v>0</v>
      </c>
      <c r="AD1542" s="159">
        <v>0</v>
      </c>
    </row>
    <row r="1543" spans="1:30" ht="15" customHeight="1">
      <c r="A1543" s="267" t="s">
        <v>2334</v>
      </c>
      <c r="B1543" s="165" t="s">
        <v>34</v>
      </c>
      <c r="D1543" s="162">
        <v>6.3210000000000002E-2</v>
      </c>
      <c r="E1543" s="172">
        <v>0.18547999999999998</v>
      </c>
      <c r="F1543" s="173">
        <v>0.15900999999999998</v>
      </c>
      <c r="G1543" s="179">
        <v>1.274E-2</v>
      </c>
      <c r="H1543" s="176">
        <v>7.6980000000000007E-2</v>
      </c>
      <c r="I1543" s="175">
        <v>5.4300000000000008E-3</v>
      </c>
      <c r="J1543" s="160">
        <v>0.45491999999999999</v>
      </c>
      <c r="K1543" s="160">
        <v>9.844E-2</v>
      </c>
      <c r="L1543" s="160">
        <v>1.2999999999999999E-3</v>
      </c>
      <c r="M1543" s="160">
        <v>0.93200000000000005</v>
      </c>
      <c r="N1543" s="160">
        <v>1.183E-2</v>
      </c>
      <c r="O1543" s="160">
        <v>0.50561</v>
      </c>
      <c r="P1543" s="160">
        <v>0.92240999999999995</v>
      </c>
      <c r="Q1543" s="160">
        <v>3.7999999999999997E-4</v>
      </c>
      <c r="R1543" s="160">
        <v>5.2900000000000004E-3</v>
      </c>
      <c r="S1543" s="160">
        <v>2.5049199999999998</v>
      </c>
      <c r="T1543" s="160">
        <v>0</v>
      </c>
      <c r="U1543" s="160">
        <v>2.54718</v>
      </c>
      <c r="V1543" s="160">
        <v>1.6800000000000001E-3</v>
      </c>
      <c r="W1543" s="160">
        <v>2.8399999999999996E-3</v>
      </c>
      <c r="X1543" s="160">
        <v>5.2999999999999998E-4</v>
      </c>
      <c r="Y1543" s="160">
        <v>1.094E-2</v>
      </c>
      <c r="Z1543" s="160">
        <v>2.0499999999999997E-3</v>
      </c>
      <c r="AA1543" s="159">
        <v>0.15217</v>
      </c>
      <c r="AB1543" s="159">
        <v>9.689999999999999E-3</v>
      </c>
      <c r="AC1543" s="159">
        <v>9.8200000000000006E-3</v>
      </c>
      <c r="AD1543" s="159">
        <v>0.50880999999999998</v>
      </c>
    </row>
    <row r="1544" spans="1:30" ht="15" customHeight="1">
      <c r="A1544" s="267" t="s">
        <v>2335</v>
      </c>
      <c r="B1544" s="165" t="s">
        <v>34</v>
      </c>
      <c r="D1544" s="162">
        <v>5.1449999999999996E-2</v>
      </c>
      <c r="E1544" s="172">
        <v>0.55826999999999993</v>
      </c>
      <c r="F1544" s="173">
        <v>7.8829999999999997E-2</v>
      </c>
      <c r="G1544" s="179">
        <v>6.6E-3</v>
      </c>
      <c r="H1544" s="176">
        <v>3.5319999999999997E-2</v>
      </c>
      <c r="I1544" s="175">
        <v>2.0150000000000001E-2</v>
      </c>
      <c r="J1544" s="160">
        <v>0.32493</v>
      </c>
      <c r="K1544" s="160">
        <v>0.18079000000000001</v>
      </c>
      <c r="L1544" s="160">
        <v>4.4299999999999999E-3</v>
      </c>
      <c r="M1544" s="160">
        <v>0.73438999999999988</v>
      </c>
      <c r="N1544" s="160">
        <v>2.0899999999999998E-2</v>
      </c>
      <c r="O1544" s="160">
        <v>1.9429099999999999</v>
      </c>
      <c r="P1544" s="160">
        <v>0.98677000000000004</v>
      </c>
      <c r="Q1544" s="160">
        <v>1.07E-3</v>
      </c>
      <c r="R1544" s="160">
        <v>4.9899999999999996E-3</v>
      </c>
      <c r="S1544" s="160">
        <v>0.95852000000000004</v>
      </c>
      <c r="T1544" s="160">
        <v>0</v>
      </c>
      <c r="U1544" s="160">
        <v>0.97697999999999996</v>
      </c>
      <c r="V1544" s="160">
        <v>3.0699999999999998E-3</v>
      </c>
      <c r="W1544" s="160">
        <v>2.5999999999999999E-3</v>
      </c>
      <c r="X1544" s="160">
        <v>3.5999999999999997E-4</v>
      </c>
      <c r="Y1544" s="160">
        <v>2.4039999999999999E-2</v>
      </c>
      <c r="Z1544" s="160">
        <v>5.0999999999999993E-4</v>
      </c>
      <c r="AA1544" s="159">
        <v>0.14371</v>
      </c>
      <c r="AB1544" s="159">
        <v>3.82E-3</v>
      </c>
      <c r="AC1544" s="159">
        <v>3.9100000000000003E-3</v>
      </c>
      <c r="AD1544" s="159">
        <v>0.89843999999999991</v>
      </c>
    </row>
    <row r="1545" spans="1:30" ht="15" customHeight="1">
      <c r="A1545" s="267" t="s">
        <v>2336</v>
      </c>
      <c r="B1545" s="165" t="s">
        <v>34</v>
      </c>
      <c r="D1545" s="162">
        <v>4.8000000000000001E-2</v>
      </c>
      <c r="E1545" s="172">
        <v>0.45100000000000001</v>
      </c>
      <c r="F1545" s="173">
        <v>4.4999999999999998E-2</v>
      </c>
      <c r="G1545" s="179">
        <v>1.4999999999999999E-2</v>
      </c>
      <c r="H1545" s="176">
        <v>3.9E-2</v>
      </c>
      <c r="I1545" s="175">
        <v>6.9999999999999993E-3</v>
      </c>
      <c r="J1545" s="160">
        <v>0.83</v>
      </c>
      <c r="K1545" s="160">
        <v>0.1</v>
      </c>
      <c r="L1545" s="160">
        <v>1.1000000000000001E-3</v>
      </c>
      <c r="M1545" s="160">
        <v>1.28</v>
      </c>
      <c r="N1545" s="160">
        <v>6.9999999999999993E-3</v>
      </c>
      <c r="O1545" s="160">
        <v>1.34</v>
      </c>
      <c r="P1545" s="160">
        <v>1.18</v>
      </c>
      <c r="Q1545" s="160">
        <v>4.0000000000000002E-4</v>
      </c>
      <c r="R1545" s="160">
        <v>4.0000000000000001E-3</v>
      </c>
      <c r="S1545" s="160">
        <v>0.56999999999999995</v>
      </c>
      <c r="T1545" s="160">
        <v>0</v>
      </c>
      <c r="U1545" s="160">
        <v>0</v>
      </c>
      <c r="V1545" s="160">
        <v>1.1000000000000001E-3</v>
      </c>
      <c r="W1545" s="160">
        <v>5.0000000000000001E-4</v>
      </c>
      <c r="X1545" s="160">
        <v>0</v>
      </c>
      <c r="Y1545" s="160">
        <v>0</v>
      </c>
      <c r="Z1545" s="160">
        <v>0</v>
      </c>
      <c r="AA1545" s="159">
        <v>0</v>
      </c>
      <c r="AB1545" s="159">
        <v>0</v>
      </c>
      <c r="AC1545" s="159">
        <v>0</v>
      </c>
      <c r="AD1545" s="159">
        <v>0</v>
      </c>
    </row>
    <row r="1546" spans="1:30" ht="15" customHeight="1">
      <c r="A1546" s="267" t="s">
        <v>2337</v>
      </c>
      <c r="B1546" s="165" t="s">
        <v>34</v>
      </c>
      <c r="D1546" s="162">
        <v>4.8000000000000001E-2</v>
      </c>
      <c r="E1546" s="172">
        <v>0.45100000000000001</v>
      </c>
      <c r="F1546" s="173">
        <v>4.4999999999999998E-2</v>
      </c>
      <c r="G1546" s="179">
        <v>1.4999999999999999E-2</v>
      </c>
      <c r="H1546" s="176">
        <v>3.9E-2</v>
      </c>
      <c r="I1546" s="175">
        <v>6.9999999999999993E-3</v>
      </c>
      <c r="J1546" s="160">
        <v>0.83</v>
      </c>
      <c r="K1546" s="160">
        <v>0.1</v>
      </c>
      <c r="L1546" s="160">
        <v>1.1000000000000001E-3</v>
      </c>
      <c r="M1546" s="160">
        <v>1.28</v>
      </c>
      <c r="N1546" s="160">
        <v>6.9999999999999993E-3</v>
      </c>
      <c r="O1546" s="160">
        <v>1.34</v>
      </c>
      <c r="P1546" s="160">
        <v>1.18</v>
      </c>
      <c r="Q1546" s="160">
        <v>4.0000000000000002E-4</v>
      </c>
      <c r="R1546" s="160">
        <v>4.0000000000000001E-3</v>
      </c>
      <c r="S1546" s="160">
        <v>0.56999999999999995</v>
      </c>
      <c r="T1546" s="160">
        <v>0</v>
      </c>
      <c r="U1546" s="160">
        <v>0</v>
      </c>
      <c r="V1546" s="160">
        <v>1.1000000000000001E-3</v>
      </c>
      <c r="W1546" s="160">
        <v>5.0000000000000001E-4</v>
      </c>
      <c r="X1546" s="160">
        <v>0</v>
      </c>
      <c r="Y1546" s="160">
        <v>0</v>
      </c>
      <c r="Z1546" s="160">
        <v>0</v>
      </c>
      <c r="AA1546" s="159">
        <v>0</v>
      </c>
      <c r="AB1546" s="159">
        <v>0</v>
      </c>
      <c r="AC1546" s="159">
        <v>0</v>
      </c>
      <c r="AD1546" s="159">
        <v>0</v>
      </c>
    </row>
    <row r="1547" spans="1:30" ht="15" customHeight="1">
      <c r="A1547" s="267" t="s">
        <v>2338</v>
      </c>
      <c r="B1547" s="165" t="s">
        <v>34</v>
      </c>
      <c r="D1547" s="162">
        <v>4.8000000000000001E-2</v>
      </c>
      <c r="E1547" s="172">
        <v>0.45100000000000001</v>
      </c>
      <c r="F1547" s="173">
        <v>4.4999999999999998E-2</v>
      </c>
      <c r="G1547" s="179">
        <v>1.4999999999999999E-2</v>
      </c>
      <c r="H1547" s="176">
        <v>3.9E-2</v>
      </c>
      <c r="I1547" s="175">
        <v>6.9999999999999993E-3</v>
      </c>
      <c r="J1547" s="160">
        <v>0.83</v>
      </c>
      <c r="K1547" s="160">
        <v>0.1</v>
      </c>
      <c r="L1547" s="160">
        <v>1.1000000000000001E-3</v>
      </c>
      <c r="M1547" s="160">
        <v>1.28</v>
      </c>
      <c r="N1547" s="160">
        <v>6.9999999999999993E-3</v>
      </c>
      <c r="O1547" s="160">
        <v>1.34</v>
      </c>
      <c r="P1547" s="160">
        <v>1.18</v>
      </c>
      <c r="Q1547" s="160">
        <v>4.0000000000000002E-4</v>
      </c>
      <c r="R1547" s="160">
        <v>4.0000000000000001E-3</v>
      </c>
      <c r="S1547" s="160">
        <v>0.56999999999999995</v>
      </c>
      <c r="T1547" s="160">
        <v>0</v>
      </c>
      <c r="U1547" s="160">
        <v>0</v>
      </c>
      <c r="V1547" s="160">
        <v>1.1000000000000001E-3</v>
      </c>
      <c r="W1547" s="160">
        <v>5.0000000000000001E-4</v>
      </c>
      <c r="X1547" s="160">
        <v>0</v>
      </c>
      <c r="Y1547" s="160">
        <v>0</v>
      </c>
      <c r="Z1547" s="160">
        <v>0</v>
      </c>
      <c r="AA1547" s="159">
        <v>0</v>
      </c>
      <c r="AB1547" s="159">
        <v>0</v>
      </c>
      <c r="AC1547" s="159">
        <v>0</v>
      </c>
      <c r="AD1547" s="159">
        <v>0</v>
      </c>
    </row>
    <row r="1548" spans="1:30" ht="15" customHeight="1">
      <c r="A1548" s="267" t="s">
        <v>2339</v>
      </c>
      <c r="B1548" s="165" t="s">
        <v>34</v>
      </c>
      <c r="D1548" s="162">
        <v>5.5540000000000006E-2</v>
      </c>
      <c r="E1548" s="172">
        <v>0.55697000000000008</v>
      </c>
      <c r="F1548" s="173">
        <v>4.5739999999999996E-2</v>
      </c>
      <c r="G1548" s="179">
        <v>3.5049999999999998E-2</v>
      </c>
      <c r="H1548" s="176">
        <v>9.5530000000000004E-2</v>
      </c>
      <c r="I1548" s="175">
        <v>1.209E-2</v>
      </c>
      <c r="J1548" s="160">
        <v>0.80513999999999997</v>
      </c>
      <c r="K1548" s="160">
        <v>0.11369</v>
      </c>
      <c r="L1548" s="160">
        <v>2.8100000000000004E-3</v>
      </c>
      <c r="M1548" s="160">
        <v>0.90034999999999998</v>
      </c>
      <c r="N1548" s="160">
        <v>1.9530000000000002E-2</v>
      </c>
      <c r="O1548" s="160">
        <v>2.1110699999999998</v>
      </c>
      <c r="P1548" s="160">
        <v>0.78114000000000006</v>
      </c>
      <c r="Q1548" s="160">
        <v>5.9999999999999995E-4</v>
      </c>
      <c r="R1548" s="160">
        <v>4.3600000000000002E-3</v>
      </c>
      <c r="S1548" s="160">
        <v>0.66354000000000002</v>
      </c>
      <c r="T1548" s="160">
        <v>0</v>
      </c>
      <c r="U1548" s="160">
        <v>0.68638999999999994</v>
      </c>
      <c r="V1548" s="160">
        <v>3.0499999999999998E-3</v>
      </c>
      <c r="W1548" s="160">
        <v>2.66E-3</v>
      </c>
      <c r="X1548" s="160">
        <v>3.4000000000000002E-4</v>
      </c>
      <c r="Y1548" s="160">
        <v>2.2250000000000002E-2</v>
      </c>
      <c r="Z1548" s="160">
        <v>4.6999999999999999E-4</v>
      </c>
      <c r="AA1548" s="159">
        <v>0.15997999999999998</v>
      </c>
      <c r="AB1548" s="159">
        <v>2.7900000000000004E-3</v>
      </c>
      <c r="AC1548" s="159">
        <v>1.2760000000000001E-2</v>
      </c>
      <c r="AD1548" s="159">
        <v>0.80918999999999996</v>
      </c>
    </row>
    <row r="1549" spans="1:30" ht="15" customHeight="1">
      <c r="A1549" s="267" t="s">
        <v>2340</v>
      </c>
      <c r="B1549" s="165" t="s">
        <v>34</v>
      </c>
      <c r="D1549" s="162">
        <v>4.4000000000000004E-2</v>
      </c>
      <c r="E1549" s="172">
        <v>0.47899999999999998</v>
      </c>
      <c r="F1549" s="173">
        <v>0.05</v>
      </c>
      <c r="G1549" s="179">
        <v>1.1000000000000001E-2</v>
      </c>
      <c r="H1549" s="176">
        <v>3.9E-2</v>
      </c>
      <c r="I1549" s="175">
        <v>6.9999999999999993E-3</v>
      </c>
      <c r="J1549" s="160">
        <v>0.85</v>
      </c>
      <c r="K1549" s="160">
        <v>0.1</v>
      </c>
      <c r="L1549" s="160">
        <v>1.1000000000000001E-3</v>
      </c>
      <c r="M1549" s="160">
        <v>1.22</v>
      </c>
      <c r="N1549" s="160">
        <v>5.0000000000000001E-3</v>
      </c>
      <c r="O1549" s="160">
        <v>1.1100000000000001</v>
      </c>
      <c r="P1549" s="160">
        <v>1.35</v>
      </c>
      <c r="Q1549" s="160">
        <v>5.0000000000000001E-4</v>
      </c>
      <c r="R1549" s="160">
        <v>4.0000000000000001E-3</v>
      </c>
      <c r="S1549" s="160">
        <v>0</v>
      </c>
      <c r="T1549" s="160">
        <v>0</v>
      </c>
      <c r="U1549" s="160">
        <v>0</v>
      </c>
      <c r="V1549" s="160">
        <v>1.2999999999999999E-3</v>
      </c>
      <c r="W1549" s="160">
        <v>7.000000000000001E-4</v>
      </c>
      <c r="X1549" s="160">
        <v>0</v>
      </c>
      <c r="Y1549" s="160">
        <v>0</v>
      </c>
      <c r="Z1549" s="160">
        <v>0</v>
      </c>
      <c r="AA1549" s="159">
        <v>0</v>
      </c>
      <c r="AB1549" s="159">
        <v>0</v>
      </c>
      <c r="AC1549" s="159">
        <v>0</v>
      </c>
      <c r="AD1549" s="159">
        <v>0</v>
      </c>
    </row>
    <row r="1550" spans="1:30" ht="15" customHeight="1">
      <c r="A1550" s="267" t="s">
        <v>2341</v>
      </c>
      <c r="B1550" s="165" t="s">
        <v>34</v>
      </c>
      <c r="D1550" s="162">
        <v>4.4000000000000004E-2</v>
      </c>
      <c r="E1550" s="172">
        <v>0.47899999999999998</v>
      </c>
      <c r="F1550" s="173">
        <v>0.05</v>
      </c>
      <c r="G1550" s="179">
        <v>1.1000000000000001E-2</v>
      </c>
      <c r="H1550" s="176">
        <v>3.9E-2</v>
      </c>
      <c r="I1550" s="175">
        <v>6.9999999999999993E-3</v>
      </c>
      <c r="J1550" s="160">
        <v>0.85</v>
      </c>
      <c r="K1550" s="160">
        <v>0.1</v>
      </c>
      <c r="L1550" s="160">
        <v>1.1000000000000001E-3</v>
      </c>
      <c r="M1550" s="160">
        <v>1.22</v>
      </c>
      <c r="N1550" s="160">
        <v>5.0000000000000001E-3</v>
      </c>
      <c r="O1550" s="160">
        <v>1.1100000000000001</v>
      </c>
      <c r="P1550" s="160">
        <v>1.35</v>
      </c>
      <c r="Q1550" s="160">
        <v>5.0000000000000001E-4</v>
      </c>
      <c r="R1550" s="160">
        <v>4.0000000000000001E-3</v>
      </c>
      <c r="S1550" s="160">
        <v>0</v>
      </c>
      <c r="T1550" s="160">
        <v>0</v>
      </c>
      <c r="U1550" s="160">
        <v>0</v>
      </c>
      <c r="V1550" s="160">
        <v>1.2999999999999999E-3</v>
      </c>
      <c r="W1550" s="160">
        <v>7.000000000000001E-4</v>
      </c>
      <c r="X1550" s="160">
        <v>0</v>
      </c>
      <c r="Y1550" s="160">
        <v>0</v>
      </c>
      <c r="Z1550" s="160">
        <v>0</v>
      </c>
      <c r="AA1550" s="159">
        <v>0</v>
      </c>
      <c r="AB1550" s="159">
        <v>0</v>
      </c>
      <c r="AC1550" s="159">
        <v>0</v>
      </c>
      <c r="AD1550" s="159">
        <v>0</v>
      </c>
    </row>
    <row r="1551" spans="1:30" ht="15" customHeight="1">
      <c r="A1551" s="267" t="s">
        <v>2342</v>
      </c>
      <c r="B1551" s="165" t="s">
        <v>34</v>
      </c>
      <c r="D1551" s="162">
        <v>4.4000000000000004E-2</v>
      </c>
      <c r="E1551" s="172">
        <v>0.47899999999999998</v>
      </c>
      <c r="F1551" s="173">
        <v>0.05</v>
      </c>
      <c r="G1551" s="179">
        <v>1.1000000000000001E-2</v>
      </c>
      <c r="H1551" s="176">
        <v>3.9E-2</v>
      </c>
      <c r="I1551" s="175">
        <v>6.9999999999999993E-3</v>
      </c>
      <c r="J1551" s="160">
        <v>0.85</v>
      </c>
      <c r="K1551" s="160">
        <v>0.1</v>
      </c>
      <c r="L1551" s="160">
        <v>1.1000000000000001E-3</v>
      </c>
      <c r="M1551" s="160">
        <v>1.22</v>
      </c>
      <c r="N1551" s="160">
        <v>5.0000000000000001E-3</v>
      </c>
      <c r="O1551" s="160">
        <v>1.1100000000000001</v>
      </c>
      <c r="P1551" s="160">
        <v>1.35</v>
      </c>
      <c r="Q1551" s="160">
        <v>5.0000000000000001E-4</v>
      </c>
      <c r="R1551" s="160">
        <v>4.0000000000000001E-3</v>
      </c>
      <c r="S1551" s="160">
        <v>0</v>
      </c>
      <c r="T1551" s="160">
        <v>0</v>
      </c>
      <c r="U1551" s="160">
        <v>0</v>
      </c>
      <c r="V1551" s="160">
        <v>1.2999999999999999E-3</v>
      </c>
      <c r="W1551" s="160">
        <v>7.000000000000001E-4</v>
      </c>
      <c r="X1551" s="160">
        <v>0</v>
      </c>
      <c r="Y1551" s="160">
        <v>0</v>
      </c>
      <c r="Z1551" s="160">
        <v>0</v>
      </c>
      <c r="AA1551" s="159">
        <v>0</v>
      </c>
      <c r="AB1551" s="159">
        <v>0</v>
      </c>
      <c r="AC1551" s="159">
        <v>0</v>
      </c>
      <c r="AD1551" s="159">
        <v>0</v>
      </c>
    </row>
    <row r="1552" spans="1:30" ht="15" customHeight="1">
      <c r="A1552" s="267" t="s">
        <v>2343</v>
      </c>
      <c r="B1552" s="165" t="s">
        <v>34</v>
      </c>
      <c r="D1552" s="162">
        <v>4.4000000000000004E-2</v>
      </c>
      <c r="E1552" s="172">
        <v>0.47899999999999998</v>
      </c>
      <c r="F1552" s="173">
        <v>0.05</v>
      </c>
      <c r="G1552" s="179">
        <v>1.1000000000000001E-2</v>
      </c>
      <c r="H1552" s="176">
        <v>3.9E-2</v>
      </c>
      <c r="I1552" s="175">
        <v>6.9999999999999993E-3</v>
      </c>
      <c r="J1552" s="160">
        <v>0.85</v>
      </c>
      <c r="K1552" s="160">
        <v>0.1</v>
      </c>
      <c r="L1552" s="160">
        <v>1.1000000000000001E-3</v>
      </c>
      <c r="M1552" s="160">
        <v>1.22</v>
      </c>
      <c r="N1552" s="160">
        <v>5.0000000000000001E-3</v>
      </c>
      <c r="O1552" s="160">
        <v>1.1100000000000001</v>
      </c>
      <c r="P1552" s="160">
        <v>1.35</v>
      </c>
      <c r="Q1552" s="160">
        <v>5.0000000000000001E-4</v>
      </c>
      <c r="R1552" s="160">
        <v>4.0000000000000001E-3</v>
      </c>
      <c r="S1552" s="160">
        <v>0</v>
      </c>
      <c r="T1552" s="160">
        <v>0</v>
      </c>
      <c r="U1552" s="160">
        <v>0</v>
      </c>
      <c r="V1552" s="160">
        <v>1.2999999999999999E-3</v>
      </c>
      <c r="W1552" s="160">
        <v>7.000000000000001E-4</v>
      </c>
      <c r="X1552" s="160">
        <v>0</v>
      </c>
      <c r="Y1552" s="160">
        <v>0</v>
      </c>
      <c r="Z1552" s="160">
        <v>0</v>
      </c>
      <c r="AA1552" s="159">
        <v>0</v>
      </c>
      <c r="AB1552" s="159">
        <v>0</v>
      </c>
      <c r="AC1552" s="159">
        <v>0</v>
      </c>
      <c r="AD1552" s="159">
        <v>0</v>
      </c>
    </row>
    <row r="1553" spans="1:30" ht="15" customHeight="1">
      <c r="A1553" s="267" t="s">
        <v>2344</v>
      </c>
      <c r="B1553" s="165" t="s">
        <v>34</v>
      </c>
      <c r="D1553" s="162">
        <v>4.4000000000000004E-2</v>
      </c>
      <c r="E1553" s="172">
        <v>0.47899999999999998</v>
      </c>
      <c r="F1553" s="173">
        <v>0.05</v>
      </c>
      <c r="G1553" s="179">
        <v>1.1000000000000001E-2</v>
      </c>
      <c r="H1553" s="176">
        <v>3.9E-2</v>
      </c>
      <c r="I1553" s="175">
        <v>6.9999999999999993E-3</v>
      </c>
      <c r="J1553" s="160">
        <v>0.85</v>
      </c>
      <c r="K1553" s="160">
        <v>0.1</v>
      </c>
      <c r="L1553" s="160">
        <v>1.1000000000000001E-3</v>
      </c>
      <c r="M1553" s="160">
        <v>1.22</v>
      </c>
      <c r="N1553" s="160">
        <v>5.0000000000000001E-3</v>
      </c>
      <c r="O1553" s="160">
        <v>1.1100000000000001</v>
      </c>
      <c r="P1553" s="160">
        <v>1.35</v>
      </c>
      <c r="Q1553" s="160">
        <v>5.0000000000000001E-4</v>
      </c>
      <c r="R1553" s="160">
        <v>4.0000000000000001E-3</v>
      </c>
      <c r="S1553" s="160">
        <v>0</v>
      </c>
      <c r="T1553" s="160">
        <v>0</v>
      </c>
      <c r="U1553" s="160">
        <v>0</v>
      </c>
      <c r="V1553" s="160">
        <v>1.2999999999999999E-3</v>
      </c>
      <c r="W1553" s="160">
        <v>7.000000000000001E-4</v>
      </c>
      <c r="X1553" s="160">
        <v>0</v>
      </c>
      <c r="Y1553" s="160">
        <v>0</v>
      </c>
      <c r="Z1553" s="160">
        <v>0</v>
      </c>
      <c r="AA1553" s="159">
        <v>0</v>
      </c>
      <c r="AB1553" s="159">
        <v>0</v>
      </c>
      <c r="AC1553" s="159">
        <v>0</v>
      </c>
      <c r="AD1553" s="159">
        <v>0</v>
      </c>
    </row>
    <row r="1554" spans="1:30" ht="15" customHeight="1">
      <c r="A1554" s="267" t="s">
        <v>2345</v>
      </c>
      <c r="B1554" s="165" t="s">
        <v>34</v>
      </c>
      <c r="D1554" s="162">
        <v>4.4000000000000004E-2</v>
      </c>
      <c r="E1554" s="172">
        <v>0.47899999999999998</v>
      </c>
      <c r="F1554" s="173">
        <v>0.05</v>
      </c>
      <c r="G1554" s="179">
        <v>1.1000000000000001E-2</v>
      </c>
      <c r="H1554" s="176">
        <v>3.9E-2</v>
      </c>
      <c r="I1554" s="175">
        <v>6.9999999999999993E-3</v>
      </c>
      <c r="J1554" s="160">
        <v>0.85</v>
      </c>
      <c r="K1554" s="160">
        <v>0.1</v>
      </c>
      <c r="L1554" s="160">
        <v>1.1000000000000001E-3</v>
      </c>
      <c r="M1554" s="160">
        <v>1.22</v>
      </c>
      <c r="N1554" s="160">
        <v>5.0000000000000001E-3</v>
      </c>
      <c r="O1554" s="160">
        <v>1.1100000000000001</v>
      </c>
      <c r="P1554" s="160">
        <v>1.35</v>
      </c>
      <c r="Q1554" s="160">
        <v>5.0000000000000001E-4</v>
      </c>
      <c r="R1554" s="160">
        <v>4.0000000000000001E-3</v>
      </c>
      <c r="S1554" s="160">
        <v>0</v>
      </c>
      <c r="T1554" s="160">
        <v>0</v>
      </c>
      <c r="U1554" s="160">
        <v>0</v>
      </c>
      <c r="V1554" s="160">
        <v>1.2999999999999999E-3</v>
      </c>
      <c r="W1554" s="160">
        <v>7.000000000000001E-4</v>
      </c>
      <c r="X1554" s="160">
        <v>0</v>
      </c>
      <c r="Y1554" s="160">
        <v>0</v>
      </c>
      <c r="Z1554" s="160">
        <v>0</v>
      </c>
      <c r="AA1554" s="159">
        <v>0</v>
      </c>
      <c r="AB1554" s="159">
        <v>0</v>
      </c>
      <c r="AC1554" s="159">
        <v>0</v>
      </c>
      <c r="AD1554" s="159">
        <v>0</v>
      </c>
    </row>
    <row r="1555" spans="1:30" ht="15" customHeight="1">
      <c r="A1555" s="267" t="s">
        <v>2346</v>
      </c>
      <c r="B1555" s="165" t="s">
        <v>34</v>
      </c>
      <c r="D1555" s="162">
        <v>4.4000000000000004E-2</v>
      </c>
      <c r="E1555" s="172">
        <v>0.47899999999999998</v>
      </c>
      <c r="F1555" s="173">
        <v>0.05</v>
      </c>
      <c r="G1555" s="179">
        <v>1.1000000000000001E-2</v>
      </c>
      <c r="H1555" s="176">
        <v>3.9E-2</v>
      </c>
      <c r="I1555" s="175">
        <v>6.9999999999999993E-3</v>
      </c>
      <c r="J1555" s="160">
        <v>0.85</v>
      </c>
      <c r="K1555" s="160">
        <v>0.1</v>
      </c>
      <c r="L1555" s="160">
        <v>1.1000000000000001E-3</v>
      </c>
      <c r="M1555" s="160">
        <v>1.22</v>
      </c>
      <c r="N1555" s="160">
        <v>5.0000000000000001E-3</v>
      </c>
      <c r="O1555" s="160">
        <v>1.1100000000000001</v>
      </c>
      <c r="P1555" s="160">
        <v>1.35</v>
      </c>
      <c r="Q1555" s="160">
        <v>5.0000000000000001E-4</v>
      </c>
      <c r="R1555" s="160">
        <v>4.0000000000000001E-3</v>
      </c>
      <c r="S1555" s="160">
        <v>0</v>
      </c>
      <c r="T1555" s="160">
        <v>0</v>
      </c>
      <c r="U1555" s="160">
        <v>0</v>
      </c>
      <c r="V1555" s="160">
        <v>1.2999999999999999E-3</v>
      </c>
      <c r="W1555" s="160">
        <v>7.000000000000001E-4</v>
      </c>
      <c r="X1555" s="160">
        <v>0</v>
      </c>
      <c r="Y1555" s="160">
        <v>0</v>
      </c>
      <c r="Z1555" s="160">
        <v>0</v>
      </c>
      <c r="AA1555" s="159">
        <v>0</v>
      </c>
      <c r="AB1555" s="159">
        <v>0</v>
      </c>
      <c r="AC1555" s="159">
        <v>0</v>
      </c>
      <c r="AD1555" s="159">
        <v>0</v>
      </c>
    </row>
    <row r="1556" spans="1:30" ht="15" customHeight="1">
      <c r="A1556" s="267" t="s">
        <v>2347</v>
      </c>
      <c r="B1556" s="165" t="s">
        <v>34</v>
      </c>
      <c r="D1556" s="162">
        <v>2.281E-2</v>
      </c>
      <c r="E1556" s="172">
        <v>0.15558</v>
      </c>
      <c r="F1556" s="173">
        <v>1.787E-2</v>
      </c>
      <c r="G1556" s="179">
        <v>6.0799999999999995E-3</v>
      </c>
      <c r="H1556" s="176">
        <v>2.6269999999999998E-2</v>
      </c>
      <c r="I1556" s="175">
        <v>4.8300000000000001E-3</v>
      </c>
      <c r="J1556" s="160">
        <v>0.51329999999999998</v>
      </c>
      <c r="K1556" s="160">
        <v>9.3960000000000002E-2</v>
      </c>
      <c r="L1556" s="160">
        <v>7.0999999999999991E-4</v>
      </c>
      <c r="M1556" s="160">
        <v>0.51121000000000005</v>
      </c>
      <c r="N1556" s="160">
        <v>4.0000000000000001E-3</v>
      </c>
      <c r="O1556" s="160">
        <v>1.48333</v>
      </c>
      <c r="P1556" s="160">
        <v>0.81319999999999992</v>
      </c>
      <c r="Q1556" s="160">
        <v>4.2999999999999999E-4</v>
      </c>
      <c r="R1556" s="160">
        <v>2.5300000000000001E-3</v>
      </c>
      <c r="S1556" s="160">
        <v>0.10537000000000001</v>
      </c>
      <c r="T1556" s="160">
        <v>0</v>
      </c>
      <c r="U1556" s="160">
        <v>0.10693</v>
      </c>
      <c r="V1556" s="160">
        <v>6.7000000000000002E-4</v>
      </c>
      <c r="W1556" s="160">
        <v>1.01E-3</v>
      </c>
      <c r="X1556" s="160">
        <v>2.3000000000000001E-4</v>
      </c>
      <c r="Y1556" s="160">
        <v>4.0699999999999998E-3</v>
      </c>
      <c r="Z1556" s="160">
        <v>0</v>
      </c>
      <c r="AA1556" s="159">
        <v>4.5190000000000001E-2</v>
      </c>
      <c r="AB1556" s="159">
        <v>3.7599999999999999E-3</v>
      </c>
      <c r="AC1556" s="159">
        <v>6.4000000000000005E-4</v>
      </c>
      <c r="AD1556" s="159">
        <v>0.23047999999999999</v>
      </c>
    </row>
    <row r="1557" spans="1:30" ht="15" customHeight="1">
      <c r="A1557" s="267" t="s">
        <v>2348</v>
      </c>
      <c r="B1557" s="165" t="s">
        <v>34</v>
      </c>
      <c r="D1557" s="162">
        <v>3.8679999999999999E-2</v>
      </c>
      <c r="E1557" s="172">
        <v>0.38402000000000003</v>
      </c>
      <c r="F1557" s="173">
        <v>5.1879999999999996E-2</v>
      </c>
      <c r="G1557" s="179">
        <v>4.28E-3</v>
      </c>
      <c r="H1557" s="176">
        <v>3.2719999999999999E-2</v>
      </c>
      <c r="I1557" s="175">
        <v>1.4870000000000001E-2</v>
      </c>
      <c r="J1557" s="160">
        <v>0.17946999999999999</v>
      </c>
      <c r="K1557" s="160">
        <v>0.12</v>
      </c>
      <c r="L1557" s="160">
        <v>1.5100000000000001E-3</v>
      </c>
      <c r="M1557" s="160">
        <v>0.49968000000000001</v>
      </c>
      <c r="N1557" s="160">
        <v>1.172E-2</v>
      </c>
      <c r="O1557" s="160">
        <v>1.6134200000000001</v>
      </c>
      <c r="P1557" s="160">
        <v>2.0569600000000001</v>
      </c>
      <c r="Q1557" s="160">
        <v>1.0299999999999999E-3</v>
      </c>
      <c r="R1557" s="160">
        <v>5.28E-3</v>
      </c>
      <c r="S1557" s="160">
        <v>0.45791999999999999</v>
      </c>
      <c r="T1557" s="160">
        <v>0</v>
      </c>
      <c r="U1557" s="160">
        <v>0.47872999999999999</v>
      </c>
      <c r="V1557" s="160">
        <v>1.1299999999999999E-3</v>
      </c>
      <c r="W1557" s="160">
        <v>1.01E-3</v>
      </c>
      <c r="X1557" s="160">
        <v>8.5999999999999998E-4</v>
      </c>
      <c r="Y1557" s="160">
        <v>1.176E-2</v>
      </c>
      <c r="Z1557" s="160">
        <v>3.5209999999999998E-2</v>
      </c>
      <c r="AA1557" s="159">
        <v>5.3769999999999998E-2</v>
      </c>
      <c r="AB1557" s="159">
        <v>1.4399999999999999E-3</v>
      </c>
      <c r="AC1557" s="159">
        <v>2.66E-3</v>
      </c>
      <c r="AD1557" s="159">
        <v>0.22902999999999998</v>
      </c>
    </row>
    <row r="1558" spans="1:30" ht="15" customHeight="1">
      <c r="A1558" s="267" t="s">
        <v>2349</v>
      </c>
      <c r="B1558" s="165" t="s">
        <v>34</v>
      </c>
      <c r="D1558" s="162">
        <v>6.0220000000000003E-2</v>
      </c>
      <c r="E1558" s="172">
        <v>0.48084000000000005</v>
      </c>
      <c r="F1558" s="173">
        <v>4.4800000000000006E-2</v>
      </c>
      <c r="G1558" s="179">
        <v>3.304E-2</v>
      </c>
      <c r="H1558" s="176">
        <v>8.5550000000000001E-2</v>
      </c>
      <c r="I1558" s="175">
        <v>1.307E-2</v>
      </c>
      <c r="J1558" s="160">
        <v>0.40165000000000001</v>
      </c>
      <c r="K1558" s="160">
        <v>0.12422000000000001</v>
      </c>
      <c r="L1558" s="160">
        <v>2.47E-3</v>
      </c>
      <c r="M1558" s="160">
        <v>0.93103999999999998</v>
      </c>
      <c r="N1558" s="160">
        <v>1.9359999999999999E-2</v>
      </c>
      <c r="O1558" s="160">
        <v>1.3289099999999998</v>
      </c>
      <c r="P1558" s="160">
        <v>1.10057</v>
      </c>
      <c r="Q1558" s="160">
        <v>6.0999999999999997E-4</v>
      </c>
      <c r="R1558" s="160">
        <v>5.3E-3</v>
      </c>
      <c r="S1558" s="160">
        <v>0.34340999999999999</v>
      </c>
      <c r="T1558" s="160">
        <v>0</v>
      </c>
      <c r="U1558" s="160">
        <v>0.34787999999999997</v>
      </c>
      <c r="V1558" s="160">
        <v>3.1700000000000001E-3</v>
      </c>
      <c r="W1558" s="160">
        <v>3.3300000000000001E-3</v>
      </c>
      <c r="X1558" s="160">
        <v>5.6000000000000006E-4</v>
      </c>
      <c r="Y1558" s="160">
        <v>2.5489999999999999E-2</v>
      </c>
      <c r="Z1558" s="160">
        <v>5.4000000000000001E-4</v>
      </c>
      <c r="AA1558" s="159">
        <v>0.15742</v>
      </c>
      <c r="AB1558" s="159">
        <v>3.8900000000000002E-3</v>
      </c>
      <c r="AC1558" s="159">
        <v>0.01</v>
      </c>
      <c r="AD1558" s="159">
        <v>1.0450299999999999</v>
      </c>
    </row>
    <row r="1559" spans="1:30" ht="15" customHeight="1">
      <c r="A1559" s="267" t="s">
        <v>2350</v>
      </c>
      <c r="B1559" s="165" t="s">
        <v>34</v>
      </c>
      <c r="D1559" s="162">
        <v>5.5540000000000006E-2</v>
      </c>
      <c r="E1559" s="172">
        <v>0.55697000000000008</v>
      </c>
      <c r="F1559" s="173">
        <v>4.5739999999999996E-2</v>
      </c>
      <c r="G1559" s="179">
        <v>3.5049999999999998E-2</v>
      </c>
      <c r="H1559" s="176">
        <v>9.5530000000000004E-2</v>
      </c>
      <c r="I1559" s="175">
        <v>1.209E-2</v>
      </c>
      <c r="J1559" s="160">
        <v>0.80513999999999997</v>
      </c>
      <c r="K1559" s="160">
        <v>0.11369</v>
      </c>
      <c r="L1559" s="160">
        <v>2.8100000000000004E-3</v>
      </c>
      <c r="M1559" s="160">
        <v>0.90034999999999998</v>
      </c>
      <c r="N1559" s="160">
        <v>1.9530000000000002E-2</v>
      </c>
      <c r="O1559" s="160">
        <v>2.1110699999999998</v>
      </c>
      <c r="P1559" s="160">
        <v>0.78114000000000006</v>
      </c>
      <c r="Q1559" s="160">
        <v>5.9999999999999995E-4</v>
      </c>
      <c r="R1559" s="160">
        <v>4.3600000000000002E-3</v>
      </c>
      <c r="S1559" s="160">
        <v>0.66354000000000002</v>
      </c>
      <c r="T1559" s="160">
        <v>0</v>
      </c>
      <c r="U1559" s="160">
        <v>0.68638999999999994</v>
      </c>
      <c r="V1559" s="160">
        <v>3.0499999999999998E-3</v>
      </c>
      <c r="W1559" s="160">
        <v>2.66E-3</v>
      </c>
      <c r="X1559" s="160">
        <v>3.4000000000000002E-4</v>
      </c>
      <c r="Y1559" s="160">
        <v>2.2250000000000002E-2</v>
      </c>
      <c r="Z1559" s="160">
        <v>4.6999999999999999E-4</v>
      </c>
      <c r="AA1559" s="159">
        <v>0.15997999999999998</v>
      </c>
      <c r="AB1559" s="159">
        <v>2.7900000000000004E-3</v>
      </c>
      <c r="AC1559" s="159">
        <v>1.2760000000000001E-2</v>
      </c>
      <c r="AD1559" s="159">
        <v>0.80918999999999996</v>
      </c>
    </row>
    <row r="1560" spans="1:30" ht="15" customHeight="1">
      <c r="A1560" s="267" t="s">
        <v>2351</v>
      </c>
      <c r="B1560" s="165" t="s">
        <v>34</v>
      </c>
      <c r="D1560" s="162">
        <v>8.7100000000000011E-2</v>
      </c>
      <c r="E1560" s="172">
        <v>0.58299999999999996</v>
      </c>
      <c r="F1560" s="173">
        <v>1.9799999999999998E-2</v>
      </c>
      <c r="G1560" s="179">
        <v>8.0000000000000002E-3</v>
      </c>
      <c r="H1560" s="176">
        <v>2.2200000000000001E-2</v>
      </c>
      <c r="I1560" s="175">
        <v>1.7600000000000001E-2</v>
      </c>
      <c r="J1560" s="160">
        <v>0.33649999999999997</v>
      </c>
      <c r="K1560" s="160">
        <v>0.29570000000000002</v>
      </c>
      <c r="L1560" s="160">
        <v>3.0000000000000001E-3</v>
      </c>
      <c r="M1560" s="160">
        <v>1.3344</v>
      </c>
      <c r="N1560" s="160">
        <v>2.6699999999999998E-2</v>
      </c>
      <c r="O1560" s="160">
        <v>0.63070000000000004</v>
      </c>
      <c r="P1560" s="160">
        <v>1.5188999999999999</v>
      </c>
      <c r="Q1560" s="160">
        <v>2E-3</v>
      </c>
      <c r="R1560" s="160">
        <v>9.300000000000001E-3</v>
      </c>
      <c r="S1560" s="160">
        <v>0.82840000000000003</v>
      </c>
      <c r="T1560" s="160">
        <v>0</v>
      </c>
      <c r="U1560" s="160">
        <v>0.83519999999999994</v>
      </c>
      <c r="V1560" s="160">
        <v>2.2000000000000001E-3</v>
      </c>
      <c r="W1560" s="160">
        <v>3.5999999999999999E-3</v>
      </c>
      <c r="X1560" s="160">
        <v>7.000000000000001E-4</v>
      </c>
      <c r="Y1560" s="160">
        <v>1.5100000000000001E-2</v>
      </c>
      <c r="Z1560" s="160">
        <v>7.4999999999999997E-3</v>
      </c>
      <c r="AA1560" s="159">
        <v>0.17030000000000001</v>
      </c>
      <c r="AB1560" s="159">
        <v>6.3E-3</v>
      </c>
      <c r="AC1560" s="159">
        <v>5.1999999999999998E-3</v>
      </c>
      <c r="AD1560" s="159">
        <v>0.63479999999999992</v>
      </c>
    </row>
    <row r="1561" spans="1:30" ht="15" customHeight="1">
      <c r="A1561" s="267" t="s">
        <v>2352</v>
      </c>
      <c r="B1561" s="165" t="s">
        <v>34</v>
      </c>
      <c r="D1561" s="162">
        <v>9.0389999999999998E-2</v>
      </c>
      <c r="E1561" s="172">
        <v>0.49584000000000006</v>
      </c>
      <c r="F1561" s="173">
        <v>4.922E-2</v>
      </c>
      <c r="G1561" s="179">
        <v>2.6690000000000002E-2</v>
      </c>
      <c r="H1561" s="176">
        <v>5.5380000000000006E-2</v>
      </c>
      <c r="I1561" s="175">
        <v>1.804E-2</v>
      </c>
      <c r="J1561" s="160">
        <v>0.35302999999999995</v>
      </c>
      <c r="K1561" s="160">
        <v>0.16349</v>
      </c>
      <c r="L1561" s="160">
        <v>3.8E-3</v>
      </c>
      <c r="M1561" s="160">
        <v>1.17855</v>
      </c>
      <c r="N1561" s="160">
        <v>2.8999999999999998E-2</v>
      </c>
      <c r="O1561" s="160">
        <v>2.25413</v>
      </c>
      <c r="P1561" s="160">
        <v>1.20312</v>
      </c>
      <c r="Q1561" s="160">
        <v>8.699999999999999E-4</v>
      </c>
      <c r="R1561" s="160">
        <v>7.1300000000000001E-3</v>
      </c>
      <c r="S1561" s="160">
        <v>0.43625999999999998</v>
      </c>
      <c r="T1561" s="160">
        <v>0</v>
      </c>
      <c r="U1561" s="160">
        <v>0.43947000000000003</v>
      </c>
      <c r="V1561" s="160">
        <v>4.62E-3</v>
      </c>
      <c r="W1561" s="160">
        <v>4.4600000000000004E-3</v>
      </c>
      <c r="X1561" s="160">
        <v>6.7000000000000002E-4</v>
      </c>
      <c r="Y1561" s="160">
        <v>3.5220000000000001E-2</v>
      </c>
      <c r="Z1561" s="160">
        <v>2.9E-4</v>
      </c>
      <c r="AA1561" s="159">
        <v>0.25567000000000001</v>
      </c>
      <c r="AB1561" s="159">
        <v>4.1900000000000001E-3</v>
      </c>
      <c r="AC1561" s="159">
        <v>3.7000000000000002E-3</v>
      </c>
      <c r="AD1561" s="159">
        <v>1.3830099999999999</v>
      </c>
    </row>
    <row r="1562" spans="1:30" ht="15" customHeight="1">
      <c r="A1562" s="267" t="s">
        <v>2353</v>
      </c>
      <c r="B1562" s="165" t="s">
        <v>34</v>
      </c>
      <c r="D1562" s="162">
        <v>4.8019999999999993E-2</v>
      </c>
      <c r="E1562" s="172">
        <v>0.58314999999999995</v>
      </c>
      <c r="F1562" s="173">
        <v>5.2919999999999995E-2</v>
      </c>
      <c r="G1562" s="179">
        <v>1.9050000000000001E-2</v>
      </c>
      <c r="H1562" s="176">
        <v>4.9059999999999999E-2</v>
      </c>
      <c r="I1562" s="175">
        <v>2.3629999999999998E-2</v>
      </c>
      <c r="J1562" s="160">
        <v>0.68712000000000006</v>
      </c>
      <c r="K1562" s="160">
        <v>0.32537999999999995</v>
      </c>
      <c r="L1562" s="160">
        <v>6.3800000000000003E-3</v>
      </c>
      <c r="M1562" s="160">
        <v>0.82730000000000004</v>
      </c>
      <c r="N1562" s="160">
        <v>1.9790000000000002E-2</v>
      </c>
      <c r="O1562" s="160">
        <v>1.0202800000000001</v>
      </c>
      <c r="P1562" s="160">
        <v>2.5523799999999999</v>
      </c>
      <c r="Q1562" s="160">
        <v>1.9400000000000001E-3</v>
      </c>
      <c r="R1562" s="160">
        <v>6.5300000000000002E-3</v>
      </c>
      <c r="S1562" s="160">
        <v>0.77620999999999996</v>
      </c>
      <c r="T1562" s="160">
        <v>0</v>
      </c>
      <c r="U1562" s="160">
        <v>0.80796999999999997</v>
      </c>
      <c r="V1562" s="160">
        <v>2.3999999999999998E-3</v>
      </c>
      <c r="W1562" s="160">
        <v>1.9300000000000001E-3</v>
      </c>
      <c r="X1562" s="160">
        <v>1.0399999999999999E-3</v>
      </c>
      <c r="Y1562" s="160">
        <v>1.5429999999999999E-2</v>
      </c>
      <c r="Z1562" s="160">
        <v>5.3070000000000006E-2</v>
      </c>
      <c r="AA1562" s="159">
        <v>0.12457000000000001</v>
      </c>
      <c r="AB1562" s="159">
        <v>2.7000000000000001E-3</v>
      </c>
      <c r="AC1562" s="159">
        <v>4.8300000000000001E-3</v>
      </c>
      <c r="AD1562" s="159">
        <v>0.54300999999999999</v>
      </c>
    </row>
    <row r="1563" spans="1:30" ht="15" customHeight="1">
      <c r="A1563" s="267" t="s">
        <v>2354</v>
      </c>
      <c r="B1563" s="165" t="s">
        <v>34</v>
      </c>
      <c r="D1563" s="162">
        <v>6.3299999999999995E-2</v>
      </c>
      <c r="E1563" s="172">
        <v>0.54189999999999994</v>
      </c>
      <c r="F1563" s="173">
        <v>5.5899999999999998E-2</v>
      </c>
      <c r="G1563" s="179">
        <v>5.8999999999999999E-3</v>
      </c>
      <c r="H1563" s="176">
        <v>1.5600000000000001E-2</v>
      </c>
      <c r="I1563" s="175">
        <v>1.2E-2</v>
      </c>
      <c r="J1563" s="160">
        <v>0.22510000000000002</v>
      </c>
      <c r="K1563" s="160">
        <v>0.15820000000000001</v>
      </c>
      <c r="L1563" s="160">
        <v>4.7999999999999996E-3</v>
      </c>
      <c r="M1563" s="160">
        <v>0.91549999999999998</v>
      </c>
      <c r="N1563" s="160">
        <v>1.52E-2</v>
      </c>
      <c r="O1563" s="160">
        <v>0.78469999999999995</v>
      </c>
      <c r="P1563" s="160">
        <v>1.6155999999999999</v>
      </c>
      <c r="Q1563" s="160">
        <v>8.0000000000000004E-4</v>
      </c>
      <c r="R1563" s="160">
        <v>7.3000000000000001E-3</v>
      </c>
      <c r="S1563" s="160">
        <v>0.54559999999999997</v>
      </c>
      <c r="T1563" s="160">
        <v>0</v>
      </c>
      <c r="U1563" s="160">
        <v>0.56310000000000004</v>
      </c>
      <c r="V1563" s="160">
        <v>1.7000000000000001E-3</v>
      </c>
      <c r="W1563" s="160">
        <v>2.5999999999999999E-3</v>
      </c>
      <c r="X1563" s="160">
        <v>1E-3</v>
      </c>
      <c r="Y1563" s="160">
        <v>1.1399999999999999E-2</v>
      </c>
      <c r="Z1563" s="160">
        <v>5.2600000000000001E-2</v>
      </c>
      <c r="AA1563" s="159">
        <v>0.18329999999999999</v>
      </c>
      <c r="AB1563" s="159">
        <v>4.1999999999999997E-3</v>
      </c>
      <c r="AC1563" s="159">
        <v>4.3E-3</v>
      </c>
      <c r="AD1563" s="159">
        <v>0.52639999999999998</v>
      </c>
    </row>
    <row r="1564" spans="1:30" ht="15" customHeight="1">
      <c r="A1564" s="267" t="s">
        <v>2355</v>
      </c>
      <c r="B1564" s="165" t="s">
        <v>34</v>
      </c>
      <c r="D1564" s="162">
        <v>4.1700000000000001E-2</v>
      </c>
      <c r="E1564" s="172">
        <v>0.44267000000000001</v>
      </c>
      <c r="F1564" s="173">
        <v>0.10368000000000001</v>
      </c>
      <c r="G1564" s="179">
        <v>8.77E-3</v>
      </c>
      <c r="H1564" s="176">
        <v>4.5919999999999996E-2</v>
      </c>
      <c r="I1564" s="175">
        <v>1.6060000000000001E-2</v>
      </c>
      <c r="J1564" s="160">
        <v>0.25684999999999997</v>
      </c>
      <c r="K1564" s="160">
        <v>9.2449999999999991E-2</v>
      </c>
      <c r="L1564" s="160">
        <v>2.49E-3</v>
      </c>
      <c r="M1564" s="160">
        <v>0.57528000000000001</v>
      </c>
      <c r="N1564" s="160">
        <v>1.261E-2</v>
      </c>
      <c r="O1564" s="160">
        <v>2.40279</v>
      </c>
      <c r="P1564" s="160">
        <v>1.06728</v>
      </c>
      <c r="Q1564" s="160">
        <v>4.2000000000000002E-4</v>
      </c>
      <c r="R1564" s="160">
        <v>3.5899999999999999E-3</v>
      </c>
      <c r="S1564" s="160">
        <v>1.5068100000000002</v>
      </c>
      <c r="T1564" s="160">
        <v>0</v>
      </c>
      <c r="U1564" s="160">
        <v>3.7335000000000003</v>
      </c>
      <c r="V1564" s="160">
        <v>1.9300000000000001E-3</v>
      </c>
      <c r="W1564" s="160">
        <v>1.9300000000000001E-3</v>
      </c>
      <c r="X1564" s="160">
        <v>6.6E-4</v>
      </c>
      <c r="Y1564" s="160">
        <v>1.4419999999999999E-2</v>
      </c>
      <c r="Z1564" s="160">
        <v>9.4399999999999987E-3</v>
      </c>
      <c r="AA1564" s="159">
        <v>0.11654</v>
      </c>
      <c r="AB1564" s="159">
        <v>4.3299999999999996E-3</v>
      </c>
      <c r="AC1564" s="159">
        <v>8.6499999999999997E-3</v>
      </c>
      <c r="AD1564" s="159">
        <v>0.53142999999999996</v>
      </c>
    </row>
    <row r="1565" spans="1:30" ht="15" customHeight="1">
      <c r="A1565" s="267" t="s">
        <v>2356</v>
      </c>
      <c r="B1565" s="165" t="s">
        <v>34</v>
      </c>
      <c r="D1565" s="162">
        <v>6.9099999999999995E-2</v>
      </c>
      <c r="E1565" s="172">
        <v>0.55270000000000008</v>
      </c>
      <c r="F1565" s="173">
        <v>1.2699999999999999E-2</v>
      </c>
      <c r="G1565" s="179">
        <v>6.1999999999999998E-3</v>
      </c>
      <c r="H1565" s="176">
        <v>1.5700000000000002E-2</v>
      </c>
      <c r="I1565" s="175">
        <v>6.5000000000000006E-3</v>
      </c>
      <c r="J1565" s="160">
        <v>0.23760000000000001</v>
      </c>
      <c r="K1565" s="160">
        <v>0.1013</v>
      </c>
      <c r="L1565" s="160">
        <v>1.5E-3</v>
      </c>
      <c r="M1565" s="160">
        <v>0.88969999999999994</v>
      </c>
      <c r="N1565" s="160">
        <v>1.46E-2</v>
      </c>
      <c r="O1565" s="160">
        <v>0.47869999999999996</v>
      </c>
      <c r="P1565" s="160">
        <v>1.3230999999999999</v>
      </c>
      <c r="Q1565" s="160">
        <v>4.0000000000000002E-4</v>
      </c>
      <c r="R1565" s="160">
        <v>5.5000000000000005E-3</v>
      </c>
      <c r="S1565" s="160">
        <v>0.63649999999999995</v>
      </c>
      <c r="T1565" s="160">
        <v>0</v>
      </c>
      <c r="U1565" s="160">
        <v>0.65700000000000003</v>
      </c>
      <c r="V1565" s="160">
        <v>1.9E-3</v>
      </c>
      <c r="W1565" s="160">
        <v>3.0000000000000001E-3</v>
      </c>
      <c r="X1565" s="160">
        <v>7.000000000000001E-4</v>
      </c>
      <c r="Y1565" s="160">
        <v>1.2500000000000001E-2</v>
      </c>
      <c r="Z1565" s="160">
        <v>6.0199999999999997E-2</v>
      </c>
      <c r="AA1565" s="159">
        <v>0.18600000000000003</v>
      </c>
      <c r="AB1565" s="159">
        <v>4.7999999999999996E-3</v>
      </c>
      <c r="AC1565" s="159">
        <v>4.4000000000000003E-3</v>
      </c>
      <c r="AD1565" s="159">
        <v>0.6008</v>
      </c>
    </row>
    <row r="1566" spans="1:30" ht="15" customHeight="1">
      <c r="A1566" s="267" t="s">
        <v>2357</v>
      </c>
      <c r="B1566" s="165" t="s">
        <v>34</v>
      </c>
      <c r="D1566" s="162">
        <v>9.8000000000000004E-2</v>
      </c>
      <c r="E1566" s="172">
        <v>0.47100000000000003</v>
      </c>
      <c r="F1566" s="173">
        <v>0</v>
      </c>
      <c r="G1566" s="179">
        <v>0</v>
      </c>
      <c r="H1566" s="176">
        <v>0</v>
      </c>
      <c r="I1566" s="175">
        <v>1.7000000000000001E-2</v>
      </c>
      <c r="J1566" s="160">
        <v>0</v>
      </c>
      <c r="K1566" s="160">
        <v>0</v>
      </c>
      <c r="L1566" s="160">
        <v>0</v>
      </c>
      <c r="M1566" s="160">
        <v>0</v>
      </c>
      <c r="N1566" s="160">
        <v>0</v>
      </c>
      <c r="O1566" s="160">
        <v>0</v>
      </c>
      <c r="P1566" s="160">
        <v>0</v>
      </c>
      <c r="Q1566" s="160">
        <v>0</v>
      </c>
      <c r="R1566" s="160">
        <v>0</v>
      </c>
      <c r="S1566" s="160">
        <v>0</v>
      </c>
      <c r="T1566" s="160">
        <v>0</v>
      </c>
      <c r="U1566" s="160">
        <v>0</v>
      </c>
      <c r="V1566" s="160">
        <v>0</v>
      </c>
      <c r="W1566" s="160">
        <v>0</v>
      </c>
      <c r="X1566" s="160">
        <v>0</v>
      </c>
      <c r="Y1566" s="160">
        <v>0</v>
      </c>
      <c r="Z1566" s="160">
        <v>0</v>
      </c>
      <c r="AA1566" s="159">
        <v>0</v>
      </c>
      <c r="AB1566" s="159">
        <v>0</v>
      </c>
      <c r="AC1566" s="159">
        <v>0</v>
      </c>
      <c r="AD1566" s="159">
        <v>0</v>
      </c>
    </row>
    <row r="1567" spans="1:30" ht="15" customHeight="1">
      <c r="A1567" s="267" t="s">
        <v>2358</v>
      </c>
      <c r="B1567" s="165" t="s">
        <v>34</v>
      </c>
      <c r="D1567" s="162">
        <v>6.4000000000000001E-2</v>
      </c>
      <c r="E1567" s="172">
        <v>0.70499999999999996</v>
      </c>
      <c r="F1567" s="173">
        <v>6.2E-2</v>
      </c>
      <c r="G1567" s="179">
        <v>1.7000000000000001E-2</v>
      </c>
      <c r="H1567" s="176">
        <v>6.6000000000000003E-2</v>
      </c>
      <c r="I1567" s="175">
        <v>0.03</v>
      </c>
      <c r="J1567" s="160">
        <v>0.27</v>
      </c>
      <c r="K1567" s="160">
        <v>0.48</v>
      </c>
      <c r="L1567" s="160">
        <v>0</v>
      </c>
      <c r="M1567" s="160">
        <v>1.39</v>
      </c>
      <c r="N1567" s="160">
        <v>2.3E-2</v>
      </c>
      <c r="O1567" s="160">
        <v>2.39</v>
      </c>
      <c r="P1567" s="160">
        <v>2.3199999999999998</v>
      </c>
      <c r="Q1567" s="160">
        <v>2.7000000000000001E-3</v>
      </c>
      <c r="R1567" s="160">
        <v>0.01</v>
      </c>
      <c r="S1567" s="160">
        <v>0</v>
      </c>
      <c r="T1567" s="160">
        <v>0</v>
      </c>
      <c r="U1567" s="160">
        <v>0</v>
      </c>
      <c r="V1567" s="160">
        <v>3.2000000000000002E-3</v>
      </c>
      <c r="W1567" s="160">
        <v>3.9000000000000003E-3</v>
      </c>
      <c r="X1567" s="160">
        <v>4.5999999999999999E-3</v>
      </c>
      <c r="Y1567" s="160">
        <v>2.52E-2</v>
      </c>
      <c r="Z1567" s="160">
        <v>0</v>
      </c>
      <c r="AA1567" s="159">
        <v>0</v>
      </c>
      <c r="AB1567" s="159">
        <v>0</v>
      </c>
      <c r="AC1567" s="159">
        <v>0</v>
      </c>
      <c r="AD1567" s="159">
        <v>0</v>
      </c>
    </row>
    <row r="1568" spans="1:30" ht="15" customHeight="1">
      <c r="A1568" s="267" t="s">
        <v>2359</v>
      </c>
      <c r="B1568" s="165" t="s">
        <v>34</v>
      </c>
      <c r="D1568" s="162">
        <v>6.25E-2</v>
      </c>
      <c r="E1568" s="172">
        <v>0.74790000000000001</v>
      </c>
      <c r="F1568" s="173">
        <v>2.76E-2</v>
      </c>
      <c r="G1568" s="179">
        <v>4.1799999999999997E-2</v>
      </c>
      <c r="H1568" s="176">
        <v>4.6699999999999998E-2</v>
      </c>
      <c r="I1568" s="175">
        <v>2.2499999999999999E-2</v>
      </c>
      <c r="J1568" s="160">
        <v>0.34820000000000001</v>
      </c>
      <c r="K1568" s="160">
        <v>0.23449999999999999</v>
      </c>
      <c r="L1568" s="160">
        <v>4.6999999999999993E-3</v>
      </c>
      <c r="M1568" s="160">
        <v>0.9123</v>
      </c>
      <c r="N1568" s="160">
        <v>2.8199999999999999E-2</v>
      </c>
      <c r="O1568" s="160">
        <v>7.1777999999999995</v>
      </c>
      <c r="P1568" s="160">
        <v>1.1484999999999999</v>
      </c>
      <c r="Q1568" s="160">
        <v>2E-3</v>
      </c>
      <c r="R1568" s="160">
        <v>6.9999999999999993E-3</v>
      </c>
      <c r="S1568" s="160">
        <v>2.64E-2</v>
      </c>
      <c r="T1568" s="160">
        <v>0</v>
      </c>
      <c r="U1568" s="160">
        <v>2.6800000000000001E-2</v>
      </c>
      <c r="V1568" s="160">
        <v>4.0999999999999995E-3</v>
      </c>
      <c r="W1568" s="160">
        <v>3.0000000000000001E-3</v>
      </c>
      <c r="X1568" s="160">
        <v>4.0000000000000002E-4</v>
      </c>
      <c r="Y1568" s="160">
        <v>3.0699999999999998E-2</v>
      </c>
      <c r="Z1568" s="160">
        <v>2.9999999999999997E-4</v>
      </c>
      <c r="AA1568" s="159">
        <v>0.2379</v>
      </c>
      <c r="AB1568" s="159">
        <v>4.0000000000000002E-4</v>
      </c>
      <c r="AC1568" s="159">
        <v>9.1000000000000004E-3</v>
      </c>
      <c r="AD1568" s="159">
        <v>1.0713999999999999</v>
      </c>
    </row>
    <row r="1569" spans="1:30" ht="15" customHeight="1">
      <c r="A1569" s="267" t="s">
        <v>2360</v>
      </c>
      <c r="B1569" s="165" t="s">
        <v>34</v>
      </c>
      <c r="D1569" s="162">
        <v>6.4699999999999994E-2</v>
      </c>
      <c r="E1569" s="172">
        <v>0.70849999999999991</v>
      </c>
      <c r="F1569" s="173">
        <v>7.6299999999999993E-2</v>
      </c>
      <c r="G1569" s="179">
        <v>3.4099999999999998E-2</v>
      </c>
      <c r="H1569" s="176">
        <v>0.1027</v>
      </c>
      <c r="I1569" s="175">
        <v>2.4300000000000002E-2</v>
      </c>
      <c r="J1569" s="160">
        <v>0.68590000000000007</v>
      </c>
      <c r="K1569" s="160">
        <v>0.26030000000000003</v>
      </c>
      <c r="L1569" s="160">
        <v>4.8999999999999998E-3</v>
      </c>
      <c r="M1569" s="160">
        <v>1.0231999999999999</v>
      </c>
      <c r="N1569" s="160">
        <v>3.0899999999999997E-2</v>
      </c>
      <c r="O1569" s="160">
        <v>3.5418000000000003</v>
      </c>
      <c r="P1569" s="160">
        <v>1.1945000000000001</v>
      </c>
      <c r="Q1569" s="160">
        <v>1.7000000000000001E-3</v>
      </c>
      <c r="R1569" s="160">
        <v>5.8999999999999999E-3</v>
      </c>
      <c r="S1569" s="160">
        <v>1.1999999999999999E-3</v>
      </c>
      <c r="T1569" s="160">
        <v>0</v>
      </c>
      <c r="U1569" s="160">
        <v>1.1999999999999999E-3</v>
      </c>
      <c r="V1569" s="160">
        <v>4.5999999999999999E-3</v>
      </c>
      <c r="W1569" s="160">
        <v>3.0999999999999999E-3</v>
      </c>
      <c r="X1569" s="160">
        <v>4.0000000000000002E-4</v>
      </c>
      <c r="Y1569" s="160">
        <v>3.4799999999999998E-2</v>
      </c>
      <c r="Z1569" s="160">
        <v>1E-4</v>
      </c>
      <c r="AA1569" s="159">
        <v>0.21109999999999998</v>
      </c>
      <c r="AB1569" s="159">
        <v>0</v>
      </c>
      <c r="AC1569" s="159">
        <v>2.1499999999999998E-2</v>
      </c>
      <c r="AD1569" s="159">
        <v>1.1919</v>
      </c>
    </row>
    <row r="1570" spans="1:30" ht="15" customHeight="1">
      <c r="A1570" s="267" t="s">
        <v>2361</v>
      </c>
      <c r="B1570" s="165" t="s">
        <v>34</v>
      </c>
      <c r="D1570" s="162">
        <v>6.4000000000000001E-2</v>
      </c>
      <c r="E1570" s="172">
        <v>0.70499999999999996</v>
      </c>
      <c r="F1570" s="173">
        <v>6.2E-2</v>
      </c>
      <c r="G1570" s="179">
        <v>1.7000000000000001E-2</v>
      </c>
      <c r="H1570" s="176">
        <v>6.6000000000000003E-2</v>
      </c>
      <c r="I1570" s="175">
        <v>0.03</v>
      </c>
      <c r="J1570" s="160">
        <v>0.27</v>
      </c>
      <c r="K1570" s="160">
        <v>0.48</v>
      </c>
      <c r="L1570" s="160">
        <v>0</v>
      </c>
      <c r="M1570" s="160">
        <v>1.39</v>
      </c>
      <c r="N1570" s="160">
        <v>2.3E-2</v>
      </c>
      <c r="O1570" s="160">
        <v>2.39</v>
      </c>
      <c r="P1570" s="160">
        <v>2.3199999999999998</v>
      </c>
      <c r="Q1570" s="160">
        <v>2.7000000000000001E-3</v>
      </c>
      <c r="R1570" s="160">
        <v>0.01</v>
      </c>
      <c r="S1570" s="160">
        <v>0</v>
      </c>
      <c r="T1570" s="160">
        <v>0</v>
      </c>
      <c r="U1570" s="160">
        <v>0</v>
      </c>
      <c r="V1570" s="160">
        <v>3.2000000000000002E-3</v>
      </c>
      <c r="W1570" s="160">
        <v>3.9000000000000003E-3</v>
      </c>
      <c r="X1570" s="160">
        <v>4.5999999999999999E-3</v>
      </c>
      <c r="Y1570" s="160">
        <v>2.52E-2</v>
      </c>
      <c r="Z1570" s="160">
        <v>0</v>
      </c>
      <c r="AA1570" s="159">
        <v>0</v>
      </c>
      <c r="AB1570" s="159">
        <v>0</v>
      </c>
      <c r="AC1570" s="159">
        <v>0</v>
      </c>
      <c r="AD1570" s="159">
        <v>0</v>
      </c>
    </row>
    <row r="1571" spans="1:30" ht="15" customHeight="1">
      <c r="A1571" s="267" t="s">
        <v>2362</v>
      </c>
      <c r="B1571" s="165" t="s">
        <v>34</v>
      </c>
      <c r="D1571" s="162">
        <v>5.5719999999999999E-2</v>
      </c>
      <c r="E1571" s="172">
        <v>0.98061999999999994</v>
      </c>
      <c r="F1571" s="173">
        <v>0.15887999999999999</v>
      </c>
      <c r="G1571" s="179">
        <v>1.1169999999999999E-2</v>
      </c>
      <c r="H1571" s="176">
        <v>7.5510000000000008E-2</v>
      </c>
      <c r="I1571" s="175">
        <v>3.2189999999999996E-2</v>
      </c>
      <c r="J1571" s="160">
        <v>0.53666999999999998</v>
      </c>
      <c r="K1571" s="160">
        <v>0.56230999999999998</v>
      </c>
      <c r="L1571" s="160">
        <v>6.5300000000000002E-3</v>
      </c>
      <c r="M1571" s="160">
        <v>1.12988</v>
      </c>
      <c r="N1571" s="160">
        <v>3.2489999999999998E-2</v>
      </c>
      <c r="O1571" s="160">
        <v>1.5182599999999999</v>
      </c>
      <c r="P1571" s="160">
        <v>1.8292599999999999</v>
      </c>
      <c r="Q1571" s="160">
        <v>4.3899999999999998E-3</v>
      </c>
      <c r="R1571" s="160">
        <v>1.3680000000000001E-2</v>
      </c>
      <c r="S1571" s="160">
        <v>1.37602</v>
      </c>
      <c r="T1571" s="160">
        <v>0</v>
      </c>
      <c r="U1571" s="160">
        <v>1.4012100000000001</v>
      </c>
      <c r="V1571" s="160">
        <v>2.1099999999999999E-3</v>
      </c>
      <c r="W1571" s="160">
        <v>2.0599999999999998E-3</v>
      </c>
      <c r="X1571" s="160">
        <v>3.1E-4</v>
      </c>
      <c r="Y1571" s="160">
        <v>1.5700000000000002E-2</v>
      </c>
      <c r="Z1571" s="160">
        <v>0</v>
      </c>
      <c r="AA1571" s="159">
        <v>0.12723999999999999</v>
      </c>
      <c r="AB1571" s="159">
        <v>5.5400000000000007E-3</v>
      </c>
      <c r="AC1571" s="159">
        <v>6.1599999999999997E-3</v>
      </c>
      <c r="AD1571" s="159">
        <v>0.56481000000000003</v>
      </c>
    </row>
    <row r="1572" spans="1:30" ht="15" customHeight="1">
      <c r="A1572" s="267" t="s">
        <v>2363</v>
      </c>
      <c r="B1572" s="165" t="s">
        <v>34</v>
      </c>
      <c r="D1572" s="162">
        <v>6.4000000000000001E-2</v>
      </c>
      <c r="E1572" s="172">
        <v>0.70499999999999996</v>
      </c>
      <c r="F1572" s="173">
        <v>6.2E-2</v>
      </c>
      <c r="G1572" s="179">
        <v>1.7000000000000001E-2</v>
      </c>
      <c r="H1572" s="176">
        <v>6.6000000000000003E-2</v>
      </c>
      <c r="I1572" s="175">
        <v>0.03</v>
      </c>
      <c r="J1572" s="160">
        <v>0.27</v>
      </c>
      <c r="K1572" s="160">
        <v>0.48</v>
      </c>
      <c r="L1572" s="160">
        <v>0</v>
      </c>
      <c r="M1572" s="160">
        <v>1.39</v>
      </c>
      <c r="N1572" s="160">
        <v>2.3E-2</v>
      </c>
      <c r="O1572" s="160">
        <v>2.39</v>
      </c>
      <c r="P1572" s="160">
        <v>2.3199999999999998</v>
      </c>
      <c r="Q1572" s="160">
        <v>2.7000000000000001E-3</v>
      </c>
      <c r="R1572" s="160">
        <v>0.01</v>
      </c>
      <c r="S1572" s="160">
        <v>0</v>
      </c>
      <c r="T1572" s="160">
        <v>0</v>
      </c>
      <c r="U1572" s="160">
        <v>0</v>
      </c>
      <c r="V1572" s="160">
        <v>3.2000000000000002E-3</v>
      </c>
      <c r="W1572" s="160">
        <v>3.9000000000000003E-3</v>
      </c>
      <c r="X1572" s="160">
        <v>4.5999999999999999E-3</v>
      </c>
      <c r="Y1572" s="160">
        <v>2.52E-2</v>
      </c>
      <c r="Z1572" s="160">
        <v>0</v>
      </c>
      <c r="AA1572" s="159">
        <v>0</v>
      </c>
      <c r="AB1572" s="159">
        <v>0</v>
      </c>
      <c r="AC1572" s="159">
        <v>0</v>
      </c>
      <c r="AD1572" s="159">
        <v>0</v>
      </c>
    </row>
    <row r="1573" spans="1:30" ht="15" customHeight="1">
      <c r="A1573" s="267" t="s">
        <v>2364</v>
      </c>
      <c r="B1573" s="165" t="s">
        <v>34</v>
      </c>
      <c r="D1573" s="162">
        <v>0.10099999999999999</v>
      </c>
      <c r="E1573" s="172">
        <v>0.68700000000000006</v>
      </c>
      <c r="F1573" s="173">
        <v>4.4000000000000004E-2</v>
      </c>
      <c r="G1573" s="179">
        <v>2.8999999999999998E-2</v>
      </c>
      <c r="H1573" s="176">
        <v>4.5999999999999999E-2</v>
      </c>
      <c r="I1573" s="175">
        <v>2.5000000000000001E-2</v>
      </c>
      <c r="J1573" s="160">
        <v>0.2</v>
      </c>
      <c r="K1573" s="160">
        <v>0.4</v>
      </c>
      <c r="L1573" s="160">
        <v>0</v>
      </c>
      <c r="M1573" s="160">
        <v>1.48</v>
      </c>
      <c r="N1573" s="160">
        <v>2.2000000000000002E-2</v>
      </c>
      <c r="O1573" s="160">
        <v>8.5399999999999991</v>
      </c>
      <c r="P1573" s="160">
        <v>1.81</v>
      </c>
      <c r="Q1573" s="160">
        <v>1.8E-3</v>
      </c>
      <c r="R1573" s="160">
        <v>1.1000000000000001E-2</v>
      </c>
      <c r="S1573" s="160">
        <v>0</v>
      </c>
      <c r="T1573" s="160">
        <v>0</v>
      </c>
      <c r="U1573" s="160">
        <v>0</v>
      </c>
      <c r="V1573" s="160">
        <v>7.0999999999999995E-3</v>
      </c>
      <c r="W1573" s="160">
        <v>1.2999999999999999E-3</v>
      </c>
      <c r="X1573" s="160">
        <v>1.7000000000000001E-3</v>
      </c>
      <c r="Y1573" s="160">
        <v>7.1399999999999991E-2</v>
      </c>
      <c r="Z1573" s="160">
        <v>0</v>
      </c>
      <c r="AA1573" s="159">
        <v>0</v>
      </c>
      <c r="AB1573" s="159">
        <v>0</v>
      </c>
      <c r="AC1573" s="159">
        <v>0</v>
      </c>
      <c r="AD1573" s="159">
        <v>0</v>
      </c>
    </row>
    <row r="1574" spans="1:30" ht="15" customHeight="1">
      <c r="A1574" s="267" t="s">
        <v>2365</v>
      </c>
      <c r="B1574" s="165" t="s">
        <v>34</v>
      </c>
      <c r="D1574" s="162">
        <v>0.1396</v>
      </c>
      <c r="E1574" s="172">
        <v>8.2659999999999997E-2</v>
      </c>
      <c r="F1574" s="173">
        <v>4.8029999999999996E-2</v>
      </c>
      <c r="G1574" s="179">
        <v>1.2580000000000001E-2</v>
      </c>
      <c r="H1574" s="176">
        <v>5.142E-2</v>
      </c>
      <c r="I1574" s="175">
        <v>6.5900000000000004E-3</v>
      </c>
      <c r="J1574" s="160">
        <v>0.91913</v>
      </c>
      <c r="K1574" s="160">
        <v>0.21819</v>
      </c>
      <c r="L1574" s="160">
        <v>1.34E-3</v>
      </c>
      <c r="M1574" s="160">
        <v>1.6299700000000001</v>
      </c>
      <c r="N1574" s="160">
        <v>1.5440000000000001E-2</v>
      </c>
      <c r="O1574" s="160">
        <v>3.3245100000000001</v>
      </c>
      <c r="P1574" s="160">
        <v>1.9863900000000001</v>
      </c>
      <c r="Q1574" s="160">
        <v>8.8999999999999995E-4</v>
      </c>
      <c r="R1574" s="160">
        <v>2.6980000000000001E-2</v>
      </c>
      <c r="S1574" s="160">
        <v>0.60536000000000001</v>
      </c>
      <c r="T1574" s="160">
        <v>0</v>
      </c>
      <c r="U1574" s="160">
        <v>0.67245999999999995</v>
      </c>
      <c r="V1574" s="160">
        <v>9.2999999999999995E-4</v>
      </c>
      <c r="W1574" s="160">
        <v>2.4199999999999998E-3</v>
      </c>
      <c r="X1574" s="160">
        <v>1.48E-3</v>
      </c>
      <c r="Y1574" s="160">
        <v>2.426E-2</v>
      </c>
      <c r="Z1574" s="160">
        <v>7.8200000000000006E-3</v>
      </c>
      <c r="AA1574" s="159">
        <v>0.13677</v>
      </c>
      <c r="AB1574" s="159">
        <v>5.7299999999999999E-3</v>
      </c>
      <c r="AC1574" s="159">
        <v>1.0169999999999998E-2</v>
      </c>
      <c r="AD1574" s="159">
        <v>0.24126999999999998</v>
      </c>
    </row>
    <row r="1575" spans="1:30" ht="15" customHeight="1">
      <c r="A1575" s="267" t="s">
        <v>2366</v>
      </c>
      <c r="B1575" s="165" t="s">
        <v>34</v>
      </c>
      <c r="D1575" s="162">
        <v>9.0999999999999998E-2</v>
      </c>
      <c r="E1575" s="172">
        <v>0.436</v>
      </c>
      <c r="F1575" s="173">
        <v>3.4399999999999999E-3</v>
      </c>
      <c r="G1575" s="179">
        <v>9.689999999999999E-3</v>
      </c>
      <c r="H1575" s="176">
        <v>2.5200000000000001E-3</v>
      </c>
      <c r="I1575" s="175">
        <v>0.12</v>
      </c>
      <c r="J1575" s="160">
        <v>0.8</v>
      </c>
      <c r="K1575" s="160">
        <v>0.39</v>
      </c>
      <c r="L1575" s="160">
        <v>8.5299999999999994E-3</v>
      </c>
      <c r="M1575" s="160">
        <v>1.02</v>
      </c>
      <c r="N1575" s="160">
        <v>2.9600000000000001E-2</v>
      </c>
      <c r="O1575" s="160">
        <v>5.1100000000000003</v>
      </c>
      <c r="P1575" s="160">
        <v>1.22</v>
      </c>
      <c r="Q1575" s="160">
        <v>1.3700000000000001E-3</v>
      </c>
      <c r="R1575" s="160">
        <v>1.1200000000000002E-2</v>
      </c>
      <c r="S1575" s="160">
        <v>0</v>
      </c>
      <c r="T1575" s="160">
        <v>0</v>
      </c>
      <c r="U1575" s="160">
        <v>0</v>
      </c>
      <c r="V1575" s="160">
        <v>4.2199999999999998E-3</v>
      </c>
      <c r="W1575" s="160">
        <v>2.9499999999999999E-3</v>
      </c>
      <c r="X1575" s="160">
        <v>1.2600000000000001E-3</v>
      </c>
      <c r="Y1575" s="160">
        <v>3.8849999999999996E-2</v>
      </c>
      <c r="Z1575" s="160">
        <v>1E-3</v>
      </c>
      <c r="AA1575" s="159">
        <v>0.30399999999999999</v>
      </c>
      <c r="AB1575" s="159">
        <v>0</v>
      </c>
      <c r="AC1575" s="159">
        <v>2.3999999999999998E-3</v>
      </c>
      <c r="AD1575" s="159">
        <v>1.35</v>
      </c>
    </row>
    <row r="1576" spans="1:30" ht="15" customHeight="1">
      <c r="A1576" s="267" t="s">
        <v>2367</v>
      </c>
      <c r="B1576" s="165" t="s">
        <v>34</v>
      </c>
      <c r="D1576" s="162">
        <v>9.0999999999999998E-2</v>
      </c>
      <c r="E1576" s="172">
        <v>0.436</v>
      </c>
      <c r="F1576" s="173">
        <v>3.4399999999999999E-3</v>
      </c>
      <c r="G1576" s="179">
        <v>9.689999999999999E-3</v>
      </c>
      <c r="H1576" s="176">
        <v>2.5200000000000001E-3</v>
      </c>
      <c r="I1576" s="175">
        <v>0.12</v>
      </c>
      <c r="J1576" s="160">
        <v>0.8</v>
      </c>
      <c r="K1576" s="160">
        <v>0.39</v>
      </c>
      <c r="L1576" s="160">
        <v>8.5299999999999994E-3</v>
      </c>
      <c r="M1576" s="160">
        <v>1.02</v>
      </c>
      <c r="N1576" s="160">
        <v>2.9600000000000001E-2</v>
      </c>
      <c r="O1576" s="160">
        <v>5.1100000000000003</v>
      </c>
      <c r="P1576" s="160">
        <v>1.22</v>
      </c>
      <c r="Q1576" s="160">
        <v>1.3700000000000001E-3</v>
      </c>
      <c r="R1576" s="160">
        <v>1.1200000000000002E-2</v>
      </c>
      <c r="S1576" s="160">
        <v>0</v>
      </c>
      <c r="T1576" s="160">
        <v>0</v>
      </c>
      <c r="U1576" s="160">
        <v>0</v>
      </c>
      <c r="V1576" s="160">
        <v>4.2199999999999998E-3</v>
      </c>
      <c r="W1576" s="160">
        <v>2.9499999999999999E-3</v>
      </c>
      <c r="X1576" s="160">
        <v>1.2600000000000001E-3</v>
      </c>
      <c r="Y1576" s="160">
        <v>3.8849999999999996E-2</v>
      </c>
      <c r="Z1576" s="160">
        <v>1E-3</v>
      </c>
      <c r="AA1576" s="159">
        <v>0.30399999999999999</v>
      </c>
      <c r="AB1576" s="159">
        <v>0</v>
      </c>
      <c r="AC1576" s="159">
        <v>2.3999999999999998E-3</v>
      </c>
      <c r="AD1576" s="159">
        <v>1.35</v>
      </c>
    </row>
    <row r="1577" spans="1:30" ht="15" customHeight="1">
      <c r="A1577" s="267" t="s">
        <v>2368</v>
      </c>
      <c r="B1577" s="165" t="s">
        <v>34</v>
      </c>
      <c r="D1577" s="162">
        <v>5.0999999999999997E-2</v>
      </c>
      <c r="E1577" s="172">
        <v>0.34200000000000003</v>
      </c>
      <c r="F1577" s="173">
        <v>0</v>
      </c>
      <c r="G1577" s="179">
        <v>0</v>
      </c>
      <c r="H1577" s="176">
        <v>0</v>
      </c>
      <c r="I1577" s="175">
        <v>6.0000000000000001E-3</v>
      </c>
      <c r="J1577" s="160">
        <v>1.02</v>
      </c>
      <c r="K1577" s="160">
        <v>0.08</v>
      </c>
      <c r="L1577" s="160">
        <v>2.9999999999999997E-4</v>
      </c>
      <c r="M1577" s="160">
        <v>0.94</v>
      </c>
      <c r="N1577" s="160">
        <v>3.0000000000000001E-3</v>
      </c>
      <c r="O1577" s="160">
        <v>7.73</v>
      </c>
      <c r="P1577" s="160">
        <v>0.93</v>
      </c>
      <c r="Q1577" s="160">
        <v>1E-4</v>
      </c>
      <c r="R1577" s="160">
        <v>6.0000000000000001E-3</v>
      </c>
      <c r="S1577" s="160">
        <v>0.61</v>
      </c>
      <c r="T1577" s="160">
        <v>0</v>
      </c>
      <c r="U1577" s="160">
        <v>0</v>
      </c>
      <c r="V1577" s="160">
        <v>4.0000000000000002E-4</v>
      </c>
      <c r="W1577" s="160">
        <v>1E-3</v>
      </c>
      <c r="X1577" s="160">
        <v>4.0000000000000002E-4</v>
      </c>
      <c r="Y1577" s="160">
        <v>0</v>
      </c>
      <c r="Z1577" s="160">
        <v>0</v>
      </c>
      <c r="AA1577" s="159">
        <v>0</v>
      </c>
      <c r="AB1577" s="159">
        <v>0</v>
      </c>
      <c r="AC1577" s="159">
        <v>0</v>
      </c>
      <c r="AD1577" s="159">
        <v>0</v>
      </c>
    </row>
    <row r="1578" spans="1:30" ht="15" customHeight="1">
      <c r="A1578" s="267" t="s">
        <v>2369</v>
      </c>
      <c r="B1578" s="165" t="s">
        <v>34</v>
      </c>
      <c r="D1578" s="162">
        <v>9.0999999999999998E-2</v>
      </c>
      <c r="E1578" s="172">
        <v>0.436</v>
      </c>
      <c r="F1578" s="173">
        <v>3.4399999999999999E-3</v>
      </c>
      <c r="G1578" s="179">
        <v>9.689999999999999E-3</v>
      </c>
      <c r="H1578" s="176">
        <v>2.5200000000000001E-3</v>
      </c>
      <c r="I1578" s="175">
        <v>0.12</v>
      </c>
      <c r="J1578" s="160">
        <v>0.8</v>
      </c>
      <c r="K1578" s="160">
        <v>0.39</v>
      </c>
      <c r="L1578" s="160">
        <v>8.5299999999999994E-3</v>
      </c>
      <c r="M1578" s="160">
        <v>1.02</v>
      </c>
      <c r="N1578" s="160">
        <v>2.9600000000000001E-2</v>
      </c>
      <c r="O1578" s="160">
        <v>5.1100000000000003</v>
      </c>
      <c r="P1578" s="160">
        <v>1.22</v>
      </c>
      <c r="Q1578" s="160">
        <v>1.3700000000000001E-3</v>
      </c>
      <c r="R1578" s="160">
        <v>1.1200000000000002E-2</v>
      </c>
      <c r="S1578" s="160">
        <v>0</v>
      </c>
      <c r="T1578" s="160">
        <v>0</v>
      </c>
      <c r="U1578" s="160">
        <v>0</v>
      </c>
      <c r="V1578" s="160">
        <v>4.2199999999999998E-3</v>
      </c>
      <c r="W1578" s="160">
        <v>2.9499999999999999E-3</v>
      </c>
      <c r="X1578" s="160">
        <v>1.2600000000000001E-3</v>
      </c>
      <c r="Y1578" s="160">
        <v>3.8849999999999996E-2</v>
      </c>
      <c r="Z1578" s="160">
        <v>1E-3</v>
      </c>
      <c r="AA1578" s="159">
        <v>0.30399999999999999</v>
      </c>
      <c r="AB1578" s="159">
        <v>0</v>
      </c>
      <c r="AC1578" s="159">
        <v>2.3999999999999998E-3</v>
      </c>
      <c r="AD1578" s="159">
        <v>1.35</v>
      </c>
    </row>
    <row r="1579" spans="1:30" ht="15" customHeight="1">
      <c r="A1579" s="267" t="s">
        <v>2370</v>
      </c>
      <c r="B1579" s="165" t="s">
        <v>34</v>
      </c>
      <c r="D1579" s="162">
        <v>2.2940000000000002E-2</v>
      </c>
      <c r="E1579" s="172">
        <v>0.16063</v>
      </c>
      <c r="F1579" s="173">
        <v>1.7909999999999999E-2</v>
      </c>
      <c r="G1579" s="179">
        <v>6.0999999999999995E-3</v>
      </c>
      <c r="H1579" s="176">
        <v>2.63E-2</v>
      </c>
      <c r="I1579" s="175">
        <v>5.0299999999999997E-3</v>
      </c>
      <c r="J1579" s="160">
        <v>0.51449</v>
      </c>
      <c r="K1579" s="160">
        <v>9.6570000000000003E-2</v>
      </c>
      <c r="L1579" s="160">
        <v>7.3999999999999999E-4</v>
      </c>
      <c r="M1579" s="160">
        <v>0.51534000000000002</v>
      </c>
      <c r="N1579" s="160">
        <v>4.0799999999999994E-3</v>
      </c>
      <c r="O1579" s="160">
        <v>2.3666200000000002</v>
      </c>
      <c r="P1579" s="160">
        <v>0.82691999999999988</v>
      </c>
      <c r="Q1579" s="160">
        <v>4.4999999999999999E-4</v>
      </c>
      <c r="R1579" s="160">
        <v>2.5600000000000002E-3</v>
      </c>
      <c r="S1579" s="160">
        <v>0.10537000000000001</v>
      </c>
      <c r="T1579" s="160">
        <v>0</v>
      </c>
      <c r="U1579" s="160">
        <v>0.10693</v>
      </c>
      <c r="V1579" s="160">
        <v>6.7000000000000002E-4</v>
      </c>
      <c r="W1579" s="160">
        <v>1.01E-3</v>
      </c>
      <c r="X1579" s="160">
        <v>2.3000000000000001E-4</v>
      </c>
      <c r="Y1579" s="160">
        <v>4.0899999999999999E-3</v>
      </c>
      <c r="Z1579" s="160">
        <v>0</v>
      </c>
      <c r="AA1579" s="159">
        <v>4.5330000000000002E-2</v>
      </c>
      <c r="AB1579" s="159">
        <v>3.7599999999999999E-3</v>
      </c>
      <c r="AC1579" s="159">
        <v>6.4000000000000005E-4</v>
      </c>
      <c r="AD1579" s="159">
        <v>0.23065000000000002</v>
      </c>
    </row>
    <row r="1580" spans="1:30" ht="15" customHeight="1">
      <c r="A1580" s="267" t="s">
        <v>2371</v>
      </c>
      <c r="B1580" s="165" t="s">
        <v>34</v>
      </c>
      <c r="D1580" s="162">
        <v>2.2480000000000003E-2</v>
      </c>
      <c r="E1580" s="172">
        <v>0.10656</v>
      </c>
      <c r="F1580" s="173">
        <v>1.7479999999999999E-2</v>
      </c>
      <c r="G1580" s="179">
        <v>5.8299999999999992E-3</v>
      </c>
      <c r="H1580" s="176">
        <v>2.6210000000000001E-2</v>
      </c>
      <c r="I1580" s="175">
        <v>3.6700000000000001E-3</v>
      </c>
      <c r="J1580" s="160">
        <v>0.52432999999999996</v>
      </c>
      <c r="K1580" s="160">
        <v>8.3350000000000007E-2</v>
      </c>
      <c r="L1580" s="160">
        <v>6.2E-4</v>
      </c>
      <c r="M1580" s="160">
        <v>0.49792000000000003</v>
      </c>
      <c r="N1580" s="160">
        <v>5.2399999999999999E-3</v>
      </c>
      <c r="O1580" s="160">
        <v>1.4182499999999998</v>
      </c>
      <c r="P1580" s="160">
        <v>1.08165</v>
      </c>
      <c r="Q1580" s="160">
        <v>3.8999999999999999E-4</v>
      </c>
      <c r="R1580" s="160">
        <v>2.14E-3</v>
      </c>
      <c r="S1580" s="160">
        <v>0.10537000000000001</v>
      </c>
      <c r="T1580" s="160">
        <v>0</v>
      </c>
      <c r="U1580" s="160">
        <v>0.10693</v>
      </c>
      <c r="V1580" s="160">
        <v>6.7000000000000002E-4</v>
      </c>
      <c r="W1580" s="160">
        <v>9.8999999999999999E-4</v>
      </c>
      <c r="X1580" s="160">
        <v>2.3000000000000001E-4</v>
      </c>
      <c r="Y1580" s="160">
        <v>4.0000000000000001E-3</v>
      </c>
      <c r="Z1580" s="160">
        <v>0</v>
      </c>
      <c r="AA1580" s="159">
        <v>4.4290000000000003E-2</v>
      </c>
      <c r="AB1580" s="159">
        <v>3.7599999999999999E-3</v>
      </c>
      <c r="AC1580" s="159">
        <v>5.8999999999999992E-4</v>
      </c>
      <c r="AD1580" s="159">
        <v>0.22978999999999999</v>
      </c>
    </row>
    <row r="1581" spans="1:30" ht="15" customHeight="1">
      <c r="A1581" s="267" t="s">
        <v>2372</v>
      </c>
      <c r="B1581" s="165" t="s">
        <v>34</v>
      </c>
      <c r="D1581" s="162">
        <v>6.4399999999999999E-2</v>
      </c>
      <c r="E1581" s="172">
        <v>0.48691000000000001</v>
      </c>
      <c r="F1581" s="173">
        <v>5.3010000000000002E-2</v>
      </c>
      <c r="G1581" s="179">
        <v>4.0570000000000002E-2</v>
      </c>
      <c r="H1581" s="176">
        <v>0.11071999999999999</v>
      </c>
      <c r="I1581" s="175">
        <v>1.4019999999999999E-2</v>
      </c>
      <c r="J1581" s="160">
        <v>0.93203000000000003</v>
      </c>
      <c r="K1581" s="160">
        <v>0.13183999999999998</v>
      </c>
      <c r="L1581" s="160">
        <v>3.2500000000000003E-3</v>
      </c>
      <c r="M1581" s="160">
        <v>1.0440199999999999</v>
      </c>
      <c r="N1581" s="160">
        <v>2.2610000000000002E-2</v>
      </c>
      <c r="O1581" s="160">
        <v>2.4463399999999997</v>
      </c>
      <c r="P1581" s="160">
        <v>0.90260000000000007</v>
      </c>
      <c r="Q1581" s="160">
        <v>7.000000000000001E-4</v>
      </c>
      <c r="R1581" s="160">
        <v>5.0600000000000003E-3</v>
      </c>
      <c r="S1581" s="160">
        <v>0.76942999999999995</v>
      </c>
      <c r="T1581" s="160">
        <v>0</v>
      </c>
      <c r="U1581" s="160">
        <v>0.79591999999999996</v>
      </c>
      <c r="V1581" s="160">
        <v>3.5399999999999997E-3</v>
      </c>
      <c r="W1581" s="160">
        <v>3.0599999999999998E-3</v>
      </c>
      <c r="X1581" s="160">
        <v>3.8999999999999999E-4</v>
      </c>
      <c r="Y1581" s="160">
        <v>2.58E-2</v>
      </c>
      <c r="Z1581" s="160">
        <v>5.4000000000000001E-4</v>
      </c>
      <c r="AA1581" s="159">
        <v>0.18454999999999999</v>
      </c>
      <c r="AB1581" s="159">
        <v>3.2300000000000002E-3</v>
      </c>
      <c r="AC1581" s="159">
        <v>1.4790000000000001E-2</v>
      </c>
      <c r="AD1581" s="159">
        <v>0.93830999999999998</v>
      </c>
    </row>
    <row r="1582" spans="1:30" ht="15" customHeight="1">
      <c r="A1582" s="267" t="s">
        <v>2373</v>
      </c>
      <c r="B1582" s="165" t="s">
        <v>34</v>
      </c>
      <c r="D1582" s="162">
        <v>6.4399999999999999E-2</v>
      </c>
      <c r="E1582" s="172">
        <v>0.48691000000000001</v>
      </c>
      <c r="F1582" s="173">
        <v>5.3010000000000002E-2</v>
      </c>
      <c r="G1582" s="179">
        <v>4.0570000000000002E-2</v>
      </c>
      <c r="H1582" s="176">
        <v>0.11071999999999999</v>
      </c>
      <c r="I1582" s="175">
        <v>1.4019999999999999E-2</v>
      </c>
      <c r="J1582" s="160">
        <v>0.93203000000000003</v>
      </c>
      <c r="K1582" s="160">
        <v>0.13183999999999998</v>
      </c>
      <c r="L1582" s="160">
        <v>3.2500000000000003E-3</v>
      </c>
      <c r="M1582" s="160">
        <v>1.0440199999999999</v>
      </c>
      <c r="N1582" s="160">
        <v>2.2610000000000002E-2</v>
      </c>
      <c r="O1582" s="160">
        <v>2.4463399999999997</v>
      </c>
      <c r="P1582" s="160">
        <v>0.90260000000000007</v>
      </c>
      <c r="Q1582" s="160">
        <v>7.000000000000001E-4</v>
      </c>
      <c r="R1582" s="160">
        <v>5.0600000000000003E-3</v>
      </c>
      <c r="S1582" s="160">
        <v>0.76942999999999995</v>
      </c>
      <c r="T1582" s="160">
        <v>0</v>
      </c>
      <c r="U1582" s="160">
        <v>0.79591999999999996</v>
      </c>
      <c r="V1582" s="160">
        <v>3.5399999999999997E-3</v>
      </c>
      <c r="W1582" s="160">
        <v>3.0599999999999998E-3</v>
      </c>
      <c r="X1582" s="160">
        <v>3.8999999999999999E-4</v>
      </c>
      <c r="Y1582" s="160">
        <v>2.58E-2</v>
      </c>
      <c r="Z1582" s="160">
        <v>5.4000000000000001E-4</v>
      </c>
      <c r="AA1582" s="159">
        <v>0.18454999999999999</v>
      </c>
      <c r="AB1582" s="159">
        <v>3.2300000000000002E-3</v>
      </c>
      <c r="AC1582" s="159">
        <v>1.4790000000000001E-2</v>
      </c>
      <c r="AD1582" s="159">
        <v>0.93830999999999998</v>
      </c>
    </row>
    <row r="1583" spans="1:30" ht="15" customHeight="1">
      <c r="A1583" s="267" t="s">
        <v>2374</v>
      </c>
      <c r="B1583" s="165" t="s">
        <v>34</v>
      </c>
      <c r="D1583" s="162">
        <v>4.5940000000000002E-2</v>
      </c>
      <c r="E1583" s="172">
        <v>0.52448000000000006</v>
      </c>
      <c r="F1583" s="173">
        <v>5.441E-2</v>
      </c>
      <c r="G1583" s="179">
        <v>5.0000000000000001E-3</v>
      </c>
      <c r="H1583" s="176">
        <v>2.7109999999999999E-2</v>
      </c>
      <c r="I1583" s="175">
        <v>2.0030000000000003E-2</v>
      </c>
      <c r="J1583" s="160">
        <v>0.43438000000000004</v>
      </c>
      <c r="K1583" s="160">
        <v>0.32200000000000001</v>
      </c>
      <c r="L1583" s="160">
        <v>4.8700000000000002E-3</v>
      </c>
      <c r="M1583" s="160">
        <v>0.82605000000000006</v>
      </c>
      <c r="N1583" s="160">
        <v>2.5939999999999998E-2</v>
      </c>
      <c r="O1583" s="160">
        <v>1.5068899999999998</v>
      </c>
      <c r="P1583" s="160">
        <v>1.0384900000000001</v>
      </c>
      <c r="Q1583" s="160">
        <v>2.9199999999999999E-3</v>
      </c>
      <c r="R1583" s="160">
        <v>1.0209999999999999E-2</v>
      </c>
      <c r="S1583" s="160">
        <v>0.49036000000000002</v>
      </c>
      <c r="T1583" s="160">
        <v>0</v>
      </c>
      <c r="U1583" s="160">
        <v>0.61997999999999998</v>
      </c>
      <c r="V1583" s="160">
        <v>1.99E-3</v>
      </c>
      <c r="W1583" s="160">
        <v>1.7699999999999999E-3</v>
      </c>
      <c r="X1583" s="160">
        <v>2.4000000000000001E-4</v>
      </c>
      <c r="Y1583" s="160">
        <v>1.4760000000000001E-2</v>
      </c>
      <c r="Z1583" s="160">
        <v>0</v>
      </c>
      <c r="AA1583" s="159">
        <v>0.1153</v>
      </c>
      <c r="AB1583" s="159">
        <v>1.8799999999999999E-3</v>
      </c>
      <c r="AC1583" s="159">
        <v>2.5600000000000002E-3</v>
      </c>
      <c r="AD1583" s="159">
        <v>0.53405000000000002</v>
      </c>
    </row>
    <row r="1584" spans="1:30" ht="15" customHeight="1">
      <c r="A1584" s="267" t="s">
        <v>2375</v>
      </c>
      <c r="B1584" s="165" t="s">
        <v>34</v>
      </c>
      <c r="D1584" s="162">
        <v>4.5940000000000002E-2</v>
      </c>
      <c r="E1584" s="172">
        <v>0.52448000000000006</v>
      </c>
      <c r="F1584" s="173">
        <v>5.441E-2</v>
      </c>
      <c r="G1584" s="179">
        <v>5.0000000000000001E-3</v>
      </c>
      <c r="H1584" s="176">
        <v>2.7109999999999999E-2</v>
      </c>
      <c r="I1584" s="175">
        <v>2.0030000000000003E-2</v>
      </c>
      <c r="J1584" s="160">
        <v>0.43438000000000004</v>
      </c>
      <c r="K1584" s="160">
        <v>0.32200000000000001</v>
      </c>
      <c r="L1584" s="160">
        <v>4.8700000000000002E-3</v>
      </c>
      <c r="M1584" s="160">
        <v>0.82605000000000006</v>
      </c>
      <c r="N1584" s="160">
        <v>2.5939999999999998E-2</v>
      </c>
      <c r="O1584" s="160">
        <v>1.5068899999999998</v>
      </c>
      <c r="P1584" s="160">
        <v>1.0384900000000001</v>
      </c>
      <c r="Q1584" s="160">
        <v>2.9199999999999999E-3</v>
      </c>
      <c r="R1584" s="160">
        <v>1.0209999999999999E-2</v>
      </c>
      <c r="S1584" s="160">
        <v>0.49036000000000002</v>
      </c>
      <c r="T1584" s="160">
        <v>0</v>
      </c>
      <c r="U1584" s="160">
        <v>0.61997999999999998</v>
      </c>
      <c r="V1584" s="160">
        <v>1.99E-3</v>
      </c>
      <c r="W1584" s="160">
        <v>1.7699999999999999E-3</v>
      </c>
      <c r="X1584" s="160">
        <v>2.4000000000000001E-4</v>
      </c>
      <c r="Y1584" s="160">
        <v>1.4760000000000001E-2</v>
      </c>
      <c r="Z1584" s="160">
        <v>0</v>
      </c>
      <c r="AA1584" s="159">
        <v>0.1153</v>
      </c>
      <c r="AB1584" s="159">
        <v>1.8799999999999999E-3</v>
      </c>
      <c r="AC1584" s="159">
        <v>2.5600000000000002E-3</v>
      </c>
      <c r="AD1584" s="159">
        <v>0.53405000000000002</v>
      </c>
    </row>
    <row r="1585" spans="1:30" ht="15" customHeight="1">
      <c r="A1585" s="267" t="s">
        <v>2376</v>
      </c>
      <c r="B1585" s="165" t="s">
        <v>34</v>
      </c>
      <c r="D1585" s="162">
        <v>4.7629999999999999E-2</v>
      </c>
      <c r="E1585" s="172">
        <v>0.58313000000000004</v>
      </c>
      <c r="F1585" s="173">
        <v>2.9670000000000002E-2</v>
      </c>
      <c r="G1585" s="179">
        <v>1.7680000000000001E-2</v>
      </c>
      <c r="H1585" s="176">
        <v>3.9550000000000002E-2</v>
      </c>
      <c r="I1585" s="175">
        <v>2.3629999999999998E-2</v>
      </c>
      <c r="J1585" s="160">
        <v>0.67713999999999996</v>
      </c>
      <c r="K1585" s="160">
        <v>0.32468000000000002</v>
      </c>
      <c r="L1585" s="160">
        <v>6.3800000000000003E-3</v>
      </c>
      <c r="M1585" s="160">
        <v>0.81644000000000005</v>
      </c>
      <c r="N1585" s="160">
        <v>1.9779999999999999E-2</v>
      </c>
      <c r="O1585" s="160">
        <v>1.0421</v>
      </c>
      <c r="P1585" s="160">
        <v>2.5415199999999998</v>
      </c>
      <c r="Q1585" s="160">
        <v>1.9400000000000001E-3</v>
      </c>
      <c r="R1585" s="160">
        <v>6.4900000000000001E-3</v>
      </c>
      <c r="S1585" s="160">
        <v>0.47253000000000001</v>
      </c>
      <c r="T1585" s="160">
        <v>0</v>
      </c>
      <c r="U1585" s="160">
        <v>0.59928999999999999</v>
      </c>
      <c r="V1585" s="160">
        <v>2.3999999999999998E-3</v>
      </c>
      <c r="W1585" s="160">
        <v>1.91E-3</v>
      </c>
      <c r="X1585" s="160">
        <v>1.0399999999999999E-3</v>
      </c>
      <c r="Y1585" s="160">
        <v>1.541E-2</v>
      </c>
      <c r="Z1585" s="160">
        <v>5.3070000000000006E-2</v>
      </c>
      <c r="AA1585" s="159">
        <v>0.12412000000000001</v>
      </c>
      <c r="AB1585" s="159">
        <v>2.0599999999999998E-3</v>
      </c>
      <c r="AC1585" s="159">
        <v>3.7799999999999999E-3</v>
      </c>
      <c r="AD1585" s="159">
        <v>0.54165999999999992</v>
      </c>
    </row>
    <row r="1586" spans="1:30" ht="15" customHeight="1">
      <c r="A1586" s="267" t="s">
        <v>2377</v>
      </c>
      <c r="B1586" s="165" t="s">
        <v>34</v>
      </c>
      <c r="D1586" s="162">
        <v>4.5940000000000002E-2</v>
      </c>
      <c r="E1586" s="172">
        <v>0.52448000000000006</v>
      </c>
      <c r="F1586" s="173">
        <v>5.441E-2</v>
      </c>
      <c r="G1586" s="179">
        <v>5.0000000000000001E-3</v>
      </c>
      <c r="H1586" s="176">
        <v>2.7109999999999999E-2</v>
      </c>
      <c r="I1586" s="175">
        <v>2.0030000000000003E-2</v>
      </c>
      <c r="J1586" s="160">
        <v>0.43438000000000004</v>
      </c>
      <c r="K1586" s="160">
        <v>0.32200000000000001</v>
      </c>
      <c r="L1586" s="160">
        <v>4.8700000000000002E-3</v>
      </c>
      <c r="M1586" s="160">
        <v>0.82605000000000006</v>
      </c>
      <c r="N1586" s="160">
        <v>2.5939999999999998E-2</v>
      </c>
      <c r="O1586" s="160">
        <v>1.5068899999999998</v>
      </c>
      <c r="P1586" s="160">
        <v>1.0384900000000001</v>
      </c>
      <c r="Q1586" s="160">
        <v>2.9199999999999999E-3</v>
      </c>
      <c r="R1586" s="160">
        <v>1.0209999999999999E-2</v>
      </c>
      <c r="S1586" s="160">
        <v>0.49036000000000002</v>
      </c>
      <c r="T1586" s="160">
        <v>0</v>
      </c>
      <c r="U1586" s="160">
        <v>0.61997999999999998</v>
      </c>
      <c r="V1586" s="160">
        <v>1.99E-3</v>
      </c>
      <c r="W1586" s="160">
        <v>1.7699999999999999E-3</v>
      </c>
      <c r="X1586" s="160">
        <v>2.4000000000000001E-4</v>
      </c>
      <c r="Y1586" s="160">
        <v>1.4760000000000001E-2</v>
      </c>
      <c r="Z1586" s="160">
        <v>0</v>
      </c>
      <c r="AA1586" s="159">
        <v>0.1153</v>
      </c>
      <c r="AB1586" s="159">
        <v>1.8799999999999999E-3</v>
      </c>
      <c r="AC1586" s="159">
        <v>2.5600000000000002E-3</v>
      </c>
      <c r="AD1586" s="159">
        <v>0.53405000000000002</v>
      </c>
    </row>
    <row r="1587" spans="1:30" ht="15" customHeight="1">
      <c r="A1587" s="267" t="s">
        <v>2378</v>
      </c>
      <c r="B1587" s="165" t="s">
        <v>34</v>
      </c>
      <c r="D1587" s="162">
        <v>4.0849999999999997E-2</v>
      </c>
      <c r="E1587" s="172">
        <v>0.44261</v>
      </c>
      <c r="F1587" s="173">
        <v>5.2019999999999997E-2</v>
      </c>
      <c r="G1587" s="179">
        <v>5.7099999999999998E-3</v>
      </c>
      <c r="H1587" s="176">
        <v>2.4780000000000003E-2</v>
      </c>
      <c r="I1587" s="175">
        <v>1.6060000000000001E-2</v>
      </c>
      <c r="J1587" s="160">
        <v>0.23466999999999999</v>
      </c>
      <c r="K1587" s="160">
        <v>9.0889999999999999E-2</v>
      </c>
      <c r="L1587" s="160">
        <v>2.49E-3</v>
      </c>
      <c r="M1587" s="160">
        <v>0.55113999999999996</v>
      </c>
      <c r="N1587" s="160">
        <v>1.2589999999999999E-2</v>
      </c>
      <c r="O1587" s="160">
        <v>2.4512700000000001</v>
      </c>
      <c r="P1587" s="160">
        <v>1.04315</v>
      </c>
      <c r="Q1587" s="160">
        <v>4.0000000000000002E-4</v>
      </c>
      <c r="R1587" s="160">
        <v>3.4999999999999996E-3</v>
      </c>
      <c r="S1587" s="160">
        <v>0.83191000000000004</v>
      </c>
      <c r="T1587" s="160">
        <v>0</v>
      </c>
      <c r="U1587" s="160">
        <v>3.26972</v>
      </c>
      <c r="V1587" s="160">
        <v>1.9300000000000001E-3</v>
      </c>
      <c r="W1587" s="160">
        <v>1.9E-3</v>
      </c>
      <c r="X1587" s="160">
        <v>6.4999999999999997E-4</v>
      </c>
      <c r="Y1587" s="160">
        <v>1.4379999999999999E-2</v>
      </c>
      <c r="Z1587" s="160">
        <v>9.4399999999999987E-3</v>
      </c>
      <c r="AA1587" s="159">
        <v>0.11553000000000001</v>
      </c>
      <c r="AB1587" s="159">
        <v>2.9199999999999999E-3</v>
      </c>
      <c r="AC1587" s="159">
        <v>6.3099999999999996E-3</v>
      </c>
      <c r="AD1587" s="159">
        <v>0.52841000000000005</v>
      </c>
    </row>
    <row r="1588" spans="1:30" ht="15" customHeight="1">
      <c r="A1588" s="267" t="s">
        <v>2379</v>
      </c>
      <c r="B1588" s="165" t="s">
        <v>34</v>
      </c>
      <c r="D1588" s="162">
        <v>5.8789999999999995E-2</v>
      </c>
      <c r="E1588" s="172">
        <v>0.77800999999999998</v>
      </c>
      <c r="F1588" s="173">
        <v>4.0849999999999997E-2</v>
      </c>
      <c r="G1588" s="179">
        <v>2.375E-2</v>
      </c>
      <c r="H1588" s="176">
        <v>6.268E-2</v>
      </c>
      <c r="I1588" s="175">
        <v>4.2430000000000002E-2</v>
      </c>
      <c r="J1588" s="160">
        <v>0.18235999999999999</v>
      </c>
      <c r="K1588" s="160">
        <v>0.54298000000000002</v>
      </c>
      <c r="L1588" s="160">
        <v>6.2199999999999998E-3</v>
      </c>
      <c r="M1588" s="160">
        <v>1.09859</v>
      </c>
      <c r="N1588" s="160">
        <v>3.1130000000000001E-2</v>
      </c>
      <c r="O1588" s="160">
        <v>5.5819200000000002</v>
      </c>
      <c r="P1588" s="160">
        <v>1.82365</v>
      </c>
      <c r="Q1588" s="160">
        <v>4.0400000000000002E-3</v>
      </c>
      <c r="R1588" s="160">
        <v>9.0000000000000011E-3</v>
      </c>
      <c r="S1588" s="160">
        <v>0</v>
      </c>
      <c r="T1588" s="160">
        <v>0</v>
      </c>
      <c r="U1588" s="160">
        <v>0</v>
      </c>
      <c r="V1588" s="160">
        <v>3.1800000000000001E-3</v>
      </c>
      <c r="W1588" s="160">
        <v>2.2500000000000003E-3</v>
      </c>
      <c r="X1588" s="160">
        <v>2.8000000000000003E-4</v>
      </c>
      <c r="Y1588" s="160">
        <v>2.5360000000000001E-2</v>
      </c>
      <c r="Z1588" s="160">
        <v>0</v>
      </c>
      <c r="AA1588" s="159">
        <v>0.14989</v>
      </c>
      <c r="AB1588" s="159">
        <v>0</v>
      </c>
      <c r="AC1588" s="159">
        <v>1.9699999999999999E-2</v>
      </c>
      <c r="AD1588" s="159">
        <v>0.83644000000000007</v>
      </c>
    </row>
    <row r="1589" spans="1:30" ht="15" customHeight="1">
      <c r="A1589" s="267" t="s">
        <v>2380</v>
      </c>
      <c r="B1589" s="165" t="s">
        <v>34</v>
      </c>
      <c r="D1589" s="162">
        <v>4.5080000000000002E-2</v>
      </c>
      <c r="E1589" s="172">
        <v>0.80659000000000003</v>
      </c>
      <c r="F1589" s="173">
        <v>1.0369999999999999E-2</v>
      </c>
      <c r="G1589" s="179">
        <v>2.622E-2</v>
      </c>
      <c r="H1589" s="176">
        <v>2.8330000000000001E-2</v>
      </c>
      <c r="I1589" s="175">
        <v>1.307E-2</v>
      </c>
      <c r="J1589" s="160">
        <v>0.18594999999999998</v>
      </c>
      <c r="K1589" s="160">
        <v>0.10587999999999999</v>
      </c>
      <c r="L1589" s="160">
        <v>3.0000000000000001E-3</v>
      </c>
      <c r="M1589" s="160">
        <v>0.54048000000000007</v>
      </c>
      <c r="N1589" s="160">
        <v>2.0099999999999996E-2</v>
      </c>
      <c r="O1589" s="160">
        <v>3.7935500000000002</v>
      </c>
      <c r="P1589" s="160">
        <v>0.59814999999999996</v>
      </c>
      <c r="Q1589" s="160">
        <v>8.9999999999999998E-4</v>
      </c>
      <c r="R1589" s="160">
        <v>3.5099999999999997E-3</v>
      </c>
      <c r="S1589" s="160">
        <v>9.6000000000000002E-4</v>
      </c>
      <c r="T1589" s="160">
        <v>0</v>
      </c>
      <c r="U1589" s="160">
        <v>9.6000000000000002E-4</v>
      </c>
      <c r="V1589" s="160">
        <v>3.4100000000000003E-3</v>
      </c>
      <c r="W1589" s="160">
        <v>2.33E-3</v>
      </c>
      <c r="X1589" s="160">
        <v>2.1999999999999998E-4</v>
      </c>
      <c r="Y1589" s="160">
        <v>2.545E-2</v>
      </c>
      <c r="Z1589" s="160">
        <v>5.0000000000000002E-5</v>
      </c>
      <c r="AA1589" s="159">
        <v>0.18012</v>
      </c>
      <c r="AB1589" s="159">
        <v>0</v>
      </c>
      <c r="AC1589" s="159">
        <v>5.5200000000000006E-3</v>
      </c>
      <c r="AD1589" s="159">
        <v>0.87906000000000006</v>
      </c>
    </row>
    <row r="1590" spans="1:30" ht="15" customHeight="1">
      <c r="A1590" s="267" t="s">
        <v>2381</v>
      </c>
      <c r="B1590" s="165" t="s">
        <v>34</v>
      </c>
      <c r="D1590" s="162">
        <v>4.5080000000000002E-2</v>
      </c>
      <c r="E1590" s="172">
        <v>0.80659000000000003</v>
      </c>
      <c r="F1590" s="173">
        <v>1.0369999999999999E-2</v>
      </c>
      <c r="G1590" s="179">
        <v>2.622E-2</v>
      </c>
      <c r="H1590" s="176">
        <v>2.8330000000000001E-2</v>
      </c>
      <c r="I1590" s="175">
        <v>1.307E-2</v>
      </c>
      <c r="J1590" s="160">
        <v>0.18594999999999998</v>
      </c>
      <c r="K1590" s="160">
        <v>0.10587999999999999</v>
      </c>
      <c r="L1590" s="160">
        <v>3.0000000000000001E-3</v>
      </c>
      <c r="M1590" s="160">
        <v>0.54048000000000007</v>
      </c>
      <c r="N1590" s="160">
        <v>2.0099999999999996E-2</v>
      </c>
      <c r="O1590" s="160">
        <v>3.7935500000000002</v>
      </c>
      <c r="P1590" s="160">
        <v>0.59814999999999996</v>
      </c>
      <c r="Q1590" s="160">
        <v>8.9999999999999998E-4</v>
      </c>
      <c r="R1590" s="160">
        <v>3.5099999999999997E-3</v>
      </c>
      <c r="S1590" s="160">
        <v>9.6000000000000002E-4</v>
      </c>
      <c r="T1590" s="160">
        <v>0</v>
      </c>
      <c r="U1590" s="160">
        <v>9.6000000000000002E-4</v>
      </c>
      <c r="V1590" s="160">
        <v>3.4100000000000003E-3</v>
      </c>
      <c r="W1590" s="160">
        <v>2.33E-3</v>
      </c>
      <c r="X1590" s="160">
        <v>2.1999999999999998E-4</v>
      </c>
      <c r="Y1590" s="160">
        <v>2.545E-2</v>
      </c>
      <c r="Z1590" s="160">
        <v>5.0000000000000002E-5</v>
      </c>
      <c r="AA1590" s="159">
        <v>0.18012</v>
      </c>
      <c r="AB1590" s="159">
        <v>0</v>
      </c>
      <c r="AC1590" s="159">
        <v>5.5200000000000006E-3</v>
      </c>
      <c r="AD1590" s="159">
        <v>0.87906000000000006</v>
      </c>
    </row>
    <row r="1591" spans="1:30" ht="15" customHeight="1">
      <c r="A1591" s="267" t="s">
        <v>2382</v>
      </c>
      <c r="B1591" s="165" t="s">
        <v>34</v>
      </c>
      <c r="D1591" s="162">
        <v>5.8789999999999995E-2</v>
      </c>
      <c r="E1591" s="172">
        <v>0.77800999999999998</v>
      </c>
      <c r="F1591" s="173">
        <v>4.0849999999999997E-2</v>
      </c>
      <c r="G1591" s="179">
        <v>2.375E-2</v>
      </c>
      <c r="H1591" s="176">
        <v>6.268E-2</v>
      </c>
      <c r="I1591" s="175">
        <v>4.2430000000000002E-2</v>
      </c>
      <c r="J1591" s="160">
        <v>0.18235999999999999</v>
      </c>
      <c r="K1591" s="160">
        <v>0.54298000000000002</v>
      </c>
      <c r="L1591" s="160">
        <v>6.2199999999999998E-3</v>
      </c>
      <c r="M1591" s="160">
        <v>1.09859</v>
      </c>
      <c r="N1591" s="160">
        <v>3.1130000000000001E-2</v>
      </c>
      <c r="O1591" s="160">
        <v>5.5819200000000002</v>
      </c>
      <c r="P1591" s="160">
        <v>1.82365</v>
      </c>
      <c r="Q1591" s="160">
        <v>4.0400000000000002E-3</v>
      </c>
      <c r="R1591" s="160">
        <v>9.0000000000000011E-3</v>
      </c>
      <c r="S1591" s="160">
        <v>0</v>
      </c>
      <c r="T1591" s="160">
        <v>0</v>
      </c>
      <c r="U1591" s="160">
        <v>0</v>
      </c>
      <c r="V1591" s="160">
        <v>3.1800000000000001E-3</v>
      </c>
      <c r="W1591" s="160">
        <v>2.2500000000000003E-3</v>
      </c>
      <c r="X1591" s="160">
        <v>2.8000000000000003E-4</v>
      </c>
      <c r="Y1591" s="160">
        <v>2.5360000000000001E-2</v>
      </c>
      <c r="Z1591" s="160">
        <v>0</v>
      </c>
      <c r="AA1591" s="159">
        <v>0.14989</v>
      </c>
      <c r="AB1591" s="159">
        <v>0</v>
      </c>
      <c r="AC1591" s="159">
        <v>1.9699999999999999E-2</v>
      </c>
      <c r="AD1591" s="159">
        <v>0.83644000000000007</v>
      </c>
    </row>
    <row r="1592" spans="1:30" ht="15" customHeight="1">
      <c r="A1592" s="267" t="s">
        <v>2383</v>
      </c>
      <c r="B1592" s="165" t="s">
        <v>34</v>
      </c>
      <c r="D1592" s="162">
        <v>5.8789999999999995E-2</v>
      </c>
      <c r="E1592" s="172">
        <v>0.77800999999999998</v>
      </c>
      <c r="F1592" s="173">
        <v>4.0849999999999997E-2</v>
      </c>
      <c r="G1592" s="179">
        <v>2.375E-2</v>
      </c>
      <c r="H1592" s="176">
        <v>6.268E-2</v>
      </c>
      <c r="I1592" s="175">
        <v>4.2430000000000002E-2</v>
      </c>
      <c r="J1592" s="160">
        <v>0.18235999999999999</v>
      </c>
      <c r="K1592" s="160">
        <v>0.54298000000000002</v>
      </c>
      <c r="L1592" s="160">
        <v>6.2199999999999998E-3</v>
      </c>
      <c r="M1592" s="160">
        <v>1.09859</v>
      </c>
      <c r="N1592" s="160">
        <v>3.1130000000000001E-2</v>
      </c>
      <c r="O1592" s="160">
        <v>5.5819200000000002</v>
      </c>
      <c r="P1592" s="160">
        <v>1.82365</v>
      </c>
      <c r="Q1592" s="160">
        <v>4.0400000000000002E-3</v>
      </c>
      <c r="R1592" s="160">
        <v>9.0000000000000011E-3</v>
      </c>
      <c r="S1592" s="160">
        <v>0</v>
      </c>
      <c r="T1592" s="160">
        <v>0</v>
      </c>
      <c r="U1592" s="160">
        <v>0</v>
      </c>
      <c r="V1592" s="160">
        <v>3.1800000000000001E-3</v>
      </c>
      <c r="W1592" s="160">
        <v>2.2500000000000003E-3</v>
      </c>
      <c r="X1592" s="160">
        <v>2.8000000000000003E-4</v>
      </c>
      <c r="Y1592" s="160">
        <v>2.5360000000000001E-2</v>
      </c>
      <c r="Z1592" s="160">
        <v>0</v>
      </c>
      <c r="AA1592" s="159">
        <v>0.14989</v>
      </c>
      <c r="AB1592" s="159">
        <v>0</v>
      </c>
      <c r="AC1592" s="159">
        <v>1.9699999999999999E-2</v>
      </c>
      <c r="AD1592" s="159">
        <v>0.83644000000000007</v>
      </c>
    </row>
    <row r="1593" spans="1:30" ht="15" customHeight="1">
      <c r="A1593" s="267" t="s">
        <v>2384</v>
      </c>
      <c r="B1593" s="165" t="s">
        <v>34</v>
      </c>
      <c r="D1593" s="162">
        <v>8.1679999999999989E-2</v>
      </c>
      <c r="E1593" s="172">
        <v>0.66822000000000004</v>
      </c>
      <c r="F1593" s="173">
        <v>2.1739999999999999E-2</v>
      </c>
      <c r="G1593" s="179">
        <v>5.7259999999999998E-2</v>
      </c>
      <c r="H1593" s="176">
        <v>0.12397999999999999</v>
      </c>
      <c r="I1593" s="175">
        <v>3.6659999999999998E-2</v>
      </c>
      <c r="J1593" s="160">
        <v>0.49295</v>
      </c>
      <c r="K1593" s="160">
        <v>0.32857999999999998</v>
      </c>
      <c r="L1593" s="160">
        <v>3.8400000000000001E-3</v>
      </c>
      <c r="M1593" s="160">
        <v>0.83794999999999997</v>
      </c>
      <c r="N1593" s="160">
        <v>2.0710000000000003E-2</v>
      </c>
      <c r="O1593" s="160">
        <v>4.59741</v>
      </c>
      <c r="P1593" s="160">
        <v>1.1046800000000001</v>
      </c>
      <c r="Q1593" s="160">
        <v>2.47E-3</v>
      </c>
      <c r="R1593" s="160">
        <v>6.2700000000000004E-3</v>
      </c>
      <c r="S1593" s="160">
        <v>5.1000000000000004E-3</v>
      </c>
      <c r="T1593" s="160">
        <v>0</v>
      </c>
      <c r="U1593" s="160">
        <v>5.13E-3</v>
      </c>
      <c r="V1593" s="160">
        <v>1.97E-3</v>
      </c>
      <c r="W1593" s="160">
        <v>1.4399999999999999E-3</v>
      </c>
      <c r="X1593" s="160">
        <v>2.1000000000000001E-4</v>
      </c>
      <c r="Y1593" s="160">
        <v>1.541E-2</v>
      </c>
      <c r="Z1593" s="160">
        <v>5.0000000000000002E-5</v>
      </c>
      <c r="AA1593" s="159">
        <v>9.2059999999999989E-2</v>
      </c>
      <c r="AB1593" s="159">
        <v>0</v>
      </c>
      <c r="AC1593" s="159">
        <v>3.3709999999999997E-2</v>
      </c>
      <c r="AD1593" s="159">
        <v>0.51286999999999994</v>
      </c>
    </row>
    <row r="1594" spans="1:30" ht="15" customHeight="1">
      <c r="A1594" s="267" t="s">
        <v>2385</v>
      </c>
      <c r="B1594" s="165" t="s">
        <v>34</v>
      </c>
      <c r="D1594" s="162">
        <v>8.1679999999999989E-2</v>
      </c>
      <c r="E1594" s="172">
        <v>0.66822000000000004</v>
      </c>
      <c r="F1594" s="173">
        <v>2.1739999999999999E-2</v>
      </c>
      <c r="G1594" s="179">
        <v>5.7259999999999998E-2</v>
      </c>
      <c r="H1594" s="176">
        <v>0.12397999999999999</v>
      </c>
      <c r="I1594" s="175">
        <v>3.6659999999999998E-2</v>
      </c>
      <c r="J1594" s="160">
        <v>0.49295</v>
      </c>
      <c r="K1594" s="160">
        <v>0.32857999999999998</v>
      </c>
      <c r="L1594" s="160">
        <v>3.8400000000000001E-3</v>
      </c>
      <c r="M1594" s="160">
        <v>0.83794999999999997</v>
      </c>
      <c r="N1594" s="160">
        <v>2.0710000000000003E-2</v>
      </c>
      <c r="O1594" s="160">
        <v>4.59741</v>
      </c>
      <c r="P1594" s="160">
        <v>1.1046800000000001</v>
      </c>
      <c r="Q1594" s="160">
        <v>2.47E-3</v>
      </c>
      <c r="R1594" s="160">
        <v>6.2700000000000004E-3</v>
      </c>
      <c r="S1594" s="160">
        <v>5.1000000000000004E-3</v>
      </c>
      <c r="T1594" s="160">
        <v>0</v>
      </c>
      <c r="U1594" s="160">
        <v>5.13E-3</v>
      </c>
      <c r="V1594" s="160">
        <v>1.97E-3</v>
      </c>
      <c r="W1594" s="160">
        <v>1.4399999999999999E-3</v>
      </c>
      <c r="X1594" s="160">
        <v>2.1000000000000001E-4</v>
      </c>
      <c r="Y1594" s="160">
        <v>1.541E-2</v>
      </c>
      <c r="Z1594" s="160">
        <v>5.0000000000000002E-5</v>
      </c>
      <c r="AA1594" s="159">
        <v>9.2059999999999989E-2</v>
      </c>
      <c r="AB1594" s="159">
        <v>0</v>
      </c>
      <c r="AC1594" s="159">
        <v>3.3709999999999997E-2</v>
      </c>
      <c r="AD1594" s="159">
        <v>0.51286999999999994</v>
      </c>
    </row>
    <row r="1595" spans="1:30" ht="15" customHeight="1">
      <c r="A1595" s="267" t="s">
        <v>2386</v>
      </c>
      <c r="B1595" s="165" t="s">
        <v>34</v>
      </c>
      <c r="D1595" s="162">
        <v>8.1679999999999989E-2</v>
      </c>
      <c r="E1595" s="172">
        <v>0.66822000000000004</v>
      </c>
      <c r="F1595" s="173">
        <v>2.1739999999999999E-2</v>
      </c>
      <c r="G1595" s="179">
        <v>5.7259999999999998E-2</v>
      </c>
      <c r="H1595" s="176">
        <v>0.12397999999999999</v>
      </c>
      <c r="I1595" s="175">
        <v>3.6659999999999998E-2</v>
      </c>
      <c r="J1595" s="160">
        <v>0.49295</v>
      </c>
      <c r="K1595" s="160">
        <v>0.32857999999999998</v>
      </c>
      <c r="L1595" s="160">
        <v>3.8400000000000001E-3</v>
      </c>
      <c r="M1595" s="160">
        <v>0.83794999999999997</v>
      </c>
      <c r="N1595" s="160">
        <v>2.0710000000000003E-2</v>
      </c>
      <c r="O1595" s="160">
        <v>4.59741</v>
      </c>
      <c r="P1595" s="160">
        <v>1.1046800000000001</v>
      </c>
      <c r="Q1595" s="160">
        <v>2.47E-3</v>
      </c>
      <c r="R1595" s="160">
        <v>6.2700000000000004E-3</v>
      </c>
      <c r="S1595" s="160">
        <v>5.1000000000000004E-3</v>
      </c>
      <c r="T1595" s="160">
        <v>0</v>
      </c>
      <c r="U1595" s="160">
        <v>5.13E-3</v>
      </c>
      <c r="V1595" s="160">
        <v>1.97E-3</v>
      </c>
      <c r="W1595" s="160">
        <v>1.4399999999999999E-3</v>
      </c>
      <c r="X1595" s="160">
        <v>2.1000000000000001E-4</v>
      </c>
      <c r="Y1595" s="160">
        <v>1.541E-2</v>
      </c>
      <c r="Z1595" s="160">
        <v>5.0000000000000002E-5</v>
      </c>
      <c r="AA1595" s="159">
        <v>9.2059999999999989E-2</v>
      </c>
      <c r="AB1595" s="159">
        <v>0</v>
      </c>
      <c r="AC1595" s="159">
        <v>3.3709999999999997E-2</v>
      </c>
      <c r="AD1595" s="159">
        <v>0.51286999999999994</v>
      </c>
    </row>
    <row r="1596" spans="1:30" ht="15" customHeight="1">
      <c r="A1596" s="267" t="s">
        <v>2387</v>
      </c>
      <c r="B1596" s="165" t="s">
        <v>34</v>
      </c>
      <c r="D1596" s="162">
        <v>4.8330000000000005E-2</v>
      </c>
      <c r="E1596" s="172">
        <v>0.57973999999999992</v>
      </c>
      <c r="F1596" s="173">
        <v>4.0599999999999997E-2</v>
      </c>
      <c r="G1596" s="179">
        <v>4.4200000000000003E-3</v>
      </c>
      <c r="H1596" s="176">
        <v>1.797E-2</v>
      </c>
      <c r="I1596" s="175">
        <v>1.6390000000000002E-2</v>
      </c>
      <c r="J1596" s="160">
        <v>0.29478000000000004</v>
      </c>
      <c r="K1596" s="160">
        <v>0.1075</v>
      </c>
      <c r="L1596" s="160">
        <v>3.9300000000000003E-3</v>
      </c>
      <c r="M1596" s="160">
        <v>0.63807000000000003</v>
      </c>
      <c r="N1596" s="160">
        <v>1.8919999999999999E-2</v>
      </c>
      <c r="O1596" s="160">
        <v>1.9785499999999998</v>
      </c>
      <c r="P1596" s="160">
        <v>0.74965999999999999</v>
      </c>
      <c r="Q1596" s="160">
        <v>6.2E-4</v>
      </c>
      <c r="R1596" s="160">
        <v>3.9199999999999999E-3</v>
      </c>
      <c r="S1596" s="160">
        <v>0.60643000000000002</v>
      </c>
      <c r="T1596" s="160">
        <v>0</v>
      </c>
      <c r="U1596" s="160">
        <v>0.79581000000000002</v>
      </c>
      <c r="V1596" s="160">
        <v>3.0299999999999997E-3</v>
      </c>
      <c r="W1596" s="160">
        <v>2.5400000000000002E-3</v>
      </c>
      <c r="X1596" s="160">
        <v>3.4000000000000002E-4</v>
      </c>
      <c r="Y1596" s="160">
        <v>2.3769999999999999E-2</v>
      </c>
      <c r="Z1596" s="160">
        <v>5.0999999999999993E-4</v>
      </c>
      <c r="AA1596" s="159">
        <v>0.14088000000000001</v>
      </c>
      <c r="AB1596" s="159">
        <v>2.5300000000000001E-3</v>
      </c>
      <c r="AC1596" s="159">
        <v>2.5200000000000001E-3</v>
      </c>
      <c r="AD1596" s="159">
        <v>0.88858999999999999</v>
      </c>
    </row>
    <row r="1597" spans="1:30" ht="15" customHeight="1">
      <c r="A1597" s="267" t="s">
        <v>2388</v>
      </c>
      <c r="B1597" s="165" t="s">
        <v>34</v>
      </c>
      <c r="D1597" s="162">
        <v>4.3810000000000002E-2</v>
      </c>
      <c r="E1597" s="172">
        <v>0.85034999999999994</v>
      </c>
      <c r="F1597" s="173">
        <v>6.651E-2</v>
      </c>
      <c r="G1597" s="179">
        <v>5.9499999999999996E-3</v>
      </c>
      <c r="H1597" s="176">
        <v>3.2410000000000001E-2</v>
      </c>
      <c r="I1597" s="175">
        <v>1.8530000000000001E-2</v>
      </c>
      <c r="J1597" s="160">
        <v>0.88068999999999997</v>
      </c>
      <c r="K1597" s="160">
        <v>1.0686</v>
      </c>
      <c r="L1597" s="160">
        <v>9.3600000000000003E-3</v>
      </c>
      <c r="M1597" s="160">
        <v>0.71590999999999994</v>
      </c>
      <c r="N1597" s="160">
        <v>3.542E-2</v>
      </c>
      <c r="O1597" s="160">
        <v>1.57517</v>
      </c>
      <c r="P1597" s="160">
        <v>5.98773</v>
      </c>
      <c r="Q1597" s="160">
        <v>3.0999999999999999E-3</v>
      </c>
      <c r="R1597" s="160">
        <v>6.0000000000000001E-3</v>
      </c>
      <c r="S1597" s="160">
        <v>0.61863000000000001</v>
      </c>
      <c r="T1597" s="160">
        <v>0</v>
      </c>
      <c r="U1597" s="160">
        <v>0.8236</v>
      </c>
      <c r="V1597" s="160">
        <v>2.5999999999999999E-3</v>
      </c>
      <c r="W1597" s="160">
        <v>1.9500000000000001E-3</v>
      </c>
      <c r="X1597" s="160">
        <v>2.5800000000000003E-3</v>
      </c>
      <c r="Y1597" s="160">
        <v>2.1610000000000001E-2</v>
      </c>
      <c r="Z1597" s="160">
        <v>2.3000000000000001E-4</v>
      </c>
      <c r="AA1597" s="159">
        <v>0.18739999999999998</v>
      </c>
      <c r="AB1597" s="159">
        <v>2.9299999999999999E-3</v>
      </c>
      <c r="AC1597" s="159">
        <v>3.29E-3</v>
      </c>
      <c r="AD1597" s="159">
        <v>0.65239000000000003</v>
      </c>
    </row>
    <row r="1598" spans="1:30" ht="15" customHeight="1">
      <c r="A1598" s="267" t="s">
        <v>2389</v>
      </c>
      <c r="B1598" s="165" t="s">
        <v>34</v>
      </c>
      <c r="D1598" s="162">
        <v>7.4520000000000003E-2</v>
      </c>
      <c r="E1598" s="172">
        <v>0.58030000000000004</v>
      </c>
      <c r="F1598" s="173">
        <v>1.821E-2</v>
      </c>
      <c r="G1598" s="179">
        <v>5.3440000000000001E-2</v>
      </c>
      <c r="H1598" s="176">
        <v>2.5160000000000002E-2</v>
      </c>
      <c r="I1598" s="175">
        <v>2.1389999999999999E-2</v>
      </c>
      <c r="J1598" s="160">
        <v>0.19438</v>
      </c>
      <c r="K1598" s="160">
        <v>0.15993000000000002</v>
      </c>
      <c r="L1598" s="160">
        <v>3.8800000000000002E-3</v>
      </c>
      <c r="M1598" s="160">
        <v>0.9655800000000001</v>
      </c>
      <c r="N1598" s="160">
        <v>2.8500000000000001E-2</v>
      </c>
      <c r="O1598" s="160">
        <v>2.1002099999999997</v>
      </c>
      <c r="P1598" s="160">
        <v>1.39788</v>
      </c>
      <c r="Q1598" s="160">
        <v>1.0399999999999999E-3</v>
      </c>
      <c r="R1598" s="160">
        <v>5.77E-3</v>
      </c>
      <c r="S1598" s="160">
        <v>0.19858000000000001</v>
      </c>
      <c r="T1598" s="160">
        <v>0</v>
      </c>
      <c r="U1598" s="160">
        <v>0.20086999999999999</v>
      </c>
      <c r="V1598" s="160">
        <v>4.4600000000000004E-3</v>
      </c>
      <c r="W1598" s="160">
        <v>3.8600000000000001E-3</v>
      </c>
      <c r="X1598" s="160">
        <v>6.4000000000000005E-4</v>
      </c>
      <c r="Y1598" s="160">
        <v>3.5450000000000002E-2</v>
      </c>
      <c r="Z1598" s="160">
        <v>3.3800000000000002E-3</v>
      </c>
      <c r="AA1598" s="159">
        <v>0.25496999999999997</v>
      </c>
      <c r="AB1598" s="159">
        <v>1.5100000000000001E-3</v>
      </c>
      <c r="AC1598" s="159">
        <v>8.6499999999999997E-3</v>
      </c>
      <c r="AD1598" s="159">
        <v>1.3681899999999998</v>
      </c>
    </row>
    <row r="1599" spans="1:30" ht="15" customHeight="1">
      <c r="A1599" s="267" t="s">
        <v>2390</v>
      </c>
      <c r="B1599" s="165" t="s">
        <v>34</v>
      </c>
      <c r="D1599" s="162">
        <v>9.672E-2</v>
      </c>
      <c r="E1599" s="172">
        <v>0.72453000000000001</v>
      </c>
      <c r="F1599" s="173">
        <v>2.1729999999999999E-2</v>
      </c>
      <c r="G1599" s="179">
        <v>7.8899999999999998E-2</v>
      </c>
      <c r="H1599" s="176">
        <v>2.962E-2</v>
      </c>
      <c r="I1599" s="175">
        <v>3.4500000000000003E-2</v>
      </c>
      <c r="J1599" s="160">
        <v>0.46223999999999998</v>
      </c>
      <c r="K1599" s="160">
        <v>0.40694999999999998</v>
      </c>
      <c r="L1599" s="160">
        <v>1.7809999999999999E-2</v>
      </c>
      <c r="M1599" s="160">
        <v>1.7440600000000002</v>
      </c>
      <c r="N1599" s="160">
        <v>3.9980000000000002E-2</v>
      </c>
      <c r="O1599" s="160">
        <v>8.9926899999999996</v>
      </c>
      <c r="P1599" s="160">
        <v>1.70851</v>
      </c>
      <c r="Q1599" s="160">
        <v>1.8699999999999999E-3</v>
      </c>
      <c r="R1599" s="160">
        <v>1.695E-2</v>
      </c>
      <c r="S1599" s="160">
        <v>0</v>
      </c>
      <c r="T1599" s="160">
        <v>0</v>
      </c>
      <c r="U1599" s="160">
        <v>5.0099999999999997E-3</v>
      </c>
      <c r="V1599" s="160">
        <v>7.3699999999999998E-3</v>
      </c>
      <c r="W1599" s="160">
        <v>4.0799999999999994E-3</v>
      </c>
      <c r="X1599" s="160">
        <v>1.6800000000000001E-3</v>
      </c>
      <c r="Y1599" s="160">
        <v>5.0019999999999995E-2</v>
      </c>
      <c r="Z1599" s="160">
        <v>0</v>
      </c>
      <c r="AA1599" s="159">
        <v>0.37567</v>
      </c>
      <c r="AB1599" s="159">
        <v>0</v>
      </c>
      <c r="AC1599" s="159">
        <v>3.1509999999999996E-2</v>
      </c>
      <c r="AD1599" s="159">
        <v>1.71468</v>
      </c>
    </row>
    <row r="1600" spans="1:30" ht="15" customHeight="1">
      <c r="A1600" s="267" t="s">
        <v>2391</v>
      </c>
      <c r="B1600" s="165" t="s">
        <v>34</v>
      </c>
      <c r="D1600" s="162">
        <v>9.672E-2</v>
      </c>
      <c r="E1600" s="172">
        <v>0.72453000000000001</v>
      </c>
      <c r="F1600" s="173">
        <v>2.1729999999999999E-2</v>
      </c>
      <c r="G1600" s="179">
        <v>7.8899999999999998E-2</v>
      </c>
      <c r="H1600" s="176">
        <v>2.962E-2</v>
      </c>
      <c r="I1600" s="175">
        <v>3.4500000000000003E-2</v>
      </c>
      <c r="J1600" s="160">
        <v>0.46223999999999998</v>
      </c>
      <c r="K1600" s="160">
        <v>0.40694999999999998</v>
      </c>
      <c r="L1600" s="160">
        <v>1.7809999999999999E-2</v>
      </c>
      <c r="M1600" s="160">
        <v>1.7440600000000002</v>
      </c>
      <c r="N1600" s="160">
        <v>3.9980000000000002E-2</v>
      </c>
      <c r="O1600" s="160">
        <v>8.9926899999999996</v>
      </c>
      <c r="P1600" s="160">
        <v>1.70851</v>
      </c>
      <c r="Q1600" s="160">
        <v>1.8699999999999999E-3</v>
      </c>
      <c r="R1600" s="160">
        <v>1.695E-2</v>
      </c>
      <c r="S1600" s="160">
        <v>0</v>
      </c>
      <c r="T1600" s="160">
        <v>0</v>
      </c>
      <c r="U1600" s="160">
        <v>5.0099999999999997E-3</v>
      </c>
      <c r="V1600" s="160">
        <v>7.3699999999999998E-3</v>
      </c>
      <c r="W1600" s="160">
        <v>4.0799999999999994E-3</v>
      </c>
      <c r="X1600" s="160">
        <v>1.6800000000000001E-3</v>
      </c>
      <c r="Y1600" s="160">
        <v>5.0019999999999995E-2</v>
      </c>
      <c r="Z1600" s="160">
        <v>0</v>
      </c>
      <c r="AA1600" s="159">
        <v>0.37567</v>
      </c>
      <c r="AB1600" s="159">
        <v>0</v>
      </c>
      <c r="AC1600" s="159">
        <v>3.1509999999999996E-2</v>
      </c>
      <c r="AD1600" s="159">
        <v>1.71468</v>
      </c>
    </row>
    <row r="1601" spans="1:30" ht="15" customHeight="1">
      <c r="A1601" s="267" t="s">
        <v>2392</v>
      </c>
      <c r="B1601" s="165" t="s">
        <v>34</v>
      </c>
      <c r="D1601" s="162">
        <v>6.5269999999999995E-2</v>
      </c>
      <c r="E1601" s="172">
        <v>0.81133999999999995</v>
      </c>
      <c r="F1601" s="173">
        <v>1.146E-2</v>
      </c>
      <c r="G1601" s="179">
        <v>4.011E-2</v>
      </c>
      <c r="H1601" s="176">
        <v>1.5169999999999999E-2</v>
      </c>
      <c r="I1601" s="175">
        <v>5.6369999999999996E-2</v>
      </c>
      <c r="J1601" s="160">
        <v>0.32979999999999998</v>
      </c>
      <c r="K1601" s="160">
        <v>0.77827000000000002</v>
      </c>
      <c r="L1601" s="160">
        <v>8.9200000000000008E-3</v>
      </c>
      <c r="M1601" s="160">
        <v>1.9453</v>
      </c>
      <c r="N1601" s="160">
        <v>8.7399999999999995E-3</v>
      </c>
      <c r="O1601" s="160">
        <v>6.3456799999999998</v>
      </c>
      <c r="P1601" s="160">
        <v>5.5843400000000001</v>
      </c>
      <c r="Q1601" s="160">
        <v>8.1000000000000006E-4</v>
      </c>
      <c r="R1601" s="160">
        <v>7.2499999999999995E-3</v>
      </c>
      <c r="S1601" s="160">
        <v>0</v>
      </c>
      <c r="T1601" s="160">
        <v>0</v>
      </c>
      <c r="U1601" s="160">
        <v>4.6300000000000004E-3</v>
      </c>
      <c r="V1601" s="160">
        <v>3.5999999999999999E-3</v>
      </c>
      <c r="W1601" s="160">
        <v>2.0200000000000001E-3</v>
      </c>
      <c r="X1601" s="160">
        <v>6.8400000000000006E-3</v>
      </c>
      <c r="Y1601" s="160">
        <v>3.7830000000000003E-2</v>
      </c>
      <c r="Z1601" s="160">
        <v>0.29377999999999999</v>
      </c>
      <c r="AA1601" s="159">
        <v>0.24593000000000001</v>
      </c>
      <c r="AB1601" s="159">
        <v>0</v>
      </c>
      <c r="AC1601" s="159">
        <v>7.5599999999999999E-3</v>
      </c>
      <c r="AD1601" s="159">
        <v>0.31759999999999999</v>
      </c>
    </row>
    <row r="1602" spans="1:30" ht="15" customHeight="1">
      <c r="A1602" s="267" t="s">
        <v>2393</v>
      </c>
      <c r="B1602" s="165" t="s">
        <v>34</v>
      </c>
      <c r="D1602" s="162">
        <v>6.4500000000000002E-2</v>
      </c>
      <c r="E1602" s="172">
        <v>0.83876000000000006</v>
      </c>
      <c r="F1602" s="173">
        <v>1.137E-2</v>
      </c>
      <c r="G1602" s="179">
        <v>6.9099999999999995E-3</v>
      </c>
      <c r="H1602" s="176">
        <v>2.5920000000000002E-2</v>
      </c>
      <c r="I1602" s="175">
        <v>3.6979999999999999E-2</v>
      </c>
      <c r="J1602" s="160">
        <v>0.19332000000000002</v>
      </c>
      <c r="K1602" s="160">
        <v>0.44755</v>
      </c>
      <c r="L1602" s="160">
        <v>1.1140000000000001E-2</v>
      </c>
      <c r="M1602" s="160">
        <v>1.13008</v>
      </c>
      <c r="N1602" s="160">
        <v>2.5590000000000002E-2</v>
      </c>
      <c r="O1602" s="160">
        <v>5.4640399999999998</v>
      </c>
      <c r="P1602" s="160">
        <v>1.70017</v>
      </c>
      <c r="Q1602" s="160">
        <v>1.49E-3</v>
      </c>
      <c r="R1602" s="160">
        <v>8.9499999999999996E-3</v>
      </c>
      <c r="S1602" s="160">
        <v>0</v>
      </c>
      <c r="T1602" s="160">
        <v>0</v>
      </c>
      <c r="U1602" s="160">
        <v>9.2000000000000003E-4</v>
      </c>
      <c r="V1602" s="160">
        <v>3.5999999999999999E-3</v>
      </c>
      <c r="W1602" s="160">
        <v>2.2000000000000001E-3</v>
      </c>
      <c r="X1602" s="160">
        <v>1.1000000000000001E-3</v>
      </c>
      <c r="Y1602" s="160">
        <v>3.3889999999999997E-2</v>
      </c>
      <c r="Z1602" s="160">
        <v>2.1000000000000001E-4</v>
      </c>
      <c r="AA1602" s="159">
        <v>0.27566000000000002</v>
      </c>
      <c r="AB1602" s="159">
        <v>0</v>
      </c>
      <c r="AC1602" s="159">
        <v>5.3200000000000001E-3</v>
      </c>
      <c r="AD1602" s="159">
        <v>0.77450000000000008</v>
      </c>
    </row>
    <row r="1603" spans="1:30" ht="15" customHeight="1">
      <c r="A1603" s="267" t="s">
        <v>2394</v>
      </c>
      <c r="B1603" s="165" t="s">
        <v>34</v>
      </c>
      <c r="D1603" s="162">
        <v>6.4500000000000002E-2</v>
      </c>
      <c r="E1603" s="172">
        <v>0.83876000000000006</v>
      </c>
      <c r="F1603" s="173">
        <v>1.137E-2</v>
      </c>
      <c r="G1603" s="179">
        <v>6.9099999999999995E-3</v>
      </c>
      <c r="H1603" s="176">
        <v>2.5920000000000002E-2</v>
      </c>
      <c r="I1603" s="175">
        <v>3.6979999999999999E-2</v>
      </c>
      <c r="J1603" s="160">
        <v>0.19332000000000002</v>
      </c>
      <c r="K1603" s="160">
        <v>0.44755</v>
      </c>
      <c r="L1603" s="160">
        <v>1.1140000000000001E-2</v>
      </c>
      <c r="M1603" s="160">
        <v>1.13008</v>
      </c>
      <c r="N1603" s="160">
        <v>2.5590000000000002E-2</v>
      </c>
      <c r="O1603" s="160">
        <v>5.4640399999999998</v>
      </c>
      <c r="P1603" s="160">
        <v>1.70017</v>
      </c>
      <c r="Q1603" s="160">
        <v>1.49E-3</v>
      </c>
      <c r="R1603" s="160">
        <v>8.9499999999999996E-3</v>
      </c>
      <c r="S1603" s="160">
        <v>0</v>
      </c>
      <c r="T1603" s="160">
        <v>0</v>
      </c>
      <c r="U1603" s="160">
        <v>9.2000000000000003E-4</v>
      </c>
      <c r="V1603" s="160">
        <v>3.5999999999999999E-3</v>
      </c>
      <c r="W1603" s="160">
        <v>2.2000000000000001E-3</v>
      </c>
      <c r="X1603" s="160">
        <v>1.1000000000000001E-3</v>
      </c>
      <c r="Y1603" s="160">
        <v>3.3889999999999997E-2</v>
      </c>
      <c r="Z1603" s="160">
        <v>2.1000000000000001E-4</v>
      </c>
      <c r="AA1603" s="159">
        <v>0.27566000000000002</v>
      </c>
      <c r="AB1603" s="159">
        <v>0</v>
      </c>
      <c r="AC1603" s="159">
        <v>5.3200000000000001E-3</v>
      </c>
      <c r="AD1603" s="159">
        <v>0.77450000000000008</v>
      </c>
    </row>
    <row r="1604" spans="1:30" ht="15" customHeight="1">
      <c r="A1604" s="267" t="s">
        <v>2395</v>
      </c>
      <c r="B1604" s="165" t="s">
        <v>34</v>
      </c>
      <c r="D1604" s="162">
        <v>6.2240000000000004E-2</v>
      </c>
      <c r="E1604" s="172">
        <v>0.65742999999999996</v>
      </c>
      <c r="F1604" s="173">
        <v>5.3239999999999996E-2</v>
      </c>
      <c r="G1604" s="179">
        <v>2.3629999999999998E-2</v>
      </c>
      <c r="H1604" s="176">
        <v>0.12947</v>
      </c>
      <c r="I1604" s="175">
        <v>2.947E-2</v>
      </c>
      <c r="J1604" s="160">
        <v>0.51029999999999998</v>
      </c>
      <c r="K1604" s="160">
        <v>0.24911000000000003</v>
      </c>
      <c r="L1604" s="160">
        <v>8.4499999999999992E-3</v>
      </c>
      <c r="M1604" s="160">
        <v>1.03687</v>
      </c>
      <c r="N1604" s="160">
        <v>2.7530000000000002E-2</v>
      </c>
      <c r="O1604" s="160">
        <v>4.0752699999999997</v>
      </c>
      <c r="P1604" s="160">
        <v>0.91898999999999997</v>
      </c>
      <c r="Q1604" s="160">
        <v>1.1100000000000001E-3</v>
      </c>
      <c r="R1604" s="160">
        <v>7.1300000000000001E-3</v>
      </c>
      <c r="S1604" s="160">
        <v>3.4000000000000002E-4</v>
      </c>
      <c r="T1604" s="160">
        <v>0</v>
      </c>
      <c r="U1604" s="160">
        <v>1.6800000000000001E-3</v>
      </c>
      <c r="V1604" s="160">
        <v>4.1599999999999996E-3</v>
      </c>
      <c r="W1604" s="160">
        <v>2.49E-3</v>
      </c>
      <c r="X1604" s="160">
        <v>3.2000000000000003E-4</v>
      </c>
      <c r="Y1604" s="160">
        <v>2.9049999999999999E-2</v>
      </c>
      <c r="Z1604" s="160">
        <v>3.5000000000000005E-4</v>
      </c>
      <c r="AA1604" s="159">
        <v>0.18946000000000002</v>
      </c>
      <c r="AB1604" s="159">
        <v>0</v>
      </c>
      <c r="AC1604" s="159">
        <v>1.7729999999999999E-2</v>
      </c>
      <c r="AD1604" s="159">
        <v>0.99358999999999997</v>
      </c>
    </row>
    <row r="1605" spans="1:30" ht="15" customHeight="1">
      <c r="A1605" s="267" t="s">
        <v>2396</v>
      </c>
      <c r="B1605" s="165" t="s">
        <v>34</v>
      </c>
      <c r="D1605" s="162">
        <v>6.2240000000000004E-2</v>
      </c>
      <c r="E1605" s="172">
        <v>0.65742999999999996</v>
      </c>
      <c r="F1605" s="173">
        <v>5.3239999999999996E-2</v>
      </c>
      <c r="G1605" s="179">
        <v>2.3629999999999998E-2</v>
      </c>
      <c r="H1605" s="176">
        <v>0.12947</v>
      </c>
      <c r="I1605" s="175">
        <v>2.947E-2</v>
      </c>
      <c r="J1605" s="160">
        <v>0.51029999999999998</v>
      </c>
      <c r="K1605" s="160">
        <v>0.24911000000000003</v>
      </c>
      <c r="L1605" s="160">
        <v>8.4499999999999992E-3</v>
      </c>
      <c r="M1605" s="160">
        <v>1.03687</v>
      </c>
      <c r="N1605" s="160">
        <v>2.7530000000000002E-2</v>
      </c>
      <c r="O1605" s="160">
        <v>4.0752699999999997</v>
      </c>
      <c r="P1605" s="160">
        <v>0.91898999999999997</v>
      </c>
      <c r="Q1605" s="160">
        <v>1.1100000000000001E-3</v>
      </c>
      <c r="R1605" s="160">
        <v>7.1300000000000001E-3</v>
      </c>
      <c r="S1605" s="160">
        <v>3.4000000000000002E-4</v>
      </c>
      <c r="T1605" s="160">
        <v>0</v>
      </c>
      <c r="U1605" s="160">
        <v>1.6800000000000001E-3</v>
      </c>
      <c r="V1605" s="160">
        <v>4.1599999999999996E-3</v>
      </c>
      <c r="W1605" s="160">
        <v>2.49E-3</v>
      </c>
      <c r="X1605" s="160">
        <v>3.2000000000000003E-4</v>
      </c>
      <c r="Y1605" s="160">
        <v>2.9049999999999999E-2</v>
      </c>
      <c r="Z1605" s="160">
        <v>3.5000000000000005E-4</v>
      </c>
      <c r="AA1605" s="159">
        <v>0.18946000000000002</v>
      </c>
      <c r="AB1605" s="159">
        <v>0</v>
      </c>
      <c r="AC1605" s="159">
        <v>1.7729999999999999E-2</v>
      </c>
      <c r="AD1605" s="159">
        <v>0.99358999999999997</v>
      </c>
    </row>
    <row r="1606" spans="1:30" ht="15" customHeight="1">
      <c r="A1606" s="267" t="s">
        <v>2397</v>
      </c>
      <c r="B1606" s="165" t="s">
        <v>34</v>
      </c>
      <c r="D1606" s="162">
        <v>3.9280000000000002E-2</v>
      </c>
      <c r="E1606" s="172">
        <v>0.52137</v>
      </c>
      <c r="F1606" s="173">
        <v>5.314E-2</v>
      </c>
      <c r="G1606" s="179">
        <v>5.3E-3</v>
      </c>
      <c r="H1606" s="176">
        <v>2.4080000000000001E-2</v>
      </c>
      <c r="I1606" s="175">
        <v>1.6570000000000001E-2</v>
      </c>
      <c r="J1606" s="160">
        <v>0.29471000000000003</v>
      </c>
      <c r="K1606" s="160">
        <v>0.16890999999999998</v>
      </c>
      <c r="L1606" s="160">
        <v>2.5300000000000001E-3</v>
      </c>
      <c r="M1606" s="160">
        <v>0.57176000000000005</v>
      </c>
      <c r="N1606" s="160">
        <v>1.214E-2</v>
      </c>
      <c r="O1606" s="160">
        <v>2.1806700000000001</v>
      </c>
      <c r="P1606" s="160">
        <v>1.8418100000000002</v>
      </c>
      <c r="Q1606" s="160">
        <v>6.4000000000000005E-4</v>
      </c>
      <c r="R1606" s="160">
        <v>3.2600000000000003E-3</v>
      </c>
      <c r="S1606" s="160">
        <v>0.79008</v>
      </c>
      <c r="T1606" s="160">
        <v>0</v>
      </c>
      <c r="U1606" s="160">
        <v>0.81641000000000008</v>
      </c>
      <c r="V1606" s="160">
        <v>1.8599999999999999E-3</v>
      </c>
      <c r="W1606" s="160">
        <v>1.9300000000000001E-3</v>
      </c>
      <c r="X1606" s="160">
        <v>1.65E-3</v>
      </c>
      <c r="Y1606" s="160">
        <v>1.5220000000000001E-2</v>
      </c>
      <c r="Z1606" s="160">
        <v>3.4450000000000001E-2</v>
      </c>
      <c r="AA1606" s="159">
        <v>0.10526999999999999</v>
      </c>
      <c r="AB1606" s="159">
        <v>2.4299999999999999E-3</v>
      </c>
      <c r="AC1606" s="159">
        <v>3.7599999999999999E-3</v>
      </c>
      <c r="AD1606" s="159">
        <v>0.55216999999999994</v>
      </c>
    </row>
    <row r="1608" spans="1:30" ht="15" customHeight="1">
      <c r="A1608" s="267" t="s">
        <v>2398</v>
      </c>
      <c r="B1608" s="165" t="s">
        <v>34</v>
      </c>
      <c r="C1608" s="182">
        <v>0.26899999999999996</v>
      </c>
      <c r="E1608" s="172">
        <v>0</v>
      </c>
      <c r="F1608" s="173">
        <v>0.105</v>
      </c>
      <c r="G1608" s="179">
        <v>4.0000000000000001E-3</v>
      </c>
      <c r="H1608" s="176">
        <v>8.3000000000000004E-2</v>
      </c>
      <c r="I1608" s="175">
        <v>0</v>
      </c>
      <c r="J1608" s="160">
        <v>0.13</v>
      </c>
      <c r="K1608" s="160">
        <v>0.12</v>
      </c>
      <c r="L1608" s="160">
        <v>2.0000000000000001E-4</v>
      </c>
      <c r="M1608" s="160">
        <v>0.82</v>
      </c>
      <c r="N1608" s="160">
        <v>1.9E-2</v>
      </c>
      <c r="O1608" s="160">
        <v>19.43</v>
      </c>
      <c r="P1608" s="160">
        <v>0.86</v>
      </c>
      <c r="Q1608" s="160">
        <v>2.9999999999999997E-4</v>
      </c>
      <c r="R1608" s="160">
        <v>7.6999999999999999E-2</v>
      </c>
      <c r="S1608" s="160">
        <v>0</v>
      </c>
      <c r="T1608" s="160">
        <v>0</v>
      </c>
      <c r="U1608" s="160">
        <v>0</v>
      </c>
      <c r="V1608" s="160">
        <v>0</v>
      </c>
      <c r="W1608" s="160">
        <v>5.9999999999999995E-4</v>
      </c>
      <c r="X1608" s="160">
        <v>0</v>
      </c>
      <c r="Y1608" s="160">
        <v>0</v>
      </c>
      <c r="Z1608" s="160">
        <v>0</v>
      </c>
      <c r="AA1608" s="159">
        <v>0</v>
      </c>
      <c r="AB1608" s="159">
        <v>0</v>
      </c>
      <c r="AC1608" s="159">
        <v>0</v>
      </c>
      <c r="AD1608" s="159">
        <v>0</v>
      </c>
    </row>
    <row r="1609" spans="1:30" ht="15" customHeight="1">
      <c r="A1609" s="267" t="s">
        <v>2399</v>
      </c>
      <c r="B1609" s="165" t="s">
        <v>34</v>
      </c>
      <c r="C1609" s="182">
        <v>0.26899999999999996</v>
      </c>
      <c r="E1609" s="172">
        <v>0</v>
      </c>
      <c r="F1609" s="173">
        <v>0.105</v>
      </c>
      <c r="G1609" s="179">
        <v>4.0000000000000001E-3</v>
      </c>
      <c r="H1609" s="176">
        <v>8.3000000000000004E-2</v>
      </c>
      <c r="I1609" s="175">
        <v>0</v>
      </c>
      <c r="J1609" s="160">
        <v>0.13</v>
      </c>
      <c r="K1609" s="160">
        <v>0.12</v>
      </c>
      <c r="L1609" s="160">
        <v>2.0000000000000001E-4</v>
      </c>
      <c r="M1609" s="160">
        <v>0.82</v>
      </c>
      <c r="N1609" s="160">
        <v>1.9E-2</v>
      </c>
      <c r="O1609" s="160">
        <v>19.43</v>
      </c>
      <c r="P1609" s="160">
        <v>0.86</v>
      </c>
      <c r="Q1609" s="160">
        <v>2.9999999999999997E-4</v>
      </c>
      <c r="R1609" s="160">
        <v>7.6999999999999999E-2</v>
      </c>
      <c r="S1609" s="160">
        <v>0</v>
      </c>
      <c r="T1609" s="160">
        <v>0</v>
      </c>
      <c r="U1609" s="160">
        <v>0</v>
      </c>
      <c r="V1609" s="160">
        <v>0</v>
      </c>
      <c r="W1609" s="160">
        <v>5.9999999999999995E-4</v>
      </c>
      <c r="X1609" s="160">
        <v>0</v>
      </c>
      <c r="Y1609" s="160">
        <v>0</v>
      </c>
      <c r="Z1609" s="160">
        <v>0</v>
      </c>
      <c r="AA1609" s="159">
        <v>0</v>
      </c>
      <c r="AB1609" s="159">
        <v>0</v>
      </c>
      <c r="AC1609" s="159">
        <v>0</v>
      </c>
      <c r="AD1609" s="159">
        <v>0</v>
      </c>
    </row>
    <row r="1610" spans="1:30" ht="15" customHeight="1">
      <c r="A1610" s="267" t="s">
        <v>2400</v>
      </c>
      <c r="B1610" s="165" t="s">
        <v>34</v>
      </c>
      <c r="C1610" s="182">
        <v>0.26899999999999996</v>
      </c>
      <c r="E1610" s="172">
        <v>0</v>
      </c>
      <c r="F1610" s="173">
        <v>0.105</v>
      </c>
      <c r="G1610" s="179">
        <v>4.0000000000000001E-3</v>
      </c>
      <c r="H1610" s="176">
        <v>8.3000000000000004E-2</v>
      </c>
      <c r="I1610" s="175">
        <v>0</v>
      </c>
      <c r="J1610" s="160">
        <v>0.13</v>
      </c>
      <c r="K1610" s="160">
        <v>0.12</v>
      </c>
      <c r="L1610" s="160">
        <v>2.0000000000000001E-4</v>
      </c>
      <c r="M1610" s="160">
        <v>0.82</v>
      </c>
      <c r="N1610" s="160">
        <v>1.9E-2</v>
      </c>
      <c r="O1610" s="160">
        <v>19.43</v>
      </c>
      <c r="P1610" s="160">
        <v>0.86</v>
      </c>
      <c r="Q1610" s="160">
        <v>2.9999999999999997E-4</v>
      </c>
      <c r="R1610" s="160">
        <v>7.6999999999999999E-2</v>
      </c>
      <c r="S1610" s="160">
        <v>0</v>
      </c>
      <c r="T1610" s="160">
        <v>0</v>
      </c>
      <c r="U1610" s="160">
        <v>0</v>
      </c>
      <c r="V1610" s="160">
        <v>0</v>
      </c>
      <c r="W1610" s="160">
        <v>5.9999999999999995E-4</v>
      </c>
      <c r="X1610" s="160">
        <v>0</v>
      </c>
      <c r="Y1610" s="160">
        <v>0</v>
      </c>
      <c r="Z1610" s="160">
        <v>0</v>
      </c>
      <c r="AA1610" s="159">
        <v>0</v>
      </c>
      <c r="AB1610" s="159">
        <v>0</v>
      </c>
      <c r="AC1610" s="159">
        <v>0</v>
      </c>
      <c r="AD1610" s="159">
        <v>0</v>
      </c>
    </row>
    <row r="1611" spans="1:30" ht="15" customHeight="1">
      <c r="A1611" s="267" t="s">
        <v>2401</v>
      </c>
      <c r="B1611" s="165" t="s">
        <v>34</v>
      </c>
      <c r="C1611" s="182">
        <v>0.25285999999999997</v>
      </c>
      <c r="E1611" s="172">
        <v>0</v>
      </c>
      <c r="F1611" s="173">
        <v>0.105</v>
      </c>
      <c r="G1611" s="179">
        <v>4.0000000000000001E-3</v>
      </c>
      <c r="H1611" s="176">
        <v>8.3000000000000004E-2</v>
      </c>
      <c r="I1611" s="175">
        <v>0</v>
      </c>
      <c r="J1611" s="160">
        <v>0.13</v>
      </c>
      <c r="K1611" s="160">
        <v>0.12</v>
      </c>
      <c r="L1611" s="160">
        <v>2.0000000000000001E-4</v>
      </c>
      <c r="M1611" s="160">
        <v>0.82</v>
      </c>
      <c r="N1611" s="160">
        <v>1.9E-2</v>
      </c>
      <c r="O1611" s="160">
        <v>19.43</v>
      </c>
      <c r="P1611" s="160">
        <v>0.86</v>
      </c>
      <c r="Q1611" s="160">
        <v>2.9999999999999997E-4</v>
      </c>
      <c r="R1611" s="160">
        <v>7.6999999999999999E-2</v>
      </c>
      <c r="S1611" s="160">
        <v>0</v>
      </c>
      <c r="T1611" s="160">
        <v>0</v>
      </c>
      <c r="U1611" s="160">
        <v>0</v>
      </c>
      <c r="V1611" s="160">
        <v>0</v>
      </c>
      <c r="W1611" s="160">
        <v>5.9999999999999995E-4</v>
      </c>
      <c r="X1611" s="160">
        <v>0</v>
      </c>
      <c r="Y1611" s="160">
        <v>0</v>
      </c>
      <c r="Z1611" s="160">
        <v>0</v>
      </c>
      <c r="AA1611" s="159">
        <v>0</v>
      </c>
      <c r="AB1611" s="159">
        <v>0</v>
      </c>
      <c r="AC1611" s="159">
        <v>0</v>
      </c>
      <c r="AD1611" s="159">
        <v>0</v>
      </c>
    </row>
    <row r="1612" spans="1:30" ht="15" customHeight="1">
      <c r="A1612" s="267" t="s">
        <v>2402</v>
      </c>
      <c r="B1612" s="165" t="s">
        <v>34</v>
      </c>
      <c r="C1612" s="182">
        <v>0.25285999999999997</v>
      </c>
      <c r="E1612" s="172">
        <v>0</v>
      </c>
      <c r="F1612" s="173">
        <v>0.105</v>
      </c>
      <c r="G1612" s="179">
        <v>4.0000000000000001E-3</v>
      </c>
      <c r="H1612" s="176">
        <v>8.3000000000000004E-2</v>
      </c>
      <c r="I1612" s="175">
        <v>0</v>
      </c>
      <c r="J1612" s="160">
        <v>0.13</v>
      </c>
      <c r="K1612" s="160">
        <v>0.12</v>
      </c>
      <c r="L1612" s="160">
        <v>2.0000000000000001E-4</v>
      </c>
      <c r="M1612" s="160">
        <v>0.82</v>
      </c>
      <c r="N1612" s="160">
        <v>1.9E-2</v>
      </c>
      <c r="O1612" s="160">
        <v>19.43</v>
      </c>
      <c r="P1612" s="160">
        <v>0.86</v>
      </c>
      <c r="Q1612" s="160">
        <v>2.9999999999999997E-4</v>
      </c>
      <c r="R1612" s="160">
        <v>7.6999999999999999E-2</v>
      </c>
      <c r="S1612" s="160">
        <v>0</v>
      </c>
      <c r="T1612" s="160">
        <v>0</v>
      </c>
      <c r="U1612" s="160">
        <v>0</v>
      </c>
      <c r="V1612" s="160">
        <v>0</v>
      </c>
      <c r="W1612" s="160">
        <v>5.9999999999999995E-4</v>
      </c>
      <c r="X1612" s="160">
        <v>0</v>
      </c>
      <c r="Y1612" s="160">
        <v>0</v>
      </c>
      <c r="Z1612" s="160">
        <v>0</v>
      </c>
      <c r="AA1612" s="159">
        <v>0</v>
      </c>
      <c r="AB1612" s="159">
        <v>0</v>
      </c>
      <c r="AC1612" s="159">
        <v>0</v>
      </c>
      <c r="AD1612" s="159">
        <v>0</v>
      </c>
    </row>
    <row r="1613" spans="1:30" ht="15" customHeight="1">
      <c r="A1613" s="267" t="s">
        <v>2403</v>
      </c>
      <c r="B1613" s="165" t="s">
        <v>34</v>
      </c>
      <c r="C1613" s="182">
        <v>0.21783999999999998</v>
      </c>
      <c r="E1613" s="172">
        <v>1.076E-2</v>
      </c>
      <c r="F1613" s="173">
        <v>0.105</v>
      </c>
      <c r="G1613" s="179">
        <v>4.0000000000000001E-3</v>
      </c>
      <c r="H1613" s="176">
        <v>8.3000000000000004E-2</v>
      </c>
      <c r="I1613" s="175">
        <v>3.0000000000000001E-3</v>
      </c>
      <c r="J1613" s="160">
        <v>0.13</v>
      </c>
      <c r="K1613" s="160">
        <v>0.12</v>
      </c>
      <c r="L1613" s="160">
        <v>2.0000000000000001E-4</v>
      </c>
      <c r="M1613" s="160">
        <v>0.82</v>
      </c>
      <c r="N1613" s="160">
        <v>1.9E-2</v>
      </c>
      <c r="O1613" s="160">
        <v>19.43</v>
      </c>
      <c r="P1613" s="160">
        <v>0.86</v>
      </c>
      <c r="Q1613" s="160">
        <v>2.9999999999999997E-4</v>
      </c>
      <c r="R1613" s="160">
        <v>7.6999999999999999E-2</v>
      </c>
      <c r="S1613" s="160">
        <v>0</v>
      </c>
      <c r="T1613" s="160">
        <v>0</v>
      </c>
      <c r="U1613" s="160">
        <v>0</v>
      </c>
      <c r="V1613" s="160">
        <v>0</v>
      </c>
      <c r="W1613" s="160">
        <v>5.9999999999999995E-4</v>
      </c>
      <c r="X1613" s="160">
        <v>0</v>
      </c>
      <c r="Y1613" s="160">
        <v>0</v>
      </c>
      <c r="Z1613" s="160">
        <v>0</v>
      </c>
      <c r="AA1613" s="159">
        <v>0</v>
      </c>
      <c r="AB1613" s="159">
        <v>0</v>
      </c>
      <c r="AC1613" s="159">
        <v>0</v>
      </c>
      <c r="AD1613" s="159">
        <v>0</v>
      </c>
    </row>
    <row r="1614" spans="1:30" ht="15" customHeight="1">
      <c r="A1614" s="267" t="s">
        <v>2404</v>
      </c>
      <c r="B1614" s="165" t="s">
        <v>34</v>
      </c>
      <c r="C1614" s="182">
        <v>0.25285999999999997</v>
      </c>
      <c r="E1614" s="172">
        <v>0</v>
      </c>
      <c r="F1614" s="173">
        <v>0.105</v>
      </c>
      <c r="G1614" s="179">
        <v>4.0000000000000001E-3</v>
      </c>
      <c r="H1614" s="176">
        <v>8.3000000000000004E-2</v>
      </c>
      <c r="I1614" s="175">
        <v>0</v>
      </c>
      <c r="J1614" s="160">
        <v>0.13</v>
      </c>
      <c r="K1614" s="160">
        <v>0.12</v>
      </c>
      <c r="L1614" s="160">
        <v>2.0000000000000001E-4</v>
      </c>
      <c r="M1614" s="160">
        <v>0.82</v>
      </c>
      <c r="N1614" s="160">
        <v>1.9E-2</v>
      </c>
      <c r="O1614" s="160">
        <v>19.43</v>
      </c>
      <c r="P1614" s="160">
        <v>0.86</v>
      </c>
      <c r="Q1614" s="160">
        <v>2.9999999999999997E-4</v>
      </c>
      <c r="R1614" s="160">
        <v>7.6999999999999999E-2</v>
      </c>
      <c r="S1614" s="160">
        <v>0</v>
      </c>
      <c r="T1614" s="160">
        <v>0</v>
      </c>
      <c r="U1614" s="160">
        <v>0</v>
      </c>
      <c r="V1614" s="160">
        <v>0</v>
      </c>
      <c r="W1614" s="160">
        <v>5.9999999999999995E-4</v>
      </c>
      <c r="X1614" s="160">
        <v>0</v>
      </c>
      <c r="Y1614" s="160">
        <v>0</v>
      </c>
      <c r="Z1614" s="160">
        <v>0</v>
      </c>
      <c r="AA1614" s="159">
        <v>0</v>
      </c>
      <c r="AB1614" s="159">
        <v>0</v>
      </c>
      <c r="AC1614" s="159">
        <v>0</v>
      </c>
      <c r="AD1614" s="159">
        <v>0</v>
      </c>
    </row>
    <row r="1615" spans="1:30" ht="15" customHeight="1">
      <c r="A1615" s="267" t="s">
        <v>2405</v>
      </c>
      <c r="B1615" s="165" t="s">
        <v>34</v>
      </c>
      <c r="C1615" s="182">
        <v>0.26899999999999996</v>
      </c>
      <c r="E1615" s="172">
        <v>0</v>
      </c>
      <c r="F1615" s="173">
        <v>0.105</v>
      </c>
      <c r="G1615" s="179">
        <v>4.0000000000000001E-3</v>
      </c>
      <c r="H1615" s="176">
        <v>8.3000000000000004E-2</v>
      </c>
      <c r="I1615" s="175">
        <v>0</v>
      </c>
      <c r="J1615" s="160">
        <v>0.13</v>
      </c>
      <c r="K1615" s="160">
        <v>0.12</v>
      </c>
      <c r="L1615" s="160">
        <v>2.0000000000000001E-4</v>
      </c>
      <c r="M1615" s="160">
        <v>0.82</v>
      </c>
      <c r="N1615" s="160">
        <v>1.9E-2</v>
      </c>
      <c r="O1615" s="160">
        <v>19.43</v>
      </c>
      <c r="P1615" s="160">
        <v>0.86</v>
      </c>
      <c r="Q1615" s="160">
        <v>2.9999999999999997E-4</v>
      </c>
      <c r="R1615" s="160">
        <v>7.6999999999999999E-2</v>
      </c>
      <c r="S1615" s="160">
        <v>0</v>
      </c>
      <c r="T1615" s="160">
        <v>0</v>
      </c>
      <c r="U1615" s="160">
        <v>0</v>
      </c>
      <c r="V1615" s="160">
        <v>0</v>
      </c>
      <c r="W1615" s="160">
        <v>5.9999999999999995E-4</v>
      </c>
      <c r="X1615" s="160">
        <v>0</v>
      </c>
      <c r="Y1615" s="160">
        <v>0</v>
      </c>
      <c r="Z1615" s="160">
        <v>0</v>
      </c>
      <c r="AA1615" s="159">
        <v>0</v>
      </c>
      <c r="AB1615" s="159">
        <v>0</v>
      </c>
      <c r="AC1615" s="159">
        <v>0</v>
      </c>
      <c r="AD1615" s="159">
        <v>0</v>
      </c>
    </row>
    <row r="1616" spans="1:30" ht="15" customHeight="1">
      <c r="A1616" s="267" t="s">
        <v>2406</v>
      </c>
      <c r="B1616" s="165" t="s">
        <v>34</v>
      </c>
      <c r="C1616" s="182">
        <v>0.26899999999999996</v>
      </c>
      <c r="E1616" s="172">
        <v>0</v>
      </c>
      <c r="F1616" s="173">
        <v>0.105</v>
      </c>
      <c r="G1616" s="179">
        <v>4.0000000000000001E-3</v>
      </c>
      <c r="H1616" s="176">
        <v>8.3000000000000004E-2</v>
      </c>
      <c r="I1616" s="175">
        <v>0</v>
      </c>
      <c r="J1616" s="160">
        <v>0.13</v>
      </c>
      <c r="K1616" s="160">
        <v>0.12</v>
      </c>
      <c r="L1616" s="160">
        <v>2.0000000000000001E-4</v>
      </c>
      <c r="M1616" s="160">
        <v>0.82</v>
      </c>
      <c r="N1616" s="160">
        <v>1.9E-2</v>
      </c>
      <c r="O1616" s="160">
        <v>19.43</v>
      </c>
      <c r="P1616" s="160">
        <v>0.86</v>
      </c>
      <c r="Q1616" s="160">
        <v>2.9999999999999997E-4</v>
      </c>
      <c r="R1616" s="160">
        <v>7.6999999999999999E-2</v>
      </c>
      <c r="S1616" s="160">
        <v>0</v>
      </c>
      <c r="T1616" s="160">
        <v>0</v>
      </c>
      <c r="U1616" s="160">
        <v>0</v>
      </c>
      <c r="V1616" s="160">
        <v>0</v>
      </c>
      <c r="W1616" s="160">
        <v>5.9999999999999995E-4</v>
      </c>
      <c r="X1616" s="160">
        <v>0</v>
      </c>
      <c r="Y1616" s="160">
        <v>0</v>
      </c>
      <c r="Z1616" s="160">
        <v>0</v>
      </c>
      <c r="AA1616" s="159">
        <v>0</v>
      </c>
      <c r="AB1616" s="159">
        <v>0</v>
      </c>
      <c r="AC1616" s="159">
        <v>0</v>
      </c>
      <c r="AD1616" s="159">
        <v>0</v>
      </c>
    </row>
    <row r="1617" spans="1:30" ht="15" customHeight="1">
      <c r="A1617" s="267" t="s">
        <v>2407</v>
      </c>
      <c r="B1617" s="165" t="s">
        <v>34</v>
      </c>
      <c r="C1617" s="182">
        <v>0.26899999999999996</v>
      </c>
      <c r="E1617" s="172">
        <v>0</v>
      </c>
      <c r="F1617" s="173">
        <v>0.105</v>
      </c>
      <c r="G1617" s="179">
        <v>4.0000000000000001E-3</v>
      </c>
      <c r="H1617" s="176">
        <v>8.3000000000000004E-2</v>
      </c>
      <c r="I1617" s="175">
        <v>0</v>
      </c>
      <c r="J1617" s="160">
        <v>0.13</v>
      </c>
      <c r="K1617" s="160">
        <v>0.12</v>
      </c>
      <c r="L1617" s="160">
        <v>2.0000000000000001E-4</v>
      </c>
      <c r="M1617" s="160">
        <v>0.82</v>
      </c>
      <c r="N1617" s="160">
        <v>1.9E-2</v>
      </c>
      <c r="O1617" s="160">
        <v>19.43</v>
      </c>
      <c r="P1617" s="160">
        <v>0.86</v>
      </c>
      <c r="Q1617" s="160">
        <v>2.9999999999999997E-4</v>
      </c>
      <c r="R1617" s="160">
        <v>7.6999999999999999E-2</v>
      </c>
      <c r="S1617" s="160">
        <v>0</v>
      </c>
      <c r="T1617" s="160">
        <v>0</v>
      </c>
      <c r="U1617" s="160">
        <v>0</v>
      </c>
      <c r="V1617" s="160">
        <v>0</v>
      </c>
      <c r="W1617" s="160">
        <v>5.9999999999999995E-4</v>
      </c>
      <c r="X1617" s="160">
        <v>0</v>
      </c>
      <c r="Y1617" s="160">
        <v>0</v>
      </c>
      <c r="Z1617" s="160">
        <v>0</v>
      </c>
      <c r="AA1617" s="159">
        <v>0</v>
      </c>
      <c r="AB1617" s="159">
        <v>0</v>
      </c>
      <c r="AC1617" s="159">
        <v>0</v>
      </c>
      <c r="AD1617" s="159">
        <v>0</v>
      </c>
    </row>
    <row r="1618" spans="1:30" ht="15" customHeight="1">
      <c r="A1618" s="267" t="s">
        <v>2408</v>
      </c>
      <c r="B1618" s="165" t="s">
        <v>34</v>
      </c>
      <c r="C1618" s="182">
        <v>0.26899999999999996</v>
      </c>
      <c r="E1618" s="172">
        <v>0</v>
      </c>
      <c r="F1618" s="173">
        <v>0.105</v>
      </c>
      <c r="G1618" s="179">
        <v>4.0000000000000001E-3</v>
      </c>
      <c r="H1618" s="176">
        <v>8.3000000000000004E-2</v>
      </c>
      <c r="I1618" s="175">
        <v>0</v>
      </c>
      <c r="J1618" s="160">
        <v>0.13</v>
      </c>
      <c r="K1618" s="160">
        <v>0.12</v>
      </c>
      <c r="L1618" s="160">
        <v>2.0000000000000001E-4</v>
      </c>
      <c r="M1618" s="160">
        <v>0.82</v>
      </c>
      <c r="N1618" s="160">
        <v>1.9E-2</v>
      </c>
      <c r="O1618" s="160">
        <v>19.43</v>
      </c>
      <c r="P1618" s="160">
        <v>0.86</v>
      </c>
      <c r="Q1618" s="160">
        <v>2.9999999999999997E-4</v>
      </c>
      <c r="R1618" s="160">
        <v>7.6999999999999999E-2</v>
      </c>
      <c r="S1618" s="160">
        <v>0</v>
      </c>
      <c r="T1618" s="160">
        <v>0</v>
      </c>
      <c r="U1618" s="160">
        <v>0</v>
      </c>
      <c r="V1618" s="160">
        <v>0</v>
      </c>
      <c r="W1618" s="160">
        <v>5.9999999999999995E-4</v>
      </c>
      <c r="X1618" s="160">
        <v>0</v>
      </c>
      <c r="Y1618" s="160">
        <v>0</v>
      </c>
      <c r="Z1618" s="160">
        <v>0</v>
      </c>
      <c r="AA1618" s="159">
        <v>0</v>
      </c>
      <c r="AB1618" s="159">
        <v>0</v>
      </c>
      <c r="AC1618" s="159">
        <v>0</v>
      </c>
      <c r="AD1618" s="159">
        <v>0</v>
      </c>
    </row>
    <row r="1619" spans="1:30" ht="15" customHeight="1">
      <c r="A1619" s="267" t="s">
        <v>2409</v>
      </c>
      <c r="B1619" s="165" t="s">
        <v>34</v>
      </c>
      <c r="C1619" s="182">
        <v>0.25285999999999997</v>
      </c>
      <c r="E1619" s="172">
        <v>0</v>
      </c>
      <c r="F1619" s="173">
        <v>0.105</v>
      </c>
      <c r="G1619" s="179">
        <v>4.0000000000000001E-3</v>
      </c>
      <c r="H1619" s="176">
        <v>8.3000000000000004E-2</v>
      </c>
      <c r="I1619" s="175">
        <v>0</v>
      </c>
      <c r="J1619" s="160">
        <v>0.13</v>
      </c>
      <c r="K1619" s="160">
        <v>0.12</v>
      </c>
      <c r="L1619" s="160">
        <v>2.0000000000000001E-4</v>
      </c>
      <c r="M1619" s="160">
        <v>0.82</v>
      </c>
      <c r="N1619" s="160">
        <v>1.9E-2</v>
      </c>
      <c r="O1619" s="160">
        <v>19.43</v>
      </c>
      <c r="P1619" s="160">
        <v>0.86</v>
      </c>
      <c r="Q1619" s="160">
        <v>2.9999999999999997E-4</v>
      </c>
      <c r="R1619" s="160">
        <v>7.6999999999999999E-2</v>
      </c>
      <c r="S1619" s="160">
        <v>0</v>
      </c>
      <c r="T1619" s="160">
        <v>0</v>
      </c>
      <c r="U1619" s="160">
        <v>0</v>
      </c>
      <c r="V1619" s="160">
        <v>0</v>
      </c>
      <c r="W1619" s="160">
        <v>5.9999999999999995E-4</v>
      </c>
      <c r="X1619" s="160">
        <v>0</v>
      </c>
      <c r="Y1619" s="160">
        <v>0</v>
      </c>
      <c r="Z1619" s="160">
        <v>0</v>
      </c>
      <c r="AA1619" s="159">
        <v>0</v>
      </c>
      <c r="AB1619" s="159">
        <v>0</v>
      </c>
      <c r="AC1619" s="159">
        <v>0</v>
      </c>
      <c r="AD1619" s="159">
        <v>0</v>
      </c>
    </row>
    <row r="1620" spans="1:30" ht="15" customHeight="1">
      <c r="A1620" s="267" t="s">
        <v>2410</v>
      </c>
      <c r="B1620" s="165" t="s">
        <v>34</v>
      </c>
      <c r="C1620" s="182">
        <v>0.25285999999999997</v>
      </c>
      <c r="E1620" s="172">
        <v>0</v>
      </c>
      <c r="F1620" s="173">
        <v>0.105</v>
      </c>
      <c r="G1620" s="179">
        <v>4.0000000000000001E-3</v>
      </c>
      <c r="H1620" s="176">
        <v>8.3000000000000004E-2</v>
      </c>
      <c r="I1620" s="175">
        <v>0</v>
      </c>
      <c r="J1620" s="160">
        <v>0.13</v>
      </c>
      <c r="K1620" s="160">
        <v>0.12</v>
      </c>
      <c r="L1620" s="160">
        <v>2.0000000000000001E-4</v>
      </c>
      <c r="M1620" s="160">
        <v>0.82</v>
      </c>
      <c r="N1620" s="160">
        <v>1.9E-2</v>
      </c>
      <c r="O1620" s="160">
        <v>19.43</v>
      </c>
      <c r="P1620" s="160">
        <v>0.86</v>
      </c>
      <c r="Q1620" s="160">
        <v>2.9999999999999997E-4</v>
      </c>
      <c r="R1620" s="160">
        <v>7.6999999999999999E-2</v>
      </c>
      <c r="S1620" s="160">
        <v>0</v>
      </c>
      <c r="T1620" s="160">
        <v>0</v>
      </c>
      <c r="U1620" s="160">
        <v>0</v>
      </c>
      <c r="V1620" s="160">
        <v>0</v>
      </c>
      <c r="W1620" s="160">
        <v>5.9999999999999995E-4</v>
      </c>
      <c r="X1620" s="160">
        <v>0</v>
      </c>
      <c r="Y1620" s="160">
        <v>0</v>
      </c>
      <c r="Z1620" s="160">
        <v>0</v>
      </c>
      <c r="AA1620" s="159">
        <v>0</v>
      </c>
      <c r="AB1620" s="159">
        <v>0</v>
      </c>
      <c r="AC1620" s="159">
        <v>0</v>
      </c>
      <c r="AD1620" s="159">
        <v>0</v>
      </c>
    </row>
    <row r="1621" spans="1:30" ht="15" customHeight="1">
      <c r="A1621" s="267" t="s">
        <v>2411</v>
      </c>
      <c r="B1621" s="165" t="s">
        <v>34</v>
      </c>
      <c r="C1621" s="182">
        <v>0.21783999999999998</v>
      </c>
      <c r="E1621" s="172">
        <v>1.076E-2</v>
      </c>
      <c r="F1621" s="173">
        <v>0.105</v>
      </c>
      <c r="G1621" s="179">
        <v>4.0000000000000001E-3</v>
      </c>
      <c r="H1621" s="176">
        <v>8.3000000000000004E-2</v>
      </c>
      <c r="I1621" s="175">
        <v>3.0000000000000001E-3</v>
      </c>
      <c r="J1621" s="160">
        <v>0.13</v>
      </c>
      <c r="K1621" s="160">
        <v>0.12</v>
      </c>
      <c r="L1621" s="160">
        <v>2.0000000000000001E-4</v>
      </c>
      <c r="M1621" s="160">
        <v>0.82</v>
      </c>
      <c r="N1621" s="160">
        <v>1.9E-2</v>
      </c>
      <c r="O1621" s="160">
        <v>19.43</v>
      </c>
      <c r="P1621" s="160">
        <v>0.86</v>
      </c>
      <c r="Q1621" s="160">
        <v>2.9999999999999997E-4</v>
      </c>
      <c r="R1621" s="160">
        <v>7.6999999999999999E-2</v>
      </c>
      <c r="S1621" s="160">
        <v>0</v>
      </c>
      <c r="T1621" s="160">
        <v>0</v>
      </c>
      <c r="U1621" s="160">
        <v>0</v>
      </c>
      <c r="V1621" s="160">
        <v>0</v>
      </c>
      <c r="W1621" s="160">
        <v>5.9999999999999995E-4</v>
      </c>
      <c r="X1621" s="160">
        <v>0</v>
      </c>
      <c r="Y1621" s="160">
        <v>0</v>
      </c>
      <c r="Z1621" s="160">
        <v>0</v>
      </c>
      <c r="AA1621" s="159">
        <v>0</v>
      </c>
      <c r="AB1621" s="159">
        <v>0</v>
      </c>
      <c r="AC1621" s="159">
        <v>0</v>
      </c>
      <c r="AD1621" s="159">
        <v>0</v>
      </c>
    </row>
    <row r="1622" spans="1:30" ht="15" customHeight="1">
      <c r="A1622" s="267" t="s">
        <v>2412</v>
      </c>
      <c r="B1622" s="165" t="s">
        <v>34</v>
      </c>
      <c r="C1622" s="182">
        <v>0.25285999999999997</v>
      </c>
      <c r="E1622" s="172">
        <v>0</v>
      </c>
      <c r="F1622" s="173">
        <v>0.105</v>
      </c>
      <c r="G1622" s="179">
        <v>4.0000000000000001E-3</v>
      </c>
      <c r="H1622" s="176">
        <v>8.3000000000000004E-2</v>
      </c>
      <c r="I1622" s="175">
        <v>0</v>
      </c>
      <c r="J1622" s="160">
        <v>0.13</v>
      </c>
      <c r="K1622" s="160">
        <v>0.12</v>
      </c>
      <c r="L1622" s="160">
        <v>2.0000000000000001E-4</v>
      </c>
      <c r="M1622" s="160">
        <v>0.82</v>
      </c>
      <c r="N1622" s="160">
        <v>1.9E-2</v>
      </c>
      <c r="O1622" s="160">
        <v>19.43</v>
      </c>
      <c r="P1622" s="160">
        <v>0.86</v>
      </c>
      <c r="Q1622" s="160">
        <v>2.9999999999999997E-4</v>
      </c>
      <c r="R1622" s="160">
        <v>7.6999999999999999E-2</v>
      </c>
      <c r="S1622" s="160">
        <v>0</v>
      </c>
      <c r="T1622" s="160">
        <v>0</v>
      </c>
      <c r="U1622" s="160">
        <v>0</v>
      </c>
      <c r="V1622" s="160">
        <v>0</v>
      </c>
      <c r="W1622" s="160">
        <v>5.9999999999999995E-4</v>
      </c>
      <c r="X1622" s="160">
        <v>0</v>
      </c>
      <c r="Y1622" s="160">
        <v>0</v>
      </c>
      <c r="Z1622" s="160">
        <v>0</v>
      </c>
      <c r="AA1622" s="159">
        <v>0</v>
      </c>
      <c r="AB1622" s="159">
        <v>0</v>
      </c>
      <c r="AC1622" s="159">
        <v>0</v>
      </c>
      <c r="AD1622" s="159">
        <v>0</v>
      </c>
    </row>
    <row r="1623" spans="1:30" ht="15" customHeight="1">
      <c r="A1623" s="267" t="s">
        <v>2413</v>
      </c>
      <c r="B1623" s="165" t="s">
        <v>34</v>
      </c>
      <c r="C1623" s="182">
        <v>0.26899999999999996</v>
      </c>
      <c r="E1623" s="172">
        <v>0</v>
      </c>
      <c r="F1623" s="173">
        <v>0.105</v>
      </c>
      <c r="G1623" s="179">
        <v>4.0000000000000001E-3</v>
      </c>
      <c r="H1623" s="176">
        <v>8.3000000000000004E-2</v>
      </c>
      <c r="I1623" s="175">
        <v>0</v>
      </c>
      <c r="J1623" s="160">
        <v>0.13</v>
      </c>
      <c r="K1623" s="160">
        <v>0.12</v>
      </c>
      <c r="L1623" s="160">
        <v>2.0000000000000001E-4</v>
      </c>
      <c r="M1623" s="160">
        <v>0.82</v>
      </c>
      <c r="N1623" s="160">
        <v>1.9E-2</v>
      </c>
      <c r="O1623" s="160">
        <v>19.43</v>
      </c>
      <c r="P1623" s="160">
        <v>0.86</v>
      </c>
      <c r="Q1623" s="160">
        <v>2.9999999999999997E-4</v>
      </c>
      <c r="R1623" s="160">
        <v>7.6999999999999999E-2</v>
      </c>
      <c r="S1623" s="160">
        <v>0</v>
      </c>
      <c r="T1623" s="160">
        <v>0</v>
      </c>
      <c r="U1623" s="160">
        <v>0</v>
      </c>
      <c r="V1623" s="160">
        <v>0</v>
      </c>
      <c r="W1623" s="160">
        <v>5.9999999999999995E-4</v>
      </c>
      <c r="X1623" s="160">
        <v>0</v>
      </c>
      <c r="Y1623" s="160">
        <v>0</v>
      </c>
      <c r="Z1623" s="160">
        <v>0</v>
      </c>
      <c r="AA1623" s="159">
        <v>0</v>
      </c>
      <c r="AB1623" s="159">
        <v>0</v>
      </c>
      <c r="AC1623" s="159">
        <v>0</v>
      </c>
      <c r="AD1623" s="159">
        <v>0</v>
      </c>
    </row>
    <row r="1624" spans="1:30" ht="15" customHeight="1">
      <c r="A1624" s="267" t="s">
        <v>2414</v>
      </c>
      <c r="B1624" s="165" t="s">
        <v>34</v>
      </c>
      <c r="C1624" s="182">
        <v>0.25285999999999997</v>
      </c>
      <c r="E1624" s="172">
        <v>0</v>
      </c>
      <c r="F1624" s="173">
        <v>0.105</v>
      </c>
      <c r="G1624" s="179">
        <v>4.0000000000000001E-3</v>
      </c>
      <c r="H1624" s="176">
        <v>8.3000000000000004E-2</v>
      </c>
      <c r="I1624" s="175">
        <v>0</v>
      </c>
      <c r="J1624" s="160">
        <v>0.13</v>
      </c>
      <c r="K1624" s="160">
        <v>0.12</v>
      </c>
      <c r="L1624" s="160">
        <v>2.0000000000000001E-4</v>
      </c>
      <c r="M1624" s="160">
        <v>0.82</v>
      </c>
      <c r="N1624" s="160">
        <v>1.9E-2</v>
      </c>
      <c r="O1624" s="160">
        <v>19.43</v>
      </c>
      <c r="P1624" s="160">
        <v>0.86</v>
      </c>
      <c r="Q1624" s="160">
        <v>2.9999999999999997E-4</v>
      </c>
      <c r="R1624" s="160">
        <v>7.6999999999999999E-2</v>
      </c>
      <c r="S1624" s="160">
        <v>0</v>
      </c>
      <c r="T1624" s="160">
        <v>0</v>
      </c>
      <c r="U1624" s="160">
        <v>0</v>
      </c>
      <c r="V1624" s="160">
        <v>0</v>
      </c>
      <c r="W1624" s="160">
        <v>5.9999999999999995E-4</v>
      </c>
      <c r="X1624" s="160">
        <v>0</v>
      </c>
      <c r="Y1624" s="160">
        <v>0</v>
      </c>
      <c r="Z1624" s="160">
        <v>0</v>
      </c>
      <c r="AA1624" s="159">
        <v>0</v>
      </c>
      <c r="AB1624" s="159">
        <v>0</v>
      </c>
      <c r="AC1624" s="159">
        <v>0</v>
      </c>
      <c r="AD1624" s="159">
        <v>0</v>
      </c>
    </row>
    <row r="1625" spans="1:30" ht="15" customHeight="1">
      <c r="A1625" s="267" t="s">
        <v>2415</v>
      </c>
      <c r="B1625" s="165" t="s">
        <v>34</v>
      </c>
      <c r="C1625" s="182">
        <v>0.25285999999999997</v>
      </c>
      <c r="E1625" s="172">
        <v>0</v>
      </c>
      <c r="F1625" s="173">
        <v>0.105</v>
      </c>
      <c r="G1625" s="179">
        <v>4.0000000000000001E-3</v>
      </c>
      <c r="H1625" s="176">
        <v>8.3000000000000004E-2</v>
      </c>
      <c r="I1625" s="175">
        <v>0</v>
      </c>
      <c r="J1625" s="160">
        <v>0.13</v>
      </c>
      <c r="K1625" s="160">
        <v>0.12</v>
      </c>
      <c r="L1625" s="160">
        <v>2.0000000000000001E-4</v>
      </c>
      <c r="M1625" s="160">
        <v>0.82</v>
      </c>
      <c r="N1625" s="160">
        <v>1.9E-2</v>
      </c>
      <c r="O1625" s="160">
        <v>19.43</v>
      </c>
      <c r="P1625" s="160">
        <v>0.86</v>
      </c>
      <c r="Q1625" s="160">
        <v>2.9999999999999997E-4</v>
      </c>
      <c r="R1625" s="160">
        <v>7.6999999999999999E-2</v>
      </c>
      <c r="S1625" s="160">
        <v>0</v>
      </c>
      <c r="T1625" s="160">
        <v>0</v>
      </c>
      <c r="U1625" s="160">
        <v>0</v>
      </c>
      <c r="V1625" s="160">
        <v>0</v>
      </c>
      <c r="W1625" s="160">
        <v>5.9999999999999995E-4</v>
      </c>
      <c r="X1625" s="160">
        <v>0</v>
      </c>
      <c r="Y1625" s="160">
        <v>0</v>
      </c>
      <c r="Z1625" s="160">
        <v>0</v>
      </c>
      <c r="AA1625" s="159">
        <v>0</v>
      </c>
      <c r="AB1625" s="159">
        <v>0</v>
      </c>
      <c r="AC1625" s="159">
        <v>0</v>
      </c>
      <c r="AD1625" s="159">
        <v>0</v>
      </c>
    </row>
    <row r="1626" spans="1:30" ht="15" customHeight="1">
      <c r="A1626" s="267" t="s">
        <v>2416</v>
      </c>
      <c r="B1626" s="165" t="s">
        <v>34</v>
      </c>
      <c r="C1626" s="182">
        <v>0.26899999999999996</v>
      </c>
      <c r="E1626" s="172">
        <v>0</v>
      </c>
      <c r="F1626" s="173">
        <v>0.105</v>
      </c>
      <c r="G1626" s="179">
        <v>4.0000000000000001E-3</v>
      </c>
      <c r="H1626" s="176">
        <v>8.3000000000000004E-2</v>
      </c>
      <c r="I1626" s="175">
        <v>0</v>
      </c>
      <c r="J1626" s="160">
        <v>0.13</v>
      </c>
      <c r="K1626" s="160">
        <v>0.12</v>
      </c>
      <c r="L1626" s="160">
        <v>2.0000000000000001E-4</v>
      </c>
      <c r="M1626" s="160">
        <v>0.82</v>
      </c>
      <c r="N1626" s="160">
        <v>1.9E-2</v>
      </c>
      <c r="O1626" s="160">
        <v>19.43</v>
      </c>
      <c r="P1626" s="160">
        <v>0.86</v>
      </c>
      <c r="Q1626" s="160">
        <v>2.9999999999999997E-4</v>
      </c>
      <c r="R1626" s="160">
        <v>7.6999999999999999E-2</v>
      </c>
      <c r="S1626" s="160">
        <v>0</v>
      </c>
      <c r="T1626" s="160">
        <v>0</v>
      </c>
      <c r="U1626" s="160">
        <v>0</v>
      </c>
      <c r="V1626" s="160">
        <v>0</v>
      </c>
      <c r="W1626" s="160">
        <v>5.9999999999999995E-4</v>
      </c>
      <c r="X1626" s="160">
        <v>0</v>
      </c>
      <c r="Y1626" s="160">
        <v>0</v>
      </c>
      <c r="Z1626" s="160">
        <v>0</v>
      </c>
      <c r="AA1626" s="159">
        <v>0</v>
      </c>
      <c r="AB1626" s="159">
        <v>0</v>
      </c>
      <c r="AC1626" s="159">
        <v>0</v>
      </c>
      <c r="AD1626" s="159">
        <v>0</v>
      </c>
    </row>
    <row r="1627" spans="1:30" ht="15" customHeight="1">
      <c r="A1627" s="267" t="s">
        <v>2417</v>
      </c>
      <c r="B1627" s="165" t="s">
        <v>34</v>
      </c>
      <c r="C1627" s="182">
        <v>0.26899999999999996</v>
      </c>
      <c r="E1627" s="172">
        <v>0</v>
      </c>
      <c r="F1627" s="173">
        <v>0.105</v>
      </c>
      <c r="G1627" s="179">
        <v>4.0000000000000001E-3</v>
      </c>
      <c r="H1627" s="176">
        <v>8.3000000000000004E-2</v>
      </c>
      <c r="I1627" s="175">
        <v>0</v>
      </c>
      <c r="J1627" s="160">
        <v>0.13</v>
      </c>
      <c r="K1627" s="160">
        <v>0.12</v>
      </c>
      <c r="L1627" s="160">
        <v>2.0000000000000001E-4</v>
      </c>
      <c r="M1627" s="160">
        <v>0.82</v>
      </c>
      <c r="N1627" s="160">
        <v>1.9E-2</v>
      </c>
      <c r="O1627" s="160">
        <v>19.43</v>
      </c>
      <c r="P1627" s="160">
        <v>0.86</v>
      </c>
      <c r="Q1627" s="160">
        <v>2.9999999999999997E-4</v>
      </c>
      <c r="R1627" s="160">
        <v>7.6999999999999999E-2</v>
      </c>
      <c r="S1627" s="160">
        <v>0</v>
      </c>
      <c r="T1627" s="160">
        <v>0</v>
      </c>
      <c r="U1627" s="160">
        <v>0</v>
      </c>
      <c r="V1627" s="160">
        <v>0</v>
      </c>
      <c r="W1627" s="160">
        <v>5.9999999999999995E-4</v>
      </c>
      <c r="X1627" s="160">
        <v>0</v>
      </c>
      <c r="Y1627" s="160">
        <v>0</v>
      </c>
      <c r="Z1627" s="160">
        <v>0</v>
      </c>
      <c r="AA1627" s="159">
        <v>0</v>
      </c>
      <c r="AB1627" s="159">
        <v>0</v>
      </c>
      <c r="AC1627" s="159">
        <v>0</v>
      </c>
      <c r="AD1627" s="159">
        <v>0</v>
      </c>
    </row>
    <row r="1628" spans="1:30" ht="15" customHeight="1">
      <c r="A1628" s="267" t="s">
        <v>2418</v>
      </c>
      <c r="B1628" s="165" t="s">
        <v>34</v>
      </c>
      <c r="C1628" s="182">
        <v>0.26899999999999996</v>
      </c>
      <c r="E1628" s="172">
        <v>0</v>
      </c>
      <c r="F1628" s="173">
        <v>0.105</v>
      </c>
      <c r="G1628" s="179">
        <v>4.0000000000000001E-3</v>
      </c>
      <c r="H1628" s="176">
        <v>8.3000000000000004E-2</v>
      </c>
      <c r="I1628" s="175">
        <v>0</v>
      </c>
      <c r="J1628" s="160">
        <v>0.13</v>
      </c>
      <c r="K1628" s="160">
        <v>0.12</v>
      </c>
      <c r="L1628" s="160">
        <v>2.0000000000000001E-4</v>
      </c>
      <c r="M1628" s="160">
        <v>0.82</v>
      </c>
      <c r="N1628" s="160">
        <v>1.9E-2</v>
      </c>
      <c r="O1628" s="160">
        <v>19.43</v>
      </c>
      <c r="P1628" s="160">
        <v>0.86</v>
      </c>
      <c r="Q1628" s="160">
        <v>2.9999999999999997E-4</v>
      </c>
      <c r="R1628" s="160">
        <v>7.6999999999999999E-2</v>
      </c>
      <c r="S1628" s="160">
        <v>0</v>
      </c>
      <c r="T1628" s="160">
        <v>0</v>
      </c>
      <c r="U1628" s="160">
        <v>0</v>
      </c>
      <c r="V1628" s="160">
        <v>0</v>
      </c>
      <c r="W1628" s="160">
        <v>5.9999999999999995E-4</v>
      </c>
      <c r="X1628" s="160">
        <v>0</v>
      </c>
      <c r="Y1628" s="160">
        <v>0</v>
      </c>
      <c r="Z1628" s="160">
        <v>0</v>
      </c>
      <c r="AA1628" s="159">
        <v>0</v>
      </c>
      <c r="AB1628" s="159">
        <v>0</v>
      </c>
      <c r="AC1628" s="159">
        <v>0</v>
      </c>
      <c r="AD1628" s="159">
        <v>0</v>
      </c>
    </row>
    <row r="1629" spans="1:30" ht="15" customHeight="1">
      <c r="A1629" s="267" t="s">
        <v>2419</v>
      </c>
      <c r="B1629" s="165" t="s">
        <v>34</v>
      </c>
      <c r="C1629" s="182">
        <v>0.26899999999999996</v>
      </c>
      <c r="E1629" s="172">
        <v>0</v>
      </c>
      <c r="F1629" s="173">
        <v>0.105</v>
      </c>
      <c r="G1629" s="179">
        <v>4.0000000000000001E-3</v>
      </c>
      <c r="H1629" s="176">
        <v>8.3000000000000004E-2</v>
      </c>
      <c r="I1629" s="175">
        <v>0</v>
      </c>
      <c r="J1629" s="160">
        <v>0.13</v>
      </c>
      <c r="K1629" s="160">
        <v>0.12</v>
      </c>
      <c r="L1629" s="160">
        <v>2.0000000000000001E-4</v>
      </c>
      <c r="M1629" s="160">
        <v>0.82</v>
      </c>
      <c r="N1629" s="160">
        <v>1.9E-2</v>
      </c>
      <c r="O1629" s="160">
        <v>19.43</v>
      </c>
      <c r="P1629" s="160">
        <v>0.86</v>
      </c>
      <c r="Q1629" s="160">
        <v>2.9999999999999997E-4</v>
      </c>
      <c r="R1629" s="160">
        <v>7.6999999999999999E-2</v>
      </c>
      <c r="S1629" s="160">
        <v>0</v>
      </c>
      <c r="T1629" s="160">
        <v>0</v>
      </c>
      <c r="U1629" s="160">
        <v>0</v>
      </c>
      <c r="V1629" s="160">
        <v>0</v>
      </c>
      <c r="W1629" s="160">
        <v>5.9999999999999995E-4</v>
      </c>
      <c r="X1629" s="160">
        <v>0</v>
      </c>
      <c r="Y1629" s="160">
        <v>0</v>
      </c>
      <c r="Z1629" s="160">
        <v>0</v>
      </c>
      <c r="AA1629" s="159">
        <v>0</v>
      </c>
      <c r="AB1629" s="159">
        <v>0</v>
      </c>
      <c r="AC1629" s="159">
        <v>0</v>
      </c>
      <c r="AD1629" s="159">
        <v>0</v>
      </c>
    </row>
    <row r="1630" spans="1:30" ht="15" customHeight="1">
      <c r="A1630" s="267" t="s">
        <v>2420</v>
      </c>
      <c r="B1630" s="165" t="s">
        <v>34</v>
      </c>
      <c r="C1630" s="182">
        <v>0.26899999999999996</v>
      </c>
      <c r="E1630" s="172">
        <v>0</v>
      </c>
      <c r="F1630" s="173">
        <v>0.105</v>
      </c>
      <c r="G1630" s="179">
        <v>4.0000000000000001E-3</v>
      </c>
      <c r="H1630" s="176">
        <v>8.3000000000000004E-2</v>
      </c>
      <c r="I1630" s="175">
        <v>0</v>
      </c>
      <c r="J1630" s="160">
        <v>0.13</v>
      </c>
      <c r="K1630" s="160">
        <v>0.12</v>
      </c>
      <c r="L1630" s="160">
        <v>2.0000000000000001E-4</v>
      </c>
      <c r="M1630" s="160">
        <v>0.82</v>
      </c>
      <c r="N1630" s="160">
        <v>1.9E-2</v>
      </c>
      <c r="O1630" s="160">
        <v>19.43</v>
      </c>
      <c r="P1630" s="160">
        <v>0.86</v>
      </c>
      <c r="Q1630" s="160">
        <v>2.9999999999999997E-4</v>
      </c>
      <c r="R1630" s="160">
        <v>7.6999999999999999E-2</v>
      </c>
      <c r="S1630" s="160">
        <v>0</v>
      </c>
      <c r="T1630" s="160">
        <v>0</v>
      </c>
      <c r="U1630" s="160">
        <v>0</v>
      </c>
      <c r="V1630" s="160">
        <v>0</v>
      </c>
      <c r="W1630" s="160">
        <v>5.9999999999999995E-4</v>
      </c>
      <c r="X1630" s="160">
        <v>0</v>
      </c>
      <c r="Y1630" s="160">
        <v>0</v>
      </c>
      <c r="Z1630" s="160">
        <v>0</v>
      </c>
      <c r="AA1630" s="159">
        <v>0</v>
      </c>
      <c r="AB1630" s="159">
        <v>0</v>
      </c>
      <c r="AC1630" s="159">
        <v>0</v>
      </c>
      <c r="AD1630" s="159">
        <v>0</v>
      </c>
    </row>
    <row r="1631" spans="1:30" ht="15" customHeight="1">
      <c r="A1631" s="267" t="s">
        <v>2421</v>
      </c>
      <c r="B1631" s="165" t="s">
        <v>34</v>
      </c>
      <c r="C1631" s="182">
        <v>0.25285999999999997</v>
      </c>
      <c r="E1631" s="172">
        <v>0</v>
      </c>
      <c r="F1631" s="173">
        <v>0.105</v>
      </c>
      <c r="G1631" s="179">
        <v>4.0000000000000001E-3</v>
      </c>
      <c r="H1631" s="176">
        <v>8.3000000000000004E-2</v>
      </c>
      <c r="I1631" s="175">
        <v>0</v>
      </c>
      <c r="J1631" s="160">
        <v>0.13</v>
      </c>
      <c r="K1631" s="160">
        <v>0.12</v>
      </c>
      <c r="L1631" s="160">
        <v>2.0000000000000001E-4</v>
      </c>
      <c r="M1631" s="160">
        <v>0.82</v>
      </c>
      <c r="N1631" s="160">
        <v>1.9E-2</v>
      </c>
      <c r="O1631" s="160">
        <v>19.43</v>
      </c>
      <c r="P1631" s="160">
        <v>0.86</v>
      </c>
      <c r="Q1631" s="160">
        <v>2.9999999999999997E-4</v>
      </c>
      <c r="R1631" s="160">
        <v>7.6999999999999999E-2</v>
      </c>
      <c r="S1631" s="160">
        <v>0</v>
      </c>
      <c r="T1631" s="160">
        <v>0</v>
      </c>
      <c r="U1631" s="160">
        <v>0</v>
      </c>
      <c r="V1631" s="160">
        <v>0</v>
      </c>
      <c r="W1631" s="160">
        <v>5.9999999999999995E-4</v>
      </c>
      <c r="X1631" s="160">
        <v>0</v>
      </c>
      <c r="Y1631" s="160">
        <v>0</v>
      </c>
      <c r="Z1631" s="160">
        <v>0</v>
      </c>
      <c r="AA1631" s="159">
        <v>0</v>
      </c>
      <c r="AB1631" s="159">
        <v>0</v>
      </c>
      <c r="AC1631" s="159">
        <v>0</v>
      </c>
      <c r="AD1631" s="159">
        <v>0</v>
      </c>
    </row>
    <row r="1632" spans="1:30" ht="15" customHeight="1">
      <c r="A1632" s="267" t="s">
        <v>2422</v>
      </c>
      <c r="B1632" s="165" t="s">
        <v>34</v>
      </c>
      <c r="C1632" s="182">
        <v>0.25285999999999997</v>
      </c>
      <c r="E1632" s="172">
        <v>0</v>
      </c>
      <c r="F1632" s="173">
        <v>0.105</v>
      </c>
      <c r="G1632" s="179">
        <v>4.0000000000000001E-3</v>
      </c>
      <c r="H1632" s="176">
        <v>8.3000000000000004E-2</v>
      </c>
      <c r="I1632" s="175">
        <v>0</v>
      </c>
      <c r="J1632" s="160">
        <v>0.13</v>
      </c>
      <c r="K1632" s="160">
        <v>0.12</v>
      </c>
      <c r="L1632" s="160">
        <v>2.0000000000000001E-4</v>
      </c>
      <c r="M1632" s="160">
        <v>0.82</v>
      </c>
      <c r="N1632" s="160">
        <v>1.9E-2</v>
      </c>
      <c r="O1632" s="160">
        <v>19.43</v>
      </c>
      <c r="P1632" s="160">
        <v>0.86</v>
      </c>
      <c r="Q1632" s="160">
        <v>2.9999999999999997E-4</v>
      </c>
      <c r="R1632" s="160">
        <v>7.6999999999999999E-2</v>
      </c>
      <c r="S1632" s="160">
        <v>0</v>
      </c>
      <c r="T1632" s="160">
        <v>0</v>
      </c>
      <c r="U1632" s="160">
        <v>0</v>
      </c>
      <c r="V1632" s="160">
        <v>0</v>
      </c>
      <c r="W1632" s="160">
        <v>5.9999999999999995E-4</v>
      </c>
      <c r="X1632" s="160">
        <v>0</v>
      </c>
      <c r="Y1632" s="160">
        <v>0</v>
      </c>
      <c r="Z1632" s="160">
        <v>0</v>
      </c>
      <c r="AA1632" s="159">
        <v>0</v>
      </c>
      <c r="AB1632" s="159">
        <v>0</v>
      </c>
      <c r="AC1632" s="159">
        <v>0</v>
      </c>
      <c r="AD1632" s="159">
        <v>0</v>
      </c>
    </row>
    <row r="1633" spans="1:30" ht="15" customHeight="1">
      <c r="A1633" s="267" t="s">
        <v>2423</v>
      </c>
      <c r="B1633" s="165" t="s">
        <v>34</v>
      </c>
      <c r="C1633" s="182">
        <v>0.26899999999999996</v>
      </c>
      <c r="E1633" s="172">
        <v>0</v>
      </c>
      <c r="F1633" s="173">
        <v>0.105</v>
      </c>
      <c r="G1633" s="179">
        <v>4.0000000000000001E-3</v>
      </c>
      <c r="H1633" s="176">
        <v>8.3000000000000004E-2</v>
      </c>
      <c r="I1633" s="175">
        <v>0</v>
      </c>
      <c r="J1633" s="160">
        <v>0.13</v>
      </c>
      <c r="K1633" s="160">
        <v>0.12</v>
      </c>
      <c r="L1633" s="160">
        <v>2.0000000000000001E-4</v>
      </c>
      <c r="M1633" s="160">
        <v>0.82</v>
      </c>
      <c r="N1633" s="160">
        <v>1.9E-2</v>
      </c>
      <c r="O1633" s="160">
        <v>19.43</v>
      </c>
      <c r="P1633" s="160">
        <v>0.86</v>
      </c>
      <c r="Q1633" s="160">
        <v>2.9999999999999997E-4</v>
      </c>
      <c r="R1633" s="160">
        <v>7.6999999999999999E-2</v>
      </c>
      <c r="S1633" s="160">
        <v>0</v>
      </c>
      <c r="T1633" s="160">
        <v>0</v>
      </c>
      <c r="U1633" s="160">
        <v>0</v>
      </c>
      <c r="V1633" s="160">
        <v>0</v>
      </c>
      <c r="W1633" s="160">
        <v>5.9999999999999995E-4</v>
      </c>
      <c r="X1633" s="160">
        <v>0</v>
      </c>
      <c r="Y1633" s="160">
        <v>0</v>
      </c>
      <c r="Z1633" s="160">
        <v>0</v>
      </c>
      <c r="AA1633" s="159">
        <v>0</v>
      </c>
      <c r="AB1633" s="159">
        <v>0</v>
      </c>
      <c r="AC1633" s="159">
        <v>0</v>
      </c>
      <c r="AD1633" s="159">
        <v>0</v>
      </c>
    </row>
    <row r="1634" spans="1:30" ht="15" customHeight="1">
      <c r="A1634" s="267" t="s">
        <v>2424</v>
      </c>
      <c r="B1634" s="165" t="s">
        <v>34</v>
      </c>
      <c r="C1634" s="182">
        <v>0.26899999999999996</v>
      </c>
      <c r="E1634" s="172">
        <v>0</v>
      </c>
      <c r="F1634" s="173">
        <v>0.105</v>
      </c>
      <c r="G1634" s="179">
        <v>4.0000000000000001E-3</v>
      </c>
      <c r="H1634" s="176">
        <v>8.3000000000000004E-2</v>
      </c>
      <c r="I1634" s="175">
        <v>0</v>
      </c>
      <c r="J1634" s="160">
        <v>0.13</v>
      </c>
      <c r="K1634" s="160">
        <v>0.12</v>
      </c>
      <c r="L1634" s="160">
        <v>2.0000000000000001E-4</v>
      </c>
      <c r="M1634" s="160">
        <v>0.82</v>
      </c>
      <c r="N1634" s="160">
        <v>1.9E-2</v>
      </c>
      <c r="O1634" s="160">
        <v>19.43</v>
      </c>
      <c r="P1634" s="160">
        <v>0.86</v>
      </c>
      <c r="Q1634" s="160">
        <v>2.9999999999999997E-4</v>
      </c>
      <c r="R1634" s="160">
        <v>7.6999999999999999E-2</v>
      </c>
      <c r="S1634" s="160">
        <v>0</v>
      </c>
      <c r="T1634" s="160">
        <v>0</v>
      </c>
      <c r="U1634" s="160">
        <v>0</v>
      </c>
      <c r="V1634" s="160">
        <v>0</v>
      </c>
      <c r="W1634" s="160">
        <v>5.9999999999999995E-4</v>
      </c>
      <c r="X1634" s="160">
        <v>0</v>
      </c>
      <c r="Y1634" s="160">
        <v>0</v>
      </c>
      <c r="Z1634" s="160">
        <v>0</v>
      </c>
      <c r="AA1634" s="159">
        <v>0</v>
      </c>
      <c r="AB1634" s="159">
        <v>0</v>
      </c>
      <c r="AC1634" s="159">
        <v>0</v>
      </c>
      <c r="AD1634" s="159">
        <v>0</v>
      </c>
    </row>
    <row r="1635" spans="1:30" ht="15" customHeight="1">
      <c r="A1635" s="267" t="s">
        <v>2425</v>
      </c>
      <c r="B1635" s="165" t="s">
        <v>34</v>
      </c>
      <c r="C1635" s="182">
        <v>0.25285999999999997</v>
      </c>
      <c r="E1635" s="172">
        <v>0</v>
      </c>
      <c r="F1635" s="173">
        <v>0.105</v>
      </c>
      <c r="G1635" s="179">
        <v>4.0000000000000001E-3</v>
      </c>
      <c r="H1635" s="176">
        <v>8.3000000000000004E-2</v>
      </c>
      <c r="I1635" s="175">
        <v>0</v>
      </c>
      <c r="J1635" s="160">
        <v>0.13</v>
      </c>
      <c r="K1635" s="160">
        <v>0.12</v>
      </c>
      <c r="L1635" s="160">
        <v>2.0000000000000001E-4</v>
      </c>
      <c r="M1635" s="160">
        <v>0.82</v>
      </c>
      <c r="N1635" s="160">
        <v>1.9E-2</v>
      </c>
      <c r="O1635" s="160">
        <v>19.43</v>
      </c>
      <c r="P1635" s="160">
        <v>0.86</v>
      </c>
      <c r="Q1635" s="160">
        <v>2.9999999999999997E-4</v>
      </c>
      <c r="R1635" s="160">
        <v>7.6999999999999999E-2</v>
      </c>
      <c r="S1635" s="160">
        <v>0</v>
      </c>
      <c r="T1635" s="160">
        <v>0</v>
      </c>
      <c r="U1635" s="160">
        <v>0</v>
      </c>
      <c r="V1635" s="160">
        <v>0</v>
      </c>
      <c r="W1635" s="160">
        <v>5.9999999999999995E-4</v>
      </c>
      <c r="X1635" s="160">
        <v>0</v>
      </c>
      <c r="Y1635" s="160">
        <v>0</v>
      </c>
      <c r="Z1635" s="160">
        <v>0</v>
      </c>
      <c r="AA1635" s="159">
        <v>0</v>
      </c>
      <c r="AB1635" s="159">
        <v>0</v>
      </c>
      <c r="AC1635" s="159">
        <v>0</v>
      </c>
      <c r="AD1635" s="159">
        <v>0</v>
      </c>
    </row>
    <row r="1636" spans="1:30" ht="15" customHeight="1">
      <c r="A1636" s="267" t="s">
        <v>2426</v>
      </c>
      <c r="B1636" s="165" t="s">
        <v>34</v>
      </c>
      <c r="C1636" s="182">
        <v>0.26619999999999999</v>
      </c>
      <c r="E1636" s="172">
        <v>0</v>
      </c>
      <c r="F1636" s="173">
        <v>4.3789999999999996E-2</v>
      </c>
      <c r="G1636" s="179">
        <v>3.98E-3</v>
      </c>
      <c r="H1636" s="176">
        <v>4.6760000000000003E-2</v>
      </c>
      <c r="I1636" s="175">
        <v>0</v>
      </c>
      <c r="J1636" s="160">
        <v>0.13</v>
      </c>
      <c r="K1636" s="160">
        <v>0.21</v>
      </c>
      <c r="L1636" s="160">
        <v>1E-4</v>
      </c>
      <c r="M1636" s="160">
        <v>1.93</v>
      </c>
      <c r="N1636" s="160">
        <v>2.8900000000000002E-2</v>
      </c>
      <c r="O1636" s="160">
        <v>0.61</v>
      </c>
      <c r="P1636" s="160">
        <v>3</v>
      </c>
      <c r="Q1636" s="160">
        <v>7.7999999999999999E-4</v>
      </c>
      <c r="R1636" s="160">
        <v>6.6500000000000004E-2</v>
      </c>
      <c r="S1636" s="160">
        <v>0</v>
      </c>
      <c r="T1636" s="160">
        <v>0</v>
      </c>
      <c r="U1636" s="160">
        <v>0</v>
      </c>
      <c r="V1636" s="160">
        <v>3.6999999999999999E-4</v>
      </c>
      <c r="W1636" s="160">
        <v>1.72E-3</v>
      </c>
      <c r="X1636" s="160">
        <v>3.4799999999999996E-3</v>
      </c>
      <c r="Y1636" s="160">
        <v>5.228E-2</v>
      </c>
      <c r="Z1636" s="160">
        <v>0</v>
      </c>
      <c r="AA1636" s="159">
        <v>0.21600000000000003</v>
      </c>
      <c r="AB1636" s="159">
        <v>4.5000000000000005E-3</v>
      </c>
      <c r="AC1636" s="159">
        <v>4.0999999999999995E-3</v>
      </c>
      <c r="AD1636" s="159">
        <v>0.06</v>
      </c>
    </row>
    <row r="1637" spans="1:30" ht="15" customHeight="1">
      <c r="A1637" s="267" t="s">
        <v>2427</v>
      </c>
      <c r="B1637" s="165" t="s">
        <v>34</v>
      </c>
      <c r="C1637" s="182">
        <v>0.26619999999999999</v>
      </c>
      <c r="E1637" s="172">
        <v>0</v>
      </c>
      <c r="F1637" s="173">
        <v>4.3789999999999996E-2</v>
      </c>
      <c r="G1637" s="179">
        <v>3.98E-3</v>
      </c>
      <c r="H1637" s="176">
        <v>4.6760000000000003E-2</v>
      </c>
      <c r="I1637" s="175">
        <v>0</v>
      </c>
      <c r="J1637" s="160">
        <v>0.13</v>
      </c>
      <c r="K1637" s="160">
        <v>0.21</v>
      </c>
      <c r="L1637" s="160">
        <v>1E-4</v>
      </c>
      <c r="M1637" s="160">
        <v>1.93</v>
      </c>
      <c r="N1637" s="160">
        <v>2.8900000000000002E-2</v>
      </c>
      <c r="O1637" s="160">
        <v>0.61</v>
      </c>
      <c r="P1637" s="160">
        <v>3</v>
      </c>
      <c r="Q1637" s="160">
        <v>7.7999999999999999E-4</v>
      </c>
      <c r="R1637" s="160">
        <v>6.6500000000000004E-2</v>
      </c>
      <c r="S1637" s="160">
        <v>0</v>
      </c>
      <c r="T1637" s="160">
        <v>0</v>
      </c>
      <c r="U1637" s="160">
        <v>0</v>
      </c>
      <c r="V1637" s="160">
        <v>3.6999999999999999E-4</v>
      </c>
      <c r="W1637" s="160">
        <v>1.72E-3</v>
      </c>
      <c r="X1637" s="160">
        <v>3.4799999999999996E-3</v>
      </c>
      <c r="Y1637" s="160">
        <v>5.228E-2</v>
      </c>
      <c r="Z1637" s="160">
        <v>0</v>
      </c>
      <c r="AA1637" s="159">
        <v>0.21600000000000003</v>
      </c>
      <c r="AB1637" s="159">
        <v>4.5000000000000005E-3</v>
      </c>
      <c r="AC1637" s="159">
        <v>4.0999999999999995E-3</v>
      </c>
      <c r="AD1637" s="159">
        <v>0.06</v>
      </c>
    </row>
    <row r="1638" spans="1:30" ht="15" customHeight="1">
      <c r="A1638" s="267" t="s">
        <v>2428</v>
      </c>
      <c r="B1638" s="165" t="s">
        <v>34</v>
      </c>
      <c r="C1638" s="182">
        <v>0.26619999999999999</v>
      </c>
      <c r="E1638" s="172">
        <v>0</v>
      </c>
      <c r="F1638" s="173">
        <v>4.3789999999999996E-2</v>
      </c>
      <c r="G1638" s="179">
        <v>3.98E-3</v>
      </c>
      <c r="H1638" s="176">
        <v>4.6760000000000003E-2</v>
      </c>
      <c r="I1638" s="175">
        <v>0</v>
      </c>
      <c r="J1638" s="160">
        <v>0.13</v>
      </c>
      <c r="K1638" s="160">
        <v>0.21</v>
      </c>
      <c r="L1638" s="160">
        <v>1E-4</v>
      </c>
      <c r="M1638" s="160">
        <v>1.93</v>
      </c>
      <c r="N1638" s="160">
        <v>2.8900000000000002E-2</v>
      </c>
      <c r="O1638" s="160">
        <v>0.61</v>
      </c>
      <c r="P1638" s="160">
        <v>3</v>
      </c>
      <c r="Q1638" s="160">
        <v>7.7999999999999999E-4</v>
      </c>
      <c r="R1638" s="160">
        <v>6.6500000000000004E-2</v>
      </c>
      <c r="S1638" s="160">
        <v>0</v>
      </c>
      <c r="T1638" s="160">
        <v>0</v>
      </c>
      <c r="U1638" s="160">
        <v>0</v>
      </c>
      <c r="V1638" s="160">
        <v>3.6999999999999999E-4</v>
      </c>
      <c r="W1638" s="160">
        <v>1.72E-3</v>
      </c>
      <c r="X1638" s="160">
        <v>3.4799999999999996E-3</v>
      </c>
      <c r="Y1638" s="160">
        <v>5.228E-2</v>
      </c>
      <c r="Z1638" s="160">
        <v>0</v>
      </c>
      <c r="AA1638" s="159">
        <v>0.21600000000000003</v>
      </c>
      <c r="AB1638" s="159">
        <v>4.5000000000000005E-3</v>
      </c>
      <c r="AC1638" s="159">
        <v>4.0999999999999995E-3</v>
      </c>
      <c r="AD1638" s="159">
        <v>0.06</v>
      </c>
    </row>
    <row r="1639" spans="1:30" ht="15" customHeight="1">
      <c r="A1639" s="267" t="s">
        <v>2429</v>
      </c>
      <c r="B1639" s="165" t="s">
        <v>34</v>
      </c>
      <c r="C1639" s="182">
        <v>0.26619999999999999</v>
      </c>
      <c r="E1639" s="172">
        <v>0</v>
      </c>
      <c r="F1639" s="173">
        <v>4.3789999999999996E-2</v>
      </c>
      <c r="G1639" s="179">
        <v>3.98E-3</v>
      </c>
      <c r="H1639" s="176">
        <v>4.6760000000000003E-2</v>
      </c>
      <c r="I1639" s="175">
        <v>0</v>
      </c>
      <c r="J1639" s="160">
        <v>0.13</v>
      </c>
      <c r="K1639" s="160">
        <v>0.21</v>
      </c>
      <c r="L1639" s="160">
        <v>1E-4</v>
      </c>
      <c r="M1639" s="160">
        <v>1.93</v>
      </c>
      <c r="N1639" s="160">
        <v>2.8900000000000002E-2</v>
      </c>
      <c r="O1639" s="160">
        <v>0.61</v>
      </c>
      <c r="P1639" s="160">
        <v>3</v>
      </c>
      <c r="Q1639" s="160">
        <v>7.7999999999999999E-4</v>
      </c>
      <c r="R1639" s="160">
        <v>6.6500000000000004E-2</v>
      </c>
      <c r="S1639" s="160">
        <v>0</v>
      </c>
      <c r="T1639" s="160">
        <v>0</v>
      </c>
      <c r="U1639" s="160">
        <v>0</v>
      </c>
      <c r="V1639" s="160">
        <v>3.6999999999999999E-4</v>
      </c>
      <c r="W1639" s="160">
        <v>1.72E-3</v>
      </c>
      <c r="X1639" s="160">
        <v>3.4799999999999996E-3</v>
      </c>
      <c r="Y1639" s="160">
        <v>5.228E-2</v>
      </c>
      <c r="Z1639" s="160">
        <v>0</v>
      </c>
      <c r="AA1639" s="159">
        <v>0.21600000000000003</v>
      </c>
      <c r="AB1639" s="159">
        <v>4.5000000000000005E-3</v>
      </c>
      <c r="AC1639" s="159">
        <v>4.0999999999999995E-3</v>
      </c>
      <c r="AD1639" s="159">
        <v>0.06</v>
      </c>
    </row>
    <row r="1640" spans="1:30" ht="15" customHeight="1">
      <c r="A1640" s="267" t="s">
        <v>2430</v>
      </c>
      <c r="B1640" s="165" t="s">
        <v>34</v>
      </c>
      <c r="C1640" s="182">
        <v>0.26619999999999999</v>
      </c>
      <c r="E1640" s="172">
        <v>0</v>
      </c>
      <c r="F1640" s="173">
        <v>4.3789999999999996E-2</v>
      </c>
      <c r="G1640" s="179">
        <v>3.98E-3</v>
      </c>
      <c r="H1640" s="176">
        <v>4.6760000000000003E-2</v>
      </c>
      <c r="I1640" s="175">
        <v>0</v>
      </c>
      <c r="J1640" s="160">
        <v>0.13</v>
      </c>
      <c r="K1640" s="160">
        <v>0.21</v>
      </c>
      <c r="L1640" s="160">
        <v>1E-4</v>
      </c>
      <c r="M1640" s="160">
        <v>1.93</v>
      </c>
      <c r="N1640" s="160">
        <v>2.8900000000000002E-2</v>
      </c>
      <c r="O1640" s="160">
        <v>0.61</v>
      </c>
      <c r="P1640" s="160">
        <v>3</v>
      </c>
      <c r="Q1640" s="160">
        <v>7.7999999999999999E-4</v>
      </c>
      <c r="R1640" s="160">
        <v>6.6500000000000004E-2</v>
      </c>
      <c r="S1640" s="160">
        <v>0</v>
      </c>
      <c r="T1640" s="160">
        <v>0</v>
      </c>
      <c r="U1640" s="160">
        <v>0</v>
      </c>
      <c r="V1640" s="160">
        <v>3.6999999999999999E-4</v>
      </c>
      <c r="W1640" s="160">
        <v>1.72E-3</v>
      </c>
      <c r="X1640" s="160">
        <v>3.4799999999999996E-3</v>
      </c>
      <c r="Y1640" s="160">
        <v>5.228E-2</v>
      </c>
      <c r="Z1640" s="160">
        <v>0</v>
      </c>
      <c r="AA1640" s="159">
        <v>0.21600000000000003</v>
      </c>
      <c r="AB1640" s="159">
        <v>4.5000000000000005E-3</v>
      </c>
      <c r="AC1640" s="159">
        <v>4.0999999999999995E-3</v>
      </c>
      <c r="AD1640" s="159">
        <v>0.06</v>
      </c>
    </row>
    <row r="1641" spans="1:30" ht="15" customHeight="1">
      <c r="A1641" s="267" t="s">
        <v>2431</v>
      </c>
      <c r="B1641" s="165" t="s">
        <v>34</v>
      </c>
      <c r="C1641" s="182">
        <v>0.21559999999999999</v>
      </c>
      <c r="E1641" s="172">
        <v>1.076E-2</v>
      </c>
      <c r="F1641" s="173">
        <v>4.3789999999999996E-2</v>
      </c>
      <c r="G1641" s="179">
        <v>3.98E-3</v>
      </c>
      <c r="H1641" s="176">
        <v>4.6760000000000003E-2</v>
      </c>
      <c r="I1641" s="175">
        <v>3.0000000000000001E-3</v>
      </c>
      <c r="J1641" s="160">
        <v>0.13</v>
      </c>
      <c r="K1641" s="160">
        <v>0.21</v>
      </c>
      <c r="L1641" s="160">
        <v>1E-4</v>
      </c>
      <c r="M1641" s="160">
        <v>1.93</v>
      </c>
      <c r="N1641" s="160">
        <v>2.8900000000000002E-2</v>
      </c>
      <c r="O1641" s="160">
        <v>0.61</v>
      </c>
      <c r="P1641" s="160">
        <v>3</v>
      </c>
      <c r="Q1641" s="160">
        <v>7.7999999999999999E-4</v>
      </c>
      <c r="R1641" s="160">
        <v>6.6500000000000004E-2</v>
      </c>
      <c r="S1641" s="160">
        <v>0</v>
      </c>
      <c r="T1641" s="160">
        <v>0</v>
      </c>
      <c r="U1641" s="160">
        <v>0</v>
      </c>
      <c r="V1641" s="160">
        <v>3.6999999999999999E-4</v>
      </c>
      <c r="W1641" s="160">
        <v>1.72E-3</v>
      </c>
      <c r="X1641" s="160">
        <v>3.4799999999999996E-3</v>
      </c>
      <c r="Y1641" s="160">
        <v>5.228E-2</v>
      </c>
      <c r="Z1641" s="160">
        <v>0</v>
      </c>
      <c r="AA1641" s="159">
        <v>0.21600000000000003</v>
      </c>
      <c r="AB1641" s="159">
        <v>4.5000000000000005E-3</v>
      </c>
      <c r="AC1641" s="159">
        <v>4.0999999999999995E-3</v>
      </c>
      <c r="AD1641" s="159">
        <v>0.06</v>
      </c>
    </row>
    <row r="1642" spans="1:30" ht="15" customHeight="1">
      <c r="A1642" s="267" t="s">
        <v>2432</v>
      </c>
      <c r="B1642" s="165" t="s">
        <v>34</v>
      </c>
      <c r="C1642" s="182">
        <v>0.26619999999999999</v>
      </c>
      <c r="E1642" s="172">
        <v>0</v>
      </c>
      <c r="F1642" s="173">
        <v>4.3789999999999996E-2</v>
      </c>
      <c r="G1642" s="179">
        <v>3.98E-3</v>
      </c>
      <c r="H1642" s="176">
        <v>4.6760000000000003E-2</v>
      </c>
      <c r="I1642" s="175">
        <v>0</v>
      </c>
      <c r="J1642" s="160">
        <v>0.13</v>
      </c>
      <c r="K1642" s="160">
        <v>0.21</v>
      </c>
      <c r="L1642" s="160">
        <v>1E-4</v>
      </c>
      <c r="M1642" s="160">
        <v>1.93</v>
      </c>
      <c r="N1642" s="160">
        <v>2.8900000000000002E-2</v>
      </c>
      <c r="O1642" s="160">
        <v>0.61</v>
      </c>
      <c r="P1642" s="160">
        <v>3</v>
      </c>
      <c r="Q1642" s="160">
        <v>7.7999999999999999E-4</v>
      </c>
      <c r="R1642" s="160">
        <v>6.6500000000000004E-2</v>
      </c>
      <c r="S1642" s="160">
        <v>0</v>
      </c>
      <c r="T1642" s="160">
        <v>0</v>
      </c>
      <c r="U1642" s="160">
        <v>0</v>
      </c>
      <c r="V1642" s="160">
        <v>3.6999999999999999E-4</v>
      </c>
      <c r="W1642" s="160">
        <v>1.72E-3</v>
      </c>
      <c r="X1642" s="160">
        <v>3.4799999999999996E-3</v>
      </c>
      <c r="Y1642" s="160">
        <v>5.228E-2</v>
      </c>
      <c r="Z1642" s="160">
        <v>0</v>
      </c>
      <c r="AA1642" s="159">
        <v>0.21600000000000003</v>
      </c>
      <c r="AB1642" s="159">
        <v>4.5000000000000005E-3</v>
      </c>
      <c r="AC1642" s="159">
        <v>4.0999999999999995E-3</v>
      </c>
      <c r="AD1642" s="159">
        <v>0.06</v>
      </c>
    </row>
    <row r="1643" spans="1:30" ht="15" customHeight="1">
      <c r="A1643" s="267" t="s">
        <v>2433</v>
      </c>
      <c r="B1643" s="165" t="s">
        <v>34</v>
      </c>
      <c r="C1643" s="182">
        <v>0.20530000000000001</v>
      </c>
      <c r="E1643" s="172">
        <v>4.1999999999999997E-3</v>
      </c>
      <c r="F1643" s="173">
        <v>5.441E-2</v>
      </c>
      <c r="G1643" s="179">
        <v>3.2599999999999997E-2</v>
      </c>
      <c r="H1643" s="176">
        <v>7.6539999999999997E-2</v>
      </c>
      <c r="I1643" s="175">
        <v>0</v>
      </c>
      <c r="J1643" s="160">
        <v>0.08</v>
      </c>
      <c r="K1643" s="160">
        <v>0.17</v>
      </c>
      <c r="L1643" s="160">
        <v>2.9E-4</v>
      </c>
      <c r="M1643" s="160">
        <v>2.4300000000000002</v>
      </c>
      <c r="N1643" s="160">
        <v>1.371E-2</v>
      </c>
      <c r="O1643" s="160">
        <v>9.41</v>
      </c>
      <c r="P1643" s="160">
        <v>3.57</v>
      </c>
      <c r="Q1643" s="160">
        <v>1.2999999999999999E-3</v>
      </c>
      <c r="R1643" s="160">
        <v>2.5000000000000001E-2</v>
      </c>
      <c r="S1643" s="160">
        <v>0</v>
      </c>
      <c r="T1643" s="160">
        <v>0</v>
      </c>
      <c r="U1643" s="160">
        <v>0</v>
      </c>
      <c r="V1643" s="160">
        <v>8.199999999999999E-3</v>
      </c>
      <c r="W1643" s="160">
        <v>2.5999999999999999E-3</v>
      </c>
      <c r="X1643" s="160">
        <v>3.0000000000000001E-3</v>
      </c>
      <c r="Y1643" s="160">
        <v>5.2999999999999999E-2</v>
      </c>
      <c r="Z1643" s="160">
        <v>0</v>
      </c>
      <c r="AA1643" s="159">
        <v>0.37075000000000002</v>
      </c>
      <c r="AB1643" s="159">
        <v>7.9600000000000001E-3</v>
      </c>
      <c r="AC1643" s="159">
        <v>4.8999999999999998E-3</v>
      </c>
      <c r="AD1643" s="159">
        <v>0.05</v>
      </c>
    </row>
    <row r="1644" spans="1:30" ht="15" customHeight="1">
      <c r="A1644" s="267" t="s">
        <v>2434</v>
      </c>
      <c r="B1644" s="165" t="s">
        <v>34</v>
      </c>
      <c r="C1644" s="182">
        <v>0.37040000000000001</v>
      </c>
      <c r="E1644" s="172">
        <v>1.43E-2</v>
      </c>
      <c r="F1644" s="173">
        <v>0.13739000000000001</v>
      </c>
      <c r="G1644" s="179">
        <v>4.548E-2</v>
      </c>
      <c r="H1644" s="176">
        <v>0.1852</v>
      </c>
      <c r="I1644" s="175">
        <v>0</v>
      </c>
      <c r="J1644" s="160">
        <v>0.11</v>
      </c>
      <c r="K1644" s="160">
        <v>0.33</v>
      </c>
      <c r="L1644" s="160">
        <v>2.1999999999999998E-4</v>
      </c>
      <c r="M1644" s="160">
        <v>5.33</v>
      </c>
      <c r="N1644" s="160">
        <v>1.44E-2</v>
      </c>
      <c r="O1644" s="160">
        <v>23.1</v>
      </c>
      <c r="P1644" s="160">
        <v>5.65</v>
      </c>
      <c r="Q1644" s="160">
        <v>1.64E-3</v>
      </c>
      <c r="R1644" s="160">
        <v>3.5000000000000003E-2</v>
      </c>
      <c r="S1644" s="160">
        <v>0.11</v>
      </c>
      <c r="T1644" s="160">
        <v>0</v>
      </c>
      <c r="U1644" s="160">
        <v>0.11</v>
      </c>
      <c r="V1644" s="160">
        <v>4.0400000000000002E-3</v>
      </c>
      <c r="W1644" s="160">
        <v>2.64E-3</v>
      </c>
      <c r="X1644" s="160">
        <v>3.4899999999999996E-3</v>
      </c>
      <c r="Y1644" s="160">
        <v>0.11099000000000001</v>
      </c>
      <c r="Z1644" s="160">
        <v>0</v>
      </c>
      <c r="AA1644" s="159">
        <v>0.62</v>
      </c>
      <c r="AB1644" s="159">
        <v>6.9999999999999993E-3</v>
      </c>
      <c r="AC1644" s="159">
        <v>3.0999999999999999E-3</v>
      </c>
      <c r="AD1644" s="159">
        <v>0.02</v>
      </c>
    </row>
    <row r="1645" spans="1:30" ht="15" customHeight="1">
      <c r="A1645" s="267" t="s">
        <v>2435</v>
      </c>
      <c r="B1645" s="165" t="s">
        <v>34</v>
      </c>
      <c r="C1645" s="182">
        <v>0.16188</v>
      </c>
      <c r="E1645" s="172">
        <v>0.12644</v>
      </c>
      <c r="F1645" s="173">
        <v>2.9249999999999998E-2</v>
      </c>
      <c r="G1645" s="179">
        <v>2.2259999999999999E-2</v>
      </c>
      <c r="H1645" s="176">
        <v>3.6309999999999995E-2</v>
      </c>
      <c r="I1645" s="175">
        <v>6.0699999999999999E-3</v>
      </c>
      <c r="J1645" s="160">
        <v>0.71172000000000002</v>
      </c>
      <c r="K1645" s="160">
        <v>0.20849000000000001</v>
      </c>
      <c r="L1645" s="160">
        <v>1.33E-3</v>
      </c>
      <c r="M1645" s="160">
        <v>1.46929</v>
      </c>
      <c r="N1645" s="160">
        <v>1.2589999999999999E-2</v>
      </c>
      <c r="O1645" s="160">
        <v>1.2192100000000001</v>
      </c>
      <c r="P1645" s="160">
        <v>1.97353</v>
      </c>
      <c r="Q1645" s="160">
        <v>6.8000000000000005E-4</v>
      </c>
      <c r="R1645" s="160">
        <v>1.2880000000000001E-2</v>
      </c>
      <c r="S1645" s="160">
        <v>0.18679999999999999</v>
      </c>
      <c r="T1645" s="160">
        <v>0</v>
      </c>
      <c r="U1645" s="160">
        <v>0.19739999999999999</v>
      </c>
      <c r="V1645" s="160">
        <v>1.7899999999999999E-3</v>
      </c>
      <c r="W1645" s="160">
        <v>2.1800000000000001E-3</v>
      </c>
      <c r="X1645" s="160">
        <v>2.4399999999999999E-3</v>
      </c>
      <c r="Y1645" s="160">
        <v>5.1089999999999997E-2</v>
      </c>
      <c r="Z1645" s="160">
        <v>6.0400000000000002E-3</v>
      </c>
      <c r="AA1645" s="159">
        <v>0.15529999999999999</v>
      </c>
      <c r="AB1645" s="159">
        <v>5.8999999999999999E-3</v>
      </c>
      <c r="AC1645" s="159">
        <v>1.9599999999999999E-3</v>
      </c>
      <c r="AD1645" s="159">
        <v>0.31003000000000003</v>
      </c>
    </row>
    <row r="1646" spans="1:30" ht="15" customHeight="1">
      <c r="A1646" s="267" t="s">
        <v>2436</v>
      </c>
      <c r="B1646" s="165" t="s">
        <v>34</v>
      </c>
      <c r="C1646" s="182">
        <v>0.16188</v>
      </c>
      <c r="E1646" s="172">
        <v>0.12644</v>
      </c>
      <c r="F1646" s="173">
        <v>2.9249999999999998E-2</v>
      </c>
      <c r="G1646" s="179">
        <v>2.2259999999999999E-2</v>
      </c>
      <c r="H1646" s="176">
        <v>3.6309999999999995E-2</v>
      </c>
      <c r="I1646" s="175">
        <v>6.0699999999999999E-3</v>
      </c>
      <c r="J1646" s="160">
        <v>0.71172000000000002</v>
      </c>
      <c r="K1646" s="160">
        <v>0.20849000000000001</v>
      </c>
      <c r="L1646" s="160">
        <v>1.33E-3</v>
      </c>
      <c r="M1646" s="160">
        <v>1.46929</v>
      </c>
      <c r="N1646" s="160">
        <v>1.2589999999999999E-2</v>
      </c>
      <c r="O1646" s="160">
        <v>1.2192100000000001</v>
      </c>
      <c r="P1646" s="160">
        <v>1.97353</v>
      </c>
      <c r="Q1646" s="160">
        <v>6.8000000000000005E-4</v>
      </c>
      <c r="R1646" s="160">
        <v>1.2880000000000001E-2</v>
      </c>
      <c r="S1646" s="160">
        <v>0.18679999999999999</v>
      </c>
      <c r="T1646" s="160">
        <v>0</v>
      </c>
      <c r="U1646" s="160">
        <v>0.19739999999999999</v>
      </c>
      <c r="V1646" s="160">
        <v>1.7899999999999999E-3</v>
      </c>
      <c r="W1646" s="160">
        <v>2.1800000000000001E-3</v>
      </c>
      <c r="X1646" s="160">
        <v>2.4399999999999999E-3</v>
      </c>
      <c r="Y1646" s="160">
        <v>5.1089999999999997E-2</v>
      </c>
      <c r="Z1646" s="160">
        <v>6.0400000000000002E-3</v>
      </c>
      <c r="AA1646" s="159">
        <v>0.15529999999999999</v>
      </c>
      <c r="AB1646" s="159">
        <v>5.8999999999999999E-3</v>
      </c>
      <c r="AC1646" s="159">
        <v>1.9599999999999999E-3</v>
      </c>
      <c r="AD1646" s="159">
        <v>0.31003000000000003</v>
      </c>
    </row>
    <row r="1647" spans="1:30" ht="15" customHeight="1">
      <c r="A1647" s="267" t="s">
        <v>2437</v>
      </c>
      <c r="B1647" s="165" t="s">
        <v>34</v>
      </c>
      <c r="C1647" s="182">
        <v>0.16188</v>
      </c>
      <c r="E1647" s="172">
        <v>0.12644</v>
      </c>
      <c r="F1647" s="173">
        <v>2.9249999999999998E-2</v>
      </c>
      <c r="G1647" s="179">
        <v>2.2259999999999999E-2</v>
      </c>
      <c r="H1647" s="176">
        <v>3.6309999999999995E-2</v>
      </c>
      <c r="I1647" s="175">
        <v>6.0699999999999999E-3</v>
      </c>
      <c r="J1647" s="160">
        <v>0.71172000000000002</v>
      </c>
      <c r="K1647" s="160">
        <v>0.20849000000000001</v>
      </c>
      <c r="L1647" s="160">
        <v>1.33E-3</v>
      </c>
      <c r="M1647" s="160">
        <v>1.46929</v>
      </c>
      <c r="N1647" s="160">
        <v>1.2589999999999999E-2</v>
      </c>
      <c r="O1647" s="160">
        <v>1.2192100000000001</v>
      </c>
      <c r="P1647" s="160">
        <v>1.97353</v>
      </c>
      <c r="Q1647" s="160">
        <v>6.8000000000000005E-4</v>
      </c>
      <c r="R1647" s="160">
        <v>1.2880000000000001E-2</v>
      </c>
      <c r="S1647" s="160">
        <v>0.18679999999999999</v>
      </c>
      <c r="T1647" s="160">
        <v>0</v>
      </c>
      <c r="U1647" s="160">
        <v>0.19739999999999999</v>
      </c>
      <c r="V1647" s="160">
        <v>1.7899999999999999E-3</v>
      </c>
      <c r="W1647" s="160">
        <v>2.1800000000000001E-3</v>
      </c>
      <c r="X1647" s="160">
        <v>2.4399999999999999E-3</v>
      </c>
      <c r="Y1647" s="160">
        <v>5.1089999999999997E-2</v>
      </c>
      <c r="Z1647" s="160">
        <v>6.0400000000000002E-3</v>
      </c>
      <c r="AA1647" s="159">
        <v>0.15529999999999999</v>
      </c>
      <c r="AB1647" s="159">
        <v>5.8999999999999999E-3</v>
      </c>
      <c r="AC1647" s="159">
        <v>1.9599999999999999E-3</v>
      </c>
      <c r="AD1647" s="159">
        <v>0.31003000000000003</v>
      </c>
    </row>
    <row r="1648" spans="1:30" ht="15" customHeight="1">
      <c r="A1648" s="267" t="s">
        <v>2438</v>
      </c>
      <c r="B1648" s="165" t="s">
        <v>34</v>
      </c>
      <c r="C1648" s="182">
        <v>0.16188</v>
      </c>
      <c r="E1648" s="172">
        <v>0.12644</v>
      </c>
      <c r="F1648" s="173">
        <v>2.9249999999999998E-2</v>
      </c>
      <c r="G1648" s="179">
        <v>2.2259999999999999E-2</v>
      </c>
      <c r="H1648" s="176">
        <v>3.6309999999999995E-2</v>
      </c>
      <c r="I1648" s="175">
        <v>6.0699999999999999E-3</v>
      </c>
      <c r="J1648" s="160">
        <v>0.71172000000000002</v>
      </c>
      <c r="K1648" s="160">
        <v>0.20849000000000001</v>
      </c>
      <c r="L1648" s="160">
        <v>1.33E-3</v>
      </c>
      <c r="M1648" s="160">
        <v>1.46929</v>
      </c>
      <c r="N1648" s="160">
        <v>1.2589999999999999E-2</v>
      </c>
      <c r="O1648" s="160">
        <v>1.2192100000000001</v>
      </c>
      <c r="P1648" s="160">
        <v>1.97353</v>
      </c>
      <c r="Q1648" s="160">
        <v>6.8000000000000005E-4</v>
      </c>
      <c r="R1648" s="160">
        <v>1.2880000000000001E-2</v>
      </c>
      <c r="S1648" s="160">
        <v>0.18679999999999999</v>
      </c>
      <c r="T1648" s="160">
        <v>0</v>
      </c>
      <c r="U1648" s="160">
        <v>0.19739999999999999</v>
      </c>
      <c r="V1648" s="160">
        <v>1.7899999999999999E-3</v>
      </c>
      <c r="W1648" s="160">
        <v>2.1800000000000001E-3</v>
      </c>
      <c r="X1648" s="160">
        <v>2.4399999999999999E-3</v>
      </c>
      <c r="Y1648" s="160">
        <v>5.1089999999999997E-2</v>
      </c>
      <c r="Z1648" s="160">
        <v>6.0400000000000002E-3</v>
      </c>
      <c r="AA1648" s="159">
        <v>0.15529999999999999</v>
      </c>
      <c r="AB1648" s="159">
        <v>5.8999999999999999E-3</v>
      </c>
      <c r="AC1648" s="159">
        <v>1.9599999999999999E-3</v>
      </c>
      <c r="AD1648" s="159">
        <v>0.31003000000000003</v>
      </c>
    </row>
    <row r="1649" spans="1:30" ht="15" customHeight="1">
      <c r="A1649" s="267" t="s">
        <v>2439</v>
      </c>
      <c r="B1649" s="165" t="s">
        <v>34</v>
      </c>
      <c r="C1649" s="182">
        <v>0.16188</v>
      </c>
      <c r="E1649" s="172">
        <v>0.12644</v>
      </c>
      <c r="F1649" s="173">
        <v>2.9249999999999998E-2</v>
      </c>
      <c r="G1649" s="179">
        <v>2.2259999999999999E-2</v>
      </c>
      <c r="H1649" s="176">
        <v>3.6309999999999995E-2</v>
      </c>
      <c r="I1649" s="175">
        <v>6.0699999999999999E-3</v>
      </c>
      <c r="J1649" s="160">
        <v>0.71172000000000002</v>
      </c>
      <c r="K1649" s="160">
        <v>0.20849000000000001</v>
      </c>
      <c r="L1649" s="160">
        <v>1.33E-3</v>
      </c>
      <c r="M1649" s="160">
        <v>1.46929</v>
      </c>
      <c r="N1649" s="160">
        <v>1.2589999999999999E-2</v>
      </c>
      <c r="O1649" s="160">
        <v>1.2192100000000001</v>
      </c>
      <c r="P1649" s="160">
        <v>1.97353</v>
      </c>
      <c r="Q1649" s="160">
        <v>6.8000000000000005E-4</v>
      </c>
      <c r="R1649" s="160">
        <v>1.2880000000000001E-2</v>
      </c>
      <c r="S1649" s="160">
        <v>0.18679999999999999</v>
      </c>
      <c r="T1649" s="160">
        <v>0</v>
      </c>
      <c r="U1649" s="160">
        <v>0.19739999999999999</v>
      </c>
      <c r="V1649" s="160">
        <v>1.7899999999999999E-3</v>
      </c>
      <c r="W1649" s="160">
        <v>2.1800000000000001E-3</v>
      </c>
      <c r="X1649" s="160">
        <v>2.4399999999999999E-3</v>
      </c>
      <c r="Y1649" s="160">
        <v>5.1089999999999997E-2</v>
      </c>
      <c r="Z1649" s="160">
        <v>6.0400000000000002E-3</v>
      </c>
      <c r="AA1649" s="159">
        <v>0.15529999999999999</v>
      </c>
      <c r="AB1649" s="159">
        <v>5.8999999999999999E-3</v>
      </c>
      <c r="AC1649" s="159">
        <v>1.9599999999999999E-3</v>
      </c>
      <c r="AD1649" s="159">
        <v>0.31003000000000003</v>
      </c>
    </row>
    <row r="1650" spans="1:30" ht="15" customHeight="1">
      <c r="A1650" s="267" t="s">
        <v>2440</v>
      </c>
      <c r="B1650" s="165" t="s">
        <v>34</v>
      </c>
      <c r="C1650" s="182">
        <v>0.16188</v>
      </c>
      <c r="E1650" s="172">
        <v>0.12644</v>
      </c>
      <c r="F1650" s="173">
        <v>2.9249999999999998E-2</v>
      </c>
      <c r="G1650" s="179">
        <v>2.2259999999999999E-2</v>
      </c>
      <c r="H1650" s="176">
        <v>3.6309999999999995E-2</v>
      </c>
      <c r="I1650" s="175">
        <v>6.0699999999999999E-3</v>
      </c>
      <c r="J1650" s="160">
        <v>0.71172000000000002</v>
      </c>
      <c r="K1650" s="160">
        <v>0.20849000000000001</v>
      </c>
      <c r="L1650" s="160">
        <v>1.33E-3</v>
      </c>
      <c r="M1650" s="160">
        <v>1.46929</v>
      </c>
      <c r="N1650" s="160">
        <v>1.2589999999999999E-2</v>
      </c>
      <c r="O1650" s="160">
        <v>1.2192100000000001</v>
      </c>
      <c r="P1650" s="160">
        <v>1.97353</v>
      </c>
      <c r="Q1650" s="160">
        <v>6.8000000000000005E-4</v>
      </c>
      <c r="R1650" s="160">
        <v>1.2880000000000001E-2</v>
      </c>
      <c r="S1650" s="160">
        <v>0.18679999999999999</v>
      </c>
      <c r="T1650" s="160">
        <v>0</v>
      </c>
      <c r="U1650" s="160">
        <v>0.19739999999999999</v>
      </c>
      <c r="V1650" s="160">
        <v>1.7899999999999999E-3</v>
      </c>
      <c r="W1650" s="160">
        <v>2.1800000000000001E-3</v>
      </c>
      <c r="X1650" s="160">
        <v>2.4399999999999999E-3</v>
      </c>
      <c r="Y1650" s="160">
        <v>5.1089999999999997E-2</v>
      </c>
      <c r="Z1650" s="160">
        <v>6.0400000000000002E-3</v>
      </c>
      <c r="AA1650" s="159">
        <v>0.15529999999999999</v>
      </c>
      <c r="AB1650" s="159">
        <v>5.8999999999999999E-3</v>
      </c>
      <c r="AC1650" s="159">
        <v>1.9599999999999999E-3</v>
      </c>
      <c r="AD1650" s="159">
        <v>0.31003000000000003</v>
      </c>
    </row>
    <row r="1651" spans="1:30" ht="15" customHeight="1">
      <c r="A1651" s="267" t="s">
        <v>2441</v>
      </c>
      <c r="B1651" s="165" t="s">
        <v>34</v>
      </c>
      <c r="C1651" s="182">
        <v>9.7189999999999999E-2</v>
      </c>
      <c r="E1651" s="172">
        <v>3.6049999999999999E-2</v>
      </c>
      <c r="F1651" s="173">
        <v>0.10862999999999999</v>
      </c>
      <c r="G1651" s="179">
        <v>2.9759999999999998E-2</v>
      </c>
      <c r="H1651" s="176">
        <v>0.12598999999999999</v>
      </c>
      <c r="I1651" s="175">
        <v>0</v>
      </c>
      <c r="J1651" s="160">
        <v>0.16486999999999999</v>
      </c>
      <c r="K1651" s="160">
        <v>8.2820000000000005E-2</v>
      </c>
      <c r="L1651" s="160">
        <v>8.0000000000000007E-5</v>
      </c>
      <c r="M1651" s="160">
        <v>0.78674999999999995</v>
      </c>
      <c r="N1651" s="160">
        <v>8.0600000000000012E-3</v>
      </c>
      <c r="O1651" s="160">
        <v>11.747109999999999</v>
      </c>
      <c r="P1651" s="160">
        <v>1.0880800000000002</v>
      </c>
      <c r="Q1651" s="160">
        <v>4.4999999999999999E-4</v>
      </c>
      <c r="R1651" s="160">
        <v>1.3389999999999999E-2</v>
      </c>
      <c r="S1651" s="160">
        <v>0.12988</v>
      </c>
      <c r="T1651" s="160">
        <v>0</v>
      </c>
      <c r="U1651" s="160">
        <v>0.12988</v>
      </c>
      <c r="V1651" s="160">
        <v>8.4000000000000003E-4</v>
      </c>
      <c r="W1651" s="160">
        <v>9.2999999999999995E-4</v>
      </c>
      <c r="X1651" s="160">
        <v>1.3500000000000001E-3</v>
      </c>
      <c r="Y1651" s="160">
        <v>2.1339999999999998E-2</v>
      </c>
      <c r="Z1651" s="160">
        <v>0</v>
      </c>
      <c r="AA1651" s="159">
        <v>9.9159999999999998E-2</v>
      </c>
      <c r="AB1651" s="159">
        <v>3.1700000000000001E-3</v>
      </c>
      <c r="AC1651" s="159">
        <v>1.3900000000000002E-3</v>
      </c>
      <c r="AD1651" s="159">
        <v>1.618E-2</v>
      </c>
    </row>
    <row r="1652" spans="1:30" ht="15" customHeight="1">
      <c r="A1652" s="267" t="s">
        <v>2442</v>
      </c>
      <c r="B1652" s="165" t="s">
        <v>34</v>
      </c>
      <c r="C1652" s="182">
        <v>9.7189999999999999E-2</v>
      </c>
      <c r="E1652" s="172">
        <v>3.6049999999999999E-2</v>
      </c>
      <c r="F1652" s="173">
        <v>0.10862999999999999</v>
      </c>
      <c r="G1652" s="179">
        <v>2.9759999999999998E-2</v>
      </c>
      <c r="H1652" s="176">
        <v>0.12598999999999999</v>
      </c>
      <c r="I1652" s="175">
        <v>0</v>
      </c>
      <c r="J1652" s="160">
        <v>0.16486999999999999</v>
      </c>
      <c r="K1652" s="160">
        <v>8.2820000000000005E-2</v>
      </c>
      <c r="L1652" s="160">
        <v>8.0000000000000007E-5</v>
      </c>
      <c r="M1652" s="160">
        <v>0.78674999999999995</v>
      </c>
      <c r="N1652" s="160">
        <v>8.0600000000000012E-3</v>
      </c>
      <c r="O1652" s="160">
        <v>11.747109999999999</v>
      </c>
      <c r="P1652" s="160">
        <v>1.0880800000000002</v>
      </c>
      <c r="Q1652" s="160">
        <v>4.4999999999999999E-4</v>
      </c>
      <c r="R1652" s="160">
        <v>1.3389999999999999E-2</v>
      </c>
      <c r="S1652" s="160">
        <v>0.12988</v>
      </c>
      <c r="T1652" s="160">
        <v>0</v>
      </c>
      <c r="U1652" s="160">
        <v>0.12988</v>
      </c>
      <c r="V1652" s="160">
        <v>8.4000000000000003E-4</v>
      </c>
      <c r="W1652" s="160">
        <v>9.2999999999999995E-4</v>
      </c>
      <c r="X1652" s="160">
        <v>1.3500000000000001E-3</v>
      </c>
      <c r="Y1652" s="160">
        <v>2.1339999999999998E-2</v>
      </c>
      <c r="Z1652" s="160">
        <v>0</v>
      </c>
      <c r="AA1652" s="159">
        <v>9.9159999999999998E-2</v>
      </c>
      <c r="AB1652" s="159">
        <v>3.1700000000000001E-3</v>
      </c>
      <c r="AC1652" s="159">
        <v>1.3900000000000002E-3</v>
      </c>
      <c r="AD1652" s="159">
        <v>1.618E-2</v>
      </c>
    </row>
    <row r="1653" spans="1:30" ht="15" customHeight="1">
      <c r="A1653" s="267" t="s">
        <v>2443</v>
      </c>
      <c r="B1653" s="165" t="s">
        <v>34</v>
      </c>
      <c r="C1653" s="182">
        <v>9.7189999999999999E-2</v>
      </c>
      <c r="E1653" s="172">
        <v>3.6049999999999999E-2</v>
      </c>
      <c r="F1653" s="173">
        <v>0.10862999999999999</v>
      </c>
      <c r="G1653" s="179">
        <v>2.9759999999999998E-2</v>
      </c>
      <c r="H1653" s="176">
        <v>0.12598999999999999</v>
      </c>
      <c r="I1653" s="175">
        <v>0</v>
      </c>
      <c r="J1653" s="160">
        <v>0.16486999999999999</v>
      </c>
      <c r="K1653" s="160">
        <v>8.2820000000000005E-2</v>
      </c>
      <c r="L1653" s="160">
        <v>8.0000000000000007E-5</v>
      </c>
      <c r="M1653" s="160">
        <v>0.78674999999999995</v>
      </c>
      <c r="N1653" s="160">
        <v>8.0600000000000012E-3</v>
      </c>
      <c r="O1653" s="160">
        <v>11.747109999999999</v>
      </c>
      <c r="P1653" s="160">
        <v>1.0880800000000002</v>
      </c>
      <c r="Q1653" s="160">
        <v>4.4999999999999999E-4</v>
      </c>
      <c r="R1653" s="160">
        <v>1.3389999999999999E-2</v>
      </c>
      <c r="S1653" s="160">
        <v>0.12988</v>
      </c>
      <c r="T1653" s="160">
        <v>0</v>
      </c>
      <c r="U1653" s="160">
        <v>0.12988</v>
      </c>
      <c r="V1653" s="160">
        <v>8.4000000000000003E-4</v>
      </c>
      <c r="W1653" s="160">
        <v>9.2999999999999995E-4</v>
      </c>
      <c r="X1653" s="160">
        <v>1.3500000000000001E-3</v>
      </c>
      <c r="Y1653" s="160">
        <v>2.1339999999999998E-2</v>
      </c>
      <c r="Z1653" s="160">
        <v>0</v>
      </c>
      <c r="AA1653" s="159">
        <v>9.9159999999999998E-2</v>
      </c>
      <c r="AB1653" s="159">
        <v>3.1700000000000001E-3</v>
      </c>
      <c r="AC1653" s="159">
        <v>1.3900000000000002E-3</v>
      </c>
      <c r="AD1653" s="159">
        <v>1.618E-2</v>
      </c>
    </row>
    <row r="1654" spans="1:30" ht="15" customHeight="1">
      <c r="A1654" s="267" t="s">
        <v>2444</v>
      </c>
      <c r="B1654" s="165" t="s">
        <v>34</v>
      </c>
      <c r="C1654" s="182">
        <v>9.7189999999999999E-2</v>
      </c>
      <c r="E1654" s="172">
        <v>3.6049999999999999E-2</v>
      </c>
      <c r="F1654" s="173">
        <v>0.10862999999999999</v>
      </c>
      <c r="G1654" s="179">
        <v>2.9759999999999998E-2</v>
      </c>
      <c r="H1654" s="176">
        <v>0.12598999999999999</v>
      </c>
      <c r="I1654" s="175">
        <v>0</v>
      </c>
      <c r="J1654" s="160">
        <v>0.16486999999999999</v>
      </c>
      <c r="K1654" s="160">
        <v>8.2820000000000005E-2</v>
      </c>
      <c r="L1654" s="160">
        <v>8.0000000000000007E-5</v>
      </c>
      <c r="M1654" s="160">
        <v>0.78674999999999995</v>
      </c>
      <c r="N1654" s="160">
        <v>8.0600000000000012E-3</v>
      </c>
      <c r="O1654" s="160">
        <v>11.747109999999999</v>
      </c>
      <c r="P1654" s="160">
        <v>1.0880800000000002</v>
      </c>
      <c r="Q1654" s="160">
        <v>4.4999999999999999E-4</v>
      </c>
      <c r="R1654" s="160">
        <v>1.3389999999999999E-2</v>
      </c>
      <c r="S1654" s="160">
        <v>0.12988</v>
      </c>
      <c r="T1654" s="160">
        <v>0</v>
      </c>
      <c r="U1654" s="160">
        <v>0.12988</v>
      </c>
      <c r="V1654" s="160">
        <v>8.4000000000000003E-4</v>
      </c>
      <c r="W1654" s="160">
        <v>9.2999999999999995E-4</v>
      </c>
      <c r="X1654" s="160">
        <v>1.3500000000000001E-3</v>
      </c>
      <c r="Y1654" s="160">
        <v>2.1339999999999998E-2</v>
      </c>
      <c r="Z1654" s="160">
        <v>0</v>
      </c>
      <c r="AA1654" s="159">
        <v>9.9159999999999998E-2</v>
      </c>
      <c r="AB1654" s="159">
        <v>3.1700000000000001E-3</v>
      </c>
      <c r="AC1654" s="159">
        <v>1.3900000000000002E-3</v>
      </c>
      <c r="AD1654" s="159">
        <v>1.618E-2</v>
      </c>
    </row>
    <row r="1655" spans="1:30" ht="15" customHeight="1">
      <c r="A1655" s="267" t="s">
        <v>2445</v>
      </c>
      <c r="B1655" s="165" t="s">
        <v>34</v>
      </c>
      <c r="C1655" s="182">
        <v>9.7189999999999999E-2</v>
      </c>
      <c r="E1655" s="172">
        <v>3.6049999999999999E-2</v>
      </c>
      <c r="F1655" s="173">
        <v>0.10862999999999999</v>
      </c>
      <c r="G1655" s="179">
        <v>2.9759999999999998E-2</v>
      </c>
      <c r="H1655" s="176">
        <v>0.12598999999999999</v>
      </c>
      <c r="I1655" s="175">
        <v>0</v>
      </c>
      <c r="J1655" s="160">
        <v>0.16486999999999999</v>
      </c>
      <c r="K1655" s="160">
        <v>8.2820000000000005E-2</v>
      </c>
      <c r="L1655" s="160">
        <v>8.0000000000000007E-5</v>
      </c>
      <c r="M1655" s="160">
        <v>0.78674999999999995</v>
      </c>
      <c r="N1655" s="160">
        <v>8.0600000000000012E-3</v>
      </c>
      <c r="O1655" s="160">
        <v>11.747109999999999</v>
      </c>
      <c r="P1655" s="160">
        <v>1.0880800000000002</v>
      </c>
      <c r="Q1655" s="160">
        <v>4.4999999999999999E-4</v>
      </c>
      <c r="R1655" s="160">
        <v>1.3389999999999999E-2</v>
      </c>
      <c r="S1655" s="160">
        <v>0.12988</v>
      </c>
      <c r="T1655" s="160">
        <v>0</v>
      </c>
      <c r="U1655" s="160">
        <v>0.12988</v>
      </c>
      <c r="V1655" s="160">
        <v>8.4000000000000003E-4</v>
      </c>
      <c r="W1655" s="160">
        <v>9.2999999999999995E-4</v>
      </c>
      <c r="X1655" s="160">
        <v>1.3500000000000001E-3</v>
      </c>
      <c r="Y1655" s="160">
        <v>2.1339999999999998E-2</v>
      </c>
      <c r="Z1655" s="160">
        <v>0</v>
      </c>
      <c r="AA1655" s="159">
        <v>9.9159999999999998E-2</v>
      </c>
      <c r="AB1655" s="159">
        <v>3.1700000000000001E-3</v>
      </c>
      <c r="AC1655" s="159">
        <v>1.3900000000000002E-3</v>
      </c>
      <c r="AD1655" s="159">
        <v>1.618E-2</v>
      </c>
    </row>
    <row r="1656" spans="1:30" ht="15" customHeight="1">
      <c r="A1656" s="267" t="s">
        <v>2446</v>
      </c>
      <c r="B1656" s="165" t="s">
        <v>34</v>
      </c>
      <c r="C1656" s="182">
        <v>9.7189999999999999E-2</v>
      </c>
      <c r="E1656" s="172">
        <v>3.6049999999999999E-2</v>
      </c>
      <c r="F1656" s="173">
        <v>0.10862999999999999</v>
      </c>
      <c r="G1656" s="179">
        <v>2.9759999999999998E-2</v>
      </c>
      <c r="H1656" s="176">
        <v>0.12598999999999999</v>
      </c>
      <c r="I1656" s="175">
        <v>0</v>
      </c>
      <c r="J1656" s="160">
        <v>0.16486999999999999</v>
      </c>
      <c r="K1656" s="160">
        <v>8.2820000000000005E-2</v>
      </c>
      <c r="L1656" s="160">
        <v>8.0000000000000007E-5</v>
      </c>
      <c r="M1656" s="160">
        <v>0.78674999999999995</v>
      </c>
      <c r="N1656" s="160">
        <v>8.0600000000000012E-3</v>
      </c>
      <c r="O1656" s="160">
        <v>11.747109999999999</v>
      </c>
      <c r="P1656" s="160">
        <v>1.0880800000000002</v>
      </c>
      <c r="Q1656" s="160">
        <v>4.4999999999999999E-4</v>
      </c>
      <c r="R1656" s="160">
        <v>1.3389999999999999E-2</v>
      </c>
      <c r="S1656" s="160">
        <v>0.12988</v>
      </c>
      <c r="T1656" s="160">
        <v>0</v>
      </c>
      <c r="U1656" s="160">
        <v>0.12988</v>
      </c>
      <c r="V1656" s="160">
        <v>8.4000000000000003E-4</v>
      </c>
      <c r="W1656" s="160">
        <v>9.2999999999999995E-4</v>
      </c>
      <c r="X1656" s="160">
        <v>1.3500000000000001E-3</v>
      </c>
      <c r="Y1656" s="160">
        <v>2.1339999999999998E-2</v>
      </c>
      <c r="Z1656" s="160">
        <v>0</v>
      </c>
      <c r="AA1656" s="159">
        <v>9.9159999999999998E-2</v>
      </c>
      <c r="AB1656" s="159">
        <v>3.1700000000000001E-3</v>
      </c>
      <c r="AC1656" s="159">
        <v>1.3900000000000002E-3</v>
      </c>
      <c r="AD1656" s="159">
        <v>1.618E-2</v>
      </c>
    </row>
    <row r="1657" spans="1:30" ht="15" customHeight="1">
      <c r="A1657" s="267" t="s">
        <v>2447</v>
      </c>
      <c r="B1657" s="165" t="s">
        <v>34</v>
      </c>
      <c r="C1657" s="182">
        <v>8.5550000000000001E-2</v>
      </c>
      <c r="E1657" s="172">
        <v>4.7350000000000003E-2</v>
      </c>
      <c r="F1657" s="173">
        <v>0.10862999999999999</v>
      </c>
      <c r="G1657" s="179">
        <v>2.9759999999999998E-2</v>
      </c>
      <c r="H1657" s="176">
        <v>0.12598999999999999</v>
      </c>
      <c r="I1657" s="175">
        <v>4.2999999999999999E-4</v>
      </c>
      <c r="J1657" s="160">
        <v>0.16486999999999999</v>
      </c>
      <c r="K1657" s="160">
        <v>8.2820000000000005E-2</v>
      </c>
      <c r="L1657" s="160">
        <v>8.0000000000000007E-5</v>
      </c>
      <c r="M1657" s="160">
        <v>0.78674999999999995</v>
      </c>
      <c r="N1657" s="160">
        <v>8.0600000000000012E-3</v>
      </c>
      <c r="O1657" s="160">
        <v>11.747109999999999</v>
      </c>
      <c r="P1657" s="160">
        <v>1.0880800000000002</v>
      </c>
      <c r="Q1657" s="160">
        <v>4.4999999999999999E-4</v>
      </c>
      <c r="R1657" s="160">
        <v>1.3389999999999999E-2</v>
      </c>
      <c r="S1657" s="160">
        <v>0.12988</v>
      </c>
      <c r="T1657" s="160">
        <v>0</v>
      </c>
      <c r="U1657" s="160">
        <v>0.12988</v>
      </c>
      <c r="V1657" s="160">
        <v>8.4000000000000003E-4</v>
      </c>
      <c r="W1657" s="160">
        <v>9.2999999999999995E-4</v>
      </c>
      <c r="X1657" s="160">
        <v>1.3500000000000001E-3</v>
      </c>
      <c r="Y1657" s="160">
        <v>2.1339999999999998E-2</v>
      </c>
      <c r="Z1657" s="160">
        <v>0</v>
      </c>
      <c r="AA1657" s="159">
        <v>9.9159999999999998E-2</v>
      </c>
      <c r="AB1657" s="159">
        <v>3.1700000000000001E-3</v>
      </c>
      <c r="AC1657" s="159">
        <v>1.3900000000000002E-3</v>
      </c>
      <c r="AD1657" s="159">
        <v>1.618E-2</v>
      </c>
    </row>
    <row r="1658" spans="1:30" ht="15" customHeight="1">
      <c r="A1658" s="267" t="s">
        <v>2448</v>
      </c>
      <c r="B1658" s="165" t="s">
        <v>34</v>
      </c>
      <c r="C1658" s="182">
        <v>0.11304</v>
      </c>
      <c r="E1658" s="172">
        <v>3.236E-2</v>
      </c>
      <c r="F1658" s="173">
        <v>0.10862999999999999</v>
      </c>
      <c r="G1658" s="179">
        <v>2.9759999999999998E-2</v>
      </c>
      <c r="H1658" s="176">
        <v>0.12598999999999999</v>
      </c>
      <c r="I1658" s="175">
        <v>3.0000000000000001E-3</v>
      </c>
      <c r="J1658" s="160">
        <v>0.16486999999999999</v>
      </c>
      <c r="K1658" s="160">
        <v>8.2820000000000005E-2</v>
      </c>
      <c r="L1658" s="160">
        <v>8.0000000000000007E-5</v>
      </c>
      <c r="M1658" s="160">
        <v>0.78674999999999995</v>
      </c>
      <c r="N1658" s="160">
        <v>8.0600000000000012E-3</v>
      </c>
      <c r="O1658" s="160">
        <v>11.747109999999999</v>
      </c>
      <c r="P1658" s="160">
        <v>1.0880800000000002</v>
      </c>
      <c r="Q1658" s="160">
        <v>4.4999999999999999E-4</v>
      </c>
      <c r="R1658" s="160">
        <v>1.3389999999999999E-2</v>
      </c>
      <c r="S1658" s="160">
        <v>0.12988</v>
      </c>
      <c r="T1658" s="160">
        <v>0</v>
      </c>
      <c r="U1658" s="160">
        <v>0.12988</v>
      </c>
      <c r="V1658" s="160">
        <v>8.4000000000000003E-4</v>
      </c>
      <c r="W1658" s="160">
        <v>9.2999999999999995E-4</v>
      </c>
      <c r="X1658" s="160">
        <v>1.3500000000000001E-3</v>
      </c>
      <c r="Y1658" s="160">
        <v>2.1339999999999998E-2</v>
      </c>
      <c r="Z1658" s="160">
        <v>0</v>
      </c>
      <c r="AA1658" s="159">
        <v>9.9159999999999998E-2</v>
      </c>
      <c r="AB1658" s="159">
        <v>3.1700000000000001E-3</v>
      </c>
      <c r="AC1658" s="159">
        <v>1.3900000000000002E-3</v>
      </c>
      <c r="AD1658" s="159">
        <v>1.618E-2</v>
      </c>
    </row>
    <row r="1659" spans="1:30" ht="15" customHeight="1">
      <c r="A1659" s="267" t="s">
        <v>2449</v>
      </c>
      <c r="B1659" s="165" t="s">
        <v>34</v>
      </c>
      <c r="C1659" s="182">
        <v>9.7189999999999999E-2</v>
      </c>
      <c r="E1659" s="172">
        <v>3.6049999999999999E-2</v>
      </c>
      <c r="F1659" s="173">
        <v>0.10862999999999999</v>
      </c>
      <c r="G1659" s="179">
        <v>2.9759999999999998E-2</v>
      </c>
      <c r="H1659" s="176">
        <v>0.12598999999999999</v>
      </c>
      <c r="I1659" s="175">
        <v>0</v>
      </c>
      <c r="J1659" s="160">
        <v>0.16486999999999999</v>
      </c>
      <c r="K1659" s="160">
        <v>8.2820000000000005E-2</v>
      </c>
      <c r="L1659" s="160">
        <v>8.0000000000000007E-5</v>
      </c>
      <c r="M1659" s="160">
        <v>0.78674999999999995</v>
      </c>
      <c r="N1659" s="160">
        <v>8.0600000000000012E-3</v>
      </c>
      <c r="O1659" s="160">
        <v>11.747109999999999</v>
      </c>
      <c r="P1659" s="160">
        <v>1.0880800000000002</v>
      </c>
      <c r="Q1659" s="160">
        <v>4.4999999999999999E-4</v>
      </c>
      <c r="R1659" s="160">
        <v>1.3389999999999999E-2</v>
      </c>
      <c r="S1659" s="160">
        <v>0.12988</v>
      </c>
      <c r="T1659" s="160">
        <v>0</v>
      </c>
      <c r="U1659" s="160">
        <v>0.12988</v>
      </c>
      <c r="V1659" s="160">
        <v>8.4000000000000003E-4</v>
      </c>
      <c r="W1659" s="160">
        <v>9.2999999999999995E-4</v>
      </c>
      <c r="X1659" s="160">
        <v>1.3500000000000001E-3</v>
      </c>
      <c r="Y1659" s="160">
        <v>2.1339999999999998E-2</v>
      </c>
      <c r="Z1659" s="160">
        <v>0</v>
      </c>
      <c r="AA1659" s="159">
        <v>9.9159999999999998E-2</v>
      </c>
      <c r="AB1659" s="159">
        <v>3.1700000000000001E-3</v>
      </c>
      <c r="AC1659" s="159">
        <v>1.3900000000000002E-3</v>
      </c>
      <c r="AD1659" s="159">
        <v>1.618E-2</v>
      </c>
    </row>
    <row r="1660" spans="1:30" ht="15" customHeight="1">
      <c r="A1660" s="267" t="s">
        <v>2450</v>
      </c>
      <c r="B1660" s="165" t="s">
        <v>34</v>
      </c>
      <c r="C1660" s="182">
        <v>9.7189999999999999E-2</v>
      </c>
      <c r="E1660" s="172">
        <v>3.6049999999999999E-2</v>
      </c>
      <c r="F1660" s="173">
        <v>0.10862999999999999</v>
      </c>
      <c r="G1660" s="179">
        <v>2.9759999999999998E-2</v>
      </c>
      <c r="H1660" s="176">
        <v>0.12598999999999999</v>
      </c>
      <c r="I1660" s="175">
        <v>0</v>
      </c>
      <c r="J1660" s="160">
        <v>0.16486999999999999</v>
      </c>
      <c r="K1660" s="160">
        <v>8.2820000000000005E-2</v>
      </c>
      <c r="L1660" s="160">
        <v>8.0000000000000007E-5</v>
      </c>
      <c r="M1660" s="160">
        <v>0.78674999999999995</v>
      </c>
      <c r="N1660" s="160">
        <v>8.0600000000000012E-3</v>
      </c>
      <c r="O1660" s="160">
        <v>11.747109999999999</v>
      </c>
      <c r="P1660" s="160">
        <v>1.0880800000000002</v>
      </c>
      <c r="Q1660" s="160">
        <v>4.4999999999999999E-4</v>
      </c>
      <c r="R1660" s="160">
        <v>1.3389999999999999E-2</v>
      </c>
      <c r="S1660" s="160">
        <v>0.12988</v>
      </c>
      <c r="T1660" s="160">
        <v>0</v>
      </c>
      <c r="U1660" s="160">
        <v>0.12988</v>
      </c>
      <c r="V1660" s="160">
        <v>8.4000000000000003E-4</v>
      </c>
      <c r="W1660" s="160">
        <v>9.2999999999999995E-4</v>
      </c>
      <c r="X1660" s="160">
        <v>1.3500000000000001E-3</v>
      </c>
      <c r="Y1660" s="160">
        <v>2.1339999999999998E-2</v>
      </c>
      <c r="Z1660" s="160">
        <v>0</v>
      </c>
      <c r="AA1660" s="159">
        <v>9.9159999999999998E-2</v>
      </c>
      <c r="AB1660" s="159">
        <v>3.1700000000000001E-3</v>
      </c>
      <c r="AC1660" s="159">
        <v>1.3900000000000002E-3</v>
      </c>
      <c r="AD1660" s="159">
        <v>1.618E-2</v>
      </c>
    </row>
    <row r="1661" spans="1:30" ht="15" customHeight="1">
      <c r="A1661" s="267" t="s">
        <v>2451</v>
      </c>
      <c r="B1661" s="165" t="s">
        <v>34</v>
      </c>
      <c r="C1661" s="182">
        <v>9.7189999999999999E-2</v>
      </c>
      <c r="E1661" s="172">
        <v>3.6049999999999999E-2</v>
      </c>
      <c r="F1661" s="173">
        <v>0.10862999999999999</v>
      </c>
      <c r="G1661" s="179">
        <v>2.9759999999999998E-2</v>
      </c>
      <c r="H1661" s="176">
        <v>0.12598999999999999</v>
      </c>
      <c r="I1661" s="175">
        <v>0</v>
      </c>
      <c r="J1661" s="160">
        <v>0.16486999999999999</v>
      </c>
      <c r="K1661" s="160">
        <v>8.2820000000000005E-2</v>
      </c>
      <c r="L1661" s="160">
        <v>8.0000000000000007E-5</v>
      </c>
      <c r="M1661" s="160">
        <v>0.78674999999999995</v>
      </c>
      <c r="N1661" s="160">
        <v>8.0600000000000012E-3</v>
      </c>
      <c r="O1661" s="160">
        <v>11.747109999999999</v>
      </c>
      <c r="P1661" s="160">
        <v>1.0880800000000002</v>
      </c>
      <c r="Q1661" s="160">
        <v>4.4999999999999999E-4</v>
      </c>
      <c r="R1661" s="160">
        <v>1.3389999999999999E-2</v>
      </c>
      <c r="S1661" s="160">
        <v>0.12988</v>
      </c>
      <c r="T1661" s="160">
        <v>0</v>
      </c>
      <c r="U1661" s="160">
        <v>0.12988</v>
      </c>
      <c r="V1661" s="160">
        <v>8.4000000000000003E-4</v>
      </c>
      <c r="W1661" s="160">
        <v>9.2999999999999995E-4</v>
      </c>
      <c r="X1661" s="160">
        <v>1.3500000000000001E-3</v>
      </c>
      <c r="Y1661" s="160">
        <v>2.1339999999999998E-2</v>
      </c>
      <c r="Z1661" s="160">
        <v>0</v>
      </c>
      <c r="AA1661" s="159">
        <v>9.9159999999999998E-2</v>
      </c>
      <c r="AB1661" s="159">
        <v>3.1700000000000001E-3</v>
      </c>
      <c r="AC1661" s="159">
        <v>1.3900000000000002E-3</v>
      </c>
      <c r="AD1661" s="159">
        <v>1.618E-2</v>
      </c>
    </row>
    <row r="1662" spans="1:30" ht="15" customHeight="1">
      <c r="A1662" s="267" t="s">
        <v>2452</v>
      </c>
      <c r="B1662" s="165" t="s">
        <v>34</v>
      </c>
      <c r="C1662" s="182">
        <v>9.7189999999999999E-2</v>
      </c>
      <c r="E1662" s="172">
        <v>3.6049999999999999E-2</v>
      </c>
      <c r="F1662" s="173">
        <v>0.10862999999999999</v>
      </c>
      <c r="G1662" s="179">
        <v>2.9759999999999998E-2</v>
      </c>
      <c r="H1662" s="176">
        <v>0.12598999999999999</v>
      </c>
      <c r="I1662" s="175">
        <v>0</v>
      </c>
      <c r="J1662" s="160">
        <v>0.16486999999999999</v>
      </c>
      <c r="K1662" s="160">
        <v>8.2820000000000005E-2</v>
      </c>
      <c r="L1662" s="160">
        <v>8.0000000000000007E-5</v>
      </c>
      <c r="M1662" s="160">
        <v>0.78674999999999995</v>
      </c>
      <c r="N1662" s="160">
        <v>8.0600000000000012E-3</v>
      </c>
      <c r="O1662" s="160">
        <v>11.747109999999999</v>
      </c>
      <c r="P1662" s="160">
        <v>1.0880800000000002</v>
      </c>
      <c r="Q1662" s="160">
        <v>4.4999999999999999E-4</v>
      </c>
      <c r="R1662" s="160">
        <v>1.3389999999999999E-2</v>
      </c>
      <c r="S1662" s="160">
        <v>0.12988</v>
      </c>
      <c r="T1662" s="160">
        <v>0</v>
      </c>
      <c r="U1662" s="160">
        <v>0.12988</v>
      </c>
      <c r="V1662" s="160">
        <v>8.4000000000000003E-4</v>
      </c>
      <c r="W1662" s="160">
        <v>9.2999999999999995E-4</v>
      </c>
      <c r="X1662" s="160">
        <v>1.3500000000000001E-3</v>
      </c>
      <c r="Y1662" s="160">
        <v>2.1339999999999998E-2</v>
      </c>
      <c r="Z1662" s="160">
        <v>0</v>
      </c>
      <c r="AA1662" s="159">
        <v>9.9159999999999998E-2</v>
      </c>
      <c r="AB1662" s="159">
        <v>3.1700000000000001E-3</v>
      </c>
      <c r="AC1662" s="159">
        <v>1.3900000000000002E-3</v>
      </c>
      <c r="AD1662" s="159">
        <v>1.618E-2</v>
      </c>
    </row>
    <row r="1663" spans="1:30" ht="15" customHeight="1">
      <c r="A1663" s="267" t="s">
        <v>2453</v>
      </c>
      <c r="B1663" s="165" t="s">
        <v>34</v>
      </c>
      <c r="C1663" s="182">
        <v>0.13800000000000001</v>
      </c>
      <c r="E1663" s="172">
        <v>2.7000000000000003E-2</v>
      </c>
      <c r="F1663" s="173">
        <v>0.12960000000000002</v>
      </c>
      <c r="G1663" s="179">
        <v>3.9E-2</v>
      </c>
      <c r="H1663" s="176">
        <v>0.17180000000000001</v>
      </c>
      <c r="I1663" s="175">
        <v>0</v>
      </c>
      <c r="J1663" s="160">
        <v>0.1</v>
      </c>
      <c r="K1663" s="160">
        <v>0.12</v>
      </c>
      <c r="L1663" s="160">
        <v>3.6999999999999999E-4</v>
      </c>
      <c r="M1663" s="160">
        <v>1.07</v>
      </c>
      <c r="N1663" s="160">
        <v>1.1299999999999999E-2</v>
      </c>
      <c r="O1663" s="160">
        <v>8.0500000000000007</v>
      </c>
      <c r="P1663" s="160">
        <v>1.89</v>
      </c>
      <c r="Q1663" s="160">
        <v>4.0000000000000002E-4</v>
      </c>
      <c r="R1663" s="160">
        <v>1.8700000000000001E-2</v>
      </c>
      <c r="S1663" s="160">
        <v>0</v>
      </c>
      <c r="T1663" s="160">
        <v>0</v>
      </c>
      <c r="U1663" s="160">
        <v>0</v>
      </c>
      <c r="V1663" s="160">
        <v>3.5699999999999998E-3</v>
      </c>
      <c r="W1663" s="160">
        <v>1.47E-3</v>
      </c>
      <c r="X1663" s="160">
        <v>5.0000000000000001E-4</v>
      </c>
      <c r="Y1663" s="160">
        <v>3.3669999999999999E-2</v>
      </c>
      <c r="Z1663" s="160">
        <v>0</v>
      </c>
      <c r="AA1663" s="159">
        <v>0.14400000000000002</v>
      </c>
      <c r="AB1663" s="159">
        <v>6.9999999999999993E-3</v>
      </c>
      <c r="AC1663" s="159">
        <v>2.2000000000000001E-3</v>
      </c>
      <c r="AD1663" s="159">
        <v>0.02</v>
      </c>
    </row>
    <row r="1664" spans="1:30" ht="15" customHeight="1">
      <c r="A1664" s="267" t="s">
        <v>2454</v>
      </c>
      <c r="B1664" s="165" t="s">
        <v>34</v>
      </c>
      <c r="C1664" s="182">
        <v>0.13800000000000001</v>
      </c>
      <c r="E1664" s="172">
        <v>2.7000000000000003E-2</v>
      </c>
      <c r="F1664" s="173">
        <v>0.12960000000000002</v>
      </c>
      <c r="G1664" s="179">
        <v>3.9E-2</v>
      </c>
      <c r="H1664" s="176">
        <v>0.17180000000000001</v>
      </c>
      <c r="I1664" s="175">
        <v>0</v>
      </c>
      <c r="J1664" s="160">
        <v>0.1</v>
      </c>
      <c r="K1664" s="160">
        <v>0.12</v>
      </c>
      <c r="L1664" s="160">
        <v>3.6999999999999999E-4</v>
      </c>
      <c r="M1664" s="160">
        <v>1.07</v>
      </c>
      <c r="N1664" s="160">
        <v>1.1299999999999999E-2</v>
      </c>
      <c r="O1664" s="160">
        <v>8.0500000000000007</v>
      </c>
      <c r="P1664" s="160">
        <v>1.89</v>
      </c>
      <c r="Q1664" s="160">
        <v>4.0000000000000002E-4</v>
      </c>
      <c r="R1664" s="160">
        <v>1.8700000000000001E-2</v>
      </c>
      <c r="S1664" s="160">
        <v>0</v>
      </c>
      <c r="T1664" s="160">
        <v>0</v>
      </c>
      <c r="U1664" s="160">
        <v>0</v>
      </c>
      <c r="V1664" s="160">
        <v>3.5699999999999998E-3</v>
      </c>
      <c r="W1664" s="160">
        <v>1.47E-3</v>
      </c>
      <c r="X1664" s="160">
        <v>5.0000000000000001E-4</v>
      </c>
      <c r="Y1664" s="160">
        <v>3.3669999999999999E-2</v>
      </c>
      <c r="Z1664" s="160">
        <v>0</v>
      </c>
      <c r="AA1664" s="159">
        <v>0.14400000000000002</v>
      </c>
      <c r="AB1664" s="159">
        <v>6.9999999999999993E-3</v>
      </c>
      <c r="AC1664" s="159">
        <v>2.2000000000000001E-3</v>
      </c>
      <c r="AD1664" s="159">
        <v>0.02</v>
      </c>
    </row>
    <row r="1665" spans="1:30" ht="15" customHeight="1">
      <c r="A1665" s="267" t="s">
        <v>2455</v>
      </c>
      <c r="B1665" s="165" t="s">
        <v>34</v>
      </c>
      <c r="C1665" s="182">
        <v>0.13800000000000001</v>
      </c>
      <c r="E1665" s="172">
        <v>2.7000000000000003E-2</v>
      </c>
      <c r="F1665" s="173">
        <v>0.12960000000000002</v>
      </c>
      <c r="G1665" s="179">
        <v>3.9E-2</v>
      </c>
      <c r="H1665" s="176">
        <v>0.17180000000000001</v>
      </c>
      <c r="I1665" s="175">
        <v>0</v>
      </c>
      <c r="J1665" s="160">
        <v>0.1</v>
      </c>
      <c r="K1665" s="160">
        <v>0.12</v>
      </c>
      <c r="L1665" s="160">
        <v>3.6999999999999999E-4</v>
      </c>
      <c r="M1665" s="160">
        <v>1.07</v>
      </c>
      <c r="N1665" s="160">
        <v>1.1299999999999999E-2</v>
      </c>
      <c r="O1665" s="160">
        <v>8.0500000000000007</v>
      </c>
      <c r="P1665" s="160">
        <v>1.89</v>
      </c>
      <c r="Q1665" s="160">
        <v>4.0000000000000002E-4</v>
      </c>
      <c r="R1665" s="160">
        <v>1.8700000000000001E-2</v>
      </c>
      <c r="S1665" s="160">
        <v>0</v>
      </c>
      <c r="T1665" s="160">
        <v>0</v>
      </c>
      <c r="U1665" s="160">
        <v>0</v>
      </c>
      <c r="V1665" s="160">
        <v>3.5699999999999998E-3</v>
      </c>
      <c r="W1665" s="160">
        <v>1.47E-3</v>
      </c>
      <c r="X1665" s="160">
        <v>5.0000000000000001E-4</v>
      </c>
      <c r="Y1665" s="160">
        <v>3.3669999999999999E-2</v>
      </c>
      <c r="Z1665" s="160">
        <v>0</v>
      </c>
      <c r="AA1665" s="159">
        <v>0.14400000000000002</v>
      </c>
      <c r="AB1665" s="159">
        <v>6.9999999999999993E-3</v>
      </c>
      <c r="AC1665" s="159">
        <v>2.2000000000000001E-3</v>
      </c>
      <c r="AD1665" s="159">
        <v>0.02</v>
      </c>
    </row>
    <row r="1666" spans="1:30" ht="15" customHeight="1">
      <c r="A1666" s="267" t="s">
        <v>2456</v>
      </c>
      <c r="B1666" s="165" t="s">
        <v>34</v>
      </c>
      <c r="C1666" s="182">
        <v>0.13800000000000001</v>
      </c>
      <c r="E1666" s="172">
        <v>2.7000000000000003E-2</v>
      </c>
      <c r="F1666" s="173">
        <v>0.12960000000000002</v>
      </c>
      <c r="G1666" s="179">
        <v>3.9E-2</v>
      </c>
      <c r="H1666" s="176">
        <v>0.17180000000000001</v>
      </c>
      <c r="I1666" s="175">
        <v>0</v>
      </c>
      <c r="J1666" s="160">
        <v>0.1</v>
      </c>
      <c r="K1666" s="160">
        <v>0.12</v>
      </c>
      <c r="L1666" s="160">
        <v>3.6999999999999999E-4</v>
      </c>
      <c r="M1666" s="160">
        <v>1.07</v>
      </c>
      <c r="N1666" s="160">
        <v>1.1299999999999999E-2</v>
      </c>
      <c r="O1666" s="160">
        <v>8.0500000000000007</v>
      </c>
      <c r="P1666" s="160">
        <v>1.89</v>
      </c>
      <c r="Q1666" s="160">
        <v>4.0000000000000002E-4</v>
      </c>
      <c r="R1666" s="160">
        <v>1.8700000000000001E-2</v>
      </c>
      <c r="S1666" s="160">
        <v>0</v>
      </c>
      <c r="T1666" s="160">
        <v>0</v>
      </c>
      <c r="U1666" s="160">
        <v>0</v>
      </c>
      <c r="V1666" s="160">
        <v>3.5699999999999998E-3</v>
      </c>
      <c r="W1666" s="160">
        <v>1.47E-3</v>
      </c>
      <c r="X1666" s="160">
        <v>5.0000000000000001E-4</v>
      </c>
      <c r="Y1666" s="160">
        <v>3.3669999999999999E-2</v>
      </c>
      <c r="Z1666" s="160">
        <v>0</v>
      </c>
      <c r="AA1666" s="159">
        <v>0.14400000000000002</v>
      </c>
      <c r="AB1666" s="159">
        <v>6.9999999999999993E-3</v>
      </c>
      <c r="AC1666" s="159">
        <v>2.2000000000000001E-3</v>
      </c>
      <c r="AD1666" s="159">
        <v>0.02</v>
      </c>
    </row>
    <row r="1667" spans="1:30" ht="15" customHeight="1">
      <c r="A1667" s="267" t="s">
        <v>2457</v>
      </c>
      <c r="B1667" s="165" t="s">
        <v>34</v>
      </c>
      <c r="C1667" s="182">
        <v>0.13800000000000001</v>
      </c>
      <c r="E1667" s="172">
        <v>2.7000000000000003E-2</v>
      </c>
      <c r="F1667" s="173">
        <v>0.12960000000000002</v>
      </c>
      <c r="G1667" s="179">
        <v>3.9E-2</v>
      </c>
      <c r="H1667" s="176">
        <v>0.17180000000000001</v>
      </c>
      <c r="I1667" s="175">
        <v>0</v>
      </c>
      <c r="J1667" s="160">
        <v>0.1</v>
      </c>
      <c r="K1667" s="160">
        <v>0.12</v>
      </c>
      <c r="L1667" s="160">
        <v>3.6999999999999999E-4</v>
      </c>
      <c r="M1667" s="160">
        <v>1.07</v>
      </c>
      <c r="N1667" s="160">
        <v>1.1299999999999999E-2</v>
      </c>
      <c r="O1667" s="160">
        <v>8.0500000000000007</v>
      </c>
      <c r="P1667" s="160">
        <v>1.89</v>
      </c>
      <c r="Q1667" s="160">
        <v>4.0000000000000002E-4</v>
      </c>
      <c r="R1667" s="160">
        <v>1.8700000000000001E-2</v>
      </c>
      <c r="S1667" s="160">
        <v>0</v>
      </c>
      <c r="T1667" s="160">
        <v>0</v>
      </c>
      <c r="U1667" s="160">
        <v>0</v>
      </c>
      <c r="V1667" s="160">
        <v>3.5699999999999998E-3</v>
      </c>
      <c r="W1667" s="160">
        <v>1.47E-3</v>
      </c>
      <c r="X1667" s="160">
        <v>5.0000000000000001E-4</v>
      </c>
      <c r="Y1667" s="160">
        <v>3.3669999999999999E-2</v>
      </c>
      <c r="Z1667" s="160">
        <v>0</v>
      </c>
      <c r="AA1667" s="159">
        <v>0.14400000000000002</v>
      </c>
      <c r="AB1667" s="159">
        <v>6.9999999999999993E-3</v>
      </c>
      <c r="AC1667" s="159">
        <v>2.2000000000000001E-3</v>
      </c>
      <c r="AD1667" s="159">
        <v>0.02</v>
      </c>
    </row>
    <row r="1668" spans="1:30" ht="15" customHeight="1">
      <c r="A1668" s="267" t="s">
        <v>2458</v>
      </c>
      <c r="B1668" s="165" t="s">
        <v>34</v>
      </c>
      <c r="C1668" s="182">
        <v>0.13800000000000001</v>
      </c>
      <c r="E1668" s="172">
        <v>2.7000000000000003E-2</v>
      </c>
      <c r="F1668" s="173">
        <v>0.12960000000000002</v>
      </c>
      <c r="G1668" s="179">
        <v>3.9E-2</v>
      </c>
      <c r="H1668" s="176">
        <v>0.17180000000000001</v>
      </c>
      <c r="I1668" s="175">
        <v>0</v>
      </c>
      <c r="J1668" s="160">
        <v>0.1</v>
      </c>
      <c r="K1668" s="160">
        <v>0.12</v>
      </c>
      <c r="L1668" s="160">
        <v>3.6999999999999999E-4</v>
      </c>
      <c r="M1668" s="160">
        <v>1.07</v>
      </c>
      <c r="N1668" s="160">
        <v>1.1299999999999999E-2</v>
      </c>
      <c r="O1668" s="160">
        <v>8.0500000000000007</v>
      </c>
      <c r="P1668" s="160">
        <v>1.89</v>
      </c>
      <c r="Q1668" s="160">
        <v>4.0000000000000002E-4</v>
      </c>
      <c r="R1668" s="160">
        <v>1.8700000000000001E-2</v>
      </c>
      <c r="S1668" s="160">
        <v>0</v>
      </c>
      <c r="T1668" s="160">
        <v>0</v>
      </c>
      <c r="U1668" s="160">
        <v>0</v>
      </c>
      <c r="V1668" s="160">
        <v>3.5699999999999998E-3</v>
      </c>
      <c r="W1668" s="160">
        <v>1.47E-3</v>
      </c>
      <c r="X1668" s="160">
        <v>5.0000000000000001E-4</v>
      </c>
      <c r="Y1668" s="160">
        <v>3.3669999999999999E-2</v>
      </c>
      <c r="Z1668" s="160">
        <v>0</v>
      </c>
      <c r="AA1668" s="159">
        <v>0.14400000000000002</v>
      </c>
      <c r="AB1668" s="159">
        <v>6.9999999999999993E-3</v>
      </c>
      <c r="AC1668" s="159">
        <v>2.2000000000000001E-3</v>
      </c>
      <c r="AD1668" s="159">
        <v>0.02</v>
      </c>
    </row>
    <row r="1669" spans="1:30" ht="15" customHeight="1">
      <c r="A1669" s="267" t="s">
        <v>2459</v>
      </c>
      <c r="B1669" s="165" t="s">
        <v>34</v>
      </c>
      <c r="C1669" s="182">
        <v>0.13800000000000001</v>
      </c>
      <c r="E1669" s="172">
        <v>2.7000000000000003E-2</v>
      </c>
      <c r="F1669" s="173">
        <v>0.12960000000000002</v>
      </c>
      <c r="G1669" s="179">
        <v>3.9E-2</v>
      </c>
      <c r="H1669" s="176">
        <v>0.17180000000000001</v>
      </c>
      <c r="I1669" s="175">
        <v>0</v>
      </c>
      <c r="J1669" s="160">
        <v>0.1</v>
      </c>
      <c r="K1669" s="160">
        <v>0.12</v>
      </c>
      <c r="L1669" s="160">
        <v>3.6999999999999999E-4</v>
      </c>
      <c r="M1669" s="160">
        <v>1.07</v>
      </c>
      <c r="N1669" s="160">
        <v>1.1299999999999999E-2</v>
      </c>
      <c r="O1669" s="160">
        <v>8.0500000000000007</v>
      </c>
      <c r="P1669" s="160">
        <v>1.89</v>
      </c>
      <c r="Q1669" s="160">
        <v>4.0000000000000002E-4</v>
      </c>
      <c r="R1669" s="160">
        <v>1.8700000000000001E-2</v>
      </c>
      <c r="S1669" s="160">
        <v>0</v>
      </c>
      <c r="T1669" s="160">
        <v>0</v>
      </c>
      <c r="U1669" s="160">
        <v>0</v>
      </c>
      <c r="V1669" s="160">
        <v>3.5699999999999998E-3</v>
      </c>
      <c r="W1669" s="160">
        <v>1.47E-3</v>
      </c>
      <c r="X1669" s="160">
        <v>5.0000000000000001E-4</v>
      </c>
      <c r="Y1669" s="160">
        <v>3.3669999999999999E-2</v>
      </c>
      <c r="Z1669" s="160">
        <v>0</v>
      </c>
      <c r="AA1669" s="159">
        <v>0.14400000000000002</v>
      </c>
      <c r="AB1669" s="159">
        <v>6.9999999999999993E-3</v>
      </c>
      <c r="AC1669" s="159">
        <v>2.2000000000000001E-3</v>
      </c>
      <c r="AD1669" s="159">
        <v>0.02</v>
      </c>
    </row>
    <row r="1670" spans="1:30" ht="15" customHeight="1">
      <c r="A1670" s="267" t="s">
        <v>2460</v>
      </c>
      <c r="B1670" s="165" t="s">
        <v>34</v>
      </c>
      <c r="C1670" s="182">
        <v>0.11304</v>
      </c>
      <c r="E1670" s="172">
        <v>3.236E-2</v>
      </c>
      <c r="F1670" s="173">
        <v>0.12960000000000002</v>
      </c>
      <c r="G1670" s="179">
        <v>3.9E-2</v>
      </c>
      <c r="H1670" s="176">
        <v>0.17180000000000001</v>
      </c>
      <c r="I1670" s="175">
        <v>3.0000000000000001E-3</v>
      </c>
      <c r="J1670" s="160">
        <v>0.1</v>
      </c>
      <c r="K1670" s="160">
        <v>0.12</v>
      </c>
      <c r="L1670" s="160">
        <v>3.6999999999999999E-4</v>
      </c>
      <c r="M1670" s="160">
        <v>1.07</v>
      </c>
      <c r="N1670" s="160">
        <v>1.1299999999999999E-2</v>
      </c>
      <c r="O1670" s="160">
        <v>8.0500000000000007</v>
      </c>
      <c r="P1670" s="160">
        <v>1.89</v>
      </c>
      <c r="Q1670" s="160">
        <v>4.0000000000000002E-4</v>
      </c>
      <c r="R1670" s="160">
        <v>1.8700000000000001E-2</v>
      </c>
      <c r="S1670" s="160">
        <v>0</v>
      </c>
      <c r="T1670" s="160">
        <v>0</v>
      </c>
      <c r="U1670" s="160">
        <v>0</v>
      </c>
      <c r="V1670" s="160">
        <v>3.5699999999999998E-3</v>
      </c>
      <c r="W1670" s="160">
        <v>1.47E-3</v>
      </c>
      <c r="X1670" s="160">
        <v>5.0000000000000001E-4</v>
      </c>
      <c r="Y1670" s="160">
        <v>3.3669999999999999E-2</v>
      </c>
      <c r="Z1670" s="160">
        <v>0</v>
      </c>
      <c r="AA1670" s="159">
        <v>0.14400000000000002</v>
      </c>
      <c r="AB1670" s="159">
        <v>6.9999999999999993E-3</v>
      </c>
      <c r="AC1670" s="159">
        <v>2.2000000000000001E-3</v>
      </c>
      <c r="AD1670" s="159">
        <v>0.02</v>
      </c>
    </row>
    <row r="1671" spans="1:30" ht="15" customHeight="1">
      <c r="A1671" s="267" t="s">
        <v>2461</v>
      </c>
      <c r="B1671" s="165" t="s">
        <v>34</v>
      </c>
      <c r="C1671" s="182">
        <v>0.13800000000000001</v>
      </c>
      <c r="E1671" s="172">
        <v>2.7000000000000003E-2</v>
      </c>
      <c r="F1671" s="173">
        <v>0.12960000000000002</v>
      </c>
      <c r="G1671" s="179">
        <v>3.9E-2</v>
      </c>
      <c r="H1671" s="176">
        <v>0.17180000000000001</v>
      </c>
      <c r="I1671" s="175">
        <v>0</v>
      </c>
      <c r="J1671" s="160">
        <v>0.1</v>
      </c>
      <c r="K1671" s="160">
        <v>0.12</v>
      </c>
      <c r="L1671" s="160">
        <v>3.6999999999999999E-4</v>
      </c>
      <c r="M1671" s="160">
        <v>1.07</v>
      </c>
      <c r="N1671" s="160">
        <v>1.1299999999999999E-2</v>
      </c>
      <c r="O1671" s="160">
        <v>8.0500000000000007</v>
      </c>
      <c r="P1671" s="160">
        <v>1.89</v>
      </c>
      <c r="Q1671" s="160">
        <v>4.0000000000000002E-4</v>
      </c>
      <c r="R1671" s="160">
        <v>1.8700000000000001E-2</v>
      </c>
      <c r="S1671" s="160">
        <v>0</v>
      </c>
      <c r="T1671" s="160">
        <v>0</v>
      </c>
      <c r="U1671" s="160">
        <v>0</v>
      </c>
      <c r="V1671" s="160">
        <v>3.5699999999999998E-3</v>
      </c>
      <c r="W1671" s="160">
        <v>1.47E-3</v>
      </c>
      <c r="X1671" s="160">
        <v>5.0000000000000001E-4</v>
      </c>
      <c r="Y1671" s="160">
        <v>3.3669999999999999E-2</v>
      </c>
      <c r="Z1671" s="160">
        <v>0</v>
      </c>
      <c r="AA1671" s="159">
        <v>0.14400000000000002</v>
      </c>
      <c r="AB1671" s="159">
        <v>6.9999999999999993E-3</v>
      </c>
      <c r="AC1671" s="159">
        <v>2.2000000000000001E-3</v>
      </c>
      <c r="AD1671" s="159">
        <v>0.02</v>
      </c>
    </row>
    <row r="1672" spans="1:30" ht="15" customHeight="1">
      <c r="A1672" s="267" t="s">
        <v>2462</v>
      </c>
      <c r="B1672" s="165" t="s">
        <v>34</v>
      </c>
      <c r="C1672" s="182">
        <v>0.13800000000000001</v>
      </c>
      <c r="E1672" s="172">
        <v>2.7000000000000003E-2</v>
      </c>
      <c r="F1672" s="173">
        <v>0.12960000000000002</v>
      </c>
      <c r="G1672" s="179">
        <v>3.9E-2</v>
      </c>
      <c r="H1672" s="176">
        <v>0.17180000000000001</v>
      </c>
      <c r="I1672" s="175">
        <v>0</v>
      </c>
      <c r="J1672" s="160">
        <v>0.1</v>
      </c>
      <c r="K1672" s="160">
        <v>0.12</v>
      </c>
      <c r="L1672" s="160">
        <v>3.6999999999999999E-4</v>
      </c>
      <c r="M1672" s="160">
        <v>1.07</v>
      </c>
      <c r="N1672" s="160">
        <v>1.1299999999999999E-2</v>
      </c>
      <c r="O1672" s="160">
        <v>8.0500000000000007</v>
      </c>
      <c r="P1672" s="160">
        <v>1.89</v>
      </c>
      <c r="Q1672" s="160">
        <v>4.0000000000000002E-4</v>
      </c>
      <c r="R1672" s="160">
        <v>1.8700000000000001E-2</v>
      </c>
      <c r="S1672" s="160">
        <v>0</v>
      </c>
      <c r="T1672" s="160">
        <v>0</v>
      </c>
      <c r="U1672" s="160">
        <v>0</v>
      </c>
      <c r="V1672" s="160">
        <v>3.5699999999999998E-3</v>
      </c>
      <c r="W1672" s="160">
        <v>1.47E-3</v>
      </c>
      <c r="X1672" s="160">
        <v>5.0000000000000001E-4</v>
      </c>
      <c r="Y1672" s="160">
        <v>3.3669999999999999E-2</v>
      </c>
      <c r="Z1672" s="160">
        <v>0</v>
      </c>
      <c r="AA1672" s="159">
        <v>0.14400000000000002</v>
      </c>
      <c r="AB1672" s="159">
        <v>6.9999999999999993E-3</v>
      </c>
      <c r="AC1672" s="159">
        <v>2.2000000000000001E-3</v>
      </c>
      <c r="AD1672" s="159">
        <v>0.02</v>
      </c>
    </row>
    <row r="1673" spans="1:30" ht="15" customHeight="1">
      <c r="A1673" s="267" t="s">
        <v>2463</v>
      </c>
      <c r="B1673" s="165" t="s">
        <v>34</v>
      </c>
      <c r="C1673" s="182">
        <v>0.13800000000000001</v>
      </c>
      <c r="E1673" s="172">
        <v>2.7000000000000003E-2</v>
      </c>
      <c r="F1673" s="173">
        <v>0.12960000000000002</v>
      </c>
      <c r="G1673" s="179">
        <v>3.9E-2</v>
      </c>
      <c r="H1673" s="176">
        <v>0.17180000000000001</v>
      </c>
      <c r="I1673" s="175">
        <v>0</v>
      </c>
      <c r="J1673" s="160">
        <v>0.1</v>
      </c>
      <c r="K1673" s="160">
        <v>0.12</v>
      </c>
      <c r="L1673" s="160">
        <v>3.6999999999999999E-4</v>
      </c>
      <c r="M1673" s="160">
        <v>1.07</v>
      </c>
      <c r="N1673" s="160">
        <v>1.1299999999999999E-2</v>
      </c>
      <c r="O1673" s="160">
        <v>8.0500000000000007</v>
      </c>
      <c r="P1673" s="160">
        <v>1.89</v>
      </c>
      <c r="Q1673" s="160">
        <v>4.0000000000000002E-4</v>
      </c>
      <c r="R1673" s="160">
        <v>1.8700000000000001E-2</v>
      </c>
      <c r="S1673" s="160">
        <v>0</v>
      </c>
      <c r="T1673" s="160">
        <v>0</v>
      </c>
      <c r="U1673" s="160">
        <v>0</v>
      </c>
      <c r="V1673" s="160">
        <v>3.5699999999999998E-3</v>
      </c>
      <c r="W1673" s="160">
        <v>1.47E-3</v>
      </c>
      <c r="X1673" s="160">
        <v>5.0000000000000001E-4</v>
      </c>
      <c r="Y1673" s="160">
        <v>3.3669999999999999E-2</v>
      </c>
      <c r="Z1673" s="160">
        <v>0</v>
      </c>
      <c r="AA1673" s="159">
        <v>0.14400000000000002</v>
      </c>
      <c r="AB1673" s="159">
        <v>6.9999999999999993E-3</v>
      </c>
      <c r="AC1673" s="159">
        <v>2.2000000000000001E-3</v>
      </c>
      <c r="AD1673" s="159">
        <v>0.02</v>
      </c>
    </row>
    <row r="1674" spans="1:30" ht="15" customHeight="1">
      <c r="A1674" s="267" t="s">
        <v>2464</v>
      </c>
      <c r="B1674" s="165" t="s">
        <v>34</v>
      </c>
      <c r="C1674" s="182">
        <v>0.182</v>
      </c>
      <c r="E1674" s="172">
        <v>0</v>
      </c>
      <c r="F1674" s="173">
        <v>4.7E-2</v>
      </c>
      <c r="G1674" s="179">
        <v>3.4000000000000002E-2</v>
      </c>
      <c r="H1674" s="176">
        <v>6.8000000000000005E-2</v>
      </c>
      <c r="I1674" s="175">
        <v>0</v>
      </c>
      <c r="J1674" s="160">
        <v>0.14000000000000001</v>
      </c>
      <c r="K1674" s="160">
        <v>0.21</v>
      </c>
      <c r="L1674" s="160">
        <v>1E-3</v>
      </c>
      <c r="M1674" s="160">
        <v>2.2799999999999998</v>
      </c>
      <c r="N1674" s="160">
        <v>6.9999999999999993E-3</v>
      </c>
      <c r="O1674" s="160">
        <v>13.51</v>
      </c>
      <c r="P1674" s="160">
        <v>3.56</v>
      </c>
      <c r="Q1674" s="160">
        <v>8.9999999999999998E-4</v>
      </c>
      <c r="R1674" s="160">
        <v>0.01</v>
      </c>
      <c r="S1674" s="160">
        <v>0</v>
      </c>
      <c r="T1674" s="160">
        <v>0</v>
      </c>
      <c r="U1674" s="160">
        <v>0</v>
      </c>
      <c r="V1674" s="160">
        <v>1.1999999999999999E-3</v>
      </c>
      <c r="W1674" s="160">
        <v>4.0000000000000002E-4</v>
      </c>
      <c r="X1674" s="160">
        <v>0</v>
      </c>
      <c r="Y1674" s="160">
        <v>5.9699999999999996E-2</v>
      </c>
      <c r="Z1674" s="160">
        <v>0</v>
      </c>
      <c r="AA1674" s="159">
        <v>0</v>
      </c>
      <c r="AB1674" s="159">
        <v>0</v>
      </c>
      <c r="AC1674" s="159">
        <v>0</v>
      </c>
      <c r="AD1674" s="159">
        <v>0</v>
      </c>
    </row>
    <row r="1675" spans="1:30" ht="15" customHeight="1">
      <c r="A1675" s="267" t="s">
        <v>2465</v>
      </c>
      <c r="B1675" s="165" t="s">
        <v>34</v>
      </c>
      <c r="C1675" s="182">
        <v>0.182</v>
      </c>
      <c r="E1675" s="172">
        <v>0</v>
      </c>
      <c r="F1675" s="173">
        <v>4.7E-2</v>
      </c>
      <c r="G1675" s="179">
        <v>3.4000000000000002E-2</v>
      </c>
      <c r="H1675" s="176">
        <v>6.8000000000000005E-2</v>
      </c>
      <c r="I1675" s="175">
        <v>0</v>
      </c>
      <c r="J1675" s="160">
        <v>0.14000000000000001</v>
      </c>
      <c r="K1675" s="160">
        <v>0.21</v>
      </c>
      <c r="L1675" s="160">
        <v>1E-3</v>
      </c>
      <c r="M1675" s="160">
        <v>2.2799999999999998</v>
      </c>
      <c r="N1675" s="160">
        <v>6.9999999999999993E-3</v>
      </c>
      <c r="O1675" s="160">
        <v>13.51</v>
      </c>
      <c r="P1675" s="160">
        <v>3.56</v>
      </c>
      <c r="Q1675" s="160">
        <v>8.9999999999999998E-4</v>
      </c>
      <c r="R1675" s="160">
        <v>0.01</v>
      </c>
      <c r="S1675" s="160">
        <v>0</v>
      </c>
      <c r="T1675" s="160">
        <v>0</v>
      </c>
      <c r="U1675" s="160">
        <v>0</v>
      </c>
      <c r="V1675" s="160">
        <v>1.1999999999999999E-3</v>
      </c>
      <c r="W1675" s="160">
        <v>4.0000000000000002E-4</v>
      </c>
      <c r="X1675" s="160">
        <v>0</v>
      </c>
      <c r="Y1675" s="160">
        <v>5.9699999999999996E-2</v>
      </c>
      <c r="Z1675" s="160">
        <v>0</v>
      </c>
      <c r="AA1675" s="159">
        <v>0</v>
      </c>
      <c r="AB1675" s="159">
        <v>0</v>
      </c>
      <c r="AC1675" s="159">
        <v>0</v>
      </c>
      <c r="AD1675" s="159">
        <v>0</v>
      </c>
    </row>
    <row r="1676" spans="1:30" ht="15" customHeight="1">
      <c r="A1676" s="267" t="s">
        <v>2466</v>
      </c>
      <c r="B1676" s="165" t="s">
        <v>34</v>
      </c>
      <c r="C1676" s="182">
        <v>0.182</v>
      </c>
      <c r="E1676" s="172">
        <v>0</v>
      </c>
      <c r="F1676" s="173">
        <v>4.7E-2</v>
      </c>
      <c r="G1676" s="179">
        <v>3.4000000000000002E-2</v>
      </c>
      <c r="H1676" s="176">
        <v>6.8000000000000005E-2</v>
      </c>
      <c r="I1676" s="175">
        <v>0</v>
      </c>
      <c r="J1676" s="160">
        <v>0.14000000000000001</v>
      </c>
      <c r="K1676" s="160">
        <v>0.21</v>
      </c>
      <c r="L1676" s="160">
        <v>1E-3</v>
      </c>
      <c r="M1676" s="160">
        <v>2.2799999999999998</v>
      </c>
      <c r="N1676" s="160">
        <v>6.9999999999999993E-3</v>
      </c>
      <c r="O1676" s="160">
        <v>13.51</v>
      </c>
      <c r="P1676" s="160">
        <v>3.56</v>
      </c>
      <c r="Q1676" s="160">
        <v>8.9999999999999998E-4</v>
      </c>
      <c r="R1676" s="160">
        <v>0.01</v>
      </c>
      <c r="S1676" s="160">
        <v>0</v>
      </c>
      <c r="T1676" s="160">
        <v>0</v>
      </c>
      <c r="U1676" s="160">
        <v>0</v>
      </c>
      <c r="V1676" s="160">
        <v>1.1999999999999999E-3</v>
      </c>
      <c r="W1676" s="160">
        <v>4.0000000000000002E-4</v>
      </c>
      <c r="X1676" s="160">
        <v>0</v>
      </c>
      <c r="Y1676" s="160">
        <v>5.9699999999999996E-2</v>
      </c>
      <c r="Z1676" s="160">
        <v>0</v>
      </c>
      <c r="AA1676" s="159">
        <v>0</v>
      </c>
      <c r="AB1676" s="159">
        <v>0</v>
      </c>
      <c r="AC1676" s="159">
        <v>0</v>
      </c>
      <c r="AD1676" s="159">
        <v>0</v>
      </c>
    </row>
    <row r="1677" spans="1:30" ht="15" customHeight="1">
      <c r="A1677" s="267" t="s">
        <v>2467</v>
      </c>
      <c r="B1677" s="165" t="s">
        <v>34</v>
      </c>
      <c r="C1677" s="182">
        <v>0.182</v>
      </c>
      <c r="E1677" s="172">
        <v>0</v>
      </c>
      <c r="F1677" s="173">
        <v>4.7E-2</v>
      </c>
      <c r="G1677" s="179">
        <v>3.4000000000000002E-2</v>
      </c>
      <c r="H1677" s="176">
        <v>6.8000000000000005E-2</v>
      </c>
      <c r="I1677" s="175">
        <v>0</v>
      </c>
      <c r="J1677" s="160">
        <v>0.14000000000000001</v>
      </c>
      <c r="K1677" s="160">
        <v>0.21</v>
      </c>
      <c r="L1677" s="160">
        <v>1E-3</v>
      </c>
      <c r="M1677" s="160">
        <v>2.2799999999999998</v>
      </c>
      <c r="N1677" s="160">
        <v>6.9999999999999993E-3</v>
      </c>
      <c r="O1677" s="160">
        <v>13.51</v>
      </c>
      <c r="P1677" s="160">
        <v>3.56</v>
      </c>
      <c r="Q1677" s="160">
        <v>8.9999999999999998E-4</v>
      </c>
      <c r="R1677" s="160">
        <v>0.01</v>
      </c>
      <c r="S1677" s="160">
        <v>0</v>
      </c>
      <c r="T1677" s="160">
        <v>0</v>
      </c>
      <c r="U1677" s="160">
        <v>0</v>
      </c>
      <c r="V1677" s="160">
        <v>1.1999999999999999E-3</v>
      </c>
      <c r="W1677" s="160">
        <v>4.0000000000000002E-4</v>
      </c>
      <c r="X1677" s="160">
        <v>0</v>
      </c>
      <c r="Y1677" s="160">
        <v>5.9699999999999996E-2</v>
      </c>
      <c r="Z1677" s="160">
        <v>0</v>
      </c>
      <c r="AA1677" s="159">
        <v>0</v>
      </c>
      <c r="AB1677" s="159">
        <v>0</v>
      </c>
      <c r="AC1677" s="159">
        <v>0</v>
      </c>
      <c r="AD1677" s="159">
        <v>0</v>
      </c>
    </row>
    <row r="1678" spans="1:30" ht="15" customHeight="1">
      <c r="A1678" s="267" t="s">
        <v>2468</v>
      </c>
      <c r="B1678" s="165" t="s">
        <v>34</v>
      </c>
      <c r="C1678" s="182">
        <v>0.183</v>
      </c>
      <c r="E1678" s="172">
        <v>0</v>
      </c>
      <c r="F1678" s="173">
        <v>4.7E-2</v>
      </c>
      <c r="G1678" s="179">
        <v>3.4000000000000002E-2</v>
      </c>
      <c r="H1678" s="176">
        <v>6.8000000000000005E-2</v>
      </c>
      <c r="I1678" s="175">
        <v>0</v>
      </c>
      <c r="J1678" s="160">
        <v>0.14000000000000001</v>
      </c>
      <c r="K1678" s="160">
        <v>0.21</v>
      </c>
      <c r="L1678" s="160">
        <v>1E-3</v>
      </c>
      <c r="M1678" s="160">
        <v>2.2799999999999998</v>
      </c>
      <c r="N1678" s="160">
        <v>6.9999999999999993E-3</v>
      </c>
      <c r="O1678" s="160">
        <v>13.51</v>
      </c>
      <c r="P1678" s="160">
        <v>3.56</v>
      </c>
      <c r="Q1678" s="160">
        <v>8.9999999999999998E-4</v>
      </c>
      <c r="R1678" s="160">
        <v>0.01</v>
      </c>
      <c r="S1678" s="160">
        <v>0</v>
      </c>
      <c r="T1678" s="160">
        <v>0</v>
      </c>
      <c r="U1678" s="160">
        <v>0</v>
      </c>
      <c r="V1678" s="160">
        <v>1.1999999999999999E-3</v>
      </c>
      <c r="W1678" s="160">
        <v>4.0000000000000002E-4</v>
      </c>
      <c r="X1678" s="160">
        <v>0</v>
      </c>
      <c r="Y1678" s="160">
        <v>5.9699999999999996E-2</v>
      </c>
      <c r="Z1678" s="160">
        <v>0</v>
      </c>
      <c r="AA1678" s="159">
        <v>0</v>
      </c>
      <c r="AB1678" s="159">
        <v>0</v>
      </c>
      <c r="AC1678" s="159">
        <v>0</v>
      </c>
      <c r="AD1678" s="159">
        <v>0</v>
      </c>
    </row>
    <row r="1679" spans="1:30" ht="15" customHeight="1">
      <c r="A1679" s="267" t="s">
        <v>2469</v>
      </c>
      <c r="B1679" s="165" t="s">
        <v>34</v>
      </c>
      <c r="C1679" s="182">
        <v>0.14599999999999999</v>
      </c>
      <c r="E1679" s="172">
        <v>1.29E-2</v>
      </c>
      <c r="F1679" s="173">
        <v>0.13400000000000001</v>
      </c>
      <c r="G1679" s="179">
        <v>3.4599999999999999E-2</v>
      </c>
      <c r="H1679" s="176">
        <v>0.159</v>
      </c>
      <c r="I1679" s="175">
        <v>0</v>
      </c>
      <c r="J1679" s="160">
        <v>0.06</v>
      </c>
      <c r="K1679" s="160">
        <v>0.08</v>
      </c>
      <c r="L1679" s="160">
        <v>1E-4</v>
      </c>
      <c r="M1679" s="160">
        <v>0.22</v>
      </c>
      <c r="N1679" s="160">
        <v>6.4000000000000001E-2</v>
      </c>
      <c r="O1679" s="160">
        <v>6.8</v>
      </c>
      <c r="P1679" s="160">
        <v>0.38</v>
      </c>
      <c r="Q1679" s="160">
        <v>4.0000000000000002E-4</v>
      </c>
      <c r="R1679" s="160">
        <v>1.3000000000000001E-2</v>
      </c>
      <c r="S1679" s="160">
        <v>0</v>
      </c>
      <c r="T1679" s="160">
        <v>0</v>
      </c>
      <c r="U1679" s="160">
        <v>0</v>
      </c>
      <c r="V1679" s="160">
        <v>7.000000000000001E-4</v>
      </c>
      <c r="W1679" s="160">
        <v>1.2999999999999999E-3</v>
      </c>
      <c r="X1679" s="160">
        <v>4.0000000000000002E-4</v>
      </c>
      <c r="Y1679" s="160">
        <v>1.2E-2</v>
      </c>
      <c r="Z1679" s="160">
        <v>0</v>
      </c>
      <c r="AA1679" s="159">
        <v>0.155</v>
      </c>
      <c r="AB1679" s="159">
        <v>2.5300000000000001E-3</v>
      </c>
      <c r="AC1679" s="159">
        <v>1.2999999999999999E-3</v>
      </c>
      <c r="AD1679" s="159">
        <v>0.05</v>
      </c>
    </row>
    <row r="1680" spans="1:30" ht="15" customHeight="1">
      <c r="A1680" s="267" t="s">
        <v>2470</v>
      </c>
      <c r="B1680" s="165" t="s">
        <v>34</v>
      </c>
      <c r="C1680" s="182">
        <v>0.14599999999999999</v>
      </c>
      <c r="E1680" s="172">
        <v>1.29E-2</v>
      </c>
      <c r="F1680" s="173">
        <v>0.13400000000000001</v>
      </c>
      <c r="G1680" s="179">
        <v>3.4599999999999999E-2</v>
      </c>
      <c r="H1680" s="176">
        <v>0.159</v>
      </c>
      <c r="I1680" s="175">
        <v>0</v>
      </c>
      <c r="J1680" s="160">
        <v>0.06</v>
      </c>
      <c r="K1680" s="160">
        <v>0.08</v>
      </c>
      <c r="L1680" s="160">
        <v>1E-4</v>
      </c>
      <c r="M1680" s="160">
        <v>0.22</v>
      </c>
      <c r="N1680" s="160">
        <v>6.4000000000000001E-2</v>
      </c>
      <c r="O1680" s="160">
        <v>6.8</v>
      </c>
      <c r="P1680" s="160">
        <v>0.38</v>
      </c>
      <c r="Q1680" s="160">
        <v>4.0000000000000002E-4</v>
      </c>
      <c r="R1680" s="160">
        <v>1.3000000000000001E-2</v>
      </c>
      <c r="S1680" s="160">
        <v>0</v>
      </c>
      <c r="T1680" s="160">
        <v>0</v>
      </c>
      <c r="U1680" s="160">
        <v>0</v>
      </c>
      <c r="V1680" s="160">
        <v>7.000000000000001E-4</v>
      </c>
      <c r="W1680" s="160">
        <v>1.2999999999999999E-3</v>
      </c>
      <c r="X1680" s="160">
        <v>4.0000000000000002E-4</v>
      </c>
      <c r="Y1680" s="160">
        <v>1.2E-2</v>
      </c>
      <c r="Z1680" s="160">
        <v>0</v>
      </c>
      <c r="AA1680" s="159">
        <v>0.155</v>
      </c>
      <c r="AB1680" s="159">
        <v>2.5300000000000001E-3</v>
      </c>
      <c r="AC1680" s="159">
        <v>1.2999999999999999E-3</v>
      </c>
      <c r="AD1680" s="159">
        <v>0.05</v>
      </c>
    </row>
    <row r="1681" spans="1:30" ht="15" customHeight="1">
      <c r="A1681" s="267" t="s">
        <v>2471</v>
      </c>
      <c r="B1681" s="165" t="s">
        <v>34</v>
      </c>
      <c r="C1681" s="182">
        <v>0.14599999999999999</v>
      </c>
      <c r="E1681" s="172">
        <v>1.29E-2</v>
      </c>
      <c r="F1681" s="173">
        <v>0.13400000000000001</v>
      </c>
      <c r="G1681" s="179">
        <v>3.4599999999999999E-2</v>
      </c>
      <c r="H1681" s="176">
        <v>0.159</v>
      </c>
      <c r="I1681" s="175">
        <v>0</v>
      </c>
      <c r="J1681" s="160">
        <v>0.06</v>
      </c>
      <c r="K1681" s="160">
        <v>0.08</v>
      </c>
      <c r="L1681" s="160">
        <v>1E-4</v>
      </c>
      <c r="M1681" s="160">
        <v>0.22</v>
      </c>
      <c r="N1681" s="160">
        <v>6.4000000000000001E-2</v>
      </c>
      <c r="O1681" s="160">
        <v>6.8</v>
      </c>
      <c r="P1681" s="160">
        <v>0.38</v>
      </c>
      <c r="Q1681" s="160">
        <v>4.0000000000000002E-4</v>
      </c>
      <c r="R1681" s="160">
        <v>1.3000000000000001E-2</v>
      </c>
      <c r="S1681" s="160">
        <v>0</v>
      </c>
      <c r="T1681" s="160">
        <v>0</v>
      </c>
      <c r="U1681" s="160">
        <v>0</v>
      </c>
      <c r="V1681" s="160">
        <v>7.000000000000001E-4</v>
      </c>
      <c r="W1681" s="160">
        <v>1.2999999999999999E-3</v>
      </c>
      <c r="X1681" s="160">
        <v>4.0000000000000002E-4</v>
      </c>
      <c r="Y1681" s="160">
        <v>1.2E-2</v>
      </c>
      <c r="Z1681" s="160">
        <v>0</v>
      </c>
      <c r="AA1681" s="159">
        <v>0.155</v>
      </c>
      <c r="AB1681" s="159">
        <v>2.5300000000000001E-3</v>
      </c>
      <c r="AC1681" s="159">
        <v>1.2999999999999999E-3</v>
      </c>
      <c r="AD1681" s="159">
        <v>0.05</v>
      </c>
    </row>
    <row r="1682" spans="1:30" ht="15" customHeight="1">
      <c r="A1682" s="267" t="s">
        <v>2472</v>
      </c>
      <c r="B1682" s="165" t="s">
        <v>34</v>
      </c>
      <c r="C1682" s="182">
        <v>0.14599999999999999</v>
      </c>
      <c r="E1682" s="172">
        <v>1.29E-2</v>
      </c>
      <c r="F1682" s="173">
        <v>0.13400000000000001</v>
      </c>
      <c r="G1682" s="179">
        <v>3.4599999999999999E-2</v>
      </c>
      <c r="H1682" s="176">
        <v>0.159</v>
      </c>
      <c r="I1682" s="175">
        <v>0</v>
      </c>
      <c r="J1682" s="160">
        <v>0.06</v>
      </c>
      <c r="K1682" s="160">
        <v>0.08</v>
      </c>
      <c r="L1682" s="160">
        <v>1E-4</v>
      </c>
      <c r="M1682" s="160">
        <v>0.22</v>
      </c>
      <c r="N1682" s="160">
        <v>6.4000000000000001E-2</v>
      </c>
      <c r="O1682" s="160">
        <v>6.8</v>
      </c>
      <c r="P1682" s="160">
        <v>0.38</v>
      </c>
      <c r="Q1682" s="160">
        <v>4.0000000000000002E-4</v>
      </c>
      <c r="R1682" s="160">
        <v>1.3000000000000001E-2</v>
      </c>
      <c r="S1682" s="160">
        <v>0</v>
      </c>
      <c r="T1682" s="160">
        <v>0</v>
      </c>
      <c r="U1682" s="160">
        <v>0</v>
      </c>
      <c r="V1682" s="160">
        <v>7.000000000000001E-4</v>
      </c>
      <c r="W1682" s="160">
        <v>1.2999999999999999E-3</v>
      </c>
      <c r="X1682" s="160">
        <v>4.0000000000000002E-4</v>
      </c>
      <c r="Y1682" s="160">
        <v>1.2E-2</v>
      </c>
      <c r="Z1682" s="160">
        <v>0</v>
      </c>
      <c r="AA1682" s="159">
        <v>0.155</v>
      </c>
      <c r="AB1682" s="159">
        <v>2.5300000000000001E-3</v>
      </c>
      <c r="AC1682" s="159">
        <v>1.2999999999999999E-3</v>
      </c>
      <c r="AD1682" s="159">
        <v>0.05</v>
      </c>
    </row>
    <row r="1683" spans="1:30" ht="15" customHeight="1">
      <c r="A1683" s="267" t="s">
        <v>2473</v>
      </c>
      <c r="B1683" s="165" t="s">
        <v>34</v>
      </c>
      <c r="C1683" s="182">
        <v>0.1943</v>
      </c>
      <c r="E1683" s="172">
        <v>0</v>
      </c>
      <c r="F1683" s="173">
        <v>9.1310000000000002E-2</v>
      </c>
      <c r="G1683" s="179">
        <v>3.7269999999999998E-2</v>
      </c>
      <c r="H1683" s="176">
        <v>0.12376</v>
      </c>
      <c r="I1683" s="175">
        <v>0</v>
      </c>
      <c r="J1683" s="160">
        <v>0.13</v>
      </c>
      <c r="K1683" s="160">
        <v>0.17</v>
      </c>
      <c r="L1683" s="160">
        <v>5.0000000000000002E-5</v>
      </c>
      <c r="M1683" s="160">
        <v>1.63</v>
      </c>
      <c r="N1683" s="160">
        <v>1.3600000000000001E-2</v>
      </c>
      <c r="O1683" s="160">
        <v>7.49</v>
      </c>
      <c r="P1683" s="160">
        <v>2.94</v>
      </c>
      <c r="Q1683" s="160">
        <v>8.5999999999999998E-4</v>
      </c>
      <c r="R1683" s="160">
        <v>2.0799999999999999E-2</v>
      </c>
      <c r="S1683" s="160">
        <v>0.12</v>
      </c>
      <c r="T1683" s="160">
        <v>0</v>
      </c>
      <c r="U1683" s="160">
        <v>0.12</v>
      </c>
      <c r="V1683" s="160">
        <v>2.9399999999999999E-3</v>
      </c>
      <c r="W1683" s="160">
        <v>1.97E-3</v>
      </c>
      <c r="X1683" s="160">
        <v>3.2700000000000003E-3</v>
      </c>
      <c r="Y1683" s="160">
        <v>6.2579999999999997E-2</v>
      </c>
      <c r="Z1683" s="160">
        <v>6.9999999999999993E-3</v>
      </c>
      <c r="AA1683" s="159">
        <v>0</v>
      </c>
      <c r="AB1683" s="159">
        <v>0</v>
      </c>
      <c r="AC1683" s="159">
        <v>5.5000000000000005E-3</v>
      </c>
      <c r="AD1683" s="159">
        <v>0.03</v>
      </c>
    </row>
    <row r="1684" spans="1:30" ht="15" customHeight="1">
      <c r="A1684" s="267" t="s">
        <v>2474</v>
      </c>
      <c r="B1684" s="165" t="s">
        <v>34</v>
      </c>
      <c r="C1684" s="182">
        <v>0.111</v>
      </c>
      <c r="E1684" s="172">
        <v>3.2000000000000001E-2</v>
      </c>
      <c r="F1684" s="173">
        <v>0.10210000000000001</v>
      </c>
      <c r="G1684" s="179">
        <v>2.92E-2</v>
      </c>
      <c r="H1684" s="176">
        <v>0.12809999999999999</v>
      </c>
      <c r="I1684" s="175">
        <v>0</v>
      </c>
      <c r="J1684" s="160">
        <v>0.11</v>
      </c>
      <c r="K1684" s="160">
        <v>0.11</v>
      </c>
      <c r="L1684" s="160">
        <v>2.1000000000000001E-4</v>
      </c>
      <c r="M1684" s="160">
        <v>0.98</v>
      </c>
      <c r="N1684" s="160">
        <v>6.6E-3</v>
      </c>
      <c r="O1684" s="160">
        <v>9.3000000000000007</v>
      </c>
      <c r="P1684" s="160">
        <v>1.99</v>
      </c>
      <c r="Q1684" s="160">
        <v>5.9999999999999995E-4</v>
      </c>
      <c r="R1684" s="160">
        <v>1.66E-2</v>
      </c>
      <c r="S1684" s="160">
        <v>0</v>
      </c>
      <c r="T1684" s="160">
        <v>0</v>
      </c>
      <c r="U1684" s="160">
        <v>0</v>
      </c>
      <c r="V1684" s="160">
        <v>3.4200000000000003E-3</v>
      </c>
      <c r="W1684" s="160">
        <v>1.4000000000000002E-3</v>
      </c>
      <c r="X1684" s="160">
        <v>1.7000000000000001E-3</v>
      </c>
      <c r="Y1684" s="160">
        <v>2.734E-2</v>
      </c>
      <c r="Z1684" s="160">
        <v>0</v>
      </c>
      <c r="AA1684" s="159">
        <v>0.13500000000000001</v>
      </c>
      <c r="AB1684" s="159">
        <v>1.1000000000000001E-2</v>
      </c>
      <c r="AC1684" s="159">
        <v>5.6999999999999993E-3</v>
      </c>
      <c r="AD1684" s="159">
        <v>0.02</v>
      </c>
    </row>
    <row r="1685" spans="1:30" ht="15" customHeight="1">
      <c r="A1685" s="267" t="s">
        <v>2475</v>
      </c>
      <c r="B1685" s="165" t="s">
        <v>34</v>
      </c>
      <c r="C1685" s="182">
        <v>0.21850000000000003</v>
      </c>
      <c r="E1685" s="172">
        <v>2.4E-2</v>
      </c>
      <c r="F1685" s="173">
        <v>9.3160000000000007E-2</v>
      </c>
      <c r="G1685" s="179">
        <v>2.529E-2</v>
      </c>
      <c r="H1685" s="176">
        <v>0.11127000000000001</v>
      </c>
      <c r="I1685" s="175">
        <v>0</v>
      </c>
      <c r="J1685" s="160">
        <v>0.15</v>
      </c>
      <c r="K1685" s="160">
        <v>0.19</v>
      </c>
      <c r="L1685" s="160">
        <v>9.7800000000000005E-3</v>
      </c>
      <c r="M1685" s="160">
        <v>1.91</v>
      </c>
      <c r="N1685" s="160">
        <v>1.5600000000000001E-2</v>
      </c>
      <c r="O1685" s="160">
        <v>14.49</v>
      </c>
      <c r="P1685" s="160">
        <v>3.16</v>
      </c>
      <c r="Q1685" s="160">
        <v>3.5699999999999998E-3</v>
      </c>
      <c r="R1685" s="160">
        <v>2.9300000000000003E-2</v>
      </c>
      <c r="S1685" s="160">
        <v>0</v>
      </c>
      <c r="T1685" s="160">
        <v>0</v>
      </c>
      <c r="U1685" s="160">
        <v>0</v>
      </c>
      <c r="V1685" s="160">
        <v>3.6700000000000001E-3</v>
      </c>
      <c r="W1685" s="160">
        <v>3.5699999999999998E-3</v>
      </c>
      <c r="X1685" s="160">
        <v>4.5900000000000003E-3</v>
      </c>
      <c r="Y1685" s="160">
        <v>6.053E-2</v>
      </c>
      <c r="Z1685" s="160">
        <v>0</v>
      </c>
      <c r="AA1685" s="159">
        <v>0.313</v>
      </c>
      <c r="AB1685" s="159">
        <v>7.1899999999999993E-3</v>
      </c>
      <c r="AC1685" s="159">
        <v>2.2000000000000001E-3</v>
      </c>
      <c r="AD1685" s="159">
        <v>0.03</v>
      </c>
    </row>
    <row r="1686" spans="1:30" ht="15" customHeight="1">
      <c r="A1686" s="267" t="s">
        <v>2476</v>
      </c>
      <c r="B1686" s="165" t="s">
        <v>34</v>
      </c>
      <c r="C1686" s="182">
        <v>0.21850000000000003</v>
      </c>
      <c r="E1686" s="172">
        <v>2.4E-2</v>
      </c>
      <c r="F1686" s="173">
        <v>9.3160000000000007E-2</v>
      </c>
      <c r="G1686" s="179">
        <v>2.529E-2</v>
      </c>
      <c r="H1686" s="176">
        <v>0.11127000000000001</v>
      </c>
      <c r="I1686" s="175">
        <v>0</v>
      </c>
      <c r="J1686" s="160">
        <v>0.15</v>
      </c>
      <c r="K1686" s="160">
        <v>0.19</v>
      </c>
      <c r="L1686" s="160">
        <v>9.7800000000000005E-3</v>
      </c>
      <c r="M1686" s="160">
        <v>1.91</v>
      </c>
      <c r="N1686" s="160">
        <v>1.5600000000000001E-2</v>
      </c>
      <c r="O1686" s="160">
        <v>14.49</v>
      </c>
      <c r="P1686" s="160">
        <v>3.16</v>
      </c>
      <c r="Q1686" s="160">
        <v>3.5699999999999998E-3</v>
      </c>
      <c r="R1686" s="160">
        <v>2.9300000000000003E-2</v>
      </c>
      <c r="S1686" s="160">
        <v>0</v>
      </c>
      <c r="T1686" s="160">
        <v>0</v>
      </c>
      <c r="U1686" s="160">
        <v>0</v>
      </c>
      <c r="V1686" s="160">
        <v>3.6700000000000001E-3</v>
      </c>
      <c r="W1686" s="160">
        <v>3.5699999999999998E-3</v>
      </c>
      <c r="X1686" s="160">
        <v>4.5900000000000003E-3</v>
      </c>
      <c r="Y1686" s="160">
        <v>6.053E-2</v>
      </c>
      <c r="Z1686" s="160">
        <v>0</v>
      </c>
      <c r="AA1686" s="159">
        <v>0.313</v>
      </c>
      <c r="AB1686" s="159">
        <v>7.1899999999999993E-3</v>
      </c>
      <c r="AC1686" s="159">
        <v>2.2000000000000001E-3</v>
      </c>
      <c r="AD1686" s="159">
        <v>0.03</v>
      </c>
    </row>
    <row r="1687" spans="1:30" ht="15" customHeight="1">
      <c r="A1687" s="267" t="s">
        <v>2477</v>
      </c>
      <c r="B1687" s="165" t="s">
        <v>34</v>
      </c>
      <c r="C1687" s="182">
        <v>0.17499999999999999</v>
      </c>
      <c r="E1687" s="172">
        <v>2.0400000000000001E-2</v>
      </c>
      <c r="F1687" s="173">
        <v>1.5260000000000001E-2</v>
      </c>
      <c r="G1687" s="179">
        <v>1.319E-2</v>
      </c>
      <c r="H1687" s="176">
        <v>1.9019999999999999E-2</v>
      </c>
      <c r="I1687" s="175">
        <v>2E-3</v>
      </c>
      <c r="J1687" s="160">
        <v>0.08</v>
      </c>
      <c r="K1687" s="160">
        <v>0.22</v>
      </c>
      <c r="L1687" s="160">
        <v>2.0000000000000001E-4</v>
      </c>
      <c r="M1687" s="160">
        <v>2.94</v>
      </c>
      <c r="N1687" s="160">
        <v>2.3399999999999997E-2</v>
      </c>
      <c r="O1687" s="160">
        <v>11.14</v>
      </c>
      <c r="P1687" s="160">
        <v>2.87</v>
      </c>
      <c r="Q1687" s="160">
        <v>2.5000000000000001E-3</v>
      </c>
      <c r="R1687" s="160">
        <v>2.5899999999999999E-2</v>
      </c>
      <c r="S1687" s="160">
        <v>7.0000000000000007E-2</v>
      </c>
      <c r="T1687" s="160">
        <v>0</v>
      </c>
      <c r="U1687" s="160">
        <v>7.0000000000000007E-2</v>
      </c>
      <c r="V1687" s="160">
        <v>2.9999999999999997E-4</v>
      </c>
      <c r="W1687" s="160">
        <v>1.49E-3</v>
      </c>
      <c r="X1687" s="160">
        <v>2.0899999999999998E-3</v>
      </c>
      <c r="Y1687" s="160">
        <v>2.1179999999999997E-2</v>
      </c>
      <c r="Z1687" s="160">
        <v>8.900000000000001E-2</v>
      </c>
      <c r="AA1687" s="159">
        <v>0.32200000000000001</v>
      </c>
      <c r="AB1687" s="159">
        <v>1.8500000000000001E-3</v>
      </c>
      <c r="AC1687" s="159">
        <v>6.4000000000000003E-3</v>
      </c>
      <c r="AD1687" s="159">
        <v>7.0000000000000007E-2</v>
      </c>
    </row>
    <row r="1688" spans="1:30" ht="15" customHeight="1">
      <c r="A1688" s="267" t="s">
        <v>2478</v>
      </c>
      <c r="B1688" s="165" t="s">
        <v>34</v>
      </c>
      <c r="C1688" s="182">
        <v>0.20530000000000001</v>
      </c>
      <c r="E1688" s="172">
        <v>4.1999999999999997E-3</v>
      </c>
      <c r="F1688" s="173">
        <v>5.04E-2</v>
      </c>
      <c r="G1688" s="179">
        <v>1.78E-2</v>
      </c>
      <c r="H1688" s="176">
        <v>7.0699999999999999E-2</v>
      </c>
      <c r="I1688" s="175">
        <v>0</v>
      </c>
      <c r="J1688" s="160">
        <v>0.08</v>
      </c>
      <c r="K1688" s="160">
        <v>0.17</v>
      </c>
      <c r="L1688" s="160">
        <v>2.9E-4</v>
      </c>
      <c r="M1688" s="160">
        <v>2.4300000000000002</v>
      </c>
      <c r="N1688" s="160">
        <v>1.37E-2</v>
      </c>
      <c r="O1688" s="160">
        <v>9.41</v>
      </c>
      <c r="P1688" s="160">
        <v>3.57</v>
      </c>
      <c r="Q1688" s="160">
        <v>1.2999999999999999E-3</v>
      </c>
      <c r="R1688" s="160">
        <v>2.5000000000000001E-2</v>
      </c>
      <c r="S1688" s="160">
        <v>0</v>
      </c>
      <c r="T1688" s="160">
        <v>0</v>
      </c>
      <c r="U1688" s="160">
        <v>0</v>
      </c>
      <c r="V1688" s="160">
        <v>8.199999999999999E-3</v>
      </c>
      <c r="W1688" s="160">
        <v>2.5999999999999999E-3</v>
      </c>
      <c r="X1688" s="160">
        <v>3.0000000000000001E-3</v>
      </c>
      <c r="Y1688" s="160">
        <v>5.2999999999999999E-2</v>
      </c>
      <c r="Z1688" s="160">
        <v>0</v>
      </c>
      <c r="AA1688" s="159">
        <v>0.35899999999999999</v>
      </c>
      <c r="AB1688" s="159">
        <v>7.9600000000000001E-3</v>
      </c>
      <c r="AC1688" s="159">
        <v>2.8000000000000004E-3</v>
      </c>
      <c r="AD1688" s="159">
        <v>0.05</v>
      </c>
    </row>
    <row r="1689" spans="1:30" ht="15" customHeight="1">
      <c r="A1689" s="267" t="s">
        <v>2479</v>
      </c>
      <c r="B1689" s="165" t="s">
        <v>34</v>
      </c>
      <c r="C1689" s="182">
        <v>0.16614999999999999</v>
      </c>
      <c r="E1689" s="172">
        <v>0.12644</v>
      </c>
      <c r="F1689" s="173">
        <v>2.6179999999999998E-2</v>
      </c>
      <c r="G1689" s="179">
        <v>1.975E-2</v>
      </c>
      <c r="H1689" s="176">
        <v>2.9980000000000003E-2</v>
      </c>
      <c r="I1689" s="175">
        <v>6.0699999999999999E-3</v>
      </c>
      <c r="J1689" s="160">
        <v>0.73659999999999992</v>
      </c>
      <c r="K1689" s="160">
        <v>0.21074999999999999</v>
      </c>
      <c r="L1689" s="160">
        <v>1.33E-3</v>
      </c>
      <c r="M1689" s="160">
        <v>1.5190399999999999</v>
      </c>
      <c r="N1689" s="160">
        <v>1.4959999999999999E-2</v>
      </c>
      <c r="O1689" s="160">
        <v>1.18303</v>
      </c>
      <c r="P1689" s="160">
        <v>1.98936</v>
      </c>
      <c r="Q1689" s="160">
        <v>9.8999999999999999E-4</v>
      </c>
      <c r="R1689" s="160">
        <v>1.5509999999999999E-2</v>
      </c>
      <c r="S1689" s="160">
        <v>0.15627000000000002</v>
      </c>
      <c r="T1689" s="160">
        <v>0</v>
      </c>
      <c r="U1689" s="160">
        <v>0.16687000000000002</v>
      </c>
      <c r="V1689" s="160">
        <v>1.7399999999999998E-3</v>
      </c>
      <c r="W1689" s="160">
        <v>2.2000000000000001E-3</v>
      </c>
      <c r="X1689" s="160">
        <v>2.5300000000000001E-3</v>
      </c>
      <c r="Y1689" s="160">
        <v>4.555E-2</v>
      </c>
      <c r="Z1689" s="160">
        <v>6.0400000000000002E-3</v>
      </c>
      <c r="AA1689" s="159">
        <v>0.20347000000000001</v>
      </c>
      <c r="AB1689" s="159">
        <v>4.9899999999999996E-3</v>
      </c>
      <c r="AC1689" s="159">
        <v>2.32E-3</v>
      </c>
      <c r="AD1689" s="159">
        <v>0.31455</v>
      </c>
    </row>
    <row r="1690" spans="1:30" ht="15" customHeight="1">
      <c r="A1690" s="267" t="s">
        <v>2480</v>
      </c>
      <c r="B1690" s="165" t="s">
        <v>34</v>
      </c>
      <c r="C1690" s="182">
        <v>0.16614999999999999</v>
      </c>
      <c r="E1690" s="172">
        <v>0.12644</v>
      </c>
      <c r="F1690" s="173">
        <v>2.6179999999999998E-2</v>
      </c>
      <c r="G1690" s="179">
        <v>1.975E-2</v>
      </c>
      <c r="H1690" s="176">
        <v>2.9980000000000003E-2</v>
      </c>
      <c r="I1690" s="175">
        <v>6.0699999999999999E-3</v>
      </c>
      <c r="J1690" s="160">
        <v>0.73659999999999992</v>
      </c>
      <c r="K1690" s="160">
        <v>0.21074999999999999</v>
      </c>
      <c r="L1690" s="160">
        <v>1.33E-3</v>
      </c>
      <c r="M1690" s="160">
        <v>1.5190399999999999</v>
      </c>
      <c r="N1690" s="160">
        <v>1.4959999999999999E-2</v>
      </c>
      <c r="O1690" s="160">
        <v>1.18303</v>
      </c>
      <c r="P1690" s="160">
        <v>1.98936</v>
      </c>
      <c r="Q1690" s="160">
        <v>9.8999999999999999E-4</v>
      </c>
      <c r="R1690" s="160">
        <v>1.5509999999999999E-2</v>
      </c>
      <c r="S1690" s="160">
        <v>0.15627000000000002</v>
      </c>
      <c r="T1690" s="160">
        <v>0</v>
      </c>
      <c r="U1690" s="160">
        <v>0.16687000000000002</v>
      </c>
      <c r="V1690" s="160">
        <v>1.7399999999999998E-3</v>
      </c>
      <c r="W1690" s="160">
        <v>2.2000000000000001E-3</v>
      </c>
      <c r="X1690" s="160">
        <v>2.5300000000000001E-3</v>
      </c>
      <c r="Y1690" s="160">
        <v>4.555E-2</v>
      </c>
      <c r="Z1690" s="160">
        <v>6.0400000000000002E-3</v>
      </c>
      <c r="AA1690" s="159">
        <v>0.20347000000000001</v>
      </c>
      <c r="AB1690" s="159">
        <v>4.9899999999999996E-3</v>
      </c>
      <c r="AC1690" s="159">
        <v>2.32E-3</v>
      </c>
      <c r="AD1690" s="159">
        <v>0.31455</v>
      </c>
    </row>
    <row r="1691" spans="1:30" ht="15" customHeight="1">
      <c r="A1691" s="267" t="s">
        <v>2481</v>
      </c>
      <c r="B1691" s="165" t="s">
        <v>34</v>
      </c>
      <c r="C1691" s="182">
        <v>0.16614999999999999</v>
      </c>
      <c r="E1691" s="172">
        <v>0.12644</v>
      </c>
      <c r="F1691" s="173">
        <v>2.6179999999999998E-2</v>
      </c>
      <c r="G1691" s="179">
        <v>1.975E-2</v>
      </c>
      <c r="H1691" s="176">
        <v>2.9980000000000003E-2</v>
      </c>
      <c r="I1691" s="175">
        <v>6.0699999999999999E-3</v>
      </c>
      <c r="J1691" s="160">
        <v>0.73659999999999992</v>
      </c>
      <c r="K1691" s="160">
        <v>0.21074999999999999</v>
      </c>
      <c r="L1691" s="160">
        <v>1.33E-3</v>
      </c>
      <c r="M1691" s="160">
        <v>1.5190399999999999</v>
      </c>
      <c r="N1691" s="160">
        <v>1.4959999999999999E-2</v>
      </c>
      <c r="O1691" s="160">
        <v>1.18303</v>
      </c>
      <c r="P1691" s="160">
        <v>1.98936</v>
      </c>
      <c r="Q1691" s="160">
        <v>9.8999999999999999E-4</v>
      </c>
      <c r="R1691" s="160">
        <v>1.5509999999999999E-2</v>
      </c>
      <c r="S1691" s="160">
        <v>0.15627000000000002</v>
      </c>
      <c r="T1691" s="160">
        <v>0</v>
      </c>
      <c r="U1691" s="160">
        <v>0.16687000000000002</v>
      </c>
      <c r="V1691" s="160">
        <v>1.7399999999999998E-3</v>
      </c>
      <c r="W1691" s="160">
        <v>2.2000000000000001E-3</v>
      </c>
      <c r="X1691" s="160">
        <v>2.5300000000000001E-3</v>
      </c>
      <c r="Y1691" s="160">
        <v>4.555E-2</v>
      </c>
      <c r="Z1691" s="160">
        <v>6.0400000000000002E-3</v>
      </c>
      <c r="AA1691" s="159">
        <v>0.20347000000000001</v>
      </c>
      <c r="AB1691" s="159">
        <v>4.9899999999999996E-3</v>
      </c>
      <c r="AC1691" s="159">
        <v>2.32E-3</v>
      </c>
      <c r="AD1691" s="159">
        <v>0.31455</v>
      </c>
    </row>
    <row r="1692" spans="1:30" ht="15" customHeight="1">
      <c r="A1692" s="267" t="s">
        <v>2482</v>
      </c>
      <c r="B1692" s="165" t="s">
        <v>34</v>
      </c>
      <c r="C1692" s="182">
        <v>0.26619999999999999</v>
      </c>
      <c r="E1692" s="172">
        <v>0</v>
      </c>
      <c r="F1692" s="173">
        <v>4.3789999999999996E-2</v>
      </c>
      <c r="G1692" s="179">
        <v>3.98E-3</v>
      </c>
      <c r="H1692" s="176">
        <v>4.6760000000000003E-2</v>
      </c>
      <c r="I1692" s="175">
        <v>0</v>
      </c>
      <c r="J1692" s="160">
        <v>0.13</v>
      </c>
      <c r="K1692" s="160">
        <v>0.21</v>
      </c>
      <c r="L1692" s="160">
        <v>1E-4</v>
      </c>
      <c r="M1692" s="160">
        <v>1.93</v>
      </c>
      <c r="N1692" s="160">
        <v>2.8900000000000002E-2</v>
      </c>
      <c r="O1692" s="160">
        <v>0.61</v>
      </c>
      <c r="P1692" s="160">
        <v>3</v>
      </c>
      <c r="Q1692" s="160">
        <v>7.7999999999999999E-4</v>
      </c>
      <c r="R1692" s="160">
        <v>6.6500000000000004E-2</v>
      </c>
      <c r="S1692" s="160">
        <v>0</v>
      </c>
      <c r="T1692" s="160">
        <v>0</v>
      </c>
      <c r="U1692" s="160">
        <v>0</v>
      </c>
      <c r="V1692" s="160">
        <v>3.6999999999999999E-4</v>
      </c>
      <c r="W1692" s="160">
        <v>1.72E-3</v>
      </c>
      <c r="X1692" s="160">
        <v>3.4799999999999996E-3</v>
      </c>
      <c r="Y1692" s="160">
        <v>5.228E-2</v>
      </c>
      <c r="Z1692" s="160">
        <v>0</v>
      </c>
      <c r="AA1692" s="159">
        <v>0.21600000000000003</v>
      </c>
      <c r="AB1692" s="159">
        <v>4.5000000000000005E-3</v>
      </c>
      <c r="AC1692" s="159">
        <v>4.0999999999999995E-3</v>
      </c>
      <c r="AD1692" s="159">
        <v>0.06</v>
      </c>
    </row>
    <row r="1693" spans="1:30" ht="15" customHeight="1">
      <c r="A1693" s="267" t="s">
        <v>2483</v>
      </c>
      <c r="B1693" s="165" t="s">
        <v>34</v>
      </c>
      <c r="C1693" s="182">
        <v>0.26619999999999999</v>
      </c>
      <c r="E1693" s="172">
        <v>0</v>
      </c>
      <c r="F1693" s="173">
        <v>4.3789999999999996E-2</v>
      </c>
      <c r="G1693" s="179">
        <v>3.98E-3</v>
      </c>
      <c r="H1693" s="176">
        <v>4.6760000000000003E-2</v>
      </c>
      <c r="I1693" s="175">
        <v>0</v>
      </c>
      <c r="J1693" s="160">
        <v>0.13</v>
      </c>
      <c r="K1693" s="160">
        <v>0.21</v>
      </c>
      <c r="L1693" s="160">
        <v>1E-4</v>
      </c>
      <c r="M1693" s="160">
        <v>1.93</v>
      </c>
      <c r="N1693" s="160">
        <v>2.8900000000000002E-2</v>
      </c>
      <c r="O1693" s="160">
        <v>0.61</v>
      </c>
      <c r="P1693" s="160">
        <v>3</v>
      </c>
      <c r="Q1693" s="160">
        <v>7.7999999999999999E-4</v>
      </c>
      <c r="R1693" s="160">
        <v>6.6500000000000004E-2</v>
      </c>
      <c r="S1693" s="160">
        <v>0</v>
      </c>
      <c r="T1693" s="160">
        <v>0</v>
      </c>
      <c r="U1693" s="160">
        <v>0</v>
      </c>
      <c r="V1693" s="160">
        <v>3.6999999999999999E-4</v>
      </c>
      <c r="W1693" s="160">
        <v>1.72E-3</v>
      </c>
      <c r="X1693" s="160">
        <v>3.4799999999999996E-3</v>
      </c>
      <c r="Y1693" s="160">
        <v>5.228E-2</v>
      </c>
      <c r="Z1693" s="160">
        <v>0</v>
      </c>
      <c r="AA1693" s="159">
        <v>0.21600000000000003</v>
      </c>
      <c r="AB1693" s="159">
        <v>4.5000000000000005E-3</v>
      </c>
      <c r="AC1693" s="159">
        <v>4.0999999999999995E-3</v>
      </c>
      <c r="AD1693" s="159">
        <v>0.06</v>
      </c>
    </row>
    <row r="1694" spans="1:30" ht="15" customHeight="1">
      <c r="A1694" s="267" t="s">
        <v>2484</v>
      </c>
      <c r="B1694" s="165" t="s">
        <v>34</v>
      </c>
      <c r="C1694" s="182">
        <v>0.26619999999999999</v>
      </c>
      <c r="E1694" s="172">
        <v>0</v>
      </c>
      <c r="F1694" s="173">
        <v>4.3789999999999996E-2</v>
      </c>
      <c r="G1694" s="179">
        <v>3.98E-3</v>
      </c>
      <c r="H1694" s="176">
        <v>4.6760000000000003E-2</v>
      </c>
      <c r="I1694" s="175">
        <v>0</v>
      </c>
      <c r="J1694" s="160">
        <v>0.13</v>
      </c>
      <c r="K1694" s="160">
        <v>0.21</v>
      </c>
      <c r="L1694" s="160">
        <v>1E-4</v>
      </c>
      <c r="M1694" s="160">
        <v>1.93</v>
      </c>
      <c r="N1694" s="160">
        <v>2.8900000000000002E-2</v>
      </c>
      <c r="O1694" s="160">
        <v>0.61</v>
      </c>
      <c r="P1694" s="160">
        <v>3</v>
      </c>
      <c r="Q1694" s="160">
        <v>7.7999999999999999E-4</v>
      </c>
      <c r="R1694" s="160">
        <v>6.6500000000000004E-2</v>
      </c>
      <c r="S1694" s="160">
        <v>0</v>
      </c>
      <c r="T1694" s="160">
        <v>0</v>
      </c>
      <c r="U1694" s="160">
        <v>0</v>
      </c>
      <c r="V1694" s="160">
        <v>3.6999999999999999E-4</v>
      </c>
      <c r="W1694" s="160">
        <v>1.72E-3</v>
      </c>
      <c r="X1694" s="160">
        <v>3.4799999999999996E-3</v>
      </c>
      <c r="Y1694" s="160">
        <v>5.228E-2</v>
      </c>
      <c r="Z1694" s="160">
        <v>0</v>
      </c>
      <c r="AA1694" s="159">
        <v>0.21600000000000003</v>
      </c>
      <c r="AB1694" s="159">
        <v>4.5000000000000005E-3</v>
      </c>
      <c r="AC1694" s="159">
        <v>4.0999999999999995E-3</v>
      </c>
      <c r="AD1694" s="159">
        <v>0.06</v>
      </c>
    </row>
    <row r="1695" spans="1:30" ht="15" customHeight="1">
      <c r="A1695" s="267" t="s">
        <v>2485</v>
      </c>
      <c r="B1695" s="165" t="s">
        <v>34</v>
      </c>
      <c r="C1695" s="182">
        <v>0.26619999999999999</v>
      </c>
      <c r="E1695" s="172">
        <v>0</v>
      </c>
      <c r="F1695" s="173">
        <v>4.3789999999999996E-2</v>
      </c>
      <c r="G1695" s="179">
        <v>3.98E-3</v>
      </c>
      <c r="H1695" s="176">
        <v>4.6760000000000003E-2</v>
      </c>
      <c r="I1695" s="175">
        <v>0</v>
      </c>
      <c r="J1695" s="160">
        <v>0.13</v>
      </c>
      <c r="K1695" s="160">
        <v>0.21</v>
      </c>
      <c r="L1695" s="160">
        <v>1E-4</v>
      </c>
      <c r="M1695" s="160">
        <v>1.93</v>
      </c>
      <c r="N1695" s="160">
        <v>2.8900000000000002E-2</v>
      </c>
      <c r="O1695" s="160">
        <v>0.61</v>
      </c>
      <c r="P1695" s="160">
        <v>3</v>
      </c>
      <c r="Q1695" s="160">
        <v>7.7999999999999999E-4</v>
      </c>
      <c r="R1695" s="160">
        <v>6.6500000000000004E-2</v>
      </c>
      <c r="S1695" s="160">
        <v>0</v>
      </c>
      <c r="T1695" s="160">
        <v>0</v>
      </c>
      <c r="U1695" s="160">
        <v>0</v>
      </c>
      <c r="V1695" s="160">
        <v>3.6999999999999999E-4</v>
      </c>
      <c r="W1695" s="160">
        <v>1.72E-3</v>
      </c>
      <c r="X1695" s="160">
        <v>3.4799999999999996E-3</v>
      </c>
      <c r="Y1695" s="160">
        <v>5.228E-2</v>
      </c>
      <c r="Z1695" s="160">
        <v>0</v>
      </c>
      <c r="AA1695" s="159">
        <v>0.21600000000000003</v>
      </c>
      <c r="AB1695" s="159">
        <v>4.5000000000000005E-3</v>
      </c>
      <c r="AC1695" s="159">
        <v>4.0999999999999995E-3</v>
      </c>
      <c r="AD1695" s="159">
        <v>0.06</v>
      </c>
    </row>
    <row r="1696" spans="1:30" ht="15" customHeight="1">
      <c r="A1696" s="267" t="s">
        <v>2486</v>
      </c>
      <c r="B1696" s="165" t="s">
        <v>34</v>
      </c>
      <c r="C1696" s="182">
        <v>0.26619999999999999</v>
      </c>
      <c r="E1696" s="172">
        <v>0</v>
      </c>
      <c r="F1696" s="173">
        <v>4.3789999999999996E-2</v>
      </c>
      <c r="G1696" s="179">
        <v>3.98E-3</v>
      </c>
      <c r="H1696" s="176">
        <v>4.6760000000000003E-2</v>
      </c>
      <c r="I1696" s="175">
        <v>0</v>
      </c>
      <c r="J1696" s="160">
        <v>0.13</v>
      </c>
      <c r="K1696" s="160">
        <v>0.21</v>
      </c>
      <c r="L1696" s="160">
        <v>1E-4</v>
      </c>
      <c r="M1696" s="160">
        <v>1.93</v>
      </c>
      <c r="N1696" s="160">
        <v>2.8900000000000002E-2</v>
      </c>
      <c r="O1696" s="160">
        <v>0.61</v>
      </c>
      <c r="P1696" s="160">
        <v>3</v>
      </c>
      <c r="Q1696" s="160">
        <v>7.7999999999999999E-4</v>
      </c>
      <c r="R1696" s="160">
        <v>6.6500000000000004E-2</v>
      </c>
      <c r="S1696" s="160">
        <v>0</v>
      </c>
      <c r="T1696" s="160">
        <v>0</v>
      </c>
      <c r="U1696" s="160">
        <v>0</v>
      </c>
      <c r="V1696" s="160">
        <v>3.6999999999999999E-4</v>
      </c>
      <c r="W1696" s="160">
        <v>1.72E-3</v>
      </c>
      <c r="X1696" s="160">
        <v>3.4799999999999996E-3</v>
      </c>
      <c r="Y1696" s="160">
        <v>5.228E-2</v>
      </c>
      <c r="Z1696" s="160">
        <v>0</v>
      </c>
      <c r="AA1696" s="159">
        <v>0.21600000000000003</v>
      </c>
      <c r="AB1696" s="159">
        <v>4.5000000000000005E-3</v>
      </c>
      <c r="AC1696" s="159">
        <v>4.0999999999999995E-3</v>
      </c>
      <c r="AD1696" s="159">
        <v>0.06</v>
      </c>
    </row>
    <row r="1697" spans="1:30" ht="15" customHeight="1">
      <c r="A1697" s="267" t="s">
        <v>2487</v>
      </c>
      <c r="B1697" s="165" t="s">
        <v>34</v>
      </c>
      <c r="C1697" s="182">
        <v>0.22620000000000001</v>
      </c>
      <c r="E1697" s="172">
        <v>0</v>
      </c>
      <c r="F1697" s="173">
        <v>3.1200000000000002E-2</v>
      </c>
      <c r="G1697" s="179">
        <v>1.41E-2</v>
      </c>
      <c r="H1697" s="176">
        <v>4.4400000000000002E-2</v>
      </c>
      <c r="I1697" s="175">
        <v>0</v>
      </c>
      <c r="J1697" s="160">
        <v>0.08</v>
      </c>
      <c r="K1697" s="160">
        <v>0.22</v>
      </c>
      <c r="L1697" s="160">
        <v>4.0999999999999999E-4</v>
      </c>
      <c r="M1697" s="160">
        <v>2.81</v>
      </c>
      <c r="N1697" s="160">
        <v>1.34E-2</v>
      </c>
      <c r="O1697" s="160">
        <v>15</v>
      </c>
      <c r="P1697" s="160">
        <v>4.09</v>
      </c>
      <c r="Q1697" s="160">
        <v>1.4499999999999999E-3</v>
      </c>
      <c r="R1697" s="160">
        <v>2.4700000000000003E-2</v>
      </c>
      <c r="S1697" s="160">
        <v>0</v>
      </c>
      <c r="T1697" s="160">
        <v>0</v>
      </c>
      <c r="U1697" s="160">
        <v>0</v>
      </c>
      <c r="V1697" s="160">
        <v>7.3000000000000001E-3</v>
      </c>
      <c r="W1697" s="160">
        <v>3.3E-3</v>
      </c>
      <c r="X1697" s="160">
        <v>3.0999999999999999E-3</v>
      </c>
      <c r="Y1697" s="160">
        <v>6.1500000000000006E-2</v>
      </c>
      <c r="Z1697" s="160">
        <v>0</v>
      </c>
      <c r="AA1697" s="159">
        <v>0.19800000000000001</v>
      </c>
      <c r="AB1697" s="159">
        <v>8.0000000000000002E-3</v>
      </c>
      <c r="AC1697" s="159">
        <v>3.0999999999999999E-3</v>
      </c>
      <c r="AD1697" s="159">
        <v>0.03</v>
      </c>
    </row>
    <row r="1698" spans="1:30" ht="15" customHeight="1">
      <c r="A1698" s="267" t="s">
        <v>2488</v>
      </c>
      <c r="B1698" s="165" t="s">
        <v>34</v>
      </c>
      <c r="C1698" s="182">
        <v>0.61299999999999999</v>
      </c>
      <c r="E1698" s="172">
        <v>0</v>
      </c>
      <c r="F1698" s="173">
        <v>0.1137</v>
      </c>
      <c r="G1698" s="179">
        <v>3.6400000000000002E-2</v>
      </c>
      <c r="H1698" s="176">
        <v>0.14779999999999999</v>
      </c>
      <c r="I1698" s="175">
        <v>0</v>
      </c>
      <c r="J1698" s="160">
        <v>0.3</v>
      </c>
      <c r="K1698" s="160">
        <v>0.11</v>
      </c>
      <c r="L1698" s="160">
        <v>6.9000000000000008E-4</v>
      </c>
      <c r="M1698" s="160">
        <v>0.85</v>
      </c>
      <c r="N1698" s="160">
        <v>8.8000000000000005E-3</v>
      </c>
      <c r="O1698" s="160">
        <v>18.38</v>
      </c>
      <c r="P1698" s="160">
        <v>1.27</v>
      </c>
      <c r="Q1698" s="160">
        <v>9.3999999999999997E-4</v>
      </c>
      <c r="R1698" s="160">
        <v>5.6000000000000008E-3</v>
      </c>
      <c r="S1698" s="160">
        <v>0.12</v>
      </c>
      <c r="T1698" s="160">
        <v>0</v>
      </c>
      <c r="U1698" s="160">
        <v>0.12</v>
      </c>
      <c r="V1698" s="160">
        <v>9.8999999999999999E-4</v>
      </c>
      <c r="W1698" s="160">
        <v>2.8299999999999996E-3</v>
      </c>
      <c r="X1698" s="160">
        <v>2.3000000000000001E-4</v>
      </c>
      <c r="Y1698" s="160">
        <v>1.5489999999999999E-2</v>
      </c>
      <c r="Z1698" s="160">
        <v>5.0000000000000001E-3</v>
      </c>
      <c r="AA1698" s="159">
        <v>0.41</v>
      </c>
      <c r="AB1698" s="159">
        <v>0</v>
      </c>
      <c r="AC1698" s="159">
        <v>5.3E-3</v>
      </c>
      <c r="AD1698" s="159">
        <v>0</v>
      </c>
    </row>
    <row r="1699" spans="1:30" ht="15" customHeight="1">
      <c r="A1699" s="267" t="s">
        <v>2489</v>
      </c>
      <c r="B1699" s="165" t="s">
        <v>34</v>
      </c>
      <c r="C1699" s="182">
        <v>0.61299999999999999</v>
      </c>
      <c r="E1699" s="172">
        <v>0</v>
      </c>
      <c r="F1699" s="173">
        <v>0.1137</v>
      </c>
      <c r="G1699" s="179">
        <v>3.6400000000000002E-2</v>
      </c>
      <c r="H1699" s="176">
        <v>0.14779999999999999</v>
      </c>
      <c r="I1699" s="175">
        <v>0</v>
      </c>
      <c r="J1699" s="160">
        <v>0.3</v>
      </c>
      <c r="K1699" s="160">
        <v>0.11</v>
      </c>
      <c r="L1699" s="160">
        <v>6.9000000000000008E-4</v>
      </c>
      <c r="M1699" s="160">
        <v>0.85</v>
      </c>
      <c r="N1699" s="160">
        <v>8.8000000000000005E-3</v>
      </c>
      <c r="O1699" s="160">
        <v>18.38</v>
      </c>
      <c r="P1699" s="160">
        <v>1.27</v>
      </c>
      <c r="Q1699" s="160">
        <v>9.3999999999999997E-4</v>
      </c>
      <c r="R1699" s="160">
        <v>5.6000000000000008E-3</v>
      </c>
      <c r="S1699" s="160">
        <v>0.12</v>
      </c>
      <c r="T1699" s="160">
        <v>0</v>
      </c>
      <c r="U1699" s="160">
        <v>0.12</v>
      </c>
      <c r="V1699" s="160">
        <v>9.8999999999999999E-4</v>
      </c>
      <c r="W1699" s="160">
        <v>2.8299999999999996E-3</v>
      </c>
      <c r="X1699" s="160">
        <v>2.3000000000000001E-4</v>
      </c>
      <c r="Y1699" s="160">
        <v>1.5489999999999999E-2</v>
      </c>
      <c r="Z1699" s="160">
        <v>5.0000000000000001E-3</v>
      </c>
      <c r="AA1699" s="159">
        <v>0.41</v>
      </c>
      <c r="AB1699" s="159">
        <v>0</v>
      </c>
      <c r="AC1699" s="159">
        <v>5.3E-3</v>
      </c>
      <c r="AD1699" s="159">
        <v>0</v>
      </c>
    </row>
    <row r="1700" spans="1:30" ht="15" customHeight="1">
      <c r="A1700" s="267" t="s">
        <v>2490</v>
      </c>
      <c r="B1700" s="165" t="s">
        <v>34</v>
      </c>
      <c r="C1700" s="182">
        <v>0.14099999999999999</v>
      </c>
      <c r="E1700" s="172">
        <v>2.2000000000000002E-2</v>
      </c>
      <c r="F1700" s="173">
        <v>0.106</v>
      </c>
      <c r="G1700" s="179">
        <v>2.6000000000000002E-2</v>
      </c>
      <c r="H1700" s="176">
        <v>0.13339999999999999</v>
      </c>
      <c r="I1700" s="175">
        <v>0</v>
      </c>
      <c r="J1700" s="160">
        <v>0.26</v>
      </c>
      <c r="K1700" s="160">
        <v>0.12</v>
      </c>
      <c r="L1700" s="160">
        <v>1.5499999999999999E-3</v>
      </c>
      <c r="M1700" s="160">
        <v>2.2999999999999998</v>
      </c>
      <c r="N1700" s="160">
        <v>6.4000000000000001E-2</v>
      </c>
      <c r="O1700" s="160">
        <v>8.6</v>
      </c>
      <c r="P1700" s="160">
        <v>1.7</v>
      </c>
      <c r="Q1700" s="160">
        <v>2.3999999999999998E-3</v>
      </c>
      <c r="R1700" s="160">
        <v>2.3E-2</v>
      </c>
      <c r="S1700" s="160">
        <v>83</v>
      </c>
      <c r="T1700" s="160">
        <v>0</v>
      </c>
      <c r="U1700" s="160">
        <v>83</v>
      </c>
      <c r="V1700" s="160">
        <v>2.7200000000000002E-3</v>
      </c>
      <c r="W1700" s="160">
        <v>1.03E-2</v>
      </c>
      <c r="X1700" s="160">
        <v>1.9E-3</v>
      </c>
      <c r="Y1700" s="160">
        <v>4.2999999999999997E-2</v>
      </c>
      <c r="Z1700" s="160">
        <v>0</v>
      </c>
      <c r="AA1700" s="159">
        <v>0.57999999999999996</v>
      </c>
      <c r="AB1700" s="159">
        <v>6.0000000000000001E-3</v>
      </c>
      <c r="AC1700" s="159">
        <v>4.0500000000000006E-3</v>
      </c>
      <c r="AD1700" s="159">
        <v>0.3</v>
      </c>
    </row>
    <row r="1701" spans="1:30" ht="15" customHeight="1">
      <c r="A1701" s="267" t="s">
        <v>2491</v>
      </c>
      <c r="B1701" s="165" t="s">
        <v>34</v>
      </c>
      <c r="C1701" s="182">
        <v>0.30909999999999999</v>
      </c>
      <c r="E1701" s="172">
        <v>0</v>
      </c>
      <c r="F1701" s="173">
        <v>1.6709999999999999E-2</v>
      </c>
      <c r="G1701" s="179">
        <v>2.46E-2</v>
      </c>
      <c r="H1701" s="176">
        <v>2.1240000000000002E-2</v>
      </c>
      <c r="I1701" s="175">
        <v>0</v>
      </c>
      <c r="J1701" s="160">
        <v>0.15</v>
      </c>
      <c r="K1701" s="160">
        <v>0.27</v>
      </c>
      <c r="L1701" s="160">
        <v>1.7000000000000001E-4</v>
      </c>
      <c r="M1701" s="160">
        <v>2.16</v>
      </c>
      <c r="N1701" s="160">
        <v>1.061E-2</v>
      </c>
      <c r="O1701" s="160">
        <v>0.77</v>
      </c>
      <c r="P1701" s="160">
        <v>2.4700000000000002</v>
      </c>
      <c r="Q1701" s="160">
        <v>5.0000000000000001E-4</v>
      </c>
      <c r="R1701" s="160">
        <v>1.23E-2</v>
      </c>
      <c r="S1701" s="160">
        <v>0.09</v>
      </c>
      <c r="T1701" s="160">
        <v>0</v>
      </c>
      <c r="U1701" s="160">
        <v>0.09</v>
      </c>
      <c r="V1701" s="160">
        <v>6.4999999999999997E-4</v>
      </c>
      <c r="W1701" s="160">
        <v>1.16E-3</v>
      </c>
      <c r="X1701" s="160">
        <v>6.0000000000000001E-3</v>
      </c>
      <c r="Y1701" s="160">
        <v>0.12420999999999999</v>
      </c>
      <c r="Z1701" s="160">
        <v>0</v>
      </c>
      <c r="AA1701" s="159">
        <v>0.25574999999999998</v>
      </c>
      <c r="AB1701" s="159">
        <v>2E-3</v>
      </c>
      <c r="AC1701" s="159">
        <v>4.7999999999999996E-3</v>
      </c>
      <c r="AD1701" s="159">
        <v>0.04</v>
      </c>
    </row>
    <row r="1702" spans="1:30" ht="15" customHeight="1">
      <c r="A1702" s="267" t="s">
        <v>2492</v>
      </c>
      <c r="B1702" s="165" t="s">
        <v>34</v>
      </c>
      <c r="C1702" s="182">
        <v>0.26899999999999996</v>
      </c>
      <c r="E1702" s="172">
        <v>0</v>
      </c>
      <c r="F1702" s="173">
        <v>0.105</v>
      </c>
      <c r="G1702" s="179">
        <v>4.0000000000000001E-3</v>
      </c>
      <c r="H1702" s="176">
        <v>8.3000000000000004E-2</v>
      </c>
      <c r="I1702" s="175">
        <v>0</v>
      </c>
      <c r="J1702" s="160">
        <v>0.13</v>
      </c>
      <c r="K1702" s="160">
        <v>0.12</v>
      </c>
      <c r="L1702" s="160">
        <v>2.0000000000000001E-4</v>
      </c>
      <c r="M1702" s="160">
        <v>0.82</v>
      </c>
      <c r="N1702" s="160">
        <v>1.9E-2</v>
      </c>
      <c r="O1702" s="160">
        <v>19.43</v>
      </c>
      <c r="P1702" s="160">
        <v>0.86</v>
      </c>
      <c r="Q1702" s="160">
        <v>2.9999999999999997E-4</v>
      </c>
      <c r="R1702" s="160">
        <v>7.6999999999999999E-2</v>
      </c>
      <c r="S1702" s="160">
        <v>0</v>
      </c>
      <c r="T1702" s="160">
        <v>0</v>
      </c>
      <c r="U1702" s="160">
        <v>0</v>
      </c>
      <c r="V1702" s="160">
        <v>0</v>
      </c>
      <c r="W1702" s="160">
        <v>5.9999999999999995E-4</v>
      </c>
      <c r="X1702" s="160">
        <v>0</v>
      </c>
      <c r="Y1702" s="160">
        <v>0</v>
      </c>
      <c r="Z1702" s="160">
        <v>0</v>
      </c>
      <c r="AA1702" s="159">
        <v>0</v>
      </c>
      <c r="AB1702" s="159">
        <v>0</v>
      </c>
      <c r="AC1702" s="159">
        <v>0</v>
      </c>
      <c r="AD1702" s="159">
        <v>0</v>
      </c>
    </row>
    <row r="1703" spans="1:30" ht="15" customHeight="1">
      <c r="A1703" s="267" t="s">
        <v>2493</v>
      </c>
      <c r="B1703" s="165" t="s">
        <v>34</v>
      </c>
      <c r="C1703" s="182">
        <v>0.26899999999999996</v>
      </c>
      <c r="E1703" s="172">
        <v>0</v>
      </c>
      <c r="F1703" s="173">
        <v>0.105</v>
      </c>
      <c r="G1703" s="179">
        <v>4.0000000000000001E-3</v>
      </c>
      <c r="H1703" s="176">
        <v>8.3000000000000004E-2</v>
      </c>
      <c r="I1703" s="175">
        <v>0</v>
      </c>
      <c r="J1703" s="160">
        <v>0.13</v>
      </c>
      <c r="K1703" s="160">
        <v>0.12</v>
      </c>
      <c r="L1703" s="160">
        <v>2.0000000000000001E-4</v>
      </c>
      <c r="M1703" s="160">
        <v>0.82</v>
      </c>
      <c r="N1703" s="160">
        <v>1.9E-2</v>
      </c>
      <c r="O1703" s="160">
        <v>19.43</v>
      </c>
      <c r="P1703" s="160">
        <v>0.86</v>
      </c>
      <c r="Q1703" s="160">
        <v>2.9999999999999997E-4</v>
      </c>
      <c r="R1703" s="160">
        <v>7.6999999999999999E-2</v>
      </c>
      <c r="S1703" s="160">
        <v>0</v>
      </c>
      <c r="T1703" s="160">
        <v>0</v>
      </c>
      <c r="U1703" s="160">
        <v>0</v>
      </c>
      <c r="V1703" s="160">
        <v>0</v>
      </c>
      <c r="W1703" s="160">
        <v>5.9999999999999995E-4</v>
      </c>
      <c r="X1703" s="160">
        <v>0</v>
      </c>
      <c r="Y1703" s="160">
        <v>0</v>
      </c>
      <c r="Z1703" s="160">
        <v>0</v>
      </c>
      <c r="AA1703" s="159">
        <v>0</v>
      </c>
      <c r="AB1703" s="159">
        <v>0</v>
      </c>
      <c r="AC1703" s="159">
        <v>0</v>
      </c>
      <c r="AD1703" s="159">
        <v>0</v>
      </c>
    </row>
    <row r="1704" spans="1:30" ht="15" customHeight="1">
      <c r="A1704" s="267" t="s">
        <v>2494</v>
      </c>
      <c r="B1704" s="165" t="s">
        <v>34</v>
      </c>
      <c r="C1704" s="182">
        <v>0.26899999999999996</v>
      </c>
      <c r="E1704" s="172">
        <v>0</v>
      </c>
      <c r="F1704" s="173">
        <v>0.105</v>
      </c>
      <c r="G1704" s="179">
        <v>4.0000000000000001E-3</v>
      </c>
      <c r="H1704" s="176">
        <v>8.3000000000000004E-2</v>
      </c>
      <c r="I1704" s="175">
        <v>0</v>
      </c>
      <c r="J1704" s="160">
        <v>0.13</v>
      </c>
      <c r="K1704" s="160">
        <v>0.12</v>
      </c>
      <c r="L1704" s="160">
        <v>2.0000000000000001E-4</v>
      </c>
      <c r="M1704" s="160">
        <v>0.82</v>
      </c>
      <c r="N1704" s="160">
        <v>1.9E-2</v>
      </c>
      <c r="O1704" s="160">
        <v>19.43</v>
      </c>
      <c r="P1704" s="160">
        <v>0.86</v>
      </c>
      <c r="Q1704" s="160">
        <v>2.9999999999999997E-4</v>
      </c>
      <c r="R1704" s="160">
        <v>7.6999999999999999E-2</v>
      </c>
      <c r="S1704" s="160">
        <v>0</v>
      </c>
      <c r="T1704" s="160">
        <v>0</v>
      </c>
      <c r="U1704" s="160">
        <v>0</v>
      </c>
      <c r="V1704" s="160">
        <v>0</v>
      </c>
      <c r="W1704" s="160">
        <v>5.9999999999999995E-4</v>
      </c>
      <c r="X1704" s="160">
        <v>0</v>
      </c>
      <c r="Y1704" s="160">
        <v>0</v>
      </c>
      <c r="Z1704" s="160">
        <v>0</v>
      </c>
      <c r="AA1704" s="159">
        <v>0</v>
      </c>
      <c r="AB1704" s="159">
        <v>0</v>
      </c>
      <c r="AC1704" s="159">
        <v>0</v>
      </c>
      <c r="AD1704" s="159">
        <v>0</v>
      </c>
    </row>
    <row r="1705" spans="1:30" ht="15" customHeight="1">
      <c r="A1705" s="267" t="s">
        <v>2495</v>
      </c>
      <c r="B1705" s="165" t="s">
        <v>34</v>
      </c>
      <c r="C1705" s="182">
        <v>0.25285999999999997</v>
      </c>
      <c r="E1705" s="172">
        <v>0</v>
      </c>
      <c r="F1705" s="173">
        <v>0.105</v>
      </c>
      <c r="G1705" s="179">
        <v>4.0000000000000001E-3</v>
      </c>
      <c r="H1705" s="176">
        <v>8.3000000000000004E-2</v>
      </c>
      <c r="I1705" s="175">
        <v>0</v>
      </c>
      <c r="J1705" s="160">
        <v>0.13</v>
      </c>
      <c r="K1705" s="160">
        <v>0.12</v>
      </c>
      <c r="L1705" s="160">
        <v>2.0000000000000001E-4</v>
      </c>
      <c r="M1705" s="160">
        <v>0.82</v>
      </c>
      <c r="N1705" s="160">
        <v>1.9E-2</v>
      </c>
      <c r="O1705" s="160">
        <v>19.43</v>
      </c>
      <c r="P1705" s="160">
        <v>0.86</v>
      </c>
      <c r="Q1705" s="160">
        <v>2.9999999999999997E-4</v>
      </c>
      <c r="R1705" s="160">
        <v>7.6999999999999999E-2</v>
      </c>
      <c r="S1705" s="160">
        <v>0</v>
      </c>
      <c r="T1705" s="160">
        <v>0</v>
      </c>
      <c r="U1705" s="160">
        <v>0</v>
      </c>
      <c r="V1705" s="160">
        <v>0</v>
      </c>
      <c r="W1705" s="160">
        <v>5.9999999999999995E-4</v>
      </c>
      <c r="X1705" s="160">
        <v>0</v>
      </c>
      <c r="Y1705" s="160">
        <v>0</v>
      </c>
      <c r="Z1705" s="160">
        <v>0</v>
      </c>
      <c r="AA1705" s="159">
        <v>0</v>
      </c>
      <c r="AB1705" s="159">
        <v>0</v>
      </c>
      <c r="AC1705" s="159">
        <v>0</v>
      </c>
      <c r="AD1705" s="159">
        <v>0</v>
      </c>
    </row>
    <row r="1706" spans="1:30" ht="15" customHeight="1">
      <c r="A1706" s="267" t="s">
        <v>2496</v>
      </c>
      <c r="B1706" s="165" t="s">
        <v>34</v>
      </c>
      <c r="C1706" s="182">
        <v>0.25285999999999997</v>
      </c>
      <c r="E1706" s="172">
        <v>0</v>
      </c>
      <c r="F1706" s="173">
        <v>0.105</v>
      </c>
      <c r="G1706" s="179">
        <v>4.0000000000000001E-3</v>
      </c>
      <c r="H1706" s="176">
        <v>8.3000000000000004E-2</v>
      </c>
      <c r="I1706" s="175">
        <v>0</v>
      </c>
      <c r="J1706" s="160">
        <v>0.13</v>
      </c>
      <c r="K1706" s="160">
        <v>0.12</v>
      </c>
      <c r="L1706" s="160">
        <v>2.0000000000000001E-4</v>
      </c>
      <c r="M1706" s="160">
        <v>0.82</v>
      </c>
      <c r="N1706" s="160">
        <v>1.9E-2</v>
      </c>
      <c r="O1706" s="160">
        <v>19.43</v>
      </c>
      <c r="P1706" s="160">
        <v>0.86</v>
      </c>
      <c r="Q1706" s="160">
        <v>2.9999999999999997E-4</v>
      </c>
      <c r="R1706" s="160">
        <v>7.6999999999999999E-2</v>
      </c>
      <c r="S1706" s="160">
        <v>0</v>
      </c>
      <c r="T1706" s="160">
        <v>0</v>
      </c>
      <c r="U1706" s="160">
        <v>0</v>
      </c>
      <c r="V1706" s="160">
        <v>0</v>
      </c>
      <c r="W1706" s="160">
        <v>5.9999999999999995E-4</v>
      </c>
      <c r="X1706" s="160">
        <v>0</v>
      </c>
      <c r="Y1706" s="160">
        <v>0</v>
      </c>
      <c r="Z1706" s="160">
        <v>0</v>
      </c>
      <c r="AA1706" s="159">
        <v>0</v>
      </c>
      <c r="AB1706" s="159">
        <v>0</v>
      </c>
      <c r="AC1706" s="159">
        <v>0</v>
      </c>
      <c r="AD1706" s="159">
        <v>0</v>
      </c>
    </row>
    <row r="1707" spans="1:30" ht="15" customHeight="1">
      <c r="A1707" s="267" t="s">
        <v>2497</v>
      </c>
      <c r="B1707" s="165" t="s">
        <v>34</v>
      </c>
      <c r="C1707" s="182">
        <v>0.21783999999999998</v>
      </c>
      <c r="E1707" s="172">
        <v>1.076E-2</v>
      </c>
      <c r="F1707" s="173">
        <v>0.105</v>
      </c>
      <c r="G1707" s="179">
        <v>4.0000000000000001E-3</v>
      </c>
      <c r="H1707" s="176">
        <v>8.3000000000000004E-2</v>
      </c>
      <c r="I1707" s="175">
        <v>3.0000000000000001E-3</v>
      </c>
      <c r="J1707" s="160">
        <v>0.13</v>
      </c>
      <c r="K1707" s="160">
        <v>0.12</v>
      </c>
      <c r="L1707" s="160">
        <v>2.0000000000000001E-4</v>
      </c>
      <c r="M1707" s="160">
        <v>0.82</v>
      </c>
      <c r="N1707" s="160">
        <v>1.9E-2</v>
      </c>
      <c r="O1707" s="160">
        <v>19.43</v>
      </c>
      <c r="P1707" s="160">
        <v>0.86</v>
      </c>
      <c r="Q1707" s="160">
        <v>2.9999999999999997E-4</v>
      </c>
      <c r="R1707" s="160">
        <v>7.6999999999999999E-2</v>
      </c>
      <c r="S1707" s="160">
        <v>0</v>
      </c>
      <c r="T1707" s="160">
        <v>0</v>
      </c>
      <c r="U1707" s="160">
        <v>0</v>
      </c>
      <c r="V1707" s="160">
        <v>0</v>
      </c>
      <c r="W1707" s="160">
        <v>5.9999999999999995E-4</v>
      </c>
      <c r="X1707" s="160">
        <v>0</v>
      </c>
      <c r="Y1707" s="160">
        <v>0</v>
      </c>
      <c r="Z1707" s="160">
        <v>0</v>
      </c>
      <c r="AA1707" s="159">
        <v>0</v>
      </c>
      <c r="AB1707" s="159">
        <v>0</v>
      </c>
      <c r="AC1707" s="159">
        <v>0</v>
      </c>
      <c r="AD1707" s="159">
        <v>0</v>
      </c>
    </row>
    <row r="1708" spans="1:30" ht="15" customHeight="1">
      <c r="A1708" s="267" t="s">
        <v>2498</v>
      </c>
      <c r="B1708" s="165" t="s">
        <v>34</v>
      </c>
      <c r="C1708" s="182">
        <v>0.26899999999999996</v>
      </c>
      <c r="E1708" s="172">
        <v>0</v>
      </c>
      <c r="F1708" s="173">
        <v>0.105</v>
      </c>
      <c r="G1708" s="179">
        <v>4.0000000000000001E-3</v>
      </c>
      <c r="H1708" s="176">
        <v>8.3000000000000004E-2</v>
      </c>
      <c r="I1708" s="175">
        <v>0</v>
      </c>
      <c r="J1708" s="160">
        <v>0.13</v>
      </c>
      <c r="K1708" s="160">
        <v>0.12</v>
      </c>
      <c r="L1708" s="160">
        <v>2.0000000000000001E-4</v>
      </c>
      <c r="M1708" s="160">
        <v>0.82</v>
      </c>
      <c r="N1708" s="160">
        <v>1.9E-2</v>
      </c>
      <c r="O1708" s="160">
        <v>19.43</v>
      </c>
      <c r="P1708" s="160">
        <v>0.86</v>
      </c>
      <c r="Q1708" s="160">
        <v>2.9999999999999997E-4</v>
      </c>
      <c r="R1708" s="160">
        <v>7.6999999999999999E-2</v>
      </c>
      <c r="S1708" s="160">
        <v>0</v>
      </c>
      <c r="T1708" s="160">
        <v>0</v>
      </c>
      <c r="U1708" s="160">
        <v>0</v>
      </c>
      <c r="V1708" s="160">
        <v>0</v>
      </c>
      <c r="W1708" s="160">
        <v>5.9999999999999995E-4</v>
      </c>
      <c r="X1708" s="160">
        <v>0</v>
      </c>
      <c r="Y1708" s="160">
        <v>0</v>
      </c>
      <c r="Z1708" s="160">
        <v>0</v>
      </c>
      <c r="AA1708" s="159">
        <v>0</v>
      </c>
      <c r="AB1708" s="159">
        <v>0</v>
      </c>
      <c r="AC1708" s="159">
        <v>0</v>
      </c>
      <c r="AD1708" s="159">
        <v>0</v>
      </c>
    </row>
    <row r="1709" spans="1:30" ht="15" customHeight="1">
      <c r="A1709" s="267" t="s">
        <v>2499</v>
      </c>
      <c r="B1709" s="165" t="s">
        <v>34</v>
      </c>
      <c r="C1709" s="182">
        <v>0.16236999999999999</v>
      </c>
      <c r="E1709" s="172">
        <v>0.15912000000000001</v>
      </c>
      <c r="F1709" s="173">
        <v>3.619E-2</v>
      </c>
      <c r="G1709" s="179">
        <v>2.572E-2</v>
      </c>
      <c r="H1709" s="176">
        <v>7.4310000000000001E-2</v>
      </c>
      <c r="I1709" s="175">
        <v>6.43E-3</v>
      </c>
      <c r="J1709" s="160">
        <v>9.845000000000001E-2</v>
      </c>
      <c r="K1709" s="160">
        <v>0.17730000000000001</v>
      </c>
      <c r="L1709" s="160">
        <v>1.07E-3</v>
      </c>
      <c r="M1709" s="160">
        <v>1.21516</v>
      </c>
      <c r="N1709" s="160">
        <v>1.3600000000000001E-2</v>
      </c>
      <c r="O1709" s="160">
        <v>7.0438000000000001</v>
      </c>
      <c r="P1709" s="160">
        <v>1.3884100000000001</v>
      </c>
      <c r="Q1709" s="160">
        <v>4.6999999999999999E-4</v>
      </c>
      <c r="R1709" s="160">
        <v>7.11E-3</v>
      </c>
      <c r="S1709" s="160">
        <v>4.2190000000000005E-2</v>
      </c>
      <c r="T1709" s="160">
        <v>0</v>
      </c>
      <c r="U1709" s="160">
        <v>4.888E-2</v>
      </c>
      <c r="V1709" s="160">
        <v>1.67E-3</v>
      </c>
      <c r="W1709" s="160">
        <v>1.4199999999999998E-3</v>
      </c>
      <c r="X1709" s="160">
        <v>2.99E-3</v>
      </c>
      <c r="Y1709" s="160">
        <v>6.8920000000000009E-2</v>
      </c>
      <c r="Z1709" s="160">
        <v>0</v>
      </c>
      <c r="AA1709" s="159">
        <v>0.16445000000000001</v>
      </c>
      <c r="AB1709" s="159">
        <v>9.3999999999999997E-4</v>
      </c>
      <c r="AC1709" s="159">
        <v>1.0869999999999999E-2</v>
      </c>
      <c r="AD1709" s="159">
        <v>0.35</v>
      </c>
    </row>
    <row r="1710" spans="1:30" ht="15" customHeight="1">
      <c r="A1710" s="267" t="s">
        <v>2500</v>
      </c>
      <c r="B1710" s="165" t="s">
        <v>34</v>
      </c>
      <c r="C1710" s="182">
        <v>0.16236999999999999</v>
      </c>
      <c r="E1710" s="172">
        <v>0.15912000000000001</v>
      </c>
      <c r="F1710" s="173">
        <v>3.619E-2</v>
      </c>
      <c r="G1710" s="179">
        <v>2.572E-2</v>
      </c>
      <c r="H1710" s="176">
        <v>7.4310000000000001E-2</v>
      </c>
      <c r="I1710" s="175">
        <v>6.43E-3</v>
      </c>
      <c r="J1710" s="160">
        <v>9.845000000000001E-2</v>
      </c>
      <c r="K1710" s="160">
        <v>0.17730000000000001</v>
      </c>
      <c r="L1710" s="160">
        <v>1.07E-3</v>
      </c>
      <c r="M1710" s="160">
        <v>1.21516</v>
      </c>
      <c r="N1710" s="160">
        <v>1.3600000000000001E-2</v>
      </c>
      <c r="O1710" s="160">
        <v>7.0438000000000001</v>
      </c>
      <c r="P1710" s="160">
        <v>1.3884100000000001</v>
      </c>
      <c r="Q1710" s="160">
        <v>4.6999999999999999E-4</v>
      </c>
      <c r="R1710" s="160">
        <v>7.11E-3</v>
      </c>
      <c r="S1710" s="160">
        <v>4.2190000000000005E-2</v>
      </c>
      <c r="T1710" s="160">
        <v>0</v>
      </c>
      <c r="U1710" s="160">
        <v>4.888E-2</v>
      </c>
      <c r="V1710" s="160">
        <v>1.67E-3</v>
      </c>
      <c r="W1710" s="160">
        <v>1.4199999999999998E-3</v>
      </c>
      <c r="X1710" s="160">
        <v>2.99E-3</v>
      </c>
      <c r="Y1710" s="160">
        <v>6.8920000000000009E-2</v>
      </c>
      <c r="Z1710" s="160">
        <v>0</v>
      </c>
      <c r="AA1710" s="159">
        <v>0.16445000000000001</v>
      </c>
      <c r="AB1710" s="159">
        <v>9.3999999999999997E-4</v>
      </c>
      <c r="AC1710" s="159">
        <v>1.0869999999999999E-2</v>
      </c>
      <c r="AD1710" s="159">
        <v>0.35</v>
      </c>
    </row>
    <row r="1711" spans="1:30" ht="15" customHeight="1">
      <c r="A1711" s="267" t="s">
        <v>2501</v>
      </c>
      <c r="B1711" s="165" t="s">
        <v>34</v>
      </c>
      <c r="C1711" s="182">
        <v>0.16236999999999999</v>
      </c>
      <c r="E1711" s="172">
        <v>0.15912000000000001</v>
      </c>
      <c r="F1711" s="173">
        <v>3.619E-2</v>
      </c>
      <c r="G1711" s="179">
        <v>2.572E-2</v>
      </c>
      <c r="H1711" s="176">
        <v>7.4310000000000001E-2</v>
      </c>
      <c r="I1711" s="175">
        <v>6.43E-3</v>
      </c>
      <c r="J1711" s="160">
        <v>9.845000000000001E-2</v>
      </c>
      <c r="K1711" s="160">
        <v>0.17730000000000001</v>
      </c>
      <c r="L1711" s="160">
        <v>1.07E-3</v>
      </c>
      <c r="M1711" s="160">
        <v>1.21516</v>
      </c>
      <c r="N1711" s="160">
        <v>1.3600000000000001E-2</v>
      </c>
      <c r="O1711" s="160">
        <v>7.0438000000000001</v>
      </c>
      <c r="P1711" s="160">
        <v>1.3884100000000001</v>
      </c>
      <c r="Q1711" s="160">
        <v>4.6999999999999999E-4</v>
      </c>
      <c r="R1711" s="160">
        <v>7.11E-3</v>
      </c>
      <c r="S1711" s="160">
        <v>4.2190000000000005E-2</v>
      </c>
      <c r="T1711" s="160">
        <v>0</v>
      </c>
      <c r="U1711" s="160">
        <v>4.888E-2</v>
      </c>
      <c r="V1711" s="160">
        <v>1.67E-3</v>
      </c>
      <c r="W1711" s="160">
        <v>1.4199999999999998E-3</v>
      </c>
      <c r="X1711" s="160">
        <v>2.99E-3</v>
      </c>
      <c r="Y1711" s="160">
        <v>6.8920000000000009E-2</v>
      </c>
      <c r="Z1711" s="160">
        <v>0</v>
      </c>
      <c r="AA1711" s="159">
        <v>0.16445000000000001</v>
      </c>
      <c r="AB1711" s="159">
        <v>9.3999999999999997E-4</v>
      </c>
      <c r="AC1711" s="159">
        <v>1.0869999999999999E-2</v>
      </c>
      <c r="AD1711" s="159">
        <v>0.35</v>
      </c>
    </row>
    <row r="1712" spans="1:30" ht="15" customHeight="1">
      <c r="A1712" s="267" t="s">
        <v>2502</v>
      </c>
      <c r="B1712" s="165" t="s">
        <v>34</v>
      </c>
      <c r="C1712" s="182">
        <v>0.16236999999999999</v>
      </c>
      <c r="E1712" s="172">
        <v>0.15912000000000001</v>
      </c>
      <c r="F1712" s="173">
        <v>3.619E-2</v>
      </c>
      <c r="G1712" s="179">
        <v>2.572E-2</v>
      </c>
      <c r="H1712" s="176">
        <v>7.4310000000000001E-2</v>
      </c>
      <c r="I1712" s="175">
        <v>6.43E-3</v>
      </c>
      <c r="J1712" s="160">
        <v>9.845000000000001E-2</v>
      </c>
      <c r="K1712" s="160">
        <v>0.17730000000000001</v>
      </c>
      <c r="L1712" s="160">
        <v>1.07E-3</v>
      </c>
      <c r="M1712" s="160">
        <v>1.21516</v>
      </c>
      <c r="N1712" s="160">
        <v>1.3600000000000001E-2</v>
      </c>
      <c r="O1712" s="160">
        <v>7.0438000000000001</v>
      </c>
      <c r="P1712" s="160">
        <v>1.3884100000000001</v>
      </c>
      <c r="Q1712" s="160">
        <v>4.6999999999999999E-4</v>
      </c>
      <c r="R1712" s="160">
        <v>7.11E-3</v>
      </c>
      <c r="S1712" s="160">
        <v>4.2190000000000005E-2</v>
      </c>
      <c r="T1712" s="160">
        <v>0</v>
      </c>
      <c r="U1712" s="160">
        <v>4.888E-2</v>
      </c>
      <c r="V1712" s="160">
        <v>1.67E-3</v>
      </c>
      <c r="W1712" s="160">
        <v>1.4199999999999998E-3</v>
      </c>
      <c r="X1712" s="160">
        <v>2.99E-3</v>
      </c>
      <c r="Y1712" s="160">
        <v>6.8920000000000009E-2</v>
      </c>
      <c r="Z1712" s="160">
        <v>0</v>
      </c>
      <c r="AA1712" s="159">
        <v>0.16445000000000001</v>
      </c>
      <c r="AB1712" s="159">
        <v>9.3999999999999997E-4</v>
      </c>
      <c r="AC1712" s="159">
        <v>1.0869999999999999E-2</v>
      </c>
      <c r="AD1712" s="159">
        <v>0.35</v>
      </c>
    </row>
    <row r="1713" spans="1:30" ht="15" customHeight="1">
      <c r="A1713" s="267" t="s">
        <v>2503</v>
      </c>
      <c r="B1713" s="165" t="s">
        <v>34</v>
      </c>
      <c r="C1713" s="182">
        <v>0.16236999999999999</v>
      </c>
      <c r="E1713" s="172">
        <v>0.15912000000000001</v>
      </c>
      <c r="F1713" s="173">
        <v>3.619E-2</v>
      </c>
      <c r="G1713" s="179">
        <v>2.572E-2</v>
      </c>
      <c r="H1713" s="176">
        <v>7.4310000000000001E-2</v>
      </c>
      <c r="I1713" s="175">
        <v>6.43E-3</v>
      </c>
      <c r="J1713" s="160">
        <v>9.845000000000001E-2</v>
      </c>
      <c r="K1713" s="160">
        <v>0.17730000000000001</v>
      </c>
      <c r="L1713" s="160">
        <v>1.07E-3</v>
      </c>
      <c r="M1713" s="160">
        <v>1.21516</v>
      </c>
      <c r="N1713" s="160">
        <v>1.3600000000000001E-2</v>
      </c>
      <c r="O1713" s="160">
        <v>7.0438000000000001</v>
      </c>
      <c r="P1713" s="160">
        <v>1.3884100000000001</v>
      </c>
      <c r="Q1713" s="160">
        <v>4.6999999999999999E-4</v>
      </c>
      <c r="R1713" s="160">
        <v>7.11E-3</v>
      </c>
      <c r="S1713" s="160">
        <v>4.2190000000000005E-2</v>
      </c>
      <c r="T1713" s="160">
        <v>0</v>
      </c>
      <c r="U1713" s="160">
        <v>4.888E-2</v>
      </c>
      <c r="V1713" s="160">
        <v>1.67E-3</v>
      </c>
      <c r="W1713" s="160">
        <v>1.4199999999999998E-3</v>
      </c>
      <c r="X1713" s="160">
        <v>2.99E-3</v>
      </c>
      <c r="Y1713" s="160">
        <v>6.8920000000000009E-2</v>
      </c>
      <c r="Z1713" s="160">
        <v>0</v>
      </c>
      <c r="AA1713" s="159">
        <v>0.16445000000000001</v>
      </c>
      <c r="AB1713" s="159">
        <v>9.3999999999999997E-4</v>
      </c>
      <c r="AC1713" s="159">
        <v>1.0869999999999999E-2</v>
      </c>
      <c r="AD1713" s="159">
        <v>0.35</v>
      </c>
    </row>
    <row r="1714" spans="1:30" ht="15" customHeight="1">
      <c r="A1714" s="267" t="s">
        <v>2504</v>
      </c>
      <c r="B1714" s="165" t="s">
        <v>34</v>
      </c>
      <c r="C1714" s="182">
        <v>0.13059999999999999</v>
      </c>
      <c r="E1714" s="172">
        <v>3.4500000000000003E-2</v>
      </c>
      <c r="F1714" s="173">
        <v>5.4600000000000003E-2</v>
      </c>
      <c r="G1714" s="179">
        <v>3.0510000000000002E-2</v>
      </c>
      <c r="H1714" s="176">
        <v>7.5480000000000005E-2</v>
      </c>
      <c r="I1714" s="175">
        <v>0</v>
      </c>
      <c r="J1714" s="160">
        <v>0.48</v>
      </c>
      <c r="K1714" s="160">
        <v>0.17</v>
      </c>
      <c r="L1714" s="160">
        <v>1.5499999999999999E-3</v>
      </c>
      <c r="M1714" s="160">
        <v>0.94</v>
      </c>
      <c r="N1714" s="160">
        <v>1.15E-2</v>
      </c>
      <c r="O1714" s="160">
        <v>7.16</v>
      </c>
      <c r="P1714" s="160">
        <v>1.38</v>
      </c>
      <c r="Q1714" s="160">
        <v>8.1999999999999998E-4</v>
      </c>
      <c r="R1714" s="160">
        <v>7.3000000000000001E-3</v>
      </c>
      <c r="S1714" s="160">
        <v>0.01</v>
      </c>
      <c r="T1714" s="160">
        <v>0</v>
      </c>
      <c r="U1714" s="160">
        <v>0.01</v>
      </c>
      <c r="V1714" s="160">
        <v>1.5900000000000001E-3</v>
      </c>
      <c r="W1714" s="160">
        <v>9.7000000000000005E-4</v>
      </c>
      <c r="X1714" s="160">
        <v>1.6300000000000002E-3</v>
      </c>
      <c r="Y1714" s="160">
        <v>3.0720000000000001E-2</v>
      </c>
      <c r="Z1714" s="160">
        <v>0</v>
      </c>
      <c r="AA1714" s="159">
        <v>5.5999999999999994E-2</v>
      </c>
      <c r="AB1714" s="159">
        <v>4.1599999999999996E-3</v>
      </c>
      <c r="AC1714" s="159">
        <v>2.32E-3</v>
      </c>
      <c r="AD1714" s="159">
        <v>0.18</v>
      </c>
    </row>
    <row r="1715" spans="1:30" ht="15" customHeight="1">
      <c r="A1715" s="267" t="s">
        <v>2505</v>
      </c>
      <c r="B1715" s="165" t="s">
        <v>34</v>
      </c>
      <c r="C1715" s="182">
        <v>0.11</v>
      </c>
      <c r="E1715" s="172">
        <v>4.4000000000000004E-2</v>
      </c>
      <c r="F1715" s="173">
        <v>3.6920000000000001E-2</v>
      </c>
      <c r="G1715" s="179">
        <v>9.3699999999999999E-3</v>
      </c>
      <c r="H1715" s="176">
        <v>4.7500000000000001E-2</v>
      </c>
      <c r="I1715" s="175">
        <v>0</v>
      </c>
      <c r="J1715" s="160">
        <v>0.1</v>
      </c>
      <c r="K1715" s="160">
        <v>0.1</v>
      </c>
      <c r="L1715" s="160">
        <v>1E-4</v>
      </c>
      <c r="M1715" s="160">
        <v>1.4</v>
      </c>
      <c r="N1715" s="160">
        <v>1.2E-2</v>
      </c>
      <c r="O1715" s="160">
        <v>12.57</v>
      </c>
      <c r="P1715" s="160">
        <v>1.5</v>
      </c>
      <c r="Q1715" s="160">
        <v>7.5000000000000002E-4</v>
      </c>
      <c r="R1715" s="160">
        <v>1.9599999999999999E-2</v>
      </c>
      <c r="S1715" s="160">
        <v>0</v>
      </c>
      <c r="T1715" s="160">
        <v>0</v>
      </c>
      <c r="U1715" s="160">
        <v>0</v>
      </c>
      <c r="V1715" s="160">
        <v>1.8E-3</v>
      </c>
      <c r="W1715" s="160">
        <v>1.1000000000000001E-3</v>
      </c>
      <c r="X1715" s="160">
        <v>1E-3</v>
      </c>
      <c r="Y1715" s="160">
        <v>2.4E-2</v>
      </c>
      <c r="Z1715" s="160">
        <v>0</v>
      </c>
      <c r="AA1715" s="159">
        <v>0.151</v>
      </c>
      <c r="AB1715" s="159">
        <v>3.2700000000000003E-3</v>
      </c>
      <c r="AC1715" s="159">
        <v>8.0000000000000004E-4</v>
      </c>
      <c r="AD1715" s="159">
        <v>0.04</v>
      </c>
    </row>
    <row r="1716" spans="1:30" ht="15" customHeight="1">
      <c r="A1716" s="267" t="s">
        <v>2506</v>
      </c>
      <c r="B1716" s="165" t="s">
        <v>34</v>
      </c>
      <c r="C1716" s="182">
        <v>0.14704</v>
      </c>
      <c r="E1716" s="172">
        <v>5.0000000000000001E-3</v>
      </c>
      <c r="F1716" s="173">
        <v>2.4740000000000002E-2</v>
      </c>
      <c r="G1716" s="179">
        <v>1.976E-2</v>
      </c>
      <c r="H1716" s="176">
        <v>3.5049999999999998E-2</v>
      </c>
      <c r="I1716" s="175">
        <v>0</v>
      </c>
      <c r="J1716" s="160">
        <v>9.8780000000000007E-2</v>
      </c>
      <c r="K1716" s="160">
        <v>0.12667</v>
      </c>
      <c r="L1716" s="160">
        <v>1.4000000000000001E-4</v>
      </c>
      <c r="M1716" s="160">
        <v>0.95121999999999995</v>
      </c>
      <c r="N1716" s="160">
        <v>7.7800000000000005E-3</v>
      </c>
      <c r="O1716" s="160">
        <v>9.9907299999999992</v>
      </c>
      <c r="P1716" s="160">
        <v>1.2477</v>
      </c>
      <c r="Q1716" s="160">
        <v>4.3999999999999996E-4</v>
      </c>
      <c r="R1716" s="160">
        <v>1.4119999999999999E-2</v>
      </c>
      <c r="S1716" s="160">
        <v>0.33972000000000002</v>
      </c>
      <c r="T1716" s="160">
        <v>0</v>
      </c>
      <c r="U1716" s="160">
        <v>0.33972000000000002</v>
      </c>
      <c r="V1716" s="160">
        <v>3.6999999999999999E-4</v>
      </c>
      <c r="W1716" s="160">
        <v>1.17E-3</v>
      </c>
      <c r="X1716" s="160">
        <v>1.7599999999999998E-3</v>
      </c>
      <c r="Y1716" s="160">
        <v>3.6000000000000004E-2</v>
      </c>
      <c r="Z1716" s="160">
        <v>0</v>
      </c>
      <c r="AA1716" s="159">
        <v>0.11442999999999999</v>
      </c>
      <c r="AB1716" s="159">
        <v>1.1299999999999999E-3</v>
      </c>
      <c r="AC1716" s="159">
        <v>2.4299999999999999E-3</v>
      </c>
      <c r="AD1716" s="159">
        <v>3.9629999999999999E-2</v>
      </c>
    </row>
    <row r="1717" spans="1:30" ht="15" customHeight="1">
      <c r="A1717" s="267" t="s">
        <v>2507</v>
      </c>
      <c r="B1717" s="165" t="s">
        <v>34</v>
      </c>
      <c r="C1717" s="182">
        <v>0.14985999999999999</v>
      </c>
      <c r="E1717" s="172">
        <v>7.107999999999999E-2</v>
      </c>
      <c r="F1717" s="173">
        <v>1.039E-2</v>
      </c>
      <c r="G1717" s="179">
        <v>7.11E-3</v>
      </c>
      <c r="H1717" s="176">
        <v>1.3420000000000001E-2</v>
      </c>
      <c r="I1717" s="175">
        <v>0</v>
      </c>
      <c r="J1717" s="160">
        <v>0.43683</v>
      </c>
      <c r="K1717" s="160">
        <v>0.14837999999999998</v>
      </c>
      <c r="L1717" s="160">
        <v>5.0000000000000001E-4</v>
      </c>
      <c r="M1717" s="160">
        <v>1.2015400000000001</v>
      </c>
      <c r="N1717" s="160">
        <v>6.8200000000000005E-3</v>
      </c>
      <c r="O1717" s="160">
        <v>8.5362399999999994</v>
      </c>
      <c r="P1717" s="160">
        <v>1.8074100000000002</v>
      </c>
      <c r="Q1717" s="160">
        <v>8.4000000000000003E-4</v>
      </c>
      <c r="R1717" s="160">
        <v>1.175E-2</v>
      </c>
      <c r="S1717" s="160">
        <v>6.3390000000000002E-2</v>
      </c>
      <c r="T1717" s="160">
        <v>0</v>
      </c>
      <c r="U1717" s="160">
        <v>6.3410000000000008E-2</v>
      </c>
      <c r="V1717" s="160">
        <v>5.9999999999999995E-4</v>
      </c>
      <c r="W1717" s="160">
        <v>1.2999999999999999E-3</v>
      </c>
      <c r="X1717" s="160">
        <v>2.14E-3</v>
      </c>
      <c r="Y1717" s="160">
        <v>4.292E-2</v>
      </c>
      <c r="Z1717" s="160">
        <v>2.7E-4</v>
      </c>
      <c r="AA1717" s="159">
        <v>0.11601</v>
      </c>
      <c r="AB1717" s="159">
        <v>1.92E-3</v>
      </c>
      <c r="AC1717" s="159">
        <v>1.31E-3</v>
      </c>
      <c r="AD1717" s="159">
        <v>4.6189999999999995E-2</v>
      </c>
    </row>
    <row r="1718" spans="1:30" ht="15" customHeight="1">
      <c r="A1718" s="267" t="s">
        <v>2508</v>
      </c>
      <c r="B1718" s="165" t="s">
        <v>34</v>
      </c>
      <c r="C1718" s="182">
        <v>0.27033999999999997</v>
      </c>
      <c r="E1718" s="172">
        <v>0</v>
      </c>
      <c r="F1718" s="173">
        <v>3.4860000000000002E-2</v>
      </c>
      <c r="G1718" s="179">
        <v>3.4899999999999996E-3</v>
      </c>
      <c r="H1718" s="176">
        <v>3.456E-2</v>
      </c>
      <c r="I1718" s="175">
        <v>0</v>
      </c>
      <c r="J1718" s="160">
        <v>0.1</v>
      </c>
      <c r="K1718" s="160">
        <v>0.21600000000000003</v>
      </c>
      <c r="L1718" s="160">
        <v>1.0999999999999999E-4</v>
      </c>
      <c r="M1718" s="160">
        <v>1.966</v>
      </c>
      <c r="N1718" s="160">
        <v>2.9860000000000001E-2</v>
      </c>
      <c r="O1718" s="160">
        <v>0.59200000000000008</v>
      </c>
      <c r="P1718" s="160">
        <v>3.09</v>
      </c>
      <c r="Q1718" s="160">
        <v>7.7999999999999999E-4</v>
      </c>
      <c r="R1718" s="160">
        <v>6.7760000000000001E-2</v>
      </c>
      <c r="S1718" s="160">
        <v>0</v>
      </c>
      <c r="T1718" s="160">
        <v>0</v>
      </c>
      <c r="U1718" s="160">
        <v>0</v>
      </c>
      <c r="V1718" s="160">
        <v>3.5000000000000005E-4</v>
      </c>
      <c r="W1718" s="160">
        <v>1.7299999999999998E-3</v>
      </c>
      <c r="X1718" s="160">
        <v>3.5299999999999997E-3</v>
      </c>
      <c r="Y1718" s="160">
        <v>5.4080000000000003E-2</v>
      </c>
      <c r="Z1718" s="160">
        <v>0</v>
      </c>
      <c r="AA1718" s="159">
        <v>0.22020000000000001</v>
      </c>
      <c r="AB1718" s="159">
        <v>4.6500000000000005E-3</v>
      </c>
      <c r="AC1718" s="159">
        <v>3.9199999999999999E-3</v>
      </c>
      <c r="AD1718" s="159">
        <v>0.06</v>
      </c>
    </row>
    <row r="1720" spans="1:30" ht="15" customHeight="1">
      <c r="A1720" s="267" t="s">
        <v>2509</v>
      </c>
      <c r="B1720" s="165" t="s">
        <v>34</v>
      </c>
      <c r="D1720" s="162">
        <v>7.000000000000001E-4</v>
      </c>
      <c r="E1720" s="172">
        <v>9.5269999999999994E-2</v>
      </c>
      <c r="F1720" s="173">
        <v>0</v>
      </c>
      <c r="G1720" s="179">
        <v>0</v>
      </c>
      <c r="H1720" s="176">
        <v>0</v>
      </c>
      <c r="I1720" s="175">
        <v>0</v>
      </c>
      <c r="J1720" s="160">
        <v>1.993E-2</v>
      </c>
      <c r="K1720" s="160">
        <v>0</v>
      </c>
      <c r="L1720" s="160">
        <v>2.0000000000000002E-5</v>
      </c>
      <c r="M1720" s="160">
        <v>9.9659999999999999E-2</v>
      </c>
      <c r="N1720" s="160">
        <v>1.1000000000000001E-3</v>
      </c>
      <c r="O1720" s="160">
        <v>3.986E-2</v>
      </c>
      <c r="P1720" s="160">
        <v>1.993E-2</v>
      </c>
      <c r="Q1720" s="160">
        <v>1.0000000000000001E-5</v>
      </c>
      <c r="R1720" s="160">
        <v>2.0000000000000001E-4</v>
      </c>
      <c r="S1720" s="160">
        <v>0</v>
      </c>
      <c r="T1720" s="160">
        <v>0</v>
      </c>
      <c r="U1720" s="160">
        <v>0</v>
      </c>
      <c r="V1720" s="160">
        <v>0</v>
      </c>
      <c r="W1720" s="160">
        <v>0</v>
      </c>
      <c r="X1720" s="160">
        <v>0</v>
      </c>
      <c r="Y1720" s="160">
        <v>0</v>
      </c>
      <c r="Z1720" s="160">
        <v>0</v>
      </c>
      <c r="AA1720" s="159">
        <v>1E-3</v>
      </c>
      <c r="AB1720" s="159">
        <v>0</v>
      </c>
      <c r="AC1720" s="159">
        <v>0</v>
      </c>
      <c r="AD1720" s="159">
        <v>0</v>
      </c>
    </row>
    <row r="1721" spans="1:30" ht="15" customHeight="1">
      <c r="A1721" s="267" t="s">
        <v>2510</v>
      </c>
      <c r="B1721" s="165" t="s">
        <v>34</v>
      </c>
      <c r="D1721" s="162">
        <v>7.000000000000001E-4</v>
      </c>
      <c r="E1721" s="172">
        <v>9.5269999999999994E-2</v>
      </c>
      <c r="F1721" s="173">
        <v>0</v>
      </c>
      <c r="G1721" s="179">
        <v>0</v>
      </c>
      <c r="H1721" s="176">
        <v>0</v>
      </c>
      <c r="I1721" s="175">
        <v>0</v>
      </c>
      <c r="J1721" s="160">
        <v>1.993E-2</v>
      </c>
      <c r="K1721" s="160">
        <v>0</v>
      </c>
      <c r="L1721" s="160">
        <v>2.0000000000000002E-5</v>
      </c>
      <c r="M1721" s="160">
        <v>9.9659999999999999E-2</v>
      </c>
      <c r="N1721" s="160">
        <v>1.1000000000000001E-3</v>
      </c>
      <c r="O1721" s="160">
        <v>3.986E-2</v>
      </c>
      <c r="P1721" s="160">
        <v>1.993E-2</v>
      </c>
      <c r="Q1721" s="160">
        <v>1.0000000000000001E-5</v>
      </c>
      <c r="R1721" s="160">
        <v>2.0000000000000001E-4</v>
      </c>
      <c r="S1721" s="160">
        <v>0</v>
      </c>
      <c r="T1721" s="160">
        <v>0</v>
      </c>
      <c r="U1721" s="160">
        <v>0</v>
      </c>
      <c r="V1721" s="160">
        <v>0</v>
      </c>
      <c r="W1721" s="160">
        <v>0</v>
      </c>
      <c r="X1721" s="160">
        <v>0</v>
      </c>
      <c r="Y1721" s="160">
        <v>0</v>
      </c>
      <c r="Z1721" s="160">
        <v>0</v>
      </c>
      <c r="AA1721" s="159">
        <v>1E-3</v>
      </c>
      <c r="AB1721" s="159">
        <v>0</v>
      </c>
      <c r="AC1721" s="159">
        <v>0</v>
      </c>
      <c r="AD1721" s="159">
        <v>0</v>
      </c>
    </row>
    <row r="1722" spans="1:30" ht="15" customHeight="1">
      <c r="A1722" s="267" t="s">
        <v>2511</v>
      </c>
      <c r="B1722" s="165" t="s">
        <v>34</v>
      </c>
      <c r="D1722" s="162">
        <v>0</v>
      </c>
      <c r="E1722" s="172">
        <v>0.12300000000000001</v>
      </c>
      <c r="F1722" s="173">
        <v>0</v>
      </c>
      <c r="G1722" s="179">
        <v>0</v>
      </c>
      <c r="H1722" s="176">
        <v>0</v>
      </c>
      <c r="I1722" s="175">
        <v>0</v>
      </c>
      <c r="J1722" s="160">
        <v>0.05</v>
      </c>
      <c r="K1722" s="160">
        <v>0.01</v>
      </c>
      <c r="L1722" s="160">
        <v>1.2999999999999999E-4</v>
      </c>
      <c r="M1722" s="160">
        <v>0.01</v>
      </c>
      <c r="N1722" s="160">
        <v>5.9999999999999995E-4</v>
      </c>
      <c r="O1722" s="160">
        <v>0.12</v>
      </c>
      <c r="P1722" s="160">
        <v>0.02</v>
      </c>
      <c r="Q1722" s="160">
        <v>1.4999999999999999E-4</v>
      </c>
      <c r="R1722" s="160">
        <v>1E-3</v>
      </c>
      <c r="S1722" s="160">
        <v>0</v>
      </c>
      <c r="T1722" s="160">
        <v>0</v>
      </c>
      <c r="U1722" s="160">
        <v>0</v>
      </c>
      <c r="V1722" s="160">
        <v>0</v>
      </c>
      <c r="W1722" s="160">
        <v>0</v>
      </c>
      <c r="X1722" s="160">
        <v>0</v>
      </c>
      <c r="Y1722" s="160">
        <v>0</v>
      </c>
      <c r="Z1722" s="160">
        <v>0</v>
      </c>
      <c r="AA1722" s="159">
        <v>0</v>
      </c>
      <c r="AB1722" s="159">
        <v>0</v>
      </c>
      <c r="AC1722" s="159">
        <v>0</v>
      </c>
      <c r="AD1722" s="159">
        <v>0</v>
      </c>
    </row>
    <row r="1723" spans="1:30" ht="15" customHeight="1">
      <c r="A1723" s="267" t="s">
        <v>2512</v>
      </c>
      <c r="B1723" s="165" t="s">
        <v>34</v>
      </c>
      <c r="D1723" s="162">
        <v>0</v>
      </c>
      <c r="E1723" s="172">
        <v>0.12300000000000001</v>
      </c>
      <c r="F1723" s="173">
        <v>0</v>
      </c>
      <c r="G1723" s="179">
        <v>0</v>
      </c>
      <c r="H1723" s="176">
        <v>0</v>
      </c>
      <c r="I1723" s="175">
        <v>0</v>
      </c>
      <c r="J1723" s="160">
        <v>0.05</v>
      </c>
      <c r="K1723" s="160">
        <v>0.01</v>
      </c>
      <c r="L1723" s="160">
        <v>1.2999999999999999E-4</v>
      </c>
      <c r="M1723" s="160">
        <v>0.01</v>
      </c>
      <c r="N1723" s="160">
        <v>5.9999999999999995E-4</v>
      </c>
      <c r="O1723" s="160">
        <v>0.12</v>
      </c>
      <c r="P1723" s="160">
        <v>0.02</v>
      </c>
      <c r="Q1723" s="160">
        <v>1.4999999999999999E-4</v>
      </c>
      <c r="R1723" s="160">
        <v>1E-3</v>
      </c>
      <c r="S1723" s="160">
        <v>0</v>
      </c>
      <c r="T1723" s="160">
        <v>0</v>
      </c>
      <c r="U1723" s="160">
        <v>0</v>
      </c>
      <c r="V1723" s="160">
        <v>0</v>
      </c>
      <c r="W1723" s="160">
        <v>0</v>
      </c>
      <c r="X1723" s="160">
        <v>0</v>
      </c>
      <c r="Y1723" s="160">
        <v>0</v>
      </c>
      <c r="Z1723" s="160">
        <v>0</v>
      </c>
      <c r="AA1723" s="159">
        <v>0</v>
      </c>
      <c r="AB1723" s="159">
        <v>0</v>
      </c>
      <c r="AC1723" s="159">
        <v>0</v>
      </c>
      <c r="AD1723" s="159">
        <v>0</v>
      </c>
    </row>
    <row r="1724" spans="1:30" ht="15" customHeight="1">
      <c r="A1724" s="267" t="s">
        <v>2513</v>
      </c>
      <c r="B1724" s="165" t="s">
        <v>34</v>
      </c>
      <c r="D1724" s="162">
        <v>0</v>
      </c>
      <c r="E1724" s="172">
        <v>0.1</v>
      </c>
      <c r="F1724" s="173">
        <v>0</v>
      </c>
      <c r="G1724" s="179">
        <v>0</v>
      </c>
      <c r="H1724" s="176">
        <v>0</v>
      </c>
      <c r="I1724" s="175">
        <v>0</v>
      </c>
      <c r="J1724" s="160">
        <v>0.01</v>
      </c>
      <c r="K1724" s="160">
        <v>0</v>
      </c>
      <c r="L1724" s="160">
        <v>0</v>
      </c>
      <c r="M1724" s="160">
        <v>0</v>
      </c>
      <c r="N1724" s="160">
        <v>0</v>
      </c>
      <c r="O1724" s="160">
        <v>0.09</v>
      </c>
      <c r="P1724" s="160">
        <v>0.01</v>
      </c>
      <c r="Q1724" s="160">
        <v>0</v>
      </c>
      <c r="R1724" s="160">
        <v>0</v>
      </c>
      <c r="S1724" s="160">
        <v>0</v>
      </c>
      <c r="T1724" s="160">
        <v>0</v>
      </c>
      <c r="U1724" s="160">
        <v>0</v>
      </c>
      <c r="V1724" s="160">
        <v>0</v>
      </c>
      <c r="W1724" s="160">
        <v>0</v>
      </c>
      <c r="X1724" s="160">
        <v>0</v>
      </c>
      <c r="Y1724" s="160">
        <v>0</v>
      </c>
      <c r="Z1724" s="160">
        <v>0</v>
      </c>
      <c r="AA1724" s="159">
        <v>0</v>
      </c>
      <c r="AB1724" s="159">
        <v>0</v>
      </c>
      <c r="AC1724" s="159">
        <v>0</v>
      </c>
      <c r="AD1724" s="159">
        <v>0</v>
      </c>
    </row>
    <row r="1725" spans="1:30" ht="15" customHeight="1">
      <c r="A1725" s="267" t="s">
        <v>2514</v>
      </c>
      <c r="B1725" s="165" t="s">
        <v>34</v>
      </c>
      <c r="D1725" s="162">
        <v>0</v>
      </c>
      <c r="E1725" s="172">
        <v>0.1</v>
      </c>
      <c r="F1725" s="173">
        <v>0</v>
      </c>
      <c r="G1725" s="179">
        <v>0</v>
      </c>
      <c r="H1725" s="176">
        <v>0</v>
      </c>
      <c r="I1725" s="175">
        <v>0</v>
      </c>
      <c r="J1725" s="160">
        <v>0.01</v>
      </c>
      <c r="K1725" s="160">
        <v>0</v>
      </c>
      <c r="L1725" s="160">
        <v>0</v>
      </c>
      <c r="M1725" s="160">
        <v>0</v>
      </c>
      <c r="N1725" s="160">
        <v>0</v>
      </c>
      <c r="O1725" s="160">
        <v>0.09</v>
      </c>
      <c r="P1725" s="160">
        <v>0.01</v>
      </c>
      <c r="Q1725" s="160">
        <v>0</v>
      </c>
      <c r="R1725" s="160">
        <v>0</v>
      </c>
      <c r="S1725" s="160">
        <v>0</v>
      </c>
      <c r="T1725" s="160">
        <v>0</v>
      </c>
      <c r="U1725" s="160">
        <v>0</v>
      </c>
      <c r="V1725" s="160">
        <v>0</v>
      </c>
      <c r="W1725" s="160">
        <v>0</v>
      </c>
      <c r="X1725" s="160">
        <v>0</v>
      </c>
      <c r="Y1725" s="160">
        <v>0</v>
      </c>
      <c r="Z1725" s="160">
        <v>0</v>
      </c>
      <c r="AA1725" s="159">
        <v>0</v>
      </c>
      <c r="AB1725" s="159">
        <v>0</v>
      </c>
      <c r="AC1725" s="159">
        <v>0</v>
      </c>
      <c r="AD1725" s="159">
        <v>0</v>
      </c>
    </row>
    <row r="1726" spans="1:30" ht="15" customHeight="1">
      <c r="A1726" s="267" t="s">
        <v>2515</v>
      </c>
      <c r="B1726" s="165" t="s">
        <v>34</v>
      </c>
      <c r="D1726" s="162">
        <v>5.0000000000000001E-4</v>
      </c>
      <c r="E1726" s="172">
        <v>0.1014</v>
      </c>
      <c r="F1726" s="173">
        <v>0</v>
      </c>
      <c r="G1726" s="179">
        <v>0</v>
      </c>
      <c r="H1726" s="176">
        <v>0</v>
      </c>
      <c r="I1726" s="175">
        <v>0</v>
      </c>
      <c r="J1726" s="160">
        <v>0.02</v>
      </c>
      <c r="K1726" s="160">
        <v>0.01</v>
      </c>
      <c r="L1726" s="160">
        <v>2.0000000000000002E-5</v>
      </c>
      <c r="M1726" s="160">
        <v>0</v>
      </c>
      <c r="N1726" s="160">
        <v>1.1000000000000001E-3</v>
      </c>
      <c r="O1726" s="160">
        <v>0.09</v>
      </c>
      <c r="P1726" s="160">
        <v>0.01</v>
      </c>
      <c r="Q1726" s="160">
        <v>1.0000000000000001E-5</v>
      </c>
      <c r="R1726" s="160">
        <v>4.0000000000000002E-4</v>
      </c>
      <c r="S1726" s="160">
        <v>0</v>
      </c>
      <c r="T1726" s="160">
        <v>0</v>
      </c>
      <c r="U1726" s="160">
        <v>0</v>
      </c>
      <c r="V1726" s="160">
        <v>0</v>
      </c>
      <c r="W1726" s="160">
        <v>0</v>
      </c>
      <c r="X1726" s="160">
        <v>0</v>
      </c>
      <c r="Y1726" s="160">
        <v>1.4999999999999999E-4</v>
      </c>
      <c r="Z1726" s="160">
        <v>0</v>
      </c>
      <c r="AA1726" s="159">
        <v>0</v>
      </c>
      <c r="AB1726" s="159">
        <v>0</v>
      </c>
      <c r="AC1726" s="159">
        <v>0</v>
      </c>
      <c r="AD1726" s="159">
        <v>0</v>
      </c>
    </row>
    <row r="1727" spans="1:30" ht="15" customHeight="1">
      <c r="A1727" s="267" t="s">
        <v>2516</v>
      </c>
      <c r="B1727" s="165" t="s">
        <v>34</v>
      </c>
      <c r="D1727" s="162">
        <v>0</v>
      </c>
      <c r="E1727" s="172">
        <v>0.12300000000000001</v>
      </c>
      <c r="F1727" s="173">
        <v>0</v>
      </c>
      <c r="G1727" s="179">
        <v>0</v>
      </c>
      <c r="H1727" s="176">
        <v>0</v>
      </c>
      <c r="I1727" s="175">
        <v>0</v>
      </c>
      <c r="J1727" s="160">
        <v>0.05</v>
      </c>
      <c r="K1727" s="160">
        <v>0.01</v>
      </c>
      <c r="L1727" s="160">
        <v>1.2999999999999999E-4</v>
      </c>
      <c r="M1727" s="160">
        <v>0.01</v>
      </c>
      <c r="N1727" s="160">
        <v>5.9999999999999995E-4</v>
      </c>
      <c r="O1727" s="160">
        <v>0.12</v>
      </c>
      <c r="P1727" s="160">
        <v>0.02</v>
      </c>
      <c r="Q1727" s="160">
        <v>1.4999999999999999E-4</v>
      </c>
      <c r="R1727" s="160">
        <v>1E-3</v>
      </c>
      <c r="S1727" s="160">
        <v>0</v>
      </c>
      <c r="T1727" s="160">
        <v>0</v>
      </c>
      <c r="U1727" s="160">
        <v>0</v>
      </c>
      <c r="V1727" s="160">
        <v>0</v>
      </c>
      <c r="W1727" s="160">
        <v>0</v>
      </c>
      <c r="X1727" s="160">
        <v>0</v>
      </c>
      <c r="Y1727" s="160">
        <v>0</v>
      </c>
      <c r="Z1727" s="160">
        <v>0</v>
      </c>
      <c r="AA1727" s="159">
        <v>0</v>
      </c>
      <c r="AB1727" s="159">
        <v>0</v>
      </c>
      <c r="AC1727" s="159">
        <v>0</v>
      </c>
      <c r="AD1727" s="159">
        <v>0</v>
      </c>
    </row>
    <row r="1728" spans="1:30" ht="15" customHeight="1">
      <c r="A1728" s="267" t="s">
        <v>2517</v>
      </c>
      <c r="B1728" s="165" t="s">
        <v>34</v>
      </c>
      <c r="D1728" s="162">
        <v>1.1000000000000001E-3</v>
      </c>
      <c r="E1728" s="172">
        <v>2.8999999999999998E-3</v>
      </c>
      <c r="F1728" s="173">
        <v>0</v>
      </c>
      <c r="G1728" s="179">
        <v>0</v>
      </c>
      <c r="H1728" s="176">
        <v>0</v>
      </c>
      <c r="I1728" s="175">
        <v>0</v>
      </c>
      <c r="J1728" s="160">
        <v>3.0030000000000001E-2</v>
      </c>
      <c r="K1728" s="160">
        <v>1.0009999999999998E-2</v>
      </c>
      <c r="L1728" s="160">
        <v>1.07E-3</v>
      </c>
      <c r="M1728" s="160">
        <v>9.0079999999999993E-2</v>
      </c>
      <c r="N1728" s="160">
        <v>1.1000000000000001E-3</v>
      </c>
      <c r="O1728" s="160">
        <v>8.0070000000000002E-2</v>
      </c>
      <c r="P1728" s="160">
        <v>8.0070000000000002E-2</v>
      </c>
      <c r="Q1728" s="160">
        <v>2.0000000000000002E-5</v>
      </c>
      <c r="R1728" s="160">
        <v>1E-4</v>
      </c>
      <c r="S1728" s="160">
        <v>0</v>
      </c>
      <c r="T1728" s="160">
        <v>0</v>
      </c>
      <c r="U1728" s="160">
        <v>0</v>
      </c>
      <c r="V1728" s="160">
        <v>5.0000000000000002E-5</v>
      </c>
      <c r="W1728" s="160">
        <v>2.3000000000000001E-4</v>
      </c>
      <c r="X1728" s="160">
        <v>0</v>
      </c>
      <c r="Y1728" s="160">
        <v>0</v>
      </c>
      <c r="Z1728" s="160">
        <v>0</v>
      </c>
      <c r="AA1728" s="159">
        <v>0</v>
      </c>
      <c r="AB1728" s="159">
        <v>0</v>
      </c>
      <c r="AC1728" s="159">
        <v>0</v>
      </c>
      <c r="AD1728" s="159">
        <v>0</v>
      </c>
    </row>
    <row r="1729" spans="1:30" ht="15" customHeight="1">
      <c r="A1729" s="267" t="s">
        <v>2518</v>
      </c>
      <c r="B1729" s="165" t="s">
        <v>34</v>
      </c>
      <c r="D1729" s="162">
        <v>1.1000000000000001E-3</v>
      </c>
      <c r="E1729" s="172">
        <v>2.8999999999999998E-3</v>
      </c>
      <c r="F1729" s="173">
        <v>0</v>
      </c>
      <c r="G1729" s="179">
        <v>0</v>
      </c>
      <c r="H1729" s="176">
        <v>0</v>
      </c>
      <c r="I1729" s="175">
        <v>0</v>
      </c>
      <c r="J1729" s="160">
        <v>3.0030000000000001E-2</v>
      </c>
      <c r="K1729" s="160">
        <v>1.0009999999999998E-2</v>
      </c>
      <c r="L1729" s="160">
        <v>1.07E-3</v>
      </c>
      <c r="M1729" s="160">
        <v>9.0079999999999993E-2</v>
      </c>
      <c r="N1729" s="160">
        <v>1.1000000000000001E-3</v>
      </c>
      <c r="O1729" s="160">
        <v>8.0070000000000002E-2</v>
      </c>
      <c r="P1729" s="160">
        <v>8.0070000000000002E-2</v>
      </c>
      <c r="Q1729" s="160">
        <v>2.0000000000000002E-5</v>
      </c>
      <c r="R1729" s="160">
        <v>1E-4</v>
      </c>
      <c r="S1729" s="160">
        <v>0</v>
      </c>
      <c r="T1729" s="160">
        <v>0</v>
      </c>
      <c r="U1729" s="160">
        <v>0</v>
      </c>
      <c r="V1729" s="160">
        <v>5.0000000000000002E-5</v>
      </c>
      <c r="W1729" s="160">
        <v>2.3000000000000001E-4</v>
      </c>
      <c r="X1729" s="160">
        <v>0</v>
      </c>
      <c r="Y1729" s="160">
        <v>0</v>
      </c>
      <c r="Z1729" s="160">
        <v>0</v>
      </c>
      <c r="AA1729" s="159">
        <v>0</v>
      </c>
      <c r="AB1729" s="159">
        <v>0</v>
      </c>
      <c r="AC1729" s="159">
        <v>0</v>
      </c>
      <c r="AD1729" s="159">
        <v>0</v>
      </c>
    </row>
    <row r="1730" spans="1:30" ht="15" customHeight="1">
      <c r="A1730" s="267" t="s">
        <v>2519</v>
      </c>
      <c r="B1730" s="165" t="s">
        <v>34</v>
      </c>
      <c r="D1730" s="162">
        <v>1.1000000000000001E-3</v>
      </c>
      <c r="E1730" s="172">
        <v>2.8999999999999998E-3</v>
      </c>
      <c r="F1730" s="173">
        <v>0</v>
      </c>
      <c r="G1730" s="179">
        <v>0</v>
      </c>
      <c r="H1730" s="176">
        <v>0</v>
      </c>
      <c r="I1730" s="175">
        <v>0</v>
      </c>
      <c r="J1730" s="160">
        <v>0.03</v>
      </c>
      <c r="K1730" s="160">
        <v>0.01</v>
      </c>
      <c r="L1730" s="160">
        <v>1.07E-3</v>
      </c>
      <c r="M1730" s="160">
        <v>0.09</v>
      </c>
      <c r="N1730" s="160">
        <v>1.1000000000000001E-3</v>
      </c>
      <c r="O1730" s="160">
        <v>0.08</v>
      </c>
      <c r="P1730" s="160">
        <v>0.08</v>
      </c>
      <c r="Q1730" s="160">
        <v>2.0000000000000002E-5</v>
      </c>
      <c r="R1730" s="160">
        <v>1E-4</v>
      </c>
      <c r="S1730" s="160">
        <v>0</v>
      </c>
      <c r="T1730" s="160">
        <v>0</v>
      </c>
      <c r="U1730" s="160">
        <v>0</v>
      </c>
      <c r="V1730" s="160">
        <v>5.0000000000000002E-5</v>
      </c>
      <c r="W1730" s="160">
        <v>2.3000000000000001E-4</v>
      </c>
      <c r="X1730" s="160">
        <v>0</v>
      </c>
      <c r="Y1730" s="160">
        <v>0</v>
      </c>
      <c r="Z1730" s="160">
        <v>0</v>
      </c>
      <c r="AA1730" s="159">
        <v>0</v>
      </c>
      <c r="AB1730" s="159">
        <v>0</v>
      </c>
      <c r="AC1730" s="159">
        <v>0</v>
      </c>
      <c r="AD1730" s="159">
        <v>0</v>
      </c>
    </row>
    <row r="1731" spans="1:30" ht="15" customHeight="1">
      <c r="A1731" s="267" t="s">
        <v>2520</v>
      </c>
      <c r="B1731" s="165" t="s">
        <v>34</v>
      </c>
      <c r="D1731" s="162">
        <v>5.0000000000000001E-4</v>
      </c>
      <c r="E1731" s="172">
        <v>0.1014</v>
      </c>
      <c r="F1731" s="173">
        <v>0</v>
      </c>
      <c r="G1731" s="179">
        <v>0</v>
      </c>
      <c r="H1731" s="176">
        <v>0</v>
      </c>
      <c r="I1731" s="175">
        <v>0</v>
      </c>
      <c r="J1731" s="160">
        <v>0.02</v>
      </c>
      <c r="K1731" s="160">
        <v>0.01</v>
      </c>
      <c r="L1731" s="160">
        <v>2.0000000000000002E-5</v>
      </c>
      <c r="M1731" s="160">
        <v>0</v>
      </c>
      <c r="N1731" s="160">
        <v>1.1000000000000001E-3</v>
      </c>
      <c r="O1731" s="160">
        <v>0.09</v>
      </c>
      <c r="P1731" s="160">
        <v>0.01</v>
      </c>
      <c r="Q1731" s="160">
        <v>1.0000000000000001E-5</v>
      </c>
      <c r="R1731" s="160">
        <v>4.0000000000000002E-4</v>
      </c>
      <c r="S1731" s="160">
        <v>0</v>
      </c>
      <c r="T1731" s="160">
        <v>0</v>
      </c>
      <c r="U1731" s="160">
        <v>0</v>
      </c>
      <c r="V1731" s="160">
        <v>0</v>
      </c>
      <c r="W1731" s="160">
        <v>0</v>
      </c>
      <c r="X1731" s="160">
        <v>0</v>
      </c>
      <c r="Y1731" s="160">
        <v>1.4999999999999999E-4</v>
      </c>
      <c r="Z1731" s="160">
        <v>0</v>
      </c>
      <c r="AA1731" s="159">
        <v>0</v>
      </c>
      <c r="AB1731" s="159">
        <v>0</v>
      </c>
      <c r="AC1731" s="159">
        <v>0</v>
      </c>
      <c r="AD1731" s="159">
        <v>0</v>
      </c>
    </row>
    <row r="1732" spans="1:30" ht="15" customHeight="1">
      <c r="A1732" s="267" t="s">
        <v>2521</v>
      </c>
      <c r="B1732" s="165" t="s">
        <v>34</v>
      </c>
      <c r="D1732" s="162">
        <v>2.5000000000000001E-3</v>
      </c>
      <c r="E1732" s="172">
        <v>2.3119999999999998E-2</v>
      </c>
      <c r="F1732" s="173">
        <v>0</v>
      </c>
      <c r="G1732" s="179">
        <v>0</v>
      </c>
      <c r="H1732" s="176">
        <v>0</v>
      </c>
      <c r="I1732" s="175">
        <v>1.8620000000000001E-2</v>
      </c>
      <c r="J1732" s="160">
        <v>4.7039999999999998E-2</v>
      </c>
      <c r="K1732" s="160">
        <v>1.125E-2</v>
      </c>
      <c r="L1732" s="160">
        <v>0.38335000000000002</v>
      </c>
      <c r="M1732" s="160">
        <v>8.8100000000000001E-3</v>
      </c>
      <c r="N1732" s="160">
        <v>1.5E-3</v>
      </c>
      <c r="O1732" s="160">
        <v>2.6900000000000001E-3</v>
      </c>
      <c r="P1732" s="160">
        <v>0.1101</v>
      </c>
      <c r="Q1732" s="160">
        <v>3.0000000000000001E-3</v>
      </c>
      <c r="R1732" s="160">
        <v>1.3009999999999999E-2</v>
      </c>
      <c r="S1732" s="160">
        <v>0</v>
      </c>
      <c r="T1732" s="160">
        <v>0</v>
      </c>
      <c r="U1732" s="160">
        <v>0</v>
      </c>
      <c r="V1732" s="160">
        <v>2.8000000000000003E-4</v>
      </c>
      <c r="W1732" s="160">
        <v>1.4000000000000001E-4</v>
      </c>
      <c r="X1732" s="160">
        <v>1.7999999999999998E-4</v>
      </c>
      <c r="Y1732" s="160">
        <v>2.4000000000000001E-4</v>
      </c>
      <c r="Z1732" s="160">
        <v>1.6000000000000001E-3</v>
      </c>
      <c r="AA1732" s="159">
        <v>7.3999999999999999E-4</v>
      </c>
      <c r="AB1732" s="159">
        <v>0</v>
      </c>
      <c r="AC1732" s="159">
        <v>0</v>
      </c>
      <c r="AD1732" s="159">
        <v>1.0009999999999998E-2</v>
      </c>
    </row>
    <row r="1733" spans="1:30" ht="15" customHeight="1">
      <c r="A1733" s="267" t="s">
        <v>2522</v>
      </c>
      <c r="B1733" s="165" t="s">
        <v>34</v>
      </c>
      <c r="D1733" s="162">
        <v>0</v>
      </c>
      <c r="E1733" s="172">
        <v>0.1</v>
      </c>
      <c r="F1733" s="173">
        <v>0</v>
      </c>
      <c r="G1733" s="179">
        <v>0</v>
      </c>
      <c r="H1733" s="176">
        <v>0</v>
      </c>
      <c r="I1733" s="175">
        <v>0</v>
      </c>
      <c r="J1733" s="160">
        <v>0.01</v>
      </c>
      <c r="K1733" s="160">
        <v>0</v>
      </c>
      <c r="L1733" s="160">
        <v>0</v>
      </c>
      <c r="M1733" s="160">
        <v>0</v>
      </c>
      <c r="N1733" s="160">
        <v>0</v>
      </c>
      <c r="O1733" s="160">
        <v>0.09</v>
      </c>
      <c r="P1733" s="160">
        <v>0.01</v>
      </c>
      <c r="Q1733" s="160">
        <v>0</v>
      </c>
      <c r="R1733" s="160">
        <v>0</v>
      </c>
      <c r="S1733" s="160">
        <v>0</v>
      </c>
      <c r="T1733" s="160">
        <v>0</v>
      </c>
      <c r="U1733" s="160">
        <v>0</v>
      </c>
      <c r="V1733" s="160">
        <v>0</v>
      </c>
      <c r="W1733" s="160">
        <v>0</v>
      </c>
      <c r="X1733" s="160">
        <v>0</v>
      </c>
      <c r="Y1733" s="160">
        <v>0</v>
      </c>
      <c r="Z1733" s="160">
        <v>0</v>
      </c>
      <c r="AA1733" s="159">
        <v>0</v>
      </c>
      <c r="AB1733" s="159">
        <v>0</v>
      </c>
      <c r="AC1733" s="159">
        <v>0</v>
      </c>
      <c r="AD1733" s="159">
        <v>0</v>
      </c>
    </row>
    <row r="1734" spans="1:30" ht="15" customHeight="1">
      <c r="A1734" s="267" t="s">
        <v>2523</v>
      </c>
      <c r="B1734" s="165" t="s">
        <v>34</v>
      </c>
      <c r="D1734" s="162">
        <v>1E-3</v>
      </c>
      <c r="E1734" s="172">
        <v>0</v>
      </c>
      <c r="F1734" s="173">
        <v>0</v>
      </c>
      <c r="G1734" s="179">
        <v>0</v>
      </c>
      <c r="H1734" s="176">
        <v>0</v>
      </c>
      <c r="I1734" s="175">
        <v>0</v>
      </c>
      <c r="J1734" s="160">
        <v>4.0039999999999992E-2</v>
      </c>
      <c r="K1734" s="160">
        <v>1.0009999999999998E-2</v>
      </c>
      <c r="L1734" s="160">
        <v>1.7000000000000001E-4</v>
      </c>
      <c r="M1734" s="160">
        <v>0</v>
      </c>
      <c r="N1734" s="160">
        <v>4.0000000000000002E-4</v>
      </c>
      <c r="O1734" s="160">
        <v>6.0060000000000002E-2</v>
      </c>
      <c r="P1734" s="160">
        <v>2.0019999999999996E-2</v>
      </c>
      <c r="Q1734" s="160">
        <v>2.5000000000000001E-4</v>
      </c>
      <c r="R1734" s="160">
        <v>0</v>
      </c>
      <c r="S1734" s="160">
        <v>0</v>
      </c>
      <c r="T1734" s="160">
        <v>0</v>
      </c>
      <c r="U1734" s="160">
        <v>0</v>
      </c>
      <c r="V1734" s="160">
        <v>0</v>
      </c>
      <c r="W1734" s="160">
        <v>0</v>
      </c>
      <c r="X1734" s="160">
        <v>0</v>
      </c>
      <c r="Y1734" s="160">
        <v>0</v>
      </c>
      <c r="Z1734" s="160">
        <v>0</v>
      </c>
      <c r="AA1734" s="159">
        <v>0</v>
      </c>
      <c r="AB1734" s="159">
        <v>0</v>
      </c>
      <c r="AC1734" s="159">
        <v>0</v>
      </c>
      <c r="AD1734" s="159">
        <v>0</v>
      </c>
    </row>
    <row r="1735" spans="1:30" ht="15" customHeight="1">
      <c r="A1735" s="267" t="s">
        <v>2524</v>
      </c>
      <c r="B1735" s="165" t="s">
        <v>34</v>
      </c>
      <c r="D1735" s="162">
        <v>0</v>
      </c>
      <c r="E1735" s="172">
        <v>0</v>
      </c>
      <c r="F1735" s="173">
        <v>0</v>
      </c>
      <c r="G1735" s="179">
        <v>0</v>
      </c>
      <c r="H1735" s="176">
        <v>0</v>
      </c>
      <c r="I1735" s="175">
        <v>0</v>
      </c>
      <c r="J1735" s="160">
        <v>0</v>
      </c>
      <c r="K1735" s="160">
        <v>0</v>
      </c>
      <c r="L1735" s="160">
        <v>0</v>
      </c>
      <c r="M1735" s="160">
        <v>0</v>
      </c>
      <c r="N1735" s="160">
        <v>0</v>
      </c>
      <c r="O1735" s="160">
        <v>0.15</v>
      </c>
      <c r="P1735" s="160">
        <v>0</v>
      </c>
      <c r="Q1735" s="160">
        <v>0</v>
      </c>
      <c r="R1735" s="160">
        <v>0</v>
      </c>
      <c r="S1735" s="160">
        <v>0</v>
      </c>
      <c r="T1735" s="160">
        <v>0</v>
      </c>
      <c r="U1735" s="160">
        <v>0</v>
      </c>
      <c r="V1735" s="160">
        <v>0</v>
      </c>
      <c r="W1735" s="160">
        <v>0</v>
      </c>
      <c r="X1735" s="160">
        <v>0</v>
      </c>
      <c r="Y1735" s="160">
        <v>0</v>
      </c>
      <c r="Z1735" s="160">
        <v>0</v>
      </c>
      <c r="AA1735" s="159">
        <v>0</v>
      </c>
      <c r="AB1735" s="159">
        <v>0</v>
      </c>
      <c r="AC1735" s="159">
        <v>0</v>
      </c>
      <c r="AD1735" s="159">
        <v>0</v>
      </c>
    </row>
    <row r="1736" spans="1:30" ht="15" customHeight="1">
      <c r="A1736" s="267" t="s">
        <v>2525</v>
      </c>
      <c r="B1736" s="165" t="s">
        <v>34</v>
      </c>
      <c r="D1736" s="162">
        <v>0</v>
      </c>
      <c r="E1736" s="172">
        <v>0</v>
      </c>
      <c r="F1736" s="173">
        <v>0</v>
      </c>
      <c r="G1736" s="179">
        <v>0</v>
      </c>
      <c r="H1736" s="176">
        <v>0</v>
      </c>
      <c r="I1736" s="175">
        <v>0</v>
      </c>
      <c r="J1736" s="160">
        <v>0</v>
      </c>
      <c r="K1736" s="160">
        <v>0</v>
      </c>
      <c r="L1736" s="160">
        <v>0</v>
      </c>
      <c r="M1736" s="160">
        <v>0</v>
      </c>
      <c r="N1736" s="160">
        <v>0</v>
      </c>
      <c r="O1736" s="160">
        <v>0.15</v>
      </c>
      <c r="P1736" s="160">
        <v>0</v>
      </c>
      <c r="Q1736" s="160">
        <v>0</v>
      </c>
      <c r="R1736" s="160">
        <v>0</v>
      </c>
      <c r="S1736" s="160">
        <v>0</v>
      </c>
      <c r="T1736" s="160">
        <v>0</v>
      </c>
      <c r="U1736" s="160">
        <v>0</v>
      </c>
      <c r="V1736" s="160">
        <v>0</v>
      </c>
      <c r="W1736" s="160">
        <v>0</v>
      </c>
      <c r="X1736" s="160">
        <v>0</v>
      </c>
      <c r="Y1736" s="160">
        <v>0</v>
      </c>
      <c r="Z1736" s="160">
        <v>0</v>
      </c>
      <c r="AA1736" s="159">
        <v>0</v>
      </c>
      <c r="AB1736" s="159">
        <v>0</v>
      </c>
      <c r="AC1736" s="159">
        <v>0</v>
      </c>
      <c r="AD1736" s="159">
        <v>0</v>
      </c>
    </row>
    <row r="1737" spans="1:30" ht="15" customHeight="1">
      <c r="A1737" s="267" t="s">
        <v>2526</v>
      </c>
      <c r="B1737" s="165" t="s">
        <v>34</v>
      </c>
      <c r="D1737" s="162">
        <v>0</v>
      </c>
      <c r="E1737" s="172">
        <v>0.1</v>
      </c>
      <c r="F1737" s="173">
        <v>0</v>
      </c>
      <c r="G1737" s="179">
        <v>0</v>
      </c>
      <c r="H1737" s="176">
        <v>0</v>
      </c>
      <c r="I1737" s="175">
        <v>0</v>
      </c>
      <c r="J1737" s="160">
        <v>0.01</v>
      </c>
      <c r="K1737" s="160">
        <v>0</v>
      </c>
      <c r="L1737" s="160">
        <v>0</v>
      </c>
      <c r="M1737" s="160">
        <v>0</v>
      </c>
      <c r="N1737" s="160">
        <v>0</v>
      </c>
      <c r="O1737" s="160">
        <v>0.09</v>
      </c>
      <c r="P1737" s="160">
        <v>0.01</v>
      </c>
      <c r="Q1737" s="160">
        <v>0</v>
      </c>
      <c r="R1737" s="160">
        <v>0</v>
      </c>
      <c r="S1737" s="160">
        <v>0</v>
      </c>
      <c r="T1737" s="160">
        <v>0</v>
      </c>
      <c r="U1737" s="160">
        <v>0</v>
      </c>
      <c r="V1737" s="160">
        <v>0</v>
      </c>
      <c r="W1737" s="160">
        <v>0</v>
      </c>
      <c r="X1737" s="160">
        <v>0</v>
      </c>
      <c r="Y1737" s="160">
        <v>0</v>
      </c>
      <c r="Z1737" s="160">
        <v>0</v>
      </c>
      <c r="AA1737" s="159">
        <v>0</v>
      </c>
      <c r="AB1737" s="159">
        <v>0</v>
      </c>
      <c r="AC1737" s="159">
        <v>0</v>
      </c>
      <c r="AD1737" s="159">
        <v>0</v>
      </c>
    </row>
    <row r="1738" spans="1:30" ht="15" customHeight="1">
      <c r="A1738" s="267" t="s">
        <v>2527</v>
      </c>
      <c r="B1738" s="165" t="s">
        <v>34</v>
      </c>
      <c r="D1738" s="162">
        <v>1.1000000000000001E-3</v>
      </c>
      <c r="E1738" s="172">
        <v>2.8999999999999998E-3</v>
      </c>
      <c r="F1738" s="173">
        <v>0</v>
      </c>
      <c r="G1738" s="179">
        <v>0</v>
      </c>
      <c r="H1738" s="176">
        <v>0</v>
      </c>
      <c r="I1738" s="175">
        <v>0</v>
      </c>
      <c r="J1738" s="160">
        <v>3.0030000000000001E-2</v>
      </c>
      <c r="K1738" s="160">
        <v>1.0009999999999998E-2</v>
      </c>
      <c r="L1738" s="160">
        <v>1.07E-3</v>
      </c>
      <c r="M1738" s="160">
        <v>9.0079999999999993E-2</v>
      </c>
      <c r="N1738" s="160">
        <v>1.1000000000000001E-3</v>
      </c>
      <c r="O1738" s="160">
        <v>8.0070000000000002E-2</v>
      </c>
      <c r="P1738" s="160">
        <v>8.0070000000000002E-2</v>
      </c>
      <c r="Q1738" s="160">
        <v>2.0000000000000002E-5</v>
      </c>
      <c r="R1738" s="160">
        <v>1E-4</v>
      </c>
      <c r="S1738" s="160">
        <v>0</v>
      </c>
      <c r="T1738" s="160">
        <v>0</v>
      </c>
      <c r="U1738" s="160">
        <v>0</v>
      </c>
      <c r="V1738" s="160">
        <v>5.0000000000000002E-5</v>
      </c>
      <c r="W1738" s="160">
        <v>2.3000000000000001E-4</v>
      </c>
      <c r="X1738" s="160">
        <v>0</v>
      </c>
      <c r="Y1738" s="160">
        <v>0</v>
      </c>
      <c r="Z1738" s="160">
        <v>0</v>
      </c>
      <c r="AA1738" s="159">
        <v>0</v>
      </c>
      <c r="AB1738" s="159">
        <v>0</v>
      </c>
      <c r="AC1738" s="159">
        <v>0</v>
      </c>
      <c r="AD1738" s="159">
        <v>0</v>
      </c>
    </row>
    <row r="1739" spans="1:30" ht="15" customHeight="1">
      <c r="A1739" s="267" t="s">
        <v>2528</v>
      </c>
      <c r="B1739" s="165" t="s">
        <v>34</v>
      </c>
      <c r="D1739" s="162">
        <v>0</v>
      </c>
      <c r="E1739" s="172">
        <v>0.19969999999999999</v>
      </c>
      <c r="F1739" s="173">
        <v>0</v>
      </c>
      <c r="G1739" s="179">
        <v>0</v>
      </c>
      <c r="H1739" s="176">
        <v>0</v>
      </c>
      <c r="I1739" s="175">
        <v>0</v>
      </c>
      <c r="J1739" s="160">
        <v>5.5999999999999994E-2</v>
      </c>
      <c r="K1739" s="160">
        <v>0.01</v>
      </c>
      <c r="L1739" s="160">
        <v>0</v>
      </c>
      <c r="M1739" s="160">
        <v>0</v>
      </c>
      <c r="N1739" s="160">
        <v>0</v>
      </c>
      <c r="O1739" s="160">
        <v>0.18340000000000001</v>
      </c>
      <c r="P1739" s="160">
        <v>0.01</v>
      </c>
      <c r="Q1739" s="160">
        <v>1E-4</v>
      </c>
      <c r="R1739" s="160">
        <v>1.1000000000000001E-3</v>
      </c>
      <c r="S1739" s="160">
        <v>0</v>
      </c>
      <c r="T1739" s="160">
        <v>0</v>
      </c>
      <c r="U1739" s="160">
        <v>0</v>
      </c>
      <c r="V1739" s="160">
        <v>2.0000000000000001E-4</v>
      </c>
      <c r="W1739" s="160">
        <v>0</v>
      </c>
      <c r="X1739" s="160">
        <v>0</v>
      </c>
      <c r="Y1739" s="160">
        <v>0</v>
      </c>
      <c r="Z1739" s="160">
        <v>0</v>
      </c>
      <c r="AA1739" s="159">
        <v>1.8E-3</v>
      </c>
      <c r="AB1739" s="159">
        <v>0</v>
      </c>
      <c r="AC1739" s="159">
        <v>0</v>
      </c>
      <c r="AD1739" s="159">
        <v>0</v>
      </c>
    </row>
    <row r="1740" spans="1:30" ht="15" customHeight="1">
      <c r="A1740" s="267" t="s">
        <v>2529</v>
      </c>
      <c r="B1740" s="165" t="s">
        <v>34</v>
      </c>
      <c r="D1740" s="162">
        <v>0</v>
      </c>
      <c r="E1740" s="172">
        <v>0.19969999999999999</v>
      </c>
      <c r="F1740" s="173">
        <v>0</v>
      </c>
      <c r="G1740" s="179">
        <v>0</v>
      </c>
      <c r="H1740" s="176">
        <v>0</v>
      </c>
      <c r="I1740" s="175">
        <v>0</v>
      </c>
      <c r="J1740" s="160">
        <v>5.5999999999999994E-2</v>
      </c>
      <c r="K1740" s="160">
        <v>0.01</v>
      </c>
      <c r="L1740" s="160">
        <v>0</v>
      </c>
      <c r="M1740" s="160">
        <v>0</v>
      </c>
      <c r="N1740" s="160">
        <v>0</v>
      </c>
      <c r="O1740" s="160">
        <v>0.18340000000000001</v>
      </c>
      <c r="P1740" s="160">
        <v>0.01</v>
      </c>
      <c r="Q1740" s="160">
        <v>1E-4</v>
      </c>
      <c r="R1740" s="160">
        <v>1.1000000000000001E-3</v>
      </c>
      <c r="S1740" s="160">
        <v>0</v>
      </c>
      <c r="T1740" s="160">
        <v>0</v>
      </c>
      <c r="U1740" s="160">
        <v>0</v>
      </c>
      <c r="V1740" s="160">
        <v>2.0000000000000001E-4</v>
      </c>
      <c r="W1740" s="160">
        <v>0</v>
      </c>
      <c r="X1740" s="160">
        <v>0</v>
      </c>
      <c r="Y1740" s="160">
        <v>0</v>
      </c>
      <c r="Z1740" s="160">
        <v>0</v>
      </c>
      <c r="AA1740" s="159">
        <v>1.8E-3</v>
      </c>
      <c r="AB1740" s="159">
        <v>0</v>
      </c>
      <c r="AC1740" s="159">
        <v>0</v>
      </c>
      <c r="AD1740" s="159">
        <v>0</v>
      </c>
    </row>
    <row r="1741" spans="1:30" ht="15" customHeight="1">
      <c r="A1741" s="267" t="s">
        <v>2530</v>
      </c>
      <c r="B1741" s="165" t="s">
        <v>34</v>
      </c>
      <c r="D1741" s="162">
        <v>7.3000000000000001E-3</v>
      </c>
      <c r="E1741" s="172">
        <v>3.764E-2</v>
      </c>
      <c r="F1741" s="173">
        <v>1.7899999999999999E-3</v>
      </c>
      <c r="G1741" s="179">
        <v>2.0000000000000002E-5</v>
      </c>
      <c r="H1741" s="176">
        <v>8.0000000000000007E-5</v>
      </c>
      <c r="I1741" s="175">
        <v>1.1160000000000002E-2</v>
      </c>
      <c r="J1741" s="160">
        <v>0.24347000000000002</v>
      </c>
      <c r="K1741" s="160">
        <v>0.25361</v>
      </c>
      <c r="L1741" s="160">
        <v>1.4399999999999999E-3</v>
      </c>
      <c r="M1741" s="160">
        <v>0.20289000000000001</v>
      </c>
      <c r="N1741" s="160">
        <v>2.9399999999999999E-3</v>
      </c>
      <c r="O1741" s="160">
        <v>1.06517</v>
      </c>
      <c r="P1741" s="160">
        <v>2.5361199999999999</v>
      </c>
      <c r="Q1741" s="160">
        <v>4.0999999999999999E-4</v>
      </c>
      <c r="R1741" s="160">
        <v>1.01E-3</v>
      </c>
      <c r="S1741" s="160">
        <v>0</v>
      </c>
      <c r="T1741" s="160">
        <v>0</v>
      </c>
      <c r="U1741" s="160">
        <v>0</v>
      </c>
      <c r="V1741" s="160">
        <v>2.9999999999999997E-4</v>
      </c>
      <c r="W1741" s="160">
        <v>5.8E-4</v>
      </c>
      <c r="X1741" s="160">
        <v>3.2000000000000003E-4</v>
      </c>
      <c r="Y1741" s="160">
        <v>8.1000000000000006E-4</v>
      </c>
      <c r="Z1741" s="160">
        <v>2.435E-2</v>
      </c>
      <c r="AA1741" s="159">
        <v>1.014E-2</v>
      </c>
      <c r="AB1741" s="159">
        <v>0</v>
      </c>
      <c r="AC1741" s="159">
        <v>0</v>
      </c>
      <c r="AD1741" s="159">
        <v>3.0430000000000002E-2</v>
      </c>
    </row>
    <row r="1742" spans="1:30" ht="15" customHeight="1">
      <c r="A1742" s="267" t="s">
        <v>2531</v>
      </c>
      <c r="B1742" s="165" t="s">
        <v>34</v>
      </c>
      <c r="D1742" s="162">
        <v>0</v>
      </c>
      <c r="E1742" s="172">
        <v>3.9079999999999997E-2</v>
      </c>
      <c r="F1742" s="173">
        <v>2.0000000000000002E-5</v>
      </c>
      <c r="G1742" s="179">
        <v>0</v>
      </c>
      <c r="H1742" s="176">
        <v>0</v>
      </c>
      <c r="I1742" s="175">
        <v>0</v>
      </c>
      <c r="J1742" s="160">
        <v>5.6799999999999996E-2</v>
      </c>
      <c r="K1742" s="160">
        <v>0</v>
      </c>
      <c r="L1742" s="160">
        <v>1.0000000000000001E-5</v>
      </c>
      <c r="M1742" s="160">
        <v>0</v>
      </c>
      <c r="N1742" s="160">
        <v>2.0000000000000001E-4</v>
      </c>
      <c r="O1742" s="160">
        <v>1.6799999999999999E-2</v>
      </c>
      <c r="P1742" s="160">
        <v>2E-3</v>
      </c>
      <c r="Q1742" s="160">
        <v>5.0000000000000002E-5</v>
      </c>
      <c r="R1742" s="160">
        <v>4.0000000000000003E-5</v>
      </c>
      <c r="S1742" s="160">
        <v>0</v>
      </c>
      <c r="T1742" s="160">
        <v>0</v>
      </c>
      <c r="U1742" s="160">
        <v>0</v>
      </c>
      <c r="V1742" s="160">
        <v>0</v>
      </c>
      <c r="W1742" s="160">
        <v>1.0000000000000001E-5</v>
      </c>
      <c r="X1742" s="160">
        <v>0</v>
      </c>
      <c r="Y1742" s="160">
        <v>1.0000000000000001E-5</v>
      </c>
      <c r="Z1742" s="160">
        <v>1.4119999999999999E-2</v>
      </c>
      <c r="AA1742" s="159">
        <v>2.8000000000000003E-4</v>
      </c>
      <c r="AB1742" s="159">
        <v>0</v>
      </c>
      <c r="AC1742" s="159">
        <v>0</v>
      </c>
      <c r="AD1742" s="159">
        <v>0</v>
      </c>
    </row>
    <row r="1743" spans="1:30" ht="15" customHeight="1">
      <c r="A1743" s="267" t="s">
        <v>2532</v>
      </c>
      <c r="B1743" s="165" t="s">
        <v>34</v>
      </c>
      <c r="D1743" s="162">
        <v>0</v>
      </c>
      <c r="E1743" s="172">
        <v>3.9079999999999997E-2</v>
      </c>
      <c r="F1743" s="173">
        <v>2.0000000000000002E-5</v>
      </c>
      <c r="G1743" s="179">
        <v>0</v>
      </c>
      <c r="H1743" s="176">
        <v>0</v>
      </c>
      <c r="I1743" s="175">
        <v>0</v>
      </c>
      <c r="J1743" s="160">
        <v>5.6799999999999996E-2</v>
      </c>
      <c r="K1743" s="160">
        <v>0</v>
      </c>
      <c r="L1743" s="160">
        <v>1.0000000000000001E-5</v>
      </c>
      <c r="M1743" s="160">
        <v>0</v>
      </c>
      <c r="N1743" s="160">
        <v>2.0000000000000001E-4</v>
      </c>
      <c r="O1743" s="160">
        <v>1.6799999999999999E-2</v>
      </c>
      <c r="P1743" s="160">
        <v>2E-3</v>
      </c>
      <c r="Q1743" s="160">
        <v>5.0000000000000002E-5</v>
      </c>
      <c r="R1743" s="160">
        <v>4.0000000000000003E-5</v>
      </c>
      <c r="S1743" s="160">
        <v>0</v>
      </c>
      <c r="T1743" s="160">
        <v>0</v>
      </c>
      <c r="U1743" s="160">
        <v>0</v>
      </c>
      <c r="V1743" s="160">
        <v>0</v>
      </c>
      <c r="W1743" s="160">
        <v>1.0000000000000001E-5</v>
      </c>
      <c r="X1743" s="160">
        <v>0</v>
      </c>
      <c r="Y1743" s="160">
        <v>1.0000000000000001E-5</v>
      </c>
      <c r="Z1743" s="160">
        <v>1.4119999999999999E-2</v>
      </c>
      <c r="AA1743" s="159">
        <v>2.8000000000000003E-4</v>
      </c>
      <c r="AB1743" s="159">
        <v>0</v>
      </c>
      <c r="AC1743" s="159">
        <v>0</v>
      </c>
      <c r="AD1743" s="159">
        <v>0</v>
      </c>
    </row>
    <row r="1744" spans="1:30" ht="15" customHeight="1">
      <c r="A1744" s="267" t="s">
        <v>2533</v>
      </c>
      <c r="B1744" s="165" t="s">
        <v>34</v>
      </c>
      <c r="D1744" s="162">
        <v>0.122</v>
      </c>
      <c r="E1744" s="172">
        <v>0.754</v>
      </c>
      <c r="F1744" s="173">
        <v>1.97E-3</v>
      </c>
      <c r="G1744" s="179">
        <v>1.9599999999999999E-3</v>
      </c>
      <c r="H1744" s="176">
        <v>4.0999999999999999E-4</v>
      </c>
      <c r="I1744" s="175">
        <v>0</v>
      </c>
      <c r="J1744" s="160">
        <v>1.41</v>
      </c>
      <c r="K1744" s="160">
        <v>3.27</v>
      </c>
      <c r="L1744" s="160">
        <v>1.712E-2</v>
      </c>
      <c r="M1744" s="160">
        <v>3.03</v>
      </c>
      <c r="N1744" s="160">
        <v>4.41E-2</v>
      </c>
      <c r="O1744" s="160">
        <v>0.37</v>
      </c>
      <c r="P1744" s="160">
        <v>35.35</v>
      </c>
      <c r="Q1744" s="160">
        <v>1.3900000000000002E-3</v>
      </c>
      <c r="R1744" s="160">
        <v>3.4999999999999996E-3</v>
      </c>
      <c r="S1744" s="160">
        <v>0</v>
      </c>
      <c r="T1744" s="160">
        <v>0</v>
      </c>
      <c r="U1744" s="160">
        <v>0</v>
      </c>
      <c r="V1744" s="160">
        <v>8.0000000000000007E-5</v>
      </c>
      <c r="W1744" s="160">
        <v>7.3999999999999999E-4</v>
      </c>
      <c r="X1744" s="160">
        <v>2.9E-4</v>
      </c>
      <c r="Y1744" s="160">
        <v>0.28172999999999998</v>
      </c>
      <c r="Z1744" s="160">
        <v>0</v>
      </c>
      <c r="AA1744" s="159">
        <v>0.126</v>
      </c>
      <c r="AB1744" s="159">
        <v>0</v>
      </c>
      <c r="AC1744" s="159">
        <v>2.3390000000000001E-2</v>
      </c>
      <c r="AD1744" s="159">
        <v>0</v>
      </c>
    </row>
    <row r="1745" spans="1:30" ht="15" customHeight="1">
      <c r="A1745" s="267" t="s">
        <v>2534</v>
      </c>
      <c r="B1745" s="165" t="s">
        <v>34</v>
      </c>
      <c r="D1745" s="162">
        <v>2.5000000000000001E-3</v>
      </c>
      <c r="E1745" s="172">
        <v>2.3119999999999998E-2</v>
      </c>
      <c r="F1745" s="173">
        <v>0</v>
      </c>
      <c r="G1745" s="179">
        <v>0</v>
      </c>
      <c r="H1745" s="176">
        <v>0</v>
      </c>
      <c r="I1745" s="175">
        <v>1.8620000000000001E-2</v>
      </c>
      <c r="J1745" s="160">
        <v>4.7039999999999998E-2</v>
      </c>
      <c r="K1745" s="160">
        <v>1.125E-2</v>
      </c>
      <c r="L1745" s="160">
        <v>0.38335000000000002</v>
      </c>
      <c r="M1745" s="160">
        <v>8.8100000000000001E-3</v>
      </c>
      <c r="N1745" s="160">
        <v>1.5E-3</v>
      </c>
      <c r="O1745" s="160">
        <v>2.6900000000000001E-3</v>
      </c>
      <c r="P1745" s="160">
        <v>0.1101</v>
      </c>
      <c r="Q1745" s="160">
        <v>3.0000000000000001E-3</v>
      </c>
      <c r="R1745" s="160">
        <v>1.3009999999999999E-2</v>
      </c>
      <c r="S1745" s="160">
        <v>0</v>
      </c>
      <c r="T1745" s="160">
        <v>0</v>
      </c>
      <c r="U1745" s="160">
        <v>0</v>
      </c>
      <c r="V1745" s="160">
        <v>2.8000000000000003E-4</v>
      </c>
      <c r="W1745" s="160">
        <v>1.4000000000000001E-4</v>
      </c>
      <c r="X1745" s="160">
        <v>1.7999999999999998E-4</v>
      </c>
      <c r="Y1745" s="160">
        <v>2.4000000000000001E-4</v>
      </c>
      <c r="Z1745" s="160">
        <v>1.6000000000000001E-3</v>
      </c>
      <c r="AA1745" s="159">
        <v>7.3999999999999999E-4</v>
      </c>
      <c r="AB1745" s="159">
        <v>0</v>
      </c>
      <c r="AC1745" s="159">
        <v>0</v>
      </c>
      <c r="AD1745" s="159">
        <v>1.0009999999999998E-2</v>
      </c>
    </row>
    <row r="1746" spans="1:30" ht="15" customHeight="1">
      <c r="A1746" s="267" t="s">
        <v>2535</v>
      </c>
      <c r="B1746" s="165" t="s">
        <v>34</v>
      </c>
      <c r="D1746" s="162">
        <v>2.5000000000000001E-3</v>
      </c>
      <c r="E1746" s="172">
        <v>2.3119999999999998E-2</v>
      </c>
      <c r="F1746" s="173">
        <v>0</v>
      </c>
      <c r="G1746" s="179">
        <v>0</v>
      </c>
      <c r="H1746" s="176">
        <v>0</v>
      </c>
      <c r="I1746" s="175">
        <v>1.8620000000000001E-2</v>
      </c>
      <c r="J1746" s="160">
        <v>4.7039999999999998E-2</v>
      </c>
      <c r="K1746" s="160">
        <v>1.125E-2</v>
      </c>
      <c r="L1746" s="160">
        <v>0.38335000000000002</v>
      </c>
      <c r="M1746" s="160">
        <v>8.8100000000000001E-3</v>
      </c>
      <c r="N1746" s="160">
        <v>1.5E-3</v>
      </c>
      <c r="O1746" s="160">
        <v>2.6900000000000001E-3</v>
      </c>
      <c r="P1746" s="160">
        <v>0.1101</v>
      </c>
      <c r="Q1746" s="160">
        <v>3.0000000000000001E-3</v>
      </c>
      <c r="R1746" s="160">
        <v>1.3009999999999999E-2</v>
      </c>
      <c r="S1746" s="160">
        <v>0</v>
      </c>
      <c r="T1746" s="160">
        <v>0</v>
      </c>
      <c r="U1746" s="160">
        <v>0</v>
      </c>
      <c r="V1746" s="160">
        <v>2.8000000000000003E-4</v>
      </c>
      <c r="W1746" s="160">
        <v>1.4000000000000001E-4</v>
      </c>
      <c r="X1746" s="160">
        <v>1.7999999999999998E-4</v>
      </c>
      <c r="Y1746" s="160">
        <v>2.4000000000000001E-4</v>
      </c>
      <c r="Z1746" s="160">
        <v>1.6000000000000001E-3</v>
      </c>
      <c r="AA1746" s="159">
        <v>7.3999999999999999E-4</v>
      </c>
      <c r="AB1746" s="159">
        <v>0</v>
      </c>
      <c r="AC1746" s="159">
        <v>0</v>
      </c>
      <c r="AD1746" s="159">
        <v>1.0009999999999998E-2</v>
      </c>
    </row>
    <row r="1747" spans="1:30" ht="15" customHeight="1">
      <c r="A1747" s="267" t="s">
        <v>2536</v>
      </c>
      <c r="B1747" s="165" t="s">
        <v>34</v>
      </c>
      <c r="D1747" s="162">
        <v>2.5000000000000001E-3</v>
      </c>
      <c r="E1747" s="172">
        <v>2.3119999999999998E-2</v>
      </c>
      <c r="F1747" s="173">
        <v>0</v>
      </c>
      <c r="G1747" s="179">
        <v>0</v>
      </c>
      <c r="H1747" s="176">
        <v>0</v>
      </c>
      <c r="I1747" s="175">
        <v>1.8620000000000001E-2</v>
      </c>
      <c r="J1747" s="160">
        <v>4.7039999999999998E-2</v>
      </c>
      <c r="K1747" s="160">
        <v>1.125E-2</v>
      </c>
      <c r="L1747" s="160">
        <v>0.38335000000000002</v>
      </c>
      <c r="M1747" s="160">
        <v>8.8100000000000001E-3</v>
      </c>
      <c r="N1747" s="160">
        <v>1.5E-3</v>
      </c>
      <c r="O1747" s="160">
        <v>2.6900000000000001E-3</v>
      </c>
      <c r="P1747" s="160">
        <v>0.1101</v>
      </c>
      <c r="Q1747" s="160">
        <v>3.0000000000000001E-3</v>
      </c>
      <c r="R1747" s="160">
        <v>1.3009999999999999E-2</v>
      </c>
      <c r="S1747" s="160">
        <v>0</v>
      </c>
      <c r="T1747" s="160">
        <v>0</v>
      </c>
      <c r="U1747" s="160">
        <v>0</v>
      </c>
      <c r="V1747" s="160">
        <v>2.8000000000000003E-4</v>
      </c>
      <c r="W1747" s="160">
        <v>1.4000000000000001E-4</v>
      </c>
      <c r="X1747" s="160">
        <v>1.7999999999999998E-4</v>
      </c>
      <c r="Y1747" s="160">
        <v>2.4000000000000001E-4</v>
      </c>
      <c r="Z1747" s="160">
        <v>1.6000000000000001E-3</v>
      </c>
      <c r="AA1747" s="159">
        <v>7.3999999999999999E-4</v>
      </c>
      <c r="AB1747" s="159">
        <v>0</v>
      </c>
      <c r="AC1747" s="159">
        <v>0</v>
      </c>
      <c r="AD1747" s="159">
        <v>1.0009999999999998E-2</v>
      </c>
    </row>
    <row r="1748" spans="1:30" ht="15" customHeight="1">
      <c r="A1748" s="267" t="s">
        <v>2537</v>
      </c>
      <c r="B1748" s="165" t="s">
        <v>34</v>
      </c>
      <c r="D1748" s="162">
        <v>0.16200000000000001</v>
      </c>
      <c r="E1748" s="172">
        <v>0.28100000000000003</v>
      </c>
      <c r="F1748" s="173">
        <v>2E-3</v>
      </c>
      <c r="G1748" s="179">
        <v>2.0000000000000002E-5</v>
      </c>
      <c r="H1748" s="176">
        <v>7.1500000000000001E-3</v>
      </c>
      <c r="I1748" s="175">
        <v>0.115</v>
      </c>
      <c r="J1748" s="160">
        <v>0.86</v>
      </c>
      <c r="K1748" s="160">
        <v>1.8</v>
      </c>
      <c r="L1748" s="160">
        <v>1.9E-3</v>
      </c>
      <c r="M1748" s="160">
        <v>1.04</v>
      </c>
      <c r="N1748" s="160">
        <v>0.36</v>
      </c>
      <c r="O1748" s="160">
        <v>34</v>
      </c>
      <c r="P1748" s="160">
        <v>18</v>
      </c>
      <c r="Q1748" s="160">
        <v>3.0000000000000001E-3</v>
      </c>
      <c r="R1748" s="160">
        <v>2.1000000000000001E-2</v>
      </c>
      <c r="S1748" s="160">
        <v>0</v>
      </c>
      <c r="T1748" s="160">
        <v>0</v>
      </c>
      <c r="U1748" s="160">
        <v>0</v>
      </c>
      <c r="V1748" s="160">
        <v>0.11</v>
      </c>
      <c r="W1748" s="160">
        <v>8.4000000000000005E-2</v>
      </c>
      <c r="X1748" s="160">
        <v>1.3000000000000001E-2</v>
      </c>
      <c r="Y1748" s="160">
        <v>0.5</v>
      </c>
      <c r="Z1748" s="160">
        <v>0</v>
      </c>
      <c r="AA1748" s="159">
        <v>0.18</v>
      </c>
      <c r="AB1748" s="159">
        <v>0</v>
      </c>
      <c r="AC1748" s="159">
        <v>0</v>
      </c>
      <c r="AD1748" s="159">
        <v>31.05</v>
      </c>
    </row>
    <row r="1749" spans="1:30" ht="15" customHeight="1">
      <c r="A1749" s="267" t="s">
        <v>2538</v>
      </c>
      <c r="B1749" s="165" t="s">
        <v>34</v>
      </c>
      <c r="D1749" s="162">
        <v>7.000000000000001E-4</v>
      </c>
      <c r="E1749" s="172">
        <v>9.5269999999999994E-2</v>
      </c>
      <c r="F1749" s="173">
        <v>0</v>
      </c>
      <c r="G1749" s="179">
        <v>0</v>
      </c>
      <c r="H1749" s="176">
        <v>0</v>
      </c>
      <c r="I1749" s="175">
        <v>0</v>
      </c>
      <c r="J1749" s="160">
        <v>1.993E-2</v>
      </c>
      <c r="K1749" s="160">
        <v>0</v>
      </c>
      <c r="L1749" s="160">
        <v>2.0000000000000002E-5</v>
      </c>
      <c r="M1749" s="160">
        <v>9.9659999999999999E-2</v>
      </c>
      <c r="N1749" s="160">
        <v>1.1000000000000001E-3</v>
      </c>
      <c r="O1749" s="160">
        <v>3.986E-2</v>
      </c>
      <c r="P1749" s="160">
        <v>1.993E-2</v>
      </c>
      <c r="Q1749" s="160">
        <v>1.0000000000000001E-5</v>
      </c>
      <c r="R1749" s="160">
        <v>2.0000000000000001E-4</v>
      </c>
      <c r="S1749" s="160">
        <v>0</v>
      </c>
      <c r="T1749" s="160">
        <v>0</v>
      </c>
      <c r="U1749" s="160">
        <v>0</v>
      </c>
      <c r="V1749" s="160">
        <v>0</v>
      </c>
      <c r="W1749" s="160">
        <v>0</v>
      </c>
      <c r="X1749" s="160">
        <v>0</v>
      </c>
      <c r="Y1749" s="160">
        <v>0</v>
      </c>
      <c r="Z1749" s="160">
        <v>0</v>
      </c>
      <c r="AA1749" s="159">
        <v>1E-3</v>
      </c>
      <c r="AB1749" s="159">
        <v>0</v>
      </c>
      <c r="AC1749" s="159">
        <v>0</v>
      </c>
      <c r="AD1749" s="159">
        <v>0</v>
      </c>
    </row>
    <row r="1750" spans="1:30" ht="15" customHeight="1">
      <c r="A1750" s="267" t="s">
        <v>2539</v>
      </c>
      <c r="B1750" s="165" t="s">
        <v>34</v>
      </c>
      <c r="D1750" s="162">
        <v>9.9100000000000008E-2</v>
      </c>
      <c r="E1750" s="172">
        <v>0.7772</v>
      </c>
      <c r="F1750" s="173">
        <v>2.4399999999999999E-3</v>
      </c>
      <c r="G1750" s="179">
        <v>5.6000000000000008E-3</v>
      </c>
      <c r="H1750" s="176">
        <v>1.49E-3</v>
      </c>
      <c r="I1750" s="175">
        <v>0.156</v>
      </c>
      <c r="J1750" s="160">
        <v>0.28999999999999998</v>
      </c>
      <c r="K1750" s="160">
        <v>0.79</v>
      </c>
      <c r="L1750" s="160">
        <v>1.3220000000000001E-2</v>
      </c>
      <c r="M1750" s="160">
        <v>2.21</v>
      </c>
      <c r="N1750" s="160">
        <v>2.5000000000000001E-2</v>
      </c>
      <c r="O1750" s="160">
        <v>0.09</v>
      </c>
      <c r="P1750" s="160">
        <v>2.8</v>
      </c>
      <c r="Q1750" s="160">
        <v>4.1999999999999997E-3</v>
      </c>
      <c r="R1750" s="160">
        <v>2.1299999999999999E-2</v>
      </c>
      <c r="S1750" s="160">
        <v>0</v>
      </c>
      <c r="T1750" s="160">
        <v>0</v>
      </c>
      <c r="U1750" s="160">
        <v>1.0829999999999999E-2</v>
      </c>
      <c r="V1750" s="160">
        <v>1.91E-3</v>
      </c>
      <c r="W1750" s="160">
        <v>1.14E-3</v>
      </c>
      <c r="X1750" s="160">
        <v>2.5999999999999999E-3</v>
      </c>
      <c r="Y1750" s="160">
        <v>4.6039999999999998E-2</v>
      </c>
      <c r="Z1750" s="160">
        <v>0</v>
      </c>
      <c r="AA1750" s="159">
        <v>0.377</v>
      </c>
      <c r="AB1750" s="159">
        <v>0</v>
      </c>
      <c r="AC1750" s="159">
        <v>2.0000000000000001E-4</v>
      </c>
      <c r="AD1750" s="159">
        <v>0.23</v>
      </c>
    </row>
    <row r="1751" spans="1:30" ht="15" customHeight="1">
      <c r="A1751" s="267" t="s">
        <v>2540</v>
      </c>
      <c r="B1751" s="165" t="s">
        <v>34</v>
      </c>
      <c r="D1751" s="162">
        <v>3.1820000000000001E-2</v>
      </c>
      <c r="E1751" s="172">
        <v>0.1038</v>
      </c>
      <c r="F1751" s="173">
        <v>2.112E-2</v>
      </c>
      <c r="G1751" s="179">
        <v>1.24E-3</v>
      </c>
      <c r="H1751" s="176">
        <v>9.9399999999999992E-3</v>
      </c>
      <c r="I1751" s="175">
        <v>8.0300000000000007E-3</v>
      </c>
      <c r="J1751" s="160">
        <v>1.12435</v>
      </c>
      <c r="K1751" s="160">
        <v>0.1305</v>
      </c>
      <c r="L1751" s="160">
        <v>7.6999999999999996E-4</v>
      </c>
      <c r="M1751" s="160">
        <v>1.0139199999999999</v>
      </c>
      <c r="N1751" s="160">
        <v>2.4099999999999998E-3</v>
      </c>
      <c r="O1751" s="160">
        <v>0.60232999999999992</v>
      </c>
      <c r="P1751" s="160">
        <v>1.67648</v>
      </c>
      <c r="Q1751" s="160">
        <v>6.4999999999999997E-4</v>
      </c>
      <c r="R1751" s="160">
        <v>4.1199999999999995E-3</v>
      </c>
      <c r="S1751" s="160">
        <v>0.26100999999999996</v>
      </c>
      <c r="T1751" s="160">
        <v>0</v>
      </c>
      <c r="U1751" s="160">
        <v>0.26518999999999998</v>
      </c>
      <c r="V1751" s="160">
        <v>3.6999999999999999E-4</v>
      </c>
      <c r="W1751" s="160">
        <v>1.6300000000000002E-3</v>
      </c>
      <c r="X1751" s="160">
        <v>4.0000000000000002E-4</v>
      </c>
      <c r="Y1751" s="160">
        <v>1.25E-3</v>
      </c>
      <c r="Z1751" s="160">
        <v>9.0299999999999998E-3</v>
      </c>
      <c r="AA1751" s="159">
        <v>1.907E-2</v>
      </c>
      <c r="AB1751" s="159">
        <v>1.004E-2</v>
      </c>
      <c r="AC1751" s="159">
        <v>5.9999999999999995E-4</v>
      </c>
      <c r="AD1751" s="159">
        <v>5.0189999999999999E-2</v>
      </c>
    </row>
    <row r="1752" spans="1:30" ht="15" customHeight="1">
      <c r="A1752" s="267" t="s">
        <v>2541</v>
      </c>
      <c r="B1752" s="165" t="s">
        <v>34</v>
      </c>
      <c r="D1752" s="162">
        <v>5.0000000000000001E-4</v>
      </c>
      <c r="E1752" s="172">
        <v>0.10144</v>
      </c>
      <c r="F1752" s="173">
        <v>0</v>
      </c>
      <c r="G1752" s="179">
        <v>0</v>
      </c>
      <c r="H1752" s="176">
        <v>0</v>
      </c>
      <c r="I1752" s="175">
        <v>0</v>
      </c>
      <c r="J1752" s="160">
        <v>2.001E-2</v>
      </c>
      <c r="K1752" s="160">
        <v>0.01</v>
      </c>
      <c r="L1752" s="160">
        <v>2.0000000000000002E-5</v>
      </c>
      <c r="M1752" s="160">
        <v>0</v>
      </c>
      <c r="N1752" s="160">
        <v>1.1000000000000001E-3</v>
      </c>
      <c r="O1752" s="160">
        <v>9.0039999999999995E-2</v>
      </c>
      <c r="P1752" s="160">
        <v>0.01</v>
      </c>
      <c r="Q1752" s="160">
        <v>1.0000000000000001E-5</v>
      </c>
      <c r="R1752" s="160">
        <v>4.0000000000000002E-4</v>
      </c>
      <c r="S1752" s="160">
        <v>0</v>
      </c>
      <c r="T1752" s="160">
        <v>0</v>
      </c>
      <c r="U1752" s="160">
        <v>0</v>
      </c>
      <c r="V1752" s="160">
        <v>0</v>
      </c>
      <c r="W1752" s="160">
        <v>0</v>
      </c>
      <c r="X1752" s="160">
        <v>0</v>
      </c>
      <c r="Y1752" s="160">
        <v>1.4999999999999999E-4</v>
      </c>
      <c r="Z1752" s="160">
        <v>0</v>
      </c>
      <c r="AA1752" s="159">
        <v>0</v>
      </c>
      <c r="AB1752" s="159">
        <v>0</v>
      </c>
      <c r="AC1752" s="159">
        <v>0</v>
      </c>
      <c r="AD1752" s="159">
        <v>0</v>
      </c>
    </row>
    <row r="1753" spans="1:30" ht="15" customHeight="1">
      <c r="A1753" s="267" t="s">
        <v>2542</v>
      </c>
      <c r="B1753" s="165" t="s">
        <v>34</v>
      </c>
      <c r="D1753" s="162">
        <v>8.9999999999999992E-5</v>
      </c>
      <c r="E1753" s="172">
        <v>6.7200000000000003E-3</v>
      </c>
      <c r="F1753" s="173">
        <v>2.0000000000000002E-5</v>
      </c>
      <c r="G1753" s="179">
        <v>4.0000000000000003E-5</v>
      </c>
      <c r="H1753" s="176">
        <v>1.0000000000000001E-5</v>
      </c>
      <c r="I1753" s="175">
        <v>0</v>
      </c>
      <c r="J1753" s="160">
        <v>0</v>
      </c>
      <c r="K1753" s="160">
        <v>2.98E-2</v>
      </c>
      <c r="L1753" s="160">
        <v>2.1800000000000001E-3</v>
      </c>
      <c r="M1753" s="160">
        <v>9.9299999999999996E-3</v>
      </c>
      <c r="N1753" s="160">
        <v>2.0000000000000001E-4</v>
      </c>
      <c r="O1753" s="160">
        <v>2.98E-2</v>
      </c>
      <c r="P1753" s="160">
        <v>0.36768000000000001</v>
      </c>
      <c r="Q1753" s="160">
        <v>1E-4</v>
      </c>
      <c r="R1753" s="160">
        <v>2.0000000000000001E-4</v>
      </c>
      <c r="S1753" s="160">
        <v>0</v>
      </c>
      <c r="T1753" s="160">
        <v>0</v>
      </c>
      <c r="U1753" s="160">
        <v>0</v>
      </c>
      <c r="V1753" s="160">
        <v>0</v>
      </c>
      <c r="W1753" s="160">
        <v>1.4000000000000001E-4</v>
      </c>
      <c r="X1753" s="160">
        <v>0</v>
      </c>
      <c r="Y1753" s="160">
        <v>0</v>
      </c>
      <c r="Z1753" s="160">
        <v>0</v>
      </c>
      <c r="AA1753" s="159">
        <v>2.0000000000000002E-5</v>
      </c>
      <c r="AB1753" s="159">
        <v>0</v>
      </c>
      <c r="AC1753" s="159">
        <v>0</v>
      </c>
      <c r="AD1753" s="159">
        <v>4.9660000000000003E-2</v>
      </c>
    </row>
    <row r="1754" spans="1:30" ht="15" customHeight="1">
      <c r="A1754" s="267" t="s">
        <v>2543</v>
      </c>
      <c r="B1754" s="165" t="s">
        <v>34</v>
      </c>
      <c r="D1754" s="162">
        <v>0</v>
      </c>
      <c r="E1754" s="172">
        <v>0.1</v>
      </c>
      <c r="F1754" s="173">
        <v>0</v>
      </c>
      <c r="G1754" s="179">
        <v>0</v>
      </c>
      <c r="H1754" s="176">
        <v>0</v>
      </c>
      <c r="I1754" s="175">
        <v>0</v>
      </c>
      <c r="J1754" s="160">
        <v>0.01</v>
      </c>
      <c r="K1754" s="160">
        <v>0</v>
      </c>
      <c r="L1754" s="160">
        <v>0</v>
      </c>
      <c r="M1754" s="160">
        <v>0</v>
      </c>
      <c r="N1754" s="160">
        <v>0</v>
      </c>
      <c r="O1754" s="160">
        <v>0.09</v>
      </c>
      <c r="P1754" s="160">
        <v>0.01</v>
      </c>
      <c r="Q1754" s="160">
        <v>0</v>
      </c>
      <c r="R1754" s="160">
        <v>0</v>
      </c>
      <c r="S1754" s="160">
        <v>0</v>
      </c>
      <c r="T1754" s="160">
        <v>0</v>
      </c>
      <c r="U1754" s="160">
        <v>0</v>
      </c>
      <c r="V1754" s="160">
        <v>0</v>
      </c>
      <c r="W1754" s="160">
        <v>0</v>
      </c>
      <c r="X1754" s="160">
        <v>0</v>
      </c>
      <c r="Y1754" s="160">
        <v>0</v>
      </c>
      <c r="Z1754" s="160">
        <v>0</v>
      </c>
      <c r="AA1754" s="159">
        <v>0</v>
      </c>
      <c r="AB1754" s="159">
        <v>0</v>
      </c>
      <c r="AC1754" s="159">
        <v>0</v>
      </c>
      <c r="AD1754" s="159">
        <v>0</v>
      </c>
    </row>
    <row r="1755" spans="1:30" ht="15" customHeight="1">
      <c r="A1755" s="267" t="s">
        <v>2544</v>
      </c>
      <c r="B1755" s="165" t="s">
        <v>34</v>
      </c>
      <c r="D1755" s="162">
        <v>0</v>
      </c>
      <c r="E1755" s="172">
        <v>6.7629999999999996E-2</v>
      </c>
      <c r="F1755" s="173">
        <v>0</v>
      </c>
      <c r="G1755" s="179">
        <v>0</v>
      </c>
      <c r="H1755" s="176">
        <v>0</v>
      </c>
      <c r="I1755" s="175">
        <v>0</v>
      </c>
      <c r="J1755" s="160">
        <v>0.01</v>
      </c>
      <c r="K1755" s="160">
        <v>2.001E-2</v>
      </c>
      <c r="L1755" s="160">
        <v>5.0000000000000001E-4</v>
      </c>
      <c r="M1755" s="160">
        <v>7.0029999999999995E-2</v>
      </c>
      <c r="N1755" s="160">
        <v>2.2000000000000001E-3</v>
      </c>
      <c r="O1755" s="160">
        <v>0.30012</v>
      </c>
      <c r="P1755" s="160">
        <v>0.14005999999999999</v>
      </c>
      <c r="Q1755" s="160">
        <v>2.5000000000000001E-3</v>
      </c>
      <c r="R1755" s="160">
        <v>2E-3</v>
      </c>
      <c r="S1755" s="160">
        <v>0</v>
      </c>
      <c r="T1755" s="160">
        <v>0</v>
      </c>
      <c r="U1755" s="160">
        <v>0</v>
      </c>
      <c r="V1755" s="160">
        <v>1.0999999999999999E-4</v>
      </c>
      <c r="W1755" s="160">
        <v>1.0000000000000001E-5</v>
      </c>
      <c r="X1755" s="160">
        <v>6.0999999999999997E-4</v>
      </c>
      <c r="Y1755" s="160">
        <v>6.1599999999999997E-3</v>
      </c>
      <c r="Z1755" s="160">
        <v>4.0000000000000001E-3</v>
      </c>
      <c r="AA1755" s="159">
        <v>3.0000000000000001E-3</v>
      </c>
      <c r="AB1755" s="159">
        <v>0</v>
      </c>
      <c r="AC1755" s="159">
        <v>0</v>
      </c>
      <c r="AD1755" s="159">
        <v>0</v>
      </c>
    </row>
    <row r="1756" spans="1:30" ht="15" customHeight="1">
      <c r="A1756" s="267" t="s">
        <v>2545</v>
      </c>
      <c r="B1756" s="165" t="s">
        <v>34</v>
      </c>
      <c r="D1756" s="162">
        <v>2.5200000000000001E-3</v>
      </c>
      <c r="E1756" s="172">
        <v>0.11025</v>
      </c>
      <c r="F1756" s="173">
        <v>0</v>
      </c>
      <c r="G1756" s="179">
        <v>0</v>
      </c>
      <c r="H1756" s="176">
        <v>0</v>
      </c>
      <c r="I1756" s="175">
        <v>0</v>
      </c>
      <c r="J1756" s="160">
        <v>0.13100000000000001</v>
      </c>
      <c r="K1756" s="160">
        <v>3.023E-2</v>
      </c>
      <c r="L1756" s="160">
        <v>3.0000000000000001E-5</v>
      </c>
      <c r="M1756" s="160">
        <v>0</v>
      </c>
      <c r="N1756" s="160">
        <v>2.0000000000000001E-4</v>
      </c>
      <c r="O1756" s="160">
        <v>0.84648999999999996</v>
      </c>
      <c r="P1756" s="160">
        <v>3.023E-2</v>
      </c>
      <c r="Q1756" s="160">
        <v>5.0000000000000002E-5</v>
      </c>
      <c r="R1756" s="160">
        <v>0</v>
      </c>
      <c r="S1756" s="160">
        <v>0</v>
      </c>
      <c r="T1756" s="160">
        <v>0</v>
      </c>
      <c r="U1756" s="160">
        <v>0</v>
      </c>
      <c r="V1756" s="160">
        <v>2.5000000000000001E-4</v>
      </c>
      <c r="W1756" s="160">
        <v>5.79E-3</v>
      </c>
      <c r="X1756" s="160">
        <v>1.975E-2</v>
      </c>
      <c r="Y1756" s="160">
        <v>8.5660000000000014E-2</v>
      </c>
      <c r="Z1756" s="160">
        <v>0</v>
      </c>
      <c r="AA1756" s="159">
        <v>2.0200000000000001E-3</v>
      </c>
      <c r="AB1756" s="159">
        <v>0</v>
      </c>
      <c r="AC1756" s="159">
        <v>0</v>
      </c>
      <c r="AD1756" s="159">
        <v>0</v>
      </c>
    </row>
    <row r="1757" spans="1:30" ht="15" customHeight="1">
      <c r="A1757" s="267" t="s">
        <v>2546</v>
      </c>
      <c r="B1757" s="165" t="s">
        <v>34</v>
      </c>
      <c r="D1757" s="162">
        <v>0</v>
      </c>
      <c r="E1757" s="172">
        <v>3.0000000000000001E-3</v>
      </c>
      <c r="F1757" s="173">
        <v>2.0000000000000002E-5</v>
      </c>
      <c r="G1757" s="179">
        <v>4.0000000000000003E-5</v>
      </c>
      <c r="H1757" s="176">
        <v>1.0000000000000001E-5</v>
      </c>
      <c r="I1757" s="175">
        <v>0</v>
      </c>
      <c r="J1757" s="160">
        <v>0</v>
      </c>
      <c r="K1757" s="160">
        <v>3.0030000000000001E-2</v>
      </c>
      <c r="L1757" s="160">
        <v>2.1900000000000001E-3</v>
      </c>
      <c r="M1757" s="160">
        <v>1.0009999999999998E-2</v>
      </c>
      <c r="N1757" s="160">
        <v>2.0000000000000001E-4</v>
      </c>
      <c r="O1757" s="160">
        <v>3.0030000000000001E-2</v>
      </c>
      <c r="P1757" s="160">
        <v>0.37034</v>
      </c>
      <c r="Q1757" s="160">
        <v>1E-4</v>
      </c>
      <c r="R1757" s="160">
        <v>2.0000000000000001E-4</v>
      </c>
      <c r="S1757" s="160">
        <v>0</v>
      </c>
      <c r="T1757" s="160">
        <v>0</v>
      </c>
      <c r="U1757" s="160">
        <v>0</v>
      </c>
      <c r="V1757" s="160">
        <v>0</v>
      </c>
      <c r="W1757" s="160">
        <v>1.4000000000000001E-4</v>
      </c>
      <c r="X1757" s="160">
        <v>0</v>
      </c>
      <c r="Y1757" s="160">
        <v>0</v>
      </c>
      <c r="Z1757" s="160">
        <v>0</v>
      </c>
      <c r="AA1757" s="159">
        <v>0</v>
      </c>
      <c r="AB1757" s="159">
        <v>0</v>
      </c>
      <c r="AC1757" s="159">
        <v>0</v>
      </c>
      <c r="AD1757" s="159">
        <v>5.0049999999999997E-2</v>
      </c>
    </row>
    <row r="1758" spans="1:30" ht="15" customHeight="1">
      <c r="A1758" s="267" t="s">
        <v>2547</v>
      </c>
      <c r="B1758" s="165" t="s">
        <v>34</v>
      </c>
      <c r="D1758" s="162">
        <v>2.5500000000000002E-3</v>
      </c>
      <c r="E1758" s="172">
        <v>5.1660000000000005E-2</v>
      </c>
      <c r="F1758" s="173">
        <v>7.8799999999999999E-3</v>
      </c>
      <c r="G1758" s="179">
        <v>1.0000000000000001E-5</v>
      </c>
      <c r="H1758" s="176">
        <v>3.0000000000000001E-5</v>
      </c>
      <c r="I1758" s="175">
        <v>1.2999999999999999E-3</v>
      </c>
      <c r="J1758" s="160">
        <v>4.0510000000000004E-2</v>
      </c>
      <c r="K1758" s="160">
        <v>3.1150000000000001E-2</v>
      </c>
      <c r="L1758" s="160">
        <v>1.0999999999999999E-4</v>
      </c>
      <c r="M1758" s="160">
        <v>1.9570000000000001E-2</v>
      </c>
      <c r="N1758" s="160">
        <v>2.9999999999999997E-4</v>
      </c>
      <c r="O1758" s="160">
        <v>0.50095999999999996</v>
      </c>
      <c r="P1758" s="160">
        <v>0.22941</v>
      </c>
      <c r="Q1758" s="160">
        <v>1.0999999999999999E-4</v>
      </c>
      <c r="R1758" s="160">
        <v>1.6000000000000001E-4</v>
      </c>
      <c r="S1758" s="160">
        <v>0</v>
      </c>
      <c r="T1758" s="160">
        <v>0</v>
      </c>
      <c r="U1758" s="160">
        <v>0</v>
      </c>
      <c r="V1758" s="160">
        <v>1.0000000000000001E-5</v>
      </c>
      <c r="W1758" s="160">
        <v>1.0000000000000001E-5</v>
      </c>
      <c r="X1758" s="160">
        <v>0</v>
      </c>
      <c r="Y1758" s="160">
        <v>1.82E-3</v>
      </c>
      <c r="Z1758" s="160">
        <v>0</v>
      </c>
      <c r="AA1758" s="159">
        <v>1.1100000000000001E-3</v>
      </c>
      <c r="AB1758" s="159">
        <v>0</v>
      </c>
      <c r="AC1758" s="159">
        <v>1.6000000000000001E-4</v>
      </c>
      <c r="AD1758" s="159">
        <v>0</v>
      </c>
    </row>
    <row r="1759" spans="1:30" ht="15" customHeight="1">
      <c r="A1759" s="267" t="s">
        <v>2548</v>
      </c>
      <c r="B1759" s="165" t="s">
        <v>34</v>
      </c>
      <c r="D1759" s="162">
        <v>0</v>
      </c>
      <c r="E1759" s="172">
        <v>0</v>
      </c>
      <c r="F1759" s="173">
        <v>0</v>
      </c>
      <c r="G1759" s="179">
        <v>0</v>
      </c>
      <c r="H1759" s="176">
        <v>0</v>
      </c>
      <c r="I1759" s="175">
        <v>0</v>
      </c>
      <c r="J1759" s="160">
        <v>0</v>
      </c>
      <c r="K1759" s="160">
        <v>0</v>
      </c>
      <c r="L1759" s="160">
        <v>0</v>
      </c>
      <c r="M1759" s="160">
        <v>0</v>
      </c>
      <c r="N1759" s="160">
        <v>0</v>
      </c>
      <c r="O1759" s="160">
        <v>0.15</v>
      </c>
      <c r="P1759" s="160">
        <v>0</v>
      </c>
      <c r="Q1759" s="160">
        <v>0</v>
      </c>
      <c r="R1759" s="160">
        <v>0</v>
      </c>
      <c r="S1759" s="160">
        <v>0</v>
      </c>
      <c r="T1759" s="160">
        <v>0</v>
      </c>
      <c r="U1759" s="160">
        <v>0</v>
      </c>
      <c r="V1759" s="160">
        <v>0</v>
      </c>
      <c r="W1759" s="160">
        <v>0</v>
      </c>
      <c r="X1759" s="160">
        <v>0</v>
      </c>
      <c r="Y1759" s="160">
        <v>0</v>
      </c>
      <c r="Z1759" s="160">
        <v>0</v>
      </c>
      <c r="AA1759" s="159">
        <v>0</v>
      </c>
      <c r="AB1759" s="159">
        <v>0</v>
      </c>
      <c r="AC1759" s="159">
        <v>0</v>
      </c>
      <c r="AD1759" s="159">
        <v>0</v>
      </c>
    </row>
    <row r="1760" spans="1:30" ht="15" customHeight="1">
      <c r="A1760" s="267" t="s">
        <v>2549</v>
      </c>
      <c r="B1760" s="165" t="s">
        <v>34</v>
      </c>
      <c r="D1760" s="162">
        <v>0</v>
      </c>
      <c r="E1760" s="172">
        <v>0</v>
      </c>
      <c r="F1760" s="173">
        <v>0</v>
      </c>
      <c r="G1760" s="179">
        <v>0</v>
      </c>
      <c r="H1760" s="176">
        <v>0</v>
      </c>
      <c r="I1760" s="175">
        <v>0</v>
      </c>
      <c r="J1760" s="160">
        <v>0</v>
      </c>
      <c r="K1760" s="160">
        <v>0</v>
      </c>
      <c r="L1760" s="160">
        <v>0</v>
      </c>
      <c r="M1760" s="160">
        <v>0</v>
      </c>
      <c r="N1760" s="160">
        <v>0</v>
      </c>
      <c r="O1760" s="160">
        <v>0.15</v>
      </c>
      <c r="P1760" s="160">
        <v>0</v>
      </c>
      <c r="Q1760" s="160">
        <v>0</v>
      </c>
      <c r="R1760" s="160">
        <v>0</v>
      </c>
      <c r="S1760" s="160">
        <v>0</v>
      </c>
      <c r="T1760" s="160">
        <v>0</v>
      </c>
      <c r="U1760" s="160">
        <v>0</v>
      </c>
      <c r="V1760" s="160">
        <v>0</v>
      </c>
      <c r="W1760" s="160">
        <v>0</v>
      </c>
      <c r="X1760" s="160">
        <v>0</v>
      </c>
      <c r="Y1760" s="160">
        <v>0</v>
      </c>
      <c r="Z1760" s="160">
        <v>0</v>
      </c>
      <c r="AA1760" s="159">
        <v>0</v>
      </c>
      <c r="AB1760" s="159">
        <v>0</v>
      </c>
      <c r="AC1760" s="159">
        <v>0</v>
      </c>
      <c r="AD1760" s="159">
        <v>0</v>
      </c>
    </row>
    <row r="1761" spans="1:30" ht="15" customHeight="1">
      <c r="A1761" s="267" t="s">
        <v>2550</v>
      </c>
      <c r="B1761" s="165" t="s">
        <v>34</v>
      </c>
      <c r="D1761" s="162">
        <v>1E-3</v>
      </c>
      <c r="E1761" s="172">
        <v>0</v>
      </c>
      <c r="F1761" s="173">
        <v>0</v>
      </c>
      <c r="G1761" s="179">
        <v>0</v>
      </c>
      <c r="H1761" s="176">
        <v>0</v>
      </c>
      <c r="I1761" s="175">
        <v>0</v>
      </c>
      <c r="J1761" s="160">
        <v>4.0039999999999992E-2</v>
      </c>
      <c r="K1761" s="160">
        <v>1.0009999999999998E-2</v>
      </c>
      <c r="L1761" s="160">
        <v>1.7000000000000001E-4</v>
      </c>
      <c r="M1761" s="160">
        <v>0</v>
      </c>
      <c r="N1761" s="160">
        <v>4.0000000000000002E-4</v>
      </c>
      <c r="O1761" s="160">
        <v>6.0060000000000002E-2</v>
      </c>
      <c r="P1761" s="160">
        <v>2.0019999999999996E-2</v>
      </c>
      <c r="Q1761" s="160">
        <v>2.5000000000000001E-4</v>
      </c>
      <c r="R1761" s="160">
        <v>0</v>
      </c>
      <c r="S1761" s="160">
        <v>0</v>
      </c>
      <c r="T1761" s="160">
        <v>0</v>
      </c>
      <c r="U1761" s="160">
        <v>0</v>
      </c>
      <c r="V1761" s="160">
        <v>0</v>
      </c>
      <c r="W1761" s="160">
        <v>0</v>
      </c>
      <c r="X1761" s="160">
        <v>0</v>
      </c>
      <c r="Y1761" s="160">
        <v>0</v>
      </c>
      <c r="Z1761" s="160">
        <v>0</v>
      </c>
      <c r="AA1761" s="159">
        <v>0</v>
      </c>
      <c r="AB1761" s="159">
        <v>0</v>
      </c>
      <c r="AC1761" s="159">
        <v>0</v>
      </c>
      <c r="AD1761" s="159">
        <v>0</v>
      </c>
    </row>
    <row r="1762" spans="1:30" ht="15" customHeight="1">
      <c r="A1762" s="267" t="s">
        <v>2551</v>
      </c>
      <c r="B1762" s="165" t="s">
        <v>34</v>
      </c>
      <c r="D1762" s="162">
        <v>1E-3</v>
      </c>
      <c r="E1762" s="172">
        <v>0</v>
      </c>
      <c r="F1762" s="173">
        <v>0</v>
      </c>
      <c r="G1762" s="179">
        <v>0</v>
      </c>
      <c r="H1762" s="176">
        <v>0</v>
      </c>
      <c r="I1762" s="175">
        <v>0</v>
      </c>
      <c r="J1762" s="160">
        <v>4.0039999999999992E-2</v>
      </c>
      <c r="K1762" s="160">
        <v>1.0009999999999998E-2</v>
      </c>
      <c r="L1762" s="160">
        <v>1.7000000000000001E-4</v>
      </c>
      <c r="M1762" s="160">
        <v>0</v>
      </c>
      <c r="N1762" s="160">
        <v>4.0000000000000002E-4</v>
      </c>
      <c r="O1762" s="160">
        <v>6.0060000000000002E-2</v>
      </c>
      <c r="P1762" s="160">
        <v>2.0019999999999996E-2</v>
      </c>
      <c r="Q1762" s="160">
        <v>2.5000000000000001E-4</v>
      </c>
      <c r="R1762" s="160">
        <v>0</v>
      </c>
      <c r="S1762" s="160">
        <v>0</v>
      </c>
      <c r="T1762" s="160">
        <v>0</v>
      </c>
      <c r="U1762" s="160">
        <v>0</v>
      </c>
      <c r="V1762" s="160">
        <v>0</v>
      </c>
      <c r="W1762" s="160">
        <v>0</v>
      </c>
      <c r="X1762" s="160">
        <v>0</v>
      </c>
      <c r="Y1762" s="160">
        <v>0</v>
      </c>
      <c r="Z1762" s="160">
        <v>0</v>
      </c>
      <c r="AA1762" s="159">
        <v>0</v>
      </c>
      <c r="AB1762" s="159">
        <v>0</v>
      </c>
      <c r="AC1762" s="159">
        <v>0</v>
      </c>
      <c r="AD1762" s="159">
        <v>0</v>
      </c>
    </row>
    <row r="1763" spans="1:30" ht="15" customHeight="1">
      <c r="A1763" s="267" t="s">
        <v>2552</v>
      </c>
      <c r="B1763" s="165" t="s">
        <v>34</v>
      </c>
      <c r="D1763" s="162">
        <v>2.5000000000000001E-3</v>
      </c>
      <c r="E1763" s="172">
        <v>2.3119999999999998E-2</v>
      </c>
      <c r="F1763" s="173">
        <v>0</v>
      </c>
      <c r="G1763" s="179">
        <v>0</v>
      </c>
      <c r="H1763" s="176">
        <v>0</v>
      </c>
      <c r="I1763" s="175">
        <v>1.8620000000000001E-2</v>
      </c>
      <c r="J1763" s="160">
        <v>4.7039999999999998E-2</v>
      </c>
      <c r="K1763" s="160">
        <v>1.125E-2</v>
      </c>
      <c r="L1763" s="160">
        <v>0.38335000000000002</v>
      </c>
      <c r="M1763" s="160">
        <v>8.8100000000000001E-3</v>
      </c>
      <c r="N1763" s="160">
        <v>1.5E-3</v>
      </c>
      <c r="O1763" s="160">
        <v>2.6900000000000001E-3</v>
      </c>
      <c r="P1763" s="160">
        <v>0.1101</v>
      </c>
      <c r="Q1763" s="160">
        <v>3.0000000000000001E-3</v>
      </c>
      <c r="R1763" s="160">
        <v>1.3009999999999999E-2</v>
      </c>
      <c r="S1763" s="160">
        <v>0</v>
      </c>
      <c r="T1763" s="160">
        <v>0</v>
      </c>
      <c r="U1763" s="160">
        <v>0</v>
      </c>
      <c r="V1763" s="160">
        <v>2.8000000000000003E-4</v>
      </c>
      <c r="W1763" s="160">
        <v>1.4000000000000001E-4</v>
      </c>
      <c r="X1763" s="160">
        <v>1.7999999999999998E-4</v>
      </c>
      <c r="Y1763" s="160">
        <v>2.4000000000000001E-4</v>
      </c>
      <c r="Z1763" s="160">
        <v>1.6000000000000001E-3</v>
      </c>
      <c r="AA1763" s="159">
        <v>7.3999999999999999E-4</v>
      </c>
      <c r="AB1763" s="159">
        <v>0</v>
      </c>
      <c r="AC1763" s="159">
        <v>0</v>
      </c>
      <c r="AD1763" s="159">
        <v>1.0009999999999998E-2</v>
      </c>
    </row>
    <row r="1764" spans="1:30" ht="15" customHeight="1">
      <c r="A1764" s="267" t="s">
        <v>2553</v>
      </c>
      <c r="B1764" s="165" t="s">
        <v>34</v>
      </c>
      <c r="D1764" s="162">
        <v>5.0000000000000001E-4</v>
      </c>
      <c r="E1764" s="172">
        <v>0.10144</v>
      </c>
      <c r="F1764" s="173">
        <v>0</v>
      </c>
      <c r="G1764" s="179">
        <v>0</v>
      </c>
      <c r="H1764" s="176">
        <v>0</v>
      </c>
      <c r="I1764" s="175">
        <v>0</v>
      </c>
      <c r="J1764" s="160">
        <v>2.001E-2</v>
      </c>
      <c r="K1764" s="160">
        <v>0.01</v>
      </c>
      <c r="L1764" s="160">
        <v>2.0000000000000002E-5</v>
      </c>
      <c r="M1764" s="160">
        <v>0</v>
      </c>
      <c r="N1764" s="160">
        <v>1.1000000000000001E-3</v>
      </c>
      <c r="O1764" s="160">
        <v>9.0039999999999995E-2</v>
      </c>
      <c r="P1764" s="160">
        <v>0.01</v>
      </c>
      <c r="Q1764" s="160">
        <v>1.0000000000000001E-5</v>
      </c>
      <c r="R1764" s="160">
        <v>4.0000000000000002E-4</v>
      </c>
      <c r="S1764" s="160">
        <v>0</v>
      </c>
      <c r="T1764" s="160">
        <v>0</v>
      </c>
      <c r="U1764" s="160">
        <v>0</v>
      </c>
      <c r="V1764" s="160">
        <v>0</v>
      </c>
      <c r="W1764" s="160">
        <v>0</v>
      </c>
      <c r="X1764" s="160">
        <v>0</v>
      </c>
      <c r="Y1764" s="160">
        <v>1.4999999999999999E-4</v>
      </c>
      <c r="Z1764" s="160">
        <v>0</v>
      </c>
      <c r="AA1764" s="159">
        <v>0</v>
      </c>
      <c r="AB1764" s="159">
        <v>0</v>
      </c>
      <c r="AC1764" s="159">
        <v>0</v>
      </c>
      <c r="AD1764" s="159">
        <v>0</v>
      </c>
    </row>
    <row r="1765" spans="1:30" ht="15" customHeight="1">
      <c r="A1765" s="267" t="s">
        <v>2554</v>
      </c>
      <c r="B1765" s="165" t="s">
        <v>34</v>
      </c>
      <c r="D1765" s="162">
        <v>1.1000000000000001E-3</v>
      </c>
      <c r="E1765" s="172">
        <v>2.8999999999999998E-3</v>
      </c>
      <c r="F1765" s="173">
        <v>0</v>
      </c>
      <c r="G1765" s="179">
        <v>0</v>
      </c>
      <c r="H1765" s="176">
        <v>0</v>
      </c>
      <c r="I1765" s="175">
        <v>0</v>
      </c>
      <c r="J1765" s="160">
        <v>3.0030000000000001E-2</v>
      </c>
      <c r="K1765" s="160">
        <v>1.0009999999999998E-2</v>
      </c>
      <c r="L1765" s="160">
        <v>1.07E-3</v>
      </c>
      <c r="M1765" s="160">
        <v>9.0079999999999993E-2</v>
      </c>
      <c r="N1765" s="160">
        <v>1.1000000000000001E-3</v>
      </c>
      <c r="O1765" s="160">
        <v>8.0070000000000002E-2</v>
      </c>
      <c r="P1765" s="160">
        <v>8.0070000000000002E-2</v>
      </c>
      <c r="Q1765" s="160">
        <v>2.0000000000000002E-5</v>
      </c>
      <c r="R1765" s="160">
        <v>1E-4</v>
      </c>
      <c r="S1765" s="160">
        <v>0</v>
      </c>
      <c r="T1765" s="160">
        <v>0</v>
      </c>
      <c r="U1765" s="160">
        <v>0</v>
      </c>
      <c r="V1765" s="160">
        <v>5.0000000000000002E-5</v>
      </c>
      <c r="W1765" s="160">
        <v>2.3000000000000001E-4</v>
      </c>
      <c r="X1765" s="160">
        <v>0</v>
      </c>
      <c r="Y1765" s="160">
        <v>0</v>
      </c>
      <c r="Z1765" s="160">
        <v>0</v>
      </c>
      <c r="AA1765" s="159">
        <v>0</v>
      </c>
      <c r="AB1765" s="159">
        <v>0</v>
      </c>
      <c r="AC1765" s="159">
        <v>0</v>
      </c>
      <c r="AD1765" s="159">
        <v>0</v>
      </c>
    </row>
    <row r="1766" spans="1:30" ht="15" customHeight="1">
      <c r="A1766" s="267" t="s">
        <v>2555</v>
      </c>
      <c r="B1766" s="165" t="s">
        <v>34</v>
      </c>
      <c r="D1766" s="162">
        <v>0</v>
      </c>
      <c r="E1766" s="172">
        <v>3.9079999999999997E-2</v>
      </c>
      <c r="F1766" s="173">
        <v>2.0000000000000002E-5</v>
      </c>
      <c r="G1766" s="179">
        <v>0</v>
      </c>
      <c r="H1766" s="176">
        <v>0</v>
      </c>
      <c r="I1766" s="175">
        <v>0</v>
      </c>
      <c r="J1766" s="160">
        <v>5.6799999999999996E-2</v>
      </c>
      <c r="K1766" s="160">
        <v>0</v>
      </c>
      <c r="L1766" s="160">
        <v>1.0000000000000001E-5</v>
      </c>
      <c r="M1766" s="160">
        <v>0</v>
      </c>
      <c r="N1766" s="160">
        <v>2.0000000000000001E-4</v>
      </c>
      <c r="O1766" s="160">
        <v>1.6799999999999999E-2</v>
      </c>
      <c r="P1766" s="160">
        <v>2E-3</v>
      </c>
      <c r="Q1766" s="160">
        <v>5.0000000000000002E-5</v>
      </c>
      <c r="R1766" s="160">
        <v>4.0000000000000003E-5</v>
      </c>
      <c r="S1766" s="160">
        <v>0</v>
      </c>
      <c r="T1766" s="160">
        <v>0</v>
      </c>
      <c r="U1766" s="160">
        <v>0</v>
      </c>
      <c r="V1766" s="160">
        <v>0</v>
      </c>
      <c r="W1766" s="160">
        <v>1.0000000000000001E-5</v>
      </c>
      <c r="X1766" s="160">
        <v>0</v>
      </c>
      <c r="Y1766" s="160">
        <v>1.0000000000000001E-5</v>
      </c>
      <c r="Z1766" s="160">
        <v>1.4119999999999999E-2</v>
      </c>
      <c r="AA1766" s="159">
        <v>2.8000000000000003E-4</v>
      </c>
      <c r="AB1766" s="159">
        <v>0</v>
      </c>
      <c r="AC1766" s="159">
        <v>0</v>
      </c>
      <c r="AD1766" s="159">
        <v>0</v>
      </c>
    </row>
    <row r="1767" spans="1:30" ht="15" customHeight="1">
      <c r="A1767" s="267" t="s">
        <v>2556</v>
      </c>
      <c r="B1767" s="165" t="s">
        <v>34</v>
      </c>
      <c r="D1767" s="162">
        <v>0</v>
      </c>
      <c r="E1767" s="172">
        <v>3.9079999999999997E-2</v>
      </c>
      <c r="F1767" s="173">
        <v>2.0000000000000002E-5</v>
      </c>
      <c r="G1767" s="179">
        <v>0</v>
      </c>
      <c r="H1767" s="176">
        <v>0</v>
      </c>
      <c r="I1767" s="175">
        <v>0</v>
      </c>
      <c r="J1767" s="160">
        <v>5.6799999999999996E-2</v>
      </c>
      <c r="K1767" s="160">
        <v>0</v>
      </c>
      <c r="L1767" s="160">
        <v>1.0000000000000001E-5</v>
      </c>
      <c r="M1767" s="160">
        <v>0</v>
      </c>
      <c r="N1767" s="160">
        <v>2.0000000000000001E-4</v>
      </c>
      <c r="O1767" s="160">
        <v>1.6799999999999999E-2</v>
      </c>
      <c r="P1767" s="160">
        <v>2E-3</v>
      </c>
      <c r="Q1767" s="160">
        <v>5.0000000000000002E-5</v>
      </c>
      <c r="R1767" s="160">
        <v>4.0000000000000003E-5</v>
      </c>
      <c r="S1767" s="160">
        <v>0</v>
      </c>
      <c r="T1767" s="160">
        <v>0</v>
      </c>
      <c r="U1767" s="160">
        <v>0</v>
      </c>
      <c r="V1767" s="160">
        <v>0</v>
      </c>
      <c r="W1767" s="160">
        <v>1.0000000000000001E-5</v>
      </c>
      <c r="X1767" s="160">
        <v>0</v>
      </c>
      <c r="Y1767" s="160">
        <v>1.0000000000000001E-5</v>
      </c>
      <c r="Z1767" s="160">
        <v>1.4119999999999999E-2</v>
      </c>
      <c r="AA1767" s="159">
        <v>2.8000000000000003E-4</v>
      </c>
      <c r="AB1767" s="159">
        <v>0</v>
      </c>
      <c r="AC1767" s="159">
        <v>0</v>
      </c>
      <c r="AD1767" s="159">
        <v>0</v>
      </c>
    </row>
    <row r="1768" spans="1:30" ht="15" customHeight="1">
      <c r="A1768" s="267" t="s">
        <v>2557</v>
      </c>
      <c r="B1768" s="165" t="s">
        <v>34</v>
      </c>
      <c r="D1768" s="162">
        <v>0</v>
      </c>
      <c r="E1768" s="172">
        <v>3.9079999999999997E-2</v>
      </c>
      <c r="F1768" s="173">
        <v>2.0000000000000002E-5</v>
      </c>
      <c r="G1768" s="179">
        <v>0</v>
      </c>
      <c r="H1768" s="176">
        <v>0</v>
      </c>
      <c r="I1768" s="175">
        <v>0</v>
      </c>
      <c r="J1768" s="160">
        <v>5.6799999999999996E-2</v>
      </c>
      <c r="K1768" s="160">
        <v>0</v>
      </c>
      <c r="L1768" s="160">
        <v>1.0000000000000001E-5</v>
      </c>
      <c r="M1768" s="160">
        <v>0</v>
      </c>
      <c r="N1768" s="160">
        <v>2.0000000000000001E-4</v>
      </c>
      <c r="O1768" s="160">
        <v>1.6799999999999999E-2</v>
      </c>
      <c r="P1768" s="160">
        <v>2E-3</v>
      </c>
      <c r="Q1768" s="160">
        <v>5.0000000000000002E-5</v>
      </c>
      <c r="R1768" s="160">
        <v>4.0000000000000003E-5</v>
      </c>
      <c r="S1768" s="160">
        <v>0</v>
      </c>
      <c r="T1768" s="160">
        <v>0</v>
      </c>
      <c r="U1768" s="160">
        <v>0</v>
      </c>
      <c r="V1768" s="160">
        <v>0</v>
      </c>
      <c r="W1768" s="160">
        <v>1.0000000000000001E-5</v>
      </c>
      <c r="X1768" s="160">
        <v>0</v>
      </c>
      <c r="Y1768" s="160">
        <v>1.0000000000000001E-5</v>
      </c>
      <c r="Z1768" s="160">
        <v>1.4119999999999999E-2</v>
      </c>
      <c r="AA1768" s="159">
        <v>2.8000000000000003E-4</v>
      </c>
      <c r="AB1768" s="159">
        <v>0</v>
      </c>
      <c r="AC1768" s="159">
        <v>0</v>
      </c>
      <c r="AD1768" s="159">
        <v>0</v>
      </c>
    </row>
    <row r="1769" spans="1:30" ht="15" customHeight="1">
      <c r="A1769" s="267" t="s">
        <v>2558</v>
      </c>
      <c r="B1769" s="165" t="s">
        <v>34</v>
      </c>
      <c r="D1769" s="162">
        <v>1.3500000000000001E-3</v>
      </c>
      <c r="E1769" s="172">
        <v>9.0799999999999995E-3</v>
      </c>
      <c r="F1769" s="173">
        <v>9.4299999999999991E-3</v>
      </c>
      <c r="G1769" s="179">
        <v>1.0000000000000001E-5</v>
      </c>
      <c r="H1769" s="176">
        <v>3.0000000000000001E-5</v>
      </c>
      <c r="I1769" s="175">
        <v>4.8999999999999998E-4</v>
      </c>
      <c r="J1769" s="160">
        <v>3.39E-2</v>
      </c>
      <c r="K1769" s="160">
        <v>1.7940000000000001E-2</v>
      </c>
      <c r="L1769" s="160">
        <v>4.0000000000000003E-5</v>
      </c>
      <c r="M1769" s="160">
        <v>7.3699999999999998E-3</v>
      </c>
      <c r="N1769" s="160">
        <v>1.2E-4</v>
      </c>
      <c r="O1769" s="160">
        <v>0.24951000000000001</v>
      </c>
      <c r="P1769" s="160">
        <v>8.811999999999999E-2</v>
      </c>
      <c r="Q1769" s="160">
        <v>1E-4</v>
      </c>
      <c r="R1769" s="160">
        <v>1.2999999999999999E-4</v>
      </c>
      <c r="S1769" s="160">
        <v>0</v>
      </c>
      <c r="T1769" s="160">
        <v>0</v>
      </c>
      <c r="U1769" s="160">
        <v>0</v>
      </c>
      <c r="V1769" s="160">
        <v>0</v>
      </c>
      <c r="W1769" s="160">
        <v>0</v>
      </c>
      <c r="X1769" s="160">
        <v>0</v>
      </c>
      <c r="Y1769" s="160">
        <v>6.9000000000000008E-4</v>
      </c>
      <c r="Z1769" s="160">
        <v>0</v>
      </c>
      <c r="AA1769" s="159">
        <v>3.4000000000000002E-4</v>
      </c>
      <c r="AB1769" s="159">
        <v>0</v>
      </c>
      <c r="AC1769" s="159">
        <v>7.0000000000000007E-5</v>
      </c>
      <c r="AD1769" s="159">
        <v>0</v>
      </c>
    </row>
    <row r="1770" spans="1:30" ht="15" customHeight="1">
      <c r="A1770" s="267" t="s">
        <v>2559</v>
      </c>
      <c r="B1770" s="165" t="s">
        <v>34</v>
      </c>
      <c r="D1770" s="162">
        <v>1.3500000000000001E-3</v>
      </c>
      <c r="E1770" s="172">
        <v>9.0799999999999995E-3</v>
      </c>
      <c r="F1770" s="173">
        <v>9.4299999999999991E-3</v>
      </c>
      <c r="G1770" s="179">
        <v>1.0000000000000001E-5</v>
      </c>
      <c r="H1770" s="176">
        <v>3.0000000000000001E-5</v>
      </c>
      <c r="I1770" s="175">
        <v>4.8999999999999998E-4</v>
      </c>
      <c r="J1770" s="160">
        <v>3.39E-2</v>
      </c>
      <c r="K1770" s="160">
        <v>1.7940000000000001E-2</v>
      </c>
      <c r="L1770" s="160">
        <v>4.0000000000000003E-5</v>
      </c>
      <c r="M1770" s="160">
        <v>7.3699999999999998E-3</v>
      </c>
      <c r="N1770" s="160">
        <v>1.2E-4</v>
      </c>
      <c r="O1770" s="160">
        <v>0.24951000000000001</v>
      </c>
      <c r="P1770" s="160">
        <v>8.811999999999999E-2</v>
      </c>
      <c r="Q1770" s="160">
        <v>1E-4</v>
      </c>
      <c r="R1770" s="160">
        <v>1.2999999999999999E-4</v>
      </c>
      <c r="S1770" s="160">
        <v>0</v>
      </c>
      <c r="T1770" s="160">
        <v>0</v>
      </c>
      <c r="U1770" s="160">
        <v>0</v>
      </c>
      <c r="V1770" s="160">
        <v>0</v>
      </c>
      <c r="W1770" s="160">
        <v>0</v>
      </c>
      <c r="X1770" s="160">
        <v>0</v>
      </c>
      <c r="Y1770" s="160">
        <v>6.9000000000000008E-4</v>
      </c>
      <c r="Z1770" s="160">
        <v>0</v>
      </c>
      <c r="AA1770" s="159">
        <v>3.4000000000000002E-4</v>
      </c>
      <c r="AB1770" s="159">
        <v>0</v>
      </c>
      <c r="AC1770" s="159">
        <v>7.0000000000000007E-5</v>
      </c>
      <c r="AD1770" s="159">
        <v>0</v>
      </c>
    </row>
    <row r="1771" spans="1:30" ht="15" customHeight="1">
      <c r="A1771" s="267" t="s">
        <v>2560</v>
      </c>
      <c r="B1771" s="165" t="s">
        <v>34</v>
      </c>
      <c r="D1771" s="162">
        <v>5.0000000000000001E-4</v>
      </c>
      <c r="E1771" s="172">
        <v>0.10144</v>
      </c>
      <c r="F1771" s="173">
        <v>0</v>
      </c>
      <c r="G1771" s="179">
        <v>0</v>
      </c>
      <c r="H1771" s="176">
        <v>0</v>
      </c>
      <c r="I1771" s="175">
        <v>0</v>
      </c>
      <c r="J1771" s="160">
        <v>2.001E-2</v>
      </c>
      <c r="K1771" s="160">
        <v>0.01</v>
      </c>
      <c r="L1771" s="160">
        <v>2.0000000000000002E-5</v>
      </c>
      <c r="M1771" s="160">
        <v>0</v>
      </c>
      <c r="N1771" s="160">
        <v>1.1000000000000001E-3</v>
      </c>
      <c r="O1771" s="160">
        <v>9.0039999999999995E-2</v>
      </c>
      <c r="P1771" s="160">
        <v>0.01</v>
      </c>
      <c r="Q1771" s="160">
        <v>1.0000000000000001E-5</v>
      </c>
      <c r="R1771" s="160">
        <v>4.0000000000000002E-4</v>
      </c>
      <c r="S1771" s="160">
        <v>0</v>
      </c>
      <c r="T1771" s="160">
        <v>0</v>
      </c>
      <c r="U1771" s="160">
        <v>0</v>
      </c>
      <c r="V1771" s="160">
        <v>0</v>
      </c>
      <c r="W1771" s="160">
        <v>0</v>
      </c>
      <c r="X1771" s="160">
        <v>0</v>
      </c>
      <c r="Y1771" s="160">
        <v>1.4999999999999999E-4</v>
      </c>
      <c r="Z1771" s="160">
        <v>0</v>
      </c>
      <c r="AA1771" s="159">
        <v>0</v>
      </c>
      <c r="AB1771" s="159">
        <v>0</v>
      </c>
      <c r="AC1771" s="159">
        <v>0</v>
      </c>
      <c r="AD1771" s="159">
        <v>0</v>
      </c>
    </row>
    <row r="1772" spans="1:30" ht="15" customHeight="1">
      <c r="A1772" s="267" t="s">
        <v>2561</v>
      </c>
      <c r="B1772" s="165" t="s">
        <v>34</v>
      </c>
      <c r="D1772" s="162">
        <v>5.0000000000000001E-4</v>
      </c>
      <c r="E1772" s="172">
        <v>0.10144</v>
      </c>
      <c r="F1772" s="173">
        <v>0</v>
      </c>
      <c r="G1772" s="179">
        <v>0</v>
      </c>
      <c r="H1772" s="176">
        <v>0</v>
      </c>
      <c r="I1772" s="175">
        <v>0</v>
      </c>
      <c r="J1772" s="160">
        <v>2.001E-2</v>
      </c>
      <c r="K1772" s="160">
        <v>0.01</v>
      </c>
      <c r="L1772" s="160">
        <v>2.0000000000000002E-5</v>
      </c>
      <c r="M1772" s="160">
        <v>0</v>
      </c>
      <c r="N1772" s="160">
        <v>1.1000000000000001E-3</v>
      </c>
      <c r="O1772" s="160">
        <v>9.0039999999999995E-2</v>
      </c>
      <c r="P1772" s="160">
        <v>0.01</v>
      </c>
      <c r="Q1772" s="160">
        <v>1.0000000000000001E-5</v>
      </c>
      <c r="R1772" s="160">
        <v>4.0000000000000002E-4</v>
      </c>
      <c r="S1772" s="160">
        <v>0</v>
      </c>
      <c r="T1772" s="160">
        <v>0</v>
      </c>
      <c r="U1772" s="160">
        <v>0</v>
      </c>
      <c r="V1772" s="160">
        <v>0</v>
      </c>
      <c r="W1772" s="160">
        <v>0</v>
      </c>
      <c r="X1772" s="160">
        <v>0</v>
      </c>
      <c r="Y1772" s="160">
        <v>1.4999999999999999E-4</v>
      </c>
      <c r="Z1772" s="160">
        <v>0</v>
      </c>
      <c r="AA1772" s="159">
        <v>0</v>
      </c>
      <c r="AB1772" s="159">
        <v>0</v>
      </c>
      <c r="AC1772" s="159">
        <v>0</v>
      </c>
      <c r="AD1772" s="159">
        <v>0</v>
      </c>
    </row>
    <row r="1773" spans="1:30" ht="15" customHeight="1">
      <c r="A1773" s="267" t="s">
        <v>2562</v>
      </c>
      <c r="B1773" s="165" t="s">
        <v>34</v>
      </c>
      <c r="D1773" s="162">
        <v>2.5000000000000001E-3</v>
      </c>
      <c r="E1773" s="172">
        <v>2.3119999999999998E-2</v>
      </c>
      <c r="F1773" s="173">
        <v>0</v>
      </c>
      <c r="G1773" s="179">
        <v>0</v>
      </c>
      <c r="H1773" s="176">
        <v>0</v>
      </c>
      <c r="I1773" s="175">
        <v>1.8620000000000001E-2</v>
      </c>
      <c r="J1773" s="160">
        <v>4.7039999999999998E-2</v>
      </c>
      <c r="K1773" s="160">
        <v>1.125E-2</v>
      </c>
      <c r="L1773" s="160">
        <v>0.38335000000000002</v>
      </c>
      <c r="M1773" s="160">
        <v>8.8100000000000001E-3</v>
      </c>
      <c r="N1773" s="160">
        <v>1.5E-3</v>
      </c>
      <c r="O1773" s="160">
        <v>2.6900000000000001E-3</v>
      </c>
      <c r="P1773" s="160">
        <v>0.1101</v>
      </c>
      <c r="Q1773" s="160">
        <v>3.0000000000000001E-3</v>
      </c>
      <c r="R1773" s="160">
        <v>1.3009999999999999E-2</v>
      </c>
      <c r="S1773" s="160">
        <v>0</v>
      </c>
      <c r="T1773" s="160">
        <v>0</v>
      </c>
      <c r="U1773" s="160">
        <v>0</v>
      </c>
      <c r="V1773" s="160">
        <v>2.8000000000000003E-4</v>
      </c>
      <c r="W1773" s="160">
        <v>1.4000000000000001E-4</v>
      </c>
      <c r="X1773" s="160">
        <v>1.7999999999999998E-4</v>
      </c>
      <c r="Y1773" s="160">
        <v>2.4000000000000001E-4</v>
      </c>
      <c r="Z1773" s="160">
        <v>1.6000000000000001E-3</v>
      </c>
      <c r="AA1773" s="159">
        <v>7.3999999999999999E-4</v>
      </c>
      <c r="AB1773" s="159">
        <v>0</v>
      </c>
      <c r="AC1773" s="159">
        <v>0</v>
      </c>
      <c r="AD1773" s="159">
        <v>1.0009999999999998E-2</v>
      </c>
    </row>
    <row r="1774" spans="1:30" ht="15" customHeight="1">
      <c r="A1774" s="267" t="s">
        <v>2563</v>
      </c>
      <c r="B1774" s="165" t="s">
        <v>34</v>
      </c>
      <c r="D1774" s="162">
        <v>2.5000000000000001E-3</v>
      </c>
      <c r="E1774" s="172">
        <v>2.3119999999999998E-2</v>
      </c>
      <c r="F1774" s="173">
        <v>0</v>
      </c>
      <c r="G1774" s="179">
        <v>0</v>
      </c>
      <c r="H1774" s="176">
        <v>0</v>
      </c>
      <c r="I1774" s="175">
        <v>1.8620000000000001E-2</v>
      </c>
      <c r="J1774" s="160">
        <v>4.7039999999999998E-2</v>
      </c>
      <c r="K1774" s="160">
        <v>1.125E-2</v>
      </c>
      <c r="L1774" s="160">
        <v>0.38335000000000002</v>
      </c>
      <c r="M1774" s="160">
        <v>8.8100000000000001E-3</v>
      </c>
      <c r="N1774" s="160">
        <v>1.5E-3</v>
      </c>
      <c r="O1774" s="160">
        <v>2.6900000000000001E-3</v>
      </c>
      <c r="P1774" s="160">
        <v>0.1101</v>
      </c>
      <c r="Q1774" s="160">
        <v>3.0000000000000001E-3</v>
      </c>
      <c r="R1774" s="160">
        <v>1.3009999999999999E-2</v>
      </c>
      <c r="S1774" s="160">
        <v>0</v>
      </c>
      <c r="T1774" s="160">
        <v>0</v>
      </c>
      <c r="U1774" s="160">
        <v>0</v>
      </c>
      <c r="V1774" s="160">
        <v>2.8000000000000003E-4</v>
      </c>
      <c r="W1774" s="160">
        <v>1.4000000000000001E-4</v>
      </c>
      <c r="X1774" s="160">
        <v>1.7999999999999998E-4</v>
      </c>
      <c r="Y1774" s="160">
        <v>2.4000000000000001E-4</v>
      </c>
      <c r="Z1774" s="160">
        <v>1.6000000000000001E-3</v>
      </c>
      <c r="AA1774" s="159">
        <v>7.3999999999999999E-4</v>
      </c>
      <c r="AB1774" s="159">
        <v>0</v>
      </c>
      <c r="AC1774" s="159">
        <v>0</v>
      </c>
      <c r="AD1774" s="159">
        <v>1.0009999999999998E-2</v>
      </c>
    </row>
    <row r="1775" spans="1:30" ht="15" customHeight="1">
      <c r="A1775" s="267" t="s">
        <v>2564</v>
      </c>
      <c r="B1775" s="165" t="s">
        <v>34</v>
      </c>
      <c r="D1775" s="162">
        <v>2.4199999999999998E-3</v>
      </c>
      <c r="E1775" s="172">
        <v>3.0499999999999998E-3</v>
      </c>
      <c r="F1775" s="173">
        <v>4.0000000000000003E-5</v>
      </c>
      <c r="G1775" s="179">
        <v>8.9999999999999992E-5</v>
      </c>
      <c r="H1775" s="176">
        <v>0</v>
      </c>
      <c r="I1775" s="175">
        <v>1.9500000000000001E-3</v>
      </c>
      <c r="J1775" s="160">
        <v>0.12973999999999999</v>
      </c>
      <c r="K1775" s="160">
        <v>7.5259999999999994E-2</v>
      </c>
      <c r="L1775" s="160">
        <v>7.5999999999999993E-4</v>
      </c>
      <c r="M1775" s="160">
        <v>4.5609999999999998E-2</v>
      </c>
      <c r="N1775" s="160">
        <v>2.9099999999999998E-3</v>
      </c>
      <c r="O1775" s="160">
        <v>0.52144000000000001</v>
      </c>
      <c r="P1775" s="160">
        <v>0.37966</v>
      </c>
      <c r="Q1775" s="160">
        <v>1.4000000000000001E-4</v>
      </c>
      <c r="R1775" s="160">
        <v>6.2E-4</v>
      </c>
      <c r="S1775" s="160">
        <v>0</v>
      </c>
      <c r="T1775" s="160">
        <v>0</v>
      </c>
      <c r="U1775" s="160">
        <v>0.42680999999999997</v>
      </c>
      <c r="V1775" s="160">
        <v>8.0000000000000007E-5</v>
      </c>
      <c r="W1775" s="160">
        <v>1.8999999999999998E-4</v>
      </c>
      <c r="X1775" s="160">
        <v>2.0000000000000001E-4</v>
      </c>
      <c r="Y1775" s="160">
        <v>4.0000000000000002E-4</v>
      </c>
      <c r="Z1775" s="160">
        <v>7.980000000000001E-3</v>
      </c>
      <c r="AA1775" s="159">
        <v>1.2199999999999999E-3</v>
      </c>
      <c r="AB1775" s="159">
        <v>0</v>
      </c>
      <c r="AC1775" s="159">
        <v>1.6900000000000001E-3</v>
      </c>
      <c r="AD1775" s="159">
        <v>0.11892</v>
      </c>
    </row>
    <row r="1776" spans="1:30" ht="15" customHeight="1">
      <c r="A1776" s="267" t="s">
        <v>2565</v>
      </c>
      <c r="B1776" s="165" t="s">
        <v>34</v>
      </c>
      <c r="D1776" s="162">
        <v>8.6E-3</v>
      </c>
      <c r="E1776" s="172">
        <v>0.44185000000000002</v>
      </c>
      <c r="F1776" s="173">
        <v>5.1000000000000004E-4</v>
      </c>
      <c r="G1776" s="179">
        <v>5.0000000000000004E-6</v>
      </c>
      <c r="H1776" s="176">
        <v>5.7499999999999999E-4</v>
      </c>
      <c r="I1776" s="175">
        <v>3.4349999999999999E-2</v>
      </c>
      <c r="J1776" s="160">
        <v>0.33500999999999997</v>
      </c>
      <c r="K1776" s="160">
        <v>0.200015</v>
      </c>
      <c r="L1776" s="160">
        <v>1.15E-4</v>
      </c>
      <c r="M1776" s="160">
        <v>0.22501499999999999</v>
      </c>
      <c r="N1776" s="160">
        <v>5.5500000000000002E-3</v>
      </c>
      <c r="O1776" s="160">
        <v>1.5009999999999999E-2</v>
      </c>
      <c r="P1776" s="160">
        <v>1.945225</v>
      </c>
      <c r="Q1776" s="160">
        <v>4.0999999999999999E-4</v>
      </c>
      <c r="R1776" s="160">
        <v>2.0999999999999999E-3</v>
      </c>
      <c r="S1776" s="160">
        <v>0</v>
      </c>
      <c r="T1776" s="160">
        <v>0</v>
      </c>
      <c r="U1776" s="160">
        <v>0</v>
      </c>
      <c r="V1776" s="160">
        <v>7.7000000000000018E-4</v>
      </c>
      <c r="W1776" s="160">
        <v>3.7999999999999997E-4</v>
      </c>
      <c r="X1776" s="160">
        <v>5.0000000000000004E-6</v>
      </c>
      <c r="Y1776" s="160">
        <v>9.5500000000000001E-4</v>
      </c>
      <c r="Z1776" s="160">
        <v>0</v>
      </c>
      <c r="AA1776" s="159">
        <v>0</v>
      </c>
      <c r="AB1776" s="159">
        <v>0</v>
      </c>
      <c r="AC1776" s="159">
        <v>5.0000000000000002E-5</v>
      </c>
      <c r="AD1776" s="159">
        <v>1.0009999999999998E-2</v>
      </c>
    </row>
    <row r="1778" spans="1:30" ht="15" customHeight="1">
      <c r="A1778" s="267" t="s">
        <v>2566</v>
      </c>
      <c r="B1778" s="165" t="s">
        <v>34</v>
      </c>
      <c r="D1778" s="162">
        <v>4.62E-3</v>
      </c>
      <c r="E1778" s="172">
        <v>3.5650000000000001E-2</v>
      </c>
      <c r="F1778" s="173">
        <v>0</v>
      </c>
      <c r="G1778" s="179">
        <v>0</v>
      </c>
      <c r="H1778" s="176">
        <v>0</v>
      </c>
      <c r="I1778" s="175">
        <v>0</v>
      </c>
      <c r="J1778" s="160">
        <v>4.0170000000000004E-2</v>
      </c>
      <c r="K1778" s="160">
        <v>6.0260000000000001E-2</v>
      </c>
      <c r="L1778" s="160">
        <v>8.0000000000000007E-5</v>
      </c>
      <c r="M1778" s="160">
        <v>0.1406</v>
      </c>
      <c r="N1778" s="160">
        <v>2.0000000000000001E-4</v>
      </c>
      <c r="O1778" s="160">
        <v>4.0170000000000004E-2</v>
      </c>
      <c r="P1778" s="160">
        <v>0.27116000000000001</v>
      </c>
      <c r="Q1778" s="160">
        <v>5.0000000000000002E-5</v>
      </c>
      <c r="R1778" s="160">
        <v>1E-4</v>
      </c>
      <c r="S1778" s="160">
        <v>0</v>
      </c>
      <c r="T1778" s="160">
        <v>0</v>
      </c>
      <c r="U1778" s="160">
        <v>0</v>
      </c>
      <c r="V1778" s="160">
        <v>5.0000000000000002E-5</v>
      </c>
      <c r="W1778" s="160">
        <v>2.5000000000000001E-4</v>
      </c>
      <c r="X1778" s="160">
        <v>4.6000000000000001E-4</v>
      </c>
      <c r="Y1778" s="160">
        <v>5.1500000000000001E-3</v>
      </c>
      <c r="Z1778" s="160">
        <v>0</v>
      </c>
      <c r="AA1778" s="159">
        <v>6.0299999999999998E-3</v>
      </c>
      <c r="AB1778" s="159">
        <v>0</v>
      </c>
      <c r="AC1778" s="159">
        <v>0</v>
      </c>
      <c r="AD1778" s="159">
        <v>6.0260000000000001E-2</v>
      </c>
    </row>
    <row r="1779" spans="1:30" ht="15" customHeight="1">
      <c r="A1779" s="267" t="s">
        <v>2567</v>
      </c>
      <c r="B1779" s="165" t="s">
        <v>34</v>
      </c>
      <c r="D1779" s="162">
        <v>4.62E-3</v>
      </c>
      <c r="E1779" s="172">
        <v>3.5650000000000001E-2</v>
      </c>
      <c r="F1779" s="173">
        <v>0</v>
      </c>
      <c r="G1779" s="179">
        <v>0</v>
      </c>
      <c r="H1779" s="176">
        <v>0</v>
      </c>
      <c r="I1779" s="175">
        <v>0</v>
      </c>
      <c r="J1779" s="160">
        <v>4.0170000000000004E-2</v>
      </c>
      <c r="K1779" s="160">
        <v>6.0260000000000001E-2</v>
      </c>
      <c r="L1779" s="160">
        <v>8.0000000000000007E-5</v>
      </c>
      <c r="M1779" s="160">
        <v>0.1406</v>
      </c>
      <c r="N1779" s="160">
        <v>2.0000000000000001E-4</v>
      </c>
      <c r="O1779" s="160">
        <v>4.0170000000000004E-2</v>
      </c>
      <c r="P1779" s="160">
        <v>0.27116000000000001</v>
      </c>
      <c r="Q1779" s="160">
        <v>5.0000000000000002E-5</v>
      </c>
      <c r="R1779" s="160">
        <v>1E-4</v>
      </c>
      <c r="S1779" s="160">
        <v>0</v>
      </c>
      <c r="T1779" s="160">
        <v>0</v>
      </c>
      <c r="U1779" s="160">
        <v>0</v>
      </c>
      <c r="V1779" s="160">
        <v>5.0000000000000002E-5</v>
      </c>
      <c r="W1779" s="160">
        <v>2.5000000000000001E-4</v>
      </c>
      <c r="X1779" s="160">
        <v>4.6000000000000001E-4</v>
      </c>
      <c r="Y1779" s="160">
        <v>5.1500000000000001E-3</v>
      </c>
      <c r="Z1779" s="160">
        <v>0</v>
      </c>
      <c r="AA1779" s="159">
        <v>6.0299999999999998E-3</v>
      </c>
      <c r="AB1779" s="159">
        <v>0</v>
      </c>
      <c r="AC1779" s="159">
        <v>0</v>
      </c>
      <c r="AD1779" s="159">
        <v>6.0260000000000001E-2</v>
      </c>
    </row>
    <row r="1780" spans="1:30" ht="15" customHeight="1">
      <c r="A1780" s="267" t="s">
        <v>2568</v>
      </c>
      <c r="B1780" s="165" t="s">
        <v>34</v>
      </c>
      <c r="D1780" s="162">
        <v>0</v>
      </c>
      <c r="E1780" s="172">
        <v>0</v>
      </c>
      <c r="F1780" s="173">
        <v>0</v>
      </c>
      <c r="G1780" s="179">
        <v>0</v>
      </c>
      <c r="H1780" s="176">
        <v>0</v>
      </c>
      <c r="I1780" s="175">
        <v>0</v>
      </c>
      <c r="J1780" s="160">
        <v>0</v>
      </c>
      <c r="K1780" s="160">
        <v>0</v>
      </c>
      <c r="L1780" s="160">
        <v>0</v>
      </c>
      <c r="M1780" s="160">
        <v>0</v>
      </c>
      <c r="N1780" s="160">
        <v>0</v>
      </c>
      <c r="O1780" s="160">
        <v>0.03</v>
      </c>
      <c r="P1780" s="160">
        <v>0</v>
      </c>
      <c r="Q1780" s="160">
        <v>5.9999999999999995E-4</v>
      </c>
      <c r="R1780" s="160">
        <v>0</v>
      </c>
      <c r="S1780" s="160">
        <v>0</v>
      </c>
      <c r="T1780" s="160">
        <v>0</v>
      </c>
      <c r="U1780" s="160">
        <v>0</v>
      </c>
      <c r="V1780" s="160">
        <v>0</v>
      </c>
      <c r="W1780" s="160">
        <v>0</v>
      </c>
      <c r="X1780" s="160">
        <v>0</v>
      </c>
      <c r="Y1780" s="160">
        <v>0</v>
      </c>
      <c r="Z1780" s="160">
        <v>0</v>
      </c>
      <c r="AA1780" s="159">
        <v>0</v>
      </c>
      <c r="AB1780" s="159">
        <v>0</v>
      </c>
      <c r="AC1780" s="159">
        <v>0</v>
      </c>
      <c r="AD1780" s="159">
        <v>0</v>
      </c>
    </row>
    <row r="1781" spans="1:30" ht="15" customHeight="1">
      <c r="A1781" s="267" t="s">
        <v>2569</v>
      </c>
      <c r="B1781" s="165" t="s">
        <v>34</v>
      </c>
      <c r="D1781" s="162">
        <v>0</v>
      </c>
      <c r="E1781" s="172">
        <v>0</v>
      </c>
      <c r="F1781" s="173">
        <v>0</v>
      </c>
      <c r="G1781" s="179">
        <v>0</v>
      </c>
      <c r="H1781" s="176">
        <v>0</v>
      </c>
      <c r="I1781" s="175">
        <v>0</v>
      </c>
      <c r="J1781" s="160">
        <v>0</v>
      </c>
      <c r="K1781" s="160">
        <v>0</v>
      </c>
      <c r="L1781" s="160">
        <v>0</v>
      </c>
      <c r="M1781" s="160">
        <v>0</v>
      </c>
      <c r="N1781" s="160">
        <v>0</v>
      </c>
      <c r="O1781" s="160">
        <v>0.03</v>
      </c>
      <c r="P1781" s="160">
        <v>0</v>
      </c>
      <c r="Q1781" s="160">
        <v>5.9999999999999995E-4</v>
      </c>
      <c r="R1781" s="160">
        <v>0</v>
      </c>
      <c r="S1781" s="160">
        <v>0</v>
      </c>
      <c r="T1781" s="160">
        <v>0</v>
      </c>
      <c r="U1781" s="160">
        <v>0</v>
      </c>
      <c r="V1781" s="160">
        <v>0</v>
      </c>
      <c r="W1781" s="160">
        <v>0</v>
      </c>
      <c r="X1781" s="160">
        <v>0</v>
      </c>
      <c r="Y1781" s="160">
        <v>0</v>
      </c>
      <c r="Z1781" s="160">
        <v>0</v>
      </c>
      <c r="AA1781" s="159">
        <v>0</v>
      </c>
      <c r="AB1781" s="159">
        <v>0</v>
      </c>
      <c r="AC1781" s="159">
        <v>0</v>
      </c>
      <c r="AD1781" s="159">
        <v>0</v>
      </c>
    </row>
    <row r="1782" spans="1:30" ht="15" customHeight="1">
      <c r="A1782" s="267" t="s">
        <v>2570</v>
      </c>
      <c r="B1782" s="165" t="s">
        <v>34</v>
      </c>
      <c r="D1782" s="162">
        <v>5.4100000000000007E-3</v>
      </c>
      <c r="E1782" s="172">
        <v>0.22143999999999997</v>
      </c>
      <c r="F1782" s="173">
        <v>3.2320000000000002E-2</v>
      </c>
      <c r="G1782" s="179">
        <v>5.8E-4</v>
      </c>
      <c r="H1782" s="176">
        <v>1.6100000000000001E-3</v>
      </c>
      <c r="I1782" s="175">
        <v>3.2000000000000002E-3</v>
      </c>
      <c r="J1782" s="160">
        <v>7.0739999999999997E-2</v>
      </c>
      <c r="K1782" s="160">
        <v>8.2579999999999987E-2</v>
      </c>
      <c r="L1782" s="160">
        <v>3.6600000000000001E-3</v>
      </c>
      <c r="M1782" s="160">
        <v>0.17535000000000001</v>
      </c>
      <c r="N1782" s="160">
        <v>3.9000000000000003E-3</v>
      </c>
      <c r="O1782" s="160">
        <v>1.602E-2</v>
      </c>
      <c r="P1782" s="160">
        <v>0.92644000000000004</v>
      </c>
      <c r="Q1782" s="160">
        <v>7.5999999999999993E-4</v>
      </c>
      <c r="R1782" s="160">
        <v>1.6100000000000001E-3</v>
      </c>
      <c r="S1782" s="160">
        <v>0</v>
      </c>
      <c r="T1782" s="160">
        <v>0</v>
      </c>
      <c r="U1782" s="160">
        <v>1.1100000000000001E-3</v>
      </c>
      <c r="V1782" s="160">
        <v>3.1E-4</v>
      </c>
      <c r="W1782" s="160">
        <v>1.2999999999999999E-4</v>
      </c>
      <c r="X1782" s="160">
        <v>5.0000000000000001E-4</v>
      </c>
      <c r="Y1782" s="160">
        <v>1.8500000000000001E-3</v>
      </c>
      <c r="Z1782" s="160">
        <v>4.7270000000000006E-2</v>
      </c>
      <c r="AA1782" s="159">
        <v>2.4399999999999999E-3</v>
      </c>
      <c r="AB1782" s="159">
        <v>0</v>
      </c>
      <c r="AC1782" s="159">
        <v>2.5000000000000001E-4</v>
      </c>
      <c r="AD1782" s="159">
        <v>0.10393000000000001</v>
      </c>
    </row>
    <row r="1783" spans="1:30" ht="15" customHeight="1">
      <c r="A1783" s="267" t="s">
        <v>2571</v>
      </c>
      <c r="B1783" s="165" t="s">
        <v>34</v>
      </c>
      <c r="D1783" s="162">
        <v>0</v>
      </c>
      <c r="E1783" s="172">
        <v>0</v>
      </c>
      <c r="F1783" s="173">
        <v>0</v>
      </c>
      <c r="G1783" s="179">
        <v>0</v>
      </c>
      <c r="H1783" s="176">
        <v>0</v>
      </c>
      <c r="I1783" s="175">
        <v>0</v>
      </c>
      <c r="J1783" s="160">
        <v>0</v>
      </c>
      <c r="K1783" s="160">
        <v>0</v>
      </c>
      <c r="L1783" s="160">
        <v>1.7999999999999998E-4</v>
      </c>
      <c r="M1783" s="160">
        <v>3.986E-2</v>
      </c>
      <c r="N1783" s="160">
        <v>4.0000000000000002E-4</v>
      </c>
      <c r="O1783" s="160">
        <v>9.9600000000000001E-3</v>
      </c>
      <c r="P1783" s="160">
        <v>1.993E-2</v>
      </c>
      <c r="Q1783" s="160">
        <v>2.1000000000000001E-4</v>
      </c>
      <c r="R1783" s="160">
        <v>4.0000000000000002E-4</v>
      </c>
      <c r="S1783" s="160">
        <v>0</v>
      </c>
      <c r="T1783" s="160">
        <v>0</v>
      </c>
      <c r="U1783" s="160">
        <v>0</v>
      </c>
      <c r="V1783" s="160">
        <v>6.0000000000000002E-5</v>
      </c>
      <c r="W1783" s="160">
        <v>4.0000000000000003E-5</v>
      </c>
      <c r="X1783" s="160">
        <v>1.0000000000000001E-5</v>
      </c>
      <c r="Y1783" s="160">
        <v>1.2999999999999999E-4</v>
      </c>
      <c r="Z1783" s="160">
        <v>0</v>
      </c>
      <c r="AA1783" s="159">
        <v>0</v>
      </c>
      <c r="AB1783" s="159">
        <v>0</v>
      </c>
      <c r="AC1783" s="159">
        <v>0</v>
      </c>
      <c r="AD1783" s="159">
        <v>0</v>
      </c>
    </row>
    <row r="1784" spans="1:30" ht="15" customHeight="1">
      <c r="A1784" s="267" t="s">
        <v>2572</v>
      </c>
      <c r="B1784" s="165" t="s">
        <v>34</v>
      </c>
      <c r="D1784" s="162">
        <v>0</v>
      </c>
      <c r="E1784" s="172">
        <v>0</v>
      </c>
      <c r="F1784" s="173">
        <v>0</v>
      </c>
      <c r="G1784" s="179">
        <v>0</v>
      </c>
      <c r="H1784" s="176">
        <v>0</v>
      </c>
      <c r="I1784" s="175">
        <v>0</v>
      </c>
      <c r="J1784" s="160">
        <v>0</v>
      </c>
      <c r="K1784" s="160">
        <v>0</v>
      </c>
      <c r="L1784" s="160">
        <v>1.7000000000000001E-4</v>
      </c>
      <c r="M1784" s="160">
        <v>3.7599999999999995E-2</v>
      </c>
      <c r="N1784" s="160">
        <v>3.7999999999999997E-4</v>
      </c>
      <c r="O1784" s="160">
        <v>9.3999999999999986E-3</v>
      </c>
      <c r="P1784" s="160">
        <v>1.8799999999999997E-2</v>
      </c>
      <c r="Q1784" s="160">
        <v>2.0000000000000001E-4</v>
      </c>
      <c r="R1784" s="160">
        <v>3.7999999999999997E-4</v>
      </c>
      <c r="S1784" s="160">
        <v>0</v>
      </c>
      <c r="T1784" s="160">
        <v>0</v>
      </c>
      <c r="U1784" s="160">
        <v>0</v>
      </c>
      <c r="V1784" s="160">
        <v>6.0000000000000002E-5</v>
      </c>
      <c r="W1784" s="160">
        <v>4.0000000000000003E-5</v>
      </c>
      <c r="X1784" s="160">
        <v>1.0000000000000001E-5</v>
      </c>
      <c r="Y1784" s="160">
        <v>1.2E-4</v>
      </c>
      <c r="Z1784" s="160">
        <v>0</v>
      </c>
      <c r="AA1784" s="159">
        <v>0</v>
      </c>
      <c r="AB1784" s="159">
        <v>0</v>
      </c>
      <c r="AC1784" s="159">
        <v>0</v>
      </c>
      <c r="AD1784" s="159">
        <v>0</v>
      </c>
    </row>
    <row r="1785" spans="1:30" ht="15" customHeight="1">
      <c r="A1785" s="267" t="s">
        <v>2573</v>
      </c>
      <c r="B1785" s="165" t="s">
        <v>34</v>
      </c>
      <c r="D1785" s="162">
        <v>0</v>
      </c>
      <c r="E1785" s="172">
        <v>0</v>
      </c>
      <c r="F1785" s="173">
        <v>0</v>
      </c>
      <c r="G1785" s="179">
        <v>0</v>
      </c>
      <c r="H1785" s="176">
        <v>0</v>
      </c>
      <c r="I1785" s="175">
        <v>0</v>
      </c>
      <c r="J1785" s="160">
        <v>0</v>
      </c>
      <c r="K1785" s="160">
        <v>0</v>
      </c>
      <c r="L1785" s="160">
        <v>1.7999999999999998E-4</v>
      </c>
      <c r="M1785" s="160">
        <v>3.986E-2</v>
      </c>
      <c r="N1785" s="160">
        <v>4.0000000000000002E-4</v>
      </c>
      <c r="O1785" s="160">
        <v>9.9600000000000001E-3</v>
      </c>
      <c r="P1785" s="160">
        <v>1.993E-2</v>
      </c>
      <c r="Q1785" s="160">
        <v>2.1000000000000001E-4</v>
      </c>
      <c r="R1785" s="160">
        <v>4.0000000000000002E-4</v>
      </c>
      <c r="S1785" s="160">
        <v>0</v>
      </c>
      <c r="T1785" s="160">
        <v>0</v>
      </c>
      <c r="U1785" s="160">
        <v>0</v>
      </c>
      <c r="V1785" s="160">
        <v>6.0000000000000002E-5</v>
      </c>
      <c r="W1785" s="160">
        <v>4.0000000000000003E-5</v>
      </c>
      <c r="X1785" s="160">
        <v>1.0000000000000001E-5</v>
      </c>
      <c r="Y1785" s="160">
        <v>1.2999999999999999E-4</v>
      </c>
      <c r="Z1785" s="160">
        <v>0</v>
      </c>
      <c r="AA1785" s="159">
        <v>0</v>
      </c>
      <c r="AB1785" s="159">
        <v>0</v>
      </c>
      <c r="AC1785" s="159">
        <v>0</v>
      </c>
      <c r="AD1785" s="159">
        <v>0</v>
      </c>
    </row>
    <row r="1786" spans="1:30" ht="15" customHeight="1">
      <c r="A1786" s="267" t="s">
        <v>2574</v>
      </c>
      <c r="B1786" s="165" t="s">
        <v>34</v>
      </c>
      <c r="D1786" s="162">
        <v>0</v>
      </c>
      <c r="E1786" s="172">
        <v>0</v>
      </c>
      <c r="F1786" s="173">
        <v>0</v>
      </c>
      <c r="G1786" s="179">
        <v>0</v>
      </c>
      <c r="H1786" s="176">
        <v>0</v>
      </c>
      <c r="I1786" s="175">
        <v>0</v>
      </c>
      <c r="J1786" s="160">
        <v>0</v>
      </c>
      <c r="K1786" s="160">
        <v>0</v>
      </c>
      <c r="L1786" s="160">
        <v>1.7999999999999998E-4</v>
      </c>
      <c r="M1786" s="160">
        <v>3.986E-2</v>
      </c>
      <c r="N1786" s="160">
        <v>4.0000000000000002E-4</v>
      </c>
      <c r="O1786" s="160">
        <v>9.9600000000000001E-3</v>
      </c>
      <c r="P1786" s="160">
        <v>1.993E-2</v>
      </c>
      <c r="Q1786" s="160">
        <v>2.1000000000000001E-4</v>
      </c>
      <c r="R1786" s="160">
        <v>4.0000000000000002E-4</v>
      </c>
      <c r="S1786" s="160">
        <v>0</v>
      </c>
      <c r="T1786" s="160">
        <v>0</v>
      </c>
      <c r="U1786" s="160">
        <v>0</v>
      </c>
      <c r="V1786" s="160">
        <v>6.0000000000000002E-5</v>
      </c>
      <c r="W1786" s="160">
        <v>4.0000000000000003E-5</v>
      </c>
      <c r="X1786" s="160">
        <v>1.0000000000000001E-5</v>
      </c>
      <c r="Y1786" s="160">
        <v>1.2999999999999999E-4</v>
      </c>
      <c r="Z1786" s="160">
        <v>0</v>
      </c>
      <c r="AA1786" s="159">
        <v>0</v>
      </c>
      <c r="AB1786" s="159">
        <v>0</v>
      </c>
      <c r="AC1786" s="159">
        <v>0</v>
      </c>
      <c r="AD1786" s="159">
        <v>0</v>
      </c>
    </row>
    <row r="1787" spans="1:30" ht="15" customHeight="1">
      <c r="A1787" s="267" t="s">
        <v>2575</v>
      </c>
      <c r="B1787" s="165" t="s">
        <v>34</v>
      </c>
      <c r="D1787" s="162">
        <v>7.000000000000001E-4</v>
      </c>
      <c r="E1787" s="172">
        <v>2.6000000000000002E-2</v>
      </c>
      <c r="F1787" s="173">
        <v>0</v>
      </c>
      <c r="G1787" s="179">
        <v>0</v>
      </c>
      <c r="H1787" s="176">
        <v>0</v>
      </c>
      <c r="I1787" s="175">
        <v>0</v>
      </c>
      <c r="J1787" s="160">
        <v>0.09</v>
      </c>
      <c r="K1787" s="160">
        <v>0.1</v>
      </c>
      <c r="L1787" s="160">
        <v>1.17E-3</v>
      </c>
      <c r="M1787" s="160">
        <v>0.18</v>
      </c>
      <c r="N1787" s="160">
        <v>2.7000000000000001E-3</v>
      </c>
      <c r="O1787" s="160">
        <v>0.05</v>
      </c>
      <c r="P1787" s="160">
        <v>0.71</v>
      </c>
      <c r="Q1787" s="160">
        <v>4.0000000000000003E-5</v>
      </c>
      <c r="R1787" s="160">
        <v>1.1999999999999999E-3</v>
      </c>
      <c r="S1787" s="160">
        <v>0</v>
      </c>
      <c r="T1787" s="160">
        <v>0</v>
      </c>
      <c r="U1787" s="160">
        <v>0</v>
      </c>
      <c r="V1787" s="160">
        <v>5.0000000000000002E-5</v>
      </c>
      <c r="W1787" s="160">
        <v>1.4999999999999999E-4</v>
      </c>
      <c r="X1787" s="160">
        <v>5.0000000000000001E-4</v>
      </c>
      <c r="Y1787" s="160">
        <v>1.08E-3</v>
      </c>
      <c r="Z1787" s="160">
        <v>0</v>
      </c>
      <c r="AA1787" s="159">
        <v>1E-3</v>
      </c>
      <c r="AB1787" s="159">
        <v>0</v>
      </c>
      <c r="AC1787" s="159">
        <v>0</v>
      </c>
      <c r="AD1787" s="159">
        <v>0.01</v>
      </c>
    </row>
    <row r="1788" spans="1:30" ht="15" customHeight="1">
      <c r="A1788" s="267" t="s">
        <v>2576</v>
      </c>
      <c r="B1788" s="165" t="s">
        <v>34</v>
      </c>
      <c r="D1788" s="162">
        <v>7.000000000000001E-4</v>
      </c>
      <c r="E1788" s="172">
        <v>2.6000000000000002E-2</v>
      </c>
      <c r="F1788" s="173">
        <v>0</v>
      </c>
      <c r="G1788" s="179">
        <v>0</v>
      </c>
      <c r="H1788" s="176">
        <v>0</v>
      </c>
      <c r="I1788" s="175">
        <v>0</v>
      </c>
      <c r="J1788" s="160">
        <v>0.09</v>
      </c>
      <c r="K1788" s="160">
        <v>0.1</v>
      </c>
      <c r="L1788" s="160">
        <v>1.17E-3</v>
      </c>
      <c r="M1788" s="160">
        <v>0.18</v>
      </c>
      <c r="N1788" s="160">
        <v>2.7000000000000001E-3</v>
      </c>
      <c r="O1788" s="160">
        <v>0.05</v>
      </c>
      <c r="P1788" s="160">
        <v>0.71</v>
      </c>
      <c r="Q1788" s="160">
        <v>4.0000000000000003E-5</v>
      </c>
      <c r="R1788" s="160">
        <v>1.1999999999999999E-3</v>
      </c>
      <c r="S1788" s="160">
        <v>0</v>
      </c>
      <c r="T1788" s="160">
        <v>0</v>
      </c>
      <c r="U1788" s="160">
        <v>0</v>
      </c>
      <c r="V1788" s="160">
        <v>5.0000000000000002E-5</v>
      </c>
      <c r="W1788" s="160">
        <v>1.4999999999999999E-4</v>
      </c>
      <c r="X1788" s="160">
        <v>5.0000000000000001E-4</v>
      </c>
      <c r="Y1788" s="160">
        <v>1.08E-3</v>
      </c>
      <c r="Z1788" s="160">
        <v>0</v>
      </c>
      <c r="AA1788" s="159">
        <v>1E-3</v>
      </c>
      <c r="AB1788" s="159">
        <v>0</v>
      </c>
      <c r="AC1788" s="159">
        <v>0</v>
      </c>
      <c r="AD1788" s="159">
        <v>0.01</v>
      </c>
    </row>
    <row r="1789" spans="1:30" ht="15" customHeight="1">
      <c r="A1789" s="267" t="s">
        <v>2577</v>
      </c>
      <c r="B1789" s="165" t="s">
        <v>34</v>
      </c>
      <c r="D1789" s="162">
        <v>1.4000000000000001E-4</v>
      </c>
      <c r="E1789" s="172">
        <v>5.2900000000000004E-3</v>
      </c>
      <c r="F1789" s="173">
        <v>0</v>
      </c>
      <c r="G1789" s="179">
        <v>0</v>
      </c>
      <c r="H1789" s="176">
        <v>0</v>
      </c>
      <c r="I1789" s="175">
        <v>0</v>
      </c>
      <c r="J1789" s="160">
        <v>1.6220000000000002E-2</v>
      </c>
      <c r="K1789" s="160">
        <v>2.4340000000000001E-2</v>
      </c>
      <c r="L1789" s="160">
        <v>4.0999999999999999E-4</v>
      </c>
      <c r="M1789" s="160">
        <v>7.7329999999999996E-2</v>
      </c>
      <c r="N1789" s="160">
        <v>1.24E-3</v>
      </c>
      <c r="O1789" s="160">
        <v>1.5780000000000002E-2</v>
      </c>
      <c r="P1789" s="160">
        <v>0.27290999999999999</v>
      </c>
      <c r="Q1789" s="160">
        <v>1.7999999999999998E-4</v>
      </c>
      <c r="R1789" s="160">
        <v>5.8999999999999992E-4</v>
      </c>
      <c r="S1789" s="160">
        <v>0</v>
      </c>
      <c r="T1789" s="160">
        <v>0</v>
      </c>
      <c r="U1789" s="160">
        <v>1.7000000000000001E-4</v>
      </c>
      <c r="V1789" s="160">
        <v>6.0000000000000002E-5</v>
      </c>
      <c r="W1789" s="160">
        <v>8.9999999999999992E-5</v>
      </c>
      <c r="X1789" s="160">
        <v>1.2E-4</v>
      </c>
      <c r="Y1789" s="160">
        <v>5.5000000000000003E-4</v>
      </c>
      <c r="Z1789" s="160">
        <v>0</v>
      </c>
      <c r="AA1789" s="159">
        <v>4.0999999999999999E-4</v>
      </c>
      <c r="AB1789" s="159">
        <v>0</v>
      </c>
      <c r="AC1789" s="159">
        <v>0</v>
      </c>
      <c r="AD1789" s="159">
        <v>2.0300000000000001E-3</v>
      </c>
    </row>
    <row r="1790" spans="1:30" ht="15" customHeight="1">
      <c r="A1790" s="267" t="s">
        <v>2578</v>
      </c>
      <c r="B1790" s="165" t="s">
        <v>34</v>
      </c>
      <c r="D1790" s="162">
        <v>0</v>
      </c>
      <c r="E1790" s="172">
        <v>0</v>
      </c>
      <c r="F1790" s="173">
        <v>0</v>
      </c>
      <c r="G1790" s="179">
        <v>0</v>
      </c>
      <c r="H1790" s="176">
        <v>0</v>
      </c>
      <c r="I1790" s="175">
        <v>0</v>
      </c>
      <c r="J1790" s="160">
        <v>0</v>
      </c>
      <c r="K1790" s="160">
        <v>0</v>
      </c>
      <c r="L1790" s="160">
        <v>1.7999999999999998E-4</v>
      </c>
      <c r="M1790" s="160">
        <v>0.04</v>
      </c>
      <c r="N1790" s="160">
        <v>4.0000000000000002E-4</v>
      </c>
      <c r="O1790" s="160">
        <v>0.01</v>
      </c>
      <c r="P1790" s="160">
        <v>0.02</v>
      </c>
      <c r="Q1790" s="160">
        <v>2.1000000000000001E-4</v>
      </c>
      <c r="R1790" s="160">
        <v>4.0000000000000002E-4</v>
      </c>
      <c r="S1790" s="160">
        <v>0</v>
      </c>
      <c r="T1790" s="160">
        <v>0</v>
      </c>
      <c r="U1790" s="160">
        <v>0</v>
      </c>
      <c r="V1790" s="160">
        <v>6.0000000000000002E-5</v>
      </c>
      <c r="W1790" s="160">
        <v>4.0000000000000003E-5</v>
      </c>
      <c r="X1790" s="160">
        <v>1.0000000000000001E-5</v>
      </c>
      <c r="Y1790" s="160">
        <v>1.2999999999999999E-4</v>
      </c>
      <c r="Z1790" s="160">
        <v>0</v>
      </c>
      <c r="AA1790" s="159">
        <v>0</v>
      </c>
      <c r="AB1790" s="159">
        <v>0</v>
      </c>
      <c r="AC1790" s="159">
        <v>0</v>
      </c>
      <c r="AD1790" s="159">
        <v>0</v>
      </c>
    </row>
    <row r="1791" spans="1:30" ht="15" customHeight="1">
      <c r="A1791" s="267" t="s">
        <v>2579</v>
      </c>
      <c r="B1791" s="165" t="s">
        <v>34</v>
      </c>
      <c r="D1791" s="162">
        <v>0</v>
      </c>
      <c r="E1791" s="172">
        <v>0</v>
      </c>
      <c r="F1791" s="173">
        <v>0</v>
      </c>
      <c r="G1791" s="179">
        <v>0</v>
      </c>
      <c r="H1791" s="176">
        <v>0</v>
      </c>
      <c r="I1791" s="175">
        <v>0</v>
      </c>
      <c r="J1791" s="160">
        <v>0</v>
      </c>
      <c r="K1791" s="160">
        <v>0</v>
      </c>
      <c r="L1791" s="160">
        <v>0</v>
      </c>
      <c r="M1791" s="160">
        <v>0</v>
      </c>
      <c r="N1791" s="160">
        <v>0</v>
      </c>
      <c r="O1791" s="160">
        <v>0.03</v>
      </c>
      <c r="P1791" s="160">
        <v>0</v>
      </c>
      <c r="Q1791" s="160">
        <v>5.9999999999999995E-4</v>
      </c>
      <c r="R1791" s="160">
        <v>0</v>
      </c>
      <c r="S1791" s="160">
        <v>0</v>
      </c>
      <c r="T1791" s="160">
        <v>0</v>
      </c>
      <c r="U1791" s="160">
        <v>0</v>
      </c>
      <c r="V1791" s="160">
        <v>0</v>
      </c>
      <c r="W1791" s="160">
        <v>0</v>
      </c>
      <c r="X1791" s="160">
        <v>0</v>
      </c>
      <c r="Y1791" s="160">
        <v>0</v>
      </c>
      <c r="Z1791" s="160">
        <v>0</v>
      </c>
      <c r="AA1791" s="159">
        <v>0</v>
      </c>
      <c r="AB1791" s="159">
        <v>0</v>
      </c>
      <c r="AC1791" s="159">
        <v>0</v>
      </c>
      <c r="AD1791" s="159">
        <v>0</v>
      </c>
    </row>
    <row r="1792" spans="1:30" ht="15" customHeight="1">
      <c r="A1792" s="267" t="s">
        <v>2580</v>
      </c>
      <c r="B1792" s="165" t="s">
        <v>34</v>
      </c>
      <c r="D1792" s="162">
        <v>0</v>
      </c>
      <c r="E1792" s="172">
        <v>0.33639000000000002</v>
      </c>
      <c r="F1792" s="173">
        <v>0</v>
      </c>
      <c r="G1792" s="179">
        <v>0</v>
      </c>
      <c r="H1792" s="176">
        <v>0</v>
      </c>
      <c r="I1792" s="175">
        <v>0</v>
      </c>
      <c r="J1792" s="160">
        <v>9.9500000000000005E-3</v>
      </c>
      <c r="K1792" s="160">
        <v>0</v>
      </c>
      <c r="L1792" s="160">
        <v>1.6000000000000001E-4</v>
      </c>
      <c r="M1792" s="160">
        <v>9.9500000000000005E-3</v>
      </c>
      <c r="N1792" s="160">
        <v>5.9999999999999995E-4</v>
      </c>
      <c r="O1792" s="160">
        <v>1.9900000000000001E-2</v>
      </c>
      <c r="P1792" s="160">
        <v>1.9900000000000001E-2</v>
      </c>
      <c r="Q1792" s="160">
        <v>8.0000000000000004E-4</v>
      </c>
      <c r="R1792" s="160">
        <v>7.000000000000001E-4</v>
      </c>
      <c r="S1792" s="160">
        <v>0</v>
      </c>
      <c r="T1792" s="160">
        <v>0</v>
      </c>
      <c r="U1792" s="160">
        <v>0</v>
      </c>
      <c r="V1792" s="160">
        <v>0</v>
      </c>
      <c r="W1792" s="160">
        <v>0</v>
      </c>
      <c r="X1792" s="160">
        <v>0</v>
      </c>
      <c r="Y1792" s="160">
        <v>0</v>
      </c>
      <c r="Z1792" s="160">
        <v>0</v>
      </c>
      <c r="AA1792" s="159">
        <v>4.9800000000000001E-3</v>
      </c>
      <c r="AB1792" s="159">
        <v>0</v>
      </c>
      <c r="AC1792" s="159">
        <v>0</v>
      </c>
      <c r="AD1792" s="159">
        <v>0</v>
      </c>
    </row>
    <row r="1793" spans="1:30" ht="15" customHeight="1">
      <c r="A1793" s="267" t="s">
        <v>2581</v>
      </c>
      <c r="B1793" s="165" t="s">
        <v>34</v>
      </c>
      <c r="D1793" s="162">
        <v>8.0000000000000002E-3</v>
      </c>
      <c r="E1793" s="172">
        <v>0.115</v>
      </c>
      <c r="F1793" s="173">
        <v>0</v>
      </c>
      <c r="G1793" s="179">
        <v>0</v>
      </c>
      <c r="H1793" s="176">
        <v>0</v>
      </c>
      <c r="I1793" s="175">
        <v>1.4999999999999999E-2</v>
      </c>
      <c r="J1793" s="160">
        <v>0</v>
      </c>
      <c r="K1793" s="160">
        <v>0</v>
      </c>
      <c r="L1793" s="160">
        <v>0</v>
      </c>
      <c r="M1793" s="160">
        <v>0</v>
      </c>
      <c r="N1793" s="160">
        <v>0</v>
      </c>
      <c r="O1793" s="160">
        <v>0.15</v>
      </c>
      <c r="P1793" s="160">
        <v>0</v>
      </c>
      <c r="Q1793" s="160">
        <v>0</v>
      </c>
      <c r="R1793" s="160">
        <v>0</v>
      </c>
      <c r="S1793" s="160">
        <v>0</v>
      </c>
      <c r="T1793" s="160">
        <v>0</v>
      </c>
      <c r="U1793" s="160">
        <v>0</v>
      </c>
      <c r="V1793" s="160">
        <v>0</v>
      </c>
      <c r="W1793" s="160">
        <v>0</v>
      </c>
      <c r="X1793" s="160">
        <v>0</v>
      </c>
      <c r="Y1793" s="160">
        <v>0</v>
      </c>
      <c r="Z1793" s="160">
        <v>0</v>
      </c>
      <c r="AA1793" s="159">
        <v>0</v>
      </c>
      <c r="AB1793" s="159">
        <v>0</v>
      </c>
      <c r="AC1793" s="159">
        <v>0</v>
      </c>
      <c r="AD1793" s="159">
        <v>0</v>
      </c>
    </row>
    <row r="1794" spans="1:30" ht="15" customHeight="1">
      <c r="A1794" s="267" t="s">
        <v>2582</v>
      </c>
      <c r="B1794" s="165" t="s">
        <v>34</v>
      </c>
      <c r="D1794" s="162">
        <v>7.000000000000001E-4</v>
      </c>
      <c r="E1794" s="172">
        <v>2.5950000000000001E-2</v>
      </c>
      <c r="F1794" s="173">
        <v>0</v>
      </c>
      <c r="G1794" s="179">
        <v>0</v>
      </c>
      <c r="H1794" s="176">
        <v>0</v>
      </c>
      <c r="I1794" s="175">
        <v>0</v>
      </c>
      <c r="J1794" s="160">
        <v>7.9530000000000003E-2</v>
      </c>
      <c r="K1794" s="160">
        <v>0.1193</v>
      </c>
      <c r="L1794" s="160">
        <v>1.31E-3</v>
      </c>
      <c r="M1794" s="160">
        <v>0.22866</v>
      </c>
      <c r="N1794" s="160">
        <v>4.5700000000000003E-3</v>
      </c>
      <c r="O1794" s="160">
        <v>3.977E-2</v>
      </c>
      <c r="P1794" s="160">
        <v>1.26258</v>
      </c>
      <c r="Q1794" s="160">
        <v>1.0999999999999999E-4</v>
      </c>
      <c r="R1794" s="160">
        <v>1.3900000000000002E-3</v>
      </c>
      <c r="S1794" s="160">
        <v>0</v>
      </c>
      <c r="T1794" s="160">
        <v>0</v>
      </c>
      <c r="U1794" s="160">
        <v>8.3000000000000001E-4</v>
      </c>
      <c r="V1794" s="160">
        <v>5.0000000000000002E-5</v>
      </c>
      <c r="W1794" s="160">
        <v>3.1E-4</v>
      </c>
      <c r="X1794" s="160">
        <v>5.6999999999999998E-4</v>
      </c>
      <c r="Y1794" s="160">
        <v>2.2300000000000002E-3</v>
      </c>
      <c r="Z1794" s="160">
        <v>0</v>
      </c>
      <c r="AA1794" s="159">
        <v>1.99E-3</v>
      </c>
      <c r="AB1794" s="159">
        <v>0</v>
      </c>
      <c r="AC1794" s="159">
        <v>0</v>
      </c>
      <c r="AD1794" s="159">
        <v>9.9399999999999992E-3</v>
      </c>
    </row>
    <row r="1795" spans="1:30" ht="15" customHeight="1">
      <c r="A1795" s="267" t="s">
        <v>2583</v>
      </c>
      <c r="B1795" s="165" t="s">
        <v>34</v>
      </c>
      <c r="D1795" s="162">
        <v>0</v>
      </c>
      <c r="E1795" s="172">
        <v>0</v>
      </c>
      <c r="F1795" s="173">
        <v>0</v>
      </c>
      <c r="G1795" s="179">
        <v>0</v>
      </c>
      <c r="H1795" s="176">
        <v>0</v>
      </c>
      <c r="I1795" s="175">
        <v>0</v>
      </c>
      <c r="J1795" s="160">
        <v>0</v>
      </c>
      <c r="K1795" s="160">
        <v>0</v>
      </c>
      <c r="L1795" s="160">
        <v>0</v>
      </c>
      <c r="M1795" s="160">
        <v>0</v>
      </c>
      <c r="N1795" s="160">
        <v>0</v>
      </c>
      <c r="O1795" s="160">
        <v>0.03</v>
      </c>
      <c r="P1795" s="160">
        <v>0</v>
      </c>
      <c r="Q1795" s="160">
        <v>5.9999999999999995E-4</v>
      </c>
      <c r="R1795" s="160">
        <v>0</v>
      </c>
      <c r="S1795" s="160">
        <v>0</v>
      </c>
      <c r="T1795" s="160">
        <v>0</v>
      </c>
      <c r="U1795" s="160">
        <v>0</v>
      </c>
      <c r="V1795" s="160">
        <v>0</v>
      </c>
      <c r="W1795" s="160">
        <v>0</v>
      </c>
      <c r="X1795" s="160">
        <v>0</v>
      </c>
      <c r="Y1795" s="160">
        <v>0</v>
      </c>
      <c r="Z1795" s="160">
        <v>0</v>
      </c>
      <c r="AA1795" s="159">
        <v>0</v>
      </c>
      <c r="AB1795" s="159">
        <v>0</v>
      </c>
      <c r="AC1795" s="159">
        <v>0</v>
      </c>
      <c r="AD1795" s="159">
        <v>0</v>
      </c>
    </row>
    <row r="1796" spans="1:30" ht="15" customHeight="1">
      <c r="A1796" s="267" t="s">
        <v>2584</v>
      </c>
      <c r="B1796" s="165" t="s">
        <v>34</v>
      </c>
      <c r="D1796" s="162">
        <v>5.4100000000000007E-3</v>
      </c>
      <c r="E1796" s="172">
        <v>0.22143999999999997</v>
      </c>
      <c r="F1796" s="173">
        <v>3.2320000000000002E-2</v>
      </c>
      <c r="G1796" s="179">
        <v>5.8E-4</v>
      </c>
      <c r="H1796" s="176">
        <v>1.6100000000000001E-3</v>
      </c>
      <c r="I1796" s="175">
        <v>3.2000000000000002E-3</v>
      </c>
      <c r="J1796" s="160">
        <v>7.0739999999999997E-2</v>
      </c>
      <c r="K1796" s="160">
        <v>8.2579999999999987E-2</v>
      </c>
      <c r="L1796" s="160">
        <v>3.6600000000000001E-3</v>
      </c>
      <c r="M1796" s="160">
        <v>0.17535000000000001</v>
      </c>
      <c r="N1796" s="160">
        <v>3.9000000000000003E-3</v>
      </c>
      <c r="O1796" s="160">
        <v>1.602E-2</v>
      </c>
      <c r="P1796" s="160">
        <v>0.92644000000000004</v>
      </c>
      <c r="Q1796" s="160">
        <v>7.5999999999999993E-4</v>
      </c>
      <c r="R1796" s="160">
        <v>1.6100000000000001E-3</v>
      </c>
      <c r="S1796" s="160">
        <v>0</v>
      </c>
      <c r="T1796" s="160">
        <v>0</v>
      </c>
      <c r="U1796" s="160">
        <v>1.1100000000000001E-3</v>
      </c>
      <c r="V1796" s="160">
        <v>3.1E-4</v>
      </c>
      <c r="W1796" s="160">
        <v>1.2999999999999999E-4</v>
      </c>
      <c r="X1796" s="160">
        <v>5.0000000000000001E-4</v>
      </c>
      <c r="Y1796" s="160">
        <v>1.8500000000000001E-3</v>
      </c>
      <c r="Z1796" s="160">
        <v>4.7270000000000006E-2</v>
      </c>
      <c r="AA1796" s="159">
        <v>2.4399999999999999E-3</v>
      </c>
      <c r="AB1796" s="159">
        <v>0</v>
      </c>
      <c r="AC1796" s="159">
        <v>2.5000000000000001E-4</v>
      </c>
      <c r="AD1796" s="159">
        <v>0.10393000000000001</v>
      </c>
    </row>
    <row r="1797" spans="1:30" ht="15" customHeight="1">
      <c r="A1797" s="267" t="s">
        <v>2585</v>
      </c>
      <c r="B1797" s="165" t="s">
        <v>34</v>
      </c>
      <c r="D1797" s="162">
        <v>1.0399999999999999E-3</v>
      </c>
      <c r="E1797" s="172">
        <v>0.37896999999999997</v>
      </c>
      <c r="F1797" s="173">
        <v>1E-4</v>
      </c>
      <c r="G1797" s="179">
        <v>2.1999999999999998E-4</v>
      </c>
      <c r="H1797" s="176">
        <v>3.0000000000000001E-5</v>
      </c>
      <c r="I1797" s="175">
        <v>1.0399999999999999E-3</v>
      </c>
      <c r="J1797" s="160">
        <v>5.747E-2</v>
      </c>
      <c r="K1797" s="160">
        <v>2.5470000000000003E-2</v>
      </c>
      <c r="L1797" s="160">
        <v>5.0000000000000002E-5</v>
      </c>
      <c r="M1797" s="160">
        <v>2.3390000000000001E-2</v>
      </c>
      <c r="N1797" s="160">
        <v>3.5999999999999997E-4</v>
      </c>
      <c r="O1797" s="160">
        <v>0.14382</v>
      </c>
      <c r="P1797" s="160">
        <v>0.27168999999999999</v>
      </c>
      <c r="Q1797" s="160">
        <v>1.2999999999999999E-4</v>
      </c>
      <c r="R1797" s="160">
        <v>7.2999999999999996E-4</v>
      </c>
      <c r="S1797" s="160">
        <v>0</v>
      </c>
      <c r="T1797" s="160">
        <v>0</v>
      </c>
      <c r="U1797" s="160">
        <v>1.8400000000000001E-3</v>
      </c>
      <c r="V1797" s="160">
        <v>1.7999999999999998E-4</v>
      </c>
      <c r="W1797" s="160">
        <v>7.0000000000000007E-5</v>
      </c>
      <c r="X1797" s="160">
        <v>1.0999999999999999E-4</v>
      </c>
      <c r="Y1797" s="160">
        <v>5.0999999999999993E-4</v>
      </c>
      <c r="Z1797" s="160">
        <v>6.4460000000000003E-2</v>
      </c>
      <c r="AA1797" s="159">
        <v>2.7200000000000002E-3</v>
      </c>
      <c r="AB1797" s="159">
        <v>0</v>
      </c>
      <c r="AC1797" s="159">
        <v>3.8999999999999999E-4</v>
      </c>
      <c r="AD1797" s="159">
        <v>2.5990000000000003E-2</v>
      </c>
    </row>
    <row r="1798" spans="1:30" ht="15" customHeight="1">
      <c r="A1798" s="267" t="s">
        <v>2586</v>
      </c>
      <c r="B1798" s="165" t="s">
        <v>34</v>
      </c>
      <c r="D1798" s="162">
        <v>0</v>
      </c>
      <c r="E1798" s="172">
        <v>0</v>
      </c>
      <c r="F1798" s="173">
        <v>0</v>
      </c>
      <c r="G1798" s="179">
        <v>0</v>
      </c>
      <c r="H1798" s="176">
        <v>0</v>
      </c>
      <c r="I1798" s="175">
        <v>0</v>
      </c>
      <c r="J1798" s="160">
        <v>0</v>
      </c>
      <c r="K1798" s="160">
        <v>0</v>
      </c>
      <c r="L1798" s="160">
        <v>0</v>
      </c>
      <c r="M1798" s="160">
        <v>0</v>
      </c>
      <c r="N1798" s="160">
        <v>0</v>
      </c>
      <c r="O1798" s="160">
        <v>0.03</v>
      </c>
      <c r="P1798" s="160">
        <v>0</v>
      </c>
      <c r="Q1798" s="160">
        <v>5.9999999999999995E-4</v>
      </c>
      <c r="R1798" s="160">
        <v>0</v>
      </c>
      <c r="S1798" s="160">
        <v>0</v>
      </c>
      <c r="T1798" s="160">
        <v>0</v>
      </c>
      <c r="U1798" s="160">
        <v>0</v>
      </c>
      <c r="V1798" s="160">
        <v>0</v>
      </c>
      <c r="W1798" s="160">
        <v>0</v>
      </c>
      <c r="X1798" s="160">
        <v>0</v>
      </c>
      <c r="Y1798" s="160">
        <v>0</v>
      </c>
      <c r="Z1798" s="160">
        <v>0</v>
      </c>
      <c r="AA1798" s="159">
        <v>0</v>
      </c>
      <c r="AB1798" s="159">
        <v>0</v>
      </c>
      <c r="AC1798" s="159">
        <v>0</v>
      </c>
      <c r="AD1798" s="159">
        <v>0</v>
      </c>
    </row>
    <row r="1799" spans="1:30" ht="15" customHeight="1">
      <c r="A1799" s="267" t="s">
        <v>2587</v>
      </c>
      <c r="B1799" s="165" t="s">
        <v>34</v>
      </c>
      <c r="D1799" s="162">
        <v>7.000000000000001E-4</v>
      </c>
      <c r="E1799" s="172">
        <v>2.5950000000000001E-2</v>
      </c>
      <c r="F1799" s="173">
        <v>0</v>
      </c>
      <c r="G1799" s="179">
        <v>0</v>
      </c>
      <c r="H1799" s="176">
        <v>0</v>
      </c>
      <c r="I1799" s="175">
        <v>0</v>
      </c>
      <c r="J1799" s="160">
        <v>7.9530000000000003E-2</v>
      </c>
      <c r="K1799" s="160">
        <v>0.1193</v>
      </c>
      <c r="L1799" s="160">
        <v>1.31E-3</v>
      </c>
      <c r="M1799" s="160">
        <v>0.22866</v>
      </c>
      <c r="N1799" s="160">
        <v>4.5700000000000003E-3</v>
      </c>
      <c r="O1799" s="160">
        <v>3.977E-2</v>
      </c>
      <c r="P1799" s="160">
        <v>1.26258</v>
      </c>
      <c r="Q1799" s="160">
        <v>1.0999999999999999E-4</v>
      </c>
      <c r="R1799" s="160">
        <v>1.3900000000000002E-3</v>
      </c>
      <c r="S1799" s="160">
        <v>0</v>
      </c>
      <c r="T1799" s="160">
        <v>0</v>
      </c>
      <c r="U1799" s="160">
        <v>8.3000000000000001E-4</v>
      </c>
      <c r="V1799" s="160">
        <v>5.0000000000000002E-5</v>
      </c>
      <c r="W1799" s="160">
        <v>3.1E-4</v>
      </c>
      <c r="X1799" s="160">
        <v>5.6999999999999998E-4</v>
      </c>
      <c r="Y1799" s="160">
        <v>2.2300000000000002E-3</v>
      </c>
      <c r="Z1799" s="160">
        <v>0</v>
      </c>
      <c r="AA1799" s="159">
        <v>1.99E-3</v>
      </c>
      <c r="AB1799" s="159">
        <v>0</v>
      </c>
      <c r="AC1799" s="159">
        <v>0</v>
      </c>
      <c r="AD1799" s="159">
        <v>9.9399999999999992E-3</v>
      </c>
    </row>
    <row r="1800" spans="1:30" ht="15" customHeight="1">
      <c r="A1800" s="267" t="s">
        <v>2588</v>
      </c>
      <c r="B1800" s="165" t="s">
        <v>34</v>
      </c>
      <c r="D1800" s="162">
        <v>2.3999999999999998E-3</v>
      </c>
      <c r="E1800" s="172">
        <v>1.6399999999999998E-2</v>
      </c>
      <c r="F1800" s="173">
        <v>0</v>
      </c>
      <c r="G1800" s="179">
        <v>0</v>
      </c>
      <c r="H1800" s="176">
        <v>0</v>
      </c>
      <c r="I1800" s="175">
        <v>0</v>
      </c>
      <c r="J1800" s="160">
        <v>0.04</v>
      </c>
      <c r="K1800" s="160">
        <v>0.05</v>
      </c>
      <c r="L1800" s="160">
        <v>6.0000000000000002E-5</v>
      </c>
      <c r="M1800" s="160">
        <v>0.12</v>
      </c>
      <c r="N1800" s="160">
        <v>2.9999999999999997E-4</v>
      </c>
      <c r="O1800" s="160">
        <v>0.04</v>
      </c>
      <c r="P1800" s="160">
        <v>0.21</v>
      </c>
      <c r="Q1800" s="160">
        <v>6.0000000000000002E-5</v>
      </c>
      <c r="R1800" s="160">
        <v>1E-4</v>
      </c>
      <c r="S1800" s="160">
        <v>0</v>
      </c>
      <c r="T1800" s="160">
        <v>0</v>
      </c>
      <c r="U1800" s="160">
        <v>0</v>
      </c>
      <c r="V1800" s="160">
        <v>5.0000000000000002E-5</v>
      </c>
      <c r="W1800" s="160">
        <v>1.4999999999999999E-4</v>
      </c>
      <c r="X1800" s="160">
        <v>3.4000000000000002E-4</v>
      </c>
      <c r="Y1800" s="160">
        <v>3.9100000000000003E-3</v>
      </c>
      <c r="Z1800" s="160">
        <v>0</v>
      </c>
      <c r="AA1800" s="159">
        <v>4.0000000000000001E-3</v>
      </c>
      <c r="AB1800" s="159">
        <v>0</v>
      </c>
      <c r="AC1800" s="159">
        <v>0</v>
      </c>
      <c r="AD1800" s="159">
        <v>0.06</v>
      </c>
    </row>
    <row r="1801" spans="1:30" ht="15" customHeight="1">
      <c r="A1801" s="267" t="s">
        <v>2589</v>
      </c>
      <c r="B1801" s="165" t="s">
        <v>34</v>
      </c>
      <c r="D1801" s="162">
        <v>0</v>
      </c>
      <c r="E1801" s="172">
        <v>0</v>
      </c>
      <c r="F1801" s="173">
        <v>0</v>
      </c>
      <c r="G1801" s="179">
        <v>0</v>
      </c>
      <c r="H1801" s="176">
        <v>0</v>
      </c>
      <c r="I1801" s="175">
        <v>0</v>
      </c>
      <c r="J1801" s="160">
        <v>0</v>
      </c>
      <c r="K1801" s="160">
        <v>0</v>
      </c>
      <c r="L1801" s="160">
        <v>0</v>
      </c>
      <c r="M1801" s="160">
        <v>0</v>
      </c>
      <c r="N1801" s="160">
        <v>0</v>
      </c>
      <c r="O1801" s="160">
        <v>0.03</v>
      </c>
      <c r="P1801" s="160">
        <v>0</v>
      </c>
      <c r="Q1801" s="160">
        <v>5.9999999999999995E-4</v>
      </c>
      <c r="R1801" s="160">
        <v>0</v>
      </c>
      <c r="S1801" s="160">
        <v>0</v>
      </c>
      <c r="T1801" s="160">
        <v>0</v>
      </c>
      <c r="U1801" s="160">
        <v>0</v>
      </c>
      <c r="V1801" s="160">
        <v>0</v>
      </c>
      <c r="W1801" s="160">
        <v>0</v>
      </c>
      <c r="X1801" s="160">
        <v>0</v>
      </c>
      <c r="Y1801" s="160">
        <v>0</v>
      </c>
      <c r="Z1801" s="160">
        <v>0</v>
      </c>
      <c r="AA1801" s="159">
        <v>0</v>
      </c>
      <c r="AB1801" s="159">
        <v>0</v>
      </c>
      <c r="AC1801" s="159">
        <v>0</v>
      </c>
      <c r="AD1801" s="159">
        <v>0</v>
      </c>
    </row>
    <row r="1803" spans="1:30" ht="15" customHeight="1">
      <c r="A1803" s="267" t="s">
        <v>2590</v>
      </c>
      <c r="B1803" s="165" t="s">
        <v>34</v>
      </c>
      <c r="D1803" s="162">
        <v>0</v>
      </c>
      <c r="E1803" s="172">
        <v>0</v>
      </c>
      <c r="F1803" s="173">
        <v>0.13867000000000002</v>
      </c>
      <c r="G1803" s="179">
        <v>0.10568</v>
      </c>
      <c r="H1803" s="176">
        <v>0.73275000000000001</v>
      </c>
      <c r="I1803" s="175">
        <v>0</v>
      </c>
      <c r="J1803" s="160">
        <v>1.004E-2</v>
      </c>
      <c r="K1803" s="160">
        <v>0</v>
      </c>
      <c r="L1803" s="160">
        <v>0</v>
      </c>
      <c r="M1803" s="160">
        <v>0</v>
      </c>
      <c r="N1803" s="160">
        <v>5.6200000000000009E-3</v>
      </c>
      <c r="O1803" s="160">
        <v>2.009E-2</v>
      </c>
      <c r="P1803" s="160">
        <v>1.004E-2</v>
      </c>
      <c r="Q1803" s="160">
        <v>0</v>
      </c>
      <c r="R1803" s="160">
        <v>0</v>
      </c>
      <c r="S1803" s="160">
        <v>0</v>
      </c>
      <c r="T1803" s="160">
        <v>0</v>
      </c>
      <c r="U1803" s="160">
        <v>0</v>
      </c>
      <c r="V1803" s="160">
        <v>0</v>
      </c>
      <c r="W1803" s="160">
        <v>0</v>
      </c>
      <c r="X1803" s="160">
        <v>0</v>
      </c>
      <c r="Y1803" s="160">
        <v>0</v>
      </c>
      <c r="Z1803" s="160">
        <v>0</v>
      </c>
      <c r="AA1803" s="159">
        <v>0</v>
      </c>
      <c r="AB1803" s="159">
        <v>0</v>
      </c>
      <c r="AC1803" s="159">
        <v>0.14412</v>
      </c>
      <c r="AD1803" s="159">
        <v>0</v>
      </c>
    </row>
    <row r="1804" spans="1:30" ht="15" customHeight="1">
      <c r="A1804" s="267" t="s">
        <v>2591</v>
      </c>
      <c r="B1804" s="165" t="s">
        <v>34</v>
      </c>
      <c r="D1804" s="162">
        <v>0</v>
      </c>
      <c r="E1804" s="172">
        <v>0</v>
      </c>
      <c r="F1804" s="173">
        <v>0.15573999999999999</v>
      </c>
      <c r="G1804" s="179">
        <v>0.57460999999999995</v>
      </c>
      <c r="H1804" s="176">
        <v>0.22672999999999999</v>
      </c>
      <c r="I1804" s="175">
        <v>0</v>
      </c>
      <c r="J1804" s="160">
        <v>0</v>
      </c>
      <c r="K1804" s="160">
        <v>0</v>
      </c>
      <c r="L1804" s="160">
        <v>0</v>
      </c>
      <c r="M1804" s="160">
        <v>0</v>
      </c>
      <c r="N1804" s="160">
        <v>5.0000000000000001E-4</v>
      </c>
      <c r="O1804" s="160">
        <v>0</v>
      </c>
      <c r="P1804" s="160">
        <v>0</v>
      </c>
      <c r="Q1804" s="160">
        <v>0</v>
      </c>
      <c r="R1804" s="160">
        <v>1E-4</v>
      </c>
      <c r="S1804" s="160">
        <v>0</v>
      </c>
      <c r="T1804" s="160">
        <v>0</v>
      </c>
      <c r="U1804" s="160">
        <v>0</v>
      </c>
      <c r="V1804" s="160">
        <v>0</v>
      </c>
      <c r="W1804" s="160">
        <v>0</v>
      </c>
      <c r="X1804" s="160">
        <v>0</v>
      </c>
      <c r="Y1804" s="160">
        <v>0</v>
      </c>
      <c r="Z1804" s="160">
        <v>0</v>
      </c>
      <c r="AA1804" s="159">
        <v>0.45609</v>
      </c>
      <c r="AB1804" s="159">
        <v>0</v>
      </c>
      <c r="AC1804" s="159">
        <v>8.1409999999999996E-2</v>
      </c>
      <c r="AD1804" s="159">
        <v>0</v>
      </c>
    </row>
    <row r="1805" spans="1:30" ht="15" customHeight="1">
      <c r="A1805" s="267" t="s">
        <v>2592</v>
      </c>
      <c r="B1805" s="165" t="s">
        <v>34</v>
      </c>
      <c r="D1805" s="162">
        <v>0</v>
      </c>
      <c r="E1805" s="172">
        <v>0</v>
      </c>
      <c r="F1805" s="173">
        <v>0.39200000000000002</v>
      </c>
      <c r="G1805" s="179">
        <v>0.11199999999999999</v>
      </c>
      <c r="H1805" s="176">
        <v>0.45100000000000001</v>
      </c>
      <c r="I1805" s="175">
        <v>0</v>
      </c>
      <c r="J1805" s="160">
        <v>0</v>
      </c>
      <c r="K1805" s="160">
        <v>0</v>
      </c>
      <c r="L1805" s="160">
        <v>0</v>
      </c>
      <c r="M1805" s="160">
        <v>0</v>
      </c>
      <c r="N1805" s="160">
        <v>0</v>
      </c>
      <c r="O1805" s="160">
        <v>0</v>
      </c>
      <c r="P1805" s="160">
        <v>0</v>
      </c>
      <c r="Q1805" s="160">
        <v>7.000000000000001E-4</v>
      </c>
      <c r="R1805" s="160">
        <v>1.1000000000000001E-3</v>
      </c>
      <c r="S1805" s="160">
        <v>0</v>
      </c>
      <c r="T1805" s="160">
        <v>0</v>
      </c>
      <c r="U1805" s="160">
        <v>0</v>
      </c>
      <c r="V1805" s="160">
        <v>0</v>
      </c>
      <c r="W1805" s="160">
        <v>0</v>
      </c>
      <c r="X1805" s="160">
        <v>2.0000000000000001E-4</v>
      </c>
      <c r="Y1805" s="160">
        <v>0</v>
      </c>
      <c r="Z1805" s="160">
        <v>0</v>
      </c>
      <c r="AA1805" s="159">
        <v>2E-3</v>
      </c>
      <c r="AB1805" s="159">
        <v>0</v>
      </c>
      <c r="AC1805" s="159">
        <v>6.0000000000000001E-3</v>
      </c>
      <c r="AD1805" s="159">
        <v>0</v>
      </c>
    </row>
    <row r="1806" spans="1:30" ht="15" customHeight="1">
      <c r="A1806" s="267" t="s">
        <v>2593</v>
      </c>
      <c r="B1806" s="165" t="s">
        <v>34</v>
      </c>
      <c r="D1806" s="162">
        <v>0.1065</v>
      </c>
      <c r="E1806" s="172">
        <v>0</v>
      </c>
      <c r="F1806" s="173">
        <v>0.28499999999999998</v>
      </c>
      <c r="G1806" s="179">
        <v>2.6600000000000002E-2</v>
      </c>
      <c r="H1806" s="176">
        <v>0.30449999999999999</v>
      </c>
      <c r="I1806" s="175">
        <v>0</v>
      </c>
      <c r="J1806" s="160">
        <v>0.19</v>
      </c>
      <c r="K1806" s="160">
        <v>0.06</v>
      </c>
      <c r="L1806" s="160">
        <v>0</v>
      </c>
      <c r="M1806" s="160">
        <v>0.64</v>
      </c>
      <c r="N1806" s="160">
        <v>1.0800000000000001E-2</v>
      </c>
      <c r="O1806" s="160">
        <v>0.23</v>
      </c>
      <c r="P1806" s="160">
        <v>0.99</v>
      </c>
      <c r="Q1806" s="160">
        <v>4.0000000000000002E-4</v>
      </c>
      <c r="R1806" s="160">
        <v>1.24E-2</v>
      </c>
      <c r="S1806" s="160">
        <v>0</v>
      </c>
      <c r="T1806" s="160">
        <v>0</v>
      </c>
      <c r="U1806" s="160">
        <v>0</v>
      </c>
      <c r="V1806" s="160">
        <v>2.9999999999999997E-4</v>
      </c>
      <c r="W1806" s="160">
        <v>4.6000000000000001E-4</v>
      </c>
      <c r="X1806" s="160">
        <v>1.4000000000000002E-3</v>
      </c>
      <c r="Y1806" s="160">
        <v>1.528E-2</v>
      </c>
      <c r="Z1806" s="160">
        <v>0</v>
      </c>
      <c r="AA1806" s="159">
        <v>8.3000000000000004E-2</v>
      </c>
      <c r="AB1806" s="159">
        <v>0</v>
      </c>
      <c r="AC1806" s="159">
        <v>0</v>
      </c>
      <c r="AD1806" s="159">
        <v>0</v>
      </c>
    </row>
    <row r="1807" spans="1:30" ht="15" customHeight="1">
      <c r="A1807" s="267" t="s">
        <v>2594</v>
      </c>
      <c r="B1807" s="165" t="s">
        <v>34</v>
      </c>
      <c r="D1807" s="162">
        <v>0</v>
      </c>
      <c r="E1807" s="172">
        <v>0</v>
      </c>
      <c r="F1807" s="173">
        <v>0.15573999999999999</v>
      </c>
      <c r="G1807" s="179">
        <v>0.57460999999999995</v>
      </c>
      <c r="H1807" s="176">
        <v>0.22672999999999999</v>
      </c>
      <c r="I1807" s="175">
        <v>0</v>
      </c>
      <c r="J1807" s="160">
        <v>0</v>
      </c>
      <c r="K1807" s="160">
        <v>0</v>
      </c>
      <c r="L1807" s="160">
        <v>0</v>
      </c>
      <c r="M1807" s="160">
        <v>0</v>
      </c>
      <c r="N1807" s="160">
        <v>5.0000000000000001E-4</v>
      </c>
      <c r="O1807" s="160">
        <v>0</v>
      </c>
      <c r="P1807" s="160">
        <v>0</v>
      </c>
      <c r="Q1807" s="160">
        <v>0</v>
      </c>
      <c r="R1807" s="160">
        <v>1E-4</v>
      </c>
      <c r="S1807" s="160">
        <v>0</v>
      </c>
      <c r="T1807" s="160">
        <v>0</v>
      </c>
      <c r="U1807" s="160">
        <v>0</v>
      </c>
      <c r="V1807" s="160">
        <v>0</v>
      </c>
      <c r="W1807" s="160">
        <v>0</v>
      </c>
      <c r="X1807" s="160">
        <v>0</v>
      </c>
      <c r="Y1807" s="160">
        <v>0</v>
      </c>
      <c r="Z1807" s="160">
        <v>0</v>
      </c>
      <c r="AA1807" s="159">
        <v>0.45609</v>
      </c>
      <c r="AB1807" s="159">
        <v>0</v>
      </c>
      <c r="AC1807" s="159">
        <v>8.1409999999999996E-2</v>
      </c>
      <c r="AD1807" s="159">
        <v>0</v>
      </c>
    </row>
    <row r="1808" spans="1:30" ht="15" customHeight="1">
      <c r="A1808" s="267" t="s">
        <v>2595</v>
      </c>
      <c r="B1808" s="165" t="s">
        <v>34</v>
      </c>
      <c r="D1808" s="162">
        <v>0</v>
      </c>
      <c r="E1808" s="172">
        <v>0</v>
      </c>
      <c r="F1808" s="173">
        <v>0.81106999999999996</v>
      </c>
      <c r="G1808" s="179">
        <v>1.592E-2</v>
      </c>
      <c r="H1808" s="176">
        <v>0.11345000000000001</v>
      </c>
      <c r="I1808" s="175">
        <v>0</v>
      </c>
      <c r="J1808" s="160">
        <v>0</v>
      </c>
      <c r="K1808" s="160">
        <v>0</v>
      </c>
      <c r="L1808" s="160">
        <v>0</v>
      </c>
      <c r="M1808" s="160">
        <v>0</v>
      </c>
      <c r="N1808" s="160">
        <v>0</v>
      </c>
      <c r="O1808" s="160">
        <v>0</v>
      </c>
      <c r="P1808" s="160">
        <v>0</v>
      </c>
      <c r="Q1808" s="160">
        <v>1E-3</v>
      </c>
      <c r="R1808" s="160">
        <v>0</v>
      </c>
      <c r="S1808" s="160">
        <v>0</v>
      </c>
      <c r="T1808" s="160">
        <v>0</v>
      </c>
      <c r="U1808" s="160">
        <v>0</v>
      </c>
      <c r="V1808" s="160">
        <v>0</v>
      </c>
      <c r="W1808" s="160">
        <v>0</v>
      </c>
      <c r="X1808" s="160">
        <v>0</v>
      </c>
      <c r="Y1808" s="160">
        <v>0</v>
      </c>
      <c r="Z1808" s="160">
        <v>0</v>
      </c>
      <c r="AA1808" s="159">
        <v>0</v>
      </c>
      <c r="AB1808" s="159">
        <v>0</v>
      </c>
      <c r="AC1808" s="159">
        <v>3.7919999999999995E-2</v>
      </c>
      <c r="AD1808" s="159">
        <v>0</v>
      </c>
    </row>
    <row r="1810" spans="1:30" ht="15" customHeight="1">
      <c r="A1810" s="267" t="s">
        <v>2596</v>
      </c>
      <c r="B1810" s="165" t="s">
        <v>34</v>
      </c>
      <c r="C1810" s="182">
        <v>0.13409000000000001</v>
      </c>
      <c r="E1810" s="172">
        <v>0.16544</v>
      </c>
      <c r="F1810" s="173">
        <v>4.6059999999999997E-2</v>
      </c>
      <c r="G1810" s="179">
        <v>5.3659999999999999E-2</v>
      </c>
      <c r="H1810" s="176">
        <v>5.4890000000000001E-2</v>
      </c>
      <c r="I1810" s="175">
        <v>8.7600000000000004E-3</v>
      </c>
      <c r="J1810" s="160">
        <v>0.84477999999999998</v>
      </c>
      <c r="K1810" s="160">
        <v>0.19500000000000001</v>
      </c>
      <c r="L1810" s="160">
        <v>1.8400000000000001E-3</v>
      </c>
      <c r="M1810" s="160">
        <v>1.5424500000000001</v>
      </c>
      <c r="N1810" s="160">
        <v>2.0489999999999998E-2</v>
      </c>
      <c r="O1810" s="160">
        <v>1.6515899999999999</v>
      </c>
      <c r="P1810" s="160">
        <v>2.1310500000000001</v>
      </c>
      <c r="Q1810" s="160">
        <v>8.0000000000000004E-4</v>
      </c>
      <c r="R1810" s="160">
        <v>2.4849999999999997E-2</v>
      </c>
      <c r="S1810" s="160">
        <v>0.43723000000000001</v>
      </c>
      <c r="T1810" s="160">
        <v>0</v>
      </c>
      <c r="U1810" s="160">
        <v>0.48168</v>
      </c>
      <c r="V1810" s="160">
        <v>2.2500000000000003E-3</v>
      </c>
      <c r="W1810" s="160">
        <v>2.65E-3</v>
      </c>
      <c r="X1810" s="160">
        <v>1.9E-3</v>
      </c>
      <c r="Y1810" s="160">
        <v>3.0110000000000001E-2</v>
      </c>
      <c r="Z1810" s="160">
        <v>1.6469999999999999E-2</v>
      </c>
      <c r="AA1810" s="159">
        <v>0.21360999999999999</v>
      </c>
      <c r="AB1810" s="159">
        <v>6.4400000000000004E-3</v>
      </c>
      <c r="AC1810" s="159">
        <v>1.008E-2</v>
      </c>
      <c r="AD1810" s="159">
        <v>0.50527999999999995</v>
      </c>
    </row>
    <row r="1811" spans="1:30" ht="15" customHeight="1">
      <c r="A1811" s="267" t="s">
        <v>2597</v>
      </c>
      <c r="B1811" s="165" t="s">
        <v>34</v>
      </c>
      <c r="C1811" s="182">
        <v>0.10384</v>
      </c>
      <c r="E1811" s="172">
        <v>0.33512999999999998</v>
      </c>
      <c r="F1811" s="173">
        <v>3.1609999999999999E-2</v>
      </c>
      <c r="G1811" s="179">
        <v>7.2800000000000004E-2</v>
      </c>
      <c r="H1811" s="176">
        <v>4.2439999999999999E-2</v>
      </c>
      <c r="I1811" s="175">
        <v>1.447E-2</v>
      </c>
      <c r="J1811" s="160">
        <v>0.18339</v>
      </c>
      <c r="K1811" s="160">
        <v>0.16772999999999999</v>
      </c>
      <c r="L1811" s="160">
        <v>3.0999999999999999E-3</v>
      </c>
      <c r="M1811" s="160">
        <v>1.08948</v>
      </c>
      <c r="N1811" s="160">
        <v>2.4750000000000001E-2</v>
      </c>
      <c r="O1811" s="160">
        <v>4.1319499999999998</v>
      </c>
      <c r="P1811" s="160">
        <v>1.2761199999999999</v>
      </c>
      <c r="Q1811" s="160">
        <v>9.3999999999999997E-4</v>
      </c>
      <c r="R1811" s="160">
        <v>9.2500000000000013E-3</v>
      </c>
      <c r="S1811" s="160">
        <v>0.19178000000000001</v>
      </c>
      <c r="T1811" s="160">
        <v>0</v>
      </c>
      <c r="U1811" s="160">
        <v>0.20353000000000002</v>
      </c>
      <c r="V1811" s="160">
        <v>4.2100000000000002E-3</v>
      </c>
      <c r="W1811" s="160">
        <v>3.0299999999999997E-3</v>
      </c>
      <c r="X1811" s="160">
        <v>1E-3</v>
      </c>
      <c r="Y1811" s="160">
        <v>3.3300000000000003E-2</v>
      </c>
      <c r="Z1811" s="160">
        <v>1.1850000000000001E-2</v>
      </c>
      <c r="AA1811" s="159">
        <v>0.30806</v>
      </c>
      <c r="AB1811" s="159">
        <v>4.9100000000000003E-3</v>
      </c>
      <c r="AC1811" s="159">
        <v>1.2119999999999999E-2</v>
      </c>
      <c r="AD1811" s="159">
        <v>0.92196</v>
      </c>
    </row>
    <row r="1812" spans="1:30" ht="15" customHeight="1">
      <c r="A1812" s="267" t="s">
        <v>2598</v>
      </c>
      <c r="B1812" s="165" t="s">
        <v>34</v>
      </c>
      <c r="C1812" s="182">
        <v>0.13409000000000001</v>
      </c>
      <c r="E1812" s="172">
        <v>0.16544</v>
      </c>
      <c r="F1812" s="173">
        <v>4.6059999999999997E-2</v>
      </c>
      <c r="G1812" s="179">
        <v>5.3659999999999999E-2</v>
      </c>
      <c r="H1812" s="176">
        <v>5.4890000000000001E-2</v>
      </c>
      <c r="I1812" s="175">
        <v>8.7600000000000004E-3</v>
      </c>
      <c r="J1812" s="160">
        <v>0.84477999999999998</v>
      </c>
      <c r="K1812" s="160">
        <v>0.19500000000000001</v>
      </c>
      <c r="L1812" s="160">
        <v>1.8400000000000001E-3</v>
      </c>
      <c r="M1812" s="160">
        <v>1.5424500000000001</v>
      </c>
      <c r="N1812" s="160">
        <v>2.0489999999999998E-2</v>
      </c>
      <c r="O1812" s="160">
        <v>1.6515899999999999</v>
      </c>
      <c r="P1812" s="160">
        <v>2.1310500000000001</v>
      </c>
      <c r="Q1812" s="160">
        <v>8.0000000000000004E-4</v>
      </c>
      <c r="R1812" s="160">
        <v>2.4849999999999997E-2</v>
      </c>
      <c r="S1812" s="160">
        <v>0.43723000000000001</v>
      </c>
      <c r="T1812" s="160">
        <v>0</v>
      </c>
      <c r="U1812" s="160">
        <v>0.48168</v>
      </c>
      <c r="V1812" s="160">
        <v>2.2500000000000003E-3</v>
      </c>
      <c r="W1812" s="160">
        <v>2.65E-3</v>
      </c>
      <c r="X1812" s="160">
        <v>1.9E-3</v>
      </c>
      <c r="Y1812" s="160">
        <v>3.0110000000000001E-2</v>
      </c>
      <c r="Z1812" s="160">
        <v>1.6469999999999999E-2</v>
      </c>
      <c r="AA1812" s="159">
        <v>0.21360999999999999</v>
      </c>
      <c r="AB1812" s="159">
        <v>6.4400000000000004E-3</v>
      </c>
      <c r="AC1812" s="159">
        <v>1.008E-2</v>
      </c>
      <c r="AD1812" s="159">
        <v>0.50527999999999995</v>
      </c>
    </row>
    <row r="1813" spans="1:30" ht="15" customHeight="1">
      <c r="A1813" s="267" t="s">
        <v>2599</v>
      </c>
      <c r="B1813" s="165" t="s">
        <v>34</v>
      </c>
      <c r="C1813" s="182">
        <v>0.13409000000000001</v>
      </c>
      <c r="E1813" s="172">
        <v>0.16544</v>
      </c>
      <c r="F1813" s="173">
        <v>4.6059999999999997E-2</v>
      </c>
      <c r="G1813" s="179">
        <v>5.3659999999999999E-2</v>
      </c>
      <c r="H1813" s="176">
        <v>5.4890000000000001E-2</v>
      </c>
      <c r="I1813" s="175">
        <v>8.7600000000000004E-3</v>
      </c>
      <c r="J1813" s="160">
        <v>0.84477999999999998</v>
      </c>
      <c r="K1813" s="160">
        <v>0.19500000000000001</v>
      </c>
      <c r="L1813" s="160">
        <v>1.8400000000000001E-3</v>
      </c>
      <c r="M1813" s="160">
        <v>1.5424500000000001</v>
      </c>
      <c r="N1813" s="160">
        <v>2.0489999999999998E-2</v>
      </c>
      <c r="O1813" s="160">
        <v>1.6515899999999999</v>
      </c>
      <c r="P1813" s="160">
        <v>2.1310500000000001</v>
      </c>
      <c r="Q1813" s="160">
        <v>8.0000000000000004E-4</v>
      </c>
      <c r="R1813" s="160">
        <v>2.4849999999999997E-2</v>
      </c>
      <c r="S1813" s="160">
        <v>0.43723000000000001</v>
      </c>
      <c r="T1813" s="160">
        <v>0</v>
      </c>
      <c r="U1813" s="160">
        <v>0.48168</v>
      </c>
      <c r="V1813" s="160">
        <v>2.2500000000000003E-3</v>
      </c>
      <c r="W1813" s="160">
        <v>2.65E-3</v>
      </c>
      <c r="X1813" s="160">
        <v>1.9E-3</v>
      </c>
      <c r="Y1813" s="160">
        <v>3.0110000000000001E-2</v>
      </c>
      <c r="Z1813" s="160">
        <v>1.6469999999999999E-2</v>
      </c>
      <c r="AA1813" s="159">
        <v>0.21360999999999999</v>
      </c>
      <c r="AB1813" s="159">
        <v>6.4400000000000004E-3</v>
      </c>
      <c r="AC1813" s="159">
        <v>1.008E-2</v>
      </c>
      <c r="AD1813" s="159">
        <v>0.50527999999999995</v>
      </c>
    </row>
    <row r="1814" spans="1:30" ht="15" customHeight="1">
      <c r="A1814" s="267" t="s">
        <v>2600</v>
      </c>
      <c r="B1814" s="165" t="s">
        <v>34</v>
      </c>
      <c r="C1814" s="182">
        <v>7.8869999999999996E-2</v>
      </c>
      <c r="E1814" s="172">
        <v>0.12471</v>
      </c>
      <c r="F1814" s="173">
        <v>2.7069999999999997E-2</v>
      </c>
      <c r="G1814" s="179">
        <v>1.5890000000000001E-2</v>
      </c>
      <c r="H1814" s="176">
        <v>3.109E-2</v>
      </c>
      <c r="I1814" s="175">
        <v>1.03E-2</v>
      </c>
      <c r="J1814" s="160">
        <v>0.12561999999999998</v>
      </c>
      <c r="K1814" s="160">
        <v>0.11320999999999999</v>
      </c>
      <c r="L1814" s="160">
        <v>1.8799999999999999E-3</v>
      </c>
      <c r="M1814" s="160">
        <v>0.74337000000000009</v>
      </c>
      <c r="N1814" s="160">
        <v>1.056E-2</v>
      </c>
      <c r="O1814" s="160">
        <v>1.93954</v>
      </c>
      <c r="P1814" s="160">
        <v>1.3656299999999999</v>
      </c>
      <c r="Q1814" s="160">
        <v>7.0999999999999991E-4</v>
      </c>
      <c r="R1814" s="160">
        <v>4.3E-3</v>
      </c>
      <c r="S1814" s="160">
        <v>1.4370000000000001E-2</v>
      </c>
      <c r="T1814" s="160">
        <v>0</v>
      </c>
      <c r="U1814" s="160">
        <v>0.80471000000000004</v>
      </c>
      <c r="V1814" s="160">
        <v>1.5299999999999999E-3</v>
      </c>
      <c r="W1814" s="160">
        <v>1.09E-3</v>
      </c>
      <c r="X1814" s="160">
        <v>1.32E-3</v>
      </c>
      <c r="Y1814" s="160">
        <v>3.6240000000000001E-2</v>
      </c>
      <c r="Z1814" s="160">
        <v>1.7829999999999999E-2</v>
      </c>
      <c r="AA1814" s="159">
        <v>8.4640000000000007E-2</v>
      </c>
      <c r="AB1814" s="159">
        <v>3.2000000000000003E-4</v>
      </c>
      <c r="AC1814" s="159">
        <v>2.16E-3</v>
      </c>
      <c r="AD1814" s="159">
        <v>0.33268000000000003</v>
      </c>
    </row>
    <row r="1815" spans="1:30" ht="15" customHeight="1">
      <c r="A1815" s="267" t="s">
        <v>2601</v>
      </c>
      <c r="B1815" s="165" t="s">
        <v>34</v>
      </c>
      <c r="C1815" s="182">
        <v>0.13409000000000001</v>
      </c>
      <c r="E1815" s="172">
        <v>0.16544</v>
      </c>
      <c r="F1815" s="173">
        <v>4.6059999999999997E-2</v>
      </c>
      <c r="G1815" s="179">
        <v>5.3659999999999999E-2</v>
      </c>
      <c r="H1815" s="176">
        <v>5.4890000000000001E-2</v>
      </c>
      <c r="I1815" s="175">
        <v>8.7600000000000004E-3</v>
      </c>
      <c r="J1815" s="160">
        <v>0.84477999999999998</v>
      </c>
      <c r="K1815" s="160">
        <v>0.19500000000000001</v>
      </c>
      <c r="L1815" s="160">
        <v>1.8400000000000001E-3</v>
      </c>
      <c r="M1815" s="160">
        <v>1.5424500000000001</v>
      </c>
      <c r="N1815" s="160">
        <v>2.0489999999999998E-2</v>
      </c>
      <c r="O1815" s="160">
        <v>1.6515899999999999</v>
      </c>
      <c r="P1815" s="160">
        <v>2.1310500000000001</v>
      </c>
      <c r="Q1815" s="160">
        <v>8.0000000000000004E-4</v>
      </c>
      <c r="R1815" s="160">
        <v>2.4849999999999997E-2</v>
      </c>
      <c r="S1815" s="160">
        <v>0.43723000000000001</v>
      </c>
      <c r="T1815" s="160">
        <v>0</v>
      </c>
      <c r="U1815" s="160">
        <v>0.48168</v>
      </c>
      <c r="V1815" s="160">
        <v>2.2500000000000003E-3</v>
      </c>
      <c r="W1815" s="160">
        <v>2.65E-3</v>
      </c>
      <c r="X1815" s="160">
        <v>1.9E-3</v>
      </c>
      <c r="Y1815" s="160">
        <v>3.0110000000000001E-2</v>
      </c>
      <c r="Z1815" s="160">
        <v>1.6469999999999999E-2</v>
      </c>
      <c r="AA1815" s="159">
        <v>0.21360999999999999</v>
      </c>
      <c r="AB1815" s="159">
        <v>6.4400000000000004E-3</v>
      </c>
      <c r="AC1815" s="159">
        <v>1.008E-2</v>
      </c>
      <c r="AD1815" s="159">
        <v>0.50527999999999995</v>
      </c>
    </row>
    <row r="1816" spans="1:30" ht="15" customHeight="1">
      <c r="A1816" s="267" t="s">
        <v>2602</v>
      </c>
      <c r="B1816" s="165" t="s">
        <v>34</v>
      </c>
      <c r="C1816" s="182">
        <v>8.3000000000000004E-2</v>
      </c>
      <c r="E1816" s="172">
        <v>0.191</v>
      </c>
      <c r="F1816" s="173">
        <v>9.0999999999999998E-2</v>
      </c>
      <c r="G1816" s="179">
        <v>2.1000000000000001E-2</v>
      </c>
      <c r="H1816" s="176">
        <v>7.8E-2</v>
      </c>
      <c r="I1816" s="175">
        <v>9.4E-2</v>
      </c>
      <c r="J1816" s="160">
        <v>1.24</v>
      </c>
      <c r="K1816" s="160">
        <v>0.51</v>
      </c>
      <c r="L1816" s="160">
        <v>5.8999999999999999E-3</v>
      </c>
      <c r="M1816" s="160">
        <v>1.42</v>
      </c>
      <c r="N1816" s="160">
        <v>1.9E-2</v>
      </c>
      <c r="O1816" s="160">
        <v>3.05</v>
      </c>
      <c r="P1816" s="160">
        <v>3.54</v>
      </c>
      <c r="Q1816" s="160">
        <v>2.3E-3</v>
      </c>
      <c r="R1816" s="160">
        <v>1.2E-2</v>
      </c>
      <c r="S1816" s="160">
        <v>0</v>
      </c>
      <c r="T1816" s="160">
        <v>0</v>
      </c>
      <c r="U1816" s="160">
        <v>0</v>
      </c>
      <c r="V1816" s="160">
        <v>5.9999999999999995E-4</v>
      </c>
      <c r="W1816" s="160">
        <v>0</v>
      </c>
      <c r="X1816" s="160">
        <v>0</v>
      </c>
      <c r="Y1816" s="160">
        <v>0</v>
      </c>
      <c r="Z1816" s="160">
        <v>0</v>
      </c>
      <c r="AA1816" s="159">
        <v>0</v>
      </c>
      <c r="AB1816" s="159">
        <v>0</v>
      </c>
      <c r="AC1816" s="159">
        <v>0</v>
      </c>
      <c r="AD1816" s="159">
        <v>0</v>
      </c>
    </row>
    <row r="1817" spans="1:30" ht="15" customHeight="1">
      <c r="A1817" s="267" t="s">
        <v>2603</v>
      </c>
      <c r="B1817" s="165" t="s">
        <v>34</v>
      </c>
      <c r="C1817" s="182">
        <v>0.61299999999999999</v>
      </c>
      <c r="E1817" s="172">
        <v>0</v>
      </c>
      <c r="F1817" s="173">
        <v>0.1137</v>
      </c>
      <c r="G1817" s="179">
        <v>3.6400000000000002E-2</v>
      </c>
      <c r="H1817" s="176">
        <v>0.14779999999999999</v>
      </c>
      <c r="I1817" s="175">
        <v>0</v>
      </c>
      <c r="J1817" s="160">
        <v>0.3</v>
      </c>
      <c r="K1817" s="160">
        <v>0.11</v>
      </c>
      <c r="L1817" s="160">
        <v>6.9000000000000008E-4</v>
      </c>
      <c r="M1817" s="160">
        <v>0.85</v>
      </c>
      <c r="N1817" s="160">
        <v>8.8000000000000005E-3</v>
      </c>
      <c r="O1817" s="160">
        <v>18.38</v>
      </c>
      <c r="P1817" s="160">
        <v>1.27</v>
      </c>
      <c r="Q1817" s="160">
        <v>9.3999999999999997E-4</v>
      </c>
      <c r="R1817" s="160">
        <v>5.6000000000000008E-3</v>
      </c>
      <c r="S1817" s="160">
        <v>0.12</v>
      </c>
      <c r="T1817" s="160">
        <v>0</v>
      </c>
      <c r="U1817" s="160">
        <v>0.12</v>
      </c>
      <c r="V1817" s="160">
        <v>9.8999999999999999E-4</v>
      </c>
      <c r="W1817" s="160">
        <v>2.8299999999999996E-3</v>
      </c>
      <c r="X1817" s="160">
        <v>2.3000000000000001E-4</v>
      </c>
      <c r="Y1817" s="160">
        <v>1.5489999999999999E-2</v>
      </c>
      <c r="Z1817" s="160">
        <v>5.0000000000000001E-3</v>
      </c>
      <c r="AA1817" s="159">
        <v>0.41</v>
      </c>
      <c r="AB1817" s="159">
        <v>0</v>
      </c>
      <c r="AC1817" s="159">
        <v>5.3E-3</v>
      </c>
      <c r="AD1817" s="159">
        <v>0</v>
      </c>
    </row>
    <row r="1818" spans="1:30" ht="15" customHeight="1">
      <c r="A1818" s="267" t="s">
        <v>2604</v>
      </c>
      <c r="B1818" s="165" t="s">
        <v>34</v>
      </c>
      <c r="C1818" s="182">
        <v>0.13409000000000001</v>
      </c>
      <c r="E1818" s="172">
        <v>0.16544</v>
      </c>
      <c r="F1818" s="173">
        <v>4.6059999999999997E-2</v>
      </c>
      <c r="G1818" s="179">
        <v>5.3659999999999999E-2</v>
      </c>
      <c r="H1818" s="176">
        <v>5.4890000000000001E-2</v>
      </c>
      <c r="I1818" s="175">
        <v>8.7600000000000004E-3</v>
      </c>
      <c r="J1818" s="160">
        <v>0.84477999999999998</v>
      </c>
      <c r="K1818" s="160">
        <v>0.19500000000000001</v>
      </c>
      <c r="L1818" s="160">
        <v>1.8400000000000001E-3</v>
      </c>
      <c r="M1818" s="160">
        <v>1.5424500000000001</v>
      </c>
      <c r="N1818" s="160">
        <v>2.0489999999999998E-2</v>
      </c>
      <c r="O1818" s="160">
        <v>1.6515899999999999</v>
      </c>
      <c r="P1818" s="160">
        <v>2.1310500000000001</v>
      </c>
      <c r="Q1818" s="160">
        <v>8.0000000000000004E-4</v>
      </c>
      <c r="R1818" s="160">
        <v>2.4849999999999997E-2</v>
      </c>
      <c r="S1818" s="160">
        <v>0.43723000000000001</v>
      </c>
      <c r="T1818" s="160">
        <v>0</v>
      </c>
      <c r="U1818" s="160">
        <v>0.48168</v>
      </c>
      <c r="V1818" s="160">
        <v>2.2500000000000003E-3</v>
      </c>
      <c r="W1818" s="160">
        <v>2.65E-3</v>
      </c>
      <c r="X1818" s="160">
        <v>1.9E-3</v>
      </c>
      <c r="Y1818" s="160">
        <v>3.0110000000000001E-2</v>
      </c>
      <c r="Z1818" s="160">
        <v>1.6469999999999999E-2</v>
      </c>
      <c r="AA1818" s="159">
        <v>0.21360999999999999</v>
      </c>
      <c r="AB1818" s="159">
        <v>6.4400000000000004E-3</v>
      </c>
      <c r="AC1818" s="159">
        <v>1.008E-2</v>
      </c>
      <c r="AD1818" s="159">
        <v>0.50527999999999995</v>
      </c>
    </row>
    <row r="1819" spans="1:30" ht="15" customHeight="1">
      <c r="A1819" s="267" t="s">
        <v>2605</v>
      </c>
      <c r="B1819" s="165" t="s">
        <v>34</v>
      </c>
      <c r="C1819" s="182">
        <v>8.3000000000000004E-2</v>
      </c>
      <c r="E1819" s="172">
        <v>0.191</v>
      </c>
      <c r="F1819" s="173">
        <v>9.0999999999999998E-2</v>
      </c>
      <c r="G1819" s="179">
        <v>2.1000000000000001E-2</v>
      </c>
      <c r="H1819" s="176">
        <v>7.8E-2</v>
      </c>
      <c r="I1819" s="175">
        <v>9.4E-2</v>
      </c>
      <c r="J1819" s="160">
        <v>1.24</v>
      </c>
      <c r="K1819" s="160">
        <v>0.51</v>
      </c>
      <c r="L1819" s="160">
        <v>5.8999999999999999E-3</v>
      </c>
      <c r="M1819" s="160">
        <v>1.42</v>
      </c>
      <c r="N1819" s="160">
        <v>1.9E-2</v>
      </c>
      <c r="O1819" s="160">
        <v>3.05</v>
      </c>
      <c r="P1819" s="160">
        <v>3.54</v>
      </c>
      <c r="Q1819" s="160">
        <v>2.3E-3</v>
      </c>
      <c r="R1819" s="160">
        <v>1.2E-2</v>
      </c>
      <c r="S1819" s="160">
        <v>0</v>
      </c>
      <c r="T1819" s="160">
        <v>0</v>
      </c>
      <c r="U1819" s="160">
        <v>0</v>
      </c>
      <c r="V1819" s="160">
        <v>5.9999999999999995E-4</v>
      </c>
      <c r="W1819" s="160">
        <v>0</v>
      </c>
      <c r="X1819" s="160">
        <v>0</v>
      </c>
      <c r="Y1819" s="160">
        <v>0</v>
      </c>
      <c r="Z1819" s="160">
        <v>0</v>
      </c>
      <c r="AA1819" s="159">
        <v>0</v>
      </c>
      <c r="AB1819" s="159">
        <v>0</v>
      </c>
      <c r="AC1819" s="159">
        <v>0</v>
      </c>
      <c r="AD1819" s="159">
        <v>0</v>
      </c>
    </row>
    <row r="1820" spans="1:30" ht="15" customHeight="1">
      <c r="A1820" s="267" t="s">
        <v>2606</v>
      </c>
      <c r="B1820" s="165" t="s">
        <v>34</v>
      </c>
      <c r="C1820" s="182">
        <v>0.13442999999999999</v>
      </c>
      <c r="E1820" s="172">
        <v>0.4395</v>
      </c>
      <c r="F1820" s="173">
        <v>5.4522199999999993E-2</v>
      </c>
      <c r="G1820" s="179">
        <v>1.9118299999999998E-2</v>
      </c>
      <c r="H1820" s="176">
        <v>4.6311900000000003E-2</v>
      </c>
      <c r="I1820" s="175">
        <v>3.2000000000000001E-2</v>
      </c>
      <c r="J1820" s="160">
        <v>0.3861</v>
      </c>
      <c r="K1820" s="160">
        <v>0.2414</v>
      </c>
      <c r="L1820" s="160">
        <v>9.4000000000000008E-5</v>
      </c>
      <c r="M1820" s="160">
        <v>0.59540000000000004</v>
      </c>
      <c r="N1820" s="160">
        <v>1.4445E-2</v>
      </c>
      <c r="O1820" s="160">
        <v>9.1371000000000002</v>
      </c>
      <c r="P1820" s="160">
        <v>2.1042000000000001</v>
      </c>
      <c r="Q1820" s="160">
        <v>5.4099999999999992E-4</v>
      </c>
      <c r="R1820" s="160">
        <v>3.8193000000000005E-2</v>
      </c>
      <c r="S1820" s="160">
        <v>0</v>
      </c>
      <c r="T1820" s="160">
        <v>0</v>
      </c>
      <c r="U1820" s="160">
        <v>0</v>
      </c>
      <c r="V1820" s="160">
        <v>7.000000000000001E-4</v>
      </c>
      <c r="W1820" s="160">
        <v>2.8199999999999997E-4</v>
      </c>
      <c r="X1820" s="160">
        <v>0</v>
      </c>
      <c r="Y1820" s="160">
        <v>0</v>
      </c>
      <c r="Z1820" s="160">
        <v>0</v>
      </c>
      <c r="AA1820" s="159">
        <v>1.3682700000000001E-2</v>
      </c>
      <c r="AB1820" s="159">
        <v>0</v>
      </c>
      <c r="AC1820" s="159">
        <v>2.4423000000000001E-3</v>
      </c>
      <c r="AD1820" s="159">
        <v>0</v>
      </c>
    </row>
    <row r="1821" spans="1:30" ht="15" customHeight="1">
      <c r="A1821" s="267" t="s">
        <v>2774</v>
      </c>
      <c r="B1821" s="165" t="s">
        <v>34</v>
      </c>
      <c r="D1821" s="162">
        <v>1.4539999999999999E-2</v>
      </c>
      <c r="E1821" s="172">
        <v>0.13</v>
      </c>
      <c r="F1821" s="173">
        <v>1.0289999999999999E-2</v>
      </c>
      <c r="G1821" s="179">
        <v>1.4399999999999999E-3</v>
      </c>
      <c r="H1821" s="176">
        <v>4.5999999999999999E-3</v>
      </c>
      <c r="I1821" s="175">
        <v>2.6099999999999999E-3</v>
      </c>
      <c r="J1821" s="160">
        <v>3.4300000000000004E-2</v>
      </c>
      <c r="K1821" s="160">
        <v>5.2839999999999998E-2</v>
      </c>
      <c r="L1821" s="160">
        <v>1.7999999999999998E-4</v>
      </c>
      <c r="M1821" s="160">
        <v>0.12390000000000001</v>
      </c>
      <c r="N1821" s="160">
        <v>6.4099999999999999E-3</v>
      </c>
      <c r="O1821" s="160">
        <v>2.50515</v>
      </c>
      <c r="P1821" s="160">
        <v>0.22889999999999999</v>
      </c>
      <c r="Q1821" s="160">
        <v>2.1000000000000001E-4</v>
      </c>
      <c r="R1821" s="160">
        <v>7.7999999999999999E-4</v>
      </c>
      <c r="S1821" s="160">
        <v>0.13113</v>
      </c>
      <c r="T1821" s="160">
        <v>0</v>
      </c>
      <c r="U1821" s="160">
        <v>0.13390000000000002</v>
      </c>
      <c r="V1821" s="160">
        <v>1.0499999999999999E-3</v>
      </c>
      <c r="W1821" s="160">
        <v>6.3000000000000003E-4</v>
      </c>
      <c r="X1821" s="160">
        <v>2.4000000000000001E-4</v>
      </c>
      <c r="Y1821" s="160">
        <v>8.1100000000000009E-3</v>
      </c>
      <c r="Z1821" s="160">
        <v>0</v>
      </c>
      <c r="AA1821" s="159">
        <v>2.7959999999999999E-2</v>
      </c>
      <c r="AB1821" s="159">
        <v>2.7E-4</v>
      </c>
      <c r="AC1821" s="159">
        <v>6.4999999999999997E-4</v>
      </c>
      <c r="AD1821" s="159">
        <v>0.39496000000000003</v>
      </c>
    </row>
    <row r="1822" spans="1:30" ht="15" customHeight="1">
      <c r="A1822" s="267" t="s">
        <v>2775</v>
      </c>
      <c r="B1822" s="165" t="s">
        <v>34</v>
      </c>
      <c r="D1822" s="162">
        <v>1.4370000000000001E-2</v>
      </c>
      <c r="E1822" s="172">
        <v>0.12998999999999999</v>
      </c>
      <c r="F1822" s="173">
        <v>2.5000000000000001E-4</v>
      </c>
      <c r="G1822" s="179">
        <v>8.4000000000000003E-4</v>
      </c>
      <c r="H1822" s="176">
        <v>4.8999999999999998E-4</v>
      </c>
      <c r="I1822" s="175">
        <v>2.6099999999999999E-3</v>
      </c>
      <c r="J1822" s="160">
        <v>2.9609999999999997E-2</v>
      </c>
      <c r="K1822" s="160">
        <v>5.2450000000000004E-2</v>
      </c>
      <c r="L1822" s="160">
        <v>1.7999999999999998E-4</v>
      </c>
      <c r="M1822" s="160">
        <v>0.11921</v>
      </c>
      <c r="N1822" s="160">
        <v>6.4099999999999999E-3</v>
      </c>
      <c r="O1822" s="160">
        <v>2.3925899999999998</v>
      </c>
      <c r="P1822" s="160">
        <v>0.22420999999999999</v>
      </c>
      <c r="Q1822" s="160">
        <v>2.1000000000000001E-4</v>
      </c>
      <c r="R1822" s="160">
        <v>7.5999999999999993E-4</v>
      </c>
      <c r="S1822" s="160">
        <v>0</v>
      </c>
      <c r="T1822" s="160">
        <v>0</v>
      </c>
      <c r="U1822" s="160">
        <v>2.0000000000000001E-4</v>
      </c>
      <c r="V1822" s="160">
        <v>1.0499999999999999E-3</v>
      </c>
      <c r="W1822" s="160">
        <v>6.2E-4</v>
      </c>
      <c r="X1822" s="160">
        <v>2.4000000000000001E-4</v>
      </c>
      <c r="Y1822" s="160">
        <v>8.1000000000000013E-3</v>
      </c>
      <c r="Z1822" s="160">
        <v>0</v>
      </c>
      <c r="AA1822" s="159">
        <v>2.7770000000000003E-2</v>
      </c>
      <c r="AB1822" s="159">
        <v>0</v>
      </c>
      <c r="AC1822" s="159">
        <v>2.0000000000000001E-4</v>
      </c>
      <c r="AD1822" s="159">
        <v>0.39437</v>
      </c>
    </row>
    <row r="1823" spans="1:30" ht="15" customHeight="1">
      <c r="A1823" s="267" t="s">
        <v>2607</v>
      </c>
      <c r="B1823" s="165" t="s">
        <v>34</v>
      </c>
      <c r="D1823" s="162">
        <v>1.4539999999999999E-2</v>
      </c>
      <c r="E1823" s="172">
        <v>0.13</v>
      </c>
      <c r="F1823" s="173">
        <v>1.0289999999999999E-2</v>
      </c>
      <c r="G1823" s="179">
        <v>1.4399999999999999E-3</v>
      </c>
      <c r="H1823" s="176">
        <v>4.5999999999999999E-3</v>
      </c>
      <c r="I1823" s="175">
        <v>2.6099999999999999E-3</v>
      </c>
      <c r="J1823" s="160">
        <v>3.4300000000000004E-2</v>
      </c>
      <c r="K1823" s="160">
        <v>5.2839999999999998E-2</v>
      </c>
      <c r="L1823" s="160">
        <v>1.7999999999999998E-4</v>
      </c>
      <c r="M1823" s="160">
        <v>0.12390000000000001</v>
      </c>
      <c r="N1823" s="160">
        <v>6.4099999999999999E-3</v>
      </c>
      <c r="O1823" s="160">
        <v>2.50515</v>
      </c>
      <c r="P1823" s="160">
        <v>0.22889999999999999</v>
      </c>
      <c r="Q1823" s="160">
        <v>2.1000000000000001E-4</v>
      </c>
      <c r="R1823" s="160">
        <v>7.7999999999999999E-4</v>
      </c>
      <c r="S1823" s="160">
        <v>0.13113</v>
      </c>
      <c r="T1823" s="160">
        <v>0</v>
      </c>
      <c r="U1823" s="160">
        <v>0.13390000000000002</v>
      </c>
      <c r="V1823" s="160">
        <v>1.0499999999999999E-3</v>
      </c>
      <c r="W1823" s="160">
        <v>6.3000000000000003E-4</v>
      </c>
      <c r="X1823" s="160">
        <v>2.4000000000000001E-4</v>
      </c>
      <c r="Y1823" s="160">
        <v>8.1100000000000009E-3</v>
      </c>
      <c r="Z1823" s="160">
        <v>0</v>
      </c>
      <c r="AA1823" s="159">
        <v>2.7959999999999999E-2</v>
      </c>
      <c r="AB1823" s="159">
        <v>2.7E-4</v>
      </c>
      <c r="AC1823" s="159">
        <v>6.4999999999999997E-4</v>
      </c>
      <c r="AD1823" s="159">
        <v>0.39496000000000003</v>
      </c>
    </row>
    <row r="1824" spans="1:30" ht="15" customHeight="1">
      <c r="A1824" s="267" t="s">
        <v>2608</v>
      </c>
      <c r="B1824" s="165" t="s">
        <v>34</v>
      </c>
      <c r="D1824" s="162">
        <v>9.7579999999999986E-2</v>
      </c>
      <c r="E1824" s="172">
        <v>0.37509999999999999</v>
      </c>
      <c r="F1824" s="173">
        <v>0.11726</v>
      </c>
      <c r="G1824" s="179">
        <v>8.5599999999999999E-3</v>
      </c>
      <c r="H1824" s="176">
        <v>4.9530000000000005E-2</v>
      </c>
      <c r="I1824" s="175">
        <v>1.4570000000000001E-2</v>
      </c>
      <c r="J1824" s="160">
        <v>2.4003299999999999</v>
      </c>
      <c r="K1824" s="160">
        <v>0.16105</v>
      </c>
      <c r="L1824" s="160">
        <v>3.29E-3</v>
      </c>
      <c r="M1824" s="160">
        <v>1.83365</v>
      </c>
      <c r="N1824" s="160">
        <v>2.4620000000000003E-2</v>
      </c>
      <c r="O1824" s="160">
        <v>8.2194699999999994</v>
      </c>
      <c r="P1824" s="160">
        <v>0.71721000000000001</v>
      </c>
      <c r="Q1824" s="160">
        <v>7.5999999999999993E-4</v>
      </c>
      <c r="R1824" s="160">
        <v>8.8599999999999998E-3</v>
      </c>
      <c r="S1824" s="160">
        <v>1.4976099999999999</v>
      </c>
      <c r="T1824" s="160">
        <v>0</v>
      </c>
      <c r="U1824" s="160">
        <v>1.5302099999999998</v>
      </c>
      <c r="V1824" s="160">
        <v>3.8E-3</v>
      </c>
      <c r="W1824" s="160">
        <v>3.0000000000000001E-3</v>
      </c>
      <c r="X1824" s="160">
        <v>3.5000000000000005E-4</v>
      </c>
      <c r="Y1824" s="160">
        <v>2.8490000000000001E-2</v>
      </c>
      <c r="Z1824" s="160">
        <v>0</v>
      </c>
      <c r="AA1824" s="159">
        <v>0.19861000000000001</v>
      </c>
      <c r="AB1824" s="159">
        <v>2.5999999999999999E-3</v>
      </c>
      <c r="AC1824" s="159">
        <v>4.4800000000000005E-3</v>
      </c>
      <c r="AD1824" s="159">
        <v>0.99731999999999998</v>
      </c>
    </row>
    <row r="1825" spans="1:30" ht="15" customHeight="1">
      <c r="A1825" s="267" t="s">
        <v>2609</v>
      </c>
      <c r="B1825" s="165" t="s">
        <v>34</v>
      </c>
      <c r="C1825" s="182">
        <v>0.11895</v>
      </c>
      <c r="E1825" s="172">
        <v>0.26195000000000002</v>
      </c>
      <c r="F1825" s="173">
        <v>0.12014</v>
      </c>
      <c r="G1825" s="179">
        <v>8.7500000000000008E-3</v>
      </c>
      <c r="H1825" s="176">
        <v>6.6110000000000002E-2</v>
      </c>
      <c r="I1825" s="175">
        <v>1.0749999999999999E-2</v>
      </c>
      <c r="J1825" s="160">
        <v>0.20681999999999998</v>
      </c>
      <c r="K1825" s="160">
        <v>0.14554999999999998</v>
      </c>
      <c r="L1825" s="160">
        <v>2.6199999999999999E-3</v>
      </c>
      <c r="M1825" s="160">
        <v>1.0797300000000001</v>
      </c>
      <c r="N1825" s="160">
        <v>2.4310000000000002E-2</v>
      </c>
      <c r="O1825" s="160">
        <v>2.2420900000000001</v>
      </c>
      <c r="P1825" s="160">
        <v>1.56629</v>
      </c>
      <c r="Q1825" s="160">
        <v>8.7999999999999992E-4</v>
      </c>
      <c r="R1825" s="160">
        <v>2.2160000000000003E-2</v>
      </c>
      <c r="S1825" s="160">
        <v>1.2708599999999999</v>
      </c>
      <c r="T1825" s="160">
        <v>0</v>
      </c>
      <c r="U1825" s="160">
        <v>1.2957700000000001</v>
      </c>
      <c r="V1825" s="160">
        <v>2.8100000000000004E-3</v>
      </c>
      <c r="W1825" s="160">
        <v>2.32E-3</v>
      </c>
      <c r="X1825" s="160">
        <v>1.4299999999999998E-3</v>
      </c>
      <c r="Y1825" s="160">
        <v>3.6459999999999999E-2</v>
      </c>
      <c r="Z1825" s="160">
        <v>0</v>
      </c>
      <c r="AA1825" s="159">
        <v>0.18098</v>
      </c>
      <c r="AB1825" s="159">
        <v>3.7499999999999999E-3</v>
      </c>
      <c r="AC1825" s="159">
        <v>6.0299999999999998E-3</v>
      </c>
      <c r="AD1825" s="159">
        <v>0.72397999999999996</v>
      </c>
    </row>
    <row r="1826" spans="1:30" ht="15" customHeight="1">
      <c r="A1826" s="267" t="s">
        <v>2610</v>
      </c>
      <c r="B1826" s="165" t="s">
        <v>34</v>
      </c>
      <c r="C1826" s="182">
        <v>9.7579999999999986E-2</v>
      </c>
      <c r="E1826" s="172">
        <v>0.37509999999999999</v>
      </c>
      <c r="F1826" s="173">
        <v>0.11726</v>
      </c>
      <c r="G1826" s="179">
        <v>8.5599999999999999E-3</v>
      </c>
      <c r="H1826" s="176">
        <v>4.9530000000000005E-2</v>
      </c>
      <c r="I1826" s="175">
        <v>1.4570000000000001E-2</v>
      </c>
      <c r="J1826" s="160">
        <v>2.4003299999999999</v>
      </c>
      <c r="K1826" s="160">
        <v>0.16105</v>
      </c>
      <c r="L1826" s="160">
        <v>3.29E-3</v>
      </c>
      <c r="M1826" s="160">
        <v>1.83365</v>
      </c>
      <c r="N1826" s="160">
        <v>2.4620000000000003E-2</v>
      </c>
      <c r="O1826" s="160">
        <v>8.2194699999999994</v>
      </c>
      <c r="P1826" s="160">
        <v>0.71721000000000001</v>
      </c>
      <c r="Q1826" s="160">
        <v>7.5999999999999993E-4</v>
      </c>
      <c r="R1826" s="160">
        <v>8.8599999999999998E-3</v>
      </c>
      <c r="S1826" s="160">
        <v>1.4976099999999999</v>
      </c>
      <c r="T1826" s="160">
        <v>0</v>
      </c>
      <c r="U1826" s="160">
        <v>1.5302099999999998</v>
      </c>
      <c r="V1826" s="160">
        <v>3.8E-3</v>
      </c>
      <c r="W1826" s="160">
        <v>3.0000000000000001E-3</v>
      </c>
      <c r="X1826" s="160">
        <v>3.5000000000000005E-4</v>
      </c>
      <c r="Y1826" s="160">
        <v>2.8490000000000001E-2</v>
      </c>
      <c r="Z1826" s="160">
        <v>0</v>
      </c>
      <c r="AA1826" s="159">
        <v>0.19861000000000001</v>
      </c>
      <c r="AB1826" s="159">
        <v>2.5999999999999999E-3</v>
      </c>
      <c r="AC1826" s="159">
        <v>4.4800000000000005E-3</v>
      </c>
      <c r="AD1826" s="159">
        <v>0.99731999999999998</v>
      </c>
    </row>
    <row r="1827" spans="1:30" ht="15" customHeight="1">
      <c r="A1827" s="267" t="s">
        <v>2611</v>
      </c>
      <c r="B1827" s="165" t="s">
        <v>34</v>
      </c>
      <c r="C1827" s="182">
        <v>7.5439999999999993E-2</v>
      </c>
      <c r="E1827" s="172">
        <v>0.38088</v>
      </c>
      <c r="F1827" s="173">
        <v>9.4200000000000006E-2</v>
      </c>
      <c r="G1827" s="179">
        <v>7.4399999999999996E-3</v>
      </c>
      <c r="H1827" s="176">
        <v>3.9309999999999998E-2</v>
      </c>
      <c r="I1827" s="175">
        <v>1.4570000000000001E-2</v>
      </c>
      <c r="J1827" s="160">
        <v>1.74336</v>
      </c>
      <c r="K1827" s="160">
        <v>0.14804</v>
      </c>
      <c r="L1827" s="160">
        <v>3.3E-3</v>
      </c>
      <c r="M1827" s="160">
        <v>1.3371299999999999</v>
      </c>
      <c r="N1827" s="160">
        <v>2.5139999999999999E-2</v>
      </c>
      <c r="O1827" s="160">
        <v>7.5906799999999999</v>
      </c>
      <c r="P1827" s="160">
        <v>0.82562000000000002</v>
      </c>
      <c r="Q1827" s="160">
        <v>7.9000000000000001E-4</v>
      </c>
      <c r="R1827" s="160">
        <v>6.43E-3</v>
      </c>
      <c r="S1827" s="160">
        <v>1.30898</v>
      </c>
      <c r="T1827" s="160">
        <v>0</v>
      </c>
      <c r="U1827" s="160">
        <v>1.3338099999999999</v>
      </c>
      <c r="V1827" s="160">
        <v>3.81E-3</v>
      </c>
      <c r="W1827" s="160">
        <v>2.8199999999999996E-3</v>
      </c>
      <c r="X1827" s="160">
        <v>2.5999999999999998E-4</v>
      </c>
      <c r="Y1827" s="160">
        <v>2.8459999999999999E-2</v>
      </c>
      <c r="Z1827" s="160">
        <v>0</v>
      </c>
      <c r="AA1827" s="159">
        <v>0.19991</v>
      </c>
      <c r="AB1827" s="159">
        <v>2.32E-3</v>
      </c>
      <c r="AC1827" s="159">
        <v>4.1799999999999997E-3</v>
      </c>
      <c r="AD1827" s="159">
        <v>1.0081599999999999</v>
      </c>
    </row>
    <row r="1828" spans="1:30" ht="15" customHeight="1">
      <c r="A1828" s="267" t="s">
        <v>2612</v>
      </c>
      <c r="B1828" s="165" t="s">
        <v>34</v>
      </c>
      <c r="C1828" s="182">
        <v>9.4700000000000006E-2</v>
      </c>
      <c r="E1828" s="172">
        <v>0.17321999999999999</v>
      </c>
      <c r="F1828" s="173">
        <v>6.6059999999999994E-2</v>
      </c>
      <c r="G1828" s="179">
        <v>1.3140000000000001E-2</v>
      </c>
      <c r="H1828" s="176">
        <v>3.8330000000000003E-2</v>
      </c>
      <c r="I1828" s="175">
        <v>7.7499999999999999E-3</v>
      </c>
      <c r="J1828" s="160">
        <v>0.18196000000000001</v>
      </c>
      <c r="K1828" s="160">
        <v>0.11125</v>
      </c>
      <c r="L1828" s="160">
        <v>2.2899999999999999E-3</v>
      </c>
      <c r="M1828" s="160">
        <v>0.82283000000000006</v>
      </c>
      <c r="N1828" s="160">
        <v>1.3440000000000001E-2</v>
      </c>
      <c r="O1828" s="160">
        <v>5.3929600000000004</v>
      </c>
      <c r="P1828" s="160">
        <v>1.25583</v>
      </c>
      <c r="Q1828" s="160">
        <v>8.5000000000000006E-4</v>
      </c>
      <c r="R1828" s="160">
        <v>7.7400000000000004E-3</v>
      </c>
      <c r="S1828" s="160">
        <v>0.76260000000000006</v>
      </c>
      <c r="T1828" s="160">
        <v>0</v>
      </c>
      <c r="U1828" s="160">
        <v>0.77710999999999997</v>
      </c>
      <c r="V1828" s="160">
        <v>1.7399999999999998E-3</v>
      </c>
      <c r="W1828" s="160">
        <v>1.4399999999999999E-3</v>
      </c>
      <c r="X1828" s="160">
        <v>1.3900000000000002E-3</v>
      </c>
      <c r="Y1828" s="160">
        <v>3.959E-2</v>
      </c>
      <c r="Z1828" s="160">
        <v>0</v>
      </c>
      <c r="AA1828" s="159">
        <v>0.12175000000000001</v>
      </c>
      <c r="AB1828" s="159">
        <v>1.98E-3</v>
      </c>
      <c r="AC1828" s="159">
        <v>3.8400000000000001E-3</v>
      </c>
      <c r="AD1828" s="159">
        <v>0.41688999999999998</v>
      </c>
    </row>
    <row r="1829" spans="1:30" ht="15" customHeight="1">
      <c r="A1829" s="267" t="s">
        <v>2613</v>
      </c>
      <c r="B1829" s="165" t="s">
        <v>34</v>
      </c>
      <c r="C1829" s="182">
        <v>0.13409000000000001</v>
      </c>
      <c r="E1829" s="172">
        <v>0.16544</v>
      </c>
      <c r="F1829" s="173">
        <v>4.6059999999999997E-2</v>
      </c>
      <c r="G1829" s="179">
        <v>5.3659999999999999E-2</v>
      </c>
      <c r="H1829" s="176">
        <v>5.4890000000000001E-2</v>
      </c>
      <c r="I1829" s="175">
        <v>8.7600000000000004E-3</v>
      </c>
      <c r="J1829" s="160">
        <v>0.84477999999999998</v>
      </c>
      <c r="K1829" s="160">
        <v>0.19500000000000001</v>
      </c>
      <c r="L1829" s="160">
        <v>1.8400000000000001E-3</v>
      </c>
      <c r="M1829" s="160">
        <v>1.5424500000000001</v>
      </c>
      <c r="N1829" s="160">
        <v>2.0489999999999998E-2</v>
      </c>
      <c r="O1829" s="160">
        <v>1.6515899999999999</v>
      </c>
      <c r="P1829" s="160">
        <v>2.1310500000000001</v>
      </c>
      <c r="Q1829" s="160">
        <v>8.0000000000000004E-4</v>
      </c>
      <c r="R1829" s="160">
        <v>2.4849999999999997E-2</v>
      </c>
      <c r="S1829" s="160">
        <v>0.43723000000000001</v>
      </c>
      <c r="T1829" s="160">
        <v>0</v>
      </c>
      <c r="U1829" s="160">
        <v>0.48168</v>
      </c>
      <c r="V1829" s="160">
        <v>2.2500000000000003E-3</v>
      </c>
      <c r="W1829" s="160">
        <v>2.65E-3</v>
      </c>
      <c r="X1829" s="160">
        <v>1.9E-3</v>
      </c>
      <c r="Y1829" s="160">
        <v>3.0110000000000001E-2</v>
      </c>
      <c r="Z1829" s="160">
        <v>1.6469999999999999E-2</v>
      </c>
      <c r="AA1829" s="159">
        <v>0.21360999999999999</v>
      </c>
      <c r="AB1829" s="159">
        <v>6.4400000000000004E-3</v>
      </c>
      <c r="AC1829" s="159">
        <v>1.008E-2</v>
      </c>
      <c r="AD1829" s="159">
        <v>0.50527999999999995</v>
      </c>
    </row>
    <row r="1830" spans="1:30" ht="15" customHeight="1">
      <c r="A1830" s="267" t="s">
        <v>2614</v>
      </c>
      <c r="B1830" s="165" t="s">
        <v>34</v>
      </c>
      <c r="D1830" s="162">
        <v>6.2800000000000009E-2</v>
      </c>
      <c r="E1830" s="172">
        <v>0.18514</v>
      </c>
      <c r="F1830" s="173">
        <v>2.913E-2</v>
      </c>
      <c r="G1830" s="179">
        <v>5.5970000000000006E-2</v>
      </c>
      <c r="H1830" s="176">
        <v>3.7599999999999995E-2</v>
      </c>
      <c r="I1830" s="175">
        <v>2.7229999999999997E-2</v>
      </c>
      <c r="J1830" s="160">
        <v>0.29981999999999998</v>
      </c>
      <c r="K1830" s="160">
        <v>0.26225000000000004</v>
      </c>
      <c r="L1830" s="160">
        <v>2.8499999999999997E-3</v>
      </c>
      <c r="M1830" s="160">
        <v>0.89763999999999999</v>
      </c>
      <c r="N1830" s="160">
        <v>1.2849999999999999E-2</v>
      </c>
      <c r="O1830" s="160">
        <v>3.9822500000000001</v>
      </c>
      <c r="P1830" s="160">
        <v>3.3312499999999998</v>
      </c>
      <c r="Q1830" s="160">
        <v>1.2999999999999999E-3</v>
      </c>
      <c r="R1830" s="160">
        <v>1.359E-2</v>
      </c>
      <c r="S1830" s="160">
        <v>2.7859999999999999E-2</v>
      </c>
      <c r="T1830" s="160">
        <v>0</v>
      </c>
      <c r="U1830" s="160">
        <v>0.17801999999999998</v>
      </c>
      <c r="V1830" s="160">
        <v>8.5999999999999998E-4</v>
      </c>
      <c r="W1830" s="160">
        <v>8.1000000000000006E-4</v>
      </c>
      <c r="X1830" s="160">
        <v>2.2000000000000001E-3</v>
      </c>
      <c r="Y1830" s="160">
        <v>1.316E-2</v>
      </c>
      <c r="Z1830" s="160">
        <v>0.10857</v>
      </c>
      <c r="AA1830" s="159">
        <v>9.6860000000000002E-2</v>
      </c>
      <c r="AB1830" s="159">
        <v>2.1800000000000001E-3</v>
      </c>
      <c r="AC1830" s="159">
        <v>1.559E-2</v>
      </c>
      <c r="AD1830" s="159">
        <v>0.36213999999999996</v>
      </c>
    </row>
    <row r="1831" spans="1:30" ht="15" customHeight="1">
      <c r="A1831" s="267" t="s">
        <v>2615</v>
      </c>
      <c r="B1831" s="165" t="s">
        <v>34</v>
      </c>
      <c r="C1831" s="182">
        <v>0.16699999999999998</v>
      </c>
      <c r="E1831" s="172">
        <v>7.6859999999999998E-2</v>
      </c>
      <c r="F1831" s="173">
        <v>2.4799999999999999E-2</v>
      </c>
      <c r="G1831" s="179">
        <v>6.0149999999999995E-2</v>
      </c>
      <c r="H1831" s="176">
        <v>3.4799999999999998E-2</v>
      </c>
      <c r="I1831" s="175">
        <v>8.3400000000000002E-3</v>
      </c>
      <c r="J1831" s="160">
        <v>0.48920000000000002</v>
      </c>
      <c r="K1831" s="160">
        <v>0.25861000000000001</v>
      </c>
      <c r="L1831" s="160">
        <v>7.5000000000000002E-4</v>
      </c>
      <c r="M1831" s="160">
        <v>1.8430899999999999</v>
      </c>
      <c r="N1831" s="160">
        <v>9.58E-3</v>
      </c>
      <c r="O1831" s="160">
        <v>3.7743500000000001</v>
      </c>
      <c r="P1831" s="160">
        <v>1.6521100000000002</v>
      </c>
      <c r="Q1831" s="160">
        <v>9.3999999999999997E-4</v>
      </c>
      <c r="R1831" s="160">
        <v>6.3299999999999997E-3</v>
      </c>
      <c r="S1831" s="160">
        <v>0.41031999999999996</v>
      </c>
      <c r="T1831" s="160">
        <v>0</v>
      </c>
      <c r="U1831" s="160">
        <v>0.46999000000000002</v>
      </c>
      <c r="V1831" s="160">
        <v>5.5000000000000003E-4</v>
      </c>
      <c r="W1831" s="160">
        <v>1.32E-3</v>
      </c>
      <c r="X1831" s="160">
        <v>1.9599999999999999E-3</v>
      </c>
      <c r="Y1831" s="160">
        <v>2.0979999999999999E-2</v>
      </c>
      <c r="Z1831" s="160">
        <v>4.36E-2</v>
      </c>
      <c r="AA1831" s="159">
        <v>0.41397</v>
      </c>
      <c r="AB1831" s="159">
        <v>1.14E-3</v>
      </c>
      <c r="AC1831" s="159">
        <v>1.443E-2</v>
      </c>
      <c r="AD1831" s="159">
        <v>0.10482</v>
      </c>
    </row>
    <row r="1832" spans="1:30" ht="15" customHeight="1">
      <c r="A1832" s="267" t="s">
        <v>2616</v>
      </c>
      <c r="B1832" s="165" t="s">
        <v>34</v>
      </c>
      <c r="C1832" s="182">
        <v>8.7289999999999993E-2</v>
      </c>
      <c r="E1832" s="172">
        <v>0.248</v>
      </c>
      <c r="F1832" s="173">
        <v>5.321E-2</v>
      </c>
      <c r="G1832" s="179">
        <v>2.222E-2</v>
      </c>
      <c r="H1832" s="176">
        <v>6.225E-2</v>
      </c>
      <c r="I1832" s="175">
        <v>1.0860000000000002E-2</v>
      </c>
      <c r="J1832" s="160">
        <v>0.70413999999999999</v>
      </c>
      <c r="K1832" s="160">
        <v>0.16558</v>
      </c>
      <c r="L1832" s="160">
        <v>1.5E-3</v>
      </c>
      <c r="M1832" s="160">
        <v>0.69343999999999995</v>
      </c>
      <c r="N1832" s="160">
        <v>1.8879999999999997E-2</v>
      </c>
      <c r="O1832" s="160">
        <v>8.6833500000000008</v>
      </c>
      <c r="P1832" s="160">
        <v>1.23953</v>
      </c>
      <c r="Q1832" s="160">
        <v>1.31E-3</v>
      </c>
      <c r="R1832" s="160">
        <v>9.300000000000001E-3</v>
      </c>
      <c r="S1832" s="160">
        <v>5.7869999999999998E-2</v>
      </c>
      <c r="T1832" s="160">
        <v>0</v>
      </c>
      <c r="U1832" s="160">
        <v>9.4320000000000001E-2</v>
      </c>
      <c r="V1832" s="160">
        <v>2.2599999999999999E-3</v>
      </c>
      <c r="W1832" s="160">
        <v>1.8799999999999999E-3</v>
      </c>
      <c r="X1832" s="160">
        <v>1.0499999999999999E-3</v>
      </c>
      <c r="Y1832" s="160">
        <v>2.852E-2</v>
      </c>
      <c r="Z1832" s="160">
        <v>1.1979999999999999E-2</v>
      </c>
      <c r="AA1832" s="159">
        <v>0.14432</v>
      </c>
      <c r="AB1832" s="159">
        <v>1.4099999999999998E-3</v>
      </c>
      <c r="AC1832" s="159">
        <v>2.1900000000000001E-3</v>
      </c>
      <c r="AD1832" s="159">
        <v>0.74198999999999993</v>
      </c>
    </row>
    <row r="1833" spans="1:30" ht="15" customHeight="1">
      <c r="A1833" s="267" t="s">
        <v>2617</v>
      </c>
      <c r="B1833" s="165" t="s">
        <v>34</v>
      </c>
      <c r="C1833" s="182">
        <v>0.1308</v>
      </c>
      <c r="E1833" s="172">
        <v>0.32356999999999997</v>
      </c>
      <c r="F1833" s="173">
        <v>3.2850000000000004E-2</v>
      </c>
      <c r="G1833" s="179">
        <v>1.409E-2</v>
      </c>
      <c r="H1833" s="176">
        <v>3.5360000000000003E-2</v>
      </c>
      <c r="I1833" s="175">
        <v>1.6840000000000001E-2</v>
      </c>
      <c r="J1833" s="160">
        <v>0.92996999999999996</v>
      </c>
      <c r="K1833" s="160">
        <v>0.24306</v>
      </c>
      <c r="L1833" s="160">
        <v>2.16E-3</v>
      </c>
      <c r="M1833" s="160">
        <v>1.0146599999999999</v>
      </c>
      <c r="N1833" s="160">
        <v>2.7109999999999999E-2</v>
      </c>
      <c r="O1833" s="160">
        <v>4.72532</v>
      </c>
      <c r="P1833" s="160">
        <v>2.2158000000000002</v>
      </c>
      <c r="Q1833" s="160">
        <v>1.82E-3</v>
      </c>
      <c r="R1833" s="160">
        <v>2.1610000000000001E-2</v>
      </c>
      <c r="S1833" s="160">
        <v>0</v>
      </c>
      <c r="T1833" s="160">
        <v>0</v>
      </c>
      <c r="U1833" s="160">
        <v>4.0899999999999999E-2</v>
      </c>
      <c r="V1833" s="160">
        <v>2.7800000000000004E-3</v>
      </c>
      <c r="W1833" s="160">
        <v>2.5300000000000001E-3</v>
      </c>
      <c r="X1833" s="160">
        <v>1.8E-3</v>
      </c>
      <c r="Y1833" s="160">
        <v>3.7269999999999998E-2</v>
      </c>
      <c r="Z1833" s="160">
        <v>2.1780000000000001E-2</v>
      </c>
      <c r="AA1833" s="159">
        <v>0.18504000000000001</v>
      </c>
      <c r="AB1833" s="159">
        <v>1E-3</v>
      </c>
      <c r="AC1833" s="159">
        <v>2.8999999999999998E-3</v>
      </c>
      <c r="AD1833" s="159">
        <v>1.0304</v>
      </c>
    </row>
    <row r="1834" spans="1:30" ht="15" customHeight="1">
      <c r="A1834" s="267" t="s">
        <v>2618</v>
      </c>
      <c r="B1834" s="165" t="s">
        <v>34</v>
      </c>
      <c r="C1834" s="182">
        <v>0.14147000000000001</v>
      </c>
      <c r="E1834" s="172">
        <v>0.28739000000000003</v>
      </c>
      <c r="F1834" s="173">
        <v>5.2150000000000002E-2</v>
      </c>
      <c r="G1834" s="179">
        <v>1.3600000000000001E-2</v>
      </c>
      <c r="H1834" s="176">
        <v>4.1730000000000003E-2</v>
      </c>
      <c r="I1834" s="175">
        <v>1.486E-2</v>
      </c>
      <c r="J1834" s="160">
        <v>1.4699700000000002</v>
      </c>
      <c r="K1834" s="160">
        <v>0.24623</v>
      </c>
      <c r="L1834" s="160">
        <v>1.92E-3</v>
      </c>
      <c r="M1834" s="160">
        <v>1.49882</v>
      </c>
      <c r="N1834" s="160">
        <v>2.4150000000000001E-2</v>
      </c>
      <c r="O1834" s="160">
        <v>5.9211599999999995</v>
      </c>
      <c r="P1834" s="160">
        <v>2.15394</v>
      </c>
      <c r="Q1834" s="160">
        <v>1.6300000000000002E-3</v>
      </c>
      <c r="R1834" s="160">
        <v>2.2409999999999999E-2</v>
      </c>
      <c r="S1834" s="160">
        <v>0.29059000000000001</v>
      </c>
      <c r="T1834" s="160">
        <v>0</v>
      </c>
      <c r="U1834" s="160">
        <v>0.33472000000000002</v>
      </c>
      <c r="V1834" s="160">
        <v>2.48E-3</v>
      </c>
      <c r="W1834" s="160">
        <v>2.65E-3</v>
      </c>
      <c r="X1834" s="160">
        <v>1.67E-3</v>
      </c>
      <c r="Y1834" s="160">
        <v>3.2969999999999999E-2</v>
      </c>
      <c r="Z1834" s="160">
        <v>1.9220000000000001E-2</v>
      </c>
      <c r="AA1834" s="159">
        <v>0.18021000000000001</v>
      </c>
      <c r="AB1834" s="159">
        <v>1.1299999999999999E-3</v>
      </c>
      <c r="AC1834" s="159">
        <v>2.8699999999999997E-3</v>
      </c>
      <c r="AD1834" s="159">
        <v>0.91858999999999991</v>
      </c>
    </row>
    <row r="1835" spans="1:30" ht="15" customHeight="1">
      <c r="A1835" s="267" t="s">
        <v>2619</v>
      </c>
      <c r="B1835" s="165" t="s">
        <v>34</v>
      </c>
      <c r="C1835" s="182">
        <v>0.13281000000000001</v>
      </c>
      <c r="E1835" s="172">
        <v>0.17421</v>
      </c>
      <c r="F1835" s="173">
        <v>3.7139999999999999E-2</v>
      </c>
      <c r="G1835" s="179">
        <v>5.9519999999999997E-2</v>
      </c>
      <c r="H1835" s="176">
        <v>4.8590000000000001E-2</v>
      </c>
      <c r="I1835" s="175">
        <v>6.3600000000000002E-3</v>
      </c>
      <c r="J1835" s="160">
        <v>0.60167999999999999</v>
      </c>
      <c r="K1835" s="160">
        <v>0.16201000000000002</v>
      </c>
      <c r="L1835" s="160">
        <v>1.0199999999999999E-3</v>
      </c>
      <c r="M1835" s="160">
        <v>1.21638</v>
      </c>
      <c r="N1835" s="160">
        <v>2.0959999999999999E-2</v>
      </c>
      <c r="O1835" s="160">
        <v>4.6119400000000006</v>
      </c>
      <c r="P1835" s="160">
        <v>1.7797700000000001</v>
      </c>
      <c r="Q1835" s="160">
        <v>1.08E-3</v>
      </c>
      <c r="R1835" s="160">
        <v>2.1909999999999999E-2</v>
      </c>
      <c r="S1835" s="160">
        <v>0.56405000000000005</v>
      </c>
      <c r="T1835" s="160">
        <v>0</v>
      </c>
      <c r="U1835" s="160">
        <v>0.61557000000000006</v>
      </c>
      <c r="V1835" s="160">
        <v>1.48E-3</v>
      </c>
      <c r="W1835" s="160">
        <v>3.0299999999999997E-3</v>
      </c>
      <c r="X1835" s="160">
        <v>2.0999999999999999E-3</v>
      </c>
      <c r="Y1835" s="160">
        <v>2.6589999999999999E-2</v>
      </c>
      <c r="Z1835" s="160">
        <v>1.52E-2</v>
      </c>
      <c r="AA1835" s="159">
        <v>0.20919000000000001</v>
      </c>
      <c r="AB1835" s="159">
        <v>5.13E-3</v>
      </c>
      <c r="AC1835" s="159">
        <v>1.1859999999999999E-2</v>
      </c>
      <c r="AD1835" s="159">
        <v>0.64858000000000005</v>
      </c>
    </row>
    <row r="1836" spans="1:30" ht="15" customHeight="1">
      <c r="A1836" s="267" t="s">
        <v>2620</v>
      </c>
      <c r="B1836" s="165" t="s">
        <v>34</v>
      </c>
      <c r="C1836" s="182">
        <v>0.13666999999999999</v>
      </c>
      <c r="E1836" s="172">
        <v>0.13965</v>
      </c>
      <c r="F1836" s="173">
        <v>4.478E-2</v>
      </c>
      <c r="G1836" s="179">
        <v>3.746E-2</v>
      </c>
      <c r="H1836" s="176">
        <v>4.1790000000000001E-2</v>
      </c>
      <c r="I1836" s="175">
        <v>7.8300000000000002E-3</v>
      </c>
      <c r="J1836" s="160">
        <v>1.0683499999999999</v>
      </c>
      <c r="K1836" s="160">
        <v>0.18643000000000001</v>
      </c>
      <c r="L1836" s="160">
        <v>1.1100000000000001E-3</v>
      </c>
      <c r="M1836" s="160">
        <v>1.86113</v>
      </c>
      <c r="N1836" s="160">
        <v>1.4619999999999999E-2</v>
      </c>
      <c r="O1836" s="160">
        <v>8.9008699999999994</v>
      </c>
      <c r="P1836" s="160">
        <v>2.3426499999999999</v>
      </c>
      <c r="Q1836" s="160">
        <v>1.23E-3</v>
      </c>
      <c r="R1836" s="160">
        <v>1.46E-2</v>
      </c>
      <c r="S1836" s="160">
        <v>0.33865000000000001</v>
      </c>
      <c r="T1836" s="160">
        <v>0</v>
      </c>
      <c r="U1836" s="160">
        <v>0.41415999999999997</v>
      </c>
      <c r="V1836" s="160">
        <v>3.8700000000000002E-3</v>
      </c>
      <c r="W1836" s="160">
        <v>2.5400000000000002E-3</v>
      </c>
      <c r="X1836" s="160">
        <v>1.89E-3</v>
      </c>
      <c r="Y1836" s="160">
        <v>3.44E-2</v>
      </c>
      <c r="Z1836" s="160">
        <v>1.6240000000000001E-2</v>
      </c>
      <c r="AA1836" s="159">
        <v>0.14207</v>
      </c>
      <c r="AB1836" s="159">
        <v>3.3900000000000002E-3</v>
      </c>
      <c r="AC1836" s="159">
        <v>5.6000000000000008E-3</v>
      </c>
      <c r="AD1836" s="159">
        <v>0.50851999999999997</v>
      </c>
    </row>
    <row r="1837" spans="1:30" ht="15" customHeight="1">
      <c r="A1837" s="267" t="s">
        <v>2621</v>
      </c>
      <c r="B1837" s="165" t="s">
        <v>34</v>
      </c>
      <c r="C1837" s="182">
        <v>0.10054</v>
      </c>
      <c r="E1837" s="172">
        <v>0.16847999999999999</v>
      </c>
      <c r="F1837" s="173">
        <v>3.9599999999999996E-2</v>
      </c>
      <c r="G1837" s="179">
        <v>5.1740000000000001E-2</v>
      </c>
      <c r="H1837" s="176">
        <v>4.0099999999999997E-2</v>
      </c>
      <c r="I1837" s="175">
        <v>9.9600000000000001E-3</v>
      </c>
      <c r="J1837" s="160">
        <v>1.1849400000000001</v>
      </c>
      <c r="K1837" s="160">
        <v>0.16204999999999997</v>
      </c>
      <c r="L1837" s="160">
        <v>1.9500000000000001E-3</v>
      </c>
      <c r="M1837" s="160">
        <v>1.4626599999999998</v>
      </c>
      <c r="N1837" s="160">
        <v>1.7299999999999999E-2</v>
      </c>
      <c r="O1837" s="160">
        <v>4.7455699999999998</v>
      </c>
      <c r="P1837" s="160">
        <v>1.54095</v>
      </c>
      <c r="Q1837" s="160">
        <v>1.06E-3</v>
      </c>
      <c r="R1837" s="160">
        <v>1.0029999999999999E-2</v>
      </c>
      <c r="S1837" s="160">
        <v>0.62866</v>
      </c>
      <c r="T1837" s="160">
        <v>0</v>
      </c>
      <c r="U1837" s="160">
        <v>1.0266899999999999</v>
      </c>
      <c r="V1837" s="160">
        <v>2.3799999999999997E-3</v>
      </c>
      <c r="W1837" s="160">
        <v>3.0499999999999998E-3</v>
      </c>
      <c r="X1837" s="160">
        <v>1.1000000000000001E-3</v>
      </c>
      <c r="Y1837" s="160">
        <v>2.0499999999999997E-2</v>
      </c>
      <c r="Z1837" s="160">
        <v>3.0929999999999999E-2</v>
      </c>
      <c r="AA1837" s="159">
        <v>0.20285</v>
      </c>
      <c r="AB1837" s="159">
        <v>4.3200000000000001E-3</v>
      </c>
      <c r="AC1837" s="159">
        <v>1.0709999999999999E-2</v>
      </c>
      <c r="AD1837" s="159">
        <v>0.70809</v>
      </c>
    </row>
    <row r="1838" spans="1:30" ht="15" customHeight="1">
      <c r="A1838" s="267" t="s">
        <v>2622</v>
      </c>
      <c r="B1838" s="165" t="s">
        <v>34</v>
      </c>
      <c r="C1838" s="182">
        <v>0.16289000000000001</v>
      </c>
      <c r="E1838" s="172">
        <v>0.18298999999999999</v>
      </c>
      <c r="F1838" s="173">
        <v>6.0289999999999996E-2</v>
      </c>
      <c r="G1838" s="179">
        <v>1.9480000000000001E-2</v>
      </c>
      <c r="H1838" s="176">
        <v>5.1449999999999996E-2</v>
      </c>
      <c r="I1838" s="175">
        <v>8.5100000000000002E-3</v>
      </c>
      <c r="J1838" s="160">
        <v>1.6875499999999999</v>
      </c>
      <c r="K1838" s="160">
        <v>0.22531999999999999</v>
      </c>
      <c r="L1838" s="160">
        <v>1.8799999999999999E-3</v>
      </c>
      <c r="M1838" s="160">
        <v>2.5201799999999999</v>
      </c>
      <c r="N1838" s="160">
        <v>1.9030000000000002E-2</v>
      </c>
      <c r="O1838" s="160">
        <v>11.756780000000001</v>
      </c>
      <c r="P1838" s="160">
        <v>2.3531599999999999</v>
      </c>
      <c r="Q1838" s="160">
        <v>1.5299999999999999E-3</v>
      </c>
      <c r="R1838" s="160">
        <v>1.8329999999999999E-2</v>
      </c>
      <c r="S1838" s="160">
        <v>0.77165000000000006</v>
      </c>
      <c r="T1838" s="160">
        <v>0</v>
      </c>
      <c r="U1838" s="160">
        <v>0.79894000000000009</v>
      </c>
      <c r="V1838" s="160">
        <v>4.6100000000000004E-3</v>
      </c>
      <c r="W1838" s="160">
        <v>3.2200000000000002E-3</v>
      </c>
      <c r="X1838" s="160">
        <v>1.6900000000000001E-3</v>
      </c>
      <c r="Y1838" s="160">
        <v>4.0430000000000001E-2</v>
      </c>
      <c r="Z1838" s="160">
        <v>7.0000000000000007E-5</v>
      </c>
      <c r="AA1838" s="159">
        <v>0.16992000000000002</v>
      </c>
      <c r="AB1838" s="159">
        <v>3.64E-3</v>
      </c>
      <c r="AC1838" s="159">
        <v>3.6099999999999999E-3</v>
      </c>
      <c r="AD1838" s="159">
        <v>0.63487000000000005</v>
      </c>
    </row>
    <row r="1839" spans="1:30" ht="15" customHeight="1">
      <c r="A1839" s="267" t="s">
        <v>2623</v>
      </c>
      <c r="B1839" s="165" t="s">
        <v>34</v>
      </c>
      <c r="C1839" s="182">
        <v>0.12218999999999999</v>
      </c>
      <c r="E1839" s="172">
        <v>0.31085999999999997</v>
      </c>
      <c r="F1839" s="173">
        <v>8.1099999999999992E-2</v>
      </c>
      <c r="G1839" s="179">
        <v>2.3450000000000002E-2</v>
      </c>
      <c r="H1839" s="176">
        <v>5.7069999999999996E-2</v>
      </c>
      <c r="I1839" s="175">
        <v>1.4459999999999999E-2</v>
      </c>
      <c r="J1839" s="160">
        <v>2.8121499999999999</v>
      </c>
      <c r="K1839" s="160">
        <v>0.23248000000000002</v>
      </c>
      <c r="L1839" s="160">
        <v>2.9099999999999998E-3</v>
      </c>
      <c r="M1839" s="160">
        <v>2.3616999999999999</v>
      </c>
      <c r="N1839" s="160">
        <v>2.3179999999999999E-2</v>
      </c>
      <c r="O1839" s="160">
        <v>9.7255500000000001</v>
      </c>
      <c r="P1839" s="160">
        <v>1.2035800000000001</v>
      </c>
      <c r="Q1839" s="160">
        <v>1.6000000000000001E-3</v>
      </c>
      <c r="R1839" s="160">
        <v>1.427E-2</v>
      </c>
      <c r="S1839" s="160">
        <v>1.31087</v>
      </c>
      <c r="T1839" s="160">
        <v>0</v>
      </c>
      <c r="U1839" s="160">
        <v>1.35724</v>
      </c>
      <c r="V1839" s="160">
        <v>2.8399999999999996E-3</v>
      </c>
      <c r="W1839" s="160">
        <v>3.2200000000000002E-3</v>
      </c>
      <c r="X1839" s="160">
        <v>7.5000000000000002E-4</v>
      </c>
      <c r="Y1839" s="160">
        <v>2.666E-2</v>
      </c>
      <c r="Z1839" s="160">
        <v>1.0999999999999999E-4</v>
      </c>
      <c r="AA1839" s="159">
        <v>0.15340000000000001</v>
      </c>
      <c r="AB1839" s="159">
        <v>7.1999999999999994E-4</v>
      </c>
      <c r="AC1839" s="159">
        <v>4.0100000000000005E-3</v>
      </c>
      <c r="AD1839" s="159">
        <v>1.05802</v>
      </c>
    </row>
    <row r="1840" spans="1:30" ht="15" customHeight="1">
      <c r="A1840" s="267" t="s">
        <v>2624</v>
      </c>
      <c r="B1840" s="165" t="s">
        <v>34</v>
      </c>
      <c r="C1840" s="182">
        <v>8.9649999999999994E-2</v>
      </c>
      <c r="E1840" s="172">
        <v>0.30268</v>
      </c>
      <c r="F1840" s="173">
        <v>3.9789999999999999E-2</v>
      </c>
      <c r="G1840" s="179">
        <v>2.8330000000000001E-2</v>
      </c>
      <c r="H1840" s="176">
        <v>5.6760000000000005E-2</v>
      </c>
      <c r="I1840" s="175">
        <v>1.3950000000000001E-2</v>
      </c>
      <c r="J1840" s="160">
        <v>0.96691000000000005</v>
      </c>
      <c r="K1840" s="160">
        <v>0.17364000000000002</v>
      </c>
      <c r="L1840" s="160">
        <v>2.8199999999999996E-3</v>
      </c>
      <c r="M1840" s="160">
        <v>0.98272000000000004</v>
      </c>
      <c r="N1840" s="160">
        <v>2.5770000000000001E-2</v>
      </c>
      <c r="O1840" s="160">
        <v>8.3912300000000002</v>
      </c>
      <c r="P1840" s="160">
        <v>1.10334</v>
      </c>
      <c r="Q1840" s="160">
        <v>1.7899999999999999E-3</v>
      </c>
      <c r="R1840" s="160">
        <v>1.1040000000000001E-2</v>
      </c>
      <c r="S1840" s="160">
        <v>0.48834000000000005</v>
      </c>
      <c r="T1840" s="160">
        <v>0</v>
      </c>
      <c r="U1840" s="160">
        <v>0.51056000000000001</v>
      </c>
      <c r="V1840" s="160">
        <v>3.15E-3</v>
      </c>
      <c r="W1840" s="160">
        <v>2.66E-3</v>
      </c>
      <c r="X1840" s="160">
        <v>1.0399999999999999E-3</v>
      </c>
      <c r="Y1840" s="160">
        <v>3.5369999999999999E-2</v>
      </c>
      <c r="Z1840" s="160">
        <v>1.0999999999999999E-4</v>
      </c>
      <c r="AA1840" s="159">
        <v>0.15543999999999999</v>
      </c>
      <c r="AB1840" s="159">
        <v>1.6300000000000002E-3</v>
      </c>
      <c r="AC1840" s="159">
        <v>3.4799999999999996E-3</v>
      </c>
      <c r="AD1840" s="159">
        <v>1.0020899999999999</v>
      </c>
    </row>
    <row r="1841" spans="1:30" ht="15" customHeight="1">
      <c r="A1841" s="267" t="s">
        <v>2625</v>
      </c>
      <c r="B1841" s="165" t="s">
        <v>34</v>
      </c>
      <c r="C1841" s="182">
        <v>0.10968</v>
      </c>
      <c r="E1841" s="172">
        <v>0.18728999999999998</v>
      </c>
      <c r="F1841" s="173">
        <v>2.5319999999999999E-2</v>
      </c>
      <c r="G1841" s="179">
        <v>5.1279999999999999E-2</v>
      </c>
      <c r="H1841" s="176">
        <v>3.7400000000000003E-2</v>
      </c>
      <c r="I1841" s="175">
        <v>1.106E-2</v>
      </c>
      <c r="J1841" s="160">
        <v>0.63463000000000003</v>
      </c>
      <c r="K1841" s="160">
        <v>0.17849000000000001</v>
      </c>
      <c r="L1841" s="160">
        <v>2.0100000000000001E-3</v>
      </c>
      <c r="M1841" s="160">
        <v>1.4151800000000001</v>
      </c>
      <c r="N1841" s="160">
        <v>1.857E-2</v>
      </c>
      <c r="O1841" s="160">
        <v>8.4421999999999997</v>
      </c>
      <c r="P1841" s="160">
        <v>2.23881</v>
      </c>
      <c r="Q1841" s="160">
        <v>1.5E-3</v>
      </c>
      <c r="R1841" s="160">
        <v>1.18E-2</v>
      </c>
      <c r="S1841" s="160">
        <v>7.8009999999999996E-2</v>
      </c>
      <c r="T1841" s="160">
        <v>0</v>
      </c>
      <c r="U1841" s="160">
        <v>0.11461</v>
      </c>
      <c r="V1841" s="160">
        <v>4.28E-3</v>
      </c>
      <c r="W1841" s="160">
        <v>2.5000000000000001E-3</v>
      </c>
      <c r="X1841" s="160">
        <v>2.0799999999999998E-3</v>
      </c>
      <c r="Y1841" s="160">
        <v>3.798E-2</v>
      </c>
      <c r="Z1841" s="160">
        <v>4.9499999999999995E-3</v>
      </c>
      <c r="AA1841" s="159">
        <v>0.13421</v>
      </c>
      <c r="AB1841" s="159">
        <v>3.14E-3</v>
      </c>
      <c r="AC1841" s="159">
        <v>7.3899999999999999E-3</v>
      </c>
      <c r="AD1841" s="159">
        <v>0.6794</v>
      </c>
    </row>
    <row r="1842" spans="1:30" ht="15" customHeight="1">
      <c r="A1842" s="267" t="s">
        <v>2626</v>
      </c>
      <c r="B1842" s="165" t="s">
        <v>34</v>
      </c>
      <c r="C1842" s="182">
        <v>0.16289000000000001</v>
      </c>
      <c r="E1842" s="172">
        <v>0.18298999999999999</v>
      </c>
      <c r="F1842" s="173">
        <v>6.0289999999999996E-2</v>
      </c>
      <c r="G1842" s="179">
        <v>1.9480000000000001E-2</v>
      </c>
      <c r="H1842" s="176">
        <v>5.1449999999999996E-2</v>
      </c>
      <c r="I1842" s="175">
        <v>8.5100000000000002E-3</v>
      </c>
      <c r="J1842" s="160">
        <v>1.6875499999999999</v>
      </c>
      <c r="K1842" s="160">
        <v>0.22531999999999999</v>
      </c>
      <c r="L1842" s="160">
        <v>1.8799999999999999E-3</v>
      </c>
      <c r="M1842" s="160">
        <v>2.5201799999999999</v>
      </c>
      <c r="N1842" s="160">
        <v>1.9030000000000002E-2</v>
      </c>
      <c r="O1842" s="160">
        <v>11.756780000000001</v>
      </c>
      <c r="P1842" s="160">
        <v>2.3531599999999999</v>
      </c>
      <c r="Q1842" s="160">
        <v>1.5299999999999999E-3</v>
      </c>
      <c r="R1842" s="160">
        <v>1.8329999999999999E-2</v>
      </c>
      <c r="S1842" s="160">
        <v>0.77165000000000006</v>
      </c>
      <c r="T1842" s="160">
        <v>0</v>
      </c>
      <c r="U1842" s="160">
        <v>0.79894000000000009</v>
      </c>
      <c r="V1842" s="160">
        <v>4.6100000000000004E-3</v>
      </c>
      <c r="W1842" s="160">
        <v>3.2200000000000002E-3</v>
      </c>
      <c r="X1842" s="160">
        <v>1.6900000000000001E-3</v>
      </c>
      <c r="Y1842" s="160">
        <v>4.0430000000000001E-2</v>
      </c>
      <c r="Z1842" s="160">
        <v>7.0000000000000007E-5</v>
      </c>
      <c r="AA1842" s="159">
        <v>0.16992000000000002</v>
      </c>
      <c r="AB1842" s="159">
        <v>3.64E-3</v>
      </c>
      <c r="AC1842" s="159">
        <v>3.6099999999999999E-3</v>
      </c>
      <c r="AD1842" s="159">
        <v>0.63487000000000005</v>
      </c>
    </row>
    <row r="1843" spans="1:30" ht="15" customHeight="1">
      <c r="A1843" s="267" t="s">
        <v>2627</v>
      </c>
      <c r="B1843" s="165" t="s">
        <v>34</v>
      </c>
      <c r="C1843" s="182">
        <v>8.6019999999999999E-2</v>
      </c>
      <c r="E1843" s="172">
        <v>0.32813999999999999</v>
      </c>
      <c r="F1843" s="173">
        <v>5.3800000000000001E-2</v>
      </c>
      <c r="G1843" s="179">
        <v>2.8650000000000002E-2</v>
      </c>
      <c r="H1843" s="176">
        <v>7.0179999999999992E-2</v>
      </c>
      <c r="I1843" s="175">
        <v>1.4459999999999999E-2</v>
      </c>
      <c r="J1843" s="160">
        <v>1.0326200000000001</v>
      </c>
      <c r="K1843" s="160">
        <v>0.18808</v>
      </c>
      <c r="L1843" s="160">
        <v>3.79E-3</v>
      </c>
      <c r="M1843" s="160">
        <v>1.0466899999999999</v>
      </c>
      <c r="N1843" s="160">
        <v>2.6629999999999997E-2</v>
      </c>
      <c r="O1843" s="160">
        <v>8.2431699999999992</v>
      </c>
      <c r="P1843" s="160">
        <v>1.3846000000000001</v>
      </c>
      <c r="Q1843" s="160">
        <v>1.8599999999999999E-3</v>
      </c>
      <c r="R1843" s="160">
        <v>1.2150000000000001E-2</v>
      </c>
      <c r="S1843" s="160">
        <v>0.46722000000000002</v>
      </c>
      <c r="T1843" s="160">
        <v>0</v>
      </c>
      <c r="U1843" s="160">
        <v>0.49024999999999996</v>
      </c>
      <c r="V1843" s="160">
        <v>3.2700000000000003E-3</v>
      </c>
      <c r="W1843" s="160">
        <v>2.5300000000000001E-3</v>
      </c>
      <c r="X1843" s="160">
        <v>1.8400000000000001E-3</v>
      </c>
      <c r="Y1843" s="160">
        <v>3.773E-2</v>
      </c>
      <c r="Z1843" s="160">
        <v>3.7690000000000001E-2</v>
      </c>
      <c r="AA1843" s="159">
        <v>0.14657000000000001</v>
      </c>
      <c r="AB1843" s="159">
        <v>1.0199999999999999E-3</v>
      </c>
      <c r="AC1843" s="159">
        <v>3.0899999999999999E-3</v>
      </c>
      <c r="AD1843" s="159">
        <v>1.0443500000000001</v>
      </c>
    </row>
    <row r="1844" spans="1:30" ht="15" customHeight="1">
      <c r="A1844" s="267" t="s">
        <v>2628</v>
      </c>
      <c r="B1844" s="165" t="s">
        <v>34</v>
      </c>
      <c r="C1844" s="182">
        <v>0.12218999999999999</v>
      </c>
      <c r="E1844" s="172">
        <v>0.31085999999999997</v>
      </c>
      <c r="F1844" s="173">
        <v>8.1099999999999992E-2</v>
      </c>
      <c r="G1844" s="179">
        <v>2.3450000000000002E-2</v>
      </c>
      <c r="H1844" s="176">
        <v>5.7069999999999996E-2</v>
      </c>
      <c r="I1844" s="175">
        <v>1.4459999999999999E-2</v>
      </c>
      <c r="J1844" s="160">
        <v>2.8121499999999999</v>
      </c>
      <c r="K1844" s="160">
        <v>0.23248000000000002</v>
      </c>
      <c r="L1844" s="160">
        <v>2.9099999999999998E-3</v>
      </c>
      <c r="M1844" s="160">
        <v>2.3616999999999999</v>
      </c>
      <c r="N1844" s="160">
        <v>2.3179999999999999E-2</v>
      </c>
      <c r="O1844" s="160">
        <v>9.7255500000000001</v>
      </c>
      <c r="P1844" s="160">
        <v>1.2035800000000001</v>
      </c>
      <c r="Q1844" s="160">
        <v>1.6000000000000001E-3</v>
      </c>
      <c r="R1844" s="160">
        <v>1.427E-2</v>
      </c>
      <c r="S1844" s="160">
        <v>1.31087</v>
      </c>
      <c r="T1844" s="160">
        <v>0</v>
      </c>
      <c r="U1844" s="160">
        <v>1.35724</v>
      </c>
      <c r="V1844" s="160">
        <v>2.8399999999999996E-3</v>
      </c>
      <c r="W1844" s="160">
        <v>3.2200000000000002E-3</v>
      </c>
      <c r="X1844" s="160">
        <v>7.5000000000000002E-4</v>
      </c>
      <c r="Y1844" s="160">
        <v>2.666E-2</v>
      </c>
      <c r="Z1844" s="160">
        <v>1.0999999999999999E-4</v>
      </c>
      <c r="AA1844" s="159">
        <v>0.15340000000000001</v>
      </c>
      <c r="AB1844" s="159">
        <v>7.1999999999999994E-4</v>
      </c>
      <c r="AC1844" s="159">
        <v>4.0100000000000005E-3</v>
      </c>
      <c r="AD1844" s="159">
        <v>1.05802</v>
      </c>
    </row>
    <row r="1845" spans="1:30" ht="15" customHeight="1">
      <c r="A1845" s="267" t="s">
        <v>2629</v>
      </c>
      <c r="B1845" s="165" t="s">
        <v>34</v>
      </c>
      <c r="C1845" s="182">
        <v>0.14147000000000001</v>
      </c>
      <c r="E1845" s="172">
        <v>0.28739000000000003</v>
      </c>
      <c r="F1845" s="173">
        <v>5.2150000000000002E-2</v>
      </c>
      <c r="G1845" s="179">
        <v>1.3600000000000001E-2</v>
      </c>
      <c r="H1845" s="176">
        <v>4.1730000000000003E-2</v>
      </c>
      <c r="I1845" s="175">
        <v>1.486E-2</v>
      </c>
      <c r="J1845" s="160">
        <v>1.4699700000000002</v>
      </c>
      <c r="K1845" s="160">
        <v>0.24623</v>
      </c>
      <c r="L1845" s="160">
        <v>1.92E-3</v>
      </c>
      <c r="M1845" s="160">
        <v>1.49882</v>
      </c>
      <c r="N1845" s="160">
        <v>2.4150000000000001E-2</v>
      </c>
      <c r="O1845" s="160">
        <v>5.9211599999999995</v>
      </c>
      <c r="P1845" s="160">
        <v>2.15394</v>
      </c>
      <c r="Q1845" s="160">
        <v>1.6300000000000002E-3</v>
      </c>
      <c r="R1845" s="160">
        <v>2.2409999999999999E-2</v>
      </c>
      <c r="S1845" s="160">
        <v>0.29059000000000001</v>
      </c>
      <c r="T1845" s="160">
        <v>0</v>
      </c>
      <c r="U1845" s="160">
        <v>0.33472000000000002</v>
      </c>
      <c r="V1845" s="160">
        <v>2.48E-3</v>
      </c>
      <c r="W1845" s="160">
        <v>2.65E-3</v>
      </c>
      <c r="X1845" s="160">
        <v>1.67E-3</v>
      </c>
      <c r="Y1845" s="160">
        <v>3.2969999999999999E-2</v>
      </c>
      <c r="Z1845" s="160">
        <v>1.9220000000000001E-2</v>
      </c>
      <c r="AA1845" s="159">
        <v>0.18021000000000001</v>
      </c>
      <c r="AB1845" s="159">
        <v>1.1299999999999999E-3</v>
      </c>
      <c r="AC1845" s="159">
        <v>2.8699999999999997E-3</v>
      </c>
      <c r="AD1845" s="159">
        <v>0.91858999999999991</v>
      </c>
    </row>
    <row r="1846" spans="1:30" ht="15" customHeight="1">
      <c r="A1846" s="267" t="s">
        <v>2630</v>
      </c>
      <c r="B1846" s="165" t="s">
        <v>34</v>
      </c>
      <c r="C1846" s="182">
        <v>0.14147000000000001</v>
      </c>
      <c r="E1846" s="172">
        <v>0.28739000000000003</v>
      </c>
      <c r="F1846" s="173">
        <v>5.2150000000000002E-2</v>
      </c>
      <c r="G1846" s="179">
        <v>1.3600000000000001E-2</v>
      </c>
      <c r="H1846" s="176">
        <v>4.1730000000000003E-2</v>
      </c>
      <c r="I1846" s="175">
        <v>1.486E-2</v>
      </c>
      <c r="J1846" s="160">
        <v>1.4699700000000002</v>
      </c>
      <c r="K1846" s="160">
        <v>0.24623</v>
      </c>
      <c r="L1846" s="160">
        <v>1.92E-3</v>
      </c>
      <c r="M1846" s="160">
        <v>1.49882</v>
      </c>
      <c r="N1846" s="160">
        <v>2.4150000000000001E-2</v>
      </c>
      <c r="O1846" s="160">
        <v>5.9211599999999995</v>
      </c>
      <c r="P1846" s="160">
        <v>2.15394</v>
      </c>
      <c r="Q1846" s="160">
        <v>1.6300000000000002E-3</v>
      </c>
      <c r="R1846" s="160">
        <v>2.2409999999999999E-2</v>
      </c>
      <c r="S1846" s="160">
        <v>0.29059000000000001</v>
      </c>
      <c r="T1846" s="160">
        <v>0</v>
      </c>
      <c r="U1846" s="160">
        <v>0.33472000000000002</v>
      </c>
      <c r="V1846" s="160">
        <v>2.48E-3</v>
      </c>
      <c r="W1846" s="160">
        <v>2.65E-3</v>
      </c>
      <c r="X1846" s="160">
        <v>1.67E-3</v>
      </c>
      <c r="Y1846" s="160">
        <v>3.2969999999999999E-2</v>
      </c>
      <c r="Z1846" s="160">
        <v>1.9220000000000001E-2</v>
      </c>
      <c r="AA1846" s="159">
        <v>0.18021000000000001</v>
      </c>
      <c r="AB1846" s="159">
        <v>1.1299999999999999E-3</v>
      </c>
      <c r="AC1846" s="159">
        <v>2.8699999999999997E-3</v>
      </c>
      <c r="AD1846" s="159">
        <v>0.91858999999999991</v>
      </c>
    </row>
    <row r="1847" spans="1:30" ht="15" customHeight="1">
      <c r="A1847" s="267" t="s">
        <v>2631</v>
      </c>
      <c r="B1847" s="165" t="s">
        <v>34</v>
      </c>
      <c r="C1847" s="182">
        <v>0.11212999999999999</v>
      </c>
      <c r="E1847" s="172">
        <v>0.25575999999999999</v>
      </c>
      <c r="F1847" s="173">
        <v>1.958E-2</v>
      </c>
      <c r="G1847" s="179">
        <v>4.999E-2</v>
      </c>
      <c r="H1847" s="176">
        <v>2.8500000000000001E-2</v>
      </c>
      <c r="I1847" s="175">
        <v>1.4710000000000001E-2</v>
      </c>
      <c r="J1847" s="160">
        <v>0.81834000000000007</v>
      </c>
      <c r="K1847" s="160">
        <v>0.20068000000000003</v>
      </c>
      <c r="L1847" s="160">
        <v>2.49E-3</v>
      </c>
      <c r="M1847" s="160">
        <v>1.03372</v>
      </c>
      <c r="N1847" s="160">
        <v>2.2179999999999998E-2</v>
      </c>
      <c r="O1847" s="160">
        <v>4.3602699999999999</v>
      </c>
      <c r="P1847" s="160">
        <v>1.4794100000000001</v>
      </c>
      <c r="Q1847" s="160">
        <v>1.48E-3</v>
      </c>
      <c r="R1847" s="160">
        <v>9.41E-3</v>
      </c>
      <c r="S1847" s="160">
        <v>0.11496000000000001</v>
      </c>
      <c r="T1847" s="160">
        <v>0</v>
      </c>
      <c r="U1847" s="160">
        <v>0.18898000000000001</v>
      </c>
      <c r="V1847" s="160">
        <v>2.3799999999999997E-3</v>
      </c>
      <c r="W1847" s="160">
        <v>2.1199999999999999E-3</v>
      </c>
      <c r="X1847" s="160">
        <v>2.2200000000000002E-3</v>
      </c>
      <c r="Y1847" s="160">
        <v>4.4160000000000005E-2</v>
      </c>
      <c r="Z1847" s="160">
        <v>2.1250000000000002E-2</v>
      </c>
      <c r="AA1847" s="159">
        <v>0.14147999999999999</v>
      </c>
      <c r="AB1847" s="159">
        <v>1.2999999999999999E-3</v>
      </c>
      <c r="AC1847" s="159">
        <v>7.3699999999999998E-3</v>
      </c>
      <c r="AD1847" s="159">
        <v>0.86721000000000004</v>
      </c>
    </row>
    <row r="1848" spans="1:30" ht="15" customHeight="1">
      <c r="A1848" s="267" t="s">
        <v>2632</v>
      </c>
      <c r="B1848" s="165" t="s">
        <v>34</v>
      </c>
      <c r="D1848" s="162">
        <v>5.8799999999999998E-3</v>
      </c>
      <c r="E1848" s="172">
        <v>9.8089999999999997E-2</v>
      </c>
      <c r="F1848" s="173">
        <v>1.7999999999999998E-4</v>
      </c>
      <c r="G1848" s="179">
        <v>3.4000000000000002E-4</v>
      </c>
      <c r="H1848" s="176">
        <v>2.5000000000000001E-4</v>
      </c>
      <c r="I1848" s="175">
        <v>3.0899999999999999E-3</v>
      </c>
      <c r="J1848" s="160">
        <v>7.9669999999999991E-2</v>
      </c>
      <c r="K1848" s="160">
        <v>0.10954000000000001</v>
      </c>
      <c r="L1848" s="160">
        <v>1.4000000000000001E-4</v>
      </c>
      <c r="M1848" s="160">
        <v>0.13941999999999999</v>
      </c>
      <c r="N1848" s="160">
        <v>4.3800000000000002E-3</v>
      </c>
      <c r="O1848" s="160">
        <v>1.992E-2</v>
      </c>
      <c r="P1848" s="160">
        <v>1.74274</v>
      </c>
      <c r="Q1848" s="160">
        <v>5.6999999999999998E-4</v>
      </c>
      <c r="R1848" s="160">
        <v>7.000000000000001E-4</v>
      </c>
      <c r="S1848" s="160">
        <v>0</v>
      </c>
      <c r="T1848" s="160">
        <v>0</v>
      </c>
      <c r="U1848" s="160">
        <v>8.7550000000000003E-2</v>
      </c>
      <c r="V1848" s="160">
        <v>5.9999999999999995E-4</v>
      </c>
      <c r="W1848" s="160">
        <v>2.8000000000000003E-4</v>
      </c>
      <c r="X1848" s="160">
        <v>8.7999999999999992E-4</v>
      </c>
      <c r="Y1848" s="160">
        <v>3.13E-3</v>
      </c>
      <c r="Z1848" s="160">
        <v>0.34256999999999999</v>
      </c>
      <c r="AA1848" s="159">
        <v>1E-3</v>
      </c>
      <c r="AB1848" s="159">
        <v>0</v>
      </c>
      <c r="AC1848" s="159">
        <v>1.99E-3</v>
      </c>
      <c r="AD1848" s="159">
        <v>0.17925000000000002</v>
      </c>
    </row>
    <row r="1849" spans="1:30" ht="15" customHeight="1">
      <c r="A1849" s="267" t="s">
        <v>2633</v>
      </c>
      <c r="B1849" s="165" t="s">
        <v>34</v>
      </c>
      <c r="D1849" s="162">
        <v>3.6099999999999999E-3</v>
      </c>
      <c r="E1849" s="172">
        <v>0.12920000000000001</v>
      </c>
      <c r="F1849" s="173">
        <v>8.0000000000000007E-5</v>
      </c>
      <c r="G1849" s="179">
        <v>4.2000000000000002E-4</v>
      </c>
      <c r="H1849" s="176">
        <v>1.4000000000000001E-4</v>
      </c>
      <c r="I1849" s="175">
        <v>2.0100000000000001E-3</v>
      </c>
      <c r="J1849" s="160">
        <v>0.1305</v>
      </c>
      <c r="K1849" s="160">
        <v>0.12047000000000001</v>
      </c>
      <c r="L1849" s="160">
        <v>5.0600000000000003E-3</v>
      </c>
      <c r="M1849" s="160">
        <v>8.0310000000000006E-2</v>
      </c>
      <c r="N1849" s="160">
        <v>3.1099999999999999E-3</v>
      </c>
      <c r="O1849" s="160">
        <v>2.0080000000000001E-2</v>
      </c>
      <c r="P1849" s="160">
        <v>1.30505</v>
      </c>
      <c r="Q1849" s="160">
        <v>6.9000000000000008E-4</v>
      </c>
      <c r="R1849" s="160">
        <v>1.1000000000000001E-3</v>
      </c>
      <c r="S1849" s="160">
        <v>0</v>
      </c>
      <c r="T1849" s="160">
        <v>0</v>
      </c>
      <c r="U1849" s="160">
        <v>2.5100000000000001E-3</v>
      </c>
      <c r="V1849" s="160">
        <v>5.8E-4</v>
      </c>
      <c r="W1849" s="160">
        <v>2.1000000000000001E-4</v>
      </c>
      <c r="X1849" s="160">
        <v>1E-3</v>
      </c>
      <c r="Y1849" s="160">
        <v>2E-3</v>
      </c>
      <c r="Z1849" s="160">
        <v>0.10038999999999999</v>
      </c>
      <c r="AA1849" s="159">
        <v>1E-3</v>
      </c>
      <c r="AB1849" s="159">
        <v>0</v>
      </c>
      <c r="AC1849" s="159">
        <v>2.0000000000000001E-4</v>
      </c>
      <c r="AD1849" s="159">
        <v>0.1807</v>
      </c>
    </row>
    <row r="1850" spans="1:30" ht="15" customHeight="1">
      <c r="A1850" s="267" t="s">
        <v>2634</v>
      </c>
      <c r="B1850" s="165" t="s">
        <v>34</v>
      </c>
      <c r="D1850" s="162">
        <v>4.0100000000000005E-3</v>
      </c>
      <c r="E1850" s="172">
        <v>4.8120000000000003E-2</v>
      </c>
      <c r="F1850" s="173">
        <v>6.8000000000000005E-4</v>
      </c>
      <c r="G1850" s="179">
        <v>8.9999999999999998E-4</v>
      </c>
      <c r="H1850" s="176">
        <v>8.1999999999999998E-4</v>
      </c>
      <c r="I1850" s="175">
        <v>3.0100000000000001E-3</v>
      </c>
      <c r="J1850" s="160">
        <v>0.10024</v>
      </c>
      <c r="K1850" s="160">
        <v>0.12028999999999999</v>
      </c>
      <c r="L1850" s="160">
        <v>6.6E-4</v>
      </c>
      <c r="M1850" s="160">
        <v>9.0220000000000009E-2</v>
      </c>
      <c r="N1850" s="160">
        <v>5.0099999999999997E-3</v>
      </c>
      <c r="O1850" s="160">
        <v>3.007E-2</v>
      </c>
      <c r="P1850" s="160">
        <v>0.97236999999999996</v>
      </c>
      <c r="Q1850" s="160">
        <v>8.5999999999999998E-4</v>
      </c>
      <c r="R1850" s="160">
        <v>1E-3</v>
      </c>
      <c r="S1850" s="160">
        <v>0</v>
      </c>
      <c r="T1850" s="160">
        <v>0</v>
      </c>
      <c r="U1850" s="160">
        <v>0.25479000000000002</v>
      </c>
      <c r="V1850" s="160">
        <v>2.0000000000000001E-4</v>
      </c>
      <c r="W1850" s="160">
        <v>5.9999999999999995E-4</v>
      </c>
      <c r="X1850" s="160">
        <v>4.0000000000000003E-5</v>
      </c>
      <c r="Y1850" s="160">
        <v>4.0100000000000005E-3</v>
      </c>
      <c r="Z1850" s="160">
        <v>16.03912</v>
      </c>
      <c r="AA1850" s="159">
        <v>1E-3</v>
      </c>
      <c r="AB1850" s="159">
        <v>0</v>
      </c>
      <c r="AC1850" s="159">
        <v>1.8E-3</v>
      </c>
      <c r="AD1850" s="159">
        <v>0.14034000000000002</v>
      </c>
    </row>
    <row r="1851" spans="1:30" ht="15" customHeight="1">
      <c r="A1851" s="267" t="s">
        <v>2635</v>
      </c>
      <c r="B1851" s="165" t="s">
        <v>34</v>
      </c>
      <c r="D1851" s="162">
        <v>8.1100000000000009E-3</v>
      </c>
      <c r="E1851" s="172">
        <v>7.107999999999999E-2</v>
      </c>
      <c r="F1851" s="173">
        <v>2.1000000000000001E-4</v>
      </c>
      <c r="G1851" s="179">
        <v>5.2999999999999998E-4</v>
      </c>
      <c r="H1851" s="176">
        <v>8.9999999999999992E-5</v>
      </c>
      <c r="I1851" s="175">
        <v>7.5700000000000003E-3</v>
      </c>
      <c r="J1851" s="160">
        <v>0.17143999999999998</v>
      </c>
      <c r="K1851" s="160">
        <v>0.11734</v>
      </c>
      <c r="L1851" s="160">
        <v>1.23E-3</v>
      </c>
      <c r="M1851" s="160">
        <v>0.31269999999999998</v>
      </c>
      <c r="N1851" s="160">
        <v>3.9000000000000003E-3</v>
      </c>
      <c r="O1851" s="160">
        <v>0.28027999999999997</v>
      </c>
      <c r="P1851" s="160">
        <v>2.2257899999999999</v>
      </c>
      <c r="Q1851" s="160">
        <v>3.7999999999999997E-4</v>
      </c>
      <c r="R1851" s="160">
        <v>1.58E-3</v>
      </c>
      <c r="S1851" s="160">
        <v>0</v>
      </c>
      <c r="T1851" s="160">
        <v>0</v>
      </c>
      <c r="U1851" s="160">
        <v>6.0241899999999999</v>
      </c>
      <c r="V1851" s="160">
        <v>6.0999999999999997E-4</v>
      </c>
      <c r="W1851" s="160">
        <v>4.0000000000000002E-4</v>
      </c>
      <c r="X1851" s="160">
        <v>1.4499999999999999E-3</v>
      </c>
      <c r="Y1851" s="160">
        <v>2.8499999999999997E-3</v>
      </c>
      <c r="Z1851" s="160">
        <v>5.8099999999999999E-2</v>
      </c>
      <c r="AA1851" s="159">
        <v>4.6700000000000005E-3</v>
      </c>
      <c r="AB1851" s="159">
        <v>0</v>
      </c>
      <c r="AC1851" s="159">
        <v>7.3600000000000002E-3</v>
      </c>
      <c r="AD1851" s="159">
        <v>0.12664</v>
      </c>
    </row>
    <row r="1852" spans="1:30" ht="15" customHeight="1">
      <c r="A1852" s="267" t="s">
        <v>2636</v>
      </c>
      <c r="B1852" s="165" t="s">
        <v>34</v>
      </c>
      <c r="D1852" s="162">
        <v>6.0000000000000001E-3</v>
      </c>
      <c r="E1852" s="172">
        <v>5.2000000000000005E-2</v>
      </c>
      <c r="F1852" s="173">
        <v>2E-3</v>
      </c>
      <c r="G1852" s="179">
        <v>5.0000000000000001E-4</v>
      </c>
      <c r="H1852" s="176">
        <v>1E-3</v>
      </c>
      <c r="I1852" s="175">
        <v>1.55E-2</v>
      </c>
      <c r="J1852" s="160">
        <v>6.5000000000000002E-2</v>
      </c>
      <c r="K1852" s="160">
        <v>0.09</v>
      </c>
      <c r="L1852" s="160">
        <v>3.5000000000000005E-4</v>
      </c>
      <c r="M1852" s="160">
        <v>0.105</v>
      </c>
      <c r="N1852" s="160">
        <v>2.5000000000000001E-3</v>
      </c>
      <c r="O1852" s="160">
        <v>1.4999999999999999E-2</v>
      </c>
      <c r="P1852" s="160">
        <v>1.655</v>
      </c>
      <c r="Q1852" s="160">
        <v>3.5000000000000005E-4</v>
      </c>
      <c r="R1852" s="160">
        <v>1.5E-3</v>
      </c>
      <c r="S1852" s="160">
        <v>0</v>
      </c>
      <c r="T1852" s="160">
        <v>0</v>
      </c>
      <c r="U1852" s="160">
        <v>0</v>
      </c>
      <c r="V1852" s="160">
        <v>1.8500000000000001E-3</v>
      </c>
      <c r="W1852" s="160">
        <v>2.0000000000000001E-4</v>
      </c>
      <c r="X1852" s="160">
        <v>3.5000000000000005E-4</v>
      </c>
      <c r="Y1852" s="160">
        <v>2.1700000000000001E-2</v>
      </c>
      <c r="Z1852" s="160">
        <v>0.1225</v>
      </c>
      <c r="AA1852" s="159">
        <v>0</v>
      </c>
      <c r="AB1852" s="159">
        <v>0</v>
      </c>
      <c r="AC1852" s="159">
        <v>0</v>
      </c>
      <c r="AD1852" s="159">
        <v>0</v>
      </c>
    </row>
    <row r="1853" spans="1:30" ht="15" customHeight="1">
      <c r="A1853" s="267" t="s">
        <v>2637</v>
      </c>
      <c r="B1853" s="165" t="s">
        <v>34</v>
      </c>
      <c r="D1853" s="162">
        <v>3.7099999999999998E-3</v>
      </c>
      <c r="E1853" s="172">
        <v>0.15619</v>
      </c>
      <c r="F1853" s="173">
        <v>4.0000000000000002E-4</v>
      </c>
      <c r="G1853" s="179">
        <v>5.8E-4</v>
      </c>
      <c r="H1853" s="176">
        <v>1.2999999999999999E-4</v>
      </c>
      <c r="I1853" s="175">
        <v>7.8500000000000011E-3</v>
      </c>
      <c r="J1853" s="160">
        <v>2.7530000000000002E-2</v>
      </c>
      <c r="K1853" s="160">
        <v>3.1989999999999998E-2</v>
      </c>
      <c r="L1853" s="160">
        <v>2.1999999999999998E-4</v>
      </c>
      <c r="M1853" s="160">
        <v>5.8169999999999999E-2</v>
      </c>
      <c r="N1853" s="160">
        <v>3.8999999999999999E-4</v>
      </c>
      <c r="O1853" s="160">
        <v>2.9099999999999998E-3</v>
      </c>
      <c r="P1853" s="160">
        <v>0.60909999999999997</v>
      </c>
      <c r="Q1853" s="160">
        <v>3.3E-4</v>
      </c>
      <c r="R1853" s="160">
        <v>3.3E-4</v>
      </c>
      <c r="S1853" s="160">
        <v>0</v>
      </c>
      <c r="T1853" s="160">
        <v>0</v>
      </c>
      <c r="U1853" s="160">
        <v>4.5319999999999999E-2</v>
      </c>
      <c r="V1853" s="160">
        <v>1E-4</v>
      </c>
      <c r="W1853" s="160">
        <v>8.0000000000000007E-5</v>
      </c>
      <c r="X1853" s="160">
        <v>1.6000000000000001E-4</v>
      </c>
      <c r="Y1853" s="160">
        <v>1.58E-3</v>
      </c>
      <c r="Z1853" s="160">
        <v>0.33199000000000001</v>
      </c>
      <c r="AA1853" s="159">
        <v>1.6800000000000001E-3</v>
      </c>
      <c r="AB1853" s="159">
        <v>0</v>
      </c>
      <c r="AC1853" s="159">
        <v>1.06E-3</v>
      </c>
      <c r="AD1853" s="159">
        <v>7.1249999999999994E-2</v>
      </c>
    </row>
    <row r="1854" spans="1:30" ht="15" customHeight="1">
      <c r="A1854" s="267" t="s">
        <v>2638</v>
      </c>
      <c r="B1854" s="165" t="s">
        <v>34</v>
      </c>
      <c r="D1854" s="162">
        <v>5.8799999999999998E-3</v>
      </c>
      <c r="E1854" s="172">
        <v>9.8089999999999997E-2</v>
      </c>
      <c r="F1854" s="173">
        <v>1.7999999999999998E-4</v>
      </c>
      <c r="G1854" s="179">
        <v>3.4000000000000002E-4</v>
      </c>
      <c r="H1854" s="176">
        <v>2.5000000000000001E-4</v>
      </c>
      <c r="I1854" s="175">
        <v>3.0899999999999999E-3</v>
      </c>
      <c r="J1854" s="160">
        <v>7.9669999999999991E-2</v>
      </c>
      <c r="K1854" s="160">
        <v>0.10954000000000001</v>
      </c>
      <c r="L1854" s="160">
        <v>1.4000000000000001E-4</v>
      </c>
      <c r="M1854" s="160">
        <v>0.13941999999999999</v>
      </c>
      <c r="N1854" s="160">
        <v>4.3800000000000002E-3</v>
      </c>
      <c r="O1854" s="160">
        <v>1.992E-2</v>
      </c>
      <c r="P1854" s="160">
        <v>1.74274</v>
      </c>
      <c r="Q1854" s="160">
        <v>5.6999999999999998E-4</v>
      </c>
      <c r="R1854" s="160">
        <v>7.000000000000001E-4</v>
      </c>
      <c r="S1854" s="160">
        <v>0</v>
      </c>
      <c r="T1854" s="160">
        <v>0</v>
      </c>
      <c r="U1854" s="160">
        <v>8.7550000000000003E-2</v>
      </c>
      <c r="V1854" s="160">
        <v>5.9999999999999995E-4</v>
      </c>
      <c r="W1854" s="160">
        <v>2.8000000000000003E-4</v>
      </c>
      <c r="X1854" s="160">
        <v>8.7999999999999992E-4</v>
      </c>
      <c r="Y1854" s="160">
        <v>3.13E-3</v>
      </c>
      <c r="Z1854" s="160">
        <v>0.34256999999999999</v>
      </c>
      <c r="AA1854" s="159">
        <v>1E-3</v>
      </c>
      <c r="AB1854" s="159">
        <v>0</v>
      </c>
      <c r="AC1854" s="159">
        <v>1.99E-3</v>
      </c>
      <c r="AD1854" s="159">
        <v>0.17925000000000002</v>
      </c>
    </row>
    <row r="1855" spans="1:30" ht="15" customHeight="1">
      <c r="A1855" s="267" t="s">
        <v>2639</v>
      </c>
      <c r="B1855" s="165" t="s">
        <v>34</v>
      </c>
      <c r="D1855" s="162">
        <v>7.5599999999999999E-3</v>
      </c>
      <c r="E1855" s="172">
        <v>0.1384</v>
      </c>
      <c r="F1855" s="173">
        <v>4.3999999999999996E-4</v>
      </c>
      <c r="G1855" s="179">
        <v>4.6000000000000001E-4</v>
      </c>
      <c r="H1855" s="176">
        <v>2.8000000000000003E-4</v>
      </c>
      <c r="I1855" s="175">
        <v>9.3299999999999998E-3</v>
      </c>
      <c r="J1855" s="160">
        <v>7.6609999999999998E-2</v>
      </c>
      <c r="K1855" s="160">
        <v>0.15851000000000001</v>
      </c>
      <c r="L1855" s="160">
        <v>8.1999999999999998E-4</v>
      </c>
      <c r="M1855" s="160">
        <v>0.16907</v>
      </c>
      <c r="N1855" s="160">
        <v>4.1700000000000001E-3</v>
      </c>
      <c r="O1855" s="160">
        <v>1.8489999999999999E-2</v>
      </c>
      <c r="P1855" s="160">
        <v>2.3327</v>
      </c>
      <c r="Q1855" s="160">
        <v>6.6E-4</v>
      </c>
      <c r="R1855" s="160">
        <v>9.5E-4</v>
      </c>
      <c r="S1855" s="160">
        <v>0</v>
      </c>
      <c r="T1855" s="160">
        <v>0</v>
      </c>
      <c r="U1855" s="160">
        <v>7.8149999999999997E-2</v>
      </c>
      <c r="V1855" s="160">
        <v>5.6000000000000006E-4</v>
      </c>
      <c r="W1855" s="160">
        <v>4.0999999999999999E-4</v>
      </c>
      <c r="X1855" s="160">
        <v>1.67E-3</v>
      </c>
      <c r="Y1855" s="160">
        <v>4.2500000000000003E-3</v>
      </c>
      <c r="Z1855" s="160">
        <v>0.29561999999999999</v>
      </c>
      <c r="AA1855" s="159">
        <v>3.4300000000000003E-3</v>
      </c>
      <c r="AB1855" s="159">
        <v>0</v>
      </c>
      <c r="AC1855" s="159">
        <v>1.9300000000000001E-3</v>
      </c>
      <c r="AD1855" s="159">
        <v>0.19549</v>
      </c>
    </row>
    <row r="1856" spans="1:30" ht="15" customHeight="1">
      <c r="A1856" s="267" t="s">
        <v>2640</v>
      </c>
      <c r="B1856" s="165" t="s">
        <v>34</v>
      </c>
      <c r="D1856" s="162">
        <v>8.1100000000000009E-3</v>
      </c>
      <c r="E1856" s="172">
        <v>7.107999999999999E-2</v>
      </c>
      <c r="F1856" s="173">
        <v>2.1000000000000001E-4</v>
      </c>
      <c r="G1856" s="179">
        <v>5.2999999999999998E-4</v>
      </c>
      <c r="H1856" s="176">
        <v>8.9999999999999992E-5</v>
      </c>
      <c r="I1856" s="175">
        <v>7.5700000000000003E-3</v>
      </c>
      <c r="J1856" s="160">
        <v>0.17143999999999998</v>
      </c>
      <c r="K1856" s="160">
        <v>0.11734</v>
      </c>
      <c r="L1856" s="160">
        <v>1.23E-3</v>
      </c>
      <c r="M1856" s="160">
        <v>0.31269999999999998</v>
      </c>
      <c r="N1856" s="160">
        <v>3.9000000000000003E-3</v>
      </c>
      <c r="O1856" s="160">
        <v>0.28027999999999997</v>
      </c>
      <c r="P1856" s="160">
        <v>2.2257899999999999</v>
      </c>
      <c r="Q1856" s="160">
        <v>3.7999999999999997E-4</v>
      </c>
      <c r="R1856" s="160">
        <v>1.58E-3</v>
      </c>
      <c r="S1856" s="160">
        <v>0</v>
      </c>
      <c r="T1856" s="160">
        <v>0</v>
      </c>
      <c r="U1856" s="160">
        <v>6.0241899999999999</v>
      </c>
      <c r="V1856" s="160">
        <v>6.0999999999999997E-4</v>
      </c>
      <c r="W1856" s="160">
        <v>4.0000000000000002E-4</v>
      </c>
      <c r="X1856" s="160">
        <v>1.4499999999999999E-3</v>
      </c>
      <c r="Y1856" s="160">
        <v>2.8499999999999997E-3</v>
      </c>
      <c r="Z1856" s="160">
        <v>5.8099999999999999E-2</v>
      </c>
      <c r="AA1856" s="159">
        <v>4.6700000000000005E-3</v>
      </c>
      <c r="AB1856" s="159">
        <v>0</v>
      </c>
      <c r="AC1856" s="159">
        <v>7.3600000000000002E-3</v>
      </c>
      <c r="AD1856" s="159">
        <v>0.12664</v>
      </c>
    </row>
    <row r="1857" spans="1:30" ht="15" customHeight="1">
      <c r="A1857" s="267" t="s">
        <v>2641</v>
      </c>
      <c r="B1857" s="165" t="s">
        <v>34</v>
      </c>
      <c r="D1857" s="162">
        <v>8.1100000000000009E-3</v>
      </c>
      <c r="E1857" s="172">
        <v>7.107999999999999E-2</v>
      </c>
      <c r="F1857" s="173">
        <v>2.1000000000000001E-4</v>
      </c>
      <c r="G1857" s="179">
        <v>5.2999999999999998E-4</v>
      </c>
      <c r="H1857" s="176">
        <v>8.9999999999999992E-5</v>
      </c>
      <c r="I1857" s="175">
        <v>7.5700000000000003E-3</v>
      </c>
      <c r="J1857" s="160">
        <v>0.17143999999999998</v>
      </c>
      <c r="K1857" s="160">
        <v>0.11734</v>
      </c>
      <c r="L1857" s="160">
        <v>1.23E-3</v>
      </c>
      <c r="M1857" s="160">
        <v>0.31269999999999998</v>
      </c>
      <c r="N1857" s="160">
        <v>3.9000000000000003E-3</v>
      </c>
      <c r="O1857" s="160">
        <v>0.28027999999999997</v>
      </c>
      <c r="P1857" s="160">
        <v>2.2257899999999999</v>
      </c>
      <c r="Q1857" s="160">
        <v>3.7999999999999997E-4</v>
      </c>
      <c r="R1857" s="160">
        <v>1.58E-3</v>
      </c>
      <c r="S1857" s="160">
        <v>0</v>
      </c>
      <c r="T1857" s="160">
        <v>0</v>
      </c>
      <c r="U1857" s="160">
        <v>6.0241899999999999</v>
      </c>
      <c r="V1857" s="160">
        <v>6.0999999999999997E-4</v>
      </c>
      <c r="W1857" s="160">
        <v>4.0000000000000002E-4</v>
      </c>
      <c r="X1857" s="160">
        <v>1.4499999999999999E-3</v>
      </c>
      <c r="Y1857" s="160">
        <v>2.8499999999999997E-3</v>
      </c>
      <c r="Z1857" s="160">
        <v>5.8099999999999999E-2</v>
      </c>
      <c r="AA1857" s="159">
        <v>4.6700000000000005E-3</v>
      </c>
      <c r="AB1857" s="159">
        <v>0</v>
      </c>
      <c r="AC1857" s="159">
        <v>7.3600000000000002E-3</v>
      </c>
      <c r="AD1857" s="159">
        <v>0.12664</v>
      </c>
    </row>
    <row r="1858" spans="1:30" ht="15" customHeight="1">
      <c r="A1858" s="267" t="s">
        <v>2642</v>
      </c>
      <c r="B1858" s="165" t="s">
        <v>34</v>
      </c>
      <c r="D1858" s="162">
        <v>8.1100000000000009E-3</v>
      </c>
      <c r="E1858" s="172">
        <v>7.107999999999999E-2</v>
      </c>
      <c r="F1858" s="173">
        <v>2.1000000000000001E-4</v>
      </c>
      <c r="G1858" s="179">
        <v>5.2999999999999998E-4</v>
      </c>
      <c r="H1858" s="176">
        <v>8.9999999999999992E-5</v>
      </c>
      <c r="I1858" s="175">
        <v>7.5700000000000003E-3</v>
      </c>
      <c r="J1858" s="160">
        <v>0.17143999999999998</v>
      </c>
      <c r="K1858" s="160">
        <v>0.11734</v>
      </c>
      <c r="L1858" s="160">
        <v>1.23E-3</v>
      </c>
      <c r="M1858" s="160">
        <v>0.31269999999999998</v>
      </c>
      <c r="N1858" s="160">
        <v>3.9000000000000003E-3</v>
      </c>
      <c r="O1858" s="160">
        <v>0.28027999999999997</v>
      </c>
      <c r="P1858" s="160">
        <v>2.2257899999999999</v>
      </c>
      <c r="Q1858" s="160">
        <v>3.7999999999999997E-4</v>
      </c>
      <c r="R1858" s="160">
        <v>1.58E-3</v>
      </c>
      <c r="S1858" s="160">
        <v>0</v>
      </c>
      <c r="T1858" s="160">
        <v>0</v>
      </c>
      <c r="U1858" s="160">
        <v>6.0241899999999999</v>
      </c>
      <c r="V1858" s="160">
        <v>6.0999999999999997E-4</v>
      </c>
      <c r="W1858" s="160">
        <v>4.0000000000000002E-4</v>
      </c>
      <c r="X1858" s="160">
        <v>1.4499999999999999E-3</v>
      </c>
      <c r="Y1858" s="160">
        <v>2.8499999999999997E-3</v>
      </c>
      <c r="Z1858" s="160">
        <v>5.8099999999999999E-2</v>
      </c>
      <c r="AA1858" s="159">
        <v>4.6700000000000005E-3</v>
      </c>
      <c r="AB1858" s="159">
        <v>0</v>
      </c>
      <c r="AC1858" s="159">
        <v>7.3600000000000002E-3</v>
      </c>
      <c r="AD1858" s="159">
        <v>0.12664</v>
      </c>
    </row>
    <row r="1859" spans="1:30" ht="15" customHeight="1">
      <c r="A1859" s="267" t="s">
        <v>2643</v>
      </c>
      <c r="B1859" s="165" t="s">
        <v>34</v>
      </c>
      <c r="D1859" s="162">
        <v>1.7000000000000001E-3</v>
      </c>
      <c r="E1859" s="172">
        <v>0.14543</v>
      </c>
      <c r="F1859" s="173">
        <v>4.6999999999999999E-4</v>
      </c>
      <c r="G1859" s="179">
        <v>3.5000000000000005E-4</v>
      </c>
      <c r="H1859" s="176">
        <v>4.0999999999999999E-4</v>
      </c>
      <c r="I1859" s="175">
        <v>6.0099999999999997E-3</v>
      </c>
      <c r="J1859" s="160">
        <v>0.10023</v>
      </c>
      <c r="K1859" s="160">
        <v>3.007E-2</v>
      </c>
      <c r="L1859" s="160">
        <v>1.2999999999999999E-4</v>
      </c>
      <c r="M1859" s="160">
        <v>0</v>
      </c>
      <c r="N1859" s="160">
        <v>3.4100000000000003E-3</v>
      </c>
      <c r="O1859" s="160">
        <v>5.0110000000000002E-2</v>
      </c>
      <c r="P1859" s="160">
        <v>0.31071000000000004</v>
      </c>
      <c r="Q1859" s="160">
        <v>1.2999999999999999E-4</v>
      </c>
      <c r="R1859" s="160">
        <v>1.5E-3</v>
      </c>
      <c r="S1859" s="160">
        <v>0</v>
      </c>
      <c r="T1859" s="160">
        <v>0</v>
      </c>
      <c r="U1859" s="160">
        <v>0.18082999999999999</v>
      </c>
      <c r="V1859" s="160">
        <v>6.0000000000000002E-5</v>
      </c>
      <c r="W1859" s="160">
        <v>4.0000000000000003E-5</v>
      </c>
      <c r="X1859" s="160">
        <v>8.9999999999999992E-5</v>
      </c>
      <c r="Y1859" s="160">
        <v>1.5E-3</v>
      </c>
      <c r="Z1859" s="160">
        <v>3.007E-2</v>
      </c>
      <c r="AA1859" s="159">
        <v>3.0100000000000001E-3</v>
      </c>
      <c r="AB1859" s="159">
        <v>0</v>
      </c>
      <c r="AC1859" s="159">
        <v>2.4099999999999998E-3</v>
      </c>
      <c r="AD1859" s="159">
        <v>2.0049999999999998E-2</v>
      </c>
    </row>
    <row r="1860" spans="1:30" ht="15" customHeight="1">
      <c r="A1860" s="267" t="s">
        <v>2644</v>
      </c>
      <c r="B1860" s="165" t="s">
        <v>34</v>
      </c>
      <c r="D1860" s="162">
        <v>1.1000000000000001E-3</v>
      </c>
      <c r="E1860" s="172">
        <v>0.13083999999999998</v>
      </c>
      <c r="F1860" s="173">
        <v>1.4000000000000001E-4</v>
      </c>
      <c r="G1860" s="179">
        <v>1.0999999999999999E-4</v>
      </c>
      <c r="H1860" s="176">
        <v>2.1999999999999998E-4</v>
      </c>
      <c r="I1860" s="175">
        <v>2.99E-3</v>
      </c>
      <c r="J1860" s="160">
        <v>0.16954</v>
      </c>
      <c r="K1860" s="160">
        <v>2.9919999999999999E-2</v>
      </c>
      <c r="L1860" s="160">
        <v>2.8000000000000003E-4</v>
      </c>
      <c r="M1860" s="160">
        <v>1.9950000000000002E-2</v>
      </c>
      <c r="N1860" s="160">
        <v>3.5899999999999999E-3</v>
      </c>
      <c r="O1860" s="160">
        <v>4.9859999999999995E-2</v>
      </c>
      <c r="P1860" s="160">
        <v>0.23934999999999998</v>
      </c>
      <c r="Q1860" s="160">
        <v>1.4999999999999999E-4</v>
      </c>
      <c r="R1860" s="160">
        <v>2.0000000000000001E-4</v>
      </c>
      <c r="S1860" s="160">
        <v>0</v>
      </c>
      <c r="T1860" s="160">
        <v>0</v>
      </c>
      <c r="U1860" s="160">
        <v>0.34490000000000004</v>
      </c>
      <c r="V1860" s="160">
        <v>3.0000000000000001E-5</v>
      </c>
      <c r="W1860" s="160">
        <v>3.0000000000000001E-5</v>
      </c>
      <c r="X1860" s="160">
        <v>1.4999999999999999E-4</v>
      </c>
      <c r="Y1860" s="160">
        <v>8.0000000000000004E-4</v>
      </c>
      <c r="Z1860" s="160">
        <v>0.15159</v>
      </c>
      <c r="AA1860" s="159">
        <v>3.9900000000000005E-3</v>
      </c>
      <c r="AB1860" s="159">
        <v>0</v>
      </c>
      <c r="AC1860" s="159">
        <v>2.0899999999999998E-3</v>
      </c>
      <c r="AD1860" s="159">
        <v>6.9809999999999997E-2</v>
      </c>
    </row>
    <row r="1861" spans="1:30" ht="15" customHeight="1">
      <c r="A1861" s="267" t="s">
        <v>2645</v>
      </c>
      <c r="B1861" s="165" t="s">
        <v>34</v>
      </c>
      <c r="D1861" s="162">
        <v>6.7200000000000003E-3</v>
      </c>
      <c r="E1861" s="172">
        <v>0.14483000000000001</v>
      </c>
      <c r="F1861" s="173">
        <v>1.4999999999999999E-4</v>
      </c>
      <c r="G1861" s="179">
        <v>1.06E-3</v>
      </c>
      <c r="H1861" s="176">
        <v>2.1999999999999998E-4</v>
      </c>
      <c r="I1861" s="175">
        <v>2E-3</v>
      </c>
      <c r="J1861" s="160">
        <v>4.0090000000000001E-2</v>
      </c>
      <c r="K1861" s="160">
        <v>0.17039000000000001</v>
      </c>
      <c r="L1861" s="160">
        <v>1.2999999999999999E-4</v>
      </c>
      <c r="M1861" s="160">
        <v>0.25056999999999996</v>
      </c>
      <c r="N1861" s="160">
        <v>3.6099999999999999E-3</v>
      </c>
      <c r="O1861" s="160">
        <v>6.0139999999999999E-2</v>
      </c>
      <c r="P1861" s="160">
        <v>2.78633</v>
      </c>
      <c r="Q1861" s="160">
        <v>5.0000000000000001E-4</v>
      </c>
      <c r="R1861" s="160">
        <v>5.9999999999999995E-4</v>
      </c>
      <c r="S1861" s="160">
        <v>0</v>
      </c>
      <c r="T1861" s="160">
        <v>0</v>
      </c>
      <c r="U1861" s="160">
        <v>0.47273999999999999</v>
      </c>
      <c r="V1861" s="160">
        <v>0</v>
      </c>
      <c r="W1861" s="160">
        <v>1.01E-3</v>
      </c>
      <c r="X1861" s="160">
        <v>5.9999999999999995E-4</v>
      </c>
      <c r="Y1861" s="160">
        <v>2.2450000000000001E-2</v>
      </c>
      <c r="Z1861" s="160">
        <v>0.18240999999999999</v>
      </c>
      <c r="AA1861" s="159">
        <v>1E-3</v>
      </c>
      <c r="AB1861" s="159">
        <v>0</v>
      </c>
      <c r="AC1861" s="159">
        <v>1E-4</v>
      </c>
      <c r="AD1861" s="159">
        <v>8.0180000000000001E-2</v>
      </c>
    </row>
    <row r="1862" spans="1:30" ht="15" customHeight="1">
      <c r="A1862" s="267" t="s">
        <v>2646</v>
      </c>
      <c r="B1862" s="165" t="s">
        <v>34</v>
      </c>
      <c r="D1862" s="162">
        <v>6.4600000000000005E-3</v>
      </c>
      <c r="E1862" s="172">
        <v>8.0009999999999998E-2</v>
      </c>
      <c r="F1862" s="173">
        <v>1.7000000000000001E-4</v>
      </c>
      <c r="G1862" s="179">
        <v>5.2999999999999998E-4</v>
      </c>
      <c r="H1862" s="176">
        <v>3.8999999999999999E-4</v>
      </c>
      <c r="I1862" s="175">
        <v>4.2399999999999998E-3</v>
      </c>
      <c r="J1862" s="160">
        <v>7.4179999999999996E-2</v>
      </c>
      <c r="K1862" s="160">
        <v>0.10596999999999999</v>
      </c>
      <c r="L1862" s="160">
        <v>4.0000000000000002E-4</v>
      </c>
      <c r="M1862" s="160">
        <v>0.11656000000000001</v>
      </c>
      <c r="N1862" s="160">
        <v>2.5400000000000002E-3</v>
      </c>
      <c r="O1862" s="160">
        <v>1.06E-2</v>
      </c>
      <c r="P1862" s="160">
        <v>1.1868399999999999</v>
      </c>
      <c r="Q1862" s="160">
        <v>4.4999999999999999E-4</v>
      </c>
      <c r="R1862" s="160">
        <v>1.06E-3</v>
      </c>
      <c r="S1862" s="160">
        <v>0</v>
      </c>
      <c r="T1862" s="160">
        <v>0</v>
      </c>
      <c r="U1862" s="160">
        <v>9.0660000000000004E-2</v>
      </c>
      <c r="V1862" s="160">
        <v>3.5000000000000005E-4</v>
      </c>
      <c r="W1862" s="160">
        <v>2.1999999999999998E-4</v>
      </c>
      <c r="X1862" s="160">
        <v>4.8000000000000001E-4</v>
      </c>
      <c r="Y1862" s="160">
        <v>1.89E-3</v>
      </c>
      <c r="Z1862" s="160">
        <v>8.5830000000000004E-2</v>
      </c>
      <c r="AA1862" s="159">
        <v>4.2399999999999998E-3</v>
      </c>
      <c r="AB1862" s="159">
        <v>0</v>
      </c>
      <c r="AC1862" s="159">
        <v>5.2999999999999998E-4</v>
      </c>
      <c r="AD1862" s="159">
        <v>3.1789999999999999E-2</v>
      </c>
    </row>
    <row r="1863" spans="1:30" ht="15" customHeight="1">
      <c r="A1863" s="267" t="s">
        <v>2647</v>
      </c>
      <c r="B1863" s="165" t="s">
        <v>34</v>
      </c>
      <c r="D1863" s="162">
        <v>5.6899999999999997E-3</v>
      </c>
      <c r="E1863" s="172">
        <v>0.14509</v>
      </c>
      <c r="F1863" s="173">
        <v>2.4000000000000001E-4</v>
      </c>
      <c r="G1863" s="179">
        <v>3.1E-4</v>
      </c>
      <c r="H1863" s="176">
        <v>6.0000000000000002E-5</v>
      </c>
      <c r="I1863" s="175">
        <v>2.2799999999999999E-3</v>
      </c>
      <c r="J1863" s="160">
        <v>9.4920000000000004E-2</v>
      </c>
      <c r="K1863" s="160">
        <v>0.10227</v>
      </c>
      <c r="L1863" s="160">
        <v>3.63E-3</v>
      </c>
      <c r="M1863" s="160">
        <v>0.11900000000000001</v>
      </c>
      <c r="N1863" s="160">
        <v>2.5200000000000001E-3</v>
      </c>
      <c r="O1863" s="160">
        <v>2.8730000000000002E-2</v>
      </c>
      <c r="P1863" s="160">
        <v>1.3374299999999999</v>
      </c>
      <c r="Q1863" s="160">
        <v>2.9E-4</v>
      </c>
      <c r="R1863" s="160">
        <v>5.6000000000000006E-4</v>
      </c>
      <c r="S1863" s="160">
        <v>0</v>
      </c>
      <c r="T1863" s="160">
        <v>0</v>
      </c>
      <c r="U1863" s="160">
        <v>4.2899999999999995E-3</v>
      </c>
      <c r="V1863" s="160">
        <v>2.5999999999999998E-4</v>
      </c>
      <c r="W1863" s="160">
        <v>3.5999999999999997E-4</v>
      </c>
      <c r="X1863" s="160">
        <v>6.4000000000000005E-4</v>
      </c>
      <c r="Y1863" s="160">
        <v>2.7100000000000002E-3</v>
      </c>
      <c r="Z1863" s="160">
        <v>4.0379999999999999E-2</v>
      </c>
      <c r="AA1863" s="159">
        <v>1.1999999999999999E-3</v>
      </c>
      <c r="AB1863" s="159">
        <v>0</v>
      </c>
      <c r="AC1863" s="159">
        <v>1.8999999999999998E-4</v>
      </c>
      <c r="AD1863" s="159">
        <v>4.4160000000000005E-2</v>
      </c>
    </row>
    <row r="1864" spans="1:30" ht="15" customHeight="1">
      <c r="A1864" s="267" t="s">
        <v>2648</v>
      </c>
      <c r="B1864" s="165" t="s">
        <v>34</v>
      </c>
      <c r="D1864" s="162">
        <v>2.7000000000000001E-3</v>
      </c>
      <c r="E1864" s="172">
        <v>0.13918</v>
      </c>
      <c r="F1864" s="173">
        <v>2.0000000000000002E-5</v>
      </c>
      <c r="G1864" s="179">
        <v>1.0999999999999999E-4</v>
      </c>
      <c r="H1864" s="176">
        <v>8.0000000000000007E-5</v>
      </c>
      <c r="I1864" s="175">
        <v>6.0000000000000001E-3</v>
      </c>
      <c r="J1864" s="160">
        <v>4.999E-2</v>
      </c>
      <c r="K1864" s="160">
        <v>3.9989999999999998E-2</v>
      </c>
      <c r="L1864" s="160">
        <v>1.8999999999999998E-4</v>
      </c>
      <c r="M1864" s="160">
        <v>5.9989999999999995E-2</v>
      </c>
      <c r="N1864" s="160">
        <v>1.9E-3</v>
      </c>
      <c r="O1864" s="160">
        <v>6.9989999999999997E-2</v>
      </c>
      <c r="P1864" s="160">
        <v>0.39994999999999997</v>
      </c>
      <c r="Q1864" s="160">
        <v>6.9000000000000008E-4</v>
      </c>
      <c r="R1864" s="160">
        <v>8.0000000000000004E-4</v>
      </c>
      <c r="S1864" s="160">
        <v>0</v>
      </c>
      <c r="T1864" s="160">
        <v>0</v>
      </c>
      <c r="U1864" s="160">
        <v>0.12872999999999998</v>
      </c>
      <c r="V1864" s="160">
        <v>3.0000000000000001E-5</v>
      </c>
      <c r="W1864" s="160">
        <v>1.4000000000000001E-4</v>
      </c>
      <c r="X1864" s="160">
        <v>7.0000000000000007E-5</v>
      </c>
      <c r="Y1864" s="160">
        <v>2.8799999999999997E-3</v>
      </c>
      <c r="Z1864" s="160">
        <v>5.2990000000000002E-2</v>
      </c>
      <c r="AA1864" s="159">
        <v>2E-3</v>
      </c>
      <c r="AB1864" s="159">
        <v>0</v>
      </c>
      <c r="AC1864" s="159">
        <v>2.8999999999999998E-3</v>
      </c>
      <c r="AD1864" s="159">
        <v>0.01</v>
      </c>
    </row>
    <row r="1865" spans="1:30" ht="15" customHeight="1">
      <c r="A1865" s="267" t="s">
        <v>2649</v>
      </c>
      <c r="B1865" s="165" t="s">
        <v>34</v>
      </c>
      <c r="D1865" s="162">
        <v>2.7000000000000001E-3</v>
      </c>
      <c r="E1865" s="172">
        <v>0.13918</v>
      </c>
      <c r="F1865" s="173">
        <v>2.0000000000000002E-5</v>
      </c>
      <c r="G1865" s="179">
        <v>1.0999999999999999E-4</v>
      </c>
      <c r="H1865" s="176">
        <v>8.0000000000000007E-5</v>
      </c>
      <c r="I1865" s="175">
        <v>6.0000000000000001E-3</v>
      </c>
      <c r="J1865" s="160">
        <v>4.999E-2</v>
      </c>
      <c r="K1865" s="160">
        <v>3.9989999999999998E-2</v>
      </c>
      <c r="L1865" s="160">
        <v>1.8999999999999998E-4</v>
      </c>
      <c r="M1865" s="160">
        <v>5.9989999999999995E-2</v>
      </c>
      <c r="N1865" s="160">
        <v>1.9E-3</v>
      </c>
      <c r="O1865" s="160">
        <v>6.9989999999999997E-2</v>
      </c>
      <c r="P1865" s="160">
        <v>0.39994999999999997</v>
      </c>
      <c r="Q1865" s="160">
        <v>6.9000000000000008E-4</v>
      </c>
      <c r="R1865" s="160">
        <v>8.0000000000000004E-4</v>
      </c>
      <c r="S1865" s="160">
        <v>0</v>
      </c>
      <c r="T1865" s="160">
        <v>0</v>
      </c>
      <c r="U1865" s="160">
        <v>0.12872999999999998</v>
      </c>
      <c r="V1865" s="160">
        <v>3.0000000000000001E-5</v>
      </c>
      <c r="W1865" s="160">
        <v>1.4000000000000001E-4</v>
      </c>
      <c r="X1865" s="160">
        <v>7.0000000000000007E-5</v>
      </c>
      <c r="Y1865" s="160">
        <v>2.8799999999999997E-3</v>
      </c>
      <c r="Z1865" s="160">
        <v>5.2990000000000002E-2</v>
      </c>
      <c r="AA1865" s="159">
        <v>2E-3</v>
      </c>
      <c r="AB1865" s="159">
        <v>0</v>
      </c>
      <c r="AC1865" s="159">
        <v>2.8999999999999998E-3</v>
      </c>
      <c r="AD1865" s="159">
        <v>0.01</v>
      </c>
    </row>
    <row r="1866" spans="1:30" ht="15" customHeight="1">
      <c r="A1866" s="267" t="s">
        <v>2650</v>
      </c>
      <c r="B1866" s="165" t="s">
        <v>34</v>
      </c>
      <c r="D1866" s="162">
        <v>2.4719999999999999E-2</v>
      </c>
      <c r="E1866" s="172">
        <v>0.16393000000000002</v>
      </c>
      <c r="F1866" s="173">
        <v>1.307E-2</v>
      </c>
      <c r="G1866" s="179">
        <v>1.5100000000000001E-3</v>
      </c>
      <c r="H1866" s="176">
        <v>5.6499999999999996E-3</v>
      </c>
      <c r="I1866" s="175">
        <v>6.2100000000000002E-3</v>
      </c>
      <c r="J1866" s="160">
        <v>0.78870999999999991</v>
      </c>
      <c r="K1866" s="160">
        <v>0.13317999999999999</v>
      </c>
      <c r="L1866" s="160">
        <v>6.7000000000000002E-4</v>
      </c>
      <c r="M1866" s="160">
        <v>0.67747000000000002</v>
      </c>
      <c r="N1866" s="160">
        <v>8.4000000000000003E-4</v>
      </c>
      <c r="O1866" s="160">
        <v>0.27706999999999998</v>
      </c>
      <c r="P1866" s="160">
        <v>1.8388900000000001</v>
      </c>
      <c r="Q1866" s="160">
        <v>2.5999999999999998E-4</v>
      </c>
      <c r="R1866" s="160">
        <v>3.1099999999999999E-3</v>
      </c>
      <c r="S1866" s="160">
        <v>0.19228000000000001</v>
      </c>
      <c r="T1866" s="160">
        <v>0</v>
      </c>
      <c r="U1866" s="160">
        <v>0.20280999999999999</v>
      </c>
      <c r="V1866" s="160">
        <v>3.7999999999999997E-4</v>
      </c>
      <c r="W1866" s="160">
        <v>1.4499999999999999E-3</v>
      </c>
      <c r="X1866" s="160">
        <v>1.1200000000000001E-3</v>
      </c>
      <c r="Y1866" s="160">
        <v>2.32E-3</v>
      </c>
      <c r="Z1866" s="160">
        <v>2.0790000000000003E-2</v>
      </c>
      <c r="AA1866" s="159">
        <v>2.827E-2</v>
      </c>
      <c r="AB1866" s="159">
        <v>6.8700000000000002E-3</v>
      </c>
      <c r="AC1866" s="159">
        <v>7.1999999999999994E-4</v>
      </c>
      <c r="AD1866" s="159">
        <v>8.2119999999999999E-2</v>
      </c>
    </row>
    <row r="1867" spans="1:30" ht="15" customHeight="1">
      <c r="A1867" s="267" t="s">
        <v>2651</v>
      </c>
      <c r="B1867" s="165" t="s">
        <v>34</v>
      </c>
      <c r="D1867" s="162">
        <v>2.4719999999999999E-2</v>
      </c>
      <c r="E1867" s="172">
        <v>0.16393000000000002</v>
      </c>
      <c r="F1867" s="173">
        <v>1.307E-2</v>
      </c>
      <c r="G1867" s="179">
        <v>1.5100000000000001E-3</v>
      </c>
      <c r="H1867" s="176">
        <v>5.6499999999999996E-3</v>
      </c>
      <c r="I1867" s="175">
        <v>6.2100000000000002E-3</v>
      </c>
      <c r="J1867" s="160">
        <v>0.78870999999999991</v>
      </c>
      <c r="K1867" s="160">
        <v>0.13317999999999999</v>
      </c>
      <c r="L1867" s="160">
        <v>6.7000000000000002E-4</v>
      </c>
      <c r="M1867" s="160">
        <v>0.67747000000000002</v>
      </c>
      <c r="N1867" s="160">
        <v>8.4000000000000003E-4</v>
      </c>
      <c r="O1867" s="160">
        <v>0.27706999999999998</v>
      </c>
      <c r="P1867" s="160">
        <v>1.8388900000000001</v>
      </c>
      <c r="Q1867" s="160">
        <v>2.5999999999999998E-4</v>
      </c>
      <c r="R1867" s="160">
        <v>3.1099999999999999E-3</v>
      </c>
      <c r="S1867" s="160">
        <v>0.19228000000000001</v>
      </c>
      <c r="T1867" s="160">
        <v>0</v>
      </c>
      <c r="U1867" s="160">
        <v>0.20280999999999999</v>
      </c>
      <c r="V1867" s="160">
        <v>3.7999999999999997E-4</v>
      </c>
      <c r="W1867" s="160">
        <v>1.4499999999999999E-3</v>
      </c>
      <c r="X1867" s="160">
        <v>1.1200000000000001E-3</v>
      </c>
      <c r="Y1867" s="160">
        <v>2.32E-3</v>
      </c>
      <c r="Z1867" s="160">
        <v>2.0790000000000003E-2</v>
      </c>
      <c r="AA1867" s="159">
        <v>2.827E-2</v>
      </c>
      <c r="AB1867" s="159">
        <v>6.8700000000000002E-3</v>
      </c>
      <c r="AC1867" s="159">
        <v>7.1999999999999994E-4</v>
      </c>
      <c r="AD1867" s="159">
        <v>8.2119999999999999E-2</v>
      </c>
    </row>
    <row r="1868" spans="1:30" ht="15" customHeight="1">
      <c r="A1868" s="267" t="s">
        <v>2652</v>
      </c>
      <c r="B1868" s="165" t="s">
        <v>34</v>
      </c>
      <c r="D1868" s="162">
        <v>3.058E-2</v>
      </c>
      <c r="E1868" s="172">
        <v>0.19203000000000001</v>
      </c>
      <c r="F1868" s="173">
        <v>1.294E-2</v>
      </c>
      <c r="G1868" s="179">
        <v>2.7000000000000001E-3</v>
      </c>
      <c r="H1868" s="176">
        <v>6.43E-3</v>
      </c>
      <c r="I1868" s="175">
        <v>1.145E-2</v>
      </c>
      <c r="J1868" s="160">
        <v>0.77233000000000007</v>
      </c>
      <c r="K1868" s="160">
        <v>0.20197999999999999</v>
      </c>
      <c r="L1868" s="160">
        <v>2.64E-3</v>
      </c>
      <c r="M1868" s="160">
        <v>0.86573999999999995</v>
      </c>
      <c r="N1868" s="160">
        <v>3.14E-3</v>
      </c>
      <c r="O1868" s="160">
        <v>0.26452999999999999</v>
      </c>
      <c r="P1868" s="160">
        <v>1.93404</v>
      </c>
      <c r="Q1868" s="160">
        <v>4.6000000000000001E-4</v>
      </c>
      <c r="R1868" s="160">
        <v>4.9399999999999999E-3</v>
      </c>
      <c r="S1868" s="160">
        <v>0.18126</v>
      </c>
      <c r="T1868" s="160">
        <v>0</v>
      </c>
      <c r="U1868" s="160">
        <v>0.19119</v>
      </c>
      <c r="V1868" s="160">
        <v>6.0999999999999997E-4</v>
      </c>
      <c r="W1868" s="160">
        <v>1.4499999999999999E-3</v>
      </c>
      <c r="X1868" s="160">
        <v>1.1200000000000001E-3</v>
      </c>
      <c r="Y1868" s="160">
        <v>2.8100000000000004E-3</v>
      </c>
      <c r="Z1868" s="160">
        <v>1.9599999999999999E-2</v>
      </c>
      <c r="AA1868" s="159">
        <v>4.2649999999999993E-2</v>
      </c>
      <c r="AB1868" s="159">
        <v>6.4700000000000001E-3</v>
      </c>
      <c r="AC1868" s="159">
        <v>9.1E-4</v>
      </c>
      <c r="AD1868" s="159">
        <v>9.5139999999999988E-2</v>
      </c>
    </row>
    <row r="1869" spans="1:30" ht="15" customHeight="1">
      <c r="A1869" s="267" t="s">
        <v>2653</v>
      </c>
      <c r="B1869" s="165" t="s">
        <v>34</v>
      </c>
      <c r="D1869" s="162">
        <v>2.4199999999999999E-2</v>
      </c>
      <c r="E1869" s="172">
        <v>0.1295</v>
      </c>
      <c r="F1869" s="173">
        <v>1.336E-2</v>
      </c>
      <c r="G1869" s="179">
        <v>1.4499999999999999E-3</v>
      </c>
      <c r="H1869" s="176">
        <v>5.8599999999999998E-3</v>
      </c>
      <c r="I1869" s="175">
        <v>3.79E-3</v>
      </c>
      <c r="J1869" s="160">
        <v>0.85552000000000006</v>
      </c>
      <c r="K1869" s="160">
        <v>9.2249999999999999E-2</v>
      </c>
      <c r="L1869" s="160">
        <v>4.0000000000000003E-5</v>
      </c>
      <c r="M1869" s="160">
        <v>0.65812999999999999</v>
      </c>
      <c r="N1869" s="160">
        <v>4.2999999999999999E-4</v>
      </c>
      <c r="O1869" s="160">
        <v>0.29098000000000002</v>
      </c>
      <c r="P1869" s="160">
        <v>1.56101</v>
      </c>
      <c r="Q1869" s="160">
        <v>1.0999999999999999E-4</v>
      </c>
      <c r="R1869" s="160">
        <v>2.99E-3</v>
      </c>
      <c r="S1869" s="160">
        <v>0.19925999999999999</v>
      </c>
      <c r="T1869" s="160">
        <v>0</v>
      </c>
      <c r="U1869" s="160">
        <v>0.31757000000000002</v>
      </c>
      <c r="V1869" s="160">
        <v>3.6999999999999999E-4</v>
      </c>
      <c r="W1869" s="160">
        <v>1.3800000000000002E-3</v>
      </c>
      <c r="X1869" s="160">
        <v>2.9999999999999997E-4</v>
      </c>
      <c r="Y1869" s="160">
        <v>1.47E-3</v>
      </c>
      <c r="Z1869" s="160">
        <v>0.13028999999999999</v>
      </c>
      <c r="AA1869" s="159">
        <v>2.8060000000000002E-2</v>
      </c>
      <c r="AB1869" s="159">
        <v>7.1199999999999996E-3</v>
      </c>
      <c r="AC1869" s="159">
        <v>1.97E-3</v>
      </c>
      <c r="AD1869" s="159">
        <v>0.1157</v>
      </c>
    </row>
    <row r="1870" spans="1:30" ht="15" customHeight="1">
      <c r="A1870" s="267" t="s">
        <v>2654</v>
      </c>
      <c r="B1870" s="165" t="s">
        <v>34</v>
      </c>
      <c r="D1870" s="162">
        <v>2.7440000000000003E-2</v>
      </c>
      <c r="E1870" s="172">
        <v>0.12804000000000001</v>
      </c>
      <c r="F1870" s="173">
        <v>1.7490000000000002E-2</v>
      </c>
      <c r="G1870" s="179">
        <v>5.3400000000000001E-3</v>
      </c>
      <c r="H1870" s="176">
        <v>1.8749999999999999E-2</v>
      </c>
      <c r="I1870" s="175">
        <v>1.3380000000000001E-2</v>
      </c>
      <c r="J1870" s="160">
        <v>0.80066000000000004</v>
      </c>
      <c r="K1870" s="160">
        <v>0.12601000000000001</v>
      </c>
      <c r="L1870" s="160">
        <v>2.5000000000000001E-4</v>
      </c>
      <c r="M1870" s="160">
        <v>0.72046999999999994</v>
      </c>
      <c r="N1870" s="160">
        <v>6.2E-4</v>
      </c>
      <c r="O1870" s="160">
        <v>0.27946000000000004</v>
      </c>
      <c r="P1870" s="160">
        <v>1.82216</v>
      </c>
      <c r="Q1870" s="160">
        <v>8.1999999999999998E-4</v>
      </c>
      <c r="R1870" s="160">
        <v>3.7000000000000002E-3</v>
      </c>
      <c r="S1870" s="160">
        <v>0.19228000000000001</v>
      </c>
      <c r="T1870" s="160">
        <v>0</v>
      </c>
      <c r="U1870" s="160">
        <v>0.21196000000000001</v>
      </c>
      <c r="V1870" s="160">
        <v>3.5000000000000005E-4</v>
      </c>
      <c r="W1870" s="160">
        <v>1.4000000000000002E-3</v>
      </c>
      <c r="X1870" s="160">
        <v>4.2999999999999999E-4</v>
      </c>
      <c r="Y1870" s="160">
        <v>2.3400000000000001E-3</v>
      </c>
      <c r="Z1870" s="160">
        <v>4.1570000000000003E-2</v>
      </c>
      <c r="AA1870" s="159">
        <v>2.683E-2</v>
      </c>
      <c r="AB1870" s="159">
        <v>6.8700000000000002E-3</v>
      </c>
      <c r="AC1870" s="159">
        <v>6.7700000000000008E-3</v>
      </c>
      <c r="AD1870" s="159">
        <v>0.11796</v>
      </c>
    </row>
    <row r="1871" spans="1:30" ht="15" customHeight="1">
      <c r="A1871" s="267" t="s">
        <v>2655</v>
      </c>
      <c r="B1871" s="165" t="s">
        <v>34</v>
      </c>
      <c r="D1871" s="162">
        <v>1.959E-2</v>
      </c>
      <c r="E1871" s="172">
        <v>0.13274</v>
      </c>
      <c r="F1871" s="173">
        <v>9.8499999999999994E-3</v>
      </c>
      <c r="G1871" s="179">
        <v>1.64E-3</v>
      </c>
      <c r="H1871" s="176">
        <v>4.4400000000000004E-3</v>
      </c>
      <c r="I1871" s="175">
        <v>7.9900000000000006E-3</v>
      </c>
      <c r="J1871" s="160">
        <v>0.65810000000000002</v>
      </c>
      <c r="K1871" s="160">
        <v>0.10445</v>
      </c>
      <c r="L1871" s="160">
        <v>1.56E-3</v>
      </c>
      <c r="M1871" s="160">
        <v>0.57374999999999998</v>
      </c>
      <c r="N1871" s="160">
        <v>1.8E-3</v>
      </c>
      <c r="O1871" s="160">
        <v>0.21405000000000002</v>
      </c>
      <c r="P1871" s="160">
        <v>1.36374</v>
      </c>
      <c r="Q1871" s="160">
        <v>2.5000000000000001E-4</v>
      </c>
      <c r="R1871" s="160">
        <v>2.66E-3</v>
      </c>
      <c r="S1871" s="160">
        <v>0.14704</v>
      </c>
      <c r="T1871" s="160">
        <v>0</v>
      </c>
      <c r="U1871" s="160">
        <v>0.15156</v>
      </c>
      <c r="V1871" s="160">
        <v>3.3E-4</v>
      </c>
      <c r="W1871" s="160">
        <v>1.06E-3</v>
      </c>
      <c r="X1871" s="160">
        <v>3.7999999999999997E-4</v>
      </c>
      <c r="Y1871" s="160">
        <v>2.0999999999999999E-3</v>
      </c>
      <c r="Z1871" s="160">
        <v>0.23491000000000001</v>
      </c>
      <c r="AA1871" s="159">
        <v>2.1499999999999998E-2</v>
      </c>
      <c r="AB1871" s="159">
        <v>5.2500000000000003E-3</v>
      </c>
      <c r="AC1871" s="159">
        <v>1.4299999999999998E-3</v>
      </c>
      <c r="AD1871" s="159">
        <v>0.12214</v>
      </c>
    </row>
    <row r="1872" spans="1:30" ht="15" customHeight="1">
      <c r="A1872" s="267" t="s">
        <v>2656</v>
      </c>
      <c r="B1872" s="165" t="s">
        <v>34</v>
      </c>
      <c r="D1872" s="162">
        <v>1.805E-2</v>
      </c>
      <c r="E1872" s="172">
        <v>0.16199000000000002</v>
      </c>
      <c r="F1872" s="173">
        <v>9.2300000000000004E-3</v>
      </c>
      <c r="G1872" s="179">
        <v>1.1299999999999999E-3</v>
      </c>
      <c r="H1872" s="176">
        <v>4.0200000000000001E-3</v>
      </c>
      <c r="I1872" s="175">
        <v>7.6899999999999998E-3</v>
      </c>
      <c r="J1872" s="160">
        <v>0.59340999999999999</v>
      </c>
      <c r="K1872" s="160">
        <v>9.7609999999999988E-2</v>
      </c>
      <c r="L1872" s="160">
        <v>3.8999999999999999E-4</v>
      </c>
      <c r="M1872" s="160">
        <v>0.49206000000000005</v>
      </c>
      <c r="N1872" s="160">
        <v>7.000000000000001E-4</v>
      </c>
      <c r="O1872" s="160">
        <v>0.19830999999999999</v>
      </c>
      <c r="P1872" s="160">
        <v>1.5811000000000002</v>
      </c>
      <c r="Q1872" s="160">
        <v>2.1999999999999998E-4</v>
      </c>
      <c r="R1872" s="160">
        <v>2.2799999999999999E-3</v>
      </c>
      <c r="S1872" s="160">
        <v>0.13539999999999999</v>
      </c>
      <c r="T1872" s="160">
        <v>0</v>
      </c>
      <c r="U1872" s="160">
        <v>0.21475000000000002</v>
      </c>
      <c r="V1872" s="160">
        <v>3.2000000000000003E-4</v>
      </c>
      <c r="W1872" s="160">
        <v>1.07E-3</v>
      </c>
      <c r="X1872" s="160">
        <v>6.6E-4</v>
      </c>
      <c r="Y1872" s="160">
        <v>1.83E-3</v>
      </c>
      <c r="Z1872" s="160">
        <v>9.6340000000000009E-2</v>
      </c>
      <c r="AA1872" s="159">
        <v>2.017E-2</v>
      </c>
      <c r="AB1872" s="159">
        <v>4.8399999999999997E-3</v>
      </c>
      <c r="AC1872" s="159">
        <v>1.4599999999999999E-3</v>
      </c>
      <c r="AD1872" s="159">
        <v>9.3699999999999992E-2</v>
      </c>
    </row>
    <row r="1873" spans="1:30" ht="15" customHeight="1">
      <c r="A1873" s="267" t="s">
        <v>2657</v>
      </c>
      <c r="B1873" s="165" t="s">
        <v>34</v>
      </c>
      <c r="D1873" s="162">
        <v>2.2759999999999999E-2</v>
      </c>
      <c r="E1873" s="172">
        <v>0.13983999999999999</v>
      </c>
      <c r="F1873" s="173">
        <v>1.286E-2</v>
      </c>
      <c r="G1873" s="179">
        <v>1.4299999999999998E-3</v>
      </c>
      <c r="H1873" s="176">
        <v>5.5900000000000004E-3</v>
      </c>
      <c r="I1873" s="175">
        <v>3.1099999999999999E-3</v>
      </c>
      <c r="J1873" s="160">
        <v>0.78870999999999991</v>
      </c>
      <c r="K1873" s="160">
        <v>7.8230000000000008E-2</v>
      </c>
      <c r="L1873" s="160">
        <v>1.0999999999999999E-4</v>
      </c>
      <c r="M1873" s="160">
        <v>0.65119000000000005</v>
      </c>
      <c r="N1873" s="160">
        <v>3.7999999999999997E-4</v>
      </c>
      <c r="O1873" s="160">
        <v>0.27467999999999998</v>
      </c>
      <c r="P1873" s="160">
        <v>1.19859</v>
      </c>
      <c r="Q1873" s="160">
        <v>1.4999999999999999E-4</v>
      </c>
      <c r="R1873" s="160">
        <v>2.8699999999999997E-3</v>
      </c>
      <c r="S1873" s="160">
        <v>0.19228000000000001</v>
      </c>
      <c r="T1873" s="160">
        <v>0</v>
      </c>
      <c r="U1873" s="160">
        <v>0.19982</v>
      </c>
      <c r="V1873" s="160">
        <v>3.5000000000000005E-4</v>
      </c>
      <c r="W1873" s="160">
        <v>1.34E-3</v>
      </c>
      <c r="X1873" s="160">
        <v>3.4000000000000002E-4</v>
      </c>
      <c r="Y1873" s="160">
        <v>9.5E-4</v>
      </c>
      <c r="Z1873" s="160">
        <v>9.5599999999999991E-3</v>
      </c>
      <c r="AA1873" s="159">
        <v>2.588E-2</v>
      </c>
      <c r="AB1873" s="159">
        <v>6.8700000000000002E-3</v>
      </c>
      <c r="AC1873" s="159">
        <v>5.2999999999999998E-4</v>
      </c>
      <c r="AD1873" s="159">
        <v>3.4340000000000002E-2</v>
      </c>
    </row>
    <row r="1874" spans="1:30" ht="15" customHeight="1">
      <c r="A1874" s="267" t="s">
        <v>2658</v>
      </c>
      <c r="B1874" s="165" t="s">
        <v>34</v>
      </c>
      <c r="D1874" s="162">
        <v>0</v>
      </c>
      <c r="E1874" s="172">
        <v>0.1192</v>
      </c>
      <c r="F1874" s="173">
        <v>1.0000000000000001E-5</v>
      </c>
      <c r="G1874" s="179">
        <v>3.0000000000000001E-5</v>
      </c>
      <c r="H1874" s="176">
        <v>2.0000000000000002E-5</v>
      </c>
      <c r="I1874" s="175">
        <v>1.99E-3</v>
      </c>
      <c r="J1874" s="160">
        <v>7.9669999999999991E-2</v>
      </c>
      <c r="K1874" s="160">
        <v>2.988E-2</v>
      </c>
      <c r="L1874" s="160">
        <v>8.4000000000000003E-4</v>
      </c>
      <c r="M1874" s="160">
        <v>2.988E-2</v>
      </c>
      <c r="N1874" s="160">
        <v>8.9999999999999998E-4</v>
      </c>
      <c r="O1874" s="160">
        <v>0.37841999999999998</v>
      </c>
      <c r="P1874" s="160">
        <v>0.30870999999999998</v>
      </c>
      <c r="Q1874" s="160">
        <v>1E-4</v>
      </c>
      <c r="R1874" s="160">
        <v>1E-4</v>
      </c>
      <c r="S1874" s="160">
        <v>0</v>
      </c>
      <c r="T1874" s="160">
        <v>0</v>
      </c>
      <c r="U1874" s="160">
        <v>1.328E-2</v>
      </c>
      <c r="V1874" s="160">
        <v>5.0000000000000002E-5</v>
      </c>
      <c r="W1874" s="160">
        <v>2.3000000000000001E-4</v>
      </c>
      <c r="X1874" s="160">
        <v>1.0999999999999999E-4</v>
      </c>
      <c r="Y1874" s="160">
        <v>2.1000000000000001E-4</v>
      </c>
      <c r="Z1874" s="160">
        <v>0.22675999999999999</v>
      </c>
      <c r="AA1874" s="159">
        <v>1.99E-3</v>
      </c>
      <c r="AB1874" s="159">
        <v>0</v>
      </c>
      <c r="AC1874" s="159">
        <v>1E-4</v>
      </c>
      <c r="AD1874" s="159">
        <v>9.9600000000000001E-3</v>
      </c>
    </row>
    <row r="1875" spans="1:30" ht="15" customHeight="1">
      <c r="A1875" s="267" t="s">
        <v>2659</v>
      </c>
      <c r="B1875" s="165" t="s">
        <v>34</v>
      </c>
      <c r="D1875" s="162">
        <v>0</v>
      </c>
      <c r="E1875" s="172">
        <v>0.1192</v>
      </c>
      <c r="F1875" s="173">
        <v>1.0000000000000001E-5</v>
      </c>
      <c r="G1875" s="179">
        <v>3.0000000000000001E-5</v>
      </c>
      <c r="H1875" s="176">
        <v>2.0000000000000002E-5</v>
      </c>
      <c r="I1875" s="175">
        <v>1.99E-3</v>
      </c>
      <c r="J1875" s="160">
        <v>7.9669999999999991E-2</v>
      </c>
      <c r="K1875" s="160">
        <v>2.988E-2</v>
      </c>
      <c r="L1875" s="160">
        <v>8.4000000000000003E-4</v>
      </c>
      <c r="M1875" s="160">
        <v>2.988E-2</v>
      </c>
      <c r="N1875" s="160">
        <v>8.9999999999999998E-4</v>
      </c>
      <c r="O1875" s="160">
        <v>0.37841999999999998</v>
      </c>
      <c r="P1875" s="160">
        <v>0.30870999999999998</v>
      </c>
      <c r="Q1875" s="160">
        <v>1E-4</v>
      </c>
      <c r="R1875" s="160">
        <v>1E-4</v>
      </c>
      <c r="S1875" s="160">
        <v>0</v>
      </c>
      <c r="T1875" s="160">
        <v>0</v>
      </c>
      <c r="U1875" s="160">
        <v>1.328E-2</v>
      </c>
      <c r="V1875" s="160">
        <v>5.0000000000000002E-5</v>
      </c>
      <c r="W1875" s="160">
        <v>2.3000000000000001E-4</v>
      </c>
      <c r="X1875" s="160">
        <v>1.0999999999999999E-4</v>
      </c>
      <c r="Y1875" s="160">
        <v>2.1000000000000001E-4</v>
      </c>
      <c r="Z1875" s="160">
        <v>0.22675999999999999</v>
      </c>
      <c r="AA1875" s="159">
        <v>1.99E-3</v>
      </c>
      <c r="AB1875" s="159">
        <v>0</v>
      </c>
      <c r="AC1875" s="159">
        <v>1E-4</v>
      </c>
      <c r="AD1875" s="159">
        <v>9.9600000000000001E-3</v>
      </c>
    </row>
    <row r="1876" spans="1:30" ht="15" customHeight="1">
      <c r="A1876" s="267" t="s">
        <v>2660</v>
      </c>
      <c r="B1876" s="165" t="s">
        <v>34</v>
      </c>
      <c r="D1876" s="162">
        <v>0</v>
      </c>
      <c r="E1876" s="172">
        <v>0.1192</v>
      </c>
      <c r="F1876" s="173">
        <v>1.0000000000000001E-5</v>
      </c>
      <c r="G1876" s="179">
        <v>3.0000000000000001E-5</v>
      </c>
      <c r="H1876" s="176">
        <v>2.0000000000000002E-5</v>
      </c>
      <c r="I1876" s="175">
        <v>1.99E-3</v>
      </c>
      <c r="J1876" s="160">
        <v>7.9669999999999991E-2</v>
      </c>
      <c r="K1876" s="160">
        <v>2.988E-2</v>
      </c>
      <c r="L1876" s="160">
        <v>8.4000000000000003E-4</v>
      </c>
      <c r="M1876" s="160">
        <v>2.988E-2</v>
      </c>
      <c r="N1876" s="160">
        <v>8.9999999999999998E-4</v>
      </c>
      <c r="O1876" s="160">
        <v>0.37841999999999998</v>
      </c>
      <c r="P1876" s="160">
        <v>0.30870999999999998</v>
      </c>
      <c r="Q1876" s="160">
        <v>1E-4</v>
      </c>
      <c r="R1876" s="160">
        <v>1E-4</v>
      </c>
      <c r="S1876" s="160">
        <v>0</v>
      </c>
      <c r="T1876" s="160">
        <v>0</v>
      </c>
      <c r="U1876" s="160">
        <v>1.328E-2</v>
      </c>
      <c r="V1876" s="160">
        <v>5.0000000000000002E-5</v>
      </c>
      <c r="W1876" s="160">
        <v>2.3000000000000001E-4</v>
      </c>
      <c r="X1876" s="160">
        <v>1.0999999999999999E-4</v>
      </c>
      <c r="Y1876" s="160">
        <v>2.1000000000000001E-4</v>
      </c>
      <c r="Z1876" s="160">
        <v>0.22675999999999999</v>
      </c>
      <c r="AA1876" s="159">
        <v>1.99E-3</v>
      </c>
      <c r="AB1876" s="159">
        <v>0</v>
      </c>
      <c r="AC1876" s="159">
        <v>1E-4</v>
      </c>
      <c r="AD1876" s="159">
        <v>9.9600000000000001E-3</v>
      </c>
    </row>
    <row r="1877" spans="1:30" ht="15" customHeight="1">
      <c r="A1877" s="267" t="s">
        <v>2661</v>
      </c>
      <c r="B1877" s="165" t="s">
        <v>34</v>
      </c>
      <c r="D1877" s="162">
        <v>0</v>
      </c>
      <c r="E1877" s="172">
        <v>0.1192</v>
      </c>
      <c r="F1877" s="173">
        <v>1.0000000000000001E-5</v>
      </c>
      <c r="G1877" s="179">
        <v>3.0000000000000001E-5</v>
      </c>
      <c r="H1877" s="176">
        <v>2.0000000000000002E-5</v>
      </c>
      <c r="I1877" s="175">
        <v>1.99E-3</v>
      </c>
      <c r="J1877" s="160">
        <v>7.9669999999999991E-2</v>
      </c>
      <c r="K1877" s="160">
        <v>2.988E-2</v>
      </c>
      <c r="L1877" s="160">
        <v>8.4000000000000003E-4</v>
      </c>
      <c r="M1877" s="160">
        <v>2.988E-2</v>
      </c>
      <c r="N1877" s="160">
        <v>8.9999999999999998E-4</v>
      </c>
      <c r="O1877" s="160">
        <v>0.37841999999999998</v>
      </c>
      <c r="P1877" s="160">
        <v>0.30870999999999998</v>
      </c>
      <c r="Q1877" s="160">
        <v>1E-4</v>
      </c>
      <c r="R1877" s="160">
        <v>1E-4</v>
      </c>
      <c r="S1877" s="160">
        <v>0</v>
      </c>
      <c r="T1877" s="160">
        <v>0</v>
      </c>
      <c r="U1877" s="160">
        <v>1.328E-2</v>
      </c>
      <c r="V1877" s="160">
        <v>5.0000000000000002E-5</v>
      </c>
      <c r="W1877" s="160">
        <v>2.3000000000000001E-4</v>
      </c>
      <c r="X1877" s="160">
        <v>1.0999999999999999E-4</v>
      </c>
      <c r="Y1877" s="160">
        <v>2.1000000000000001E-4</v>
      </c>
      <c r="Z1877" s="160">
        <v>0.22675999999999999</v>
      </c>
      <c r="AA1877" s="159">
        <v>1.99E-3</v>
      </c>
      <c r="AB1877" s="159">
        <v>0</v>
      </c>
      <c r="AC1877" s="159">
        <v>1E-4</v>
      </c>
      <c r="AD1877" s="159">
        <v>9.9600000000000001E-3</v>
      </c>
    </row>
    <row r="1878" spans="1:30" ht="15" customHeight="1">
      <c r="A1878" s="267" t="s">
        <v>2662</v>
      </c>
      <c r="B1878" s="165" t="s">
        <v>34</v>
      </c>
      <c r="D1878" s="162">
        <v>0</v>
      </c>
      <c r="E1878" s="172">
        <v>0.1192</v>
      </c>
      <c r="F1878" s="173">
        <v>1.0000000000000001E-5</v>
      </c>
      <c r="G1878" s="179">
        <v>3.0000000000000001E-5</v>
      </c>
      <c r="H1878" s="176">
        <v>2.0000000000000002E-5</v>
      </c>
      <c r="I1878" s="175">
        <v>1.99E-3</v>
      </c>
      <c r="J1878" s="160">
        <v>7.9669999999999991E-2</v>
      </c>
      <c r="K1878" s="160">
        <v>2.988E-2</v>
      </c>
      <c r="L1878" s="160">
        <v>8.4000000000000003E-4</v>
      </c>
      <c r="M1878" s="160">
        <v>2.988E-2</v>
      </c>
      <c r="N1878" s="160">
        <v>8.9999999999999998E-4</v>
      </c>
      <c r="O1878" s="160">
        <v>0.37841999999999998</v>
      </c>
      <c r="P1878" s="160">
        <v>0.30870999999999998</v>
      </c>
      <c r="Q1878" s="160">
        <v>1E-4</v>
      </c>
      <c r="R1878" s="160">
        <v>1E-4</v>
      </c>
      <c r="S1878" s="160">
        <v>0</v>
      </c>
      <c r="T1878" s="160">
        <v>0</v>
      </c>
      <c r="U1878" s="160">
        <v>1.328E-2</v>
      </c>
      <c r="V1878" s="160">
        <v>5.0000000000000002E-5</v>
      </c>
      <c r="W1878" s="160">
        <v>2.3000000000000001E-4</v>
      </c>
      <c r="X1878" s="160">
        <v>1.0999999999999999E-4</v>
      </c>
      <c r="Y1878" s="160">
        <v>2.1000000000000001E-4</v>
      </c>
      <c r="Z1878" s="160">
        <v>0.22675999999999999</v>
      </c>
      <c r="AA1878" s="159">
        <v>1.99E-3</v>
      </c>
      <c r="AB1878" s="159">
        <v>0</v>
      </c>
      <c r="AC1878" s="159">
        <v>1E-4</v>
      </c>
      <c r="AD1878" s="159">
        <v>9.9600000000000001E-3</v>
      </c>
    </row>
    <row r="1879" spans="1:30" ht="15" customHeight="1">
      <c r="A1879" s="267" t="s">
        <v>2663</v>
      </c>
      <c r="B1879" s="165" t="s">
        <v>34</v>
      </c>
      <c r="D1879" s="162">
        <v>0</v>
      </c>
      <c r="E1879" s="172">
        <v>0.1192</v>
      </c>
      <c r="F1879" s="173">
        <v>1.0000000000000001E-5</v>
      </c>
      <c r="G1879" s="179">
        <v>3.0000000000000001E-5</v>
      </c>
      <c r="H1879" s="176">
        <v>2.0000000000000002E-5</v>
      </c>
      <c r="I1879" s="175">
        <v>1.99E-3</v>
      </c>
      <c r="J1879" s="160">
        <v>7.9669999999999991E-2</v>
      </c>
      <c r="K1879" s="160">
        <v>2.988E-2</v>
      </c>
      <c r="L1879" s="160">
        <v>8.4000000000000003E-4</v>
      </c>
      <c r="M1879" s="160">
        <v>2.988E-2</v>
      </c>
      <c r="N1879" s="160">
        <v>8.9999999999999998E-4</v>
      </c>
      <c r="O1879" s="160">
        <v>0.37841999999999998</v>
      </c>
      <c r="P1879" s="160">
        <v>0.30870999999999998</v>
      </c>
      <c r="Q1879" s="160">
        <v>1E-4</v>
      </c>
      <c r="R1879" s="160">
        <v>1E-4</v>
      </c>
      <c r="S1879" s="160">
        <v>0</v>
      </c>
      <c r="T1879" s="160">
        <v>0</v>
      </c>
      <c r="U1879" s="160">
        <v>1.328E-2</v>
      </c>
      <c r="V1879" s="160">
        <v>5.0000000000000002E-5</v>
      </c>
      <c r="W1879" s="160">
        <v>2.3000000000000001E-4</v>
      </c>
      <c r="X1879" s="160">
        <v>1.0999999999999999E-4</v>
      </c>
      <c r="Y1879" s="160">
        <v>2.1000000000000001E-4</v>
      </c>
      <c r="Z1879" s="160">
        <v>0.22675999999999999</v>
      </c>
      <c r="AA1879" s="159">
        <v>1.99E-3</v>
      </c>
      <c r="AB1879" s="159">
        <v>0</v>
      </c>
      <c r="AC1879" s="159">
        <v>1E-4</v>
      </c>
      <c r="AD1879" s="159">
        <v>9.9600000000000001E-3</v>
      </c>
    </row>
    <row r="1880" spans="1:30" ht="15" customHeight="1">
      <c r="A1880" s="267" t="s">
        <v>2664</v>
      </c>
      <c r="B1880" s="165" t="s">
        <v>34</v>
      </c>
      <c r="D1880" s="162">
        <v>2.1099999999999997E-2</v>
      </c>
      <c r="E1880" s="172">
        <v>4.9100000000000005E-2</v>
      </c>
      <c r="F1880" s="173">
        <v>4.6999999999999999E-4</v>
      </c>
      <c r="G1880" s="179">
        <v>1.7299999999999998E-3</v>
      </c>
      <c r="H1880" s="176">
        <v>2.5999999999999998E-4</v>
      </c>
      <c r="I1880" s="175">
        <v>2.7999999999999997E-2</v>
      </c>
      <c r="J1880" s="160">
        <v>1.4</v>
      </c>
      <c r="K1880" s="160">
        <v>0.2</v>
      </c>
      <c r="L1880" s="160">
        <v>4.3600000000000002E-3</v>
      </c>
      <c r="M1880" s="160">
        <v>0.3</v>
      </c>
      <c r="N1880" s="160">
        <v>1.1599999999999999E-2</v>
      </c>
      <c r="O1880" s="160">
        <v>0.16</v>
      </c>
      <c r="P1880" s="160">
        <v>1.1599999999999999</v>
      </c>
      <c r="Q1880" s="160">
        <v>3.7999999999999997E-4</v>
      </c>
      <c r="R1880" s="160">
        <v>2.3E-3</v>
      </c>
      <c r="S1880" s="160">
        <v>0</v>
      </c>
      <c r="T1880" s="160">
        <v>0</v>
      </c>
      <c r="U1880" s="160">
        <v>4.0575000000000001</v>
      </c>
      <c r="V1880" s="160">
        <v>4.0000000000000002E-4</v>
      </c>
      <c r="W1880" s="160">
        <v>1.06E-3</v>
      </c>
      <c r="X1880" s="160">
        <v>1.2800000000000001E-3</v>
      </c>
      <c r="Y1880" s="160">
        <v>5.7499999999999999E-3</v>
      </c>
      <c r="Z1880" s="160">
        <v>0.182</v>
      </c>
      <c r="AA1880" s="159">
        <v>5.0000000000000001E-3</v>
      </c>
      <c r="AB1880" s="159">
        <v>0</v>
      </c>
      <c r="AC1880" s="159">
        <v>8.8000000000000005E-3</v>
      </c>
      <c r="AD1880" s="159">
        <v>0.93</v>
      </c>
    </row>
    <row r="1881" spans="1:30" ht="15" customHeight="1">
      <c r="A1881" s="267" t="s">
        <v>2665</v>
      </c>
      <c r="B1881" s="165" t="s">
        <v>34</v>
      </c>
      <c r="D1881" s="162">
        <v>2.7130000000000001E-2</v>
      </c>
      <c r="E1881" s="172">
        <v>0.12645000000000001</v>
      </c>
      <c r="F1881" s="173">
        <v>2.717E-2</v>
      </c>
      <c r="G1881" s="179">
        <v>8.4739999999999996E-2</v>
      </c>
      <c r="H1881" s="176">
        <v>4.3220000000000001E-2</v>
      </c>
      <c r="I1881" s="175">
        <v>1.375E-2</v>
      </c>
      <c r="J1881" s="160">
        <v>0.1573</v>
      </c>
      <c r="K1881" s="160">
        <v>0.14113000000000001</v>
      </c>
      <c r="L1881" s="160">
        <v>1.0199999999999999E-3</v>
      </c>
      <c r="M1881" s="160">
        <v>0.50838000000000005</v>
      </c>
      <c r="N1881" s="160">
        <v>3.9900000000000005E-3</v>
      </c>
      <c r="O1881" s="160">
        <v>2.81908</v>
      </c>
      <c r="P1881" s="160">
        <v>2.21949</v>
      </c>
      <c r="Q1881" s="160">
        <v>1.0499999999999999E-3</v>
      </c>
      <c r="R1881" s="160">
        <v>3.2700000000000003E-3</v>
      </c>
      <c r="S1881" s="160">
        <v>0.34877999999999998</v>
      </c>
      <c r="T1881" s="160">
        <v>0</v>
      </c>
      <c r="U1881" s="160">
        <v>0.36368</v>
      </c>
      <c r="V1881" s="160">
        <v>7.5999999999999993E-4</v>
      </c>
      <c r="W1881" s="160">
        <v>8.5000000000000006E-4</v>
      </c>
      <c r="X1881" s="160">
        <v>2.8699999999999997E-3</v>
      </c>
      <c r="Y1881" s="160">
        <v>7.62E-3</v>
      </c>
      <c r="Z1881" s="160">
        <v>4.7469999999999998E-2</v>
      </c>
      <c r="AA1881" s="159">
        <v>4.3890000000000005E-2</v>
      </c>
      <c r="AB1881" s="159">
        <v>2.0499999999999997E-3</v>
      </c>
      <c r="AC1881" s="159">
        <v>1.188E-2</v>
      </c>
      <c r="AD1881" s="159">
        <v>0.14011999999999999</v>
      </c>
    </row>
    <row r="1882" spans="1:30" ht="15" customHeight="1">
      <c r="A1882" s="267" t="s">
        <v>2666</v>
      </c>
      <c r="B1882" s="165" t="s">
        <v>34</v>
      </c>
      <c r="C1882" s="182">
        <v>0.14596999999999999</v>
      </c>
      <c r="E1882" s="172">
        <v>0.29819000000000001</v>
      </c>
      <c r="F1882" s="173">
        <v>5.57E-2</v>
      </c>
      <c r="G1882" s="179">
        <v>2.104E-2</v>
      </c>
      <c r="H1882" s="176">
        <v>3.015E-2</v>
      </c>
      <c r="I1882" s="175">
        <v>1.7390000000000003E-2</v>
      </c>
      <c r="J1882" s="160">
        <v>3.0876799999999998</v>
      </c>
      <c r="K1882" s="160">
        <v>0.24059</v>
      </c>
      <c r="L1882" s="160">
        <v>2.8799999999999997E-3</v>
      </c>
      <c r="M1882" s="160">
        <v>2.6419099999999998</v>
      </c>
      <c r="N1882" s="160">
        <v>2.1610000000000001E-2</v>
      </c>
      <c r="O1882" s="160">
        <v>7.36754</v>
      </c>
      <c r="P1882" s="160">
        <v>1.8462000000000001</v>
      </c>
      <c r="Q1882" s="160">
        <v>1.06E-3</v>
      </c>
      <c r="R1882" s="160">
        <v>1.5960000000000002E-2</v>
      </c>
      <c r="S1882" s="160">
        <v>0.51246000000000003</v>
      </c>
      <c r="T1882" s="160">
        <v>0</v>
      </c>
      <c r="U1882" s="160">
        <v>0.57591999999999999</v>
      </c>
      <c r="V1882" s="160">
        <v>3.2600000000000003E-3</v>
      </c>
      <c r="W1882" s="160">
        <v>3.5499999999999998E-3</v>
      </c>
      <c r="X1882" s="160">
        <v>9.7000000000000005E-4</v>
      </c>
      <c r="Y1882" s="160">
        <v>2.5659999999999999E-2</v>
      </c>
      <c r="Z1882" s="160">
        <v>2.1680000000000001E-2</v>
      </c>
      <c r="AA1882" s="159">
        <v>0.19309000000000001</v>
      </c>
      <c r="AB1882" s="159">
        <v>8.0000000000000004E-4</v>
      </c>
      <c r="AC1882" s="159">
        <v>7.8300000000000002E-3</v>
      </c>
      <c r="AD1882" s="159">
        <v>0.93332999999999999</v>
      </c>
    </row>
    <row r="1883" spans="1:30" ht="15" customHeight="1">
      <c r="A1883" s="267" t="s">
        <v>2667</v>
      </c>
      <c r="B1883" s="165" t="s">
        <v>34</v>
      </c>
      <c r="C1883" s="182">
        <v>0.10782</v>
      </c>
      <c r="E1883" s="172">
        <v>0.12336</v>
      </c>
      <c r="F1883" s="173">
        <v>3.8170000000000003E-2</v>
      </c>
      <c r="G1883" s="179">
        <v>3.3800000000000002E-3</v>
      </c>
      <c r="H1883" s="176">
        <v>2.5000000000000001E-2</v>
      </c>
      <c r="I1883" s="175">
        <v>1.1140000000000001E-2</v>
      </c>
      <c r="J1883" s="160">
        <v>1.5019200000000001</v>
      </c>
      <c r="K1883" s="160">
        <v>0.19885999999999998</v>
      </c>
      <c r="L1883" s="160">
        <v>1.6200000000000001E-3</v>
      </c>
      <c r="M1883" s="160">
        <v>1.4582300000000001</v>
      </c>
      <c r="N1883" s="160">
        <v>1.456E-2</v>
      </c>
      <c r="O1883" s="160">
        <v>3.19</v>
      </c>
      <c r="P1883" s="160">
        <v>2.0638700000000001</v>
      </c>
      <c r="Q1883" s="160">
        <v>9.2000000000000003E-4</v>
      </c>
      <c r="R1883" s="160">
        <v>1.6539999999999999E-2</v>
      </c>
      <c r="S1883" s="160">
        <v>0.40679999999999999</v>
      </c>
      <c r="T1883" s="160">
        <v>0</v>
      </c>
      <c r="U1883" s="160">
        <v>0.47148000000000001</v>
      </c>
      <c r="V1883" s="160">
        <v>1.0399999999999999E-3</v>
      </c>
      <c r="W1883" s="160">
        <v>1.6100000000000001E-3</v>
      </c>
      <c r="X1883" s="160">
        <v>1.33E-3</v>
      </c>
      <c r="Y1883" s="160">
        <v>1.5740000000000001E-2</v>
      </c>
      <c r="Z1883" s="160">
        <v>3.5560000000000001E-2</v>
      </c>
      <c r="AA1883" s="159">
        <v>0.15598999999999999</v>
      </c>
      <c r="AB1883" s="159">
        <v>8.9999999999999998E-4</v>
      </c>
      <c r="AC1883" s="159">
        <v>5.3300000000000005E-3</v>
      </c>
      <c r="AD1883" s="159">
        <v>0.43921999999999994</v>
      </c>
    </row>
    <row r="1884" spans="1:30" ht="15" customHeight="1">
      <c r="A1884" s="267" t="s">
        <v>2668</v>
      </c>
      <c r="B1884" s="165" t="s">
        <v>34</v>
      </c>
      <c r="D1884" s="162">
        <v>9.3079999999999996E-2</v>
      </c>
      <c r="E1884" s="172">
        <v>8.4849999999999995E-2</v>
      </c>
      <c r="F1884" s="173">
        <v>4.5179999999999998E-2</v>
      </c>
      <c r="G1884" s="179">
        <v>4.3400000000000001E-2</v>
      </c>
      <c r="H1884" s="176">
        <v>3.5189999999999999E-2</v>
      </c>
      <c r="I1884" s="175">
        <v>2.5900000000000003E-3</v>
      </c>
      <c r="J1884" s="160">
        <v>1.901</v>
      </c>
      <c r="K1884" s="160">
        <v>0.11303000000000001</v>
      </c>
      <c r="L1884" s="160">
        <v>7.1999999999999994E-4</v>
      </c>
      <c r="M1884" s="160">
        <v>1.5128200000000001</v>
      </c>
      <c r="N1884" s="160">
        <v>7.5799999999999999E-3</v>
      </c>
      <c r="O1884" s="160">
        <v>1.9630099999999999</v>
      </c>
      <c r="P1884" s="160">
        <v>0.72180999999999995</v>
      </c>
      <c r="Q1884" s="160">
        <v>4.8999999999999998E-4</v>
      </c>
      <c r="R1884" s="160">
        <v>9.3999999999999986E-3</v>
      </c>
      <c r="S1884" s="160">
        <v>0.61890000000000001</v>
      </c>
      <c r="T1884" s="160">
        <v>0</v>
      </c>
      <c r="U1884" s="160">
        <v>0.62773999999999996</v>
      </c>
      <c r="V1884" s="160">
        <v>8.4000000000000003E-4</v>
      </c>
      <c r="W1884" s="160">
        <v>2.0499999999999997E-3</v>
      </c>
      <c r="X1884" s="160">
        <v>2.9E-4</v>
      </c>
      <c r="Y1884" s="160">
        <v>5.4400000000000004E-3</v>
      </c>
      <c r="Z1884" s="160">
        <v>0</v>
      </c>
      <c r="AA1884" s="159">
        <v>0.16288</v>
      </c>
      <c r="AB1884" s="159">
        <v>2.4499999999999999E-3</v>
      </c>
      <c r="AC1884" s="159">
        <v>7.3699999999999998E-3</v>
      </c>
      <c r="AD1884" s="159">
        <v>0.27532000000000001</v>
      </c>
    </row>
    <row r="1885" spans="1:30" ht="15" customHeight="1">
      <c r="A1885" s="267" t="s">
        <v>2669</v>
      </c>
      <c r="B1885" s="165" t="s">
        <v>34</v>
      </c>
      <c r="D1885" s="162">
        <v>5.9389999999999998E-2</v>
      </c>
      <c r="E1885" s="172">
        <v>9.2170000000000002E-2</v>
      </c>
      <c r="F1885" s="173">
        <v>2.5000000000000001E-2</v>
      </c>
      <c r="G1885" s="179">
        <v>6.8200000000000005E-3</v>
      </c>
      <c r="H1885" s="176">
        <v>3.066E-2</v>
      </c>
      <c r="I1885" s="175">
        <v>1.0129999999999998E-2</v>
      </c>
      <c r="J1885" s="160">
        <v>0.66897000000000006</v>
      </c>
      <c r="K1885" s="160">
        <v>0.19097999999999998</v>
      </c>
      <c r="L1885" s="160">
        <v>1.72E-3</v>
      </c>
      <c r="M1885" s="160">
        <v>0.84010999999999991</v>
      </c>
      <c r="N1885" s="160">
        <v>1.417E-2</v>
      </c>
      <c r="O1885" s="160">
        <v>4.3051700000000004</v>
      </c>
      <c r="P1885" s="160">
        <v>2.3452600000000001</v>
      </c>
      <c r="Q1885" s="160">
        <v>8.5999999999999998E-4</v>
      </c>
      <c r="R1885" s="160">
        <v>1.0160000000000001E-2</v>
      </c>
      <c r="S1885" s="160">
        <v>0.34121000000000001</v>
      </c>
      <c r="T1885" s="160">
        <v>0</v>
      </c>
      <c r="U1885" s="160">
        <v>0.78287000000000007</v>
      </c>
      <c r="V1885" s="160">
        <v>8.7999999999999992E-4</v>
      </c>
      <c r="W1885" s="160">
        <v>1.47E-3</v>
      </c>
      <c r="X1885" s="160">
        <v>1.2900000000000001E-3</v>
      </c>
      <c r="Y1885" s="160">
        <v>1.3600000000000001E-2</v>
      </c>
      <c r="Z1885" s="160">
        <v>5.2519999999999997E-2</v>
      </c>
      <c r="AA1885" s="159">
        <v>7.3390000000000011E-2</v>
      </c>
      <c r="AB1885" s="159">
        <v>1.7799999999999999E-3</v>
      </c>
      <c r="AC1885" s="159">
        <v>9.9500000000000005E-3</v>
      </c>
      <c r="AD1885" s="159">
        <v>0.31850000000000001</v>
      </c>
    </row>
    <row r="1886" spans="1:30" ht="15" customHeight="1">
      <c r="A1886" s="267" t="s">
        <v>2670</v>
      </c>
      <c r="B1886" s="165" t="s">
        <v>34</v>
      </c>
      <c r="D1886" s="162">
        <v>5.525E-2</v>
      </c>
      <c r="E1886" s="172">
        <v>0.12597</v>
      </c>
      <c r="F1886" s="173">
        <v>9.8399999999999998E-3</v>
      </c>
      <c r="G1886" s="179">
        <v>3.0799999999999998E-3</v>
      </c>
      <c r="H1886" s="176">
        <v>9.3200000000000002E-3</v>
      </c>
      <c r="I1886" s="175">
        <v>1.196E-2</v>
      </c>
      <c r="J1886" s="160">
        <v>0.48554000000000003</v>
      </c>
      <c r="K1886" s="160">
        <v>0.16713999999999998</v>
      </c>
      <c r="L1886" s="160">
        <v>1.83E-3</v>
      </c>
      <c r="M1886" s="160">
        <v>0.70192999999999994</v>
      </c>
      <c r="N1886" s="160">
        <v>1.477E-2</v>
      </c>
      <c r="O1886" s="160">
        <v>4.9960100000000001</v>
      </c>
      <c r="P1886" s="160">
        <v>1.76187</v>
      </c>
      <c r="Q1886" s="160">
        <v>8.0000000000000004E-4</v>
      </c>
      <c r="R1886" s="160">
        <v>8.2699999999999996E-3</v>
      </c>
      <c r="S1886" s="160">
        <v>0.18667999999999998</v>
      </c>
      <c r="T1886" s="160">
        <v>0</v>
      </c>
      <c r="U1886" s="160">
        <v>0.59534999999999993</v>
      </c>
      <c r="V1886" s="160">
        <v>1.2900000000000001E-3</v>
      </c>
      <c r="W1886" s="160">
        <v>1.58E-3</v>
      </c>
      <c r="X1886" s="160">
        <v>1.08E-3</v>
      </c>
      <c r="Y1886" s="160">
        <v>1.4630000000000001E-2</v>
      </c>
      <c r="Z1886" s="160">
        <v>4.2069999999999996E-2</v>
      </c>
      <c r="AA1886" s="159">
        <v>9.214E-2</v>
      </c>
      <c r="AB1886" s="159">
        <v>1.7000000000000001E-3</v>
      </c>
      <c r="AC1886" s="159">
        <v>7.5700000000000003E-3</v>
      </c>
      <c r="AD1886" s="159">
        <v>0.42530999999999997</v>
      </c>
    </row>
    <row r="1887" spans="1:30" ht="15" customHeight="1">
      <c r="A1887" s="267" t="s">
        <v>2671</v>
      </c>
      <c r="B1887" s="165" t="s">
        <v>34</v>
      </c>
      <c r="D1887" s="162">
        <v>5.525E-2</v>
      </c>
      <c r="E1887" s="172">
        <v>0.12597</v>
      </c>
      <c r="F1887" s="173">
        <v>9.8399999999999998E-3</v>
      </c>
      <c r="G1887" s="179">
        <v>3.0799999999999998E-3</v>
      </c>
      <c r="H1887" s="176">
        <v>9.3200000000000002E-3</v>
      </c>
      <c r="I1887" s="175">
        <v>1.196E-2</v>
      </c>
      <c r="J1887" s="160">
        <v>0.48554000000000003</v>
      </c>
      <c r="K1887" s="160">
        <v>0.16713999999999998</v>
      </c>
      <c r="L1887" s="160">
        <v>1.83E-3</v>
      </c>
      <c r="M1887" s="160">
        <v>0.70192999999999994</v>
      </c>
      <c r="N1887" s="160">
        <v>1.477E-2</v>
      </c>
      <c r="O1887" s="160">
        <v>4.9960100000000001</v>
      </c>
      <c r="P1887" s="160">
        <v>1.76187</v>
      </c>
      <c r="Q1887" s="160">
        <v>8.0000000000000004E-4</v>
      </c>
      <c r="R1887" s="160">
        <v>8.2699999999999996E-3</v>
      </c>
      <c r="S1887" s="160">
        <v>0.18667999999999998</v>
      </c>
      <c r="T1887" s="160">
        <v>0</v>
      </c>
      <c r="U1887" s="160">
        <v>0.59534999999999993</v>
      </c>
      <c r="V1887" s="160">
        <v>1.2900000000000001E-3</v>
      </c>
      <c r="W1887" s="160">
        <v>1.58E-3</v>
      </c>
      <c r="X1887" s="160">
        <v>1.08E-3</v>
      </c>
      <c r="Y1887" s="160">
        <v>1.4630000000000001E-2</v>
      </c>
      <c r="Z1887" s="160">
        <v>4.2069999999999996E-2</v>
      </c>
      <c r="AA1887" s="159">
        <v>9.214E-2</v>
      </c>
      <c r="AB1887" s="159">
        <v>1.7000000000000001E-3</v>
      </c>
      <c r="AC1887" s="159">
        <v>7.5700000000000003E-3</v>
      </c>
      <c r="AD1887" s="159">
        <v>0.42530999999999997</v>
      </c>
    </row>
    <row r="1888" spans="1:30" ht="15" customHeight="1">
      <c r="A1888" s="267" t="s">
        <v>2672</v>
      </c>
      <c r="B1888" s="165" t="s">
        <v>34</v>
      </c>
      <c r="D1888" s="162">
        <v>0.12829000000000002</v>
      </c>
      <c r="E1888" s="172">
        <v>0.25801999999999997</v>
      </c>
      <c r="F1888" s="173">
        <v>5.2409999999999998E-2</v>
      </c>
      <c r="G1888" s="179">
        <v>7.0199999999999993E-3</v>
      </c>
      <c r="H1888" s="176">
        <v>3.1050000000000001E-2</v>
      </c>
      <c r="I1888" s="175">
        <v>1.18E-2</v>
      </c>
      <c r="J1888" s="160">
        <v>2.1303200000000002</v>
      </c>
      <c r="K1888" s="160">
        <v>0.19039</v>
      </c>
      <c r="L1888" s="160">
        <v>2.4199999999999998E-3</v>
      </c>
      <c r="M1888" s="160">
        <v>2.0842100000000001</v>
      </c>
      <c r="N1888" s="160">
        <v>1.933E-2</v>
      </c>
      <c r="O1888" s="160">
        <v>5.1100000000000003</v>
      </c>
      <c r="P1888" s="160">
        <v>1.43543</v>
      </c>
      <c r="Q1888" s="160">
        <v>8.5000000000000006E-4</v>
      </c>
      <c r="R1888" s="160">
        <v>1.4199999999999999E-2</v>
      </c>
      <c r="S1888" s="160">
        <v>0.61990000000000001</v>
      </c>
      <c r="T1888" s="160">
        <v>0</v>
      </c>
      <c r="U1888" s="160">
        <v>0.70055999999999996</v>
      </c>
      <c r="V1888" s="160">
        <v>3.0000000000000001E-3</v>
      </c>
      <c r="W1888" s="160">
        <v>3.3500000000000001E-3</v>
      </c>
      <c r="X1888" s="160">
        <v>8.1999999999999998E-4</v>
      </c>
      <c r="Y1888" s="160">
        <v>2.4750000000000001E-2</v>
      </c>
      <c r="Z1888" s="160">
        <v>3.9199999999999999E-2</v>
      </c>
      <c r="AA1888" s="159">
        <v>0.19315000000000002</v>
      </c>
      <c r="AB1888" s="159">
        <v>1.7499999999999998E-3</v>
      </c>
      <c r="AC1888" s="159">
        <v>3.0299999999999997E-3</v>
      </c>
      <c r="AD1888" s="159">
        <v>0.86006000000000005</v>
      </c>
    </row>
    <row r="1889" spans="1:30" ht="15" customHeight="1">
      <c r="A1889" s="267" t="s">
        <v>2673</v>
      </c>
      <c r="B1889" s="165" t="s">
        <v>34</v>
      </c>
      <c r="D1889" s="162">
        <v>0.1396</v>
      </c>
      <c r="E1889" s="172">
        <v>8.2659999999999997E-2</v>
      </c>
      <c r="F1889" s="173">
        <v>4.8029999999999996E-2</v>
      </c>
      <c r="G1889" s="179">
        <v>1.2580000000000001E-2</v>
      </c>
      <c r="H1889" s="176">
        <v>5.142E-2</v>
      </c>
      <c r="I1889" s="175">
        <v>6.5900000000000004E-3</v>
      </c>
      <c r="J1889" s="160">
        <v>0.91913</v>
      </c>
      <c r="K1889" s="160">
        <v>0.21819</v>
      </c>
      <c r="L1889" s="160">
        <v>1.34E-3</v>
      </c>
      <c r="M1889" s="160">
        <v>1.6299700000000001</v>
      </c>
      <c r="N1889" s="160">
        <v>1.5440000000000001E-2</v>
      </c>
      <c r="O1889" s="160">
        <v>3.3245100000000001</v>
      </c>
      <c r="P1889" s="160">
        <v>1.9863900000000001</v>
      </c>
      <c r="Q1889" s="160">
        <v>8.8999999999999995E-4</v>
      </c>
      <c r="R1889" s="160">
        <v>2.6980000000000001E-2</v>
      </c>
      <c r="S1889" s="160">
        <v>0.60536000000000001</v>
      </c>
      <c r="T1889" s="160">
        <v>0</v>
      </c>
      <c r="U1889" s="160">
        <v>0.67245999999999995</v>
      </c>
      <c r="V1889" s="160">
        <v>9.2999999999999995E-4</v>
      </c>
      <c r="W1889" s="160">
        <v>2.4199999999999998E-3</v>
      </c>
      <c r="X1889" s="160">
        <v>1.48E-3</v>
      </c>
      <c r="Y1889" s="160">
        <v>2.426E-2</v>
      </c>
      <c r="Z1889" s="160">
        <v>7.8200000000000006E-3</v>
      </c>
      <c r="AA1889" s="159">
        <v>0.13677</v>
      </c>
      <c r="AB1889" s="159">
        <v>5.7299999999999999E-3</v>
      </c>
      <c r="AC1889" s="159">
        <v>1.0169999999999998E-2</v>
      </c>
      <c r="AD1889" s="159">
        <v>0.24126999999999998</v>
      </c>
    </row>
    <row r="1890" spans="1:30" ht="15" customHeight="1">
      <c r="A1890" s="267" t="s">
        <v>2674</v>
      </c>
      <c r="B1890" s="165" t="s">
        <v>34</v>
      </c>
      <c r="C1890" s="182">
        <v>0.13742000000000001</v>
      </c>
      <c r="E1890" s="172">
        <v>0.29514000000000001</v>
      </c>
      <c r="F1890" s="173">
        <v>5.1040000000000002E-2</v>
      </c>
      <c r="G1890" s="179">
        <v>2.4639999999999999E-2</v>
      </c>
      <c r="H1890" s="176">
        <v>3.7469999999999996E-2</v>
      </c>
      <c r="I1890" s="175">
        <v>1.7479999999999999E-2</v>
      </c>
      <c r="J1890" s="160">
        <v>2.23245</v>
      </c>
      <c r="K1890" s="160">
        <v>0.22972999999999999</v>
      </c>
      <c r="L1890" s="160">
        <v>2.8799999999999997E-3</v>
      </c>
      <c r="M1890" s="160">
        <v>2.20635</v>
      </c>
      <c r="N1890" s="160">
        <v>2.2970000000000001E-2</v>
      </c>
      <c r="O1890" s="160">
        <v>7.6204600000000005</v>
      </c>
      <c r="P1890" s="160">
        <v>2.0760300000000003</v>
      </c>
      <c r="Q1890" s="160">
        <v>1.1299999999999999E-3</v>
      </c>
      <c r="R1890" s="160">
        <v>1.4619999999999999E-2</v>
      </c>
      <c r="S1890" s="160">
        <v>0.36756999999999995</v>
      </c>
      <c r="T1890" s="160">
        <v>0</v>
      </c>
      <c r="U1890" s="160">
        <v>0.42692999999999998</v>
      </c>
      <c r="V1890" s="160">
        <v>3.4899999999999996E-3</v>
      </c>
      <c r="W1890" s="160">
        <v>3.4000000000000002E-3</v>
      </c>
      <c r="X1890" s="160">
        <v>1.25E-3</v>
      </c>
      <c r="Y1890" s="160">
        <v>3.2780000000000004E-2</v>
      </c>
      <c r="Z1890" s="160">
        <v>2.2599999999999999E-2</v>
      </c>
      <c r="AA1890" s="159">
        <v>0.17434999999999998</v>
      </c>
      <c r="AB1890" s="159">
        <v>6.0999999999999997E-4</v>
      </c>
      <c r="AC1890" s="159">
        <v>8.0499999999999999E-3</v>
      </c>
      <c r="AD1890" s="159">
        <v>0.92960999999999994</v>
      </c>
    </row>
    <row r="1891" spans="1:30" ht="15" customHeight="1">
      <c r="A1891" s="267" t="s">
        <v>2675</v>
      </c>
      <c r="B1891" s="165" t="s">
        <v>34</v>
      </c>
      <c r="C1891" s="182">
        <v>0.14596999999999999</v>
      </c>
      <c r="E1891" s="172">
        <v>0.29819000000000001</v>
      </c>
      <c r="F1891" s="173">
        <v>5.57E-2</v>
      </c>
      <c r="G1891" s="179">
        <v>2.104E-2</v>
      </c>
      <c r="H1891" s="176">
        <v>3.015E-2</v>
      </c>
      <c r="I1891" s="175">
        <v>1.7390000000000003E-2</v>
      </c>
      <c r="J1891" s="160">
        <v>3.0876799999999998</v>
      </c>
      <c r="K1891" s="160">
        <v>0.24059</v>
      </c>
      <c r="L1891" s="160">
        <v>2.8799999999999997E-3</v>
      </c>
      <c r="M1891" s="160">
        <v>2.6419099999999998</v>
      </c>
      <c r="N1891" s="160">
        <v>2.1610000000000001E-2</v>
      </c>
      <c r="O1891" s="160">
        <v>7.36754</v>
      </c>
      <c r="P1891" s="160">
        <v>1.8462000000000001</v>
      </c>
      <c r="Q1891" s="160">
        <v>1.06E-3</v>
      </c>
      <c r="R1891" s="160">
        <v>1.5960000000000002E-2</v>
      </c>
      <c r="S1891" s="160">
        <v>0.51246000000000003</v>
      </c>
      <c r="T1891" s="160">
        <v>0</v>
      </c>
      <c r="U1891" s="160">
        <v>0.57591999999999999</v>
      </c>
      <c r="V1891" s="160">
        <v>3.2600000000000003E-3</v>
      </c>
      <c r="W1891" s="160">
        <v>3.5499999999999998E-3</v>
      </c>
      <c r="X1891" s="160">
        <v>9.7000000000000005E-4</v>
      </c>
      <c r="Y1891" s="160">
        <v>2.5659999999999999E-2</v>
      </c>
      <c r="Z1891" s="160">
        <v>2.1680000000000001E-2</v>
      </c>
      <c r="AA1891" s="159">
        <v>0.19309000000000001</v>
      </c>
      <c r="AB1891" s="159">
        <v>8.0000000000000004E-4</v>
      </c>
      <c r="AC1891" s="159">
        <v>7.8300000000000002E-3</v>
      </c>
      <c r="AD1891" s="159">
        <v>0.93332999999999999</v>
      </c>
    </row>
    <row r="1892" spans="1:30" ht="15" customHeight="1">
      <c r="A1892" s="267" t="s">
        <v>2676</v>
      </c>
      <c r="B1892" s="165" t="s">
        <v>34</v>
      </c>
      <c r="C1892" s="182">
        <v>0.13742000000000001</v>
      </c>
      <c r="E1892" s="172">
        <v>0.29514000000000001</v>
      </c>
      <c r="F1892" s="173">
        <v>5.1040000000000002E-2</v>
      </c>
      <c r="G1892" s="179">
        <v>2.4639999999999999E-2</v>
      </c>
      <c r="H1892" s="176">
        <v>3.7469999999999996E-2</v>
      </c>
      <c r="I1892" s="175">
        <v>1.7479999999999999E-2</v>
      </c>
      <c r="J1892" s="160">
        <v>2.23245</v>
      </c>
      <c r="K1892" s="160">
        <v>0.22972999999999999</v>
      </c>
      <c r="L1892" s="160">
        <v>2.8799999999999997E-3</v>
      </c>
      <c r="M1892" s="160">
        <v>2.20635</v>
      </c>
      <c r="N1892" s="160">
        <v>2.2970000000000001E-2</v>
      </c>
      <c r="O1892" s="160">
        <v>7.6204600000000005</v>
      </c>
      <c r="P1892" s="160">
        <v>2.0760300000000003</v>
      </c>
      <c r="Q1892" s="160">
        <v>1.1299999999999999E-3</v>
      </c>
      <c r="R1892" s="160">
        <v>1.4619999999999999E-2</v>
      </c>
      <c r="S1892" s="160">
        <v>0.36756999999999995</v>
      </c>
      <c r="T1892" s="160">
        <v>0</v>
      </c>
      <c r="U1892" s="160">
        <v>0.42692999999999998</v>
      </c>
      <c r="V1892" s="160">
        <v>3.4899999999999996E-3</v>
      </c>
      <c r="W1892" s="160">
        <v>3.4000000000000002E-3</v>
      </c>
      <c r="X1892" s="160">
        <v>1.25E-3</v>
      </c>
      <c r="Y1892" s="160">
        <v>3.2780000000000004E-2</v>
      </c>
      <c r="Z1892" s="160">
        <v>2.2599999999999999E-2</v>
      </c>
      <c r="AA1892" s="159">
        <v>0.17434999999999998</v>
      </c>
      <c r="AB1892" s="159">
        <v>6.0999999999999997E-4</v>
      </c>
      <c r="AC1892" s="159">
        <v>8.0499999999999999E-3</v>
      </c>
      <c r="AD1892" s="159">
        <v>0.92960999999999994</v>
      </c>
    </row>
    <row r="1893" spans="1:30" ht="15" customHeight="1">
      <c r="A1893" s="267" t="s">
        <v>2677</v>
      </c>
      <c r="B1893" s="165" t="s">
        <v>34</v>
      </c>
      <c r="C1893" s="182">
        <v>0.11753</v>
      </c>
      <c r="E1893" s="172">
        <v>0.22402</v>
      </c>
      <c r="F1893" s="173">
        <v>4.7980000000000002E-2</v>
      </c>
      <c r="G1893" s="179">
        <v>2.0230000000000001E-2</v>
      </c>
      <c r="H1893" s="176">
        <v>4.0480000000000002E-2</v>
      </c>
      <c r="I1893" s="175">
        <v>1.5609999999999999E-2</v>
      </c>
      <c r="J1893" s="160">
        <v>1.6009899999999999</v>
      </c>
      <c r="K1893" s="160">
        <v>0.20309999999999997</v>
      </c>
      <c r="L1893" s="160">
        <v>2.8199999999999996E-3</v>
      </c>
      <c r="M1893" s="160">
        <v>1.7650899999999998</v>
      </c>
      <c r="N1893" s="160">
        <v>1.865E-2</v>
      </c>
      <c r="O1893" s="160">
        <v>6.68215</v>
      </c>
      <c r="P1893" s="160">
        <v>2.14723</v>
      </c>
      <c r="Q1893" s="160">
        <v>1.1999999999999999E-3</v>
      </c>
      <c r="R1893" s="160">
        <v>1.2889999999999999E-2</v>
      </c>
      <c r="S1893" s="160">
        <v>0.25495999999999996</v>
      </c>
      <c r="T1893" s="160">
        <v>0</v>
      </c>
      <c r="U1893" s="160">
        <v>0.32113999999999998</v>
      </c>
      <c r="V1893" s="160">
        <v>2.8499999999999997E-3</v>
      </c>
      <c r="W1893" s="160">
        <v>2.7900000000000004E-3</v>
      </c>
      <c r="X1893" s="160">
        <v>1.58E-3</v>
      </c>
      <c r="Y1893" s="160">
        <v>2.8919999999999998E-2</v>
      </c>
      <c r="Z1893" s="160">
        <v>0.10217999999999999</v>
      </c>
      <c r="AA1893" s="159">
        <v>0.15557000000000001</v>
      </c>
      <c r="AB1893" s="159">
        <v>8.0000000000000004E-4</v>
      </c>
      <c r="AC1893" s="159">
        <v>6.13E-3</v>
      </c>
      <c r="AD1893" s="159">
        <v>0.68767999999999996</v>
      </c>
    </row>
    <row r="1894" spans="1:30" ht="15" customHeight="1">
      <c r="A1894" s="267" t="s">
        <v>2678</v>
      </c>
      <c r="B1894" s="165" t="s">
        <v>34</v>
      </c>
      <c r="D1894" s="162">
        <v>6.2230000000000001E-2</v>
      </c>
      <c r="E1894" s="172">
        <v>0.17418</v>
      </c>
      <c r="F1894" s="173">
        <v>7.4199999999999995E-3</v>
      </c>
      <c r="G1894" s="179">
        <v>8.2799999999999992E-3</v>
      </c>
      <c r="H1894" s="176">
        <v>8.2699999999999996E-3</v>
      </c>
      <c r="I1894" s="175">
        <v>1.2500000000000001E-2</v>
      </c>
      <c r="J1894" s="160">
        <v>0.12243999999999999</v>
      </c>
      <c r="K1894" s="160">
        <v>0.15384999999999999</v>
      </c>
      <c r="L1894" s="160">
        <v>2.0999999999999999E-3</v>
      </c>
      <c r="M1894" s="160">
        <v>0.61222999999999994</v>
      </c>
      <c r="N1894" s="160">
        <v>1.3380000000000001E-2</v>
      </c>
      <c r="O1894" s="160">
        <v>0.82208000000000003</v>
      </c>
      <c r="P1894" s="160">
        <v>1.3720300000000001</v>
      </c>
      <c r="Q1894" s="160">
        <v>8.7999999999999992E-4</v>
      </c>
      <c r="R1894" s="160">
        <v>1.0540000000000001E-2</v>
      </c>
      <c r="S1894" s="160">
        <v>0</v>
      </c>
      <c r="T1894" s="160">
        <v>0</v>
      </c>
      <c r="U1894" s="160">
        <v>0.12706000000000001</v>
      </c>
      <c r="V1894" s="160">
        <v>1.56E-3</v>
      </c>
      <c r="W1894" s="160">
        <v>9.6000000000000002E-4</v>
      </c>
      <c r="X1894" s="160">
        <v>9.3999999999999997E-4</v>
      </c>
      <c r="Y1894" s="160">
        <v>1.6140000000000002E-2</v>
      </c>
      <c r="Z1894" s="160">
        <v>8.9369999999999991E-2</v>
      </c>
      <c r="AA1894" s="159">
        <v>0.16280999999999998</v>
      </c>
      <c r="AB1894" s="159">
        <v>4.8999999999999998E-4</v>
      </c>
      <c r="AC1894" s="159">
        <v>3.4100000000000003E-3</v>
      </c>
      <c r="AD1894" s="159">
        <v>0.69108999999999998</v>
      </c>
    </row>
    <row r="1895" spans="1:30" ht="15" customHeight="1">
      <c r="A1895" s="267" t="s">
        <v>2679</v>
      </c>
      <c r="B1895" s="165" t="s">
        <v>34</v>
      </c>
      <c r="C1895" s="182">
        <v>0.27300000000000002</v>
      </c>
      <c r="E1895" s="172">
        <v>0</v>
      </c>
      <c r="F1895" s="173">
        <v>4.1909999999999996E-2</v>
      </c>
      <c r="G1895" s="179">
        <v>4.4500000000000005E-2</v>
      </c>
      <c r="H1895" s="176">
        <v>5.9240000000000001E-2</v>
      </c>
      <c r="I1895" s="175">
        <v>0</v>
      </c>
      <c r="J1895" s="160">
        <v>0.15</v>
      </c>
      <c r="K1895" s="160">
        <v>0.23</v>
      </c>
      <c r="L1895" s="160">
        <v>2.0000000000000001E-4</v>
      </c>
      <c r="M1895" s="160">
        <v>1.82</v>
      </c>
      <c r="N1895" s="160">
        <v>1.261E-2</v>
      </c>
      <c r="O1895" s="160">
        <v>0.82</v>
      </c>
      <c r="P1895" s="160">
        <v>2.23</v>
      </c>
      <c r="Q1895" s="160">
        <v>6.6E-4</v>
      </c>
      <c r="R1895" s="160">
        <v>1.9400000000000001E-2</v>
      </c>
      <c r="S1895" s="160">
        <v>0.48</v>
      </c>
      <c r="T1895" s="160">
        <v>0</v>
      </c>
      <c r="U1895" s="160">
        <v>0.48</v>
      </c>
      <c r="V1895" s="160">
        <v>6.3000000000000003E-4</v>
      </c>
      <c r="W1895" s="160">
        <v>1.6800000000000001E-3</v>
      </c>
      <c r="X1895" s="160">
        <v>4.0000000000000001E-3</v>
      </c>
      <c r="Y1895" s="160">
        <v>8.4870000000000001E-2</v>
      </c>
      <c r="Z1895" s="160">
        <v>0</v>
      </c>
      <c r="AA1895" s="159">
        <v>0.25074999999999997</v>
      </c>
      <c r="AB1895" s="159">
        <v>3.0000000000000001E-3</v>
      </c>
      <c r="AC1895" s="159">
        <v>4.7999999999999996E-3</v>
      </c>
      <c r="AD1895" s="159">
        <v>0.05</v>
      </c>
    </row>
    <row r="1896" spans="1:30" ht="15" customHeight="1">
      <c r="A1896" s="267" t="s">
        <v>2680</v>
      </c>
      <c r="B1896" s="165" t="s">
        <v>34</v>
      </c>
      <c r="C1896" s="182">
        <v>0.22600000000000001</v>
      </c>
      <c r="E1896" s="172">
        <v>0</v>
      </c>
      <c r="F1896" s="173">
        <v>0.1201</v>
      </c>
      <c r="G1896" s="179">
        <v>1.0500000000000001E-2</v>
      </c>
      <c r="H1896" s="176">
        <v>0.128</v>
      </c>
      <c r="I1896" s="175">
        <v>0</v>
      </c>
      <c r="J1896" s="160">
        <v>0.11</v>
      </c>
      <c r="K1896" s="160">
        <v>0.2</v>
      </c>
      <c r="L1896" s="160">
        <v>1.2999999999999999E-4</v>
      </c>
      <c r="M1896" s="160">
        <v>1.76</v>
      </c>
      <c r="N1896" s="160">
        <v>2.35E-2</v>
      </c>
      <c r="O1896" s="160">
        <v>0.64</v>
      </c>
      <c r="P1896" s="160">
        <v>3.02</v>
      </c>
      <c r="Q1896" s="160">
        <v>8.4000000000000003E-4</v>
      </c>
      <c r="R1896" s="160">
        <v>5.4000000000000006E-2</v>
      </c>
      <c r="S1896" s="160">
        <v>0</v>
      </c>
      <c r="T1896" s="160">
        <v>0</v>
      </c>
      <c r="U1896" s="160">
        <v>0</v>
      </c>
      <c r="V1896" s="160">
        <v>7.000000000000001E-4</v>
      </c>
      <c r="W1896" s="160">
        <v>1.7000000000000001E-3</v>
      </c>
      <c r="X1896" s="160">
        <v>2.3E-3</v>
      </c>
      <c r="Y1896" s="160">
        <v>3.4300000000000004E-2</v>
      </c>
      <c r="Z1896" s="160">
        <v>0</v>
      </c>
      <c r="AA1896" s="159">
        <v>0.22399999999999998</v>
      </c>
      <c r="AB1896" s="159">
        <v>6.0000000000000001E-3</v>
      </c>
      <c r="AC1896" s="159">
        <v>2.3999999999999998E-3</v>
      </c>
      <c r="AD1896" s="159">
        <v>7.0000000000000007E-2</v>
      </c>
    </row>
    <row r="1897" spans="1:30" ht="15" customHeight="1">
      <c r="A1897" s="267" t="s">
        <v>2681</v>
      </c>
      <c r="B1897" s="165" t="s">
        <v>34</v>
      </c>
      <c r="D1897" s="162">
        <v>6.5919999999999992E-2</v>
      </c>
      <c r="E1897" s="172">
        <v>0.62512000000000001</v>
      </c>
      <c r="F1897" s="173">
        <v>5.3879999999999997E-2</v>
      </c>
      <c r="G1897" s="179">
        <v>4.3710000000000006E-2</v>
      </c>
      <c r="H1897" s="176">
        <v>0.12229</v>
      </c>
      <c r="I1897" s="175">
        <v>6.0220000000000003E-2</v>
      </c>
      <c r="J1897" s="160">
        <v>8.6620000000000003E-2</v>
      </c>
      <c r="K1897" s="160">
        <v>0.66932000000000003</v>
      </c>
      <c r="L1897" s="160">
        <v>5.6999999999999993E-3</v>
      </c>
      <c r="M1897" s="160">
        <v>1.6088200000000001</v>
      </c>
      <c r="N1897" s="160">
        <v>1.3680000000000001E-2</v>
      </c>
      <c r="O1897" s="160">
        <v>5.0554399999999999</v>
      </c>
      <c r="P1897" s="160">
        <v>1.7250800000000002</v>
      </c>
      <c r="Q1897" s="160">
        <v>1.48E-3</v>
      </c>
      <c r="R1897" s="160">
        <v>1.4319999999999999E-2</v>
      </c>
      <c r="S1897" s="160">
        <v>0.17419000000000001</v>
      </c>
      <c r="T1897" s="160">
        <v>0</v>
      </c>
      <c r="U1897" s="160">
        <v>0.21597000000000002</v>
      </c>
      <c r="V1897" s="160">
        <v>7.5000000000000002E-4</v>
      </c>
      <c r="W1897" s="160">
        <v>4.3999999999999996E-4</v>
      </c>
      <c r="X1897" s="160">
        <v>7.7999999999999999E-4</v>
      </c>
      <c r="Y1897" s="160">
        <v>1.8460000000000001E-2</v>
      </c>
      <c r="Z1897" s="160">
        <v>1.0000000000000001E-5</v>
      </c>
      <c r="AA1897" s="159">
        <v>1.043E-2</v>
      </c>
      <c r="AB1897" s="159">
        <v>2.5999999999999998E-4</v>
      </c>
      <c r="AC1897" s="159">
        <v>1.8120000000000001E-2</v>
      </c>
      <c r="AD1897" s="159">
        <v>0.22190000000000001</v>
      </c>
    </row>
    <row r="1898" spans="1:30" ht="15" customHeight="1">
      <c r="A1898" s="267" t="s">
        <v>2682</v>
      </c>
      <c r="B1898" s="165" t="s">
        <v>34</v>
      </c>
      <c r="D1898" s="162">
        <v>1.1999999999999999E-3</v>
      </c>
      <c r="E1898" s="172">
        <v>4.6999999999999993E-3</v>
      </c>
      <c r="F1898" s="173">
        <v>2.0000000000000002E-5</v>
      </c>
      <c r="G1898" s="179">
        <v>1.0000000000000001E-5</v>
      </c>
      <c r="H1898" s="176">
        <v>1.4999999999999999E-4</v>
      </c>
      <c r="I1898" s="175">
        <v>4.6999999999999993E-3</v>
      </c>
      <c r="J1898" s="160">
        <v>2.0019999999999996E-2</v>
      </c>
      <c r="K1898" s="160">
        <v>3.0030000000000001E-2</v>
      </c>
      <c r="L1898" s="160">
        <v>2.3000000000000001E-4</v>
      </c>
      <c r="M1898" s="160">
        <v>3.0030000000000001E-2</v>
      </c>
      <c r="N1898" s="160">
        <v>1E-4</v>
      </c>
      <c r="O1898" s="160">
        <v>2.0019999999999996E-2</v>
      </c>
      <c r="P1898" s="160">
        <v>0.49045</v>
      </c>
      <c r="Q1898" s="160">
        <v>2.0000000000000002E-5</v>
      </c>
      <c r="R1898" s="160">
        <v>2.0000000000000001E-4</v>
      </c>
      <c r="S1898" s="160">
        <v>0</v>
      </c>
      <c r="T1898" s="160">
        <v>0</v>
      </c>
      <c r="U1898" s="160">
        <v>0</v>
      </c>
      <c r="V1898" s="160">
        <v>1.4000000000000001E-4</v>
      </c>
      <c r="W1898" s="160">
        <v>7.5999999999999993E-4</v>
      </c>
      <c r="X1898" s="160">
        <v>1.0000000000000001E-5</v>
      </c>
      <c r="Y1898" s="160">
        <v>1.91E-3</v>
      </c>
      <c r="Z1898" s="160">
        <v>0</v>
      </c>
      <c r="AA1898" s="159">
        <v>0</v>
      </c>
      <c r="AB1898" s="159">
        <v>0</v>
      </c>
      <c r="AC1898" s="159">
        <v>1E-4</v>
      </c>
      <c r="AD1898" s="159">
        <v>2.0019999999999996E-2</v>
      </c>
    </row>
    <row r="1899" spans="1:30" ht="15" customHeight="1">
      <c r="A1899" s="267" t="s">
        <v>2683</v>
      </c>
      <c r="B1899" s="165" t="s">
        <v>34</v>
      </c>
      <c r="C1899" s="182">
        <v>1.721E-2</v>
      </c>
      <c r="E1899" s="172">
        <v>2.5659999999999999E-2</v>
      </c>
      <c r="F1899" s="173">
        <v>9.6299999999999997E-3</v>
      </c>
      <c r="G1899" s="179">
        <v>1.01E-3</v>
      </c>
      <c r="H1899" s="176">
        <v>4.2599999999999999E-3</v>
      </c>
      <c r="I1899" s="175">
        <v>2.3499999999999997E-3</v>
      </c>
      <c r="J1899" s="160">
        <v>0.59272999999999998</v>
      </c>
      <c r="K1899" s="160">
        <v>6.658E-2</v>
      </c>
      <c r="L1899" s="160">
        <v>1.2999999999999999E-4</v>
      </c>
      <c r="M1899" s="160">
        <v>0.48427999999999999</v>
      </c>
      <c r="N1899" s="160">
        <v>2.0000000000000001E-4</v>
      </c>
      <c r="O1899" s="160">
        <v>0.21628</v>
      </c>
      <c r="P1899" s="160">
        <v>0.98265000000000002</v>
      </c>
      <c r="Q1899" s="160">
        <v>7.0000000000000007E-5</v>
      </c>
      <c r="R1899" s="160">
        <v>2.16E-3</v>
      </c>
      <c r="S1899" s="160">
        <v>0.14438999999999999</v>
      </c>
      <c r="T1899" s="160">
        <v>0</v>
      </c>
      <c r="U1899" s="160">
        <v>0.14654</v>
      </c>
      <c r="V1899" s="160">
        <v>2.9999999999999997E-4</v>
      </c>
      <c r="W1899" s="160">
        <v>1.32E-3</v>
      </c>
      <c r="X1899" s="160">
        <v>1.8999999999999998E-4</v>
      </c>
      <c r="Y1899" s="160">
        <v>1.5100000000000001E-3</v>
      </c>
      <c r="Z1899" s="160">
        <v>0</v>
      </c>
      <c r="AA1899" s="159">
        <v>1.908E-2</v>
      </c>
      <c r="AB1899" s="159">
        <v>5.1600000000000005E-3</v>
      </c>
      <c r="AC1899" s="159">
        <v>3.5999999999999997E-4</v>
      </c>
      <c r="AD1899" s="159">
        <v>3.5790000000000002E-2</v>
      </c>
    </row>
    <row r="1900" spans="1:30" ht="15" customHeight="1">
      <c r="A1900" s="267" t="s">
        <v>2684</v>
      </c>
      <c r="B1900" s="165" t="s">
        <v>34</v>
      </c>
      <c r="D1900" s="162">
        <v>1.24E-3</v>
      </c>
      <c r="E1900" s="172">
        <v>7.6500000000000005E-3</v>
      </c>
      <c r="F1900" s="173">
        <v>2.0000000000000002E-5</v>
      </c>
      <c r="G1900" s="179">
        <v>2.0000000000000002E-5</v>
      </c>
      <c r="H1900" s="176">
        <v>0</v>
      </c>
      <c r="I1900" s="175">
        <v>2.0499999999999997E-3</v>
      </c>
      <c r="J1900" s="160">
        <v>4.4359999999999997E-2</v>
      </c>
      <c r="K1900" s="160">
        <v>4.3189999999999999E-2</v>
      </c>
      <c r="L1900" s="160">
        <v>1.7000000000000001E-4</v>
      </c>
      <c r="M1900" s="160">
        <v>3.074E-2</v>
      </c>
      <c r="N1900" s="160">
        <v>4.4999999999999999E-4</v>
      </c>
      <c r="O1900" s="160">
        <v>4.3819999999999998E-2</v>
      </c>
      <c r="P1900" s="160">
        <v>0.35860999999999998</v>
      </c>
      <c r="Q1900" s="160">
        <v>1.0999999999999999E-4</v>
      </c>
      <c r="R1900" s="160">
        <v>1.4000000000000001E-4</v>
      </c>
      <c r="S1900" s="160">
        <v>0</v>
      </c>
      <c r="T1900" s="160">
        <v>0</v>
      </c>
      <c r="U1900" s="160">
        <v>0</v>
      </c>
      <c r="V1900" s="160">
        <v>0</v>
      </c>
      <c r="W1900" s="160">
        <v>1.0000000000000001E-5</v>
      </c>
      <c r="X1900" s="160">
        <v>0</v>
      </c>
      <c r="Y1900" s="160">
        <v>2.8599999999999997E-3</v>
      </c>
      <c r="Z1900" s="160">
        <v>0</v>
      </c>
      <c r="AA1900" s="159">
        <v>1.2800000000000001E-3</v>
      </c>
      <c r="AB1900" s="159">
        <v>0</v>
      </c>
      <c r="AC1900" s="159">
        <v>2.4000000000000001E-4</v>
      </c>
      <c r="AD1900" s="159">
        <v>0</v>
      </c>
    </row>
    <row r="1901" spans="1:30" ht="15" customHeight="1">
      <c r="A1901" s="267" t="s">
        <v>2685</v>
      </c>
      <c r="B1901" s="165" t="s">
        <v>34</v>
      </c>
      <c r="D1901" s="162">
        <v>2.5500000000000002E-3</v>
      </c>
      <c r="E1901" s="172">
        <v>5.1660000000000005E-2</v>
      </c>
      <c r="F1901" s="173">
        <v>7.8799999999999999E-3</v>
      </c>
      <c r="G1901" s="179">
        <v>1.0000000000000001E-5</v>
      </c>
      <c r="H1901" s="176">
        <v>3.0000000000000001E-5</v>
      </c>
      <c r="I1901" s="175">
        <v>1.2999999999999999E-3</v>
      </c>
      <c r="J1901" s="160">
        <v>4.0510000000000004E-2</v>
      </c>
      <c r="K1901" s="160">
        <v>3.1150000000000001E-2</v>
      </c>
      <c r="L1901" s="160">
        <v>1.0999999999999999E-4</v>
      </c>
      <c r="M1901" s="160">
        <v>1.9570000000000001E-2</v>
      </c>
      <c r="N1901" s="160">
        <v>2.9999999999999997E-4</v>
      </c>
      <c r="O1901" s="160">
        <v>0.50095999999999996</v>
      </c>
      <c r="P1901" s="160">
        <v>0.22941</v>
      </c>
      <c r="Q1901" s="160">
        <v>1.0999999999999999E-4</v>
      </c>
      <c r="R1901" s="160">
        <v>1.6000000000000001E-4</v>
      </c>
      <c r="S1901" s="160">
        <v>0</v>
      </c>
      <c r="T1901" s="160">
        <v>0</v>
      </c>
      <c r="U1901" s="160">
        <v>0</v>
      </c>
      <c r="V1901" s="160">
        <v>1.0000000000000001E-5</v>
      </c>
      <c r="W1901" s="160">
        <v>1.0000000000000001E-5</v>
      </c>
      <c r="X1901" s="160">
        <v>0</v>
      </c>
      <c r="Y1901" s="160">
        <v>1.82E-3</v>
      </c>
      <c r="Z1901" s="160">
        <v>0</v>
      </c>
      <c r="AA1901" s="159">
        <v>1.1100000000000001E-3</v>
      </c>
      <c r="AB1901" s="159">
        <v>0</v>
      </c>
      <c r="AC1901" s="159">
        <v>1.6000000000000001E-4</v>
      </c>
      <c r="AD1901" s="159">
        <v>0</v>
      </c>
    </row>
    <row r="1902" spans="1:30" ht="15" customHeight="1">
      <c r="A1902" s="267" t="s">
        <v>2686</v>
      </c>
      <c r="B1902" s="165" t="s">
        <v>34</v>
      </c>
      <c r="D1902" s="162">
        <v>3.32E-2</v>
      </c>
      <c r="E1902" s="172">
        <v>0.25109999999999999</v>
      </c>
      <c r="F1902" s="173">
        <v>1.1200000000000002E-2</v>
      </c>
      <c r="G1902" s="179">
        <v>4.0090000000000001E-2</v>
      </c>
      <c r="H1902" s="176">
        <v>1.7180000000000001E-2</v>
      </c>
      <c r="I1902" s="175">
        <v>4.2500000000000003E-2</v>
      </c>
      <c r="J1902" s="160">
        <v>3.1519999999999999E-2</v>
      </c>
      <c r="K1902" s="160">
        <v>0.26006000000000001</v>
      </c>
      <c r="L1902" s="160">
        <v>1.5900000000000001E-3</v>
      </c>
      <c r="M1902" s="160">
        <v>0.75</v>
      </c>
      <c r="N1902" s="160">
        <v>4.45E-3</v>
      </c>
      <c r="O1902" s="160">
        <v>2.44964</v>
      </c>
      <c r="P1902" s="160">
        <v>2.1205099999999999</v>
      </c>
      <c r="Q1902" s="160">
        <v>4.6999999999999999E-4</v>
      </c>
      <c r="R1902" s="160">
        <v>6.11E-3</v>
      </c>
      <c r="S1902" s="160">
        <v>0</v>
      </c>
      <c r="T1902" s="160">
        <v>0</v>
      </c>
      <c r="U1902" s="160">
        <v>0.13167000000000001</v>
      </c>
      <c r="V1902" s="160">
        <v>2.15E-3</v>
      </c>
      <c r="W1902" s="160">
        <v>7.1999999999999994E-4</v>
      </c>
      <c r="X1902" s="160">
        <v>5.9999999999999995E-4</v>
      </c>
      <c r="Y1902" s="160">
        <v>1.6140000000000002E-2</v>
      </c>
      <c r="Z1902" s="160">
        <v>6.2E-2</v>
      </c>
      <c r="AA1902" s="159">
        <v>2.904E-2</v>
      </c>
      <c r="AB1902" s="159">
        <v>0</v>
      </c>
      <c r="AC1902" s="159">
        <v>5.7199999999999994E-3</v>
      </c>
      <c r="AD1902" s="159">
        <v>0.46</v>
      </c>
    </row>
    <row r="1903" spans="1:30" ht="15" customHeight="1">
      <c r="A1903" s="267" t="s">
        <v>2687</v>
      </c>
      <c r="B1903" s="165" t="s">
        <v>34</v>
      </c>
      <c r="D1903" s="162">
        <v>2.8709999999999999E-2</v>
      </c>
      <c r="E1903" s="172">
        <v>0.33600000000000002</v>
      </c>
      <c r="F1903" s="173">
        <v>2.1520000000000001E-2</v>
      </c>
      <c r="G1903" s="179">
        <v>7.8509999999999996E-2</v>
      </c>
      <c r="H1903" s="176">
        <v>3.073E-2</v>
      </c>
      <c r="I1903" s="175">
        <v>3.4419999999999999E-2</v>
      </c>
      <c r="J1903" s="160">
        <v>0.13433</v>
      </c>
      <c r="K1903" s="160">
        <v>0.33582999999999996</v>
      </c>
      <c r="L1903" s="160">
        <v>2.3499999999999997E-3</v>
      </c>
      <c r="M1903" s="160">
        <v>0.67165999999999992</v>
      </c>
      <c r="N1903" s="160">
        <v>5.2700000000000004E-3</v>
      </c>
      <c r="O1903" s="160">
        <v>8.3960000000000007E-2</v>
      </c>
      <c r="P1903" s="160">
        <v>5.5076400000000003</v>
      </c>
      <c r="Q1903" s="160">
        <v>2.8000000000000004E-3</v>
      </c>
      <c r="R1903" s="160">
        <v>4.5500000000000002E-3</v>
      </c>
      <c r="S1903" s="160">
        <v>0</v>
      </c>
      <c r="T1903" s="160">
        <v>0</v>
      </c>
      <c r="U1903" s="160">
        <v>2.8000000000000004E-3</v>
      </c>
      <c r="V1903" s="160">
        <v>1.65E-3</v>
      </c>
      <c r="W1903" s="160">
        <v>3.2000000000000003E-4</v>
      </c>
      <c r="X1903" s="160">
        <v>4.5199999999999997E-3</v>
      </c>
      <c r="Y1903" s="160">
        <v>2.2029999999999998E-2</v>
      </c>
      <c r="Z1903" s="160">
        <v>0.12426</v>
      </c>
      <c r="AA1903" s="159">
        <v>6.6780000000000006E-2</v>
      </c>
      <c r="AB1903" s="159">
        <v>0</v>
      </c>
      <c r="AC1903" s="159">
        <v>1.2030000000000001E-2</v>
      </c>
      <c r="AD1903" s="159">
        <v>0.15112</v>
      </c>
    </row>
    <row r="1904" spans="1:30" ht="15" customHeight="1">
      <c r="A1904" s="267" t="s">
        <v>2688</v>
      </c>
      <c r="B1904" s="165" t="s">
        <v>34</v>
      </c>
      <c r="D1904" s="162">
        <v>5.2409999999999998E-2</v>
      </c>
      <c r="E1904" s="172">
        <v>0.54520999999999997</v>
      </c>
      <c r="F1904" s="173">
        <v>5.5500000000000001E-2</v>
      </c>
      <c r="G1904" s="179">
        <v>0.20303000000000002</v>
      </c>
      <c r="H1904" s="176">
        <v>7.9579999999999998E-2</v>
      </c>
      <c r="I1904" s="175">
        <v>4.5270000000000005E-2</v>
      </c>
      <c r="J1904" s="160">
        <v>0.26550000000000001</v>
      </c>
      <c r="K1904" s="160">
        <v>0.62502000000000002</v>
      </c>
      <c r="L1904" s="160">
        <v>7.1599999999999997E-3</v>
      </c>
      <c r="M1904" s="160">
        <v>1.56212</v>
      </c>
      <c r="N1904" s="160">
        <v>7.1799999999999998E-3</v>
      </c>
      <c r="O1904" s="160">
        <v>7.0160499999999999</v>
      </c>
      <c r="P1904" s="160">
        <v>4.4836900000000002</v>
      </c>
      <c r="Q1904" s="160">
        <v>6.6E-4</v>
      </c>
      <c r="R1904" s="160">
        <v>5.8499999999999993E-3</v>
      </c>
      <c r="S1904" s="160">
        <v>0</v>
      </c>
      <c r="T1904" s="160">
        <v>0</v>
      </c>
      <c r="U1904" s="160">
        <v>3.7199999999999998E-3</v>
      </c>
      <c r="V1904" s="160">
        <v>2.8899999999999998E-3</v>
      </c>
      <c r="W1904" s="160">
        <v>1.6100000000000001E-3</v>
      </c>
      <c r="X1904" s="160">
        <v>5.4900000000000001E-3</v>
      </c>
      <c r="Y1904" s="160">
        <v>3.0379999999999997E-2</v>
      </c>
      <c r="Z1904" s="160">
        <v>0.23591000000000001</v>
      </c>
      <c r="AA1904" s="159">
        <v>0.33274999999999999</v>
      </c>
      <c r="AB1904" s="159">
        <v>0</v>
      </c>
      <c r="AC1904" s="159">
        <v>3.0270000000000002E-2</v>
      </c>
      <c r="AD1904" s="159">
        <v>0.25503999999999999</v>
      </c>
    </row>
    <row r="1905" spans="1:30" ht="15" customHeight="1">
      <c r="A1905" s="267" t="s">
        <v>2689</v>
      </c>
      <c r="B1905" s="165" t="s">
        <v>34</v>
      </c>
      <c r="D1905" s="162">
        <v>0.04</v>
      </c>
      <c r="E1905" s="172">
        <v>0.24399999999999999</v>
      </c>
      <c r="F1905" s="173">
        <v>0</v>
      </c>
      <c r="G1905" s="179">
        <v>0</v>
      </c>
      <c r="H1905" s="176">
        <v>0</v>
      </c>
      <c r="I1905" s="175">
        <v>2.4E-2</v>
      </c>
      <c r="J1905" s="160">
        <v>0</v>
      </c>
      <c r="K1905" s="160">
        <v>0</v>
      </c>
      <c r="L1905" s="160">
        <v>0</v>
      </c>
      <c r="M1905" s="160">
        <v>0</v>
      </c>
      <c r="N1905" s="160">
        <v>0</v>
      </c>
      <c r="O1905" s="160">
        <v>0</v>
      </c>
      <c r="P1905" s="160">
        <v>0</v>
      </c>
      <c r="Q1905" s="160">
        <v>0</v>
      </c>
      <c r="R1905" s="160">
        <v>0</v>
      </c>
      <c r="S1905" s="160">
        <v>0</v>
      </c>
      <c r="T1905" s="160">
        <v>0</v>
      </c>
      <c r="U1905" s="160">
        <v>0</v>
      </c>
      <c r="V1905" s="160">
        <v>0</v>
      </c>
      <c r="W1905" s="160">
        <v>0</v>
      </c>
      <c r="X1905" s="160">
        <v>0</v>
      </c>
      <c r="Y1905" s="160">
        <v>0</v>
      </c>
      <c r="Z1905" s="160">
        <v>0</v>
      </c>
      <c r="AA1905" s="159">
        <v>0</v>
      </c>
      <c r="AB1905" s="159">
        <v>0</v>
      </c>
      <c r="AC1905" s="159">
        <v>0</v>
      </c>
      <c r="AD1905" s="159">
        <v>0</v>
      </c>
    </row>
    <row r="1906" spans="1:30" ht="15" customHeight="1">
      <c r="A1906" s="267" t="s">
        <v>2690</v>
      </c>
      <c r="B1906" s="165" t="s">
        <v>34</v>
      </c>
      <c r="D1906" s="162">
        <v>0.04</v>
      </c>
      <c r="E1906" s="172">
        <v>0.24399999999999999</v>
      </c>
      <c r="F1906" s="173">
        <v>0</v>
      </c>
      <c r="G1906" s="179">
        <v>0</v>
      </c>
      <c r="H1906" s="176">
        <v>0</v>
      </c>
      <c r="I1906" s="175">
        <v>2.4E-2</v>
      </c>
      <c r="J1906" s="160">
        <v>0</v>
      </c>
      <c r="K1906" s="160">
        <v>0</v>
      </c>
      <c r="L1906" s="160">
        <v>0</v>
      </c>
      <c r="M1906" s="160">
        <v>0</v>
      </c>
      <c r="N1906" s="160">
        <v>0</v>
      </c>
      <c r="O1906" s="160">
        <v>0</v>
      </c>
      <c r="P1906" s="160">
        <v>0</v>
      </c>
      <c r="Q1906" s="160">
        <v>0</v>
      </c>
      <c r="R1906" s="160">
        <v>0</v>
      </c>
      <c r="S1906" s="160">
        <v>0</v>
      </c>
      <c r="T1906" s="160">
        <v>0</v>
      </c>
      <c r="U1906" s="160">
        <v>0</v>
      </c>
      <c r="V1906" s="160">
        <v>0</v>
      </c>
      <c r="W1906" s="160">
        <v>0</v>
      </c>
      <c r="X1906" s="160">
        <v>0</v>
      </c>
      <c r="Y1906" s="160">
        <v>0</v>
      </c>
      <c r="Z1906" s="160">
        <v>0</v>
      </c>
      <c r="AA1906" s="159">
        <v>0</v>
      </c>
      <c r="AB1906" s="159">
        <v>0</v>
      </c>
      <c r="AC1906" s="159">
        <v>0</v>
      </c>
      <c r="AD1906" s="159">
        <v>0</v>
      </c>
    </row>
    <row r="1907" spans="1:30" ht="15" customHeight="1">
      <c r="A1907" s="267" t="s">
        <v>2691</v>
      </c>
      <c r="B1907" s="165" t="s">
        <v>34</v>
      </c>
      <c r="D1907" s="162">
        <v>2.4220000000000002E-2</v>
      </c>
      <c r="E1907" s="172">
        <v>0.10456</v>
      </c>
      <c r="F1907" s="173">
        <v>1.3480000000000001E-2</v>
      </c>
      <c r="G1907" s="179">
        <v>5.5500000000000002E-3</v>
      </c>
      <c r="H1907" s="176">
        <v>8.8999999999999999E-3</v>
      </c>
      <c r="I1907" s="175">
        <v>1.7399999999999998E-3</v>
      </c>
      <c r="J1907" s="160">
        <v>1.2456699999999998</v>
      </c>
      <c r="K1907" s="160">
        <v>0.13224</v>
      </c>
      <c r="L1907" s="160">
        <v>2.9E-4</v>
      </c>
      <c r="M1907" s="160">
        <v>0.95381000000000005</v>
      </c>
      <c r="N1907" s="160">
        <v>2.2100000000000002E-3</v>
      </c>
      <c r="O1907" s="160">
        <v>3.1933100000000003</v>
      </c>
      <c r="P1907" s="160">
        <v>1.56846</v>
      </c>
      <c r="Q1907" s="160">
        <v>1.4999999999999999E-4</v>
      </c>
      <c r="R1907" s="160">
        <v>4.4900000000000001E-3</v>
      </c>
      <c r="S1907" s="160">
        <v>0.21165</v>
      </c>
      <c r="T1907" s="160">
        <v>0</v>
      </c>
      <c r="U1907" s="160">
        <v>0.30095</v>
      </c>
      <c r="V1907" s="160">
        <v>6.8000000000000005E-4</v>
      </c>
      <c r="W1907" s="160">
        <v>1.7699999999999999E-3</v>
      </c>
      <c r="X1907" s="160">
        <v>4.2999999999999999E-4</v>
      </c>
      <c r="Y1907" s="160">
        <v>3.2200000000000002E-3</v>
      </c>
      <c r="Z1907" s="160">
        <v>1.47E-3</v>
      </c>
      <c r="AA1907" s="159">
        <v>4.0279999999999996E-2</v>
      </c>
      <c r="AB1907" s="159">
        <v>5.0800000000000003E-3</v>
      </c>
      <c r="AC1907" s="159">
        <v>1.8699999999999999E-3</v>
      </c>
      <c r="AD1907" s="159">
        <v>0.11233</v>
      </c>
    </row>
    <row r="1908" spans="1:30" ht="15" customHeight="1">
      <c r="A1908" s="267" t="s">
        <v>2692</v>
      </c>
      <c r="B1908" s="165" t="s">
        <v>34</v>
      </c>
      <c r="D1908" s="162">
        <v>2.1000000000000001E-2</v>
      </c>
      <c r="E1908" s="172">
        <v>0.80299999999999994</v>
      </c>
      <c r="F1908" s="173">
        <v>1.9E-2</v>
      </c>
      <c r="G1908" s="179">
        <v>2.5000000000000001E-2</v>
      </c>
      <c r="H1908" s="176">
        <v>2.4E-2</v>
      </c>
      <c r="I1908" s="175">
        <v>7.8E-2</v>
      </c>
      <c r="J1908" s="160">
        <v>0.66</v>
      </c>
      <c r="K1908" s="160">
        <v>0.34</v>
      </c>
      <c r="L1908" s="160">
        <v>2.8999999999999998E-3</v>
      </c>
      <c r="M1908" s="160">
        <v>0.45</v>
      </c>
      <c r="N1908" s="160">
        <v>1.3999999999999999E-2</v>
      </c>
      <c r="O1908" s="160">
        <v>5.75</v>
      </c>
      <c r="P1908" s="160">
        <v>2.0099999999999998</v>
      </c>
      <c r="Q1908" s="160">
        <v>0</v>
      </c>
      <c r="R1908" s="160">
        <v>2E-3</v>
      </c>
      <c r="S1908" s="160">
        <v>0</v>
      </c>
      <c r="T1908" s="160">
        <v>0</v>
      </c>
      <c r="U1908" s="160">
        <v>0</v>
      </c>
      <c r="V1908" s="160">
        <v>1E-3</v>
      </c>
      <c r="W1908" s="160">
        <v>0</v>
      </c>
      <c r="X1908" s="160">
        <v>1.5E-3</v>
      </c>
      <c r="Y1908" s="160">
        <v>0</v>
      </c>
      <c r="Z1908" s="160">
        <v>0</v>
      </c>
      <c r="AA1908" s="159">
        <v>0</v>
      </c>
      <c r="AB1908" s="159">
        <v>0</v>
      </c>
      <c r="AC1908" s="159">
        <v>0</v>
      </c>
      <c r="AD1908" s="159">
        <v>0</v>
      </c>
    </row>
    <row r="1909" spans="1:30" ht="15" customHeight="1">
      <c r="A1909" s="267" t="s">
        <v>2693</v>
      </c>
      <c r="B1909" s="165" t="s">
        <v>34</v>
      </c>
      <c r="D1909" s="162">
        <v>2.4220000000000002E-2</v>
      </c>
      <c r="E1909" s="172">
        <v>0.10456</v>
      </c>
      <c r="F1909" s="173">
        <v>1.3480000000000001E-2</v>
      </c>
      <c r="G1909" s="179">
        <v>5.5500000000000002E-3</v>
      </c>
      <c r="H1909" s="176">
        <v>8.8999999999999999E-3</v>
      </c>
      <c r="I1909" s="175">
        <v>1.7399999999999998E-3</v>
      </c>
      <c r="J1909" s="160">
        <v>1.2456699999999998</v>
      </c>
      <c r="K1909" s="160">
        <v>0.13224</v>
      </c>
      <c r="L1909" s="160">
        <v>2.9E-4</v>
      </c>
      <c r="M1909" s="160">
        <v>0.95381000000000005</v>
      </c>
      <c r="N1909" s="160">
        <v>2.2100000000000002E-3</v>
      </c>
      <c r="O1909" s="160">
        <v>3.1933100000000003</v>
      </c>
      <c r="P1909" s="160">
        <v>1.56846</v>
      </c>
      <c r="Q1909" s="160">
        <v>1.4999999999999999E-4</v>
      </c>
      <c r="R1909" s="160">
        <v>4.4900000000000001E-3</v>
      </c>
      <c r="S1909" s="160">
        <v>0.21165</v>
      </c>
      <c r="T1909" s="160">
        <v>0</v>
      </c>
      <c r="U1909" s="160">
        <v>0.30095</v>
      </c>
      <c r="V1909" s="160">
        <v>6.8000000000000005E-4</v>
      </c>
      <c r="W1909" s="160">
        <v>1.7699999999999999E-3</v>
      </c>
      <c r="X1909" s="160">
        <v>4.2999999999999999E-4</v>
      </c>
      <c r="Y1909" s="160">
        <v>3.2200000000000002E-3</v>
      </c>
      <c r="Z1909" s="160">
        <v>1.47E-3</v>
      </c>
      <c r="AA1909" s="159">
        <v>4.0279999999999996E-2</v>
      </c>
      <c r="AB1909" s="159">
        <v>5.0800000000000003E-3</v>
      </c>
      <c r="AC1909" s="159">
        <v>1.8699999999999999E-3</v>
      </c>
      <c r="AD1909" s="159">
        <v>0.11233</v>
      </c>
    </row>
    <row r="1910" spans="1:30" ht="15" customHeight="1">
      <c r="A1910" s="267" t="s">
        <v>2694</v>
      </c>
      <c r="B1910" s="165" t="s">
        <v>34</v>
      </c>
      <c r="D1910" s="162">
        <v>0.02</v>
      </c>
      <c r="E1910" s="172">
        <v>4.0000000000000001E-3</v>
      </c>
      <c r="F1910" s="173">
        <v>1.4199999999999998E-3</v>
      </c>
      <c r="G1910" s="179">
        <v>1.6200000000000001E-3</v>
      </c>
      <c r="H1910" s="176">
        <v>1.2099999999999999E-3</v>
      </c>
      <c r="I1910" s="175">
        <v>0</v>
      </c>
      <c r="J1910" s="160">
        <v>0.3</v>
      </c>
      <c r="K1910" s="160">
        <v>0.01</v>
      </c>
      <c r="L1910" s="160">
        <v>2.5999999999999998E-4</v>
      </c>
      <c r="M1910" s="160">
        <v>0.3</v>
      </c>
      <c r="N1910" s="160">
        <v>2.0999999999999999E-3</v>
      </c>
      <c r="O1910" s="160">
        <v>3.18</v>
      </c>
      <c r="P1910" s="160">
        <v>0.86</v>
      </c>
      <c r="Q1910" s="160">
        <v>5.0999999999999993E-4</v>
      </c>
      <c r="R1910" s="160">
        <v>1E-3</v>
      </c>
      <c r="S1910" s="160">
        <v>0.01</v>
      </c>
      <c r="T1910" s="160">
        <v>0</v>
      </c>
      <c r="U1910" s="160">
        <v>0.01</v>
      </c>
      <c r="V1910" s="160">
        <v>0</v>
      </c>
      <c r="W1910" s="160">
        <v>2.9999999999999997E-4</v>
      </c>
      <c r="X1910" s="160">
        <v>1E-4</v>
      </c>
      <c r="Y1910" s="160">
        <v>1.37E-2</v>
      </c>
      <c r="Z1910" s="160">
        <v>0</v>
      </c>
      <c r="AA1910" s="159">
        <v>6.9999999999999993E-3</v>
      </c>
      <c r="AB1910" s="159">
        <v>1.92E-3</v>
      </c>
      <c r="AC1910" s="159">
        <v>1.5E-3</v>
      </c>
      <c r="AD1910" s="159">
        <v>0.04</v>
      </c>
    </row>
    <row r="1911" spans="1:30" ht="15" customHeight="1">
      <c r="A1911" s="267" t="s">
        <v>2695</v>
      </c>
      <c r="B1911" s="165" t="s">
        <v>34</v>
      </c>
      <c r="D1911" s="162">
        <v>6.7070000000000005E-2</v>
      </c>
      <c r="E1911" s="172">
        <v>0.54893999999999998</v>
      </c>
      <c r="F1911" s="173">
        <v>2.7810000000000001E-2</v>
      </c>
      <c r="G1911" s="179">
        <v>6.11E-3</v>
      </c>
      <c r="H1911" s="176">
        <v>1.5629999999999998E-2</v>
      </c>
      <c r="I1911" s="175">
        <v>8.4700000000000001E-3</v>
      </c>
      <c r="J1911" s="160">
        <v>0.23321000000000003</v>
      </c>
      <c r="K1911" s="160">
        <v>0.12118999999999999</v>
      </c>
      <c r="L1911" s="160">
        <v>2.65E-3</v>
      </c>
      <c r="M1911" s="160">
        <v>0.89873999999999998</v>
      </c>
      <c r="N1911" s="160">
        <v>1.478E-2</v>
      </c>
      <c r="O1911" s="160">
        <v>0.58579999999999999</v>
      </c>
      <c r="P1911" s="160">
        <v>1.42547</v>
      </c>
      <c r="Q1911" s="160">
        <v>5.8E-4</v>
      </c>
      <c r="R1911" s="160">
        <v>6.13E-3</v>
      </c>
      <c r="S1911" s="160">
        <v>0.60470000000000002</v>
      </c>
      <c r="T1911" s="160">
        <v>0</v>
      </c>
      <c r="U1911" s="160">
        <v>0.62412000000000001</v>
      </c>
      <c r="V1911" s="160">
        <v>1.83E-3</v>
      </c>
      <c r="W1911" s="160">
        <v>2.8999999999999998E-3</v>
      </c>
      <c r="X1911" s="160">
        <v>8.0000000000000004E-4</v>
      </c>
      <c r="Y1911" s="160">
        <v>1.208E-2</v>
      </c>
      <c r="Z1911" s="160">
        <v>5.7549999999999997E-2</v>
      </c>
      <c r="AA1911" s="159">
        <v>0.18509</v>
      </c>
      <c r="AB1911" s="159">
        <v>4.6100000000000004E-3</v>
      </c>
      <c r="AC1911" s="159">
        <v>4.3499999999999997E-3</v>
      </c>
      <c r="AD1911" s="159">
        <v>0.57473999999999992</v>
      </c>
    </row>
    <row r="1912" spans="1:30" ht="15" customHeight="1">
      <c r="A1912" s="267" t="s">
        <v>2696</v>
      </c>
      <c r="B1912" s="165" t="s">
        <v>34</v>
      </c>
      <c r="D1912" s="162">
        <v>6.6639999999999991E-2</v>
      </c>
      <c r="E1912" s="172">
        <v>0.17163</v>
      </c>
      <c r="F1912" s="173">
        <v>4.1900000000000001E-3</v>
      </c>
      <c r="G1912" s="179">
        <v>6.9899999999999997E-3</v>
      </c>
      <c r="H1912" s="176">
        <v>6.5100000000000002E-3</v>
      </c>
      <c r="I1912" s="175">
        <v>1.1009999999999999E-2</v>
      </c>
      <c r="J1912" s="160">
        <v>0.19366</v>
      </c>
      <c r="K1912" s="160">
        <v>0.15378999999999998</v>
      </c>
      <c r="L1912" s="160">
        <v>2.3699999999999997E-3</v>
      </c>
      <c r="M1912" s="160">
        <v>0.66147999999999996</v>
      </c>
      <c r="N1912" s="160">
        <v>1.0240000000000001E-2</v>
      </c>
      <c r="O1912" s="160">
        <v>3.0772599999999999</v>
      </c>
      <c r="P1912" s="160">
        <v>1.821</v>
      </c>
      <c r="Q1912" s="160">
        <v>8.1999999999999998E-4</v>
      </c>
      <c r="R1912" s="160">
        <v>5.3300000000000005E-3</v>
      </c>
      <c r="S1912" s="160">
        <v>1.4970000000000001E-2</v>
      </c>
      <c r="T1912" s="160">
        <v>0</v>
      </c>
      <c r="U1912" s="160">
        <v>1.5280799999999999</v>
      </c>
      <c r="V1912" s="160">
        <v>8.7999999999999992E-4</v>
      </c>
      <c r="W1912" s="160">
        <v>4.6999999999999999E-4</v>
      </c>
      <c r="X1912" s="160">
        <v>1.7799999999999999E-3</v>
      </c>
      <c r="Y1912" s="160">
        <v>2.9769999999999998E-2</v>
      </c>
      <c r="Z1912" s="160">
        <v>2.828E-2</v>
      </c>
      <c r="AA1912" s="159">
        <v>7.5020000000000003E-2</v>
      </c>
      <c r="AB1912" s="159">
        <v>3.3E-4</v>
      </c>
      <c r="AC1912" s="159">
        <v>7.9600000000000001E-3</v>
      </c>
      <c r="AD1912" s="159">
        <v>0.20518</v>
      </c>
    </row>
    <row r="1913" spans="1:30" ht="15" customHeight="1">
      <c r="A1913" s="267" t="s">
        <v>2697</v>
      </c>
      <c r="B1913" s="165" t="s">
        <v>34</v>
      </c>
      <c r="D1913" s="162">
        <v>0.13774</v>
      </c>
      <c r="E1913" s="172">
        <v>9.2759999999999995E-2</v>
      </c>
      <c r="F1913" s="173">
        <v>6.633E-2</v>
      </c>
      <c r="G1913" s="179">
        <v>2.9329999999999998E-2</v>
      </c>
      <c r="H1913" s="176">
        <v>5.0259999999999999E-2</v>
      </c>
      <c r="I1913" s="175">
        <v>1.324E-2</v>
      </c>
      <c r="J1913" s="160">
        <v>0.30675999999999998</v>
      </c>
      <c r="K1913" s="160">
        <v>0.53586</v>
      </c>
      <c r="L1913" s="160">
        <v>3.7299999999999998E-3</v>
      </c>
      <c r="M1913" s="160">
        <v>1.7317899999999999</v>
      </c>
      <c r="N1913" s="160">
        <v>1.703E-2</v>
      </c>
      <c r="O1913" s="160">
        <v>2.2527500000000003</v>
      </c>
      <c r="P1913" s="160">
        <v>3.9107699999999999</v>
      </c>
      <c r="Q1913" s="160">
        <v>3.82E-3</v>
      </c>
      <c r="R1913" s="160">
        <v>1.172E-2</v>
      </c>
      <c r="S1913" s="160">
        <v>0.1036</v>
      </c>
      <c r="T1913" s="160">
        <v>0</v>
      </c>
      <c r="U1913" s="160">
        <v>0.19683</v>
      </c>
      <c r="V1913" s="160">
        <v>1.81E-3</v>
      </c>
      <c r="W1913" s="160">
        <v>2.1199999999999999E-3</v>
      </c>
      <c r="X1913" s="160">
        <v>3.98E-3</v>
      </c>
      <c r="Y1913" s="160">
        <v>5.0380000000000001E-2</v>
      </c>
      <c r="Z1913" s="160">
        <v>9.7279999999999991E-2</v>
      </c>
      <c r="AA1913" s="159">
        <v>0.21718000000000001</v>
      </c>
      <c r="AB1913" s="159">
        <v>0.10285999999999999</v>
      </c>
      <c r="AC1913" s="159">
        <v>2.2770000000000002E-2</v>
      </c>
      <c r="AD1913" s="159">
        <v>0.41161999999999999</v>
      </c>
    </row>
    <row r="1914" spans="1:30" ht="15" customHeight="1">
      <c r="A1914" s="267" t="s">
        <v>2698</v>
      </c>
      <c r="B1914" s="165" t="s">
        <v>34</v>
      </c>
      <c r="D1914" s="162">
        <v>2.1000000000000001E-2</v>
      </c>
      <c r="E1914" s="172">
        <v>0.80299999999999994</v>
      </c>
      <c r="F1914" s="173">
        <v>1.9E-2</v>
      </c>
      <c r="G1914" s="179">
        <v>2.5000000000000001E-2</v>
      </c>
      <c r="H1914" s="176">
        <v>2.4E-2</v>
      </c>
      <c r="I1914" s="175">
        <v>7.8E-2</v>
      </c>
      <c r="J1914" s="160">
        <v>0.66</v>
      </c>
      <c r="K1914" s="160">
        <v>0.34</v>
      </c>
      <c r="L1914" s="160">
        <v>2.8999999999999998E-3</v>
      </c>
      <c r="M1914" s="160">
        <v>0.45</v>
      </c>
      <c r="N1914" s="160">
        <v>1.3999999999999999E-2</v>
      </c>
      <c r="O1914" s="160">
        <v>5.75</v>
      </c>
      <c r="P1914" s="160">
        <v>2.0099999999999998</v>
      </c>
      <c r="Q1914" s="160">
        <v>0</v>
      </c>
      <c r="R1914" s="160">
        <v>2E-3</v>
      </c>
      <c r="S1914" s="160">
        <v>0</v>
      </c>
      <c r="T1914" s="160">
        <v>0</v>
      </c>
      <c r="U1914" s="160">
        <v>0</v>
      </c>
      <c r="V1914" s="160">
        <v>1E-3</v>
      </c>
      <c r="W1914" s="160">
        <v>0</v>
      </c>
      <c r="X1914" s="160">
        <v>1.5E-3</v>
      </c>
      <c r="Y1914" s="160">
        <v>0</v>
      </c>
      <c r="Z1914" s="160">
        <v>0</v>
      </c>
      <c r="AA1914" s="159">
        <v>0</v>
      </c>
      <c r="AB1914" s="159">
        <v>0</v>
      </c>
      <c r="AC1914" s="159">
        <v>0</v>
      </c>
      <c r="AD1914" s="159">
        <v>0</v>
      </c>
    </row>
    <row r="1915" spans="1:30" ht="15" customHeight="1">
      <c r="A1915" s="267" t="s">
        <v>2699</v>
      </c>
      <c r="B1915" s="165" t="s">
        <v>34</v>
      </c>
      <c r="C1915" s="182">
        <v>1.3610000000000001E-2</v>
      </c>
      <c r="E1915" s="172">
        <v>4.5399999999999998E-3</v>
      </c>
      <c r="F1915" s="173">
        <v>0</v>
      </c>
      <c r="G1915" s="179">
        <v>0</v>
      </c>
      <c r="H1915" s="176">
        <v>0</v>
      </c>
      <c r="I1915" s="175">
        <v>0</v>
      </c>
      <c r="J1915" s="160">
        <v>5.0300000000000004E-2</v>
      </c>
      <c r="K1915" s="160">
        <v>2.6150000000000003E-2</v>
      </c>
      <c r="L1915" s="160">
        <v>1E-4</v>
      </c>
      <c r="M1915" s="160">
        <v>0.1404</v>
      </c>
      <c r="N1915" s="160">
        <v>2.3E-3</v>
      </c>
      <c r="O1915" s="160">
        <v>2.00787</v>
      </c>
      <c r="P1915" s="160">
        <v>0.67456999999999989</v>
      </c>
      <c r="Q1915" s="160">
        <v>6.0000000000000002E-5</v>
      </c>
      <c r="R1915" s="160">
        <v>1E-4</v>
      </c>
      <c r="S1915" s="160">
        <v>0</v>
      </c>
      <c r="T1915" s="160">
        <v>0</v>
      </c>
      <c r="U1915" s="160">
        <v>0</v>
      </c>
      <c r="V1915" s="160">
        <v>8.9999999999999992E-5</v>
      </c>
      <c r="W1915" s="160">
        <v>1.2E-4</v>
      </c>
      <c r="X1915" s="160">
        <v>1.0999999999999999E-4</v>
      </c>
      <c r="Y1915" s="160">
        <v>3.13E-3</v>
      </c>
      <c r="Z1915" s="160">
        <v>3.7799999999999999E-3</v>
      </c>
      <c r="AA1915" s="159">
        <v>7.5599999999999999E-3</v>
      </c>
      <c r="AB1915" s="159">
        <v>0</v>
      </c>
      <c r="AC1915" s="159">
        <v>5.0000000000000002E-5</v>
      </c>
      <c r="AD1915" s="159">
        <v>2.7000000000000003E-2</v>
      </c>
    </row>
    <row r="1916" spans="1:30" ht="15" customHeight="1">
      <c r="A1916" s="267" t="s">
        <v>2700</v>
      </c>
      <c r="B1916" s="165" t="s">
        <v>34</v>
      </c>
      <c r="D1916" s="162">
        <v>4.7840000000000001E-2</v>
      </c>
      <c r="E1916" s="172">
        <v>0.10332000000000001</v>
      </c>
      <c r="F1916" s="173">
        <v>5.7099999999999998E-3</v>
      </c>
      <c r="G1916" s="179">
        <v>2.33E-3</v>
      </c>
      <c r="H1916" s="176">
        <v>7.3800000000000003E-3</v>
      </c>
      <c r="I1916" s="175">
        <v>2.196E-2</v>
      </c>
      <c r="J1916" s="160">
        <v>0.33667999999999998</v>
      </c>
      <c r="K1916" s="160">
        <v>0.23402999999999999</v>
      </c>
      <c r="L1916" s="160">
        <v>2.2100000000000002E-3</v>
      </c>
      <c r="M1916" s="160">
        <v>0.60154000000000007</v>
      </c>
      <c r="N1916" s="160">
        <v>1.3520000000000001E-2</v>
      </c>
      <c r="O1916" s="160">
        <v>4.0138600000000002</v>
      </c>
      <c r="P1916" s="160">
        <v>2.21401</v>
      </c>
      <c r="Q1916" s="160">
        <v>1.07E-3</v>
      </c>
      <c r="R1916" s="160">
        <v>6.1199999999999996E-3</v>
      </c>
      <c r="S1916" s="160">
        <v>4.3200000000000001E-3</v>
      </c>
      <c r="T1916" s="160">
        <v>0</v>
      </c>
      <c r="U1916" s="160">
        <v>7.4179999999999996E-2</v>
      </c>
      <c r="V1916" s="160">
        <v>5.8E-4</v>
      </c>
      <c r="W1916" s="160">
        <v>2.9E-4</v>
      </c>
      <c r="X1916" s="160">
        <v>5.0999999999999993E-4</v>
      </c>
      <c r="Y1916" s="160">
        <v>5.1600000000000005E-3</v>
      </c>
      <c r="Z1916" s="160">
        <v>3.9399999999999999E-3</v>
      </c>
      <c r="AA1916" s="159">
        <v>2.8879999999999999E-2</v>
      </c>
      <c r="AB1916" s="159">
        <v>2.7E-4</v>
      </c>
      <c r="AC1916" s="159">
        <v>3.65E-3</v>
      </c>
      <c r="AD1916" s="159">
        <v>0.27922999999999998</v>
      </c>
    </row>
    <row r="1917" spans="1:30" ht="15" customHeight="1">
      <c r="A1917" s="267" t="s">
        <v>2701</v>
      </c>
      <c r="B1917" s="165" t="s">
        <v>34</v>
      </c>
      <c r="D1917" s="162">
        <v>1.3610000000000001E-2</v>
      </c>
      <c r="E1917" s="172">
        <v>4.5399999999999998E-3</v>
      </c>
      <c r="F1917" s="173">
        <v>0</v>
      </c>
      <c r="G1917" s="179">
        <v>0</v>
      </c>
      <c r="H1917" s="176">
        <v>0</v>
      </c>
      <c r="I1917" s="175">
        <v>0</v>
      </c>
      <c r="J1917" s="160">
        <v>5.0300000000000004E-2</v>
      </c>
      <c r="K1917" s="160">
        <v>2.6150000000000003E-2</v>
      </c>
      <c r="L1917" s="160">
        <v>1E-4</v>
      </c>
      <c r="M1917" s="160">
        <v>0.1404</v>
      </c>
      <c r="N1917" s="160">
        <v>2.3E-3</v>
      </c>
      <c r="O1917" s="160">
        <v>2.00787</v>
      </c>
      <c r="P1917" s="160">
        <v>0.67456999999999989</v>
      </c>
      <c r="Q1917" s="160">
        <v>6.0000000000000002E-5</v>
      </c>
      <c r="R1917" s="160">
        <v>1E-4</v>
      </c>
      <c r="S1917" s="160">
        <v>0</v>
      </c>
      <c r="T1917" s="160">
        <v>0</v>
      </c>
      <c r="U1917" s="160">
        <v>0</v>
      </c>
      <c r="V1917" s="160">
        <v>8.9999999999999992E-5</v>
      </c>
      <c r="W1917" s="160">
        <v>1.2E-4</v>
      </c>
      <c r="X1917" s="160">
        <v>1.0999999999999999E-4</v>
      </c>
      <c r="Y1917" s="160">
        <v>3.13E-3</v>
      </c>
      <c r="Z1917" s="160">
        <v>3.7799999999999999E-3</v>
      </c>
      <c r="AA1917" s="159">
        <v>7.5599999999999999E-3</v>
      </c>
      <c r="AB1917" s="159">
        <v>0</v>
      </c>
      <c r="AC1917" s="159">
        <v>5.0000000000000002E-5</v>
      </c>
      <c r="AD1917" s="159">
        <v>2.7000000000000003E-2</v>
      </c>
    </row>
    <row r="1918" spans="1:30" ht="15" customHeight="1">
      <c r="A1918" s="267" t="s">
        <v>2702</v>
      </c>
      <c r="B1918" s="165" t="s">
        <v>34</v>
      </c>
      <c r="D1918" s="162">
        <v>6.2E-2</v>
      </c>
      <c r="E1918" s="172">
        <v>0.20399999999999999</v>
      </c>
      <c r="F1918" s="173">
        <v>6.0000000000000001E-3</v>
      </c>
      <c r="G1918" s="179">
        <v>1.4999999999999999E-2</v>
      </c>
      <c r="H1918" s="176">
        <v>0.01</v>
      </c>
      <c r="I1918" s="175">
        <v>5.0999999999999997E-2</v>
      </c>
      <c r="J1918" s="160">
        <v>0.33</v>
      </c>
      <c r="K1918" s="160">
        <v>0.19</v>
      </c>
      <c r="L1918" s="160">
        <v>2.7000000000000001E-3</v>
      </c>
      <c r="M1918" s="160">
        <v>0.72</v>
      </c>
      <c r="N1918" s="160">
        <v>6.0000000000000001E-3</v>
      </c>
      <c r="O1918" s="160">
        <v>0.93</v>
      </c>
      <c r="P1918" s="160">
        <v>1.57</v>
      </c>
      <c r="Q1918" s="160">
        <v>8.0000000000000004E-4</v>
      </c>
      <c r="R1918" s="160">
        <v>6.0000000000000001E-3</v>
      </c>
      <c r="S1918" s="160">
        <v>0</v>
      </c>
      <c r="T1918" s="160">
        <v>0</v>
      </c>
      <c r="U1918" s="160">
        <v>0</v>
      </c>
      <c r="V1918" s="160">
        <v>4.0000000000000002E-4</v>
      </c>
      <c r="W1918" s="160">
        <v>0</v>
      </c>
      <c r="X1918" s="160">
        <v>4.0000000000000002E-4</v>
      </c>
      <c r="Y1918" s="160">
        <v>0</v>
      </c>
      <c r="Z1918" s="160">
        <v>0</v>
      </c>
      <c r="AA1918" s="159">
        <v>0</v>
      </c>
      <c r="AB1918" s="159">
        <v>0</v>
      </c>
      <c r="AC1918" s="159">
        <v>0</v>
      </c>
      <c r="AD1918" s="159">
        <v>0</v>
      </c>
    </row>
    <row r="1919" spans="1:30" ht="15" customHeight="1">
      <c r="A1919" s="267" t="s">
        <v>2703</v>
      </c>
      <c r="B1919" s="165" t="s">
        <v>34</v>
      </c>
      <c r="D1919" s="162">
        <v>0.30670000000000003</v>
      </c>
      <c r="E1919" s="172">
        <v>0</v>
      </c>
      <c r="F1919" s="173">
        <v>3.415E-2</v>
      </c>
      <c r="G1919" s="179">
        <v>3.4699999999999996E-3</v>
      </c>
      <c r="H1919" s="176">
        <v>3.918E-2</v>
      </c>
      <c r="I1919" s="175">
        <v>0</v>
      </c>
      <c r="J1919" s="160">
        <v>7.0000000000000007E-2</v>
      </c>
      <c r="K1919" s="160">
        <v>0.2</v>
      </c>
      <c r="L1919" s="160">
        <v>1.0999999999999999E-4</v>
      </c>
      <c r="M1919" s="160">
        <v>1.93</v>
      </c>
      <c r="N1919" s="160">
        <v>2.53E-2</v>
      </c>
      <c r="O1919" s="160">
        <v>0.41</v>
      </c>
      <c r="P1919" s="160">
        <v>2.52</v>
      </c>
      <c r="Q1919" s="160">
        <v>7.3999999999999999E-4</v>
      </c>
      <c r="R1919" s="160">
        <v>5.2000000000000005E-2</v>
      </c>
      <c r="S1919" s="160">
        <v>0</v>
      </c>
      <c r="T1919" s="160">
        <v>0</v>
      </c>
      <c r="U1919" s="160">
        <v>0</v>
      </c>
      <c r="V1919" s="160">
        <v>7.000000000000001E-4</v>
      </c>
      <c r="W1919" s="160">
        <v>1.6300000000000002E-3</v>
      </c>
      <c r="X1919" s="160">
        <v>4.0300000000000006E-3</v>
      </c>
      <c r="Y1919" s="160">
        <v>5.3600000000000002E-2</v>
      </c>
      <c r="Z1919" s="160">
        <v>0</v>
      </c>
      <c r="AA1919" s="159">
        <v>0.317</v>
      </c>
      <c r="AB1919" s="159">
        <v>6.0000000000000001E-3</v>
      </c>
      <c r="AC1919" s="159">
        <v>4.3E-3</v>
      </c>
      <c r="AD1919" s="159">
        <v>0.1</v>
      </c>
    </row>
    <row r="1920" spans="1:30" ht="15" customHeight="1">
      <c r="A1920" s="267" t="s">
        <v>2704</v>
      </c>
      <c r="B1920" s="165" t="s">
        <v>34</v>
      </c>
      <c r="D1920" s="162">
        <v>5.5570000000000001E-2</v>
      </c>
      <c r="E1920" s="172">
        <v>0.29192000000000001</v>
      </c>
      <c r="F1920" s="173">
        <v>1.14E-3</v>
      </c>
      <c r="G1920" s="179">
        <v>1.57E-3</v>
      </c>
      <c r="H1920" s="176">
        <v>1.0399999999999999E-3</v>
      </c>
      <c r="I1920" s="175">
        <v>9.11E-3</v>
      </c>
      <c r="J1920" s="160">
        <v>0.1678</v>
      </c>
      <c r="K1920" s="160">
        <v>0.21242</v>
      </c>
      <c r="L1920" s="160">
        <v>4.4000000000000003E-3</v>
      </c>
      <c r="M1920" s="160">
        <v>0.79555000000000009</v>
      </c>
      <c r="N1920" s="160">
        <v>1.2669999999999999E-2</v>
      </c>
      <c r="O1920" s="160">
        <v>2.16</v>
      </c>
      <c r="P1920" s="160">
        <v>1.0086199999999999</v>
      </c>
      <c r="Q1920" s="160">
        <v>8.1000000000000006E-4</v>
      </c>
      <c r="R1920" s="160">
        <v>5.96E-3</v>
      </c>
      <c r="S1920" s="160">
        <v>1.41E-2</v>
      </c>
      <c r="T1920" s="160">
        <v>0</v>
      </c>
      <c r="U1920" s="160">
        <v>0.37259999999999999</v>
      </c>
      <c r="V1920" s="160">
        <v>1.7799999999999999E-3</v>
      </c>
      <c r="W1920" s="160">
        <v>4.3999999999999996E-4</v>
      </c>
      <c r="X1920" s="160">
        <v>1.25E-3</v>
      </c>
      <c r="Y1920" s="160">
        <v>1.652E-2</v>
      </c>
      <c r="Z1920" s="160">
        <v>1.5440000000000001E-2</v>
      </c>
      <c r="AA1920" s="159">
        <v>0.12475</v>
      </c>
      <c r="AB1920" s="159">
        <v>2.1099999999999999E-3</v>
      </c>
      <c r="AC1920" s="159">
        <v>1.65E-3</v>
      </c>
      <c r="AD1920" s="159">
        <v>0.44909999999999994</v>
      </c>
    </row>
    <row r="1921" spans="1:30" ht="15" customHeight="1">
      <c r="A1921" s="267" t="s">
        <v>2705</v>
      </c>
      <c r="B1921" s="165" t="s">
        <v>34</v>
      </c>
      <c r="D1921" s="162">
        <v>6.2199999999999998E-3</v>
      </c>
      <c r="E1921" s="172">
        <v>0.13311999999999999</v>
      </c>
      <c r="F1921" s="173">
        <v>2.9E-4</v>
      </c>
      <c r="G1921" s="179">
        <v>3.8999999999999999E-4</v>
      </c>
      <c r="H1921" s="176">
        <v>1.2E-4</v>
      </c>
      <c r="I1921" s="175">
        <v>1.6840000000000001E-2</v>
      </c>
      <c r="J1921" s="160">
        <v>0.15878</v>
      </c>
      <c r="K1921" s="160">
        <v>7.4990000000000001E-2</v>
      </c>
      <c r="L1921" s="160">
        <v>3.6999999999999999E-4</v>
      </c>
      <c r="M1921" s="160">
        <v>0.13342000000000001</v>
      </c>
      <c r="N1921" s="160">
        <v>1.64E-3</v>
      </c>
      <c r="O1921" s="160">
        <v>8.1899999999999994E-3</v>
      </c>
      <c r="P1921" s="160">
        <v>1.54023</v>
      </c>
      <c r="Q1921" s="160">
        <v>6.2E-4</v>
      </c>
      <c r="R1921" s="160">
        <v>6.0999999999999997E-4</v>
      </c>
      <c r="S1921" s="160">
        <v>0</v>
      </c>
      <c r="T1921" s="160">
        <v>0</v>
      </c>
      <c r="U1921" s="160">
        <v>4.514E-2</v>
      </c>
      <c r="V1921" s="160">
        <v>5.0000000000000001E-4</v>
      </c>
      <c r="W1921" s="160">
        <v>3.8999999999999999E-4</v>
      </c>
      <c r="X1921" s="160">
        <v>5.6999999999999998E-4</v>
      </c>
      <c r="Y1921" s="160">
        <v>1.97E-3</v>
      </c>
      <c r="Z1921" s="160">
        <v>0.23194999999999999</v>
      </c>
      <c r="AA1921" s="159">
        <v>4.4000000000000003E-3</v>
      </c>
      <c r="AB1921" s="159">
        <v>0</v>
      </c>
      <c r="AC1921" s="159">
        <v>2.4499999999999999E-3</v>
      </c>
      <c r="AD1921" s="159">
        <v>0.10256999999999999</v>
      </c>
    </row>
    <row r="1922" spans="1:30" ht="15" customHeight="1">
      <c r="A1922" s="267" t="s">
        <v>2706</v>
      </c>
      <c r="B1922" s="165" t="s">
        <v>34</v>
      </c>
      <c r="D1922" s="162">
        <v>1.6289999999999999E-2</v>
      </c>
      <c r="E1922" s="172">
        <v>3.8100000000000002E-2</v>
      </c>
      <c r="F1922" s="173">
        <v>3.0699999999999998E-3</v>
      </c>
      <c r="G1922" s="179">
        <v>4.8999999999999998E-4</v>
      </c>
      <c r="H1922" s="176">
        <v>3.2100000000000002E-3</v>
      </c>
      <c r="I1922" s="175">
        <v>6.43E-3</v>
      </c>
      <c r="J1922" s="160">
        <v>6.7400000000000002E-2</v>
      </c>
      <c r="K1922" s="160">
        <v>5.3800000000000001E-2</v>
      </c>
      <c r="L1922" s="160">
        <v>5.5000000000000003E-4</v>
      </c>
      <c r="M1922" s="160">
        <v>0.20168</v>
      </c>
      <c r="N1922" s="160">
        <v>2.16E-3</v>
      </c>
      <c r="O1922" s="160">
        <v>3.3311399999999995</v>
      </c>
      <c r="P1922" s="160">
        <v>0.57450999999999997</v>
      </c>
      <c r="Q1922" s="160">
        <v>2.5999999999999998E-4</v>
      </c>
      <c r="R1922" s="160">
        <v>2.4199999999999998E-3</v>
      </c>
      <c r="S1922" s="160">
        <v>0</v>
      </c>
      <c r="T1922" s="160">
        <v>0</v>
      </c>
      <c r="U1922" s="160">
        <v>0.28687000000000001</v>
      </c>
      <c r="V1922" s="160">
        <v>1.6000000000000001E-4</v>
      </c>
      <c r="W1922" s="160">
        <v>1.7999999999999998E-4</v>
      </c>
      <c r="X1922" s="160">
        <v>4.3999999999999996E-4</v>
      </c>
      <c r="Y1922" s="160">
        <v>6.9299999999999995E-3</v>
      </c>
      <c r="Z1922" s="160">
        <v>5.11E-3</v>
      </c>
      <c r="AA1922" s="159">
        <v>2.2259999999999999E-2</v>
      </c>
      <c r="AB1922" s="159">
        <v>2.0000000000000001E-4</v>
      </c>
      <c r="AC1922" s="159">
        <v>5.6000000000000006E-4</v>
      </c>
      <c r="AD1922" s="159">
        <v>2.903E-2</v>
      </c>
    </row>
    <row r="1923" spans="1:30" ht="15" customHeight="1">
      <c r="A1923" s="267" t="s">
        <v>2707</v>
      </c>
      <c r="B1923" s="165" t="s">
        <v>34</v>
      </c>
      <c r="D1923" s="162">
        <v>0.14260999999999999</v>
      </c>
      <c r="E1923" s="172">
        <v>3.934E-2</v>
      </c>
      <c r="F1923" s="173">
        <v>2.6800000000000001E-2</v>
      </c>
      <c r="G1923" s="179">
        <v>6.3509999999999997E-2</v>
      </c>
      <c r="H1923" s="176">
        <v>4.0149999999999998E-2</v>
      </c>
      <c r="I1923" s="175">
        <v>5.5100000000000001E-3</v>
      </c>
      <c r="J1923" s="160">
        <v>0.28293000000000001</v>
      </c>
      <c r="K1923" s="160">
        <v>0.16513000000000003</v>
      </c>
      <c r="L1923" s="160">
        <v>4.8999999999999998E-4</v>
      </c>
      <c r="M1923" s="160">
        <v>1.23926</v>
      </c>
      <c r="N1923" s="160">
        <v>9.130000000000001E-3</v>
      </c>
      <c r="O1923" s="160">
        <v>2.0276300000000003</v>
      </c>
      <c r="P1923" s="160">
        <v>1.7316</v>
      </c>
      <c r="Q1923" s="160">
        <v>4.3999999999999996E-4</v>
      </c>
      <c r="R1923" s="160">
        <v>7.4599999999999996E-3</v>
      </c>
      <c r="S1923" s="160">
        <v>0.44841000000000003</v>
      </c>
      <c r="T1923" s="160">
        <v>0</v>
      </c>
      <c r="U1923" s="160">
        <v>0.55818000000000001</v>
      </c>
      <c r="V1923" s="160">
        <v>5.6000000000000006E-4</v>
      </c>
      <c r="W1923" s="160">
        <v>1.6000000000000001E-3</v>
      </c>
      <c r="X1923" s="160">
        <v>3.3800000000000002E-3</v>
      </c>
      <c r="Y1923" s="160">
        <v>4.7289999999999999E-2</v>
      </c>
      <c r="Z1923" s="160">
        <v>3.0810000000000001E-2</v>
      </c>
      <c r="AA1923" s="159">
        <v>0.15643000000000001</v>
      </c>
      <c r="AB1923" s="159">
        <v>3.4899999999999996E-3</v>
      </c>
      <c r="AC1923" s="159">
        <v>1.1129999999999999E-2</v>
      </c>
      <c r="AD1923" s="159">
        <v>0.20357</v>
      </c>
    </row>
    <row r="1924" spans="1:30" ht="15" customHeight="1">
      <c r="A1924" s="267" t="s">
        <v>2708</v>
      </c>
      <c r="B1924" s="165" t="s">
        <v>34</v>
      </c>
      <c r="D1924" s="162">
        <v>9.6259999999999998E-2</v>
      </c>
      <c r="E1924" s="172">
        <v>8.7529999999999997E-2</v>
      </c>
      <c r="F1924" s="173">
        <v>4.2100000000000002E-3</v>
      </c>
      <c r="G1924" s="179">
        <v>1.0299999999999999E-3</v>
      </c>
      <c r="H1924" s="176">
        <v>4.8999999999999998E-3</v>
      </c>
      <c r="I1924" s="175">
        <v>1.196E-2</v>
      </c>
      <c r="J1924" s="160">
        <v>0.19306000000000001</v>
      </c>
      <c r="K1924" s="160">
        <v>0.17969000000000002</v>
      </c>
      <c r="L1924" s="160">
        <v>1.65E-3</v>
      </c>
      <c r="M1924" s="160">
        <v>0.79980000000000007</v>
      </c>
      <c r="N1924" s="160">
        <v>1.3849999999999999E-2</v>
      </c>
      <c r="O1924" s="160">
        <v>4.1585000000000001</v>
      </c>
      <c r="P1924" s="160">
        <v>2.55667</v>
      </c>
      <c r="Q1924" s="160">
        <v>1.01E-3</v>
      </c>
      <c r="R1924" s="160">
        <v>1.2849999999999999E-2</v>
      </c>
      <c r="S1924" s="160">
        <v>0</v>
      </c>
      <c r="T1924" s="160">
        <v>0</v>
      </c>
      <c r="U1924" s="160">
        <v>6.8129999999999996E-2</v>
      </c>
      <c r="V1924" s="160">
        <v>6.7000000000000002E-4</v>
      </c>
      <c r="W1924" s="160">
        <v>9.2999999999999995E-4</v>
      </c>
      <c r="X1924" s="160">
        <v>1.47E-3</v>
      </c>
      <c r="Y1924" s="160">
        <v>1.562E-2</v>
      </c>
      <c r="Z1924" s="160">
        <v>0.10503999999999999</v>
      </c>
      <c r="AA1924" s="159">
        <v>9.1080000000000008E-2</v>
      </c>
      <c r="AB1924" s="159">
        <v>1.9E-3</v>
      </c>
      <c r="AC1924" s="159">
        <v>5.5600000000000007E-3</v>
      </c>
      <c r="AD1924" s="159">
        <v>0.19511000000000001</v>
      </c>
    </row>
    <row r="1925" spans="1:30" ht="15" customHeight="1">
      <c r="A1925" s="267" t="s">
        <v>2709</v>
      </c>
      <c r="B1925" s="165" t="s">
        <v>34</v>
      </c>
      <c r="D1925" s="162">
        <v>2.1649999999999999E-2</v>
      </c>
      <c r="E1925" s="172">
        <v>0.17466000000000001</v>
      </c>
      <c r="F1925" s="173">
        <v>2.7800000000000004E-3</v>
      </c>
      <c r="G1925" s="179">
        <v>9.11E-3</v>
      </c>
      <c r="H1925" s="176">
        <v>3.8300000000000001E-3</v>
      </c>
      <c r="I1925" s="175">
        <v>1.0009999999999998E-2</v>
      </c>
      <c r="J1925" s="160">
        <v>0.16893</v>
      </c>
      <c r="K1925" s="160">
        <v>0.14615999999999998</v>
      </c>
      <c r="L1925" s="160">
        <v>3.2300000000000002E-3</v>
      </c>
      <c r="M1925" s="160">
        <v>0.46654000000000001</v>
      </c>
      <c r="N1925" s="160">
        <v>1.179E-2</v>
      </c>
      <c r="O1925" s="160">
        <v>1.79393</v>
      </c>
      <c r="P1925" s="160">
        <v>2.2266300000000001</v>
      </c>
      <c r="Q1925" s="160">
        <v>1.0299999999999999E-3</v>
      </c>
      <c r="R1925" s="160">
        <v>3.63E-3</v>
      </c>
      <c r="S1925" s="160">
        <v>0</v>
      </c>
      <c r="T1925" s="160">
        <v>0</v>
      </c>
      <c r="U1925" s="160">
        <v>0.25359999999999999</v>
      </c>
      <c r="V1925" s="160">
        <v>1.09E-3</v>
      </c>
      <c r="W1925" s="160">
        <v>2.9999999999999997E-4</v>
      </c>
      <c r="X1925" s="160">
        <v>1.4299999999999998E-3</v>
      </c>
      <c r="Y1925" s="160">
        <v>1.1479999999999999E-2</v>
      </c>
      <c r="Z1925" s="160">
        <v>0.24315999999999999</v>
      </c>
      <c r="AA1925" s="159">
        <v>4.462E-2</v>
      </c>
      <c r="AB1925" s="159">
        <v>0</v>
      </c>
      <c r="AC1925" s="159">
        <v>6.6700000000000006E-3</v>
      </c>
      <c r="AD1925" s="159">
        <v>0.31768999999999997</v>
      </c>
    </row>
    <row r="1926" spans="1:30" ht="15" customHeight="1">
      <c r="A1926" s="267" t="s">
        <v>2710</v>
      </c>
      <c r="B1926" s="165" t="s">
        <v>34</v>
      </c>
      <c r="D1926" s="162">
        <v>9.3339999999999992E-2</v>
      </c>
      <c r="E1926" s="172">
        <v>0.21725000000000003</v>
      </c>
      <c r="F1926" s="173">
        <v>2.9670000000000002E-2</v>
      </c>
      <c r="G1926" s="179">
        <v>1.5069999999999998E-2</v>
      </c>
      <c r="H1926" s="176">
        <v>3.1419999999999997E-2</v>
      </c>
      <c r="I1926" s="175">
        <v>3.4669999999999999E-2</v>
      </c>
      <c r="J1926" s="160">
        <v>0.57813000000000003</v>
      </c>
      <c r="K1926" s="160">
        <v>0.36444000000000004</v>
      </c>
      <c r="L1926" s="160">
        <v>3.7099999999999998E-3</v>
      </c>
      <c r="M1926" s="160">
        <v>1.14564</v>
      </c>
      <c r="N1926" s="160">
        <v>2.2200000000000001E-2</v>
      </c>
      <c r="O1926" s="160">
        <v>4.7842099999999999</v>
      </c>
      <c r="P1926" s="160">
        <v>3.75013</v>
      </c>
      <c r="Q1926" s="160">
        <v>1.7699999999999999E-3</v>
      </c>
      <c r="R1926" s="160">
        <v>1.1439999999999999E-2</v>
      </c>
      <c r="S1926" s="160">
        <v>0.1346</v>
      </c>
      <c r="T1926" s="160">
        <v>0</v>
      </c>
      <c r="U1926" s="160">
        <v>0.94406999999999996</v>
      </c>
      <c r="V1926" s="160">
        <v>1.24E-3</v>
      </c>
      <c r="W1926" s="160">
        <v>7.0999999999999991E-4</v>
      </c>
      <c r="X1926" s="160">
        <v>1.34E-3</v>
      </c>
      <c r="Y1926" s="160">
        <v>1.5349999999999999E-2</v>
      </c>
      <c r="Z1926" s="160">
        <v>6.6989999999999994E-2</v>
      </c>
      <c r="AA1926" s="159">
        <v>6.0599999999999994E-2</v>
      </c>
      <c r="AB1926" s="159">
        <v>7.5999999999999993E-4</v>
      </c>
      <c r="AC1926" s="159">
        <v>7.3899999999999999E-3</v>
      </c>
      <c r="AD1926" s="159">
        <v>0.42609999999999998</v>
      </c>
    </row>
    <row r="1927" spans="1:30" ht="15" customHeight="1">
      <c r="A1927" s="267" t="s">
        <v>2711</v>
      </c>
      <c r="B1927" s="165" t="s">
        <v>34</v>
      </c>
      <c r="D1927" s="162">
        <v>2.6309999999999997E-2</v>
      </c>
      <c r="E1927" s="172">
        <v>5.4760000000000003E-2</v>
      </c>
      <c r="F1927" s="173">
        <v>1.6899999999999998E-2</v>
      </c>
      <c r="G1927" s="179">
        <v>1.1819999999999999E-2</v>
      </c>
      <c r="H1927" s="176">
        <v>1.217E-2</v>
      </c>
      <c r="I1927" s="175">
        <v>1.5399999999999999E-3</v>
      </c>
      <c r="J1927" s="160">
        <v>0.62243999999999999</v>
      </c>
      <c r="K1927" s="160">
        <v>8.2070000000000004E-2</v>
      </c>
      <c r="L1927" s="160">
        <v>2.7E-4</v>
      </c>
      <c r="M1927" s="160">
        <v>0.56011</v>
      </c>
      <c r="N1927" s="160">
        <v>2.8699999999999997E-3</v>
      </c>
      <c r="O1927" s="160">
        <v>3.8115100000000002</v>
      </c>
      <c r="P1927" s="160">
        <v>1.0606800000000001</v>
      </c>
      <c r="Q1927" s="160">
        <v>2.9E-4</v>
      </c>
      <c r="R1927" s="160">
        <v>2.9199999999999999E-3</v>
      </c>
      <c r="S1927" s="160">
        <v>0.21376000000000001</v>
      </c>
      <c r="T1927" s="160">
        <v>0</v>
      </c>
      <c r="U1927" s="160">
        <v>0.23319999999999999</v>
      </c>
      <c r="V1927" s="160">
        <v>4.2000000000000002E-4</v>
      </c>
      <c r="W1927" s="160">
        <v>1.1000000000000001E-3</v>
      </c>
      <c r="X1927" s="160">
        <v>2.9E-4</v>
      </c>
      <c r="Y1927" s="160">
        <v>3.31E-3</v>
      </c>
      <c r="Z1927" s="160">
        <v>5.6499999999999996E-3</v>
      </c>
      <c r="AA1927" s="159">
        <v>4.4809999999999996E-2</v>
      </c>
      <c r="AB1927" s="159">
        <v>6.2399999999999999E-3</v>
      </c>
      <c r="AC1927" s="159">
        <v>5.9899999999999997E-3</v>
      </c>
      <c r="AD1927" s="159">
        <v>7.3209999999999997E-2</v>
      </c>
    </row>
    <row r="1928" spans="1:30" ht="15" customHeight="1">
      <c r="A1928" s="267" t="s">
        <v>2712</v>
      </c>
      <c r="B1928" s="165" t="s">
        <v>34</v>
      </c>
      <c r="D1928" s="162">
        <v>6.0700000000000004E-2</v>
      </c>
      <c r="E1928" s="172">
        <v>4.07E-2</v>
      </c>
      <c r="F1928" s="173">
        <v>9.8000000000000004E-2</v>
      </c>
      <c r="G1928" s="179">
        <v>1.9599999999999999E-2</v>
      </c>
      <c r="H1928" s="176">
        <v>7.3399999999999993E-2</v>
      </c>
      <c r="I1928" s="175">
        <v>1.41E-2</v>
      </c>
      <c r="J1928" s="160">
        <v>0.4486</v>
      </c>
      <c r="K1928" s="160">
        <v>0.40279999999999999</v>
      </c>
      <c r="L1928" s="160">
        <v>0</v>
      </c>
      <c r="M1928" s="160">
        <v>0.64599999999999991</v>
      </c>
      <c r="N1928" s="160">
        <v>0.01</v>
      </c>
      <c r="O1928" s="160">
        <v>0.59850000000000003</v>
      </c>
      <c r="P1928" s="160">
        <v>2.2568999999999999</v>
      </c>
      <c r="Q1928" s="160">
        <v>8.9999999999999998E-4</v>
      </c>
      <c r="R1928" s="160">
        <v>6.8999999999999999E-3</v>
      </c>
      <c r="S1928" s="160">
        <v>0.48229999999999995</v>
      </c>
      <c r="T1928" s="160">
        <v>0</v>
      </c>
      <c r="U1928" s="160">
        <v>0</v>
      </c>
      <c r="V1928" s="160">
        <v>8.0000000000000004E-4</v>
      </c>
      <c r="W1928" s="160">
        <v>4.0000000000000002E-4</v>
      </c>
      <c r="X1928" s="160">
        <v>1.2999999999999999E-3</v>
      </c>
      <c r="Y1928" s="160">
        <v>0</v>
      </c>
      <c r="Z1928" s="160">
        <v>9.6999999999999989E-2</v>
      </c>
      <c r="AA1928" s="159">
        <v>9.8299999999999998E-2</v>
      </c>
      <c r="AB1928" s="159">
        <v>8.6E-3</v>
      </c>
      <c r="AC1928" s="159">
        <v>7.5499999999999998E-2</v>
      </c>
      <c r="AD1928" s="159">
        <v>0</v>
      </c>
    </row>
    <row r="1929" spans="1:30" ht="15" customHeight="1">
      <c r="A1929" s="267" t="s">
        <v>2713</v>
      </c>
      <c r="B1929" s="165" t="s">
        <v>34</v>
      </c>
      <c r="D1929" s="162">
        <v>2.6000000000000002E-2</v>
      </c>
      <c r="E1929" s="172">
        <v>0.22500000000000001</v>
      </c>
      <c r="F1929" s="173">
        <v>1.8000000000000002E-2</v>
      </c>
      <c r="G1929" s="179">
        <v>8.0000000000000002E-3</v>
      </c>
      <c r="H1929" s="176">
        <v>1.8000000000000002E-2</v>
      </c>
      <c r="I1929" s="175">
        <v>2.4E-2</v>
      </c>
      <c r="J1929" s="160">
        <v>0.14000000000000001</v>
      </c>
      <c r="K1929" s="160">
        <v>0.05</v>
      </c>
      <c r="L1929" s="160">
        <v>5.9999999999999995E-4</v>
      </c>
      <c r="M1929" s="160">
        <v>0.26</v>
      </c>
      <c r="N1929" s="160">
        <v>3.0000000000000001E-3</v>
      </c>
      <c r="O1929" s="160">
        <v>2.36</v>
      </c>
      <c r="P1929" s="160">
        <v>0.53</v>
      </c>
      <c r="Q1929" s="160">
        <v>5.0000000000000001E-4</v>
      </c>
      <c r="R1929" s="160">
        <v>2E-3</v>
      </c>
      <c r="S1929" s="160">
        <v>0</v>
      </c>
      <c r="T1929" s="160">
        <v>0</v>
      </c>
      <c r="U1929" s="160">
        <v>0</v>
      </c>
      <c r="V1929" s="160">
        <v>0</v>
      </c>
      <c r="W1929" s="160">
        <v>0</v>
      </c>
      <c r="X1929" s="160">
        <v>0</v>
      </c>
      <c r="Y1929" s="160">
        <v>9.300000000000001E-3</v>
      </c>
      <c r="Z1929" s="160">
        <v>0</v>
      </c>
      <c r="AA1929" s="159">
        <v>0</v>
      </c>
      <c r="AB1929" s="159">
        <v>0</v>
      </c>
      <c r="AC1929" s="159">
        <v>0</v>
      </c>
      <c r="AD1929" s="159">
        <v>0</v>
      </c>
    </row>
    <row r="1930" spans="1:30" ht="15" customHeight="1">
      <c r="A1930" s="267" t="s">
        <v>2714</v>
      </c>
      <c r="B1930" s="165" t="s">
        <v>34</v>
      </c>
      <c r="D1930" s="162">
        <v>7.8869999999999996E-2</v>
      </c>
      <c r="E1930" s="172">
        <v>0.12471</v>
      </c>
      <c r="F1930" s="173">
        <v>2.7069999999999997E-2</v>
      </c>
      <c r="G1930" s="179">
        <v>1.5890000000000001E-2</v>
      </c>
      <c r="H1930" s="176">
        <v>3.109E-2</v>
      </c>
      <c r="I1930" s="175">
        <v>1.03E-2</v>
      </c>
      <c r="J1930" s="160">
        <v>0.12561999999999998</v>
      </c>
      <c r="K1930" s="160">
        <v>0.11320999999999999</v>
      </c>
      <c r="L1930" s="160">
        <v>1.8799999999999999E-3</v>
      </c>
      <c r="M1930" s="160">
        <v>0.74337000000000009</v>
      </c>
      <c r="N1930" s="160">
        <v>1.056E-2</v>
      </c>
      <c r="O1930" s="160">
        <v>1.93954</v>
      </c>
      <c r="P1930" s="160">
        <v>1.3656299999999999</v>
      </c>
      <c r="Q1930" s="160">
        <v>7.0999999999999991E-4</v>
      </c>
      <c r="R1930" s="160">
        <v>4.3E-3</v>
      </c>
      <c r="S1930" s="160">
        <v>1.4370000000000001E-2</v>
      </c>
      <c r="T1930" s="160">
        <v>0</v>
      </c>
      <c r="U1930" s="160">
        <v>0.80471000000000004</v>
      </c>
      <c r="V1930" s="160">
        <v>1.5299999999999999E-3</v>
      </c>
      <c r="W1930" s="160">
        <v>1.09E-3</v>
      </c>
      <c r="X1930" s="160">
        <v>1.32E-3</v>
      </c>
      <c r="Y1930" s="160">
        <v>3.6240000000000001E-2</v>
      </c>
      <c r="Z1930" s="160">
        <v>1.7829999999999999E-2</v>
      </c>
      <c r="AA1930" s="159">
        <v>8.4640000000000007E-2</v>
      </c>
      <c r="AB1930" s="159">
        <v>3.2000000000000003E-4</v>
      </c>
      <c r="AC1930" s="159">
        <v>2.16E-3</v>
      </c>
      <c r="AD1930" s="159">
        <v>0.33268000000000003</v>
      </c>
    </row>
    <row r="1931" spans="1:30" ht="15" customHeight="1">
      <c r="A1931" s="267" t="s">
        <v>2715</v>
      </c>
      <c r="B1931" s="165" t="s">
        <v>34</v>
      </c>
      <c r="D1931" s="162">
        <v>1.6579999999999998E-2</v>
      </c>
      <c r="E1931" s="172">
        <v>0.52886999999999995</v>
      </c>
      <c r="F1931" s="173">
        <v>2.0199999999999999E-2</v>
      </c>
      <c r="G1931" s="179">
        <v>5.0084999999999998E-2</v>
      </c>
      <c r="H1931" s="176">
        <v>2.6849999999999999E-2</v>
      </c>
      <c r="I1931" s="175">
        <v>5.3499999999999999E-2</v>
      </c>
      <c r="J1931" s="160">
        <v>0.35788500000000001</v>
      </c>
      <c r="K1931" s="160">
        <v>0.32056499999999999</v>
      </c>
      <c r="L1931" s="160">
        <v>2.9549999999999997E-3</v>
      </c>
      <c r="M1931" s="160">
        <v>0.34768500000000002</v>
      </c>
      <c r="N1931" s="160">
        <v>8.4799999999999997E-3</v>
      </c>
      <c r="O1931" s="160">
        <v>2.8805749999999999</v>
      </c>
      <c r="P1931" s="160">
        <v>3.0014099999999995</v>
      </c>
      <c r="Q1931" s="160">
        <v>4.3499999999999995E-4</v>
      </c>
      <c r="R1931" s="160">
        <v>1.8450000000000001E-3</v>
      </c>
      <c r="S1931" s="160">
        <v>3.5784999999999997E-2</v>
      </c>
      <c r="T1931" s="160">
        <v>0</v>
      </c>
      <c r="U1931" s="160">
        <v>0</v>
      </c>
      <c r="V1931" s="160">
        <v>6.7500000000000004E-4</v>
      </c>
      <c r="W1931" s="160">
        <v>4.0500000000000003E-4</v>
      </c>
      <c r="X1931" s="160">
        <v>2.7949999999999997E-3</v>
      </c>
      <c r="Y1931" s="160">
        <v>3.7099999999999998E-3</v>
      </c>
      <c r="Z1931" s="160">
        <v>4.8514999999999996E-2</v>
      </c>
      <c r="AA1931" s="159">
        <v>0</v>
      </c>
      <c r="AB1931" s="159">
        <v>0</v>
      </c>
      <c r="AC1931" s="159">
        <v>0</v>
      </c>
      <c r="AD1931" s="159">
        <v>0</v>
      </c>
    </row>
    <row r="1932" spans="1:30" ht="15" customHeight="1">
      <c r="A1932" s="267" t="s">
        <v>2716</v>
      </c>
      <c r="B1932" s="165" t="s">
        <v>34</v>
      </c>
      <c r="D1932" s="162">
        <v>9.3339999999999992E-2</v>
      </c>
      <c r="E1932" s="172">
        <v>0.21725000000000003</v>
      </c>
      <c r="F1932" s="173">
        <v>2.9670000000000002E-2</v>
      </c>
      <c r="G1932" s="179">
        <v>1.5069999999999998E-2</v>
      </c>
      <c r="H1932" s="176">
        <v>3.1419999999999997E-2</v>
      </c>
      <c r="I1932" s="175">
        <v>3.4669999999999999E-2</v>
      </c>
      <c r="J1932" s="160">
        <v>0.57813000000000003</v>
      </c>
      <c r="K1932" s="160">
        <v>0.36444000000000004</v>
      </c>
      <c r="L1932" s="160">
        <v>3.7099999999999998E-3</v>
      </c>
      <c r="M1932" s="160">
        <v>1.14564</v>
      </c>
      <c r="N1932" s="160">
        <v>2.2200000000000001E-2</v>
      </c>
      <c r="O1932" s="160">
        <v>4.7842099999999999</v>
      </c>
      <c r="P1932" s="160">
        <v>3.75013</v>
      </c>
      <c r="Q1932" s="160">
        <v>1.7699999999999999E-3</v>
      </c>
      <c r="R1932" s="160">
        <v>1.1439999999999999E-2</v>
      </c>
      <c r="S1932" s="160">
        <v>0.1346</v>
      </c>
      <c r="T1932" s="160">
        <v>0</v>
      </c>
      <c r="U1932" s="160">
        <v>0.94406999999999996</v>
      </c>
      <c r="V1932" s="160">
        <v>1.24E-3</v>
      </c>
      <c r="W1932" s="160">
        <v>7.0999999999999991E-4</v>
      </c>
      <c r="X1932" s="160">
        <v>1.34E-3</v>
      </c>
      <c r="Y1932" s="160">
        <v>1.5349999999999999E-2</v>
      </c>
      <c r="Z1932" s="160">
        <v>6.6989999999999994E-2</v>
      </c>
      <c r="AA1932" s="159">
        <v>6.0599999999999994E-2</v>
      </c>
      <c r="AB1932" s="159">
        <v>7.5999999999999993E-4</v>
      </c>
      <c r="AC1932" s="159">
        <v>7.3899999999999999E-3</v>
      </c>
      <c r="AD1932" s="159">
        <v>0.42609999999999998</v>
      </c>
    </row>
    <row r="1933" spans="1:30" ht="15" customHeight="1">
      <c r="A1933" s="267" t="s">
        <v>2717</v>
      </c>
      <c r="B1933" s="165" t="s">
        <v>34</v>
      </c>
      <c r="D1933" s="162">
        <v>4.4649999999999995E-2</v>
      </c>
      <c r="E1933" s="172">
        <v>0.23925999999999997</v>
      </c>
      <c r="F1933" s="173">
        <v>5.47E-3</v>
      </c>
      <c r="G1933" s="179">
        <v>1.5880000000000002E-2</v>
      </c>
      <c r="H1933" s="176">
        <v>7.5199999999999998E-3</v>
      </c>
      <c r="I1933" s="175">
        <v>6.5000000000000006E-3</v>
      </c>
      <c r="J1933" s="160">
        <v>0.16955999999999999</v>
      </c>
      <c r="K1933" s="160">
        <v>0.14278000000000002</v>
      </c>
      <c r="L1933" s="160">
        <v>4.13E-3</v>
      </c>
      <c r="M1933" s="160">
        <v>0.58718000000000004</v>
      </c>
      <c r="N1933" s="160">
        <v>1.176E-2</v>
      </c>
      <c r="O1933" s="160">
        <v>5.3410299999999999</v>
      </c>
      <c r="P1933" s="160">
        <v>0.99561999999999995</v>
      </c>
      <c r="Q1933" s="160">
        <v>9.1E-4</v>
      </c>
      <c r="R1933" s="160">
        <v>5.3500000000000006E-3</v>
      </c>
      <c r="S1933" s="160">
        <v>5.5200000000000006E-3</v>
      </c>
      <c r="T1933" s="160">
        <v>0</v>
      </c>
      <c r="U1933" s="160">
        <v>1.8779999999999998E-2</v>
      </c>
      <c r="V1933" s="160">
        <v>1.4399999999999999E-3</v>
      </c>
      <c r="W1933" s="160">
        <v>4.0000000000000002E-4</v>
      </c>
      <c r="X1933" s="160">
        <v>1.4099999999999998E-3</v>
      </c>
      <c r="Y1933" s="160">
        <v>2.1770000000000001E-2</v>
      </c>
      <c r="Z1933" s="160">
        <v>1.325E-2</v>
      </c>
      <c r="AA1933" s="159">
        <v>9.4220000000000012E-2</v>
      </c>
      <c r="AB1933" s="159">
        <v>3.5000000000000005E-4</v>
      </c>
      <c r="AC1933" s="159">
        <v>2.7100000000000002E-3</v>
      </c>
      <c r="AD1933" s="159">
        <v>0.37396000000000001</v>
      </c>
    </row>
    <row r="1934" spans="1:30" ht="15" customHeight="1">
      <c r="A1934" s="267" t="s">
        <v>2718</v>
      </c>
      <c r="B1934" s="165" t="s">
        <v>34</v>
      </c>
      <c r="D1934" s="162">
        <v>4.4649999999999995E-2</v>
      </c>
      <c r="E1934" s="172">
        <v>0.23925999999999997</v>
      </c>
      <c r="F1934" s="173">
        <v>5.47E-3</v>
      </c>
      <c r="G1934" s="179">
        <v>1.5880000000000002E-2</v>
      </c>
      <c r="H1934" s="176">
        <v>7.5199999999999998E-3</v>
      </c>
      <c r="I1934" s="175">
        <v>6.5000000000000006E-3</v>
      </c>
      <c r="J1934" s="160">
        <v>0.16955999999999999</v>
      </c>
      <c r="K1934" s="160">
        <v>0.14278000000000002</v>
      </c>
      <c r="L1934" s="160">
        <v>4.13E-3</v>
      </c>
      <c r="M1934" s="160">
        <v>0.58718000000000004</v>
      </c>
      <c r="N1934" s="160">
        <v>1.176E-2</v>
      </c>
      <c r="O1934" s="160">
        <v>5.3410299999999999</v>
      </c>
      <c r="P1934" s="160">
        <v>0.99561999999999995</v>
      </c>
      <c r="Q1934" s="160">
        <v>9.1E-4</v>
      </c>
      <c r="R1934" s="160">
        <v>5.3500000000000006E-3</v>
      </c>
      <c r="S1934" s="160">
        <v>5.5200000000000006E-3</v>
      </c>
      <c r="T1934" s="160">
        <v>0</v>
      </c>
      <c r="U1934" s="160">
        <v>1.8779999999999998E-2</v>
      </c>
      <c r="V1934" s="160">
        <v>1.4399999999999999E-3</v>
      </c>
      <c r="W1934" s="160">
        <v>4.0000000000000002E-4</v>
      </c>
      <c r="X1934" s="160">
        <v>1.4099999999999998E-3</v>
      </c>
      <c r="Y1934" s="160">
        <v>2.1770000000000001E-2</v>
      </c>
      <c r="Z1934" s="160">
        <v>1.325E-2</v>
      </c>
      <c r="AA1934" s="159">
        <v>9.4220000000000012E-2</v>
      </c>
      <c r="AB1934" s="159">
        <v>3.5000000000000005E-4</v>
      </c>
      <c r="AC1934" s="159">
        <v>2.7100000000000002E-3</v>
      </c>
      <c r="AD1934" s="159">
        <v>0.37396000000000001</v>
      </c>
    </row>
    <row r="1935" spans="1:30" ht="15" customHeight="1">
      <c r="A1935" s="267" t="s">
        <v>2719</v>
      </c>
      <c r="B1935" s="165" t="s">
        <v>34</v>
      </c>
      <c r="D1935" s="162">
        <v>0.13618</v>
      </c>
      <c r="E1935" s="172">
        <v>1.6639999999999999E-2</v>
      </c>
      <c r="F1935" s="173">
        <v>5.0990000000000001E-2</v>
      </c>
      <c r="G1935" s="179">
        <v>5.13E-3</v>
      </c>
      <c r="H1935" s="176">
        <v>1.0789999999999999E-2</v>
      </c>
      <c r="I1935" s="175">
        <v>1.6800000000000001E-3</v>
      </c>
      <c r="J1935" s="160">
        <v>0.39939000000000002</v>
      </c>
      <c r="K1935" s="160">
        <v>0.24912999999999999</v>
      </c>
      <c r="L1935" s="160">
        <v>1.4099999999999998E-3</v>
      </c>
      <c r="M1935" s="160">
        <v>1.71452</v>
      </c>
      <c r="N1935" s="160">
        <v>3.3489999999999999E-2</v>
      </c>
      <c r="O1935" s="160">
        <v>2.4218600000000001</v>
      </c>
      <c r="P1935" s="160">
        <v>3.0945</v>
      </c>
      <c r="Q1935" s="160">
        <v>2.49E-3</v>
      </c>
      <c r="R1935" s="160">
        <v>9.2899999999999996E-3</v>
      </c>
      <c r="S1935" s="160">
        <v>0.29899999999999999</v>
      </c>
      <c r="T1935" s="160">
        <v>0</v>
      </c>
      <c r="U1935" s="160">
        <v>0.35218000000000005</v>
      </c>
      <c r="V1935" s="160">
        <v>1.1000000000000001E-3</v>
      </c>
      <c r="W1935" s="160">
        <v>9.8999999999999999E-4</v>
      </c>
      <c r="X1935" s="160">
        <v>1.17E-3</v>
      </c>
      <c r="Y1935" s="160">
        <v>1.8260000000000002E-2</v>
      </c>
      <c r="Z1935" s="160">
        <v>5.9040000000000002E-2</v>
      </c>
      <c r="AA1935" s="159">
        <v>0.26568999999999998</v>
      </c>
      <c r="AB1935" s="159">
        <v>1.7350000000000001E-2</v>
      </c>
      <c r="AC1935" s="159">
        <v>8.8100000000000001E-3</v>
      </c>
      <c r="AD1935" s="159">
        <v>0.11304</v>
      </c>
    </row>
    <row r="1936" spans="1:30" ht="15" customHeight="1">
      <c r="A1936" s="267" t="s">
        <v>2720</v>
      </c>
      <c r="B1936" s="165" t="s">
        <v>34</v>
      </c>
      <c r="D1936" s="162">
        <v>0.11035</v>
      </c>
      <c r="E1936" s="172">
        <v>9.8200000000000006E-3</v>
      </c>
      <c r="F1936" s="173">
        <v>4.7359999999999999E-2</v>
      </c>
      <c r="G1936" s="179">
        <v>8.1409999999999996E-2</v>
      </c>
      <c r="H1936" s="176">
        <v>6.2990000000000004E-2</v>
      </c>
      <c r="I1936" s="175">
        <v>0</v>
      </c>
      <c r="J1936" s="160">
        <v>0.44402999999999998</v>
      </c>
      <c r="K1936" s="160">
        <v>8.9079999999999993E-2</v>
      </c>
      <c r="L1936" s="160">
        <v>2.3000000000000001E-4</v>
      </c>
      <c r="M1936" s="160">
        <v>1.5087700000000002</v>
      </c>
      <c r="N1936" s="160">
        <v>1.052E-2</v>
      </c>
      <c r="O1936" s="160">
        <v>3.5747899999999997</v>
      </c>
      <c r="P1936" s="160">
        <v>1.10578</v>
      </c>
      <c r="Q1936" s="160">
        <v>1.2999999999999999E-4</v>
      </c>
      <c r="R1936" s="160">
        <v>9.2399999999999999E-3</v>
      </c>
      <c r="S1936" s="160">
        <v>1.4736799999999999</v>
      </c>
      <c r="T1936" s="160">
        <v>0</v>
      </c>
      <c r="U1936" s="160">
        <v>1.4853800000000001</v>
      </c>
      <c r="V1936" s="160">
        <v>5.8E-4</v>
      </c>
      <c r="W1936" s="160">
        <v>4.5000000000000005E-3</v>
      </c>
      <c r="X1936" s="160">
        <v>1.06E-3</v>
      </c>
      <c r="Y1936" s="160">
        <v>5.6000000000000006E-4</v>
      </c>
      <c r="Z1936" s="160">
        <v>0</v>
      </c>
      <c r="AA1936" s="159">
        <v>0.32496000000000003</v>
      </c>
      <c r="AB1936" s="159">
        <v>1.123E-2</v>
      </c>
      <c r="AC1936" s="159">
        <v>1.881E-2</v>
      </c>
      <c r="AD1936" s="159">
        <v>0.38595999999999997</v>
      </c>
    </row>
    <row r="1937" spans="1:30" ht="15" customHeight="1">
      <c r="A1937" s="267" t="s">
        <v>2721</v>
      </c>
      <c r="B1937" s="165" t="s">
        <v>34</v>
      </c>
      <c r="D1937" s="162">
        <v>8.0509999999999998E-2</v>
      </c>
      <c r="E1937" s="172">
        <v>8.900000000000001E-2</v>
      </c>
      <c r="F1937" s="173">
        <v>2.835E-2</v>
      </c>
      <c r="G1937" s="179">
        <v>9.0500000000000008E-3</v>
      </c>
      <c r="H1937" s="176">
        <v>1.5880000000000002E-2</v>
      </c>
      <c r="I1937" s="175">
        <v>7.5300000000000002E-3</v>
      </c>
      <c r="J1937" s="160">
        <v>0.61416999999999999</v>
      </c>
      <c r="K1937" s="160">
        <v>0.24897</v>
      </c>
      <c r="L1937" s="160">
        <v>6.8000000000000005E-4</v>
      </c>
      <c r="M1937" s="160">
        <v>1.28383</v>
      </c>
      <c r="N1937" s="160">
        <v>3.0499999999999998E-3</v>
      </c>
      <c r="O1937" s="160">
        <v>1.2884599999999999</v>
      </c>
      <c r="P1937" s="160">
        <v>2.5510099999999998</v>
      </c>
      <c r="Q1937" s="160">
        <v>6.3000000000000003E-4</v>
      </c>
      <c r="R1937" s="160">
        <v>4.5000000000000005E-3</v>
      </c>
      <c r="S1937" s="160">
        <v>0.39600999999999997</v>
      </c>
      <c r="T1937" s="160">
        <v>0</v>
      </c>
      <c r="U1937" s="160">
        <v>0.67823999999999995</v>
      </c>
      <c r="V1937" s="160">
        <v>7.9000000000000001E-4</v>
      </c>
      <c r="W1937" s="160">
        <v>1.24E-3</v>
      </c>
      <c r="X1937" s="160">
        <v>1.57E-3</v>
      </c>
      <c r="Y1937" s="160">
        <v>1.0789999999999999E-2</v>
      </c>
      <c r="Z1937" s="160">
        <v>2.5390000000000003E-2</v>
      </c>
      <c r="AA1937" s="159">
        <v>0.16197</v>
      </c>
      <c r="AB1937" s="159">
        <v>6.8100000000000001E-3</v>
      </c>
      <c r="AC1937" s="159">
        <v>3.82E-3</v>
      </c>
      <c r="AD1937" s="159">
        <v>0.10113</v>
      </c>
    </row>
    <row r="1938" spans="1:30" ht="15" customHeight="1">
      <c r="A1938" s="267" t="s">
        <v>2722</v>
      </c>
      <c r="B1938" s="165" t="s">
        <v>34</v>
      </c>
      <c r="D1938" s="162">
        <v>7.1999999999999998E-3</v>
      </c>
      <c r="E1938" s="172">
        <v>4.9000000000000002E-2</v>
      </c>
      <c r="F1938" s="173">
        <v>3.2700000000000003E-3</v>
      </c>
      <c r="G1938" s="179">
        <v>1.0740000000000001E-2</v>
      </c>
      <c r="H1938" s="176">
        <v>4.3099999999999996E-3</v>
      </c>
      <c r="I1938" s="175">
        <v>1.1000000000000001E-2</v>
      </c>
      <c r="J1938" s="160">
        <v>0.15</v>
      </c>
      <c r="K1938" s="160">
        <v>0.09</v>
      </c>
      <c r="L1938" s="160">
        <v>8.8999999999999995E-4</v>
      </c>
      <c r="M1938" s="160">
        <v>0.3</v>
      </c>
      <c r="N1938" s="160">
        <v>5.7099999999999998E-3</v>
      </c>
      <c r="O1938" s="160">
        <v>0.01</v>
      </c>
      <c r="P1938" s="160">
        <v>2.2999999999999998</v>
      </c>
      <c r="Q1938" s="160">
        <v>9.1E-4</v>
      </c>
      <c r="R1938" s="160">
        <v>2.3E-3</v>
      </c>
      <c r="S1938" s="160">
        <v>0</v>
      </c>
      <c r="T1938" s="160">
        <v>0</v>
      </c>
      <c r="U1938" s="160">
        <v>2.4958299999999998</v>
      </c>
      <c r="V1938" s="160">
        <v>3.1E-4</v>
      </c>
      <c r="W1938" s="160">
        <v>7.7999999999999999E-4</v>
      </c>
      <c r="X1938" s="160">
        <v>4.3999999999999996E-4</v>
      </c>
      <c r="Y1938" s="160">
        <v>4.13E-3</v>
      </c>
      <c r="Z1938" s="160">
        <v>4.7E-2</v>
      </c>
      <c r="AA1938" s="159">
        <v>1.0500000000000001E-2</v>
      </c>
      <c r="AB1938" s="159">
        <v>0</v>
      </c>
      <c r="AC1938" s="159">
        <v>9.5199999999999989E-3</v>
      </c>
      <c r="AD1938" s="159">
        <v>0.09</v>
      </c>
    </row>
    <row r="1939" spans="1:30" ht="15" customHeight="1">
      <c r="A1939" s="267" t="s">
        <v>2723</v>
      </c>
      <c r="B1939" s="165" t="s">
        <v>34</v>
      </c>
      <c r="D1939" s="162">
        <v>0.10340999999999999</v>
      </c>
      <c r="E1939" s="172">
        <v>0.13846</v>
      </c>
      <c r="F1939" s="173">
        <v>8.6750000000000008E-2</v>
      </c>
      <c r="G1939" s="179">
        <v>2.6230000000000003E-2</v>
      </c>
      <c r="H1939" s="176">
        <v>7.707E-2</v>
      </c>
      <c r="I1939" s="175">
        <v>5.5900000000000004E-3</v>
      </c>
      <c r="J1939" s="160">
        <v>1.5643400000000001</v>
      </c>
      <c r="K1939" s="160">
        <v>0.14823</v>
      </c>
      <c r="L1939" s="160">
        <v>1.1799999999999998E-3</v>
      </c>
      <c r="M1939" s="160">
        <v>1.77965</v>
      </c>
      <c r="N1939" s="160">
        <v>9.7000000000000003E-3</v>
      </c>
      <c r="O1939" s="160">
        <v>4.0879300000000001</v>
      </c>
      <c r="P1939" s="160">
        <v>1.4580899999999999</v>
      </c>
      <c r="Q1939" s="160">
        <v>4.4999999999999999E-4</v>
      </c>
      <c r="R1939" s="160">
        <v>1.039E-2</v>
      </c>
      <c r="S1939" s="160">
        <v>0.70829999999999993</v>
      </c>
      <c r="T1939" s="160">
        <v>0</v>
      </c>
      <c r="U1939" s="160">
        <v>0.72128000000000003</v>
      </c>
      <c r="V1939" s="160">
        <v>1.6100000000000001E-3</v>
      </c>
      <c r="W1939" s="160">
        <v>2.7900000000000004E-3</v>
      </c>
      <c r="X1939" s="160">
        <v>7.9000000000000001E-4</v>
      </c>
      <c r="Y1939" s="160">
        <v>1.4419999999999999E-2</v>
      </c>
      <c r="Z1939" s="160">
        <v>5.1000000000000004E-3</v>
      </c>
      <c r="AA1939" s="159">
        <v>0.16768999999999998</v>
      </c>
      <c r="AB1939" s="159">
        <v>6.3899999999999998E-3</v>
      </c>
      <c r="AC1939" s="159">
        <v>3.4300000000000003E-3</v>
      </c>
      <c r="AD1939" s="159">
        <v>0.39621000000000001</v>
      </c>
    </row>
    <row r="1940" spans="1:30" ht="15" customHeight="1">
      <c r="A1940" s="267" t="s">
        <v>2724</v>
      </c>
      <c r="B1940" s="165" t="s">
        <v>34</v>
      </c>
      <c r="D1940" s="162">
        <v>5.1130000000000002E-2</v>
      </c>
      <c r="E1940" s="172">
        <v>6.4020000000000007E-2</v>
      </c>
      <c r="F1940" s="173">
        <v>5.0140000000000004E-2</v>
      </c>
      <c r="G1940" s="179">
        <v>6.1900000000000002E-3</v>
      </c>
      <c r="H1940" s="176">
        <v>2.5920000000000002E-2</v>
      </c>
      <c r="I1940" s="175">
        <v>1.0960000000000001E-2</v>
      </c>
      <c r="J1940" s="160">
        <v>1.0162900000000001</v>
      </c>
      <c r="K1940" s="160">
        <v>0.40895000000000004</v>
      </c>
      <c r="L1940" s="160">
        <v>4.0500000000000006E-3</v>
      </c>
      <c r="M1940" s="160">
        <v>0.90537000000000001</v>
      </c>
      <c r="N1940" s="160">
        <v>1.8460000000000001E-2</v>
      </c>
      <c r="O1940" s="160">
        <v>4.87</v>
      </c>
      <c r="P1940" s="160">
        <v>4.4431200000000004</v>
      </c>
      <c r="Q1940" s="160">
        <v>8.1999999999999998E-4</v>
      </c>
      <c r="R1940" s="160">
        <v>6.6600000000000001E-3</v>
      </c>
      <c r="S1940" s="160">
        <v>0.90465999999999991</v>
      </c>
      <c r="T1940" s="160">
        <v>0</v>
      </c>
      <c r="U1940" s="160">
        <v>2.9730700000000003</v>
      </c>
      <c r="V1940" s="160">
        <v>9.7000000000000005E-4</v>
      </c>
      <c r="W1940" s="160">
        <v>2.7200000000000002E-3</v>
      </c>
      <c r="X1940" s="160">
        <v>1.33E-3</v>
      </c>
      <c r="Y1940" s="160">
        <v>4.8199999999999996E-3</v>
      </c>
      <c r="Z1940" s="160">
        <v>3.9079999999999997E-2</v>
      </c>
      <c r="AA1940" s="159">
        <v>9.1630000000000003E-2</v>
      </c>
      <c r="AB1940" s="159">
        <v>6.6500000000000005E-3</v>
      </c>
      <c r="AC1940" s="159">
        <v>1.2070000000000001E-2</v>
      </c>
      <c r="AD1940" s="159">
        <v>0.75983999999999996</v>
      </c>
    </row>
    <row r="1941" spans="1:30" ht="15" customHeight="1">
      <c r="A1941" s="267" t="s">
        <v>2725</v>
      </c>
      <c r="B1941" s="165" t="s">
        <v>34</v>
      </c>
      <c r="D1941" s="162">
        <v>5.4142000000000003E-2</v>
      </c>
      <c r="E1941" s="172">
        <v>0.223386</v>
      </c>
      <c r="F1941" s="173">
        <v>2.8270000000000001E-3</v>
      </c>
      <c r="G1941" s="179">
        <v>9.0539999999999995E-3</v>
      </c>
      <c r="H1941" s="176">
        <v>3.5200000000000006E-3</v>
      </c>
      <c r="I1941" s="175">
        <v>4.0419999999999998E-2</v>
      </c>
      <c r="J1941" s="160">
        <v>0.56181800000000004</v>
      </c>
      <c r="K1941" s="160">
        <v>0.38080900000000006</v>
      </c>
      <c r="L1941" s="160">
        <v>3.4380000000000001E-3</v>
      </c>
      <c r="M1941" s="160">
        <v>0.6522</v>
      </c>
      <c r="N1941" s="160">
        <v>2.1089000000000004E-2</v>
      </c>
      <c r="O1941" s="160">
        <v>4.7827000000000001E-2</v>
      </c>
      <c r="P1941" s="160">
        <v>3.3694000000000002</v>
      </c>
      <c r="Q1941" s="160">
        <v>1.6639999999999999E-3</v>
      </c>
      <c r="R1941" s="160">
        <v>7.8880000000000009E-3</v>
      </c>
      <c r="S1941" s="160">
        <v>0</v>
      </c>
      <c r="T1941" s="160">
        <v>0</v>
      </c>
      <c r="U1941" s="160">
        <v>0</v>
      </c>
      <c r="V1941" s="160">
        <v>7.7899999999999996E-4</v>
      </c>
      <c r="W1941" s="160">
        <v>2.52E-4</v>
      </c>
      <c r="X1941" s="160">
        <v>5.04E-4</v>
      </c>
      <c r="Y1941" s="160">
        <v>7.5600000000000005E-4</v>
      </c>
      <c r="Z1941" s="160">
        <v>0</v>
      </c>
      <c r="AA1941" s="159">
        <v>1.3554E-2</v>
      </c>
      <c r="AB1941" s="159">
        <v>0</v>
      </c>
      <c r="AC1941" s="159">
        <v>6.2459999999999989E-3</v>
      </c>
      <c r="AD1941" s="159">
        <v>0.43740000000000001</v>
      </c>
    </row>
    <row r="1942" spans="1:30" ht="15" customHeight="1">
      <c r="A1942" s="267" t="s">
        <v>2726</v>
      </c>
      <c r="B1942" s="165" t="s">
        <v>34</v>
      </c>
      <c r="D1942" s="162">
        <v>0.14335000000000001</v>
      </c>
      <c r="E1942" s="172">
        <v>1.7509999999999998E-2</v>
      </c>
      <c r="F1942" s="173">
        <v>8.6700000000000006E-3</v>
      </c>
      <c r="G1942" s="179">
        <v>1.3420000000000001E-2</v>
      </c>
      <c r="H1942" s="176">
        <v>8.26E-3</v>
      </c>
      <c r="I1942" s="175">
        <v>1.7699999999999999E-3</v>
      </c>
      <c r="J1942" s="160">
        <v>0.42040999999999995</v>
      </c>
      <c r="K1942" s="160">
        <v>0.26224000000000003</v>
      </c>
      <c r="L1942" s="160">
        <v>1.49E-3</v>
      </c>
      <c r="M1942" s="160">
        <v>1.8047499999999999</v>
      </c>
      <c r="N1942" s="160">
        <v>3.526E-2</v>
      </c>
      <c r="O1942" s="160">
        <v>2.5493299999999999</v>
      </c>
      <c r="P1942" s="160">
        <v>3.2573599999999998</v>
      </c>
      <c r="Q1942" s="160">
        <v>2.5600000000000002E-3</v>
      </c>
      <c r="R1942" s="160">
        <v>9.7800000000000005E-3</v>
      </c>
      <c r="S1942" s="160">
        <v>0.31474000000000002</v>
      </c>
      <c r="T1942" s="160">
        <v>0</v>
      </c>
      <c r="U1942" s="160">
        <v>0.37070999999999998</v>
      </c>
      <c r="V1942" s="160">
        <v>1.16E-3</v>
      </c>
      <c r="W1942" s="160">
        <v>1.0399999999999999E-3</v>
      </c>
      <c r="X1942" s="160">
        <v>1.23E-3</v>
      </c>
      <c r="Y1942" s="160">
        <v>1.9220000000000001E-2</v>
      </c>
      <c r="Z1942" s="160">
        <v>6.2149999999999997E-2</v>
      </c>
      <c r="AA1942" s="159">
        <v>0.28678000000000003</v>
      </c>
      <c r="AB1942" s="159">
        <v>1.8260000000000002E-2</v>
      </c>
      <c r="AC1942" s="159">
        <v>8.3199999999999993E-3</v>
      </c>
      <c r="AD1942" s="159">
        <v>0.11898999999999998</v>
      </c>
    </row>
    <row r="1943" spans="1:30" ht="15" customHeight="1">
      <c r="A1943" s="267" t="s">
        <v>2727</v>
      </c>
      <c r="B1943" s="165" t="s">
        <v>34</v>
      </c>
      <c r="D1943" s="162">
        <v>0.15087</v>
      </c>
      <c r="E1943" s="172">
        <v>2.9239999999999999E-2</v>
      </c>
      <c r="F1943" s="173">
        <v>3.7769999999999998E-2</v>
      </c>
      <c r="G1943" s="179">
        <v>2.249E-2</v>
      </c>
      <c r="H1943" s="176">
        <v>4.9029999999999997E-2</v>
      </c>
      <c r="I1943" s="175">
        <v>1.3129999999999999E-2</v>
      </c>
      <c r="J1943" s="160">
        <v>0.74710999999999994</v>
      </c>
      <c r="K1943" s="160">
        <v>0.20789000000000002</v>
      </c>
      <c r="L1943" s="160">
        <v>2.2699999999999999E-3</v>
      </c>
      <c r="M1943" s="160">
        <v>1.30078</v>
      </c>
      <c r="N1943" s="160">
        <v>1.345E-2</v>
      </c>
      <c r="O1943" s="160">
        <v>5.0851899999999999</v>
      </c>
      <c r="P1943" s="160">
        <v>2.28634</v>
      </c>
      <c r="Q1943" s="160">
        <v>5.9999999999999995E-4</v>
      </c>
      <c r="R1943" s="160">
        <v>1.8290000000000001E-2</v>
      </c>
      <c r="S1943" s="160">
        <v>2.8650000000000002E-2</v>
      </c>
      <c r="T1943" s="160">
        <v>0</v>
      </c>
      <c r="U1943" s="160">
        <v>1.8951499999999999</v>
      </c>
      <c r="V1943" s="160">
        <v>2.2699999999999999E-3</v>
      </c>
      <c r="W1943" s="160">
        <v>1.8799999999999999E-3</v>
      </c>
      <c r="X1943" s="160">
        <v>2.66E-3</v>
      </c>
      <c r="Y1943" s="160">
        <v>3.381E-2</v>
      </c>
      <c r="Z1943" s="160">
        <v>8.9349999999999999E-2</v>
      </c>
      <c r="AA1943" s="159">
        <v>0.15829000000000001</v>
      </c>
      <c r="AB1943" s="159">
        <v>2.4299999999999999E-3</v>
      </c>
      <c r="AC1943" s="159">
        <v>7.6899999999999998E-3</v>
      </c>
      <c r="AD1943" s="159">
        <v>0.46057999999999999</v>
      </c>
    </row>
    <row r="1944" spans="1:30" ht="15" customHeight="1">
      <c r="A1944" s="267" t="s">
        <v>2728</v>
      </c>
      <c r="B1944" s="165" t="s">
        <v>34</v>
      </c>
      <c r="D1944" s="162">
        <v>3.5290000000000002E-2</v>
      </c>
      <c r="E1944" s="172">
        <v>0.14185999999999999</v>
      </c>
      <c r="F1944" s="173">
        <v>9.0900000000000009E-3</v>
      </c>
      <c r="G1944" s="179">
        <v>4.3299999999999996E-3</v>
      </c>
      <c r="H1944" s="176">
        <v>1.2030000000000001E-2</v>
      </c>
      <c r="I1944" s="175">
        <v>2.137E-2</v>
      </c>
      <c r="J1944" s="160">
        <v>0.40009999999999996</v>
      </c>
      <c r="K1944" s="160">
        <v>0.16599</v>
      </c>
      <c r="L1944" s="160">
        <v>1.56E-3</v>
      </c>
      <c r="M1944" s="160">
        <v>0.43752999999999997</v>
      </c>
      <c r="N1944" s="160">
        <v>3.8400000000000001E-3</v>
      </c>
      <c r="O1944" s="160">
        <v>12.911110000000001</v>
      </c>
      <c r="P1944" s="160">
        <v>2.7827300000000004</v>
      </c>
      <c r="Q1944" s="160">
        <v>1.2600000000000001E-3</v>
      </c>
      <c r="R1944" s="160">
        <v>4.0699999999999998E-3</v>
      </c>
      <c r="S1944" s="160">
        <v>1.1559999999999999E-2</v>
      </c>
      <c r="T1944" s="160">
        <v>0</v>
      </c>
      <c r="U1944" s="160">
        <v>0.76802999999999999</v>
      </c>
      <c r="V1944" s="160">
        <v>1.0399999999999999E-3</v>
      </c>
      <c r="W1944" s="160">
        <v>6.0999999999999997E-4</v>
      </c>
      <c r="X1944" s="160">
        <v>2.4199999999999998E-3</v>
      </c>
      <c r="Y1944" s="160">
        <v>1.617E-2</v>
      </c>
      <c r="Z1944" s="160">
        <v>0.12835000000000002</v>
      </c>
      <c r="AA1944" s="159">
        <v>4.9100000000000003E-3</v>
      </c>
      <c r="AB1944" s="159">
        <v>0</v>
      </c>
      <c r="AC1944" s="159">
        <v>6.0400000000000002E-3</v>
      </c>
      <c r="AD1944" s="159">
        <v>0.43698999999999999</v>
      </c>
    </row>
    <row r="1945" spans="1:30" ht="15" customHeight="1">
      <c r="A1945" s="267" t="s">
        <v>2729</v>
      </c>
      <c r="B1945" s="165" t="s">
        <v>34</v>
      </c>
      <c r="D1945" s="162">
        <v>2.3802788643333329E-2</v>
      </c>
      <c r="E1945" s="172">
        <v>0.20922404428999994</v>
      </c>
      <c r="F1945" s="173">
        <v>2.6046564E-3</v>
      </c>
      <c r="G1945" s="179">
        <v>4.4518245999999994E-3</v>
      </c>
      <c r="H1945" s="176">
        <v>1.6453677999999998E-3</v>
      </c>
      <c r="I1945" s="175">
        <v>1.9219915399999996E-2</v>
      </c>
      <c r="J1945" s="160">
        <v>0.44456719206666667</v>
      </c>
      <c r="K1945" s="160">
        <v>7.5618754666666663E-2</v>
      </c>
      <c r="L1945" s="160">
        <v>3.3763153333333327E-3</v>
      </c>
      <c r="M1945" s="160">
        <v>0.21438397299999998</v>
      </c>
      <c r="N1945" s="160">
        <v>4.0148373333333334E-3</v>
      </c>
      <c r="O1945" s="160">
        <v>5.6322300933333326E-2</v>
      </c>
      <c r="P1945" s="160">
        <v>0.44970905313333331</v>
      </c>
      <c r="Q1945" s="160">
        <v>2.2397099999999997E-4</v>
      </c>
      <c r="R1945" s="160">
        <v>4.0963138666666662E-3</v>
      </c>
      <c r="S1945" s="160">
        <v>0</v>
      </c>
      <c r="T1945" s="160">
        <v>0</v>
      </c>
      <c r="U1945" s="160">
        <v>1.2172499999999999</v>
      </c>
      <c r="V1945" s="160">
        <v>1.2E-4</v>
      </c>
      <c r="W1945" s="160">
        <v>3.3E-4</v>
      </c>
      <c r="X1945" s="160">
        <v>3.8999999999999999E-4</v>
      </c>
      <c r="Y1945" s="160">
        <v>1.7399999999999998E-3</v>
      </c>
      <c r="Z1945" s="160">
        <v>5.4600000000000003E-2</v>
      </c>
      <c r="AA1945" s="159">
        <v>1.5E-3</v>
      </c>
      <c r="AB1945" s="159">
        <v>0</v>
      </c>
      <c r="AC1945" s="159">
        <v>2.64E-3</v>
      </c>
      <c r="AD1945" s="159">
        <v>0.27899999999999997</v>
      </c>
    </row>
    <row r="1946" spans="1:30" ht="15" customHeight="1">
      <c r="A1946" s="267" t="s">
        <v>2730</v>
      </c>
      <c r="B1946" s="165" t="s">
        <v>34</v>
      </c>
      <c r="D1946" s="162">
        <v>9.01E-2</v>
      </c>
      <c r="E1946" s="172">
        <v>8.8650000000000007E-2</v>
      </c>
      <c r="F1946" s="173">
        <v>1.7849999999999998E-2</v>
      </c>
      <c r="G1946" s="179">
        <v>1.2709999999999999E-2</v>
      </c>
      <c r="H1946" s="176">
        <v>1.8509999999999999E-2</v>
      </c>
      <c r="I1946" s="175">
        <v>3.0699999999999998E-3</v>
      </c>
      <c r="J1946" s="160">
        <v>5.3380000000000004E-2</v>
      </c>
      <c r="K1946" s="160">
        <v>0.10949</v>
      </c>
      <c r="L1946" s="160">
        <v>6.2E-4</v>
      </c>
      <c r="M1946" s="160">
        <v>1.0245299999999999</v>
      </c>
      <c r="N1946" s="160">
        <v>2.0150000000000001E-2</v>
      </c>
      <c r="O1946" s="160">
        <v>3.15957</v>
      </c>
      <c r="P1946" s="160">
        <v>1.33873</v>
      </c>
      <c r="Q1946" s="160">
        <v>1.5169999999999999E-2</v>
      </c>
      <c r="R1946" s="160">
        <v>1.423E-2</v>
      </c>
      <c r="S1946" s="160">
        <v>9.427999999999999</v>
      </c>
      <c r="T1946" s="160">
        <v>0</v>
      </c>
      <c r="U1946" s="160">
        <v>9.4599600000000006</v>
      </c>
      <c r="V1946" s="160">
        <v>1.0199999999999999E-3</v>
      </c>
      <c r="W1946" s="160">
        <v>5.2399999999999999E-3</v>
      </c>
      <c r="X1946" s="160">
        <v>1.7299999999999998E-3</v>
      </c>
      <c r="Y1946" s="160">
        <v>3.347E-2</v>
      </c>
      <c r="Z1946" s="160">
        <v>8.8999999999999999E-3</v>
      </c>
      <c r="AA1946" s="159">
        <v>0.12176999999999999</v>
      </c>
      <c r="AB1946" s="159">
        <v>1E-3</v>
      </c>
      <c r="AC1946" s="159">
        <v>3.9199999999999999E-3</v>
      </c>
      <c r="AD1946" s="159">
        <v>0.51261999999999996</v>
      </c>
    </row>
    <row r="1947" spans="1:30" ht="15" customHeight="1">
      <c r="A1947" s="267" t="s">
        <v>2731</v>
      </c>
      <c r="B1947" s="165" t="s">
        <v>34</v>
      </c>
      <c r="D1947" s="162">
        <v>7.6499999999999999E-2</v>
      </c>
      <c r="E1947" s="172">
        <v>0.59399999999999997</v>
      </c>
      <c r="F1947" s="173">
        <v>0.20780000000000001</v>
      </c>
      <c r="G1947" s="179">
        <v>1.256E-2</v>
      </c>
      <c r="H1947" s="176">
        <v>0.15869</v>
      </c>
      <c r="I1947" s="175">
        <v>3.4000000000000002E-2</v>
      </c>
      <c r="J1947" s="160">
        <v>1.89</v>
      </c>
      <c r="K1947" s="160">
        <v>0.63</v>
      </c>
      <c r="L1947" s="160">
        <v>4.7099999999999998E-3</v>
      </c>
      <c r="M1947" s="160">
        <v>2.08</v>
      </c>
      <c r="N1947" s="160">
        <v>2.35E-2</v>
      </c>
      <c r="O1947" s="160">
        <v>0.79</v>
      </c>
      <c r="P1947" s="160">
        <v>3.72</v>
      </c>
      <c r="Q1947" s="160">
        <v>4.9100000000000003E-3</v>
      </c>
      <c r="R1947" s="160">
        <v>2.3E-2</v>
      </c>
      <c r="S1947" s="160">
        <v>0.56000000000000005</v>
      </c>
      <c r="T1947" s="160">
        <v>0</v>
      </c>
      <c r="U1947" s="160">
        <v>0.56667000000000001</v>
      </c>
      <c r="V1947" s="160">
        <v>1.1200000000000001E-3</v>
      </c>
      <c r="W1947" s="160">
        <v>2.98E-3</v>
      </c>
      <c r="X1947" s="160">
        <v>3.5999999999999997E-4</v>
      </c>
      <c r="Y1947" s="160">
        <v>3.8600000000000001E-3</v>
      </c>
      <c r="Z1947" s="160">
        <v>0</v>
      </c>
      <c r="AA1947" s="159">
        <v>4.4999999999999998E-2</v>
      </c>
      <c r="AB1947" s="159">
        <v>0</v>
      </c>
      <c r="AC1947" s="159">
        <v>5.1000000000000004E-3</v>
      </c>
      <c r="AD1947" s="159">
        <v>0.11</v>
      </c>
    </row>
    <row r="1948" spans="1:30" ht="15" customHeight="1">
      <c r="A1948" s="267" t="s">
        <v>2732</v>
      </c>
      <c r="B1948" s="165" t="s">
        <v>34</v>
      </c>
      <c r="D1948" s="162">
        <v>3.8039999999999997E-2</v>
      </c>
      <c r="E1948" s="172">
        <v>0.13519</v>
      </c>
      <c r="F1948" s="173">
        <v>4.4359999999999997E-2</v>
      </c>
      <c r="G1948" s="179">
        <v>3.3800000000000002E-3</v>
      </c>
      <c r="H1948" s="176">
        <v>2.23E-2</v>
      </c>
      <c r="I1948" s="175">
        <v>0</v>
      </c>
      <c r="J1948" s="160">
        <v>1.2980099999999999</v>
      </c>
      <c r="K1948" s="160">
        <v>0.18970999999999999</v>
      </c>
      <c r="L1948" s="160">
        <v>5.0000000000000002E-5</v>
      </c>
      <c r="M1948" s="160">
        <v>1.08833</v>
      </c>
      <c r="N1948" s="160">
        <v>2E-3</v>
      </c>
      <c r="O1948" s="160">
        <v>0.53917000000000004</v>
      </c>
      <c r="P1948" s="160">
        <v>1.6474799999999998</v>
      </c>
      <c r="Q1948" s="160">
        <v>1.2999999999999999E-4</v>
      </c>
      <c r="R1948" s="160">
        <v>4.5900000000000003E-3</v>
      </c>
      <c r="S1948" s="160">
        <v>0.44930999999999999</v>
      </c>
      <c r="T1948" s="160">
        <v>0</v>
      </c>
      <c r="U1948" s="160">
        <v>0.45472000000000001</v>
      </c>
      <c r="V1948" s="160">
        <v>3.4000000000000002E-4</v>
      </c>
      <c r="W1948" s="160">
        <v>1.9E-3</v>
      </c>
      <c r="X1948" s="160">
        <v>5.0000000000000001E-4</v>
      </c>
      <c r="Y1948" s="160">
        <v>1.0499999999999999E-3</v>
      </c>
      <c r="Z1948" s="160">
        <v>1.498E-2</v>
      </c>
      <c r="AA1948" s="159">
        <v>4.1939999999999998E-2</v>
      </c>
      <c r="AB1948" s="159">
        <v>9.8499999999999994E-3</v>
      </c>
      <c r="AC1948" s="159">
        <v>2E-3</v>
      </c>
      <c r="AD1948" s="159">
        <v>9.9799999999999993E-3</v>
      </c>
    </row>
    <row r="1949" spans="1:30" ht="15" customHeight="1">
      <c r="A1949" s="267" t="s">
        <v>2733</v>
      </c>
      <c r="B1949" s="165" t="s">
        <v>34</v>
      </c>
      <c r="D1949" s="162">
        <v>6.9999999999999993E-3</v>
      </c>
      <c r="E1949" s="172">
        <v>0.215</v>
      </c>
      <c r="F1949" s="173">
        <v>6.9999999999999993E-3</v>
      </c>
      <c r="G1949" s="179">
        <v>3.0000000000000001E-3</v>
      </c>
      <c r="H1949" s="176">
        <v>1.9E-2</v>
      </c>
      <c r="I1949" s="175">
        <v>1.7000000000000001E-2</v>
      </c>
      <c r="J1949" s="160">
        <v>0.22</v>
      </c>
      <c r="K1949" s="160">
        <v>0.13</v>
      </c>
      <c r="L1949" s="160">
        <v>3.2899999999999999E-2</v>
      </c>
      <c r="M1949" s="160">
        <v>0.11</v>
      </c>
      <c r="N1949" s="160">
        <v>3.0000000000000001E-3</v>
      </c>
      <c r="O1949" s="160">
        <v>0.15</v>
      </c>
      <c r="P1949" s="160">
        <v>0.75</v>
      </c>
      <c r="Q1949" s="160">
        <v>1.4000000000000002E-3</v>
      </c>
      <c r="R1949" s="160">
        <v>2E-3</v>
      </c>
      <c r="S1949" s="160">
        <v>0</v>
      </c>
      <c r="T1949" s="160">
        <v>0</v>
      </c>
      <c r="U1949" s="160">
        <v>0</v>
      </c>
      <c r="V1949" s="160">
        <v>0</v>
      </c>
      <c r="W1949" s="160">
        <v>0</v>
      </c>
      <c r="X1949" s="160">
        <v>7.000000000000001E-4</v>
      </c>
      <c r="Y1949" s="160">
        <v>0</v>
      </c>
      <c r="Z1949" s="160">
        <v>0.10300000000000001</v>
      </c>
      <c r="AA1949" s="159">
        <v>0</v>
      </c>
      <c r="AB1949" s="159">
        <v>0</v>
      </c>
      <c r="AC1949" s="159">
        <v>0</v>
      </c>
      <c r="AD1949" s="159">
        <v>0</v>
      </c>
    </row>
    <row r="1950" spans="1:30" ht="15" customHeight="1">
      <c r="A1950" s="267" t="s">
        <v>2734</v>
      </c>
      <c r="B1950" s="165" t="s">
        <v>34</v>
      </c>
      <c r="D1950" s="162">
        <v>5.8799999999999998E-3</v>
      </c>
      <c r="E1950" s="172">
        <v>9.8089999999999997E-2</v>
      </c>
      <c r="F1950" s="173">
        <v>1.7999999999999998E-4</v>
      </c>
      <c r="G1950" s="179">
        <v>3.4000000000000002E-4</v>
      </c>
      <c r="H1950" s="176">
        <v>2.5000000000000001E-4</v>
      </c>
      <c r="I1950" s="175">
        <v>3.0899999999999999E-3</v>
      </c>
      <c r="J1950" s="160">
        <v>7.9669999999999991E-2</v>
      </c>
      <c r="K1950" s="160">
        <v>0.10954000000000001</v>
      </c>
      <c r="L1950" s="160">
        <v>1.4000000000000001E-4</v>
      </c>
      <c r="M1950" s="160">
        <v>0.13941999999999999</v>
      </c>
      <c r="N1950" s="160">
        <v>4.3800000000000002E-3</v>
      </c>
      <c r="O1950" s="160">
        <v>1.992E-2</v>
      </c>
      <c r="P1950" s="160">
        <v>1.74274</v>
      </c>
      <c r="Q1950" s="160">
        <v>5.6999999999999998E-4</v>
      </c>
      <c r="R1950" s="160">
        <v>7.000000000000001E-4</v>
      </c>
      <c r="S1950" s="160">
        <v>0</v>
      </c>
      <c r="T1950" s="160">
        <v>0</v>
      </c>
      <c r="U1950" s="160">
        <v>8.7550000000000003E-2</v>
      </c>
      <c r="V1950" s="160">
        <v>5.9999999999999995E-4</v>
      </c>
      <c r="W1950" s="160">
        <v>2.8000000000000003E-4</v>
      </c>
      <c r="X1950" s="160">
        <v>8.7999999999999992E-4</v>
      </c>
      <c r="Y1950" s="160">
        <v>3.13E-3</v>
      </c>
      <c r="Z1950" s="160">
        <v>0.34256999999999999</v>
      </c>
      <c r="AA1950" s="159">
        <v>1E-3</v>
      </c>
      <c r="AB1950" s="159">
        <v>0</v>
      </c>
      <c r="AC1950" s="159">
        <v>1.99E-3</v>
      </c>
      <c r="AD1950" s="159">
        <v>0.17925000000000002</v>
      </c>
    </row>
    <row r="1951" spans="1:30" ht="15" customHeight="1">
      <c r="A1951" s="267" t="s">
        <v>2735</v>
      </c>
      <c r="B1951" s="165" t="s">
        <v>34</v>
      </c>
      <c r="D1951" s="162">
        <v>3.6099999999999999E-3</v>
      </c>
      <c r="E1951" s="172">
        <v>0.12920000000000001</v>
      </c>
      <c r="F1951" s="173">
        <v>8.0000000000000007E-5</v>
      </c>
      <c r="G1951" s="179">
        <v>4.2000000000000002E-4</v>
      </c>
      <c r="H1951" s="176">
        <v>1.4000000000000001E-4</v>
      </c>
      <c r="I1951" s="175">
        <v>2.0100000000000001E-3</v>
      </c>
      <c r="J1951" s="160">
        <v>0.1305</v>
      </c>
      <c r="K1951" s="160">
        <v>0.12047000000000001</v>
      </c>
      <c r="L1951" s="160">
        <v>5.0600000000000003E-3</v>
      </c>
      <c r="M1951" s="160">
        <v>8.0310000000000006E-2</v>
      </c>
      <c r="N1951" s="160">
        <v>3.1099999999999999E-3</v>
      </c>
      <c r="O1951" s="160">
        <v>2.0080000000000001E-2</v>
      </c>
      <c r="P1951" s="160">
        <v>1.30505</v>
      </c>
      <c r="Q1951" s="160">
        <v>6.9000000000000008E-4</v>
      </c>
      <c r="R1951" s="160">
        <v>1.1000000000000001E-3</v>
      </c>
      <c r="S1951" s="160">
        <v>0</v>
      </c>
      <c r="T1951" s="160">
        <v>0</v>
      </c>
      <c r="U1951" s="160">
        <v>2.5100000000000001E-3</v>
      </c>
      <c r="V1951" s="160">
        <v>5.8E-4</v>
      </c>
      <c r="W1951" s="160">
        <v>2.1000000000000001E-4</v>
      </c>
      <c r="X1951" s="160">
        <v>1E-3</v>
      </c>
      <c r="Y1951" s="160">
        <v>2E-3</v>
      </c>
      <c r="Z1951" s="160">
        <v>0.10038999999999999</v>
      </c>
      <c r="AA1951" s="159">
        <v>1E-3</v>
      </c>
      <c r="AB1951" s="159">
        <v>0</v>
      </c>
      <c r="AC1951" s="159">
        <v>2.0000000000000001E-4</v>
      </c>
      <c r="AD1951" s="159">
        <v>0.1807</v>
      </c>
    </row>
    <row r="1952" spans="1:30" ht="15" customHeight="1">
      <c r="A1952" s="267" t="s">
        <v>2736</v>
      </c>
      <c r="B1952" s="165" t="s">
        <v>34</v>
      </c>
      <c r="D1952" s="162">
        <v>4.0100000000000005E-3</v>
      </c>
      <c r="E1952" s="172">
        <v>4.8120000000000003E-2</v>
      </c>
      <c r="F1952" s="173">
        <v>6.8000000000000005E-4</v>
      </c>
      <c r="G1952" s="179">
        <v>8.9999999999999998E-4</v>
      </c>
      <c r="H1952" s="176">
        <v>8.1999999999999998E-4</v>
      </c>
      <c r="I1952" s="175">
        <v>3.0100000000000001E-3</v>
      </c>
      <c r="J1952" s="160">
        <v>0.10024</v>
      </c>
      <c r="K1952" s="160">
        <v>0.12028999999999999</v>
      </c>
      <c r="L1952" s="160">
        <v>6.6E-4</v>
      </c>
      <c r="M1952" s="160">
        <v>9.0220000000000009E-2</v>
      </c>
      <c r="N1952" s="160">
        <v>5.0099999999999997E-3</v>
      </c>
      <c r="O1952" s="160">
        <v>3.007E-2</v>
      </c>
      <c r="P1952" s="160">
        <v>0.97236999999999996</v>
      </c>
      <c r="Q1952" s="160">
        <v>8.5999999999999998E-4</v>
      </c>
      <c r="R1952" s="160">
        <v>1E-3</v>
      </c>
      <c r="S1952" s="160">
        <v>0</v>
      </c>
      <c r="T1952" s="160">
        <v>0</v>
      </c>
      <c r="U1952" s="160">
        <v>0.25479000000000002</v>
      </c>
      <c r="V1952" s="160">
        <v>2.0000000000000001E-4</v>
      </c>
      <c r="W1952" s="160">
        <v>5.9999999999999995E-4</v>
      </c>
      <c r="X1952" s="160">
        <v>4.0000000000000003E-5</v>
      </c>
      <c r="Y1952" s="160">
        <v>4.0100000000000005E-3</v>
      </c>
      <c r="Z1952" s="160">
        <v>16.03912</v>
      </c>
      <c r="AA1952" s="159">
        <v>1E-3</v>
      </c>
      <c r="AB1952" s="159">
        <v>0</v>
      </c>
      <c r="AC1952" s="159">
        <v>1.8E-3</v>
      </c>
      <c r="AD1952" s="159">
        <v>0.14034000000000002</v>
      </c>
    </row>
    <row r="1953" spans="1:30" ht="15" customHeight="1">
      <c r="A1953" s="267" t="s">
        <v>2737</v>
      </c>
      <c r="B1953" s="165" t="s">
        <v>34</v>
      </c>
      <c r="D1953" s="162">
        <v>3.7099999999999998E-3</v>
      </c>
      <c r="E1953" s="172">
        <v>0.15619</v>
      </c>
      <c r="F1953" s="173">
        <v>4.0000000000000002E-4</v>
      </c>
      <c r="G1953" s="179">
        <v>5.8E-4</v>
      </c>
      <c r="H1953" s="176">
        <v>1.2999999999999999E-4</v>
      </c>
      <c r="I1953" s="175">
        <v>7.8500000000000011E-3</v>
      </c>
      <c r="J1953" s="160">
        <v>2.7530000000000002E-2</v>
      </c>
      <c r="K1953" s="160">
        <v>3.1989999999999998E-2</v>
      </c>
      <c r="L1953" s="160">
        <v>2.1999999999999998E-4</v>
      </c>
      <c r="M1953" s="160">
        <v>5.8169999999999999E-2</v>
      </c>
      <c r="N1953" s="160">
        <v>3.8999999999999999E-4</v>
      </c>
      <c r="O1953" s="160">
        <v>2.9099999999999998E-3</v>
      </c>
      <c r="P1953" s="160">
        <v>0.60909999999999997</v>
      </c>
      <c r="Q1953" s="160">
        <v>3.3E-4</v>
      </c>
      <c r="R1953" s="160">
        <v>3.3E-4</v>
      </c>
      <c r="S1953" s="160">
        <v>0</v>
      </c>
      <c r="T1953" s="160">
        <v>0</v>
      </c>
      <c r="U1953" s="160">
        <v>4.5319999999999999E-2</v>
      </c>
      <c r="V1953" s="160">
        <v>1E-4</v>
      </c>
      <c r="W1953" s="160">
        <v>8.0000000000000007E-5</v>
      </c>
      <c r="X1953" s="160">
        <v>1.6000000000000001E-4</v>
      </c>
      <c r="Y1953" s="160">
        <v>1.58E-3</v>
      </c>
      <c r="Z1953" s="160">
        <v>0.33199000000000001</v>
      </c>
      <c r="AA1953" s="159">
        <v>1.6800000000000001E-3</v>
      </c>
      <c r="AB1953" s="159">
        <v>0</v>
      </c>
      <c r="AC1953" s="159">
        <v>1.06E-3</v>
      </c>
      <c r="AD1953" s="159">
        <v>7.1249999999999994E-2</v>
      </c>
    </row>
    <row r="1954" spans="1:30" ht="15" customHeight="1">
      <c r="A1954" s="267" t="s">
        <v>2738</v>
      </c>
      <c r="B1954" s="165" t="s">
        <v>34</v>
      </c>
      <c r="D1954" s="162">
        <v>5.8799999999999998E-3</v>
      </c>
      <c r="E1954" s="172">
        <v>9.8089999999999997E-2</v>
      </c>
      <c r="F1954" s="173">
        <v>1.7999999999999998E-4</v>
      </c>
      <c r="G1954" s="179">
        <v>3.4000000000000002E-4</v>
      </c>
      <c r="H1954" s="176">
        <v>2.5000000000000001E-4</v>
      </c>
      <c r="I1954" s="175">
        <v>3.0899999999999999E-3</v>
      </c>
      <c r="J1954" s="160">
        <v>7.9669999999999991E-2</v>
      </c>
      <c r="K1954" s="160">
        <v>0.10954000000000001</v>
      </c>
      <c r="L1954" s="160">
        <v>1.4000000000000001E-4</v>
      </c>
      <c r="M1954" s="160">
        <v>0.13941999999999999</v>
      </c>
      <c r="N1954" s="160">
        <v>4.3800000000000002E-3</v>
      </c>
      <c r="O1954" s="160">
        <v>1.992E-2</v>
      </c>
      <c r="P1954" s="160">
        <v>1.74274</v>
      </c>
      <c r="Q1954" s="160">
        <v>5.6999999999999998E-4</v>
      </c>
      <c r="R1954" s="160">
        <v>7.000000000000001E-4</v>
      </c>
      <c r="S1954" s="160">
        <v>0</v>
      </c>
      <c r="T1954" s="160">
        <v>0</v>
      </c>
      <c r="U1954" s="160">
        <v>8.7550000000000003E-2</v>
      </c>
      <c r="V1954" s="160">
        <v>5.9999999999999995E-4</v>
      </c>
      <c r="W1954" s="160">
        <v>2.8000000000000003E-4</v>
      </c>
      <c r="X1954" s="160">
        <v>8.7999999999999992E-4</v>
      </c>
      <c r="Y1954" s="160">
        <v>3.13E-3</v>
      </c>
      <c r="Z1954" s="160">
        <v>0.34256999999999999</v>
      </c>
      <c r="AA1954" s="159">
        <v>1E-3</v>
      </c>
      <c r="AB1954" s="159">
        <v>0</v>
      </c>
      <c r="AC1954" s="159">
        <v>1.99E-3</v>
      </c>
      <c r="AD1954" s="159">
        <v>0.17925000000000002</v>
      </c>
    </row>
    <row r="1955" spans="1:30" ht="15" customHeight="1">
      <c r="A1955" s="267" t="s">
        <v>2739</v>
      </c>
      <c r="B1955" s="165" t="s">
        <v>34</v>
      </c>
      <c r="D1955" s="162">
        <v>8.1100000000000009E-3</v>
      </c>
      <c r="E1955" s="172">
        <v>7.107999999999999E-2</v>
      </c>
      <c r="F1955" s="173">
        <v>2.1000000000000001E-4</v>
      </c>
      <c r="G1955" s="179">
        <v>5.2999999999999998E-4</v>
      </c>
      <c r="H1955" s="176">
        <v>8.9999999999999992E-5</v>
      </c>
      <c r="I1955" s="175">
        <v>7.5700000000000003E-3</v>
      </c>
      <c r="J1955" s="160">
        <v>0.17143999999999998</v>
      </c>
      <c r="K1955" s="160">
        <v>0.11734</v>
      </c>
      <c r="L1955" s="160">
        <v>1.23E-3</v>
      </c>
      <c r="M1955" s="160">
        <v>0.31269999999999998</v>
      </c>
      <c r="N1955" s="160">
        <v>3.9000000000000003E-3</v>
      </c>
      <c r="O1955" s="160">
        <v>0.28027999999999997</v>
      </c>
      <c r="P1955" s="160">
        <v>2.2257899999999999</v>
      </c>
      <c r="Q1955" s="160">
        <v>3.7999999999999997E-4</v>
      </c>
      <c r="R1955" s="160">
        <v>1.58E-3</v>
      </c>
      <c r="S1955" s="160">
        <v>0</v>
      </c>
      <c r="T1955" s="160">
        <v>0</v>
      </c>
      <c r="U1955" s="160">
        <v>6.0241899999999999</v>
      </c>
      <c r="V1955" s="160">
        <v>6.0999999999999997E-4</v>
      </c>
      <c r="W1955" s="160">
        <v>4.0000000000000002E-4</v>
      </c>
      <c r="X1955" s="160">
        <v>1.4499999999999999E-3</v>
      </c>
      <c r="Y1955" s="160">
        <v>2.8499999999999997E-3</v>
      </c>
      <c r="Z1955" s="160">
        <v>5.8099999999999999E-2</v>
      </c>
      <c r="AA1955" s="159">
        <v>4.6700000000000005E-3</v>
      </c>
      <c r="AB1955" s="159">
        <v>0</v>
      </c>
      <c r="AC1955" s="159">
        <v>7.3600000000000002E-3</v>
      </c>
      <c r="AD1955" s="159">
        <v>0.12664</v>
      </c>
    </row>
    <row r="1956" spans="1:30" ht="15" customHeight="1">
      <c r="A1956" s="267" t="s">
        <v>2740</v>
      </c>
      <c r="B1956" s="165" t="s">
        <v>34</v>
      </c>
      <c r="D1956" s="162">
        <v>1.1000000000000001E-3</v>
      </c>
      <c r="E1956" s="172">
        <v>0.13083999999999998</v>
      </c>
      <c r="F1956" s="173">
        <v>1.4000000000000001E-4</v>
      </c>
      <c r="G1956" s="179">
        <v>1.0999999999999999E-4</v>
      </c>
      <c r="H1956" s="176">
        <v>2.1999999999999998E-4</v>
      </c>
      <c r="I1956" s="175">
        <v>2.99E-3</v>
      </c>
      <c r="J1956" s="160">
        <v>0.16954</v>
      </c>
      <c r="K1956" s="160">
        <v>2.9919999999999999E-2</v>
      </c>
      <c r="L1956" s="160">
        <v>2.8000000000000003E-4</v>
      </c>
      <c r="M1956" s="160">
        <v>1.9950000000000002E-2</v>
      </c>
      <c r="N1956" s="160">
        <v>3.5899999999999999E-3</v>
      </c>
      <c r="O1956" s="160">
        <v>4.9859999999999995E-2</v>
      </c>
      <c r="P1956" s="160">
        <v>0.23934999999999998</v>
      </c>
      <c r="Q1956" s="160">
        <v>1.4999999999999999E-4</v>
      </c>
      <c r="R1956" s="160">
        <v>2.0000000000000001E-4</v>
      </c>
      <c r="S1956" s="160">
        <v>0</v>
      </c>
      <c r="T1956" s="160">
        <v>0</v>
      </c>
      <c r="U1956" s="160">
        <v>0.34490000000000004</v>
      </c>
      <c r="V1956" s="160">
        <v>3.0000000000000001E-5</v>
      </c>
      <c r="W1956" s="160">
        <v>3.0000000000000001E-5</v>
      </c>
      <c r="X1956" s="160">
        <v>1.4999999999999999E-4</v>
      </c>
      <c r="Y1956" s="160">
        <v>8.0000000000000004E-4</v>
      </c>
      <c r="Z1956" s="160">
        <v>0.15159</v>
      </c>
      <c r="AA1956" s="159">
        <v>3.9900000000000005E-3</v>
      </c>
      <c r="AB1956" s="159">
        <v>0</v>
      </c>
      <c r="AC1956" s="159">
        <v>2.0899999999999998E-3</v>
      </c>
      <c r="AD1956" s="159">
        <v>6.9809999999999997E-2</v>
      </c>
    </row>
    <row r="1957" spans="1:30" ht="15" customHeight="1">
      <c r="A1957" s="267" t="s">
        <v>2741</v>
      </c>
      <c r="B1957" s="165" t="s">
        <v>34</v>
      </c>
      <c r="D1957" s="162">
        <v>6.7200000000000003E-3</v>
      </c>
      <c r="E1957" s="172">
        <v>0.14483000000000001</v>
      </c>
      <c r="F1957" s="173">
        <v>1.4999999999999999E-4</v>
      </c>
      <c r="G1957" s="179">
        <v>1.06E-3</v>
      </c>
      <c r="H1957" s="176">
        <v>2.1999999999999998E-4</v>
      </c>
      <c r="I1957" s="175">
        <v>2E-3</v>
      </c>
      <c r="J1957" s="160">
        <v>4.0090000000000001E-2</v>
      </c>
      <c r="K1957" s="160">
        <v>0.17039000000000001</v>
      </c>
      <c r="L1957" s="160">
        <v>1.2999999999999999E-4</v>
      </c>
      <c r="M1957" s="160">
        <v>0.25056999999999996</v>
      </c>
      <c r="N1957" s="160">
        <v>3.6099999999999999E-3</v>
      </c>
      <c r="O1957" s="160">
        <v>6.0139999999999999E-2</v>
      </c>
      <c r="P1957" s="160">
        <v>2.78633</v>
      </c>
      <c r="Q1957" s="160">
        <v>5.0000000000000001E-4</v>
      </c>
      <c r="R1957" s="160">
        <v>5.9999999999999995E-4</v>
      </c>
      <c r="S1957" s="160">
        <v>0</v>
      </c>
      <c r="T1957" s="160">
        <v>0</v>
      </c>
      <c r="U1957" s="160">
        <v>0.47273999999999999</v>
      </c>
      <c r="V1957" s="160">
        <v>0</v>
      </c>
      <c r="W1957" s="160">
        <v>1.01E-3</v>
      </c>
      <c r="X1957" s="160">
        <v>5.9999999999999995E-4</v>
      </c>
      <c r="Y1957" s="160">
        <v>2.2450000000000001E-2</v>
      </c>
      <c r="Z1957" s="160">
        <v>0.18240999999999999</v>
      </c>
      <c r="AA1957" s="159">
        <v>1E-3</v>
      </c>
      <c r="AB1957" s="159">
        <v>0</v>
      </c>
      <c r="AC1957" s="159">
        <v>1E-4</v>
      </c>
      <c r="AD1957" s="159">
        <v>8.0180000000000001E-2</v>
      </c>
    </row>
    <row r="1958" spans="1:30" ht="15" customHeight="1">
      <c r="A1958" s="267" t="s">
        <v>2742</v>
      </c>
      <c r="B1958" s="165" t="s">
        <v>34</v>
      </c>
      <c r="D1958" s="162">
        <v>5.6899999999999997E-3</v>
      </c>
      <c r="E1958" s="172">
        <v>0.14509</v>
      </c>
      <c r="F1958" s="173">
        <v>2.4000000000000001E-4</v>
      </c>
      <c r="G1958" s="179">
        <v>3.1E-4</v>
      </c>
      <c r="H1958" s="176">
        <v>6.0000000000000002E-5</v>
      </c>
      <c r="I1958" s="175">
        <v>2.2799999999999999E-3</v>
      </c>
      <c r="J1958" s="160">
        <v>9.4920000000000004E-2</v>
      </c>
      <c r="K1958" s="160">
        <v>0.10227</v>
      </c>
      <c r="L1958" s="160">
        <v>3.63E-3</v>
      </c>
      <c r="M1958" s="160">
        <v>0.11900000000000001</v>
      </c>
      <c r="N1958" s="160">
        <v>2.5200000000000001E-3</v>
      </c>
      <c r="O1958" s="160">
        <v>2.8730000000000002E-2</v>
      </c>
      <c r="P1958" s="160">
        <v>1.3374299999999999</v>
      </c>
      <c r="Q1958" s="160">
        <v>2.9E-4</v>
      </c>
      <c r="R1958" s="160">
        <v>5.6000000000000006E-4</v>
      </c>
      <c r="S1958" s="160">
        <v>0</v>
      </c>
      <c r="T1958" s="160">
        <v>0</v>
      </c>
      <c r="U1958" s="160">
        <v>4.2899999999999995E-3</v>
      </c>
      <c r="V1958" s="160">
        <v>2.5999999999999998E-4</v>
      </c>
      <c r="W1958" s="160">
        <v>3.5999999999999997E-4</v>
      </c>
      <c r="X1958" s="160">
        <v>6.4000000000000005E-4</v>
      </c>
      <c r="Y1958" s="160">
        <v>2.7100000000000002E-3</v>
      </c>
      <c r="Z1958" s="160">
        <v>4.0379999999999999E-2</v>
      </c>
      <c r="AA1958" s="159">
        <v>1.1999999999999999E-3</v>
      </c>
      <c r="AB1958" s="159">
        <v>0</v>
      </c>
      <c r="AC1958" s="159">
        <v>1.8999999999999998E-4</v>
      </c>
      <c r="AD1958" s="159">
        <v>4.4160000000000005E-2</v>
      </c>
    </row>
    <row r="1959" spans="1:30" ht="15" customHeight="1">
      <c r="A1959" s="267" t="s">
        <v>2743</v>
      </c>
      <c r="B1959" s="165" t="s">
        <v>34</v>
      </c>
      <c r="D1959" s="162">
        <v>2.7000000000000001E-3</v>
      </c>
      <c r="E1959" s="172">
        <v>0.13918</v>
      </c>
      <c r="F1959" s="173">
        <v>2.0000000000000002E-5</v>
      </c>
      <c r="G1959" s="179">
        <v>1.0999999999999999E-4</v>
      </c>
      <c r="H1959" s="176">
        <v>8.0000000000000007E-5</v>
      </c>
      <c r="I1959" s="175">
        <v>6.0000000000000001E-3</v>
      </c>
      <c r="J1959" s="160">
        <v>4.999E-2</v>
      </c>
      <c r="K1959" s="160">
        <v>3.9989999999999998E-2</v>
      </c>
      <c r="L1959" s="160">
        <v>1.8999999999999998E-4</v>
      </c>
      <c r="M1959" s="160">
        <v>5.9989999999999995E-2</v>
      </c>
      <c r="N1959" s="160">
        <v>1.9E-3</v>
      </c>
      <c r="O1959" s="160">
        <v>6.9989999999999997E-2</v>
      </c>
      <c r="P1959" s="160">
        <v>0.39994999999999997</v>
      </c>
      <c r="Q1959" s="160">
        <v>6.9000000000000008E-4</v>
      </c>
      <c r="R1959" s="160">
        <v>8.0000000000000004E-4</v>
      </c>
      <c r="S1959" s="160">
        <v>0</v>
      </c>
      <c r="T1959" s="160">
        <v>0</v>
      </c>
      <c r="U1959" s="160">
        <v>0.12872999999999998</v>
      </c>
      <c r="V1959" s="160">
        <v>3.0000000000000001E-5</v>
      </c>
      <c r="W1959" s="160">
        <v>1.4000000000000001E-4</v>
      </c>
      <c r="X1959" s="160">
        <v>7.0000000000000007E-5</v>
      </c>
      <c r="Y1959" s="160">
        <v>2.8799999999999997E-3</v>
      </c>
      <c r="Z1959" s="160">
        <v>5.2990000000000002E-2</v>
      </c>
      <c r="AA1959" s="159">
        <v>2E-3</v>
      </c>
      <c r="AB1959" s="159">
        <v>0</v>
      </c>
      <c r="AC1959" s="159">
        <v>2.8999999999999998E-3</v>
      </c>
      <c r="AD1959" s="159">
        <v>0.01</v>
      </c>
    </row>
    <row r="1960" spans="1:30" ht="15" customHeight="1">
      <c r="A1960" s="267" t="s">
        <v>2744</v>
      </c>
      <c r="B1960" s="165" t="s">
        <v>34</v>
      </c>
      <c r="D1960" s="162">
        <v>2.7000000000000001E-3</v>
      </c>
      <c r="E1960" s="172">
        <v>0.13918</v>
      </c>
      <c r="F1960" s="173">
        <v>2.0000000000000002E-5</v>
      </c>
      <c r="G1960" s="179">
        <v>1.0999999999999999E-4</v>
      </c>
      <c r="H1960" s="176">
        <v>8.0000000000000007E-5</v>
      </c>
      <c r="I1960" s="175">
        <v>6.0000000000000001E-3</v>
      </c>
      <c r="J1960" s="160">
        <v>4.999E-2</v>
      </c>
      <c r="K1960" s="160">
        <v>3.9989999999999998E-2</v>
      </c>
      <c r="L1960" s="160">
        <v>1.8999999999999998E-4</v>
      </c>
      <c r="M1960" s="160">
        <v>5.9989999999999995E-2</v>
      </c>
      <c r="N1960" s="160">
        <v>1.9E-3</v>
      </c>
      <c r="O1960" s="160">
        <v>6.9989999999999997E-2</v>
      </c>
      <c r="P1960" s="160">
        <v>0.39994999999999997</v>
      </c>
      <c r="Q1960" s="160">
        <v>6.9000000000000008E-4</v>
      </c>
      <c r="R1960" s="160">
        <v>8.0000000000000004E-4</v>
      </c>
      <c r="S1960" s="160">
        <v>0</v>
      </c>
      <c r="T1960" s="160">
        <v>0</v>
      </c>
      <c r="U1960" s="160">
        <v>0.12872999999999998</v>
      </c>
      <c r="V1960" s="160">
        <v>3.0000000000000001E-5</v>
      </c>
      <c r="W1960" s="160">
        <v>1.4000000000000001E-4</v>
      </c>
      <c r="X1960" s="160">
        <v>7.0000000000000007E-5</v>
      </c>
      <c r="Y1960" s="160">
        <v>2.8799999999999997E-3</v>
      </c>
      <c r="Z1960" s="160">
        <v>5.2990000000000002E-2</v>
      </c>
      <c r="AA1960" s="159">
        <v>2E-3</v>
      </c>
      <c r="AB1960" s="159">
        <v>0</v>
      </c>
      <c r="AC1960" s="159">
        <v>2.8999999999999998E-3</v>
      </c>
      <c r="AD1960" s="159">
        <v>0.01</v>
      </c>
    </row>
    <row r="1961" spans="1:30" ht="15" customHeight="1">
      <c r="A1961" s="267" t="s">
        <v>2745</v>
      </c>
      <c r="B1961" s="165" t="s">
        <v>34</v>
      </c>
      <c r="D1961" s="162">
        <v>0.14596999999999999</v>
      </c>
      <c r="E1961" s="172">
        <v>0.29819000000000001</v>
      </c>
      <c r="F1961" s="173">
        <v>5.1159999999999997E-2</v>
      </c>
      <c r="G1961" s="179">
        <v>4.3E-3</v>
      </c>
      <c r="H1961" s="176">
        <v>2.3550000000000001E-2</v>
      </c>
      <c r="I1961" s="175">
        <v>1.7390000000000003E-2</v>
      </c>
      <c r="J1961" s="160">
        <v>3.0876799999999998</v>
      </c>
      <c r="K1961" s="160">
        <v>0.24059</v>
      </c>
      <c r="L1961" s="160">
        <v>2.8799999999999997E-3</v>
      </c>
      <c r="M1961" s="160">
        <v>2.6419099999999998</v>
      </c>
      <c r="N1961" s="160">
        <v>2.1589999999999998E-2</v>
      </c>
      <c r="O1961" s="160">
        <v>7.36754</v>
      </c>
      <c r="P1961" s="160">
        <v>1.8462000000000001</v>
      </c>
      <c r="Q1961" s="160">
        <v>1.06E-3</v>
      </c>
      <c r="R1961" s="160">
        <v>1.5949999999999999E-2</v>
      </c>
      <c r="S1961" s="160">
        <v>0.51246000000000003</v>
      </c>
      <c r="T1961" s="160">
        <v>0</v>
      </c>
      <c r="U1961" s="160">
        <v>0.57591999999999999</v>
      </c>
      <c r="V1961" s="160">
        <v>3.2600000000000003E-3</v>
      </c>
      <c r="W1961" s="160">
        <v>3.5499999999999998E-3</v>
      </c>
      <c r="X1961" s="160">
        <v>9.7000000000000005E-4</v>
      </c>
      <c r="Y1961" s="160">
        <v>2.5659999999999999E-2</v>
      </c>
      <c r="Z1961" s="160">
        <v>2.1680000000000001E-2</v>
      </c>
      <c r="AA1961" s="159">
        <v>0.17980000000000002</v>
      </c>
      <c r="AB1961" s="159">
        <v>8.0000000000000004E-4</v>
      </c>
      <c r="AC1961" s="159">
        <v>5.45E-3</v>
      </c>
      <c r="AD1961" s="159">
        <v>0.93332999999999999</v>
      </c>
    </row>
    <row r="1962" spans="1:30" ht="15" customHeight="1">
      <c r="A1962" s="267" t="s">
        <v>2667</v>
      </c>
      <c r="B1962" s="165" t="s">
        <v>34</v>
      </c>
      <c r="D1962" s="162">
        <v>0.10925000000000001</v>
      </c>
      <c r="E1962" s="172">
        <v>0.12336</v>
      </c>
      <c r="F1962" s="173">
        <v>3.2410000000000001E-2</v>
      </c>
      <c r="G1962" s="179">
        <v>3.1099999999999999E-3</v>
      </c>
      <c r="H1962" s="176">
        <v>1.704E-2</v>
      </c>
      <c r="I1962" s="175">
        <v>1.1140000000000001E-2</v>
      </c>
      <c r="J1962" s="160">
        <v>1.4658199999999999</v>
      </c>
      <c r="K1962" s="160">
        <v>0.19885999999999998</v>
      </c>
      <c r="L1962" s="160">
        <v>1.6200000000000001E-3</v>
      </c>
      <c r="M1962" s="160">
        <v>1.4374100000000001</v>
      </c>
      <c r="N1962" s="160">
        <v>1.5140000000000001E-2</v>
      </c>
      <c r="O1962" s="160">
        <v>3.14</v>
      </c>
      <c r="P1962" s="160">
        <v>2.0097200000000002</v>
      </c>
      <c r="Q1962" s="160">
        <v>9.1E-4</v>
      </c>
      <c r="R1962" s="160">
        <v>1.7500000000000002E-2</v>
      </c>
      <c r="S1962" s="160">
        <v>0.40679999999999999</v>
      </c>
      <c r="T1962" s="160">
        <v>0</v>
      </c>
      <c r="U1962" s="160">
        <v>0.47148000000000001</v>
      </c>
      <c r="V1962" s="160">
        <v>1.0199999999999999E-3</v>
      </c>
      <c r="W1962" s="160">
        <v>1.5900000000000001E-3</v>
      </c>
      <c r="X1962" s="160">
        <v>1.23E-3</v>
      </c>
      <c r="Y1962" s="160">
        <v>1.6E-2</v>
      </c>
      <c r="Z1962" s="160">
        <v>3.5560000000000001E-2</v>
      </c>
      <c r="AA1962" s="159">
        <v>0.15640999999999999</v>
      </c>
      <c r="AB1962" s="159">
        <v>1.0399999999999999E-3</v>
      </c>
      <c r="AC1962" s="159">
        <v>5.1900000000000002E-3</v>
      </c>
      <c r="AD1962" s="159">
        <v>0.43089</v>
      </c>
    </row>
    <row r="1963" spans="1:30" ht="15" customHeight="1">
      <c r="A1963" s="267" t="s">
        <v>2746</v>
      </c>
      <c r="B1963" s="165" t="s">
        <v>34</v>
      </c>
      <c r="D1963" s="162">
        <v>5.6449999999999993E-2</v>
      </c>
      <c r="E1963" s="172">
        <v>0.25536999999999999</v>
      </c>
      <c r="F1963" s="173">
        <v>2.3629999999999998E-2</v>
      </c>
      <c r="G1963" s="179">
        <v>2.4849999999999997E-2</v>
      </c>
      <c r="H1963" s="176">
        <v>1.822E-2</v>
      </c>
      <c r="I1963" s="175">
        <v>1.1599999999999999E-2</v>
      </c>
      <c r="J1963" s="160">
        <v>0.9404300000000001</v>
      </c>
      <c r="K1963" s="160">
        <v>0.19725999999999999</v>
      </c>
      <c r="L1963" s="160">
        <v>2.0899999999999998E-3</v>
      </c>
      <c r="M1963" s="160">
        <v>1.01257</v>
      </c>
      <c r="N1963" s="160">
        <v>8.6899999999999998E-3</v>
      </c>
      <c r="O1963" s="160">
        <v>4.2967599999999999</v>
      </c>
      <c r="P1963" s="160">
        <v>1.2816099999999999</v>
      </c>
      <c r="Q1963" s="160">
        <v>7.2999999999999996E-4</v>
      </c>
      <c r="R1963" s="160">
        <v>6.3699999999999998E-3</v>
      </c>
      <c r="S1963" s="160">
        <v>0.33878000000000003</v>
      </c>
      <c r="T1963" s="160">
        <v>0</v>
      </c>
      <c r="U1963" s="160">
        <v>0.33492</v>
      </c>
      <c r="V1963" s="160">
        <v>2.0300000000000001E-3</v>
      </c>
      <c r="W1963" s="160">
        <v>1.9500000000000001E-3</v>
      </c>
      <c r="X1963" s="160">
        <v>5.8E-4</v>
      </c>
      <c r="Y1963" s="160">
        <v>1.1339999999999999E-2</v>
      </c>
      <c r="Z1963" s="160">
        <v>9.2000000000000003E-4</v>
      </c>
      <c r="AA1963" s="159">
        <v>0.20213</v>
      </c>
      <c r="AB1963" s="159">
        <v>3.7299999999999998E-3</v>
      </c>
      <c r="AC1963" s="159">
        <v>4.2699999999999995E-3</v>
      </c>
      <c r="AD1963" s="159">
        <v>0.81111999999999995</v>
      </c>
    </row>
    <row r="1964" spans="1:30" ht="15" customHeight="1">
      <c r="A1964" s="267" t="s">
        <v>2747</v>
      </c>
      <c r="B1964" s="165" t="s">
        <v>34</v>
      </c>
      <c r="D1964" s="162">
        <v>0.11753</v>
      </c>
      <c r="E1964" s="172">
        <v>0.22402</v>
      </c>
      <c r="F1964" s="173">
        <v>4.4819999999999999E-2</v>
      </c>
      <c r="G1964" s="179">
        <v>8.5500000000000003E-3</v>
      </c>
      <c r="H1964" s="176">
        <v>3.5869999999999999E-2</v>
      </c>
      <c r="I1964" s="175">
        <v>1.5609999999999999E-2</v>
      </c>
      <c r="J1964" s="160">
        <v>1.6009899999999999</v>
      </c>
      <c r="K1964" s="160">
        <v>0.20309999999999997</v>
      </c>
      <c r="L1964" s="160">
        <v>2.8199999999999996E-3</v>
      </c>
      <c r="M1964" s="160">
        <v>1.7650899999999998</v>
      </c>
      <c r="N1964" s="160">
        <v>1.864E-2</v>
      </c>
      <c r="O1964" s="160">
        <v>6.68215</v>
      </c>
      <c r="P1964" s="160">
        <v>2.14723</v>
      </c>
      <c r="Q1964" s="160">
        <v>1.1999999999999999E-3</v>
      </c>
      <c r="R1964" s="160">
        <v>1.2889999999999999E-2</v>
      </c>
      <c r="S1964" s="160">
        <v>0.25495999999999996</v>
      </c>
      <c r="T1964" s="160">
        <v>0</v>
      </c>
      <c r="U1964" s="160">
        <v>0.32113999999999998</v>
      </c>
      <c r="V1964" s="160">
        <v>2.8499999999999997E-3</v>
      </c>
      <c r="W1964" s="160">
        <v>2.7900000000000004E-3</v>
      </c>
      <c r="X1964" s="160">
        <v>1.58E-3</v>
      </c>
      <c r="Y1964" s="160">
        <v>2.8919999999999998E-2</v>
      </c>
      <c r="Z1964" s="160">
        <v>0.10217999999999999</v>
      </c>
      <c r="AA1964" s="159">
        <v>0.14631</v>
      </c>
      <c r="AB1964" s="159">
        <v>8.0000000000000004E-4</v>
      </c>
      <c r="AC1964" s="159">
        <v>4.47E-3</v>
      </c>
      <c r="AD1964" s="159">
        <v>0.68767999999999996</v>
      </c>
    </row>
    <row r="1965" spans="1:30" ht="15" customHeight="1">
      <c r="A1965" s="267" t="s">
        <v>2748</v>
      </c>
      <c r="B1965" s="165" t="s">
        <v>34</v>
      </c>
      <c r="D1965" s="162">
        <v>2.1000000000000001E-2</v>
      </c>
      <c r="E1965" s="172">
        <v>0.80299999999999994</v>
      </c>
      <c r="F1965" s="173">
        <v>1.9E-2</v>
      </c>
      <c r="G1965" s="179">
        <v>2.5000000000000001E-2</v>
      </c>
      <c r="H1965" s="176">
        <v>2.4E-2</v>
      </c>
      <c r="I1965" s="175">
        <v>7.8E-2</v>
      </c>
      <c r="J1965" s="160">
        <v>0.66</v>
      </c>
      <c r="K1965" s="160">
        <v>0.34</v>
      </c>
      <c r="L1965" s="160">
        <v>2.8999999999999998E-3</v>
      </c>
      <c r="M1965" s="160">
        <v>0.45</v>
      </c>
      <c r="N1965" s="160">
        <v>1.3999999999999999E-2</v>
      </c>
      <c r="O1965" s="160">
        <v>5.75</v>
      </c>
      <c r="P1965" s="160">
        <v>2.0099999999999998</v>
      </c>
      <c r="Q1965" s="160">
        <v>0</v>
      </c>
      <c r="R1965" s="160">
        <v>2E-3</v>
      </c>
      <c r="S1965" s="160">
        <v>0</v>
      </c>
      <c r="T1965" s="160">
        <v>0</v>
      </c>
      <c r="U1965" s="160">
        <v>0</v>
      </c>
      <c r="V1965" s="160">
        <v>1E-3</v>
      </c>
      <c r="W1965" s="160">
        <v>0</v>
      </c>
      <c r="X1965" s="160">
        <v>1.5E-3</v>
      </c>
      <c r="Y1965" s="160">
        <v>0</v>
      </c>
      <c r="Z1965" s="160">
        <v>0</v>
      </c>
      <c r="AA1965" s="159">
        <v>0</v>
      </c>
      <c r="AB1965" s="159">
        <v>0</v>
      </c>
      <c r="AC1965" s="159">
        <v>0</v>
      </c>
      <c r="AD1965" s="159">
        <v>0</v>
      </c>
    </row>
    <row r="1966" spans="1:30" ht="15" customHeight="1">
      <c r="A1966" s="267" t="s">
        <v>2749</v>
      </c>
      <c r="B1966" s="165" t="s">
        <v>34</v>
      </c>
      <c r="D1966" s="162">
        <v>0.11599999999999999</v>
      </c>
      <c r="E1966" s="172">
        <v>0.15049999999999999</v>
      </c>
      <c r="F1966" s="173">
        <v>6.055E-2</v>
      </c>
      <c r="G1966" s="179">
        <v>5.7499999999999999E-3</v>
      </c>
      <c r="H1966" s="176">
        <v>6.4500000000000002E-2</v>
      </c>
      <c r="I1966" s="175">
        <v>8.0000000000000002E-3</v>
      </c>
      <c r="J1966" s="160">
        <v>0.15</v>
      </c>
      <c r="K1966" s="160">
        <v>0.23499999999999999</v>
      </c>
      <c r="L1966" s="160">
        <v>3.6499999999999998E-4</v>
      </c>
      <c r="M1966" s="160">
        <v>0.99</v>
      </c>
      <c r="N1966" s="160">
        <v>1.225E-2</v>
      </c>
      <c r="O1966" s="160">
        <v>0.32500000000000001</v>
      </c>
      <c r="P1966" s="160">
        <v>2.0099999999999998</v>
      </c>
      <c r="Q1966" s="160">
        <v>4.6999999999999999E-4</v>
      </c>
      <c r="R1966" s="160">
        <v>2.7999999999999997E-2</v>
      </c>
      <c r="S1966" s="160">
        <v>0</v>
      </c>
      <c r="T1966" s="160">
        <v>0</v>
      </c>
      <c r="U1966" s="160">
        <v>0</v>
      </c>
      <c r="V1966" s="160">
        <v>6.4999999999999997E-4</v>
      </c>
      <c r="W1966" s="160">
        <v>8.5000000000000006E-4</v>
      </c>
      <c r="X1966" s="160">
        <v>1.2999999999999999E-3</v>
      </c>
      <c r="Y1966" s="160">
        <v>1.7150000000000002E-2</v>
      </c>
      <c r="Z1966" s="160">
        <v>5.5500000000000001E-2</v>
      </c>
      <c r="AA1966" s="159">
        <v>0.11199999999999999</v>
      </c>
      <c r="AB1966" s="159">
        <v>3.0000000000000001E-3</v>
      </c>
      <c r="AC1966" s="159">
        <v>1.1999999999999999E-3</v>
      </c>
      <c r="AD1966" s="159">
        <v>3.5000000000000003E-2</v>
      </c>
    </row>
    <row r="1967" spans="1:30" ht="15" customHeight="1">
      <c r="A1967" s="267" t="s">
        <v>2750</v>
      </c>
      <c r="B1967" s="165" t="s">
        <v>34</v>
      </c>
      <c r="D1967" s="162">
        <v>8.8000000000000005E-3</v>
      </c>
      <c r="E1967" s="172">
        <v>3.9199999999999999E-2</v>
      </c>
      <c r="F1967" s="173">
        <v>0</v>
      </c>
      <c r="G1967" s="179">
        <v>0</v>
      </c>
      <c r="H1967" s="176">
        <v>0</v>
      </c>
      <c r="I1967" s="175">
        <v>1.2E-2</v>
      </c>
      <c r="J1967" s="160">
        <v>0.1</v>
      </c>
      <c r="K1967" s="160">
        <v>0.11</v>
      </c>
      <c r="L1967" s="160">
        <v>1.14E-3</v>
      </c>
      <c r="M1967" s="160">
        <v>0.24</v>
      </c>
      <c r="N1967" s="160">
        <v>2.7000000000000001E-3</v>
      </c>
      <c r="O1967" s="160">
        <v>0.05</v>
      </c>
      <c r="P1967" s="160">
        <v>2.37</v>
      </c>
      <c r="Q1967" s="160">
        <v>5.8999999999999992E-4</v>
      </c>
      <c r="R1967" s="160">
        <v>1.7000000000000001E-3</v>
      </c>
      <c r="S1967" s="160">
        <v>0</v>
      </c>
      <c r="T1967" s="160">
        <v>0</v>
      </c>
      <c r="U1967" s="160">
        <v>0.41625000000000001</v>
      </c>
      <c r="V1967" s="160">
        <v>3.6999999999999999E-4</v>
      </c>
      <c r="W1967" s="160">
        <v>1.8999999999999998E-4</v>
      </c>
      <c r="X1967" s="160">
        <v>8.0000000000000004E-4</v>
      </c>
      <c r="Y1967" s="160">
        <v>5.94E-3</v>
      </c>
      <c r="Z1967" s="160">
        <v>0.127</v>
      </c>
      <c r="AA1967" s="159">
        <v>0</v>
      </c>
      <c r="AB1967" s="159">
        <v>0</v>
      </c>
      <c r="AC1967" s="159">
        <v>5.4000000000000003E-3</v>
      </c>
      <c r="AD1967" s="159">
        <v>0.15</v>
      </c>
    </row>
    <row r="1968" spans="1:30" ht="15" customHeight="1">
      <c r="A1968" s="267" t="s">
        <v>2751</v>
      </c>
      <c r="B1968" s="165" t="s">
        <v>34</v>
      </c>
      <c r="D1968" s="162">
        <v>1.2350000000000002E-2</v>
      </c>
      <c r="E1968" s="172">
        <v>0.14115</v>
      </c>
      <c r="F1968" s="173">
        <v>0</v>
      </c>
      <c r="G1968" s="179">
        <v>0</v>
      </c>
      <c r="H1968" s="176">
        <v>0</v>
      </c>
      <c r="I1968" s="175">
        <v>2.5249999999999998E-2</v>
      </c>
      <c r="J1968" s="160">
        <v>0.19</v>
      </c>
      <c r="K1968" s="160">
        <v>0.15</v>
      </c>
      <c r="L1968" s="160">
        <v>1.48E-3</v>
      </c>
      <c r="M1968" s="160">
        <v>0.35</v>
      </c>
      <c r="N1968" s="160">
        <v>3.2500000000000003E-3</v>
      </c>
      <c r="O1968" s="160">
        <v>0.315</v>
      </c>
      <c r="P1968" s="160">
        <v>2.8149999999999999</v>
      </c>
      <c r="Q1968" s="160">
        <v>9.2000000000000003E-4</v>
      </c>
      <c r="R1968" s="160">
        <v>2.3499999999999997E-3</v>
      </c>
      <c r="S1968" s="160">
        <v>0</v>
      </c>
      <c r="T1968" s="160">
        <v>0</v>
      </c>
      <c r="U1968" s="160">
        <v>4.2591700000000001</v>
      </c>
      <c r="V1968" s="160">
        <v>8.1999999999999998E-4</v>
      </c>
      <c r="W1968" s="160">
        <v>3.2000000000000003E-4</v>
      </c>
      <c r="X1968" s="160">
        <v>2.1099999999999999E-3</v>
      </c>
      <c r="Y1968" s="160">
        <v>9.7900000000000001E-3</v>
      </c>
      <c r="Z1968" s="160">
        <v>5.5E-2</v>
      </c>
      <c r="AA1968" s="159">
        <v>5.0000000000000001E-3</v>
      </c>
      <c r="AB1968" s="159">
        <v>0</v>
      </c>
      <c r="AC1968" s="159">
        <v>5.45E-3</v>
      </c>
      <c r="AD1968" s="159">
        <v>0.115</v>
      </c>
    </row>
    <row r="1969" spans="1:30" ht="15" customHeight="1">
      <c r="A1969" s="267" t="s">
        <v>2752</v>
      </c>
      <c r="B1969" s="165" t="s">
        <v>34</v>
      </c>
      <c r="D1969" s="162">
        <v>1.721E-2</v>
      </c>
      <c r="E1969" s="172">
        <v>2.5659999999999999E-2</v>
      </c>
      <c r="F1969" s="173">
        <v>0</v>
      </c>
      <c r="G1969" s="179">
        <v>0</v>
      </c>
      <c r="H1969" s="176">
        <v>0</v>
      </c>
      <c r="I1969" s="175">
        <v>2.3499999999999997E-3</v>
      </c>
      <c r="J1969" s="160">
        <v>0.59272999999999998</v>
      </c>
      <c r="K1969" s="160">
        <v>6.658E-2</v>
      </c>
      <c r="L1969" s="160">
        <v>1.2999999999999999E-4</v>
      </c>
      <c r="M1969" s="160">
        <v>0.48427999999999999</v>
      </c>
      <c r="N1969" s="160">
        <v>2.0000000000000001E-4</v>
      </c>
      <c r="O1969" s="160">
        <v>0.21628</v>
      </c>
      <c r="P1969" s="160">
        <v>0.98265000000000002</v>
      </c>
      <c r="Q1969" s="160">
        <v>7.0000000000000007E-5</v>
      </c>
      <c r="R1969" s="160">
        <v>2.16E-3</v>
      </c>
      <c r="S1969" s="160">
        <v>0.14438999999999999</v>
      </c>
      <c r="T1969" s="160">
        <v>0</v>
      </c>
      <c r="U1969" s="160">
        <v>0.14654</v>
      </c>
      <c r="V1969" s="160">
        <v>2.9999999999999997E-4</v>
      </c>
      <c r="W1969" s="160">
        <v>1.32E-3</v>
      </c>
      <c r="X1969" s="160">
        <v>1.8999999999999998E-4</v>
      </c>
      <c r="Y1969" s="160">
        <v>1.5100000000000001E-3</v>
      </c>
      <c r="Z1969" s="160">
        <v>0</v>
      </c>
      <c r="AA1969" s="159">
        <v>1.908E-2</v>
      </c>
      <c r="AB1969" s="159">
        <v>5.1600000000000005E-3</v>
      </c>
      <c r="AC1969" s="159">
        <v>3.5999999999999997E-4</v>
      </c>
      <c r="AD1969" s="159">
        <v>3.5790000000000002E-2</v>
      </c>
    </row>
    <row r="1970" spans="1:30" ht="15" customHeight="1">
      <c r="A1970" s="267" t="s">
        <v>2753</v>
      </c>
      <c r="B1970" s="165" t="s">
        <v>34</v>
      </c>
      <c r="D1970" s="162">
        <v>6.7404537058666655E-2</v>
      </c>
      <c r="E1970" s="172">
        <v>0.21340793899466667</v>
      </c>
      <c r="F1970" s="173">
        <v>0</v>
      </c>
      <c r="G1970" s="179">
        <v>0</v>
      </c>
      <c r="H1970" s="176">
        <v>0</v>
      </c>
      <c r="I1970" s="175">
        <v>2.3101685279999996E-2</v>
      </c>
      <c r="J1970" s="160">
        <v>0.24251050394666668</v>
      </c>
      <c r="K1970" s="160">
        <v>0.21943873493333332</v>
      </c>
      <c r="L1970" s="160">
        <v>3.0766223999999999E-3</v>
      </c>
      <c r="M1970" s="160">
        <v>0.64883260026666667</v>
      </c>
      <c r="N1970" s="160">
        <v>1.4859239466666665E-2</v>
      </c>
      <c r="O1970" s="160">
        <v>8.7744560319999998E-2</v>
      </c>
      <c r="P1970" s="160">
        <v>1.7351116753599998</v>
      </c>
      <c r="Q1970" s="160">
        <v>1.0728471999999999E-3</v>
      </c>
      <c r="R1970" s="160">
        <v>1.1099345706666666E-2</v>
      </c>
      <c r="S1970" s="160">
        <v>0</v>
      </c>
      <c r="T1970" s="160">
        <v>0</v>
      </c>
      <c r="U1970" s="160">
        <v>0</v>
      </c>
      <c r="V1970" s="160">
        <v>1.1444000000000001E-3</v>
      </c>
      <c r="W1970" s="160">
        <v>7.1440000000000002E-4</v>
      </c>
      <c r="X1970" s="160">
        <v>5.9080000000000005E-4</v>
      </c>
      <c r="Y1970" s="160">
        <v>8.2612000000000015E-3</v>
      </c>
      <c r="Z1970" s="160">
        <v>0</v>
      </c>
      <c r="AA1970" s="159">
        <v>0.11493426666666667</v>
      </c>
      <c r="AB1970" s="159">
        <v>6.5333333333333324E-4</v>
      </c>
      <c r="AC1970" s="159">
        <v>3.8709333333333336E-3</v>
      </c>
      <c r="AD1970" s="159">
        <v>0.55152000000000001</v>
      </c>
    </row>
    <row r="1971" spans="1:30" ht="15" customHeight="1">
      <c r="A1971" s="267" t="s">
        <v>2754</v>
      </c>
      <c r="B1971" s="165" t="s">
        <v>34</v>
      </c>
      <c r="D1971" s="162">
        <v>6.486000404927536E-2</v>
      </c>
      <c r="E1971" s="172">
        <v>0.1948347162985507</v>
      </c>
      <c r="F1971" s="173">
        <v>0</v>
      </c>
      <c r="G1971" s="179">
        <v>0</v>
      </c>
      <c r="H1971" s="176">
        <v>0</v>
      </c>
      <c r="I1971" s="175">
        <v>2.3336614434782604E-2</v>
      </c>
      <c r="J1971" s="160">
        <v>0.26618388110144925</v>
      </c>
      <c r="K1971" s="160">
        <v>0.21781311768115941</v>
      </c>
      <c r="L1971" s="160">
        <v>2.9435750724637684E-3</v>
      </c>
      <c r="M1971" s="160">
        <v>0.65484123217391299</v>
      </c>
      <c r="N1971" s="160">
        <v>1.2920767536231883E-2</v>
      </c>
      <c r="O1971" s="160">
        <v>0.69851655107246369</v>
      </c>
      <c r="P1971" s="160">
        <v>1.8790112413333333</v>
      </c>
      <c r="Q1971" s="160">
        <v>1.0559933333333335E-3</v>
      </c>
      <c r="R1971" s="160">
        <v>1.1087694608695653E-2</v>
      </c>
      <c r="S1971" s="160">
        <v>0</v>
      </c>
      <c r="T1971" s="160">
        <v>0</v>
      </c>
      <c r="U1971" s="160">
        <v>1.3913043478260868E-4</v>
      </c>
      <c r="V1971" s="160">
        <v>5.0942028985507236E-4</v>
      </c>
      <c r="W1971" s="160">
        <v>4.1246376811594201E-4</v>
      </c>
      <c r="X1971" s="160">
        <v>5.7869565217391302E-4</v>
      </c>
      <c r="Y1971" s="160">
        <v>6.3537681159420286E-3</v>
      </c>
      <c r="Z1971" s="160">
        <v>0</v>
      </c>
      <c r="AA1971" s="159">
        <v>4.3517101449275362E-2</v>
      </c>
      <c r="AB1971" s="159">
        <v>7.1014492753623175E-4</v>
      </c>
      <c r="AC1971" s="159">
        <v>3.0742028985507245E-3</v>
      </c>
      <c r="AD1971" s="159">
        <v>0.22216231884057971</v>
      </c>
    </row>
    <row r="1972" spans="1:30" ht="15" customHeight="1">
      <c r="A1972" s="267" t="s">
        <v>2755</v>
      </c>
      <c r="B1972" s="165" t="s">
        <v>34</v>
      </c>
      <c r="D1972" s="162">
        <v>6.5349162952861944E-2</v>
      </c>
      <c r="E1972" s="172">
        <v>0.24986524283838385</v>
      </c>
      <c r="F1972" s="173">
        <v>0</v>
      </c>
      <c r="G1972" s="179">
        <v>0</v>
      </c>
      <c r="H1972" s="176">
        <v>0</v>
      </c>
      <c r="I1972" s="175">
        <v>2.9397750774410775E-2</v>
      </c>
      <c r="J1972" s="160">
        <v>0.35030787535353541</v>
      </c>
      <c r="K1972" s="160">
        <v>0.25026776296296294</v>
      </c>
      <c r="L1972" s="160">
        <v>2.69203164983165E-3</v>
      </c>
      <c r="M1972" s="160">
        <v>0.64967079158249152</v>
      </c>
      <c r="N1972" s="160">
        <v>1.5198703030303028E-2</v>
      </c>
      <c r="O1972" s="160">
        <v>0.10816232363636365</v>
      </c>
      <c r="P1972" s="160">
        <v>2.3941645732659929</v>
      </c>
      <c r="Q1972" s="160">
        <v>1.0704299663299665E-3</v>
      </c>
      <c r="R1972" s="160">
        <v>1.2556412929292929E-2</v>
      </c>
      <c r="S1972" s="160">
        <v>0</v>
      </c>
      <c r="T1972" s="160">
        <v>0</v>
      </c>
      <c r="U1972" s="160">
        <v>0</v>
      </c>
      <c r="V1972" s="160">
        <v>5.8097643097643095E-4</v>
      </c>
      <c r="W1972" s="160">
        <v>3.9831649831649827E-4</v>
      </c>
      <c r="X1972" s="160">
        <v>5.6447811447811447E-4</v>
      </c>
      <c r="Y1972" s="160">
        <v>4.1752525252525246E-3</v>
      </c>
      <c r="Z1972" s="160">
        <v>0</v>
      </c>
      <c r="AA1972" s="159">
        <v>4.1833838383838383E-2</v>
      </c>
      <c r="AB1972" s="159">
        <v>8.2491582491582473E-4</v>
      </c>
      <c r="AC1972" s="159">
        <v>3.683838383838383E-3</v>
      </c>
      <c r="AD1972" s="159">
        <v>0.23969696969696969</v>
      </c>
    </row>
    <row r="1973" spans="1:30" ht="15" customHeight="1">
      <c r="A1973" s="267" t="s">
        <v>2756</v>
      </c>
      <c r="B1973" s="165" t="s">
        <v>34</v>
      </c>
      <c r="D1973" s="162">
        <v>8.6204149748780476E-2</v>
      </c>
      <c r="E1973" s="172">
        <v>0.12004384664146342</v>
      </c>
      <c r="F1973" s="173">
        <v>0</v>
      </c>
      <c r="G1973" s="179">
        <v>0</v>
      </c>
      <c r="H1973" s="176">
        <v>0</v>
      </c>
      <c r="I1973" s="175">
        <v>1.8641785317073171E-2</v>
      </c>
      <c r="J1973" s="160">
        <v>0.23522302190243902</v>
      </c>
      <c r="K1973" s="160">
        <v>0.20558420878048778</v>
      </c>
      <c r="L1973" s="160">
        <v>2.1663009756097561E-3</v>
      </c>
      <c r="M1973" s="160">
        <v>0.79539567097560981</v>
      </c>
      <c r="N1973" s="160">
        <v>1.5134548292682928E-2</v>
      </c>
      <c r="O1973" s="160">
        <v>0.19354685395121954</v>
      </c>
      <c r="P1973" s="160">
        <v>2.465650922585366</v>
      </c>
      <c r="Q1973" s="160">
        <v>9.7748219512195137E-4</v>
      </c>
      <c r="R1973" s="160">
        <v>1.8167694243902438E-2</v>
      </c>
      <c r="S1973" s="160">
        <v>0</v>
      </c>
      <c r="T1973" s="160">
        <v>0</v>
      </c>
      <c r="U1973" s="160">
        <v>8.1229268292682927E-2</v>
      </c>
      <c r="V1973" s="160">
        <v>5.1804878048780493E-4</v>
      </c>
      <c r="W1973" s="160">
        <v>6.8585365853658545E-4</v>
      </c>
      <c r="X1973" s="160">
        <v>9.6926829268292685E-4</v>
      </c>
      <c r="Y1973" s="160">
        <v>9.2599999999999991E-3</v>
      </c>
      <c r="Z1973" s="160">
        <v>2.478048780487805E-2</v>
      </c>
      <c r="AA1973" s="159">
        <v>7.7032682926829271E-2</v>
      </c>
      <c r="AB1973" s="159">
        <v>1.7073170731707319E-3</v>
      </c>
      <c r="AC1973" s="159">
        <v>4.2770731707317076E-3</v>
      </c>
      <c r="AD1973" s="159">
        <v>0.2171707317073171</v>
      </c>
    </row>
    <row r="1974" spans="1:30" ht="15" customHeight="1">
      <c r="A1974" s="267" t="s">
        <v>2757</v>
      </c>
      <c r="B1974" s="165" t="s">
        <v>34</v>
      </c>
      <c r="D1974" s="162">
        <v>6.7404537058666655E-2</v>
      </c>
      <c r="E1974" s="172">
        <v>0.21340793899466667</v>
      </c>
      <c r="F1974" s="173">
        <v>0</v>
      </c>
      <c r="G1974" s="179">
        <v>0</v>
      </c>
      <c r="H1974" s="176">
        <v>0</v>
      </c>
      <c r="I1974" s="175">
        <v>2.3101685279999996E-2</v>
      </c>
      <c r="J1974" s="160">
        <v>0.24251050394666668</v>
      </c>
      <c r="K1974" s="160">
        <v>0.21943873493333332</v>
      </c>
      <c r="L1974" s="160">
        <v>3.0766223999999999E-3</v>
      </c>
      <c r="M1974" s="160">
        <v>0.64883260026666667</v>
      </c>
      <c r="N1974" s="160">
        <v>1.4859239466666665E-2</v>
      </c>
      <c r="O1974" s="160">
        <v>8.7744560319999998E-2</v>
      </c>
      <c r="P1974" s="160">
        <v>1.7351116753599998</v>
      </c>
      <c r="Q1974" s="160">
        <v>1.0728471999999999E-3</v>
      </c>
      <c r="R1974" s="160">
        <v>1.1099345706666666E-2</v>
      </c>
      <c r="S1974" s="160">
        <v>0</v>
      </c>
      <c r="T1974" s="160">
        <v>0</v>
      </c>
      <c r="U1974" s="160">
        <v>0</v>
      </c>
      <c r="V1974" s="160">
        <v>1.1444000000000001E-3</v>
      </c>
      <c r="W1974" s="160">
        <v>7.1440000000000002E-4</v>
      </c>
      <c r="X1974" s="160">
        <v>5.9080000000000005E-4</v>
      </c>
      <c r="Y1974" s="160">
        <v>8.2612000000000015E-3</v>
      </c>
      <c r="Z1974" s="160">
        <v>0</v>
      </c>
      <c r="AA1974" s="159">
        <v>0.11493426666666667</v>
      </c>
      <c r="AB1974" s="159">
        <v>6.5333333333333324E-4</v>
      </c>
      <c r="AC1974" s="159">
        <v>3.8709333333333336E-3</v>
      </c>
      <c r="AD1974" s="159">
        <v>0.55152000000000001</v>
      </c>
    </row>
    <row r="1975" spans="1:30" ht="15" customHeight="1">
      <c r="A1975" s="267" t="s">
        <v>2758</v>
      </c>
      <c r="B1975" s="165" t="s">
        <v>34</v>
      </c>
      <c r="D1975" s="162">
        <v>5.6813627237681158E-2</v>
      </c>
      <c r="E1975" s="172">
        <v>0.14266080325507247</v>
      </c>
      <c r="F1975" s="173">
        <v>0</v>
      </c>
      <c r="G1975" s="179">
        <v>0</v>
      </c>
      <c r="H1975" s="176">
        <v>0</v>
      </c>
      <c r="I1975" s="175">
        <v>2.2154005739130431E-2</v>
      </c>
      <c r="J1975" s="160">
        <v>0.2644679390724638</v>
      </c>
      <c r="K1975" s="160">
        <v>0.20663630608695654</v>
      </c>
      <c r="L1975" s="160">
        <v>2.5725605797101447E-3</v>
      </c>
      <c r="M1975" s="160">
        <v>0.5759774640579709</v>
      </c>
      <c r="N1975" s="160">
        <v>1.2689897971014491E-2</v>
      </c>
      <c r="O1975" s="160">
        <v>0.1037803191884058</v>
      </c>
      <c r="P1975" s="160">
        <v>2.2952663137971019</v>
      </c>
      <c r="Q1975" s="160">
        <v>9.8642811594202911E-4</v>
      </c>
      <c r="R1975" s="160">
        <v>1.0832622144927535E-2</v>
      </c>
      <c r="S1975" s="160">
        <v>0</v>
      </c>
      <c r="T1975" s="160">
        <v>0</v>
      </c>
      <c r="U1975" s="160">
        <v>9.6533333333333346E-2</v>
      </c>
      <c r="V1975" s="160">
        <v>4.630434782608695E-4</v>
      </c>
      <c r="W1975" s="160">
        <v>3.8927536231884058E-4</v>
      </c>
      <c r="X1975" s="160">
        <v>6.7144927536231885E-4</v>
      </c>
      <c r="Y1975" s="160">
        <v>4.9624637681159418E-3</v>
      </c>
      <c r="Z1975" s="160">
        <v>2.9449275362318842E-2</v>
      </c>
      <c r="AA1975" s="159">
        <v>3.6013478260869564E-2</v>
      </c>
      <c r="AB1975" s="159">
        <v>7.1014492753623175E-4</v>
      </c>
      <c r="AC1975" s="159">
        <v>4.4234782608695653E-3</v>
      </c>
      <c r="AD1975" s="159">
        <v>0.2411304347826087</v>
      </c>
    </row>
    <row r="1976" spans="1:30" ht="15" customHeight="1">
      <c r="A1976" s="267" t="s">
        <v>2759</v>
      </c>
      <c r="B1976" s="165" t="s">
        <v>34</v>
      </c>
      <c r="D1976" s="162">
        <v>4.1670563316666659E-2</v>
      </c>
      <c r="E1976" s="172">
        <v>0.21419431734999997</v>
      </c>
      <c r="F1976" s="173">
        <v>0</v>
      </c>
      <c r="G1976" s="179">
        <v>0</v>
      </c>
      <c r="H1976" s="176">
        <v>0</v>
      </c>
      <c r="I1976" s="175">
        <v>2.6628510999999997E-2</v>
      </c>
      <c r="J1976" s="160">
        <v>0.29355799433333329</v>
      </c>
      <c r="K1976" s="160">
        <v>0.20216125333333335</v>
      </c>
      <c r="L1976" s="160">
        <v>3.3787966666666671E-3</v>
      </c>
      <c r="M1976" s="160">
        <v>0.42784569499999997</v>
      </c>
      <c r="N1976" s="160">
        <v>1.1487026666666667E-2</v>
      </c>
      <c r="O1976" s="160">
        <v>3.1959500666666668E-2</v>
      </c>
      <c r="P1976" s="160">
        <v>1.7556493236666668</v>
      </c>
      <c r="Q1976" s="160">
        <v>9.5426499999999993E-4</v>
      </c>
      <c r="R1976" s="160">
        <v>6.5930813333333329E-3</v>
      </c>
      <c r="S1976" s="160">
        <v>0</v>
      </c>
      <c r="T1976" s="160">
        <v>0</v>
      </c>
      <c r="U1976" s="160">
        <v>0</v>
      </c>
      <c r="V1976" s="160">
        <v>3.5499999999999996E-4</v>
      </c>
      <c r="W1976" s="160">
        <v>1.4000000000000001E-4</v>
      </c>
      <c r="X1976" s="160">
        <v>2.8000000000000003E-4</v>
      </c>
      <c r="Y1976" s="160">
        <v>4.2000000000000002E-4</v>
      </c>
      <c r="Z1976" s="160">
        <v>0</v>
      </c>
      <c r="AA1976" s="159">
        <v>7.5300000000000002E-3</v>
      </c>
      <c r="AB1976" s="159">
        <v>0</v>
      </c>
      <c r="AC1976" s="159">
        <v>3.4699999999999996E-3</v>
      </c>
      <c r="AD1976" s="159">
        <v>0.24299999999999999</v>
      </c>
    </row>
    <row r="1977" spans="1:30" ht="15" customHeight="1">
      <c r="A1977" s="267" t="s">
        <v>2760</v>
      </c>
      <c r="B1977" s="165" t="s">
        <v>34</v>
      </c>
      <c r="D1977" s="162">
        <v>6.8083333333333329E-2</v>
      </c>
      <c r="E1977" s="172">
        <v>0.48843333333333333</v>
      </c>
      <c r="F1977" s="173">
        <v>0</v>
      </c>
      <c r="G1977" s="179">
        <v>0</v>
      </c>
      <c r="H1977" s="176">
        <v>0</v>
      </c>
      <c r="I1977" s="175">
        <v>1.9166666666666665E-2</v>
      </c>
      <c r="J1977" s="160">
        <v>0.17333333333333331</v>
      </c>
      <c r="K1977" s="160">
        <v>0.21166666666666667</v>
      </c>
      <c r="L1977" s="160">
        <v>3.8333333333333336E-3</v>
      </c>
      <c r="M1977" s="160">
        <v>0.83166666666666667</v>
      </c>
      <c r="N1977" s="160">
        <v>8.3666666666666663E-3</v>
      </c>
      <c r="O1977" s="160">
        <v>6.36</v>
      </c>
      <c r="P1977" s="160">
        <v>1.2233333333333334</v>
      </c>
      <c r="Q1977" s="160">
        <v>1.0833333333333333E-3</v>
      </c>
      <c r="R1977" s="160">
        <v>6.8166666666666679E-3</v>
      </c>
      <c r="S1977" s="160">
        <v>1.1433333333333335</v>
      </c>
      <c r="T1977" s="160">
        <v>0</v>
      </c>
      <c r="U1977" s="160">
        <v>1.1402833333333333</v>
      </c>
      <c r="V1977" s="160">
        <v>3.2666666666666673E-3</v>
      </c>
      <c r="W1977" s="160">
        <v>5.6333333333333339E-3</v>
      </c>
      <c r="X1977" s="160">
        <v>5.0000000000000001E-3</v>
      </c>
      <c r="Y1977" s="160">
        <v>1.9566666666666666E-2</v>
      </c>
      <c r="Z1977" s="160">
        <v>0</v>
      </c>
      <c r="AA1977" s="159">
        <v>1.6666666666666666E-3</v>
      </c>
      <c r="AB1977" s="159">
        <v>2.3333333333333331E-3</v>
      </c>
      <c r="AC1977" s="159">
        <v>3.8666666666666667E-3</v>
      </c>
      <c r="AD1977" s="159">
        <v>5.0000000000000001E-3</v>
      </c>
    </row>
    <row r="1978" spans="1:30" ht="15" customHeight="1">
      <c r="A1978" s="267" t="s">
        <v>2761</v>
      </c>
      <c r="B1978" s="165" t="s">
        <v>34</v>
      </c>
      <c r="D1978" s="162">
        <v>6.8166666666666667E-2</v>
      </c>
      <c r="E1978" s="172">
        <v>0.48983333333333334</v>
      </c>
      <c r="F1978" s="173">
        <v>0</v>
      </c>
      <c r="G1978" s="179">
        <v>0</v>
      </c>
      <c r="H1978" s="176">
        <v>0</v>
      </c>
      <c r="I1978" s="175">
        <v>1.9166666666666665E-2</v>
      </c>
      <c r="J1978" s="160">
        <v>0.18333333333333332</v>
      </c>
      <c r="K1978" s="160">
        <v>0.21333333333333332</v>
      </c>
      <c r="L1978" s="160">
        <v>3.8333333333333336E-3</v>
      </c>
      <c r="M1978" s="160">
        <v>0.83</v>
      </c>
      <c r="N1978" s="160">
        <v>8.3333333333333332E-3</v>
      </c>
      <c r="O1978" s="160">
        <v>6.9716666666666667</v>
      </c>
      <c r="P1978" s="160">
        <v>1.2533333333333332</v>
      </c>
      <c r="Q1978" s="160">
        <v>1.15E-3</v>
      </c>
      <c r="R1978" s="160">
        <v>6.9999999999999993E-3</v>
      </c>
      <c r="S1978" s="160">
        <v>1.3916666666666666</v>
      </c>
      <c r="T1978" s="160">
        <v>0</v>
      </c>
      <c r="U1978" s="160">
        <v>1.4340333333333333</v>
      </c>
      <c r="V1978" s="160">
        <v>3.2666666666666673E-3</v>
      </c>
      <c r="W1978" s="160">
        <v>5.6499999999999996E-3</v>
      </c>
      <c r="X1978" s="160">
        <v>5.0166666666666658E-3</v>
      </c>
      <c r="Y1978" s="160">
        <v>1.9533333333333333E-2</v>
      </c>
      <c r="Z1978" s="160">
        <v>3.3333333333333338E-4</v>
      </c>
      <c r="AA1978" s="159">
        <v>0</v>
      </c>
      <c r="AB1978" s="159">
        <v>0</v>
      </c>
      <c r="AC1978" s="159">
        <v>5.1666666666666684E-3</v>
      </c>
      <c r="AD1978" s="159">
        <v>1.6666666666666666E-3</v>
      </c>
    </row>
    <row r="1979" spans="1:30" ht="15" customHeight="1">
      <c r="A1979" s="267" t="s">
        <v>2762</v>
      </c>
      <c r="B1979" s="165" t="s">
        <v>34</v>
      </c>
      <c r="D1979" s="162">
        <v>0.10836999999999999</v>
      </c>
      <c r="E1979" s="172">
        <v>0.29908499999999999</v>
      </c>
      <c r="F1979" s="173">
        <v>0</v>
      </c>
      <c r="G1979" s="179">
        <v>0</v>
      </c>
      <c r="H1979" s="176">
        <v>0</v>
      </c>
      <c r="I1979" s="175">
        <v>1.15E-2</v>
      </c>
      <c r="J1979" s="160">
        <v>0.35174</v>
      </c>
      <c r="K1979" s="160">
        <v>0.17934999999999998</v>
      </c>
      <c r="L1979" s="160">
        <v>2.4400000000000003E-3</v>
      </c>
      <c r="M1979" s="160">
        <v>1.4097850000000001</v>
      </c>
      <c r="N1979" s="160">
        <v>1.1484999999999999E-2</v>
      </c>
      <c r="O1979" s="160">
        <v>3.9139150000000003</v>
      </c>
      <c r="P1979" s="160">
        <v>1.3947849999999999</v>
      </c>
      <c r="Q1979" s="160">
        <v>7.2000000000000005E-4</v>
      </c>
      <c r="R1979" s="160">
        <v>9.7099999999999999E-3</v>
      </c>
      <c r="S1979" s="160">
        <v>0.92804500000000001</v>
      </c>
      <c r="T1979" s="160">
        <v>0</v>
      </c>
      <c r="U1979" s="160">
        <v>0.92028999999999994</v>
      </c>
      <c r="V1979" s="160">
        <v>2.31E-3</v>
      </c>
      <c r="W1979" s="160">
        <v>6.1400000000000014E-3</v>
      </c>
      <c r="X1979" s="160">
        <v>3.6600000000000001E-3</v>
      </c>
      <c r="Y1979" s="160">
        <v>1.205E-2</v>
      </c>
      <c r="Z1979" s="160">
        <v>0</v>
      </c>
      <c r="AA1979" s="159">
        <v>0.18142</v>
      </c>
      <c r="AB1979" s="159">
        <v>6.9550000000000002E-3</v>
      </c>
      <c r="AC1979" s="159">
        <v>8.1000000000000013E-3</v>
      </c>
      <c r="AD1979" s="159">
        <v>0.23913000000000001</v>
      </c>
    </row>
    <row r="1980" spans="1:30" ht="15" customHeight="1">
      <c r="A1980" s="267" t="s">
        <v>2763</v>
      </c>
      <c r="B1980" s="165" t="s">
        <v>34</v>
      </c>
      <c r="D1980" s="162">
        <v>0.12964999999999999</v>
      </c>
      <c r="E1980" s="172">
        <v>0.10005000000000001</v>
      </c>
      <c r="F1980" s="173">
        <v>0</v>
      </c>
      <c r="G1980" s="179">
        <v>0</v>
      </c>
      <c r="H1980" s="176">
        <v>0</v>
      </c>
      <c r="I1980" s="175">
        <v>1.0249999999999999E-2</v>
      </c>
      <c r="J1980" s="160">
        <v>0.08</v>
      </c>
      <c r="K1980" s="160">
        <v>0.2</v>
      </c>
      <c r="L1980" s="160">
        <v>7.0999999999999991E-4</v>
      </c>
      <c r="M1980" s="160">
        <v>1.18</v>
      </c>
      <c r="N1980" s="160">
        <v>1.5609999999999999E-2</v>
      </c>
      <c r="O1980" s="160">
        <v>0.36</v>
      </c>
      <c r="P1980" s="160">
        <v>3.3250000000000002</v>
      </c>
      <c r="Q1980" s="160">
        <v>1.2999999999999999E-3</v>
      </c>
      <c r="R1980" s="160">
        <v>2.9900000000000003E-2</v>
      </c>
      <c r="S1980" s="160">
        <v>0</v>
      </c>
      <c r="T1980" s="160">
        <v>0</v>
      </c>
      <c r="U1980" s="160">
        <v>8.3000000000000001E-4</v>
      </c>
      <c r="V1980" s="160">
        <v>8.9999999999999998E-4</v>
      </c>
      <c r="W1980" s="160">
        <v>1.23E-3</v>
      </c>
      <c r="X1980" s="160">
        <v>2.6199999999999999E-3</v>
      </c>
      <c r="Y1980" s="160">
        <v>2.2599999999999999E-2</v>
      </c>
      <c r="Z1980" s="160">
        <v>3.7000000000000005E-2</v>
      </c>
      <c r="AA1980" s="159">
        <v>0.15554000000000001</v>
      </c>
      <c r="AB1980" s="159">
        <v>3.4999999999999996E-3</v>
      </c>
      <c r="AC1980" s="159">
        <v>3.2400000000000003E-3</v>
      </c>
      <c r="AD1980" s="159">
        <v>0.09</v>
      </c>
    </row>
    <row r="1981" spans="1:30" ht="15" customHeight="1">
      <c r="A1981" s="267" t="s">
        <v>2764</v>
      </c>
      <c r="B1981" s="165" t="s">
        <v>34</v>
      </c>
      <c r="D1981" s="162">
        <v>0.12470000000000001</v>
      </c>
      <c r="E1981" s="172">
        <v>2.4500000000000001E-2</v>
      </c>
      <c r="F1981" s="173">
        <v>0</v>
      </c>
      <c r="G1981" s="179">
        <v>0</v>
      </c>
      <c r="H1981" s="176">
        <v>0</v>
      </c>
      <c r="I1981" s="175">
        <v>5.5000000000000005E-3</v>
      </c>
      <c r="J1981" s="160">
        <v>0.115</v>
      </c>
      <c r="K1981" s="160">
        <v>0.14499999999999999</v>
      </c>
      <c r="L1981" s="160">
        <v>4.4999999999999999E-4</v>
      </c>
      <c r="M1981" s="160">
        <v>1.1299999999999999</v>
      </c>
      <c r="N1981" s="160">
        <v>1.6910000000000001E-2</v>
      </c>
      <c r="O1981" s="160">
        <v>0.34</v>
      </c>
      <c r="P1981" s="160">
        <v>2.835</v>
      </c>
      <c r="Q1981" s="160">
        <v>9.2000000000000003E-4</v>
      </c>
      <c r="R1981" s="160">
        <v>2.9700000000000001E-2</v>
      </c>
      <c r="S1981" s="160">
        <v>0</v>
      </c>
      <c r="T1981" s="160">
        <v>0</v>
      </c>
      <c r="U1981" s="160">
        <v>1.2479199999999999</v>
      </c>
      <c r="V1981" s="160">
        <v>5.6000000000000006E-4</v>
      </c>
      <c r="W1981" s="160">
        <v>1.5199999999999999E-3</v>
      </c>
      <c r="X1981" s="160">
        <v>1.5E-3</v>
      </c>
      <c r="Y1981" s="160">
        <v>1.8100000000000002E-2</v>
      </c>
      <c r="Z1981" s="160">
        <v>2.35E-2</v>
      </c>
      <c r="AA1981" s="159">
        <v>0.15262000000000001</v>
      </c>
      <c r="AB1981" s="159">
        <v>3.4999999999999996E-3</v>
      </c>
      <c r="AC1981" s="159">
        <v>6.5100000000000002E-3</v>
      </c>
      <c r="AD1981" s="159">
        <v>0.09</v>
      </c>
    </row>
    <row r="1982" spans="1:30" ht="15" customHeight="1">
      <c r="A1982" s="267" t="s">
        <v>2765</v>
      </c>
      <c r="B1982" s="165" t="s">
        <v>34</v>
      </c>
      <c r="D1982" s="162">
        <v>0.16309999999999999</v>
      </c>
      <c r="E1982" s="172">
        <v>0.10005000000000001</v>
      </c>
      <c r="F1982" s="173">
        <v>0</v>
      </c>
      <c r="G1982" s="179">
        <v>0</v>
      </c>
      <c r="H1982" s="176">
        <v>0</v>
      </c>
      <c r="I1982" s="175">
        <v>1.0249999999999999E-2</v>
      </c>
      <c r="J1982" s="160">
        <v>0.115</v>
      </c>
      <c r="K1982" s="160">
        <v>0.23499999999999999</v>
      </c>
      <c r="L1982" s="160">
        <v>7.9000000000000001E-4</v>
      </c>
      <c r="M1982" s="160">
        <v>1.28</v>
      </c>
      <c r="N1982" s="160">
        <v>6.8600000000000006E-3</v>
      </c>
      <c r="O1982" s="160">
        <v>0.41</v>
      </c>
      <c r="P1982" s="160">
        <v>2.875</v>
      </c>
      <c r="Q1982" s="160">
        <v>1.09E-3</v>
      </c>
      <c r="R1982" s="160">
        <v>7.4999999999999997E-3</v>
      </c>
      <c r="S1982" s="160">
        <v>4.4999999999999998E-2</v>
      </c>
      <c r="T1982" s="160">
        <v>0</v>
      </c>
      <c r="U1982" s="160">
        <v>4.5830000000000003E-2</v>
      </c>
      <c r="V1982" s="160">
        <v>8.1999999999999998E-4</v>
      </c>
      <c r="W1982" s="160">
        <v>6.8000000000000005E-4</v>
      </c>
      <c r="X1982" s="160">
        <v>4.3499999999999997E-3</v>
      </c>
      <c r="Y1982" s="160">
        <v>6.8659999999999999E-2</v>
      </c>
      <c r="Z1982" s="160">
        <v>3.7000000000000005E-2</v>
      </c>
      <c r="AA1982" s="159">
        <v>0.13603999999999999</v>
      </c>
      <c r="AB1982" s="159">
        <v>1E-3</v>
      </c>
      <c r="AC1982" s="159">
        <v>3.8900000000000002E-3</v>
      </c>
      <c r="AD1982" s="159">
        <v>6.5000000000000002E-2</v>
      </c>
    </row>
    <row r="1983" spans="1:30" ht="15" customHeight="1">
      <c r="A1983" s="267" t="s">
        <v>2766</v>
      </c>
      <c r="B1983" s="165" t="s">
        <v>34</v>
      </c>
      <c r="D1983" s="162">
        <v>0.15814999999999999</v>
      </c>
      <c r="E1983" s="172">
        <v>2.4500000000000001E-2</v>
      </c>
      <c r="F1983" s="173">
        <v>0</v>
      </c>
      <c r="G1983" s="179">
        <v>0</v>
      </c>
      <c r="H1983" s="176">
        <v>0</v>
      </c>
      <c r="I1983" s="175">
        <v>5.5000000000000005E-3</v>
      </c>
      <c r="J1983" s="160">
        <v>0.15</v>
      </c>
      <c r="K1983" s="160">
        <v>0.18</v>
      </c>
      <c r="L1983" s="160">
        <v>5.2999999999999998E-4</v>
      </c>
      <c r="M1983" s="160">
        <v>1.23</v>
      </c>
      <c r="N1983" s="160">
        <v>8.1599999999999989E-3</v>
      </c>
      <c r="O1983" s="160">
        <v>0.39</v>
      </c>
      <c r="P1983" s="160">
        <v>2.3849999999999998</v>
      </c>
      <c r="Q1983" s="160">
        <v>7.0999999999999991E-4</v>
      </c>
      <c r="R1983" s="160">
        <v>7.3000000000000001E-3</v>
      </c>
      <c r="S1983" s="160">
        <v>4.4999999999999998E-2</v>
      </c>
      <c r="T1983" s="160">
        <v>0</v>
      </c>
      <c r="U1983" s="160">
        <v>1.2929200000000001</v>
      </c>
      <c r="V1983" s="160">
        <v>4.8000000000000001E-4</v>
      </c>
      <c r="W1983" s="160">
        <v>9.7000000000000005E-4</v>
      </c>
      <c r="X1983" s="160">
        <v>3.2200000000000002E-3</v>
      </c>
      <c r="Y1983" s="160">
        <v>6.4170000000000005E-2</v>
      </c>
      <c r="Z1983" s="160">
        <v>2.35E-2</v>
      </c>
      <c r="AA1983" s="159">
        <v>0.13311999999999999</v>
      </c>
      <c r="AB1983" s="159">
        <v>1E-3</v>
      </c>
      <c r="AC1983" s="159">
        <v>7.1599999999999997E-3</v>
      </c>
      <c r="AD1983" s="159">
        <v>6.5000000000000002E-2</v>
      </c>
    </row>
    <row r="1984" spans="1:30" ht="15" customHeight="1">
      <c r="A1984" s="267" t="s">
        <v>2767</v>
      </c>
      <c r="B1984" s="165" t="s">
        <v>34</v>
      </c>
      <c r="D1984" s="162">
        <v>1.295E-2</v>
      </c>
      <c r="E1984" s="172">
        <v>4.7050000000000002E-2</v>
      </c>
      <c r="F1984" s="173">
        <v>0</v>
      </c>
      <c r="G1984" s="179">
        <v>0</v>
      </c>
      <c r="H1984" s="176">
        <v>0</v>
      </c>
      <c r="I1984" s="175">
        <v>1.8000000000000002E-2</v>
      </c>
      <c r="J1984" s="160">
        <v>0.46</v>
      </c>
      <c r="K1984" s="160">
        <v>0.22500000000000001</v>
      </c>
      <c r="L1984" s="160">
        <v>1.92E-3</v>
      </c>
      <c r="M1984" s="160">
        <v>0.31</v>
      </c>
      <c r="N1984" s="160">
        <v>4.2500000000000003E-3</v>
      </c>
      <c r="O1984" s="160">
        <v>3.5000000000000003E-2</v>
      </c>
      <c r="P1984" s="160">
        <v>1.825</v>
      </c>
      <c r="Q1984" s="160">
        <v>8.7999999999999992E-4</v>
      </c>
      <c r="R1984" s="160">
        <v>3.3E-3</v>
      </c>
      <c r="S1984" s="160">
        <v>0</v>
      </c>
      <c r="T1984" s="160">
        <v>0</v>
      </c>
      <c r="U1984" s="160">
        <v>1.3187500000000001</v>
      </c>
      <c r="V1984" s="160">
        <v>8.1999999999999998E-4</v>
      </c>
      <c r="W1984" s="160">
        <v>6.7000000000000002E-4</v>
      </c>
      <c r="X1984" s="160">
        <v>1.16E-3</v>
      </c>
      <c r="Y1984" s="160">
        <v>6.4200000000000004E-3</v>
      </c>
      <c r="Z1984" s="160">
        <v>0.105</v>
      </c>
      <c r="AA1984" s="159">
        <v>3.0000000000000001E-3</v>
      </c>
      <c r="AB1984" s="159">
        <v>0</v>
      </c>
      <c r="AC1984" s="159">
        <v>5.3500000000000006E-3</v>
      </c>
      <c r="AD1984" s="159">
        <v>0.27500000000000002</v>
      </c>
    </row>
    <row r="1985" spans="1:30" ht="15" customHeight="1">
      <c r="A1985" s="267" t="s">
        <v>2768</v>
      </c>
      <c r="B1985" s="165" t="s">
        <v>34</v>
      </c>
      <c r="D1985" s="162">
        <v>0.10800000000000001</v>
      </c>
      <c r="E1985" s="172">
        <v>0.11599999999999999</v>
      </c>
      <c r="F1985" s="173">
        <v>0</v>
      </c>
      <c r="G1985" s="179">
        <v>0</v>
      </c>
      <c r="H1985" s="176">
        <v>0</v>
      </c>
      <c r="I1985" s="175">
        <v>1.4999999999999999E-2</v>
      </c>
      <c r="J1985" s="160">
        <v>0.13</v>
      </c>
      <c r="K1985" s="160">
        <v>0.09</v>
      </c>
      <c r="L1985" s="160">
        <v>1.8E-3</v>
      </c>
      <c r="M1985" s="160">
        <v>0.48</v>
      </c>
      <c r="N1985" s="160">
        <v>0.01</v>
      </c>
      <c r="O1985" s="160">
        <v>16.22</v>
      </c>
      <c r="P1985" s="160">
        <v>0.87</v>
      </c>
      <c r="Q1985" s="160">
        <v>8.0000000000000004E-4</v>
      </c>
      <c r="R1985" s="160">
        <v>2.7000000000000003E-2</v>
      </c>
      <c r="S1985" s="160">
        <v>0</v>
      </c>
      <c r="T1985" s="160">
        <v>0</v>
      </c>
      <c r="U1985" s="160">
        <v>0</v>
      </c>
      <c r="V1985" s="160">
        <v>2.9999999999999997E-4</v>
      </c>
      <c r="W1985" s="160">
        <v>0</v>
      </c>
      <c r="X1985" s="160">
        <v>7.000000000000001E-4</v>
      </c>
      <c r="Y1985" s="160">
        <v>0</v>
      </c>
      <c r="Z1985" s="160">
        <v>0</v>
      </c>
      <c r="AA1985" s="159">
        <v>0</v>
      </c>
      <c r="AB1985" s="159">
        <v>0</v>
      </c>
      <c r="AC1985" s="159">
        <v>0</v>
      </c>
      <c r="AD1985" s="159">
        <v>0</v>
      </c>
    </row>
    <row r="1986" spans="1:30" ht="15" customHeight="1">
      <c r="A1986" s="267" t="s">
        <v>2769</v>
      </c>
      <c r="B1986" s="165" t="s">
        <v>34</v>
      </c>
      <c r="D1986" s="162">
        <v>0.10800000000000001</v>
      </c>
      <c r="E1986" s="172">
        <v>0.11599999999999999</v>
      </c>
      <c r="F1986" s="173">
        <v>0</v>
      </c>
      <c r="G1986" s="179">
        <v>0</v>
      </c>
      <c r="H1986" s="176">
        <v>0</v>
      </c>
      <c r="I1986" s="175">
        <v>1.4999999999999999E-2</v>
      </c>
      <c r="J1986" s="160">
        <v>0.13</v>
      </c>
      <c r="K1986" s="160">
        <v>0.09</v>
      </c>
      <c r="L1986" s="160">
        <v>1.8E-3</v>
      </c>
      <c r="M1986" s="160">
        <v>0.48</v>
      </c>
      <c r="N1986" s="160">
        <v>0.01</v>
      </c>
      <c r="O1986" s="160">
        <v>16.22</v>
      </c>
      <c r="P1986" s="160">
        <v>0.87</v>
      </c>
      <c r="Q1986" s="160">
        <v>8.0000000000000004E-4</v>
      </c>
      <c r="R1986" s="160">
        <v>2.7000000000000003E-2</v>
      </c>
      <c r="S1986" s="160">
        <v>0</v>
      </c>
      <c r="T1986" s="160">
        <v>0</v>
      </c>
      <c r="U1986" s="160">
        <v>0</v>
      </c>
      <c r="V1986" s="160">
        <v>2.9999999999999997E-4</v>
      </c>
      <c r="W1986" s="160">
        <v>0</v>
      </c>
      <c r="X1986" s="160">
        <v>7.000000000000001E-4</v>
      </c>
      <c r="Y1986" s="160">
        <v>0</v>
      </c>
      <c r="Z1986" s="160">
        <v>0</v>
      </c>
      <c r="AA1986" s="159">
        <v>0</v>
      </c>
      <c r="AB1986" s="159">
        <v>0</v>
      </c>
      <c r="AC1986" s="159">
        <v>0</v>
      </c>
      <c r="AD1986" s="159">
        <v>0</v>
      </c>
    </row>
    <row r="1987" spans="1:30" ht="15" customHeight="1">
      <c r="A1987" s="267" t="s">
        <v>2770</v>
      </c>
      <c r="B1987" s="165" t="s">
        <v>34</v>
      </c>
      <c r="D1987" s="162">
        <v>2.98E-2</v>
      </c>
      <c r="E1987" s="172">
        <v>0.22622</v>
      </c>
      <c r="F1987" s="173">
        <v>0</v>
      </c>
      <c r="G1987" s="179">
        <v>0</v>
      </c>
      <c r="H1987" s="176">
        <v>0</v>
      </c>
      <c r="I1987" s="175">
        <v>3.0299999999999997E-3</v>
      </c>
      <c r="J1987" s="160">
        <v>0.38740000000000002</v>
      </c>
      <c r="K1987" s="160">
        <v>0.11724999999999999</v>
      </c>
      <c r="L1987" s="160">
        <v>3.5099999999999997E-3</v>
      </c>
      <c r="M1987" s="160">
        <v>0.57481000000000004</v>
      </c>
      <c r="N1987" s="160">
        <v>9.5599999999999991E-3</v>
      </c>
      <c r="O1987" s="160">
        <v>3.9185399999999997</v>
      </c>
      <c r="P1987" s="160">
        <v>0.66437000000000002</v>
      </c>
      <c r="Q1987" s="160">
        <v>5.5000000000000003E-4</v>
      </c>
      <c r="R1987" s="160">
        <v>4.7199999999999994E-3</v>
      </c>
      <c r="S1987" s="160">
        <v>7.6829999999999996E-2</v>
      </c>
      <c r="T1987" s="160">
        <v>0</v>
      </c>
      <c r="U1987" s="160">
        <v>7.8019999999999992E-2</v>
      </c>
      <c r="V1987" s="160">
        <v>1.4199999999999998E-3</v>
      </c>
      <c r="W1987" s="160">
        <v>6.8000000000000005E-4</v>
      </c>
      <c r="X1987" s="160">
        <v>7.6999999999999996E-4</v>
      </c>
      <c r="Y1987" s="160">
        <v>1.183E-2</v>
      </c>
      <c r="Z1987" s="160">
        <v>6.0000000000000002E-5</v>
      </c>
      <c r="AA1987" s="159">
        <v>8.3480000000000013E-2</v>
      </c>
      <c r="AB1987" s="159">
        <v>2.7400000000000002E-3</v>
      </c>
      <c r="AC1987" s="159">
        <v>2.97E-3</v>
      </c>
      <c r="AD1987" s="159">
        <v>0.3538</v>
      </c>
    </row>
    <row r="1988" spans="1:30" ht="15" customHeight="1">
      <c r="A1988" s="267" t="s">
        <v>2771</v>
      </c>
      <c r="B1988" s="165" t="s">
        <v>34</v>
      </c>
      <c r="D1988" s="162">
        <v>1.5480563316666666E-2</v>
      </c>
      <c r="E1988" s="172">
        <v>0.28942431735000002</v>
      </c>
      <c r="F1988" s="173">
        <v>0</v>
      </c>
      <c r="G1988" s="179">
        <v>0</v>
      </c>
      <c r="H1988" s="176">
        <v>0</v>
      </c>
      <c r="I1988" s="175">
        <v>1.5728510999999997E-2</v>
      </c>
      <c r="J1988" s="160">
        <v>0.11254799433333335</v>
      </c>
      <c r="K1988" s="160">
        <v>0.14615625333333335</v>
      </c>
      <c r="L1988" s="160">
        <v>1.7687966666666665E-3</v>
      </c>
      <c r="M1988" s="160">
        <v>0.19884569499999999</v>
      </c>
      <c r="N1988" s="160">
        <v>8.820266666666667E-4</v>
      </c>
      <c r="O1988" s="160">
        <v>1.0944500666666666E-2</v>
      </c>
      <c r="P1988" s="160">
        <v>0.57264932366666665</v>
      </c>
      <c r="Q1988" s="160">
        <v>1.24265E-4</v>
      </c>
      <c r="R1988" s="160">
        <v>3.4330813333333333E-3</v>
      </c>
      <c r="S1988" s="160">
        <v>0</v>
      </c>
      <c r="T1988" s="160">
        <v>0</v>
      </c>
      <c r="U1988" s="160">
        <v>0</v>
      </c>
      <c r="V1988" s="160">
        <v>2.9999999999999997E-4</v>
      </c>
      <c r="W1988" s="160">
        <v>0</v>
      </c>
      <c r="X1988" s="160">
        <v>1.4999999999999999E-4</v>
      </c>
      <c r="Y1988" s="160">
        <v>0</v>
      </c>
      <c r="Z1988" s="160">
        <v>5.5500000000000001E-2</v>
      </c>
      <c r="AA1988" s="159">
        <v>0</v>
      </c>
      <c r="AB1988" s="159">
        <v>0</v>
      </c>
      <c r="AC1988" s="159">
        <v>0</v>
      </c>
      <c r="AD1988" s="159">
        <v>0</v>
      </c>
    </row>
    <row r="1989" spans="1:30" ht="15" customHeight="1">
      <c r="A1989" s="267" t="s">
        <v>2772</v>
      </c>
      <c r="B1989" s="165" t="s">
        <v>34</v>
      </c>
      <c r="D1989" s="162">
        <v>8.0850563316666679E-2</v>
      </c>
      <c r="E1989" s="172">
        <v>0.14500931734999997</v>
      </c>
      <c r="F1989" s="173">
        <v>0</v>
      </c>
      <c r="G1989" s="179">
        <v>0</v>
      </c>
      <c r="H1989" s="176">
        <v>0</v>
      </c>
      <c r="I1989" s="175">
        <v>7.7285109999999987E-3</v>
      </c>
      <c r="J1989" s="160">
        <v>0.2892879943333333</v>
      </c>
      <c r="K1989" s="160">
        <v>6.550625333333332E-2</v>
      </c>
      <c r="L1989" s="160">
        <v>1.6087966666666668E-3</v>
      </c>
      <c r="M1989" s="160">
        <v>1.023630695</v>
      </c>
      <c r="N1989" s="160">
        <v>6.8670266666666672E-3</v>
      </c>
      <c r="O1989" s="160">
        <v>0.67985950066666656</v>
      </c>
      <c r="P1989" s="160">
        <v>0.75743432366666663</v>
      </c>
      <c r="Q1989" s="160">
        <v>1.4426499999999997E-4</v>
      </c>
      <c r="R1989" s="160">
        <v>8.1430813333333331E-3</v>
      </c>
      <c r="S1989" s="160">
        <v>0.913045</v>
      </c>
      <c r="T1989" s="160">
        <v>0</v>
      </c>
      <c r="U1989" s="160">
        <v>0.92028999999999994</v>
      </c>
      <c r="V1989" s="160">
        <v>3.5999999999999997E-4</v>
      </c>
      <c r="W1989" s="160">
        <v>2.7900000000000004E-3</v>
      </c>
      <c r="X1989" s="160">
        <v>6.6E-4</v>
      </c>
      <c r="Y1989" s="160">
        <v>3.5000000000000005E-4</v>
      </c>
      <c r="Z1989" s="160">
        <v>0</v>
      </c>
      <c r="AA1989" s="159">
        <v>0.18142</v>
      </c>
      <c r="AB1989" s="159">
        <v>6.9550000000000002E-3</v>
      </c>
      <c r="AC1989" s="159">
        <v>8.1000000000000013E-3</v>
      </c>
      <c r="AD1989" s="159">
        <v>0.23913000000000001</v>
      </c>
    </row>
    <row r="1990" spans="1:30" ht="15" customHeight="1">
      <c r="A1990" s="267" t="s">
        <v>2773</v>
      </c>
      <c r="B1990" s="165" t="s">
        <v>34</v>
      </c>
      <c r="D1990" s="162">
        <v>1.3500000000000002E-2</v>
      </c>
      <c r="E1990" s="172">
        <v>3.2799999999999996E-2</v>
      </c>
      <c r="F1990" s="173">
        <v>0</v>
      </c>
      <c r="G1990" s="179">
        <v>0</v>
      </c>
      <c r="H1990" s="176">
        <v>0</v>
      </c>
      <c r="I1990" s="175">
        <v>0.02</v>
      </c>
      <c r="J1990" s="160">
        <v>1.64</v>
      </c>
      <c r="K1990" s="160">
        <v>0.47</v>
      </c>
      <c r="L1990" s="160">
        <v>4.0799999999999994E-3</v>
      </c>
      <c r="M1990" s="160">
        <v>0.16</v>
      </c>
      <c r="N1990" s="160">
        <v>5.0200000000000002E-3</v>
      </c>
      <c r="O1990" s="160">
        <v>0.2</v>
      </c>
      <c r="P1990" s="160">
        <v>1.95</v>
      </c>
      <c r="Q1990" s="160">
        <v>4.8999999999999998E-4</v>
      </c>
      <c r="R1990" s="160">
        <v>2.0999999999999999E-3</v>
      </c>
      <c r="S1990" s="160">
        <v>0</v>
      </c>
      <c r="T1990" s="160">
        <v>0</v>
      </c>
      <c r="U1990" s="160">
        <v>0.22125</v>
      </c>
      <c r="V1990" s="160">
        <v>1.0999999999999999E-4</v>
      </c>
      <c r="W1990" s="160">
        <v>4.0000000000000002E-4</v>
      </c>
      <c r="X1990" s="160">
        <v>6.7000000000000002E-4</v>
      </c>
      <c r="Y1990" s="160">
        <v>2.96E-3</v>
      </c>
      <c r="Z1990" s="160">
        <v>5.2999999999999999E-2</v>
      </c>
      <c r="AA1990" s="159">
        <v>2.0969999999999999E-2</v>
      </c>
      <c r="AB1990" s="159">
        <v>0</v>
      </c>
      <c r="AC1990" s="159">
        <v>2.49E-3</v>
      </c>
      <c r="AD1990" s="159">
        <v>0.03</v>
      </c>
    </row>
  </sheetData>
  <pageMargins left="0.511811024" right="0.511811024" top="0.78740157499999996" bottom="0.78740157499999996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7"/>
  <sheetViews>
    <sheetView topLeftCell="A2" zoomScale="140" zoomScaleNormal="140" workbookViewId="0">
      <selection activeCell="B4" sqref="B4"/>
    </sheetView>
  </sheetViews>
  <sheetFormatPr defaultColWidth="9.140625" defaultRowHeight="15"/>
  <cols>
    <col min="1" max="1" width="11.42578125" style="315" bestFit="1" customWidth="1"/>
    <col min="2" max="2" width="36" style="314" customWidth="1"/>
    <col min="3" max="16384" width="9.140625" style="314"/>
  </cols>
  <sheetData>
    <row r="1" spans="1:2">
      <c r="A1" s="312" t="s">
        <v>2830</v>
      </c>
      <c r="B1" s="313" t="s">
        <v>2831</v>
      </c>
    </row>
    <row r="2" spans="1:2">
      <c r="A2" s="315" t="s">
        <v>2832</v>
      </c>
      <c r="B2" s="434" t="s"/>
    </row>
    <row r="3" spans="1:2">
      <c r="A3" s="315" t="s">
        <v>2833</v>
      </c>
      <c r="B3" s="434" t="s"/>
    </row>
    <row r="4" spans="1:2">
      <c r="A4" s="315" t="s">
        <v>2834</v>
      </c>
      <c r="B4" s="434"/>
    </row>
    <row r="5" spans="1:2">
      <c r="A5" s="315" t="s">
        <v>2835</v>
      </c>
      <c r="B5" s="434"/>
    </row>
    <row r="6" spans="1:2">
      <c r="A6" s="315" t="s">
        <v>2836</v>
      </c>
      <c r="B6" s="435"/>
    </row>
    <row r="7" spans="1:2">
      <c r="A7" s="315" t="s">
        <v>2837</v>
      </c>
      <c r="B7" s="434"/>
    </row>
  </sheetData>
  <sheetProtection algorithmName="SHA-512" hashValue="WaRVtT4BLLOJ+JCR8hOh9UzTufjA+PEEvc56qUtPTbO4DI0eSGlyew9bIuvQhUgBlcWGmzc+WTygeqcfwMmCqw==" saltValue="BsvigE9Pp8ZNbhFSohp/W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TMB</vt:lpstr>
      <vt:lpstr>Master</vt:lpstr>
      <vt:lpstr>Template</vt:lpstr>
      <vt:lpstr>Cálculo de Dieta</vt:lpstr>
      <vt:lpstr>Cálculo Alternativo (1)</vt:lpstr>
      <vt:lpstr>Cálculo Alternativo (2)</vt:lpstr>
      <vt:lpstr>Cálculo Alternativo (3)</vt:lpstr>
      <vt:lpstr>Cálculo Alternativo (4)</vt:lpstr>
      <vt:lpstr>Tabela Nutricional</vt:lpstr>
      <vt:lpstr>Tabela TACO</vt:lpstr>
      <vt:lpstr>Tabela IBGE</vt:lpstr>
      <vt:lpstr>Dados</vt:lpstr>
      <vt:lpstr>Harris_Benedict</vt:lpstr>
      <vt:lpstr>Dados!Nutr</vt:lpstr>
      <vt:lpstr>Nutr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2024-08-23T21:21:38Z</cp:lastPrinted>
  <dcterms:created xsi:type="dcterms:W3CDTF">2020-02-05T06:08:47Z</dcterms:created>
  <dcterms:modified xsi:type="dcterms:W3CDTF">2025-08-28T21:50:55Z</dcterms:modified>
</cp:coreProperties>
</file>